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arâmetros" sheetId="2" state="visible" r:id="rId2"/>
    <sheet xmlns:r="http://schemas.openxmlformats.org/officeDocument/2006/relationships" name="Histórico" sheetId="3" state="visible" r:id="rId3"/>
    <sheet xmlns:r="http://schemas.openxmlformats.org/officeDocument/2006/relationships" name="Eventos" sheetId="4" state="visible" r:id="rId4"/>
    <sheet xmlns:r="http://schemas.openxmlformats.org/officeDocument/2006/relationships" name="Previsão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7372E"/>
      <sz val="10"/>
    </font>
    <font>
      <name val="Calibri"/>
      <color rgb="0030302E"/>
      <sz val="10"/>
    </font>
    <font>
      <name val="Calibri"/>
      <b val="1"/>
      <color rgb="00FFFFFF"/>
      <sz val="10"/>
    </font>
    <font>
      <name val="Calibri"/>
      <b val="1"/>
      <color rgb="0017372E"/>
      <sz val="13"/>
    </font>
    <font>
      <name val="Calibri"/>
      <b val="1"/>
      <color rgb="008A4A16"/>
      <sz val="10"/>
    </font>
  </fonts>
  <fills count="9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6F0E4"/>
      </patternFill>
    </fill>
    <fill>
      <patternFill patternType="solid">
        <fgColor rgb="00EAF1F2"/>
      </patternFill>
    </fill>
    <fill>
      <patternFill patternType="solid">
        <fgColor rgb="00C65D32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FCE8B2"/>
      </patternFill>
    </fill>
  </fills>
  <borders count="2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1" pivotButton="0" quotePrefix="0" xfId="0"/>
    <xf numFmtId="164" fontId="3" fillId="4" borderId="1" pivotButton="0" quotePrefix="0" xfId="0"/>
    <xf numFmtId="0" fontId="3" fillId="4" borderId="1" pivotButton="0" quotePrefix="0" xfId="0"/>
    <xf numFmtId="0" fontId="3" fillId="0" borderId="0" pivotButton="0" quotePrefix="0" xfId="0"/>
    <xf numFmtId="0" fontId="4" fillId="5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3" fillId="3" borderId="1" pivotButton="0" quotePrefix="0" xfId="0"/>
    <xf numFmtId="0" fontId="3" fillId="3" borderId="1" applyAlignment="1" pivotButton="0" quotePrefix="0" xfId="0">
      <alignment horizontal="center" vertical="center"/>
    </xf>
    <xf numFmtId="0" fontId="3" fillId="6" borderId="1" pivotButton="0" quotePrefix="0" xfId="0"/>
    <xf numFmtId="0" fontId="3" fillId="6" borderId="1" applyAlignment="1" pivotButton="0" quotePrefix="0" xfId="0">
      <alignment horizontal="center" vertical="center"/>
    </xf>
    <xf numFmtId="164" fontId="3" fillId="3" borderId="1" pivotButton="0" quotePrefix="0" xfId="0"/>
    <xf numFmtId="165" fontId="3" fillId="3" borderId="1" pivotButton="0" quotePrefix="0" xfId="0"/>
    <xf numFmtId="1" fontId="3" fillId="3" borderId="1" pivotButton="0" quotePrefix="0" xfId="0"/>
    <xf numFmtId="164" fontId="3" fillId="6" borderId="1" pivotButton="0" quotePrefix="0" xfId="0"/>
    <xf numFmtId="165" fontId="3" fillId="6" borderId="1" pivotButton="0" quotePrefix="0" xfId="0"/>
    <xf numFmtId="1" fontId="3" fillId="6" borderId="1" pivotButton="0" quotePrefix="0" xfId="0"/>
    <xf numFmtId="164" fontId="0" fillId="7" borderId="1" pivotButton="0" quotePrefix="0" xfId="0"/>
    <xf numFmtId="0" fontId="2" fillId="6" borderId="1" pivotButton="0" quotePrefix="0" xfId="0"/>
    <xf numFmtId="0" fontId="0" fillId="7" borderId="1" pivotButton="0" quotePrefix="0" xfId="0"/>
    <xf numFmtId="166" fontId="0" fillId="7" borderId="1" pivotButton="0" quotePrefix="0" xfId="0"/>
    <xf numFmtId="2" fontId="0" fillId="7" borderId="1" pivotButton="0" quotePrefix="0" xfId="0"/>
    <xf numFmtId="0" fontId="6" fillId="8" borderId="1" applyAlignment="1" pivotButton="0" quotePrefix="0" xfId="0">
      <alignment horizontal="left" vertical="center" wrapText="1"/>
    </xf>
    <xf numFmtId="0" fontId="0" fillId="8" borderId="1" pivotButton="0" quotePrefix="0" xfId="0"/>
    <xf numFmtId="0" fontId="3" fillId="7" borderId="1" applyAlignment="1" pivotButton="0" quotePrefix="0" xfId="0">
      <alignment horizontal="left" vertical="center"/>
    </xf>
    <xf numFmtId="1" fontId="3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4" fontId="3" fillId="7" borderId="1" pivotButton="0" quotePrefix="0" xfId="0"/>
    <xf numFmtId="0" fontId="3" fillId="7" borderId="1" pivotButton="0" quotePrefix="0" xfId="0"/>
    <xf numFmtId="1" fontId="3" fillId="7" borderId="1" pivotButton="0" quotePrefix="0" xfId="0"/>
    <xf numFmtId="1" fontId="3" fillId="4" borderId="1" pivotButton="0" quotePrefix="0" xfId="0"/>
    <xf numFmtId="165" fontId="3" fillId="4" borderId="1" pivotButton="0" quotePrefix="0" xfId="0"/>
    <xf numFmtId="166" fontId="3" fillId="4" borderId="1" pivotButton="0" quotePrefix="0" xfId="0"/>
    <xf numFmtId="164" fontId="3" fillId="7" borderId="1" applyAlignment="1" pivotButton="0" quotePrefix="0" xfId="0">
      <alignment horizontal="left" vertical="center"/>
    </xf>
    <xf numFmtId="166" fontId="3" fillId="7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2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Calibri"/>
        <b val="1"/>
        <color rgb="00205241"/>
        <sz val="10"/>
      </font>
      <fill>
        <patternFill patternType="solid">
          <fgColor rgb="00DDEDE5"/>
        </patternFill>
      </fill>
    </dxf>
    <dxf>
      <font>
        <name val="Calibri"/>
        <b val="1"/>
        <color rgb="008C2F27"/>
        <sz val="10"/>
      </font>
      <fill>
        <patternFill patternType="solid">
          <fgColor rgb="00F6D9D5"/>
        </patternFill>
      </fill>
    </dxf>
    <dxf>
      <font>
        <name val="Calibri"/>
        <b val="1"/>
        <color rgb="008A4A16"/>
        <sz val="10"/>
      </font>
      <fill>
        <patternFill patternType="solid">
          <fgColor rgb="00FCE8B2"/>
        </patternFill>
      </fill>
    </dxf>
    <dxf>
      <font>
        <name val="Calibri"/>
        <b val="1"/>
        <color rgb="008A4A16"/>
        <sz val="10"/>
      </font>
      <fill>
        <patternFill patternType="solid">
          <fgColor rgb="00F7D6BC"/>
        </patternFill>
      </fill>
    </dxf>
    <dxf>
      <font>
        <name val="Calibri"/>
        <b val="1"/>
        <color rgb="0017372E"/>
        <sz val="10"/>
      </font>
      <fill>
        <patternFill patternType="solid">
          <fgColor rgb="00EAF1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Previsão mensal por cenário — unidades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'Resumo'!B20</f>
            </strRef>
          </tx>
          <spPr>
            <a:ln xmlns:a="http://schemas.openxmlformats.org/drawingml/2006/main" w="24000">
              <a:solidFill>
                <a:srgbClr val="C65D3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'Resumo'!$A$21:$A$26</f>
            </numRef>
          </cat>
          <val>
            <numRef>
              <f>'Resumo'!$B$21:$B$26</f>
            </numRef>
          </val>
        </ser>
        <ser>
          <idx val="1"/>
          <order val="1"/>
          <tx>
            <strRef>
              <f>'Resumo'!C20</f>
            </strRef>
          </tx>
          <spPr>
            <a:ln xmlns:a="http://schemas.openxmlformats.org/drawingml/2006/main" w="24000">
              <a:solidFill>
                <a:srgbClr val="2D6A5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'Resumo'!$A$21:$A$26</f>
            </numRef>
          </cat>
          <val>
            <numRef>
              <f>'Resumo'!$C$21:$C$26</f>
            </numRef>
          </val>
        </ser>
        <ser>
          <idx val="2"/>
          <order val="2"/>
          <tx>
            <strRef>
              <f>'Resumo'!D20</f>
            </strRef>
          </tx>
          <spPr>
            <a:ln xmlns:a="http://schemas.openxmlformats.org/drawingml/2006/main" w="24000">
              <a:solidFill>
                <a:srgbClr val="4D738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'Resumo'!$A$21:$A$26</f>
            </numRef>
          </cat>
          <val>
            <numRef>
              <f>'Resumo'!$D$21:$D$26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Período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Unidades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SKUs com estoque negativo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'Resumo'!F20</f>
            </strRef>
          </tx>
          <spPr>
            <a:solidFill xmlns:a="http://schemas.openxmlformats.org/drawingml/2006/main">
              <a:srgbClr val="B7473A"/>
            </a:solidFill>
            <a:ln xmlns:a="http://schemas.openxmlformats.org/drawingml/2006/main">
              <a:solidFill>
                <a:srgbClr val="B7473A"/>
              </a:solidFill>
              <a:prstDash val="solid"/>
            </a:ln>
          </spPr>
          <cat>
            <numRef>
              <f>'Resumo'!$A$21:$A$26</f>
            </numRef>
          </cat>
          <val>
            <numRef>
              <f>'Resumo'!$F$21:$F$26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Período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Planejamento fictício</author>
  </authors>
  <commentList>
    <comment ref="B2" authorId="0" shapeId="0">
      <text>
        <t>Informe o último dia do mês que encerra o histórico disponível.</t>
      </text>
    </comment>
    <comment ref="B3" authorId="0" shapeId="0">
      <text>
        <t>Escolha um horizonte entre 1 e 12 meses.</t>
      </text>
    </comment>
    <comment ref="B4" authorId="0" shapeId="0">
      <text>
        <t>Quantidade de meses recentes usada para calcular o nível de demanda.</t>
      </text>
    </comment>
    <comment ref="B5" authorId="0" shapeId="0">
      <text>
        <t>Selecione o cenário aplicado ao estoque projetado.</t>
      </text>
    </comment>
    <comment ref="B6" authorId="0" shapeId="0">
      <text>
        <t>Premissa editável do cenário conservador; revise conforme o planejamento.</t>
      </text>
    </comment>
    <comment ref="B7" authorId="0" shapeId="0">
      <text>
        <t>Premissa editável do cenário base; revise conforme o planejamento.</t>
      </text>
    </comment>
    <comment ref="B8" authorId="0" shapeId="0">
      <text>
        <t>Premissa editável do cenário otimista; revise conforme o planejamento.</t>
      </text>
    </comment>
    <comment ref="B9" authorId="0" shapeId="0">
      <text>
        <t>Percentual indicativo usado quando não houver erro histórico suficiente.</t>
      </text>
    </comment>
    <comment ref="B10" authorId="0" shapeId="0">
      <text>
        <t>Quantidade mínima de previsões de teste para utilizar erro próprio do SKU.</t>
      </text>
    </comment>
    <comment ref="B11" authorId="0" shapeId="0">
      <text>
        <t>Quantidade mínima de meses válidos para calcular a média recente.</t>
      </text>
    </comment>
    <comment ref="B12" authorId="0" shapeId="0">
      <text>
        <t>Quantidade mínima de ocorrências do mesmo mês para calcular sazonalidade.</t>
      </text>
    </comment>
    <comment ref="B13" authorId="0" shapeId="0">
      <text>
        <t>Limite inferior editável para o fator sazonal.</t>
      </text>
    </comment>
    <comment ref="B14" authorId="0" shapeId="0">
      <text>
        <t>Limite superior editável para o fator sazonal.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11</row>
      <rowOff>0</rowOff>
    </from>
    <ext cx="558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29</row>
      <rowOff>0</rowOff>
    </from>
    <ext cx="5580000" cy="295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SKU" displayName="tbSKU" ref="A17:M117" headerRowCount="1">
  <autoFilter ref="A17:M117"/>
  <tableColumns count="13">
    <tableColumn id="1" name="SKU"/>
    <tableColumn id="2" name="Produto"/>
    <tableColumn id="3" name="Categoria"/>
    <tableColumn id="4" name="Ativo"/>
    <tableColumn id="5" name="Estoque disponível"/>
    <tableColumn id="6" name="Estoque em trânsito"/>
    <tableColumn id="7" name="Demanda inicial mensal"/>
    <tableColumn id="8" name="Observação"/>
    <tableColumn id="9" name="Status histórico"/>
    <tableColumn id="10" name="Demanda prevista no horizonte"/>
    <tableColumn id="11" name="Ruptura prevista"/>
    <tableColumn id="12" name="Necessidade ao fim do horizonte"/>
    <tableColumn id="13" name="Base disponíve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Historico" displayName="tbHistorico" ref="A5:M305" headerRowCount="1">
  <autoFilter ref="A5:M305"/>
  <tableColumns count="13">
    <tableColumn id="1" name="Período"/>
    <tableColumn id="2" name="SKU"/>
    <tableColumn id="3" name="Vendas observadas"/>
    <tableColumn id="4" name="Dias em ruptura"/>
    <tableColumn id="5" name="Dias no período"/>
    <tableColumn id="6" name="Fator de evento"/>
    <tableColumn id="7" name="Demanda ajustada por ruptura"/>
    <tableColumn id="8" name="Demanda normalizada"/>
    <tableColumn id="9" name="Previsão de teste"/>
    <tableColumn id="10" name="Erro absoluto"/>
    <tableColumn id="11" name="Erro percentual"/>
    <tableColumn id="12" name="Status da linha"/>
    <tableColumn id="13" name="Mê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Eventos" displayName="tbEventos" ref="A5:I105" headerRowCount="1">
  <autoFilter ref="A5:I105"/>
  <tableColumns count="9">
    <tableColumn id="1" name="ID do evento"/>
    <tableColumn id="2" name="Data inicial"/>
    <tableColumn id="3" name="Data final"/>
    <tableColumn id="4" name="Abrangência"/>
    <tableColumn id="5" name="Tipo"/>
    <tableColumn id="6" name="Impacto esperado"/>
    <tableColumn id="7" name="Status"/>
    <tableColumn id="8" name="Descrição"/>
    <tableColumn id="9" name="Validação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Previsao" displayName="tbPrevisao" ref="A5:R1205" headerRowCount="1">
  <autoFilter ref="A5:R1205"/>
  <tableColumns count="18">
    <tableColumn id="1" name="Período"/>
    <tableColumn id="2" name="SKU"/>
    <tableColumn id="3" name="Produto"/>
    <tableColumn id="4" name="Status histórico"/>
    <tableColumn id="5" name="Nível recente"/>
    <tableColumn id="6" name="Fator sazonal"/>
    <tableColumn id="7" name="Fator de eventos"/>
    <tableColumn id="8" name="Previsão técnica"/>
    <tableColumn id="9" name="Cenário conservador"/>
    <tableColumn id="10" name="Cenário base"/>
    <tableColumn id="11" name="Cenário otimista"/>
    <tableColumn id="12" name="Cenário selecionado"/>
    <tableColumn id="13" name="Erro aplicado"/>
    <tableColumn id="14" name="Limite inferior indicativo"/>
    <tableColumn id="15" name="Limite superior indicativo"/>
    <tableColumn id="16" name="Estoque projetado"/>
    <tableColumn id="17" name="Necessidade acumulada"/>
    <tableColumn id="18" name="Aler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3" customWidth="1" min="3" max="3"/>
    <col width="28" customWidth="1" min="4" max="4"/>
    <col width="14" customWidth="1" min="5" max="5"/>
    <col width="11" customWidth="1" min="6" max="6"/>
    <col width="29" customWidth="1" min="7" max="7"/>
    <col width="14" customWidth="1" min="8" max="8"/>
    <col width="3" customWidth="1" min="9" max="9"/>
    <col width="29" customWidth="1" min="10" max="10"/>
    <col width="14" customWidth="1" min="11" max="11"/>
  </cols>
  <sheetData>
    <row r="1" ht="27" customHeight="1">
      <c r="A1" s="1" t="inlineStr">
        <is>
          <t>Previsão de estoque</t>
        </is>
      </c>
    </row>
    <row r="2"/>
    <row r="3">
      <c r="A3" s="3" t="inlineStr">
        <is>
          <t>Data de corte</t>
        </is>
      </c>
      <c r="B3" s="4">
        <f>'Parâmetros'!B2</f>
        <v/>
      </c>
      <c r="D3" s="3" t="inlineStr">
        <is>
          <t>Horizonte</t>
        </is>
      </c>
      <c r="E3" s="5">
        <f>'Parâmetros'!B3</f>
        <v/>
      </c>
      <c r="F3" s="6" t="inlineStr">
        <is>
          <t>meses</t>
        </is>
      </c>
      <c r="G3" s="3" t="inlineStr">
        <is>
          <t>Cenário selecionado</t>
        </is>
      </c>
      <c r="H3" s="5">
        <f>'Parâmetros'!B5</f>
        <v/>
      </c>
    </row>
    <row r="4"/>
    <row r="5"/>
    <row r="6">
      <c r="A6" s="7" t="inlineStr">
        <is>
          <t>SKUs ativos</t>
        </is>
      </c>
      <c r="B6" s="8">
        <f>COUNTIFS('Parâmetros'!$D$18:$D$117,"Sim",'Parâmetros'!$A$18:$A$117,"&lt;&gt;")</f>
        <v/>
      </c>
      <c r="D6" s="7" t="inlineStr">
        <is>
          <t>SKUs sem histórico</t>
        </is>
      </c>
      <c r="E6" s="8">
        <f>COUNTIFS('Parâmetros'!$D$18:$D$117,"Sim",'Parâmetros'!$I$18:$I$117,"Sem histórico")</f>
        <v/>
      </c>
      <c r="G6" s="7" t="inlineStr">
        <is>
          <t>Histórico insuficiente</t>
        </is>
      </c>
      <c r="H6" s="8">
        <f>COUNTIFS('Parâmetros'!$D$18:$D$117,"Sim",'Parâmetros'!$I$18:$I$117,"Histórico insuficiente")</f>
        <v/>
      </c>
      <c r="J6" s="7" t="inlineStr">
        <is>
          <t>Eventos ativos no horizonte</t>
        </is>
      </c>
      <c r="K6" s="8">
        <f>SUMPRODUCT(--('Eventos'!$B$6:$B$105&lt;&gt;""),--('Eventos'!$B$6:$B$105&lt;=EOMONTH(EDATE(EOMONTH('Parâmetros'!$B$2,0)+1,'Parâmetros'!$B$3-1),0)),--('Eventos'!$C$6:$C$105&gt;=EOMONTH('Parâmetros'!$B$2,0)+1),--('Eventos'!$G$6:$G$105="Ativo"),--('Eventos'!$I$6:$I$105="OK"))</f>
        <v/>
      </c>
    </row>
    <row r="7"/>
    <row r="8"/>
    <row r="9">
      <c r="A9" s="7" t="inlineStr">
        <is>
          <t>Demanda prevista no horizonte</t>
        </is>
      </c>
      <c r="B9" s="9">
        <f>SUM('Previsão'!$L$6:$L$1205)</f>
        <v/>
      </c>
      <c r="D9" s="7" t="inlineStr">
        <is>
          <t>SKUs com ruptura prevista</t>
        </is>
      </c>
      <c r="E9" s="8">
        <f>COUNTIFS('Parâmetros'!$D$18:$D$117,"Sim",'Parâmetros'!$K$18:$K$117,"Sim")</f>
        <v/>
      </c>
      <c r="G9" s="7" t="inlineStr">
        <is>
          <t>Necessidade ao fim do horizonte</t>
        </is>
      </c>
      <c r="H9" s="9">
        <f>SUM('Parâmetros'!$L$18:$L$117)</f>
        <v/>
      </c>
      <c r="J9" s="7" t="inlineStr">
        <is>
          <t>Erro WAPE histórico</t>
        </is>
      </c>
      <c r="K9" s="10">
        <f>IFERROR(SUM('Histórico'!$J$6:$J$305)/SUMPRODUCT(--('Histórico'!$J$6:$J$305&lt;&gt;""),'Histórico'!$H$6:$H$305),"")</f>
        <v/>
      </c>
    </row>
    <row r="10"/>
    <row r="11"/>
    <row r="12" ht="30" customHeight="1">
      <c r="A12" s="11" t="inlineStr">
        <is>
          <t>Revisões automáticas</t>
        </is>
      </c>
      <c r="B12" s="11" t="inlineStr">
        <is>
          <t>Quantidade</t>
        </is>
      </c>
    </row>
    <row r="13">
      <c r="A13" s="12" t="inlineStr">
        <is>
          <t>SKUs duplicados</t>
        </is>
      </c>
      <c r="B13" s="13">
        <f>SUMPRODUCT(--('Parâmetros'!$A$18:$A$117&lt;&gt;""),--(COUNTIF('Parâmetros'!$A$18:$A$117,'Parâmetros'!$A$18:$A$117)&gt;1))</f>
        <v/>
      </c>
    </row>
    <row r="14">
      <c r="A14" s="14" t="inlineStr">
        <is>
          <t>Linhas inválidas no histórico</t>
        </is>
      </c>
      <c r="B14" s="15">
        <f>COUNTIFS('Histórico'!$A$6:$A$305,"&lt;&gt;",'Histórico'!$L$6:$L$305,"&lt;&gt;OK")</f>
        <v/>
      </c>
    </row>
    <row r="15">
      <c r="A15" s="12" t="inlineStr">
        <is>
          <t>Eventos inválidos</t>
        </is>
      </c>
      <c r="B15" s="13">
        <f>COUNTIFS('Eventos'!$A$6:$A$105,"&lt;&gt;",'Eventos'!$I$6:$I$105,"&lt;&gt;OK")</f>
        <v/>
      </c>
    </row>
    <row r="16">
      <c r="A16" s="14" t="inlineStr">
        <is>
          <t>Configurações inconsistentes</t>
        </is>
      </c>
      <c r="B16" s="15">
        <f>IF(AND('Parâmetros'!$B$2=EOMONTH('Parâmetros'!$B$2,0),'Parâmetros'!$B$6&lt;='Parâmetros'!$B$7,'Parâmetros'!$B$7&lt;='Parâmetros'!$B$8,'Parâmetros'!$B$13&lt;='Parâmetros'!$B$14),0,1)</f>
        <v/>
      </c>
    </row>
    <row r="17">
      <c r="A17" s="12" t="inlineStr">
        <is>
          <t>SKUs ativos sem base de previsão</t>
        </is>
      </c>
      <c r="B17" s="13">
        <f>COUNTIFS('Parâmetros'!$D$18:$D$117,"Sim",'Parâmetros'!$M$18:$M$117,"Não")</f>
        <v/>
      </c>
    </row>
    <row r="18">
      <c r="A18" s="14" t="inlineStr">
        <is>
          <t>SKUs ativos sem estoque informado</t>
        </is>
      </c>
      <c r="B18" s="15">
        <f>COUNTIFS('Parâmetros'!$D$18:$D$117,"Sim",'Parâmetros'!$E$18:$E$117,"")</f>
        <v/>
      </c>
    </row>
    <row r="19"/>
    <row r="20" ht="30" customHeight="1">
      <c r="A20" s="11" t="inlineStr">
        <is>
          <t>Período</t>
        </is>
      </c>
      <c r="B20" s="11" t="inlineStr">
        <is>
          <t>Conservador</t>
        </is>
      </c>
      <c r="C20" s="11" t="inlineStr">
        <is>
          <t>Base</t>
        </is>
      </c>
      <c r="D20" s="11" t="inlineStr">
        <is>
          <t>Otimista</t>
        </is>
      </c>
      <c r="E20" s="11" t="inlineStr">
        <is>
          <t>Cenário selecionado</t>
        </is>
      </c>
      <c r="F20" s="11" t="inlineStr">
        <is>
          <t>SKUs com estoque negativo</t>
        </is>
      </c>
      <c r="G20" s="11" t="inlineStr">
        <is>
          <t>Necessidade acumulada</t>
        </is>
      </c>
    </row>
    <row r="21">
      <c r="A21" s="16">
        <f>IF(ROW()-21&lt;'Parâmetros'!$B$3,EDATE(EOMONTH('Parâmetros'!$B$2,0)+1,ROW()-21),"")</f>
        <v/>
      </c>
      <c r="B21" s="17">
        <f>IF($A21="","",SUMIFS('Previsão'!$I$6:$I$1205,'Previsão'!$A$6:$A$1205,$A21))</f>
        <v/>
      </c>
      <c r="C21" s="17">
        <f>IF($A21="","",SUMIFS('Previsão'!$J$6:$J$1205,'Previsão'!$A$6:$A$1205,$A21))</f>
        <v/>
      </c>
      <c r="D21" s="17">
        <f>IF($A21="","",SUMIFS('Previsão'!$K$6:$K$1205,'Previsão'!$A$6:$A$1205,$A21))</f>
        <v/>
      </c>
      <c r="E21" s="17">
        <f>IF($A21="","",SUMIFS('Previsão'!$L$6:$L$1205,'Previsão'!$A$6:$A$1205,$A21))</f>
        <v/>
      </c>
      <c r="F21" s="18">
        <f>IF($A21="","",COUNTIFS('Previsão'!$A$6:$A$1205,$A21,'Previsão'!$P$6:$P$1205,"&lt;0"))</f>
        <v/>
      </c>
      <c r="G21" s="17">
        <f>IF($A21="","",SUMIFS('Previsão'!$Q$6:$Q$1205,'Previsão'!$A$6:$A$1205,$A21))</f>
        <v/>
      </c>
    </row>
    <row r="22">
      <c r="A22" s="19">
        <f>IF(ROW()-21&lt;'Parâmetros'!$B$3,EDATE(EOMONTH('Parâmetros'!$B$2,0)+1,ROW()-21),"")</f>
        <v/>
      </c>
      <c r="B22" s="20">
        <f>IF($A22="","",SUMIFS('Previsão'!$I$6:$I$1205,'Previsão'!$A$6:$A$1205,$A22))</f>
        <v/>
      </c>
      <c r="C22" s="20">
        <f>IF($A22="","",SUMIFS('Previsão'!$J$6:$J$1205,'Previsão'!$A$6:$A$1205,$A22))</f>
        <v/>
      </c>
      <c r="D22" s="20">
        <f>IF($A22="","",SUMIFS('Previsão'!$K$6:$K$1205,'Previsão'!$A$6:$A$1205,$A22))</f>
        <v/>
      </c>
      <c r="E22" s="20">
        <f>IF($A22="","",SUMIFS('Previsão'!$L$6:$L$1205,'Previsão'!$A$6:$A$1205,$A22))</f>
        <v/>
      </c>
      <c r="F22" s="21">
        <f>IF($A22="","",COUNTIFS('Previsão'!$A$6:$A$1205,$A22,'Previsão'!$P$6:$P$1205,"&lt;0"))</f>
        <v/>
      </c>
      <c r="G22" s="20">
        <f>IF($A22="","",SUMIFS('Previsão'!$Q$6:$Q$1205,'Previsão'!$A$6:$A$1205,$A22))</f>
        <v/>
      </c>
    </row>
    <row r="23">
      <c r="A23" s="16">
        <f>IF(ROW()-21&lt;'Parâmetros'!$B$3,EDATE(EOMONTH('Parâmetros'!$B$2,0)+1,ROW()-21),"")</f>
        <v/>
      </c>
      <c r="B23" s="17">
        <f>IF($A23="","",SUMIFS('Previsão'!$I$6:$I$1205,'Previsão'!$A$6:$A$1205,$A23))</f>
        <v/>
      </c>
      <c r="C23" s="17">
        <f>IF($A23="","",SUMIFS('Previsão'!$J$6:$J$1205,'Previsão'!$A$6:$A$1205,$A23))</f>
        <v/>
      </c>
      <c r="D23" s="17">
        <f>IF($A23="","",SUMIFS('Previsão'!$K$6:$K$1205,'Previsão'!$A$6:$A$1205,$A23))</f>
        <v/>
      </c>
      <c r="E23" s="17">
        <f>IF($A23="","",SUMIFS('Previsão'!$L$6:$L$1205,'Previsão'!$A$6:$A$1205,$A23))</f>
        <v/>
      </c>
      <c r="F23" s="18">
        <f>IF($A23="","",COUNTIFS('Previsão'!$A$6:$A$1205,$A23,'Previsão'!$P$6:$P$1205,"&lt;0"))</f>
        <v/>
      </c>
      <c r="G23" s="17">
        <f>IF($A23="","",SUMIFS('Previsão'!$Q$6:$Q$1205,'Previsão'!$A$6:$A$1205,$A23))</f>
        <v/>
      </c>
    </row>
    <row r="24">
      <c r="A24" s="19">
        <f>IF(ROW()-21&lt;'Parâmetros'!$B$3,EDATE(EOMONTH('Parâmetros'!$B$2,0)+1,ROW()-21),"")</f>
        <v/>
      </c>
      <c r="B24" s="20">
        <f>IF($A24="","",SUMIFS('Previsão'!$I$6:$I$1205,'Previsão'!$A$6:$A$1205,$A24))</f>
        <v/>
      </c>
      <c r="C24" s="20">
        <f>IF($A24="","",SUMIFS('Previsão'!$J$6:$J$1205,'Previsão'!$A$6:$A$1205,$A24))</f>
        <v/>
      </c>
      <c r="D24" s="20">
        <f>IF($A24="","",SUMIFS('Previsão'!$K$6:$K$1205,'Previsão'!$A$6:$A$1205,$A24))</f>
        <v/>
      </c>
      <c r="E24" s="20">
        <f>IF($A24="","",SUMIFS('Previsão'!$L$6:$L$1205,'Previsão'!$A$6:$A$1205,$A24))</f>
        <v/>
      </c>
      <c r="F24" s="21">
        <f>IF($A24="","",COUNTIFS('Previsão'!$A$6:$A$1205,$A24,'Previsão'!$P$6:$P$1205,"&lt;0"))</f>
        <v/>
      </c>
      <c r="G24" s="20">
        <f>IF($A24="","",SUMIFS('Previsão'!$Q$6:$Q$1205,'Previsão'!$A$6:$A$1205,$A24))</f>
        <v/>
      </c>
    </row>
    <row r="25">
      <c r="A25" s="16">
        <f>IF(ROW()-21&lt;'Parâmetros'!$B$3,EDATE(EOMONTH('Parâmetros'!$B$2,0)+1,ROW()-21),"")</f>
        <v/>
      </c>
      <c r="B25" s="17">
        <f>IF($A25="","",SUMIFS('Previsão'!$I$6:$I$1205,'Previsão'!$A$6:$A$1205,$A25))</f>
        <v/>
      </c>
      <c r="C25" s="17">
        <f>IF($A25="","",SUMIFS('Previsão'!$J$6:$J$1205,'Previsão'!$A$6:$A$1205,$A25))</f>
        <v/>
      </c>
      <c r="D25" s="17">
        <f>IF($A25="","",SUMIFS('Previsão'!$K$6:$K$1205,'Previsão'!$A$6:$A$1205,$A25))</f>
        <v/>
      </c>
      <c r="E25" s="17">
        <f>IF($A25="","",SUMIFS('Previsão'!$L$6:$L$1205,'Previsão'!$A$6:$A$1205,$A25))</f>
        <v/>
      </c>
      <c r="F25" s="18">
        <f>IF($A25="","",COUNTIFS('Previsão'!$A$6:$A$1205,$A25,'Previsão'!$P$6:$P$1205,"&lt;0"))</f>
        <v/>
      </c>
      <c r="G25" s="17">
        <f>IF($A25="","",SUMIFS('Previsão'!$Q$6:$Q$1205,'Previsão'!$A$6:$A$1205,$A25))</f>
        <v/>
      </c>
    </row>
    <row r="26">
      <c r="A26" s="19">
        <f>IF(ROW()-21&lt;'Parâmetros'!$B$3,EDATE(EOMONTH('Parâmetros'!$B$2,0)+1,ROW()-21),"")</f>
        <v/>
      </c>
      <c r="B26" s="20">
        <f>IF($A26="","",SUMIFS('Previsão'!$I$6:$I$1205,'Previsão'!$A$6:$A$1205,$A26))</f>
        <v/>
      </c>
      <c r="C26" s="20">
        <f>IF($A26="","",SUMIFS('Previsão'!$J$6:$J$1205,'Previsão'!$A$6:$A$1205,$A26))</f>
        <v/>
      </c>
      <c r="D26" s="20">
        <f>IF($A26="","",SUMIFS('Previsão'!$K$6:$K$1205,'Previsão'!$A$6:$A$1205,$A26))</f>
        <v/>
      </c>
      <c r="E26" s="20">
        <f>IF($A26="","",SUMIFS('Previsão'!$L$6:$L$1205,'Previsão'!$A$6:$A$1205,$A26))</f>
        <v/>
      </c>
      <c r="F26" s="21">
        <f>IF($A26="","",COUNTIFS('Previsão'!$A$6:$A$1205,$A26,'Previsão'!$P$6:$P$1205,"&lt;0"))</f>
        <v/>
      </c>
      <c r="G26" s="20">
        <f>IF($A26="","",SUMIFS('Previsão'!$Q$6:$Q$1205,'Previsão'!$A$6:$A$1205,$A26))</f>
        <v/>
      </c>
    </row>
    <row r="27">
      <c r="A27" s="16">
        <f>IF(ROW()-21&lt;'Parâmetros'!$B$3,EDATE(EOMONTH('Parâmetros'!$B$2,0)+1,ROW()-21),"")</f>
        <v/>
      </c>
      <c r="B27" s="17">
        <f>IF($A27="","",SUMIFS('Previsão'!$I$6:$I$1205,'Previsão'!$A$6:$A$1205,$A27))</f>
        <v/>
      </c>
      <c r="C27" s="17">
        <f>IF($A27="","",SUMIFS('Previsão'!$J$6:$J$1205,'Previsão'!$A$6:$A$1205,$A27))</f>
        <v/>
      </c>
      <c r="D27" s="17">
        <f>IF($A27="","",SUMIFS('Previsão'!$K$6:$K$1205,'Previsão'!$A$6:$A$1205,$A27))</f>
        <v/>
      </c>
      <c r="E27" s="17">
        <f>IF($A27="","",SUMIFS('Previsão'!$L$6:$L$1205,'Previsão'!$A$6:$A$1205,$A27))</f>
        <v/>
      </c>
      <c r="F27" s="18">
        <f>IF($A27="","",COUNTIFS('Previsão'!$A$6:$A$1205,$A27,'Previsão'!$P$6:$P$1205,"&lt;0"))</f>
        <v/>
      </c>
      <c r="G27" s="17">
        <f>IF($A27="","",SUMIFS('Previsão'!$Q$6:$Q$1205,'Previsão'!$A$6:$A$1205,$A27))</f>
        <v/>
      </c>
    </row>
    <row r="28">
      <c r="A28" s="19">
        <f>IF(ROW()-21&lt;'Parâmetros'!$B$3,EDATE(EOMONTH('Parâmetros'!$B$2,0)+1,ROW()-21),"")</f>
        <v/>
      </c>
      <c r="B28" s="20">
        <f>IF($A28="","",SUMIFS('Previsão'!$I$6:$I$1205,'Previsão'!$A$6:$A$1205,$A28))</f>
        <v/>
      </c>
      <c r="C28" s="20">
        <f>IF($A28="","",SUMIFS('Previsão'!$J$6:$J$1205,'Previsão'!$A$6:$A$1205,$A28))</f>
        <v/>
      </c>
      <c r="D28" s="20">
        <f>IF($A28="","",SUMIFS('Previsão'!$K$6:$K$1205,'Previsão'!$A$6:$A$1205,$A28))</f>
        <v/>
      </c>
      <c r="E28" s="20">
        <f>IF($A28="","",SUMIFS('Previsão'!$L$6:$L$1205,'Previsão'!$A$6:$A$1205,$A28))</f>
        <v/>
      </c>
      <c r="F28" s="21">
        <f>IF($A28="","",COUNTIFS('Previsão'!$A$6:$A$1205,$A28,'Previsão'!$P$6:$P$1205,"&lt;0"))</f>
        <v/>
      </c>
      <c r="G28" s="20">
        <f>IF($A28="","",SUMIFS('Previsão'!$Q$6:$Q$1205,'Previsão'!$A$6:$A$1205,$A28))</f>
        <v/>
      </c>
    </row>
    <row r="29">
      <c r="A29" s="16">
        <f>IF(ROW()-21&lt;'Parâmetros'!$B$3,EDATE(EOMONTH('Parâmetros'!$B$2,0)+1,ROW()-21),"")</f>
        <v/>
      </c>
      <c r="B29" s="17">
        <f>IF($A29="","",SUMIFS('Previsão'!$I$6:$I$1205,'Previsão'!$A$6:$A$1205,$A29))</f>
        <v/>
      </c>
      <c r="C29" s="17">
        <f>IF($A29="","",SUMIFS('Previsão'!$J$6:$J$1205,'Previsão'!$A$6:$A$1205,$A29))</f>
        <v/>
      </c>
      <c r="D29" s="17">
        <f>IF($A29="","",SUMIFS('Previsão'!$K$6:$K$1205,'Previsão'!$A$6:$A$1205,$A29))</f>
        <v/>
      </c>
      <c r="E29" s="17">
        <f>IF($A29="","",SUMIFS('Previsão'!$L$6:$L$1205,'Previsão'!$A$6:$A$1205,$A29))</f>
        <v/>
      </c>
      <c r="F29" s="18">
        <f>IF($A29="","",COUNTIFS('Previsão'!$A$6:$A$1205,$A29,'Previsão'!$P$6:$P$1205,"&lt;0"))</f>
        <v/>
      </c>
      <c r="G29" s="17">
        <f>IF($A29="","",SUMIFS('Previsão'!$Q$6:$Q$1205,'Previsão'!$A$6:$A$1205,$A29))</f>
        <v/>
      </c>
    </row>
    <row r="30">
      <c r="A30" s="19">
        <f>IF(ROW()-21&lt;'Parâmetros'!$B$3,EDATE(EOMONTH('Parâmetros'!$B$2,0)+1,ROW()-21),"")</f>
        <v/>
      </c>
      <c r="B30" s="20">
        <f>IF($A30="","",SUMIFS('Previsão'!$I$6:$I$1205,'Previsão'!$A$6:$A$1205,$A30))</f>
        <v/>
      </c>
      <c r="C30" s="20">
        <f>IF($A30="","",SUMIFS('Previsão'!$J$6:$J$1205,'Previsão'!$A$6:$A$1205,$A30))</f>
        <v/>
      </c>
      <c r="D30" s="20">
        <f>IF($A30="","",SUMIFS('Previsão'!$K$6:$K$1205,'Previsão'!$A$6:$A$1205,$A30))</f>
        <v/>
      </c>
      <c r="E30" s="20">
        <f>IF($A30="","",SUMIFS('Previsão'!$L$6:$L$1205,'Previsão'!$A$6:$A$1205,$A30))</f>
        <v/>
      </c>
      <c r="F30" s="21">
        <f>IF($A30="","",COUNTIFS('Previsão'!$A$6:$A$1205,$A30,'Previsão'!$P$6:$P$1205,"&lt;0"))</f>
        <v/>
      </c>
      <c r="G30" s="20">
        <f>IF($A30="","",SUMIFS('Previsão'!$Q$6:$Q$1205,'Previsão'!$A$6:$A$1205,$A30))</f>
        <v/>
      </c>
    </row>
    <row r="31">
      <c r="A31" s="16">
        <f>IF(ROW()-21&lt;'Parâmetros'!$B$3,EDATE(EOMONTH('Parâmetros'!$B$2,0)+1,ROW()-21),"")</f>
        <v/>
      </c>
      <c r="B31" s="17">
        <f>IF($A31="","",SUMIFS('Previsão'!$I$6:$I$1205,'Previsão'!$A$6:$A$1205,$A31))</f>
        <v/>
      </c>
      <c r="C31" s="17">
        <f>IF($A31="","",SUMIFS('Previsão'!$J$6:$J$1205,'Previsão'!$A$6:$A$1205,$A31))</f>
        <v/>
      </c>
      <c r="D31" s="17">
        <f>IF($A31="","",SUMIFS('Previsão'!$K$6:$K$1205,'Previsão'!$A$6:$A$1205,$A31))</f>
        <v/>
      </c>
      <c r="E31" s="17">
        <f>IF($A31="","",SUMIFS('Previsão'!$L$6:$L$1205,'Previsão'!$A$6:$A$1205,$A31))</f>
        <v/>
      </c>
      <c r="F31" s="18">
        <f>IF($A31="","",COUNTIFS('Previsão'!$A$6:$A$1205,$A31,'Previsão'!$P$6:$P$1205,"&lt;0"))</f>
        <v/>
      </c>
      <c r="G31" s="17">
        <f>IF($A31="","",SUMIFS('Previsão'!$Q$6:$Q$1205,'Previsão'!$A$6:$A$1205,$A31))</f>
        <v/>
      </c>
    </row>
    <row r="32">
      <c r="A32" s="19">
        <f>IF(ROW()-21&lt;'Parâmetros'!$B$3,EDATE(EOMONTH('Parâmetros'!$B$2,0)+1,ROW()-21),"")</f>
        <v/>
      </c>
      <c r="B32" s="20">
        <f>IF($A32="","",SUMIFS('Previsão'!$I$6:$I$1205,'Previsão'!$A$6:$A$1205,$A32))</f>
        <v/>
      </c>
      <c r="C32" s="20">
        <f>IF($A32="","",SUMIFS('Previsão'!$J$6:$J$1205,'Previsão'!$A$6:$A$1205,$A32))</f>
        <v/>
      </c>
      <c r="D32" s="20">
        <f>IF($A32="","",SUMIFS('Previsão'!$K$6:$K$1205,'Previsão'!$A$6:$A$1205,$A32))</f>
        <v/>
      </c>
      <c r="E32" s="20">
        <f>IF($A32="","",SUMIFS('Previsão'!$L$6:$L$1205,'Previsão'!$A$6:$A$1205,$A32))</f>
        <v/>
      </c>
      <c r="F32" s="21">
        <f>IF($A32="","",COUNTIFS('Previsão'!$A$6:$A$1205,$A32,'Previsão'!$P$6:$P$1205,"&lt;0"))</f>
        <v/>
      </c>
      <c r="G32" s="20">
        <f>IF($A32="","",SUMIFS('Previsão'!$Q$6:$Q$1205,'Previsão'!$A$6:$A$1205,$A32))</f>
        <v/>
      </c>
    </row>
  </sheetData>
  <mergeCells count="1">
    <mergeCell ref="A1:K1"/>
  </mergeCells>
  <conditionalFormatting sqref="B13:B18">
    <cfRule type="expression" priority="1" dxfId="0">
      <formula>B13=0</formula>
    </cfRule>
    <cfRule type="expression" priority="2" dxfId="1">
      <formula>B13&gt;0</formula>
    </cfRule>
  </conditionalFormatting>
  <conditionalFormatting sqref="E6">
    <cfRule type="expression" priority="3" dxfId="2">
      <formula>E6&gt;0</formula>
    </cfRule>
  </conditionalFormatting>
  <conditionalFormatting sqref="H6">
    <cfRule type="expression" priority="4" dxfId="2">
      <formula>H6&gt;0</formula>
    </cfRule>
  </conditionalFormatting>
  <conditionalFormatting sqref="E9">
    <cfRule type="expression" priority="5" dxfId="1">
      <formula>E9&gt;0</formula>
    </cfRule>
  </conditionalFormatting>
  <conditionalFormatting sqref="H9">
    <cfRule type="expression" priority="6" dxfId="1">
      <formula>H9&gt;0</formula>
    </cfRule>
  </conditionalFormatting>
  <conditionalFormatting sqref="K9">
    <cfRule type="expression" priority="7" dxfId="0">
      <formula>AND(K9&lt;&gt;"",K9&lt;=0.15)</formula>
    </cfRule>
    <cfRule type="expression" priority="8" dxfId="2">
      <formula>AND(K9&gt;0.15,K9&lt;=0.3)</formula>
    </cfRule>
    <cfRule type="expression" priority="9" dxfId="1">
      <formula>K9&gt;0.3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17"/>
  <sheetViews>
    <sheetView showGridLines="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17" customWidth="1" min="1" max="1"/>
    <col width="28" customWidth="1" min="2" max="2"/>
    <col width="20" customWidth="1" min="3" max="3"/>
    <col width="11" customWidth="1" min="4" max="4"/>
    <col width="18" customWidth="1" min="5" max="5"/>
    <col width="18" customWidth="1" min="6" max="6"/>
    <col width="20" customWidth="1" min="7" max="7"/>
    <col width="38" customWidth="1" min="8" max="8"/>
    <col width="24" customWidth="1" min="9" max="9"/>
    <col width="24" customWidth="1" min="10" max="10"/>
    <col width="18" customWidth="1" min="11" max="11"/>
    <col width="24" customWidth="1" min="12" max="12"/>
    <col width="17" customWidth="1" min="13" max="13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</cols>
  <sheetData>
    <row r="1" ht="27" customHeight="1">
      <c r="A1" s="1" t="inlineStr">
        <is>
          <t>Parâmetros da previsão</t>
        </is>
      </c>
    </row>
    <row r="2">
      <c r="A2" s="3" t="inlineStr">
        <is>
          <t>Data de corte</t>
        </is>
      </c>
      <c r="B2" s="22" t="n">
        <v>46265</v>
      </c>
      <c r="O2" t="inlineStr">
        <is>
          <t>Conservador</t>
        </is>
      </c>
      <c r="P2" t="inlineStr">
        <is>
          <t>Sim</t>
        </is>
      </c>
      <c r="Q2" t="inlineStr">
        <is>
          <t>Promoção</t>
        </is>
      </c>
      <c r="R2" t="inlineStr">
        <is>
          <t>Ativo</t>
        </is>
      </c>
      <c r="S2" t="inlineStr">
        <is>
          <t>TODOS</t>
        </is>
      </c>
    </row>
    <row r="3">
      <c r="A3" s="23" t="inlineStr">
        <is>
          <t>Horizonte de previsão — meses</t>
        </is>
      </c>
      <c r="B3" s="24" t="n">
        <v>6</v>
      </c>
      <c r="O3" t="inlineStr">
        <is>
          <t>Base</t>
        </is>
      </c>
      <c r="P3" t="inlineStr">
        <is>
          <t>Não</t>
        </is>
      </c>
      <c r="Q3" t="inlineStr">
        <is>
          <t>Campanha</t>
        </is>
      </c>
      <c r="R3" t="inlineStr">
        <is>
          <t>Inativo</t>
        </is>
      </c>
      <c r="S3">
        <f>IF(ROW()&lt;=102,A18,"")</f>
        <v/>
      </c>
    </row>
    <row r="4">
      <c r="A4" s="3" t="inlineStr">
        <is>
          <t>Janela da média recente — meses</t>
        </is>
      </c>
      <c r="B4" s="24" t="n">
        <v>3</v>
      </c>
      <c r="O4" t="inlineStr">
        <is>
          <t>Otimista</t>
        </is>
      </c>
      <c r="Q4" t="inlineStr">
        <is>
          <t>Feriado</t>
        </is>
      </c>
      <c r="S4">
        <f>IF(ROW()&lt;=102,A19,"")</f>
        <v/>
      </c>
    </row>
    <row r="5">
      <c r="A5" s="23" t="inlineStr">
        <is>
          <t>Cenário selecionado</t>
        </is>
      </c>
      <c r="B5" s="24" t="inlineStr">
        <is>
          <t>Base</t>
        </is>
      </c>
      <c r="Q5" t="inlineStr">
        <is>
          <t>Outro</t>
        </is>
      </c>
      <c r="S5">
        <f>IF(ROW()&lt;=102,A20,"")</f>
        <v/>
      </c>
    </row>
    <row r="6">
      <c r="A6" s="3" t="inlineStr">
        <is>
          <t>Multiplicador conservador</t>
        </is>
      </c>
      <c r="B6" s="25" t="n">
        <v>0.9</v>
      </c>
      <c r="S6">
        <f>IF(ROW()&lt;=102,A21,"")</f>
        <v/>
      </c>
    </row>
    <row r="7">
      <c r="A7" s="23" t="inlineStr">
        <is>
          <t>Multiplicador base</t>
        </is>
      </c>
      <c r="B7" s="25" t="n">
        <v>1</v>
      </c>
      <c r="S7">
        <f>IF(ROW()&lt;=102,A22,"")</f>
        <v/>
      </c>
    </row>
    <row r="8">
      <c r="A8" s="3" t="inlineStr">
        <is>
          <t>Multiplicador otimista</t>
        </is>
      </c>
      <c r="B8" s="25" t="n">
        <v>1.1</v>
      </c>
      <c r="S8">
        <f>IF(ROW()&lt;=102,A23,"")</f>
        <v/>
      </c>
    </row>
    <row r="9">
      <c r="A9" s="23" t="inlineStr">
        <is>
          <t>Erro padrão sem histórico suficiente</t>
        </is>
      </c>
      <c r="B9" s="25" t="n">
        <v>0.25</v>
      </c>
      <c r="S9">
        <f>IF(ROW()&lt;=102,A24,"")</f>
        <v/>
      </c>
    </row>
    <row r="10">
      <c r="A10" s="3" t="inlineStr">
        <is>
          <t>Mínimo de previsões de teste para erro próprio</t>
        </is>
      </c>
      <c r="B10" s="24" t="n">
        <v>3</v>
      </c>
      <c r="S10">
        <f>IF(ROW()&lt;=102,A25,"")</f>
        <v/>
      </c>
    </row>
    <row r="11">
      <c r="A11" s="23" t="inlineStr">
        <is>
          <t>Mínimo de meses para média recente</t>
        </is>
      </c>
      <c r="B11" s="24" t="n">
        <v>2</v>
      </c>
      <c r="S11">
        <f>IF(ROW()&lt;=102,A26,"")</f>
        <v/>
      </c>
    </row>
    <row r="12">
      <c r="A12" s="3" t="inlineStr">
        <is>
          <t>Mínimo de ocorrências do mês para sazonalidade</t>
        </is>
      </c>
      <c r="B12" s="24" t="n">
        <v>2</v>
      </c>
      <c r="S12">
        <f>IF(ROW()&lt;=102,A27,"")</f>
        <v/>
      </c>
    </row>
    <row r="13">
      <c r="A13" s="23" t="inlineStr">
        <is>
          <t>Fator sazonal mínimo</t>
        </is>
      </c>
      <c r="B13" s="26" t="n">
        <v>0.5</v>
      </c>
      <c r="S13">
        <f>IF(ROW()&lt;=102,A28,"")</f>
        <v/>
      </c>
    </row>
    <row r="14">
      <c r="A14" s="3" t="inlineStr">
        <is>
          <t>Fator sazonal máximo</t>
        </is>
      </c>
      <c r="B14" s="26" t="n">
        <v>2</v>
      </c>
      <c r="S14">
        <f>IF(ROW()&lt;=102,A29,"")</f>
        <v/>
      </c>
    </row>
    <row r="15">
      <c r="S15">
        <f>IF(ROW()&lt;=102,A30,"")</f>
        <v/>
      </c>
    </row>
    <row r="16" ht="30" customHeight="1">
      <c r="A16" s="27" t="inlineStr">
        <is>
          <t>Preencha somente as células amarelas. A previsão é mensal e começa no mês seguinte à data de corte.</t>
        </is>
      </c>
      <c r="B16" s="28" t="n"/>
      <c r="C16" s="28" t="n"/>
      <c r="D16" s="28" t="n"/>
      <c r="E16" s="28" t="n"/>
      <c r="F16" s="28" t="n"/>
      <c r="G16" s="28" t="n"/>
      <c r="H16" s="28" t="n"/>
      <c r="I16" s="28" t="n"/>
      <c r="J16" s="28" t="n"/>
      <c r="K16" s="28" t="n"/>
      <c r="L16" s="28" t="n"/>
      <c r="M16" s="28" t="n"/>
      <c r="S16">
        <f>IF(ROW()&lt;=102,A31,"")</f>
        <v/>
      </c>
    </row>
    <row r="17" ht="30" customHeight="1">
      <c r="A17" s="11" t="inlineStr">
        <is>
          <t>SKU</t>
        </is>
      </c>
      <c r="B17" s="11" t="inlineStr">
        <is>
          <t>Produto</t>
        </is>
      </c>
      <c r="C17" s="11" t="inlineStr">
        <is>
          <t>Categoria</t>
        </is>
      </c>
      <c r="D17" s="11" t="inlineStr">
        <is>
          <t>Ativo</t>
        </is>
      </c>
      <c r="E17" s="11" t="inlineStr">
        <is>
          <t>Estoque disponível</t>
        </is>
      </c>
      <c r="F17" s="11" t="inlineStr">
        <is>
          <t>Estoque em trânsito</t>
        </is>
      </c>
      <c r="G17" s="11" t="inlineStr">
        <is>
          <t>Demanda inicial mensal</t>
        </is>
      </c>
      <c r="H17" s="11" t="inlineStr">
        <is>
          <t>Observação</t>
        </is>
      </c>
      <c r="I17" s="11" t="inlineStr">
        <is>
          <t>Status histórico</t>
        </is>
      </c>
      <c r="J17" s="11" t="inlineStr">
        <is>
          <t>Demanda prevista no horizonte</t>
        </is>
      </c>
      <c r="K17" s="11" t="inlineStr">
        <is>
          <t>Ruptura prevista</t>
        </is>
      </c>
      <c r="L17" s="11" t="inlineStr">
        <is>
          <t>Necessidade ao fim do horizonte</t>
        </is>
      </c>
      <c r="M17" s="11" t="inlineStr">
        <is>
          <t>Base disponível</t>
        </is>
      </c>
      <c r="S17">
        <f>IF(ROW()&lt;=102,A32,"")</f>
        <v/>
      </c>
    </row>
    <row r="18">
      <c r="A18" s="29" t="inlineStr">
        <is>
          <t>SKU-FIC-001</t>
        </is>
      </c>
      <c r="B18" s="29" t="inlineStr">
        <is>
          <t>Cafeteira Aurora 220V</t>
        </is>
      </c>
      <c r="C18" s="29" t="inlineStr">
        <is>
          <t>Eletroportáteis</t>
        </is>
      </c>
      <c r="D18" s="29" t="inlineStr">
        <is>
          <t>Sim</t>
        </is>
      </c>
      <c r="E18" s="30" t="n">
        <v>48</v>
      </c>
      <c r="F18" s="30" t="n">
        <v>20</v>
      </c>
      <c r="G18" s="30" t="n"/>
      <c r="H18" s="31" t="inlineStr">
        <is>
          <t>Item fictício com histórico</t>
        </is>
      </c>
      <c r="I18" s="32">
        <f>IF(A18="","",IF(COUNTIFS('Histórico'!$B$6:$B$305,A18,'Histórico'!$L$6:$L$305,"OK")=0,"Sem histórico",IF(COUNTIFS('Histórico'!$B$6:$B$305,A18,'Histórico'!$L$6:$L$305,"OK")&lt;'Parâmetros'!$B$11,"Histórico insuficiente","Com histórico")))</f>
        <v/>
      </c>
      <c r="J18" s="33">
        <f>IF(OR(A18="",D18&lt;&gt;"Sim",M18&lt;&gt;"Sim"),"",SUMIFS('Previsão'!$L$6:$L$1205,'Previsão'!$B$6:$B$1205,A18))</f>
        <v/>
      </c>
      <c r="K18" s="32">
        <f>IF(OR(A18="",D18&lt;&gt;"Sim",E18="",M18&lt;&gt;"Sim"),"",IF(COUNTIFS('Previsão'!$B$6:$B$1205,A18,'Previsão'!$P$6:$P$1205,"&lt;0")&gt;0,"Sim","Não"))</f>
        <v/>
      </c>
      <c r="L18" s="33">
        <f>IF(OR(A18="",D18&lt;&gt;"Sim",E18="",M18&lt;&gt;"Sim"),"",SUMIFS('Previsão'!$Q$6:$Q$1205,'Previsão'!$B$6:$B$1205,A18,'Previsão'!$A$6:$A$1205,EDATE(EOMONTH('Parâmetros'!$B$2,0)+1,'Parâmetros'!$B$3-1)))</f>
        <v/>
      </c>
      <c r="M18" s="32">
        <f>IF(A18="","",IF(OR(COUNTIFS('Histórico'!$B$6:$B$305,A18,'Histórico'!$A$6:$A$305,"&gt;="&amp;EDATE(EOMONTH($B$2,0)+1,-$B$4),'Histórico'!$A$6:$A$305,"&lt;="&amp;$B$2,'Histórico'!$L$6:$L$305,"OK")&gt;=$B$11,G18&lt;&gt;""),"Sim","Não"))</f>
        <v/>
      </c>
      <c r="S18">
        <f>IF(ROW()&lt;=102,A33,"")</f>
        <v/>
      </c>
    </row>
    <row r="19">
      <c r="A19" s="29" t="inlineStr">
        <is>
          <t>SKU-FIC-002</t>
        </is>
      </c>
      <c r="B19" s="29" t="inlineStr">
        <is>
          <t>Kit Canecas Nuvem</t>
        </is>
      </c>
      <c r="C19" s="29" t="inlineStr">
        <is>
          <t>Casa e cozinha</t>
        </is>
      </c>
      <c r="D19" s="29" t="inlineStr">
        <is>
          <t>Sim</t>
        </is>
      </c>
      <c r="E19" s="30" t="n">
        <v>25</v>
      </c>
      <c r="F19" s="30" t="n">
        <v>0</v>
      </c>
      <c r="G19" s="30" t="n">
        <v>18</v>
      </c>
      <c r="H19" s="31" t="inlineStr">
        <is>
          <t>Lançamento fictício com pouco histórico</t>
        </is>
      </c>
      <c r="I19" s="32">
        <f>IF(A19="","",IF(COUNTIFS('Histórico'!$B$6:$B$305,A19,'Histórico'!$L$6:$L$305,"OK")=0,"Sem histórico",IF(COUNTIFS('Histórico'!$B$6:$B$305,A19,'Histórico'!$L$6:$L$305,"OK")&lt;'Parâmetros'!$B$11,"Histórico insuficiente","Com histórico")))</f>
        <v/>
      </c>
      <c r="J19" s="33">
        <f>IF(OR(A19="",D19&lt;&gt;"Sim",M19&lt;&gt;"Sim"),"",SUMIFS('Previsão'!$L$6:$L$1205,'Previsão'!$B$6:$B$1205,A19))</f>
        <v/>
      </c>
      <c r="K19" s="32">
        <f>IF(OR(A19="",D19&lt;&gt;"Sim",E19="",M19&lt;&gt;"Sim"),"",IF(COUNTIFS('Previsão'!$B$6:$B$1205,A19,'Previsão'!$P$6:$P$1205,"&lt;0")&gt;0,"Sim","Não"))</f>
        <v/>
      </c>
      <c r="L19" s="33">
        <f>IF(OR(A19="",D19&lt;&gt;"Sim",E19="",M19&lt;&gt;"Sim"),"",SUMIFS('Previsão'!$Q$6:$Q$1205,'Previsão'!$B$6:$B$1205,A19,'Previsão'!$A$6:$A$1205,EDATE(EOMONTH('Parâmetros'!$B$2,0)+1,'Parâmetros'!$B$3-1)))</f>
        <v/>
      </c>
      <c r="M19" s="32">
        <f>IF(A19="","",IF(OR(COUNTIFS('Histórico'!$B$6:$B$305,A19,'Histórico'!$A$6:$A$305,"&gt;="&amp;EDATE(EOMONTH($B$2,0)+1,-$B$4),'Histórico'!$A$6:$A$305,"&lt;="&amp;$B$2,'Histórico'!$L$6:$L$305,"OK")&gt;=$B$11,G19&lt;&gt;""),"Sim","Não"))</f>
        <v/>
      </c>
      <c r="S19">
        <f>IF(ROW()&lt;=102,A34,"")</f>
        <v/>
      </c>
    </row>
    <row r="20">
      <c r="A20" s="29" t="inlineStr">
        <is>
          <t>SKU-FIC-003</t>
        </is>
      </c>
      <c r="B20" s="29" t="inlineStr">
        <is>
          <t>Luminária Brisa USB</t>
        </is>
      </c>
      <c r="C20" s="29" t="inlineStr">
        <is>
          <t>Iluminação</t>
        </is>
      </c>
      <c r="D20" s="29" t="inlineStr">
        <is>
          <t>Sim</t>
        </is>
      </c>
      <c r="E20" s="30" t="n">
        <v>10</v>
      </c>
      <c r="F20" s="30" t="n">
        <v>0</v>
      </c>
      <c r="G20" s="30" t="n">
        <v>12</v>
      </c>
      <c r="H20" s="31" t="inlineStr">
        <is>
          <t>Item fictício sem histórico</t>
        </is>
      </c>
      <c r="I20" s="32">
        <f>IF(A20="","",IF(COUNTIFS('Histórico'!$B$6:$B$305,A20,'Histórico'!$L$6:$L$305,"OK")=0,"Sem histórico",IF(COUNTIFS('Histórico'!$B$6:$B$305,A20,'Histórico'!$L$6:$L$305,"OK")&lt;'Parâmetros'!$B$11,"Histórico insuficiente","Com histórico")))</f>
        <v/>
      </c>
      <c r="J20" s="33">
        <f>IF(OR(A20="",D20&lt;&gt;"Sim",M20&lt;&gt;"Sim"),"",SUMIFS('Previsão'!$L$6:$L$1205,'Previsão'!$B$6:$B$1205,A20))</f>
        <v/>
      </c>
      <c r="K20" s="32">
        <f>IF(OR(A20="",D20&lt;&gt;"Sim",E20="",M20&lt;&gt;"Sim"),"",IF(COUNTIFS('Previsão'!$B$6:$B$1205,A20,'Previsão'!$P$6:$P$1205,"&lt;0")&gt;0,"Sim","Não"))</f>
        <v/>
      </c>
      <c r="L20" s="33">
        <f>IF(OR(A20="",D20&lt;&gt;"Sim",E20="",M20&lt;&gt;"Sim"),"",SUMIFS('Previsão'!$Q$6:$Q$1205,'Previsão'!$B$6:$B$1205,A20,'Previsão'!$A$6:$A$1205,EDATE(EOMONTH('Parâmetros'!$B$2,0)+1,'Parâmetros'!$B$3-1)))</f>
        <v/>
      </c>
      <c r="M20" s="32">
        <f>IF(A20="","",IF(OR(COUNTIFS('Histórico'!$B$6:$B$305,A20,'Histórico'!$A$6:$A$305,"&gt;="&amp;EDATE(EOMONTH($B$2,0)+1,-$B$4),'Histórico'!$A$6:$A$305,"&lt;="&amp;$B$2,'Histórico'!$L$6:$L$305,"OK")&gt;=$B$11,G20&lt;&gt;""),"Sim","Não"))</f>
        <v/>
      </c>
      <c r="S20">
        <f>IF(ROW()&lt;=102,A35,"")</f>
        <v/>
      </c>
    </row>
    <row r="21">
      <c r="A21" s="29" t="n"/>
      <c r="B21" s="29" t="n"/>
      <c r="C21" s="29" t="n"/>
      <c r="D21" s="29" t="n"/>
      <c r="E21" s="30" t="n"/>
      <c r="F21" s="30" t="n"/>
      <c r="G21" s="30" t="n"/>
      <c r="H21" s="31" t="n"/>
      <c r="I21" s="32">
        <f>IF(A21="","",IF(COUNTIFS('Histórico'!$B$6:$B$305,A21,'Histórico'!$L$6:$L$305,"OK")=0,"Sem histórico",IF(COUNTIFS('Histórico'!$B$6:$B$305,A21,'Histórico'!$L$6:$L$305,"OK")&lt;'Parâmetros'!$B$11,"Histórico insuficiente","Com histórico")))</f>
        <v/>
      </c>
      <c r="J21" s="33">
        <f>IF(OR(A21="",D21&lt;&gt;"Sim",M21&lt;&gt;"Sim"),"",SUMIFS('Previsão'!$L$6:$L$1205,'Previsão'!$B$6:$B$1205,A21))</f>
        <v/>
      </c>
      <c r="K21" s="32">
        <f>IF(OR(A21="",D21&lt;&gt;"Sim",E21="",M21&lt;&gt;"Sim"),"",IF(COUNTIFS('Previsão'!$B$6:$B$1205,A21,'Previsão'!$P$6:$P$1205,"&lt;0")&gt;0,"Sim","Não"))</f>
        <v/>
      </c>
      <c r="L21" s="33">
        <f>IF(OR(A21="",D21&lt;&gt;"Sim",E21="",M21&lt;&gt;"Sim"),"",SUMIFS('Previsão'!$Q$6:$Q$1205,'Previsão'!$B$6:$B$1205,A21,'Previsão'!$A$6:$A$1205,EDATE(EOMONTH('Parâmetros'!$B$2,0)+1,'Parâmetros'!$B$3-1)))</f>
        <v/>
      </c>
      <c r="M21" s="32">
        <f>IF(A21="","",IF(OR(COUNTIFS('Histórico'!$B$6:$B$305,A21,'Histórico'!$A$6:$A$305,"&gt;="&amp;EDATE(EOMONTH($B$2,0)+1,-$B$4),'Histórico'!$A$6:$A$305,"&lt;="&amp;$B$2,'Histórico'!$L$6:$L$305,"OK")&gt;=$B$11,G21&lt;&gt;""),"Sim","Não"))</f>
        <v/>
      </c>
      <c r="S21">
        <f>IF(ROW()&lt;=102,A36,"")</f>
        <v/>
      </c>
    </row>
    <row r="22">
      <c r="A22" s="29" t="n"/>
      <c r="B22" s="29" t="n"/>
      <c r="C22" s="29" t="n"/>
      <c r="D22" s="29" t="n"/>
      <c r="E22" s="30" t="n"/>
      <c r="F22" s="30" t="n"/>
      <c r="G22" s="30" t="n"/>
      <c r="H22" s="31" t="n"/>
      <c r="I22" s="32">
        <f>IF(A22="","",IF(COUNTIFS('Histórico'!$B$6:$B$305,A22,'Histórico'!$L$6:$L$305,"OK")=0,"Sem histórico",IF(COUNTIFS('Histórico'!$B$6:$B$305,A22,'Histórico'!$L$6:$L$305,"OK")&lt;'Parâmetros'!$B$11,"Histórico insuficiente","Com histórico")))</f>
        <v/>
      </c>
      <c r="J22" s="33">
        <f>IF(OR(A22="",D22&lt;&gt;"Sim",M22&lt;&gt;"Sim"),"",SUMIFS('Previsão'!$L$6:$L$1205,'Previsão'!$B$6:$B$1205,A22))</f>
        <v/>
      </c>
      <c r="K22" s="32">
        <f>IF(OR(A22="",D22&lt;&gt;"Sim",E22="",M22&lt;&gt;"Sim"),"",IF(COUNTIFS('Previsão'!$B$6:$B$1205,A22,'Previsão'!$P$6:$P$1205,"&lt;0")&gt;0,"Sim","Não"))</f>
        <v/>
      </c>
      <c r="L22" s="33">
        <f>IF(OR(A22="",D22&lt;&gt;"Sim",E22="",M22&lt;&gt;"Sim"),"",SUMIFS('Previsão'!$Q$6:$Q$1205,'Previsão'!$B$6:$B$1205,A22,'Previsão'!$A$6:$A$1205,EDATE(EOMONTH('Parâmetros'!$B$2,0)+1,'Parâmetros'!$B$3-1)))</f>
        <v/>
      </c>
      <c r="M22" s="32">
        <f>IF(A22="","",IF(OR(COUNTIFS('Histórico'!$B$6:$B$305,A22,'Histórico'!$A$6:$A$305,"&gt;="&amp;EDATE(EOMONTH($B$2,0)+1,-$B$4),'Histórico'!$A$6:$A$305,"&lt;="&amp;$B$2,'Histórico'!$L$6:$L$305,"OK")&gt;=$B$11,G22&lt;&gt;""),"Sim","Não"))</f>
        <v/>
      </c>
      <c r="S22">
        <f>IF(ROW()&lt;=102,A37,"")</f>
        <v/>
      </c>
    </row>
    <row r="23">
      <c r="A23" s="29" t="n"/>
      <c r="B23" s="29" t="n"/>
      <c r="C23" s="29" t="n"/>
      <c r="D23" s="29" t="n"/>
      <c r="E23" s="30" t="n"/>
      <c r="F23" s="30" t="n"/>
      <c r="G23" s="30" t="n"/>
      <c r="H23" s="31" t="n"/>
      <c r="I23" s="32">
        <f>IF(A23="","",IF(COUNTIFS('Histórico'!$B$6:$B$305,A23,'Histórico'!$L$6:$L$305,"OK")=0,"Sem histórico",IF(COUNTIFS('Histórico'!$B$6:$B$305,A23,'Histórico'!$L$6:$L$305,"OK")&lt;'Parâmetros'!$B$11,"Histórico insuficiente","Com histórico")))</f>
        <v/>
      </c>
      <c r="J23" s="33">
        <f>IF(OR(A23="",D23&lt;&gt;"Sim",M23&lt;&gt;"Sim"),"",SUMIFS('Previsão'!$L$6:$L$1205,'Previsão'!$B$6:$B$1205,A23))</f>
        <v/>
      </c>
      <c r="K23" s="32">
        <f>IF(OR(A23="",D23&lt;&gt;"Sim",E23="",M23&lt;&gt;"Sim"),"",IF(COUNTIFS('Previsão'!$B$6:$B$1205,A23,'Previsão'!$P$6:$P$1205,"&lt;0")&gt;0,"Sim","Não"))</f>
        <v/>
      </c>
      <c r="L23" s="33">
        <f>IF(OR(A23="",D23&lt;&gt;"Sim",E23="",M23&lt;&gt;"Sim"),"",SUMIFS('Previsão'!$Q$6:$Q$1205,'Previsão'!$B$6:$B$1205,A23,'Previsão'!$A$6:$A$1205,EDATE(EOMONTH('Parâmetros'!$B$2,0)+1,'Parâmetros'!$B$3-1)))</f>
        <v/>
      </c>
      <c r="M23" s="32">
        <f>IF(A23="","",IF(OR(COUNTIFS('Histórico'!$B$6:$B$305,A23,'Histórico'!$A$6:$A$305,"&gt;="&amp;EDATE(EOMONTH($B$2,0)+1,-$B$4),'Histórico'!$A$6:$A$305,"&lt;="&amp;$B$2,'Histórico'!$L$6:$L$305,"OK")&gt;=$B$11,G23&lt;&gt;""),"Sim","Não"))</f>
        <v/>
      </c>
      <c r="S23">
        <f>IF(ROW()&lt;=102,A38,"")</f>
        <v/>
      </c>
    </row>
    <row r="24">
      <c r="A24" s="29" t="n"/>
      <c r="B24" s="29" t="n"/>
      <c r="C24" s="29" t="n"/>
      <c r="D24" s="29" t="n"/>
      <c r="E24" s="30" t="n"/>
      <c r="F24" s="30" t="n"/>
      <c r="G24" s="30" t="n"/>
      <c r="H24" s="31" t="n"/>
      <c r="I24" s="32">
        <f>IF(A24="","",IF(COUNTIFS('Histórico'!$B$6:$B$305,A24,'Histórico'!$L$6:$L$305,"OK")=0,"Sem histórico",IF(COUNTIFS('Histórico'!$B$6:$B$305,A24,'Histórico'!$L$6:$L$305,"OK")&lt;'Parâmetros'!$B$11,"Histórico insuficiente","Com histórico")))</f>
        <v/>
      </c>
      <c r="J24" s="33">
        <f>IF(OR(A24="",D24&lt;&gt;"Sim",M24&lt;&gt;"Sim"),"",SUMIFS('Previsão'!$L$6:$L$1205,'Previsão'!$B$6:$B$1205,A24))</f>
        <v/>
      </c>
      <c r="K24" s="32">
        <f>IF(OR(A24="",D24&lt;&gt;"Sim",E24="",M24&lt;&gt;"Sim"),"",IF(COUNTIFS('Previsão'!$B$6:$B$1205,A24,'Previsão'!$P$6:$P$1205,"&lt;0")&gt;0,"Sim","Não"))</f>
        <v/>
      </c>
      <c r="L24" s="33">
        <f>IF(OR(A24="",D24&lt;&gt;"Sim",E24="",M24&lt;&gt;"Sim"),"",SUMIFS('Previsão'!$Q$6:$Q$1205,'Previsão'!$B$6:$B$1205,A24,'Previsão'!$A$6:$A$1205,EDATE(EOMONTH('Parâmetros'!$B$2,0)+1,'Parâmetros'!$B$3-1)))</f>
        <v/>
      </c>
      <c r="M24" s="32">
        <f>IF(A24="","",IF(OR(COUNTIFS('Histórico'!$B$6:$B$305,A24,'Histórico'!$A$6:$A$305,"&gt;="&amp;EDATE(EOMONTH($B$2,0)+1,-$B$4),'Histórico'!$A$6:$A$305,"&lt;="&amp;$B$2,'Histórico'!$L$6:$L$305,"OK")&gt;=$B$11,G24&lt;&gt;""),"Sim","Não"))</f>
        <v/>
      </c>
      <c r="S24">
        <f>IF(ROW()&lt;=102,A39,"")</f>
        <v/>
      </c>
    </row>
    <row r="25">
      <c r="A25" s="29" t="n"/>
      <c r="B25" s="29" t="n"/>
      <c r="C25" s="29" t="n"/>
      <c r="D25" s="29" t="n"/>
      <c r="E25" s="30" t="n"/>
      <c r="F25" s="30" t="n"/>
      <c r="G25" s="30" t="n"/>
      <c r="H25" s="31" t="n"/>
      <c r="I25" s="32">
        <f>IF(A25="","",IF(COUNTIFS('Histórico'!$B$6:$B$305,A25,'Histórico'!$L$6:$L$305,"OK")=0,"Sem histórico",IF(COUNTIFS('Histórico'!$B$6:$B$305,A25,'Histórico'!$L$6:$L$305,"OK")&lt;'Parâmetros'!$B$11,"Histórico insuficiente","Com histórico")))</f>
        <v/>
      </c>
      <c r="J25" s="33">
        <f>IF(OR(A25="",D25&lt;&gt;"Sim",M25&lt;&gt;"Sim"),"",SUMIFS('Previsão'!$L$6:$L$1205,'Previsão'!$B$6:$B$1205,A25))</f>
        <v/>
      </c>
      <c r="K25" s="32">
        <f>IF(OR(A25="",D25&lt;&gt;"Sim",E25="",M25&lt;&gt;"Sim"),"",IF(COUNTIFS('Previsão'!$B$6:$B$1205,A25,'Previsão'!$P$6:$P$1205,"&lt;0")&gt;0,"Sim","Não"))</f>
        <v/>
      </c>
      <c r="L25" s="33">
        <f>IF(OR(A25="",D25&lt;&gt;"Sim",E25="",M25&lt;&gt;"Sim"),"",SUMIFS('Previsão'!$Q$6:$Q$1205,'Previsão'!$B$6:$B$1205,A25,'Previsão'!$A$6:$A$1205,EDATE(EOMONTH('Parâmetros'!$B$2,0)+1,'Parâmetros'!$B$3-1)))</f>
        <v/>
      </c>
      <c r="M25" s="32">
        <f>IF(A25="","",IF(OR(COUNTIFS('Histórico'!$B$6:$B$305,A25,'Histórico'!$A$6:$A$305,"&gt;="&amp;EDATE(EOMONTH($B$2,0)+1,-$B$4),'Histórico'!$A$6:$A$305,"&lt;="&amp;$B$2,'Histórico'!$L$6:$L$305,"OK")&gt;=$B$11,G25&lt;&gt;""),"Sim","Não"))</f>
        <v/>
      </c>
      <c r="S25">
        <f>IF(ROW()&lt;=102,A40,"")</f>
        <v/>
      </c>
    </row>
    <row r="26">
      <c r="A26" s="29" t="n"/>
      <c r="B26" s="29" t="n"/>
      <c r="C26" s="29" t="n"/>
      <c r="D26" s="29" t="n"/>
      <c r="E26" s="30" t="n"/>
      <c r="F26" s="30" t="n"/>
      <c r="G26" s="30" t="n"/>
      <c r="H26" s="31" t="n"/>
      <c r="I26" s="32">
        <f>IF(A26="","",IF(COUNTIFS('Histórico'!$B$6:$B$305,A26,'Histórico'!$L$6:$L$305,"OK")=0,"Sem histórico",IF(COUNTIFS('Histórico'!$B$6:$B$305,A26,'Histórico'!$L$6:$L$305,"OK")&lt;'Parâmetros'!$B$11,"Histórico insuficiente","Com histórico")))</f>
        <v/>
      </c>
      <c r="J26" s="33">
        <f>IF(OR(A26="",D26&lt;&gt;"Sim",M26&lt;&gt;"Sim"),"",SUMIFS('Previsão'!$L$6:$L$1205,'Previsão'!$B$6:$B$1205,A26))</f>
        <v/>
      </c>
      <c r="K26" s="32">
        <f>IF(OR(A26="",D26&lt;&gt;"Sim",E26="",M26&lt;&gt;"Sim"),"",IF(COUNTIFS('Previsão'!$B$6:$B$1205,A26,'Previsão'!$P$6:$P$1205,"&lt;0")&gt;0,"Sim","Não"))</f>
        <v/>
      </c>
      <c r="L26" s="33">
        <f>IF(OR(A26="",D26&lt;&gt;"Sim",E26="",M26&lt;&gt;"Sim"),"",SUMIFS('Previsão'!$Q$6:$Q$1205,'Previsão'!$B$6:$B$1205,A26,'Previsão'!$A$6:$A$1205,EDATE(EOMONTH('Parâmetros'!$B$2,0)+1,'Parâmetros'!$B$3-1)))</f>
        <v/>
      </c>
      <c r="M26" s="32">
        <f>IF(A26="","",IF(OR(COUNTIFS('Histórico'!$B$6:$B$305,A26,'Histórico'!$A$6:$A$305,"&gt;="&amp;EDATE(EOMONTH($B$2,0)+1,-$B$4),'Histórico'!$A$6:$A$305,"&lt;="&amp;$B$2,'Histórico'!$L$6:$L$305,"OK")&gt;=$B$11,G26&lt;&gt;""),"Sim","Não"))</f>
        <v/>
      </c>
      <c r="S26">
        <f>IF(ROW()&lt;=102,A41,"")</f>
        <v/>
      </c>
    </row>
    <row r="27">
      <c r="A27" s="29" t="n"/>
      <c r="B27" s="29" t="n"/>
      <c r="C27" s="29" t="n"/>
      <c r="D27" s="29" t="n"/>
      <c r="E27" s="30" t="n"/>
      <c r="F27" s="30" t="n"/>
      <c r="G27" s="30" t="n"/>
      <c r="H27" s="31" t="n"/>
      <c r="I27" s="32">
        <f>IF(A27="","",IF(COUNTIFS('Histórico'!$B$6:$B$305,A27,'Histórico'!$L$6:$L$305,"OK")=0,"Sem histórico",IF(COUNTIFS('Histórico'!$B$6:$B$305,A27,'Histórico'!$L$6:$L$305,"OK")&lt;'Parâmetros'!$B$11,"Histórico insuficiente","Com histórico")))</f>
        <v/>
      </c>
      <c r="J27" s="33">
        <f>IF(OR(A27="",D27&lt;&gt;"Sim",M27&lt;&gt;"Sim"),"",SUMIFS('Previsão'!$L$6:$L$1205,'Previsão'!$B$6:$B$1205,A27))</f>
        <v/>
      </c>
      <c r="K27" s="32">
        <f>IF(OR(A27="",D27&lt;&gt;"Sim",E27="",M27&lt;&gt;"Sim"),"",IF(COUNTIFS('Previsão'!$B$6:$B$1205,A27,'Previsão'!$P$6:$P$1205,"&lt;0")&gt;0,"Sim","Não"))</f>
        <v/>
      </c>
      <c r="L27" s="33">
        <f>IF(OR(A27="",D27&lt;&gt;"Sim",E27="",M27&lt;&gt;"Sim"),"",SUMIFS('Previsão'!$Q$6:$Q$1205,'Previsão'!$B$6:$B$1205,A27,'Previsão'!$A$6:$A$1205,EDATE(EOMONTH('Parâmetros'!$B$2,0)+1,'Parâmetros'!$B$3-1)))</f>
        <v/>
      </c>
      <c r="M27" s="32">
        <f>IF(A27="","",IF(OR(COUNTIFS('Histórico'!$B$6:$B$305,A27,'Histórico'!$A$6:$A$305,"&gt;="&amp;EDATE(EOMONTH($B$2,0)+1,-$B$4),'Histórico'!$A$6:$A$305,"&lt;="&amp;$B$2,'Histórico'!$L$6:$L$305,"OK")&gt;=$B$11,G27&lt;&gt;""),"Sim","Não"))</f>
        <v/>
      </c>
      <c r="S27">
        <f>IF(ROW()&lt;=102,A42,"")</f>
        <v/>
      </c>
    </row>
    <row r="28">
      <c r="A28" s="29" t="n"/>
      <c r="B28" s="29" t="n"/>
      <c r="C28" s="29" t="n"/>
      <c r="D28" s="29" t="n"/>
      <c r="E28" s="30" t="n"/>
      <c r="F28" s="30" t="n"/>
      <c r="G28" s="30" t="n"/>
      <c r="H28" s="31" t="n"/>
      <c r="I28" s="32">
        <f>IF(A28="","",IF(COUNTIFS('Histórico'!$B$6:$B$305,A28,'Histórico'!$L$6:$L$305,"OK")=0,"Sem histórico",IF(COUNTIFS('Histórico'!$B$6:$B$305,A28,'Histórico'!$L$6:$L$305,"OK")&lt;'Parâmetros'!$B$11,"Histórico insuficiente","Com histórico")))</f>
        <v/>
      </c>
      <c r="J28" s="33">
        <f>IF(OR(A28="",D28&lt;&gt;"Sim",M28&lt;&gt;"Sim"),"",SUMIFS('Previsão'!$L$6:$L$1205,'Previsão'!$B$6:$B$1205,A28))</f>
        <v/>
      </c>
      <c r="K28" s="32">
        <f>IF(OR(A28="",D28&lt;&gt;"Sim",E28="",M28&lt;&gt;"Sim"),"",IF(COUNTIFS('Previsão'!$B$6:$B$1205,A28,'Previsão'!$P$6:$P$1205,"&lt;0")&gt;0,"Sim","Não"))</f>
        <v/>
      </c>
      <c r="L28" s="33">
        <f>IF(OR(A28="",D28&lt;&gt;"Sim",E28="",M28&lt;&gt;"Sim"),"",SUMIFS('Previsão'!$Q$6:$Q$1205,'Previsão'!$B$6:$B$1205,A28,'Previsão'!$A$6:$A$1205,EDATE(EOMONTH('Parâmetros'!$B$2,0)+1,'Parâmetros'!$B$3-1)))</f>
        <v/>
      </c>
      <c r="M28" s="32">
        <f>IF(A28="","",IF(OR(COUNTIFS('Histórico'!$B$6:$B$305,A28,'Histórico'!$A$6:$A$305,"&gt;="&amp;EDATE(EOMONTH($B$2,0)+1,-$B$4),'Histórico'!$A$6:$A$305,"&lt;="&amp;$B$2,'Histórico'!$L$6:$L$305,"OK")&gt;=$B$11,G28&lt;&gt;""),"Sim","Não"))</f>
        <v/>
      </c>
      <c r="S28">
        <f>IF(ROW()&lt;=102,A43,"")</f>
        <v/>
      </c>
    </row>
    <row r="29">
      <c r="A29" s="29" t="n"/>
      <c r="B29" s="29" t="n"/>
      <c r="C29" s="29" t="n"/>
      <c r="D29" s="29" t="n"/>
      <c r="E29" s="30" t="n"/>
      <c r="F29" s="30" t="n"/>
      <c r="G29" s="30" t="n"/>
      <c r="H29" s="31" t="n"/>
      <c r="I29" s="32">
        <f>IF(A29="","",IF(COUNTIFS('Histórico'!$B$6:$B$305,A29,'Histórico'!$L$6:$L$305,"OK")=0,"Sem histórico",IF(COUNTIFS('Histórico'!$B$6:$B$305,A29,'Histórico'!$L$6:$L$305,"OK")&lt;'Parâmetros'!$B$11,"Histórico insuficiente","Com histórico")))</f>
        <v/>
      </c>
      <c r="J29" s="33">
        <f>IF(OR(A29="",D29&lt;&gt;"Sim",M29&lt;&gt;"Sim"),"",SUMIFS('Previsão'!$L$6:$L$1205,'Previsão'!$B$6:$B$1205,A29))</f>
        <v/>
      </c>
      <c r="K29" s="32">
        <f>IF(OR(A29="",D29&lt;&gt;"Sim",E29="",M29&lt;&gt;"Sim"),"",IF(COUNTIFS('Previsão'!$B$6:$B$1205,A29,'Previsão'!$P$6:$P$1205,"&lt;0")&gt;0,"Sim","Não"))</f>
        <v/>
      </c>
      <c r="L29" s="33">
        <f>IF(OR(A29="",D29&lt;&gt;"Sim",E29="",M29&lt;&gt;"Sim"),"",SUMIFS('Previsão'!$Q$6:$Q$1205,'Previsão'!$B$6:$B$1205,A29,'Previsão'!$A$6:$A$1205,EDATE(EOMONTH('Parâmetros'!$B$2,0)+1,'Parâmetros'!$B$3-1)))</f>
        <v/>
      </c>
      <c r="M29" s="32">
        <f>IF(A29="","",IF(OR(COUNTIFS('Histórico'!$B$6:$B$305,A29,'Histórico'!$A$6:$A$305,"&gt;="&amp;EDATE(EOMONTH($B$2,0)+1,-$B$4),'Histórico'!$A$6:$A$305,"&lt;="&amp;$B$2,'Histórico'!$L$6:$L$305,"OK")&gt;=$B$11,G29&lt;&gt;""),"Sim","Não"))</f>
        <v/>
      </c>
      <c r="S29">
        <f>IF(ROW()&lt;=102,A44,"")</f>
        <v/>
      </c>
    </row>
    <row r="30">
      <c r="A30" s="29" t="n"/>
      <c r="B30" s="29" t="n"/>
      <c r="C30" s="29" t="n"/>
      <c r="D30" s="29" t="n"/>
      <c r="E30" s="30" t="n"/>
      <c r="F30" s="30" t="n"/>
      <c r="G30" s="30" t="n"/>
      <c r="H30" s="31" t="n"/>
      <c r="I30" s="32">
        <f>IF(A30="","",IF(COUNTIFS('Histórico'!$B$6:$B$305,A30,'Histórico'!$L$6:$L$305,"OK")=0,"Sem histórico",IF(COUNTIFS('Histórico'!$B$6:$B$305,A30,'Histórico'!$L$6:$L$305,"OK")&lt;'Parâmetros'!$B$11,"Histórico insuficiente","Com histórico")))</f>
        <v/>
      </c>
      <c r="J30" s="33">
        <f>IF(OR(A30="",D30&lt;&gt;"Sim",M30&lt;&gt;"Sim"),"",SUMIFS('Previsão'!$L$6:$L$1205,'Previsão'!$B$6:$B$1205,A30))</f>
        <v/>
      </c>
      <c r="K30" s="32">
        <f>IF(OR(A30="",D30&lt;&gt;"Sim",E30="",M30&lt;&gt;"Sim"),"",IF(COUNTIFS('Previsão'!$B$6:$B$1205,A30,'Previsão'!$P$6:$P$1205,"&lt;0")&gt;0,"Sim","Não"))</f>
        <v/>
      </c>
      <c r="L30" s="33">
        <f>IF(OR(A30="",D30&lt;&gt;"Sim",E30="",M30&lt;&gt;"Sim"),"",SUMIFS('Previsão'!$Q$6:$Q$1205,'Previsão'!$B$6:$B$1205,A30,'Previsão'!$A$6:$A$1205,EDATE(EOMONTH('Parâmetros'!$B$2,0)+1,'Parâmetros'!$B$3-1)))</f>
        <v/>
      </c>
      <c r="M30" s="32">
        <f>IF(A30="","",IF(OR(COUNTIFS('Histórico'!$B$6:$B$305,A30,'Histórico'!$A$6:$A$305,"&gt;="&amp;EDATE(EOMONTH($B$2,0)+1,-$B$4),'Histórico'!$A$6:$A$305,"&lt;="&amp;$B$2,'Histórico'!$L$6:$L$305,"OK")&gt;=$B$11,G30&lt;&gt;""),"Sim","Não"))</f>
        <v/>
      </c>
      <c r="S30">
        <f>IF(ROW()&lt;=102,A45,"")</f>
        <v/>
      </c>
    </row>
    <row r="31">
      <c r="A31" s="29" t="n"/>
      <c r="B31" s="29" t="n"/>
      <c r="C31" s="29" t="n"/>
      <c r="D31" s="29" t="n"/>
      <c r="E31" s="30" t="n"/>
      <c r="F31" s="30" t="n"/>
      <c r="G31" s="30" t="n"/>
      <c r="H31" s="31" t="n"/>
      <c r="I31" s="32">
        <f>IF(A31="","",IF(COUNTIFS('Histórico'!$B$6:$B$305,A31,'Histórico'!$L$6:$L$305,"OK")=0,"Sem histórico",IF(COUNTIFS('Histórico'!$B$6:$B$305,A31,'Histórico'!$L$6:$L$305,"OK")&lt;'Parâmetros'!$B$11,"Histórico insuficiente","Com histórico")))</f>
        <v/>
      </c>
      <c r="J31" s="33">
        <f>IF(OR(A31="",D31&lt;&gt;"Sim",M31&lt;&gt;"Sim"),"",SUMIFS('Previsão'!$L$6:$L$1205,'Previsão'!$B$6:$B$1205,A31))</f>
        <v/>
      </c>
      <c r="K31" s="32">
        <f>IF(OR(A31="",D31&lt;&gt;"Sim",E31="",M31&lt;&gt;"Sim"),"",IF(COUNTIFS('Previsão'!$B$6:$B$1205,A31,'Previsão'!$P$6:$P$1205,"&lt;0")&gt;0,"Sim","Não"))</f>
        <v/>
      </c>
      <c r="L31" s="33">
        <f>IF(OR(A31="",D31&lt;&gt;"Sim",E31="",M31&lt;&gt;"Sim"),"",SUMIFS('Previsão'!$Q$6:$Q$1205,'Previsão'!$B$6:$B$1205,A31,'Previsão'!$A$6:$A$1205,EDATE(EOMONTH('Parâmetros'!$B$2,0)+1,'Parâmetros'!$B$3-1)))</f>
        <v/>
      </c>
      <c r="M31" s="32">
        <f>IF(A31="","",IF(OR(COUNTIFS('Histórico'!$B$6:$B$305,A31,'Histórico'!$A$6:$A$305,"&gt;="&amp;EDATE(EOMONTH($B$2,0)+1,-$B$4),'Histórico'!$A$6:$A$305,"&lt;="&amp;$B$2,'Histórico'!$L$6:$L$305,"OK")&gt;=$B$11,G31&lt;&gt;""),"Sim","Não"))</f>
        <v/>
      </c>
      <c r="S31">
        <f>IF(ROW()&lt;=102,A46,"")</f>
        <v/>
      </c>
    </row>
    <row r="32">
      <c r="A32" s="29" t="n"/>
      <c r="B32" s="29" t="n"/>
      <c r="C32" s="29" t="n"/>
      <c r="D32" s="29" t="n"/>
      <c r="E32" s="30" t="n"/>
      <c r="F32" s="30" t="n"/>
      <c r="G32" s="30" t="n"/>
      <c r="H32" s="31" t="n"/>
      <c r="I32" s="32">
        <f>IF(A32="","",IF(COUNTIFS('Histórico'!$B$6:$B$305,A32,'Histórico'!$L$6:$L$305,"OK")=0,"Sem histórico",IF(COUNTIFS('Histórico'!$B$6:$B$305,A32,'Histórico'!$L$6:$L$305,"OK")&lt;'Parâmetros'!$B$11,"Histórico insuficiente","Com histórico")))</f>
        <v/>
      </c>
      <c r="J32" s="33">
        <f>IF(OR(A32="",D32&lt;&gt;"Sim",M32&lt;&gt;"Sim"),"",SUMIFS('Previsão'!$L$6:$L$1205,'Previsão'!$B$6:$B$1205,A32))</f>
        <v/>
      </c>
      <c r="K32" s="32">
        <f>IF(OR(A32="",D32&lt;&gt;"Sim",E32="",M32&lt;&gt;"Sim"),"",IF(COUNTIFS('Previsão'!$B$6:$B$1205,A32,'Previsão'!$P$6:$P$1205,"&lt;0")&gt;0,"Sim","Não"))</f>
        <v/>
      </c>
      <c r="L32" s="33">
        <f>IF(OR(A32="",D32&lt;&gt;"Sim",E32="",M32&lt;&gt;"Sim"),"",SUMIFS('Previsão'!$Q$6:$Q$1205,'Previsão'!$B$6:$B$1205,A32,'Previsão'!$A$6:$A$1205,EDATE(EOMONTH('Parâmetros'!$B$2,0)+1,'Parâmetros'!$B$3-1)))</f>
        <v/>
      </c>
      <c r="M32" s="32">
        <f>IF(A32="","",IF(OR(COUNTIFS('Histórico'!$B$6:$B$305,A32,'Histórico'!$A$6:$A$305,"&gt;="&amp;EDATE(EOMONTH($B$2,0)+1,-$B$4),'Histórico'!$A$6:$A$305,"&lt;="&amp;$B$2,'Histórico'!$L$6:$L$305,"OK")&gt;=$B$11,G32&lt;&gt;""),"Sim","Não"))</f>
        <v/>
      </c>
      <c r="S32">
        <f>IF(ROW()&lt;=102,A47,"")</f>
        <v/>
      </c>
    </row>
    <row r="33">
      <c r="A33" s="29" t="n"/>
      <c r="B33" s="29" t="n"/>
      <c r="C33" s="29" t="n"/>
      <c r="D33" s="29" t="n"/>
      <c r="E33" s="30" t="n"/>
      <c r="F33" s="30" t="n"/>
      <c r="G33" s="30" t="n"/>
      <c r="H33" s="31" t="n"/>
      <c r="I33" s="32">
        <f>IF(A33="","",IF(COUNTIFS('Histórico'!$B$6:$B$305,A33,'Histórico'!$L$6:$L$305,"OK")=0,"Sem histórico",IF(COUNTIFS('Histórico'!$B$6:$B$305,A33,'Histórico'!$L$6:$L$305,"OK")&lt;'Parâmetros'!$B$11,"Histórico insuficiente","Com histórico")))</f>
        <v/>
      </c>
      <c r="J33" s="33">
        <f>IF(OR(A33="",D33&lt;&gt;"Sim",M33&lt;&gt;"Sim"),"",SUMIFS('Previsão'!$L$6:$L$1205,'Previsão'!$B$6:$B$1205,A33))</f>
        <v/>
      </c>
      <c r="K33" s="32">
        <f>IF(OR(A33="",D33&lt;&gt;"Sim",E33="",M33&lt;&gt;"Sim"),"",IF(COUNTIFS('Previsão'!$B$6:$B$1205,A33,'Previsão'!$P$6:$P$1205,"&lt;0")&gt;0,"Sim","Não"))</f>
        <v/>
      </c>
      <c r="L33" s="33">
        <f>IF(OR(A33="",D33&lt;&gt;"Sim",E33="",M33&lt;&gt;"Sim"),"",SUMIFS('Previsão'!$Q$6:$Q$1205,'Previsão'!$B$6:$B$1205,A33,'Previsão'!$A$6:$A$1205,EDATE(EOMONTH('Parâmetros'!$B$2,0)+1,'Parâmetros'!$B$3-1)))</f>
        <v/>
      </c>
      <c r="M33" s="32">
        <f>IF(A33="","",IF(OR(COUNTIFS('Histórico'!$B$6:$B$305,A33,'Histórico'!$A$6:$A$305,"&gt;="&amp;EDATE(EOMONTH($B$2,0)+1,-$B$4),'Histórico'!$A$6:$A$305,"&lt;="&amp;$B$2,'Histórico'!$L$6:$L$305,"OK")&gt;=$B$11,G33&lt;&gt;""),"Sim","Não"))</f>
        <v/>
      </c>
      <c r="S33">
        <f>IF(ROW()&lt;=102,A48,"")</f>
        <v/>
      </c>
    </row>
    <row r="34">
      <c r="A34" s="29" t="n"/>
      <c r="B34" s="29" t="n"/>
      <c r="C34" s="29" t="n"/>
      <c r="D34" s="29" t="n"/>
      <c r="E34" s="30" t="n"/>
      <c r="F34" s="30" t="n"/>
      <c r="G34" s="30" t="n"/>
      <c r="H34" s="31" t="n"/>
      <c r="I34" s="32">
        <f>IF(A34="","",IF(COUNTIFS('Histórico'!$B$6:$B$305,A34,'Histórico'!$L$6:$L$305,"OK")=0,"Sem histórico",IF(COUNTIFS('Histórico'!$B$6:$B$305,A34,'Histórico'!$L$6:$L$305,"OK")&lt;'Parâmetros'!$B$11,"Histórico insuficiente","Com histórico")))</f>
        <v/>
      </c>
      <c r="J34" s="33">
        <f>IF(OR(A34="",D34&lt;&gt;"Sim",M34&lt;&gt;"Sim"),"",SUMIFS('Previsão'!$L$6:$L$1205,'Previsão'!$B$6:$B$1205,A34))</f>
        <v/>
      </c>
      <c r="K34" s="32">
        <f>IF(OR(A34="",D34&lt;&gt;"Sim",E34="",M34&lt;&gt;"Sim"),"",IF(COUNTIFS('Previsão'!$B$6:$B$1205,A34,'Previsão'!$P$6:$P$1205,"&lt;0")&gt;0,"Sim","Não"))</f>
        <v/>
      </c>
      <c r="L34" s="33">
        <f>IF(OR(A34="",D34&lt;&gt;"Sim",E34="",M34&lt;&gt;"Sim"),"",SUMIFS('Previsão'!$Q$6:$Q$1205,'Previsão'!$B$6:$B$1205,A34,'Previsão'!$A$6:$A$1205,EDATE(EOMONTH('Parâmetros'!$B$2,0)+1,'Parâmetros'!$B$3-1)))</f>
        <v/>
      </c>
      <c r="M34" s="32">
        <f>IF(A34="","",IF(OR(COUNTIFS('Histórico'!$B$6:$B$305,A34,'Histórico'!$A$6:$A$305,"&gt;="&amp;EDATE(EOMONTH($B$2,0)+1,-$B$4),'Histórico'!$A$6:$A$305,"&lt;="&amp;$B$2,'Histórico'!$L$6:$L$305,"OK")&gt;=$B$11,G34&lt;&gt;""),"Sim","Não"))</f>
        <v/>
      </c>
      <c r="S34">
        <f>IF(ROW()&lt;=102,A49,"")</f>
        <v/>
      </c>
    </row>
    <row r="35">
      <c r="A35" s="29" t="n"/>
      <c r="B35" s="29" t="n"/>
      <c r="C35" s="29" t="n"/>
      <c r="D35" s="29" t="n"/>
      <c r="E35" s="30" t="n"/>
      <c r="F35" s="30" t="n"/>
      <c r="G35" s="30" t="n"/>
      <c r="H35" s="31" t="n"/>
      <c r="I35" s="32">
        <f>IF(A35="","",IF(COUNTIFS('Histórico'!$B$6:$B$305,A35,'Histórico'!$L$6:$L$305,"OK")=0,"Sem histórico",IF(COUNTIFS('Histórico'!$B$6:$B$305,A35,'Histórico'!$L$6:$L$305,"OK")&lt;'Parâmetros'!$B$11,"Histórico insuficiente","Com histórico")))</f>
        <v/>
      </c>
      <c r="J35" s="33">
        <f>IF(OR(A35="",D35&lt;&gt;"Sim",M35&lt;&gt;"Sim"),"",SUMIFS('Previsão'!$L$6:$L$1205,'Previsão'!$B$6:$B$1205,A35))</f>
        <v/>
      </c>
      <c r="K35" s="32">
        <f>IF(OR(A35="",D35&lt;&gt;"Sim",E35="",M35&lt;&gt;"Sim"),"",IF(COUNTIFS('Previsão'!$B$6:$B$1205,A35,'Previsão'!$P$6:$P$1205,"&lt;0")&gt;0,"Sim","Não"))</f>
        <v/>
      </c>
      <c r="L35" s="33">
        <f>IF(OR(A35="",D35&lt;&gt;"Sim",E35="",M35&lt;&gt;"Sim"),"",SUMIFS('Previsão'!$Q$6:$Q$1205,'Previsão'!$B$6:$B$1205,A35,'Previsão'!$A$6:$A$1205,EDATE(EOMONTH('Parâmetros'!$B$2,0)+1,'Parâmetros'!$B$3-1)))</f>
        <v/>
      </c>
      <c r="M35" s="32">
        <f>IF(A35="","",IF(OR(COUNTIFS('Histórico'!$B$6:$B$305,A35,'Histórico'!$A$6:$A$305,"&gt;="&amp;EDATE(EOMONTH($B$2,0)+1,-$B$4),'Histórico'!$A$6:$A$305,"&lt;="&amp;$B$2,'Histórico'!$L$6:$L$305,"OK")&gt;=$B$11,G35&lt;&gt;""),"Sim","Não"))</f>
        <v/>
      </c>
      <c r="S35">
        <f>IF(ROW()&lt;=102,A50,"")</f>
        <v/>
      </c>
    </row>
    <row r="36">
      <c r="A36" s="29" t="n"/>
      <c r="B36" s="29" t="n"/>
      <c r="C36" s="29" t="n"/>
      <c r="D36" s="29" t="n"/>
      <c r="E36" s="30" t="n"/>
      <c r="F36" s="30" t="n"/>
      <c r="G36" s="30" t="n"/>
      <c r="H36" s="31" t="n"/>
      <c r="I36" s="32">
        <f>IF(A36="","",IF(COUNTIFS('Histórico'!$B$6:$B$305,A36,'Histórico'!$L$6:$L$305,"OK")=0,"Sem histórico",IF(COUNTIFS('Histórico'!$B$6:$B$305,A36,'Histórico'!$L$6:$L$305,"OK")&lt;'Parâmetros'!$B$11,"Histórico insuficiente","Com histórico")))</f>
        <v/>
      </c>
      <c r="J36" s="33">
        <f>IF(OR(A36="",D36&lt;&gt;"Sim",M36&lt;&gt;"Sim"),"",SUMIFS('Previsão'!$L$6:$L$1205,'Previsão'!$B$6:$B$1205,A36))</f>
        <v/>
      </c>
      <c r="K36" s="32">
        <f>IF(OR(A36="",D36&lt;&gt;"Sim",E36="",M36&lt;&gt;"Sim"),"",IF(COUNTIFS('Previsão'!$B$6:$B$1205,A36,'Previsão'!$P$6:$P$1205,"&lt;0")&gt;0,"Sim","Não"))</f>
        <v/>
      </c>
      <c r="L36" s="33">
        <f>IF(OR(A36="",D36&lt;&gt;"Sim",E36="",M36&lt;&gt;"Sim"),"",SUMIFS('Previsão'!$Q$6:$Q$1205,'Previsão'!$B$6:$B$1205,A36,'Previsão'!$A$6:$A$1205,EDATE(EOMONTH('Parâmetros'!$B$2,0)+1,'Parâmetros'!$B$3-1)))</f>
        <v/>
      </c>
      <c r="M36" s="32">
        <f>IF(A36="","",IF(OR(COUNTIFS('Histórico'!$B$6:$B$305,A36,'Histórico'!$A$6:$A$305,"&gt;="&amp;EDATE(EOMONTH($B$2,0)+1,-$B$4),'Histórico'!$A$6:$A$305,"&lt;="&amp;$B$2,'Histórico'!$L$6:$L$305,"OK")&gt;=$B$11,G36&lt;&gt;""),"Sim","Não"))</f>
        <v/>
      </c>
      <c r="S36">
        <f>IF(ROW()&lt;=102,A51,"")</f>
        <v/>
      </c>
    </row>
    <row r="37">
      <c r="A37" s="29" t="n"/>
      <c r="B37" s="29" t="n"/>
      <c r="C37" s="29" t="n"/>
      <c r="D37" s="29" t="n"/>
      <c r="E37" s="30" t="n"/>
      <c r="F37" s="30" t="n"/>
      <c r="G37" s="30" t="n"/>
      <c r="H37" s="31" t="n"/>
      <c r="I37" s="32">
        <f>IF(A37="","",IF(COUNTIFS('Histórico'!$B$6:$B$305,A37,'Histórico'!$L$6:$L$305,"OK")=0,"Sem histórico",IF(COUNTIFS('Histórico'!$B$6:$B$305,A37,'Histórico'!$L$6:$L$305,"OK")&lt;'Parâmetros'!$B$11,"Histórico insuficiente","Com histórico")))</f>
        <v/>
      </c>
      <c r="J37" s="33">
        <f>IF(OR(A37="",D37&lt;&gt;"Sim",M37&lt;&gt;"Sim"),"",SUMIFS('Previsão'!$L$6:$L$1205,'Previsão'!$B$6:$B$1205,A37))</f>
        <v/>
      </c>
      <c r="K37" s="32">
        <f>IF(OR(A37="",D37&lt;&gt;"Sim",E37="",M37&lt;&gt;"Sim"),"",IF(COUNTIFS('Previsão'!$B$6:$B$1205,A37,'Previsão'!$P$6:$P$1205,"&lt;0")&gt;0,"Sim","Não"))</f>
        <v/>
      </c>
      <c r="L37" s="33">
        <f>IF(OR(A37="",D37&lt;&gt;"Sim",E37="",M37&lt;&gt;"Sim"),"",SUMIFS('Previsão'!$Q$6:$Q$1205,'Previsão'!$B$6:$B$1205,A37,'Previsão'!$A$6:$A$1205,EDATE(EOMONTH('Parâmetros'!$B$2,0)+1,'Parâmetros'!$B$3-1)))</f>
        <v/>
      </c>
      <c r="M37" s="32">
        <f>IF(A37="","",IF(OR(COUNTIFS('Histórico'!$B$6:$B$305,A37,'Histórico'!$A$6:$A$305,"&gt;="&amp;EDATE(EOMONTH($B$2,0)+1,-$B$4),'Histórico'!$A$6:$A$305,"&lt;="&amp;$B$2,'Histórico'!$L$6:$L$305,"OK")&gt;=$B$11,G37&lt;&gt;""),"Sim","Não"))</f>
        <v/>
      </c>
      <c r="S37">
        <f>IF(ROW()&lt;=102,A52,"")</f>
        <v/>
      </c>
    </row>
    <row r="38">
      <c r="A38" s="29" t="n"/>
      <c r="B38" s="29" t="n"/>
      <c r="C38" s="29" t="n"/>
      <c r="D38" s="29" t="n"/>
      <c r="E38" s="30" t="n"/>
      <c r="F38" s="30" t="n"/>
      <c r="G38" s="30" t="n"/>
      <c r="H38" s="31" t="n"/>
      <c r="I38" s="32">
        <f>IF(A38="","",IF(COUNTIFS('Histórico'!$B$6:$B$305,A38,'Histórico'!$L$6:$L$305,"OK")=0,"Sem histórico",IF(COUNTIFS('Histórico'!$B$6:$B$305,A38,'Histórico'!$L$6:$L$305,"OK")&lt;'Parâmetros'!$B$11,"Histórico insuficiente","Com histórico")))</f>
        <v/>
      </c>
      <c r="J38" s="33">
        <f>IF(OR(A38="",D38&lt;&gt;"Sim",M38&lt;&gt;"Sim"),"",SUMIFS('Previsão'!$L$6:$L$1205,'Previsão'!$B$6:$B$1205,A38))</f>
        <v/>
      </c>
      <c r="K38" s="32">
        <f>IF(OR(A38="",D38&lt;&gt;"Sim",E38="",M38&lt;&gt;"Sim"),"",IF(COUNTIFS('Previsão'!$B$6:$B$1205,A38,'Previsão'!$P$6:$P$1205,"&lt;0")&gt;0,"Sim","Não"))</f>
        <v/>
      </c>
      <c r="L38" s="33">
        <f>IF(OR(A38="",D38&lt;&gt;"Sim",E38="",M38&lt;&gt;"Sim"),"",SUMIFS('Previsão'!$Q$6:$Q$1205,'Previsão'!$B$6:$B$1205,A38,'Previsão'!$A$6:$A$1205,EDATE(EOMONTH('Parâmetros'!$B$2,0)+1,'Parâmetros'!$B$3-1)))</f>
        <v/>
      </c>
      <c r="M38" s="32">
        <f>IF(A38="","",IF(OR(COUNTIFS('Histórico'!$B$6:$B$305,A38,'Histórico'!$A$6:$A$305,"&gt;="&amp;EDATE(EOMONTH($B$2,0)+1,-$B$4),'Histórico'!$A$6:$A$305,"&lt;="&amp;$B$2,'Histórico'!$L$6:$L$305,"OK")&gt;=$B$11,G38&lt;&gt;""),"Sim","Não"))</f>
        <v/>
      </c>
      <c r="S38">
        <f>IF(ROW()&lt;=102,A53,"")</f>
        <v/>
      </c>
    </row>
    <row r="39">
      <c r="A39" s="29" t="n"/>
      <c r="B39" s="29" t="n"/>
      <c r="C39" s="29" t="n"/>
      <c r="D39" s="29" t="n"/>
      <c r="E39" s="30" t="n"/>
      <c r="F39" s="30" t="n"/>
      <c r="G39" s="30" t="n"/>
      <c r="H39" s="31" t="n"/>
      <c r="I39" s="32">
        <f>IF(A39="","",IF(COUNTIFS('Histórico'!$B$6:$B$305,A39,'Histórico'!$L$6:$L$305,"OK")=0,"Sem histórico",IF(COUNTIFS('Histórico'!$B$6:$B$305,A39,'Histórico'!$L$6:$L$305,"OK")&lt;'Parâmetros'!$B$11,"Histórico insuficiente","Com histórico")))</f>
        <v/>
      </c>
      <c r="J39" s="33">
        <f>IF(OR(A39="",D39&lt;&gt;"Sim",M39&lt;&gt;"Sim"),"",SUMIFS('Previsão'!$L$6:$L$1205,'Previsão'!$B$6:$B$1205,A39))</f>
        <v/>
      </c>
      <c r="K39" s="32">
        <f>IF(OR(A39="",D39&lt;&gt;"Sim",E39="",M39&lt;&gt;"Sim"),"",IF(COUNTIFS('Previsão'!$B$6:$B$1205,A39,'Previsão'!$P$6:$P$1205,"&lt;0")&gt;0,"Sim","Não"))</f>
        <v/>
      </c>
      <c r="L39" s="33">
        <f>IF(OR(A39="",D39&lt;&gt;"Sim",E39="",M39&lt;&gt;"Sim"),"",SUMIFS('Previsão'!$Q$6:$Q$1205,'Previsão'!$B$6:$B$1205,A39,'Previsão'!$A$6:$A$1205,EDATE(EOMONTH('Parâmetros'!$B$2,0)+1,'Parâmetros'!$B$3-1)))</f>
        <v/>
      </c>
      <c r="M39" s="32">
        <f>IF(A39="","",IF(OR(COUNTIFS('Histórico'!$B$6:$B$305,A39,'Histórico'!$A$6:$A$305,"&gt;="&amp;EDATE(EOMONTH($B$2,0)+1,-$B$4),'Histórico'!$A$6:$A$305,"&lt;="&amp;$B$2,'Histórico'!$L$6:$L$305,"OK")&gt;=$B$11,G39&lt;&gt;""),"Sim","Não"))</f>
        <v/>
      </c>
      <c r="S39">
        <f>IF(ROW()&lt;=102,A54,"")</f>
        <v/>
      </c>
    </row>
    <row r="40">
      <c r="A40" s="29" t="n"/>
      <c r="B40" s="29" t="n"/>
      <c r="C40" s="29" t="n"/>
      <c r="D40" s="29" t="n"/>
      <c r="E40" s="30" t="n"/>
      <c r="F40" s="30" t="n"/>
      <c r="G40" s="30" t="n"/>
      <c r="H40" s="31" t="n"/>
      <c r="I40" s="32">
        <f>IF(A40="","",IF(COUNTIFS('Histórico'!$B$6:$B$305,A40,'Histórico'!$L$6:$L$305,"OK")=0,"Sem histórico",IF(COUNTIFS('Histórico'!$B$6:$B$305,A40,'Histórico'!$L$6:$L$305,"OK")&lt;'Parâmetros'!$B$11,"Histórico insuficiente","Com histórico")))</f>
        <v/>
      </c>
      <c r="J40" s="33">
        <f>IF(OR(A40="",D40&lt;&gt;"Sim",M40&lt;&gt;"Sim"),"",SUMIFS('Previsão'!$L$6:$L$1205,'Previsão'!$B$6:$B$1205,A40))</f>
        <v/>
      </c>
      <c r="K40" s="32">
        <f>IF(OR(A40="",D40&lt;&gt;"Sim",E40="",M40&lt;&gt;"Sim"),"",IF(COUNTIFS('Previsão'!$B$6:$B$1205,A40,'Previsão'!$P$6:$P$1205,"&lt;0")&gt;0,"Sim","Não"))</f>
        <v/>
      </c>
      <c r="L40" s="33">
        <f>IF(OR(A40="",D40&lt;&gt;"Sim",E40="",M40&lt;&gt;"Sim"),"",SUMIFS('Previsão'!$Q$6:$Q$1205,'Previsão'!$B$6:$B$1205,A40,'Previsão'!$A$6:$A$1205,EDATE(EOMONTH('Parâmetros'!$B$2,0)+1,'Parâmetros'!$B$3-1)))</f>
        <v/>
      </c>
      <c r="M40" s="32">
        <f>IF(A40="","",IF(OR(COUNTIFS('Histórico'!$B$6:$B$305,A40,'Histórico'!$A$6:$A$305,"&gt;="&amp;EDATE(EOMONTH($B$2,0)+1,-$B$4),'Histórico'!$A$6:$A$305,"&lt;="&amp;$B$2,'Histórico'!$L$6:$L$305,"OK")&gt;=$B$11,G40&lt;&gt;""),"Sim","Não"))</f>
        <v/>
      </c>
      <c r="S40">
        <f>IF(ROW()&lt;=102,A55,"")</f>
        <v/>
      </c>
    </row>
    <row r="41">
      <c r="A41" s="29" t="n"/>
      <c r="B41" s="29" t="n"/>
      <c r="C41" s="29" t="n"/>
      <c r="D41" s="29" t="n"/>
      <c r="E41" s="30" t="n"/>
      <c r="F41" s="30" t="n"/>
      <c r="G41" s="30" t="n"/>
      <c r="H41" s="31" t="n"/>
      <c r="I41" s="32">
        <f>IF(A41="","",IF(COUNTIFS('Histórico'!$B$6:$B$305,A41,'Histórico'!$L$6:$L$305,"OK")=0,"Sem histórico",IF(COUNTIFS('Histórico'!$B$6:$B$305,A41,'Histórico'!$L$6:$L$305,"OK")&lt;'Parâmetros'!$B$11,"Histórico insuficiente","Com histórico")))</f>
        <v/>
      </c>
      <c r="J41" s="33">
        <f>IF(OR(A41="",D41&lt;&gt;"Sim",M41&lt;&gt;"Sim"),"",SUMIFS('Previsão'!$L$6:$L$1205,'Previsão'!$B$6:$B$1205,A41))</f>
        <v/>
      </c>
      <c r="K41" s="32">
        <f>IF(OR(A41="",D41&lt;&gt;"Sim",E41="",M41&lt;&gt;"Sim"),"",IF(COUNTIFS('Previsão'!$B$6:$B$1205,A41,'Previsão'!$P$6:$P$1205,"&lt;0")&gt;0,"Sim","Não"))</f>
        <v/>
      </c>
      <c r="L41" s="33">
        <f>IF(OR(A41="",D41&lt;&gt;"Sim",E41="",M41&lt;&gt;"Sim"),"",SUMIFS('Previsão'!$Q$6:$Q$1205,'Previsão'!$B$6:$B$1205,A41,'Previsão'!$A$6:$A$1205,EDATE(EOMONTH('Parâmetros'!$B$2,0)+1,'Parâmetros'!$B$3-1)))</f>
        <v/>
      </c>
      <c r="M41" s="32">
        <f>IF(A41="","",IF(OR(COUNTIFS('Histórico'!$B$6:$B$305,A41,'Histórico'!$A$6:$A$305,"&gt;="&amp;EDATE(EOMONTH($B$2,0)+1,-$B$4),'Histórico'!$A$6:$A$305,"&lt;="&amp;$B$2,'Histórico'!$L$6:$L$305,"OK")&gt;=$B$11,G41&lt;&gt;""),"Sim","Não"))</f>
        <v/>
      </c>
      <c r="S41">
        <f>IF(ROW()&lt;=102,A56,"")</f>
        <v/>
      </c>
    </row>
    <row r="42">
      <c r="A42" s="29" t="n"/>
      <c r="B42" s="29" t="n"/>
      <c r="C42" s="29" t="n"/>
      <c r="D42" s="29" t="n"/>
      <c r="E42" s="30" t="n"/>
      <c r="F42" s="30" t="n"/>
      <c r="G42" s="30" t="n"/>
      <c r="H42" s="31" t="n"/>
      <c r="I42" s="32">
        <f>IF(A42="","",IF(COUNTIFS('Histórico'!$B$6:$B$305,A42,'Histórico'!$L$6:$L$305,"OK")=0,"Sem histórico",IF(COUNTIFS('Histórico'!$B$6:$B$305,A42,'Histórico'!$L$6:$L$305,"OK")&lt;'Parâmetros'!$B$11,"Histórico insuficiente","Com histórico")))</f>
        <v/>
      </c>
      <c r="J42" s="33">
        <f>IF(OR(A42="",D42&lt;&gt;"Sim",M42&lt;&gt;"Sim"),"",SUMIFS('Previsão'!$L$6:$L$1205,'Previsão'!$B$6:$B$1205,A42))</f>
        <v/>
      </c>
      <c r="K42" s="32">
        <f>IF(OR(A42="",D42&lt;&gt;"Sim",E42="",M42&lt;&gt;"Sim"),"",IF(COUNTIFS('Previsão'!$B$6:$B$1205,A42,'Previsão'!$P$6:$P$1205,"&lt;0")&gt;0,"Sim","Não"))</f>
        <v/>
      </c>
      <c r="L42" s="33">
        <f>IF(OR(A42="",D42&lt;&gt;"Sim",E42="",M42&lt;&gt;"Sim"),"",SUMIFS('Previsão'!$Q$6:$Q$1205,'Previsão'!$B$6:$B$1205,A42,'Previsão'!$A$6:$A$1205,EDATE(EOMONTH('Parâmetros'!$B$2,0)+1,'Parâmetros'!$B$3-1)))</f>
        <v/>
      </c>
      <c r="M42" s="32">
        <f>IF(A42="","",IF(OR(COUNTIFS('Histórico'!$B$6:$B$305,A42,'Histórico'!$A$6:$A$305,"&gt;="&amp;EDATE(EOMONTH($B$2,0)+1,-$B$4),'Histórico'!$A$6:$A$305,"&lt;="&amp;$B$2,'Histórico'!$L$6:$L$305,"OK")&gt;=$B$11,G42&lt;&gt;""),"Sim","Não"))</f>
        <v/>
      </c>
      <c r="S42">
        <f>IF(ROW()&lt;=102,A57,"")</f>
        <v/>
      </c>
    </row>
    <row r="43">
      <c r="A43" s="29" t="n"/>
      <c r="B43" s="29" t="n"/>
      <c r="C43" s="29" t="n"/>
      <c r="D43" s="29" t="n"/>
      <c r="E43" s="30" t="n"/>
      <c r="F43" s="30" t="n"/>
      <c r="G43" s="30" t="n"/>
      <c r="H43" s="31" t="n"/>
      <c r="I43" s="32">
        <f>IF(A43="","",IF(COUNTIFS('Histórico'!$B$6:$B$305,A43,'Histórico'!$L$6:$L$305,"OK")=0,"Sem histórico",IF(COUNTIFS('Histórico'!$B$6:$B$305,A43,'Histórico'!$L$6:$L$305,"OK")&lt;'Parâmetros'!$B$11,"Histórico insuficiente","Com histórico")))</f>
        <v/>
      </c>
      <c r="J43" s="33">
        <f>IF(OR(A43="",D43&lt;&gt;"Sim",M43&lt;&gt;"Sim"),"",SUMIFS('Previsão'!$L$6:$L$1205,'Previsão'!$B$6:$B$1205,A43))</f>
        <v/>
      </c>
      <c r="K43" s="32">
        <f>IF(OR(A43="",D43&lt;&gt;"Sim",E43="",M43&lt;&gt;"Sim"),"",IF(COUNTIFS('Previsão'!$B$6:$B$1205,A43,'Previsão'!$P$6:$P$1205,"&lt;0")&gt;0,"Sim","Não"))</f>
        <v/>
      </c>
      <c r="L43" s="33">
        <f>IF(OR(A43="",D43&lt;&gt;"Sim",E43="",M43&lt;&gt;"Sim"),"",SUMIFS('Previsão'!$Q$6:$Q$1205,'Previsão'!$B$6:$B$1205,A43,'Previsão'!$A$6:$A$1205,EDATE(EOMONTH('Parâmetros'!$B$2,0)+1,'Parâmetros'!$B$3-1)))</f>
        <v/>
      </c>
      <c r="M43" s="32">
        <f>IF(A43="","",IF(OR(COUNTIFS('Histórico'!$B$6:$B$305,A43,'Histórico'!$A$6:$A$305,"&gt;="&amp;EDATE(EOMONTH($B$2,0)+1,-$B$4),'Histórico'!$A$6:$A$305,"&lt;="&amp;$B$2,'Histórico'!$L$6:$L$305,"OK")&gt;=$B$11,G43&lt;&gt;""),"Sim","Não"))</f>
        <v/>
      </c>
      <c r="S43">
        <f>IF(ROW()&lt;=102,A58,"")</f>
        <v/>
      </c>
    </row>
    <row r="44">
      <c r="A44" s="29" t="n"/>
      <c r="B44" s="29" t="n"/>
      <c r="C44" s="29" t="n"/>
      <c r="D44" s="29" t="n"/>
      <c r="E44" s="30" t="n"/>
      <c r="F44" s="30" t="n"/>
      <c r="G44" s="30" t="n"/>
      <c r="H44" s="31" t="n"/>
      <c r="I44" s="32">
        <f>IF(A44="","",IF(COUNTIFS('Histórico'!$B$6:$B$305,A44,'Histórico'!$L$6:$L$305,"OK")=0,"Sem histórico",IF(COUNTIFS('Histórico'!$B$6:$B$305,A44,'Histórico'!$L$6:$L$305,"OK")&lt;'Parâmetros'!$B$11,"Histórico insuficiente","Com histórico")))</f>
        <v/>
      </c>
      <c r="J44" s="33">
        <f>IF(OR(A44="",D44&lt;&gt;"Sim",M44&lt;&gt;"Sim"),"",SUMIFS('Previsão'!$L$6:$L$1205,'Previsão'!$B$6:$B$1205,A44))</f>
        <v/>
      </c>
      <c r="K44" s="32">
        <f>IF(OR(A44="",D44&lt;&gt;"Sim",E44="",M44&lt;&gt;"Sim"),"",IF(COUNTIFS('Previsão'!$B$6:$B$1205,A44,'Previsão'!$P$6:$P$1205,"&lt;0")&gt;0,"Sim","Não"))</f>
        <v/>
      </c>
      <c r="L44" s="33">
        <f>IF(OR(A44="",D44&lt;&gt;"Sim",E44="",M44&lt;&gt;"Sim"),"",SUMIFS('Previsão'!$Q$6:$Q$1205,'Previsão'!$B$6:$B$1205,A44,'Previsão'!$A$6:$A$1205,EDATE(EOMONTH('Parâmetros'!$B$2,0)+1,'Parâmetros'!$B$3-1)))</f>
        <v/>
      </c>
      <c r="M44" s="32">
        <f>IF(A44="","",IF(OR(COUNTIFS('Histórico'!$B$6:$B$305,A44,'Histórico'!$A$6:$A$305,"&gt;="&amp;EDATE(EOMONTH($B$2,0)+1,-$B$4),'Histórico'!$A$6:$A$305,"&lt;="&amp;$B$2,'Histórico'!$L$6:$L$305,"OK")&gt;=$B$11,G44&lt;&gt;""),"Sim","Não"))</f>
        <v/>
      </c>
      <c r="S44">
        <f>IF(ROW()&lt;=102,A59,"")</f>
        <v/>
      </c>
    </row>
    <row r="45">
      <c r="A45" s="29" t="n"/>
      <c r="B45" s="29" t="n"/>
      <c r="C45" s="29" t="n"/>
      <c r="D45" s="29" t="n"/>
      <c r="E45" s="30" t="n"/>
      <c r="F45" s="30" t="n"/>
      <c r="G45" s="30" t="n"/>
      <c r="H45" s="31" t="n"/>
      <c r="I45" s="32">
        <f>IF(A45="","",IF(COUNTIFS('Histórico'!$B$6:$B$305,A45,'Histórico'!$L$6:$L$305,"OK")=0,"Sem histórico",IF(COUNTIFS('Histórico'!$B$6:$B$305,A45,'Histórico'!$L$6:$L$305,"OK")&lt;'Parâmetros'!$B$11,"Histórico insuficiente","Com histórico")))</f>
        <v/>
      </c>
      <c r="J45" s="33">
        <f>IF(OR(A45="",D45&lt;&gt;"Sim",M45&lt;&gt;"Sim"),"",SUMIFS('Previsão'!$L$6:$L$1205,'Previsão'!$B$6:$B$1205,A45))</f>
        <v/>
      </c>
      <c r="K45" s="32">
        <f>IF(OR(A45="",D45&lt;&gt;"Sim",E45="",M45&lt;&gt;"Sim"),"",IF(COUNTIFS('Previsão'!$B$6:$B$1205,A45,'Previsão'!$P$6:$P$1205,"&lt;0")&gt;0,"Sim","Não"))</f>
        <v/>
      </c>
      <c r="L45" s="33">
        <f>IF(OR(A45="",D45&lt;&gt;"Sim",E45="",M45&lt;&gt;"Sim"),"",SUMIFS('Previsão'!$Q$6:$Q$1205,'Previsão'!$B$6:$B$1205,A45,'Previsão'!$A$6:$A$1205,EDATE(EOMONTH('Parâmetros'!$B$2,0)+1,'Parâmetros'!$B$3-1)))</f>
        <v/>
      </c>
      <c r="M45" s="32">
        <f>IF(A45="","",IF(OR(COUNTIFS('Histórico'!$B$6:$B$305,A45,'Histórico'!$A$6:$A$305,"&gt;="&amp;EDATE(EOMONTH($B$2,0)+1,-$B$4),'Histórico'!$A$6:$A$305,"&lt;="&amp;$B$2,'Histórico'!$L$6:$L$305,"OK")&gt;=$B$11,G45&lt;&gt;""),"Sim","Não"))</f>
        <v/>
      </c>
      <c r="S45">
        <f>IF(ROW()&lt;=102,A60,"")</f>
        <v/>
      </c>
    </row>
    <row r="46">
      <c r="A46" s="29" t="n"/>
      <c r="B46" s="29" t="n"/>
      <c r="C46" s="29" t="n"/>
      <c r="D46" s="29" t="n"/>
      <c r="E46" s="30" t="n"/>
      <c r="F46" s="30" t="n"/>
      <c r="G46" s="30" t="n"/>
      <c r="H46" s="31" t="n"/>
      <c r="I46" s="32">
        <f>IF(A46="","",IF(COUNTIFS('Histórico'!$B$6:$B$305,A46,'Histórico'!$L$6:$L$305,"OK")=0,"Sem histórico",IF(COUNTIFS('Histórico'!$B$6:$B$305,A46,'Histórico'!$L$6:$L$305,"OK")&lt;'Parâmetros'!$B$11,"Histórico insuficiente","Com histórico")))</f>
        <v/>
      </c>
      <c r="J46" s="33">
        <f>IF(OR(A46="",D46&lt;&gt;"Sim",M46&lt;&gt;"Sim"),"",SUMIFS('Previsão'!$L$6:$L$1205,'Previsão'!$B$6:$B$1205,A46))</f>
        <v/>
      </c>
      <c r="K46" s="32">
        <f>IF(OR(A46="",D46&lt;&gt;"Sim",E46="",M46&lt;&gt;"Sim"),"",IF(COUNTIFS('Previsão'!$B$6:$B$1205,A46,'Previsão'!$P$6:$P$1205,"&lt;0")&gt;0,"Sim","Não"))</f>
        <v/>
      </c>
      <c r="L46" s="33">
        <f>IF(OR(A46="",D46&lt;&gt;"Sim",E46="",M46&lt;&gt;"Sim"),"",SUMIFS('Previsão'!$Q$6:$Q$1205,'Previsão'!$B$6:$B$1205,A46,'Previsão'!$A$6:$A$1205,EDATE(EOMONTH('Parâmetros'!$B$2,0)+1,'Parâmetros'!$B$3-1)))</f>
        <v/>
      </c>
      <c r="M46" s="32">
        <f>IF(A46="","",IF(OR(COUNTIFS('Histórico'!$B$6:$B$305,A46,'Histórico'!$A$6:$A$305,"&gt;="&amp;EDATE(EOMONTH($B$2,0)+1,-$B$4),'Histórico'!$A$6:$A$305,"&lt;="&amp;$B$2,'Histórico'!$L$6:$L$305,"OK")&gt;=$B$11,G46&lt;&gt;""),"Sim","Não"))</f>
        <v/>
      </c>
      <c r="S46">
        <f>IF(ROW()&lt;=102,A61,"")</f>
        <v/>
      </c>
    </row>
    <row r="47">
      <c r="A47" s="29" t="n"/>
      <c r="B47" s="29" t="n"/>
      <c r="C47" s="29" t="n"/>
      <c r="D47" s="29" t="n"/>
      <c r="E47" s="30" t="n"/>
      <c r="F47" s="30" t="n"/>
      <c r="G47" s="30" t="n"/>
      <c r="H47" s="31" t="n"/>
      <c r="I47" s="32">
        <f>IF(A47="","",IF(COUNTIFS('Histórico'!$B$6:$B$305,A47,'Histórico'!$L$6:$L$305,"OK")=0,"Sem histórico",IF(COUNTIFS('Histórico'!$B$6:$B$305,A47,'Histórico'!$L$6:$L$305,"OK")&lt;'Parâmetros'!$B$11,"Histórico insuficiente","Com histórico")))</f>
        <v/>
      </c>
      <c r="J47" s="33">
        <f>IF(OR(A47="",D47&lt;&gt;"Sim",M47&lt;&gt;"Sim"),"",SUMIFS('Previsão'!$L$6:$L$1205,'Previsão'!$B$6:$B$1205,A47))</f>
        <v/>
      </c>
      <c r="K47" s="32">
        <f>IF(OR(A47="",D47&lt;&gt;"Sim",E47="",M47&lt;&gt;"Sim"),"",IF(COUNTIFS('Previsão'!$B$6:$B$1205,A47,'Previsão'!$P$6:$P$1205,"&lt;0")&gt;0,"Sim","Não"))</f>
        <v/>
      </c>
      <c r="L47" s="33">
        <f>IF(OR(A47="",D47&lt;&gt;"Sim",E47="",M47&lt;&gt;"Sim"),"",SUMIFS('Previsão'!$Q$6:$Q$1205,'Previsão'!$B$6:$B$1205,A47,'Previsão'!$A$6:$A$1205,EDATE(EOMONTH('Parâmetros'!$B$2,0)+1,'Parâmetros'!$B$3-1)))</f>
        <v/>
      </c>
      <c r="M47" s="32">
        <f>IF(A47="","",IF(OR(COUNTIFS('Histórico'!$B$6:$B$305,A47,'Histórico'!$A$6:$A$305,"&gt;="&amp;EDATE(EOMONTH($B$2,0)+1,-$B$4),'Histórico'!$A$6:$A$305,"&lt;="&amp;$B$2,'Histórico'!$L$6:$L$305,"OK")&gt;=$B$11,G47&lt;&gt;""),"Sim","Não"))</f>
        <v/>
      </c>
      <c r="S47">
        <f>IF(ROW()&lt;=102,A62,"")</f>
        <v/>
      </c>
    </row>
    <row r="48">
      <c r="A48" s="29" t="n"/>
      <c r="B48" s="29" t="n"/>
      <c r="C48" s="29" t="n"/>
      <c r="D48" s="29" t="n"/>
      <c r="E48" s="30" t="n"/>
      <c r="F48" s="30" t="n"/>
      <c r="G48" s="30" t="n"/>
      <c r="H48" s="31" t="n"/>
      <c r="I48" s="32">
        <f>IF(A48="","",IF(COUNTIFS('Histórico'!$B$6:$B$305,A48,'Histórico'!$L$6:$L$305,"OK")=0,"Sem histórico",IF(COUNTIFS('Histórico'!$B$6:$B$305,A48,'Histórico'!$L$6:$L$305,"OK")&lt;'Parâmetros'!$B$11,"Histórico insuficiente","Com histórico")))</f>
        <v/>
      </c>
      <c r="J48" s="33">
        <f>IF(OR(A48="",D48&lt;&gt;"Sim",M48&lt;&gt;"Sim"),"",SUMIFS('Previsão'!$L$6:$L$1205,'Previsão'!$B$6:$B$1205,A48))</f>
        <v/>
      </c>
      <c r="K48" s="32">
        <f>IF(OR(A48="",D48&lt;&gt;"Sim",E48="",M48&lt;&gt;"Sim"),"",IF(COUNTIFS('Previsão'!$B$6:$B$1205,A48,'Previsão'!$P$6:$P$1205,"&lt;0")&gt;0,"Sim","Não"))</f>
        <v/>
      </c>
      <c r="L48" s="33">
        <f>IF(OR(A48="",D48&lt;&gt;"Sim",E48="",M48&lt;&gt;"Sim"),"",SUMIFS('Previsão'!$Q$6:$Q$1205,'Previsão'!$B$6:$B$1205,A48,'Previsão'!$A$6:$A$1205,EDATE(EOMONTH('Parâmetros'!$B$2,0)+1,'Parâmetros'!$B$3-1)))</f>
        <v/>
      </c>
      <c r="M48" s="32">
        <f>IF(A48="","",IF(OR(COUNTIFS('Histórico'!$B$6:$B$305,A48,'Histórico'!$A$6:$A$305,"&gt;="&amp;EDATE(EOMONTH($B$2,0)+1,-$B$4),'Histórico'!$A$6:$A$305,"&lt;="&amp;$B$2,'Histórico'!$L$6:$L$305,"OK")&gt;=$B$11,G48&lt;&gt;""),"Sim","Não"))</f>
        <v/>
      </c>
      <c r="S48">
        <f>IF(ROW()&lt;=102,A63,"")</f>
        <v/>
      </c>
    </row>
    <row r="49">
      <c r="A49" s="29" t="n"/>
      <c r="B49" s="29" t="n"/>
      <c r="C49" s="29" t="n"/>
      <c r="D49" s="29" t="n"/>
      <c r="E49" s="30" t="n"/>
      <c r="F49" s="30" t="n"/>
      <c r="G49" s="30" t="n"/>
      <c r="H49" s="31" t="n"/>
      <c r="I49" s="32">
        <f>IF(A49="","",IF(COUNTIFS('Histórico'!$B$6:$B$305,A49,'Histórico'!$L$6:$L$305,"OK")=0,"Sem histórico",IF(COUNTIFS('Histórico'!$B$6:$B$305,A49,'Histórico'!$L$6:$L$305,"OK")&lt;'Parâmetros'!$B$11,"Histórico insuficiente","Com histórico")))</f>
        <v/>
      </c>
      <c r="J49" s="33">
        <f>IF(OR(A49="",D49&lt;&gt;"Sim",M49&lt;&gt;"Sim"),"",SUMIFS('Previsão'!$L$6:$L$1205,'Previsão'!$B$6:$B$1205,A49))</f>
        <v/>
      </c>
      <c r="K49" s="32">
        <f>IF(OR(A49="",D49&lt;&gt;"Sim",E49="",M49&lt;&gt;"Sim"),"",IF(COUNTIFS('Previsão'!$B$6:$B$1205,A49,'Previsão'!$P$6:$P$1205,"&lt;0")&gt;0,"Sim","Não"))</f>
        <v/>
      </c>
      <c r="L49" s="33">
        <f>IF(OR(A49="",D49&lt;&gt;"Sim",E49="",M49&lt;&gt;"Sim"),"",SUMIFS('Previsão'!$Q$6:$Q$1205,'Previsão'!$B$6:$B$1205,A49,'Previsão'!$A$6:$A$1205,EDATE(EOMONTH('Parâmetros'!$B$2,0)+1,'Parâmetros'!$B$3-1)))</f>
        <v/>
      </c>
      <c r="M49" s="32">
        <f>IF(A49="","",IF(OR(COUNTIFS('Histórico'!$B$6:$B$305,A49,'Histórico'!$A$6:$A$305,"&gt;="&amp;EDATE(EOMONTH($B$2,0)+1,-$B$4),'Histórico'!$A$6:$A$305,"&lt;="&amp;$B$2,'Histórico'!$L$6:$L$305,"OK")&gt;=$B$11,G49&lt;&gt;""),"Sim","Não"))</f>
        <v/>
      </c>
      <c r="S49">
        <f>IF(ROW()&lt;=102,A64,"")</f>
        <v/>
      </c>
    </row>
    <row r="50">
      <c r="A50" s="29" t="n"/>
      <c r="B50" s="29" t="n"/>
      <c r="C50" s="29" t="n"/>
      <c r="D50" s="29" t="n"/>
      <c r="E50" s="30" t="n"/>
      <c r="F50" s="30" t="n"/>
      <c r="G50" s="30" t="n"/>
      <c r="H50" s="31" t="n"/>
      <c r="I50" s="32">
        <f>IF(A50="","",IF(COUNTIFS('Histórico'!$B$6:$B$305,A50,'Histórico'!$L$6:$L$305,"OK")=0,"Sem histórico",IF(COUNTIFS('Histórico'!$B$6:$B$305,A50,'Histórico'!$L$6:$L$305,"OK")&lt;'Parâmetros'!$B$11,"Histórico insuficiente","Com histórico")))</f>
        <v/>
      </c>
      <c r="J50" s="33">
        <f>IF(OR(A50="",D50&lt;&gt;"Sim",M50&lt;&gt;"Sim"),"",SUMIFS('Previsão'!$L$6:$L$1205,'Previsão'!$B$6:$B$1205,A50))</f>
        <v/>
      </c>
      <c r="K50" s="32">
        <f>IF(OR(A50="",D50&lt;&gt;"Sim",E50="",M50&lt;&gt;"Sim"),"",IF(COUNTIFS('Previsão'!$B$6:$B$1205,A50,'Previsão'!$P$6:$P$1205,"&lt;0")&gt;0,"Sim","Não"))</f>
        <v/>
      </c>
      <c r="L50" s="33">
        <f>IF(OR(A50="",D50&lt;&gt;"Sim",E50="",M50&lt;&gt;"Sim"),"",SUMIFS('Previsão'!$Q$6:$Q$1205,'Previsão'!$B$6:$B$1205,A50,'Previsão'!$A$6:$A$1205,EDATE(EOMONTH('Parâmetros'!$B$2,0)+1,'Parâmetros'!$B$3-1)))</f>
        <v/>
      </c>
      <c r="M50" s="32">
        <f>IF(A50="","",IF(OR(COUNTIFS('Histórico'!$B$6:$B$305,A50,'Histórico'!$A$6:$A$305,"&gt;="&amp;EDATE(EOMONTH($B$2,0)+1,-$B$4),'Histórico'!$A$6:$A$305,"&lt;="&amp;$B$2,'Histórico'!$L$6:$L$305,"OK")&gt;=$B$11,G50&lt;&gt;""),"Sim","Não"))</f>
        <v/>
      </c>
      <c r="S50">
        <f>IF(ROW()&lt;=102,A65,"")</f>
        <v/>
      </c>
    </row>
    <row r="51">
      <c r="A51" s="29" t="n"/>
      <c r="B51" s="29" t="n"/>
      <c r="C51" s="29" t="n"/>
      <c r="D51" s="29" t="n"/>
      <c r="E51" s="30" t="n"/>
      <c r="F51" s="30" t="n"/>
      <c r="G51" s="30" t="n"/>
      <c r="H51" s="31" t="n"/>
      <c r="I51" s="32">
        <f>IF(A51="","",IF(COUNTIFS('Histórico'!$B$6:$B$305,A51,'Histórico'!$L$6:$L$305,"OK")=0,"Sem histórico",IF(COUNTIFS('Histórico'!$B$6:$B$305,A51,'Histórico'!$L$6:$L$305,"OK")&lt;'Parâmetros'!$B$11,"Histórico insuficiente","Com histórico")))</f>
        <v/>
      </c>
      <c r="J51" s="33">
        <f>IF(OR(A51="",D51&lt;&gt;"Sim",M51&lt;&gt;"Sim"),"",SUMIFS('Previsão'!$L$6:$L$1205,'Previsão'!$B$6:$B$1205,A51))</f>
        <v/>
      </c>
      <c r="K51" s="32">
        <f>IF(OR(A51="",D51&lt;&gt;"Sim",E51="",M51&lt;&gt;"Sim"),"",IF(COUNTIFS('Previsão'!$B$6:$B$1205,A51,'Previsão'!$P$6:$P$1205,"&lt;0")&gt;0,"Sim","Não"))</f>
        <v/>
      </c>
      <c r="L51" s="33">
        <f>IF(OR(A51="",D51&lt;&gt;"Sim",E51="",M51&lt;&gt;"Sim"),"",SUMIFS('Previsão'!$Q$6:$Q$1205,'Previsão'!$B$6:$B$1205,A51,'Previsão'!$A$6:$A$1205,EDATE(EOMONTH('Parâmetros'!$B$2,0)+1,'Parâmetros'!$B$3-1)))</f>
        <v/>
      </c>
      <c r="M51" s="32">
        <f>IF(A51="","",IF(OR(COUNTIFS('Histórico'!$B$6:$B$305,A51,'Histórico'!$A$6:$A$305,"&gt;="&amp;EDATE(EOMONTH($B$2,0)+1,-$B$4),'Histórico'!$A$6:$A$305,"&lt;="&amp;$B$2,'Histórico'!$L$6:$L$305,"OK")&gt;=$B$11,G51&lt;&gt;""),"Sim","Não"))</f>
        <v/>
      </c>
      <c r="S51">
        <f>IF(ROW()&lt;=102,A66,"")</f>
        <v/>
      </c>
    </row>
    <row r="52">
      <c r="A52" s="29" t="n"/>
      <c r="B52" s="29" t="n"/>
      <c r="C52" s="29" t="n"/>
      <c r="D52" s="29" t="n"/>
      <c r="E52" s="30" t="n"/>
      <c r="F52" s="30" t="n"/>
      <c r="G52" s="30" t="n"/>
      <c r="H52" s="31" t="n"/>
      <c r="I52" s="32">
        <f>IF(A52="","",IF(COUNTIFS('Histórico'!$B$6:$B$305,A52,'Histórico'!$L$6:$L$305,"OK")=0,"Sem histórico",IF(COUNTIFS('Histórico'!$B$6:$B$305,A52,'Histórico'!$L$6:$L$305,"OK")&lt;'Parâmetros'!$B$11,"Histórico insuficiente","Com histórico")))</f>
        <v/>
      </c>
      <c r="J52" s="33">
        <f>IF(OR(A52="",D52&lt;&gt;"Sim",M52&lt;&gt;"Sim"),"",SUMIFS('Previsão'!$L$6:$L$1205,'Previsão'!$B$6:$B$1205,A52))</f>
        <v/>
      </c>
      <c r="K52" s="32">
        <f>IF(OR(A52="",D52&lt;&gt;"Sim",E52="",M52&lt;&gt;"Sim"),"",IF(COUNTIFS('Previsão'!$B$6:$B$1205,A52,'Previsão'!$P$6:$P$1205,"&lt;0")&gt;0,"Sim","Não"))</f>
        <v/>
      </c>
      <c r="L52" s="33">
        <f>IF(OR(A52="",D52&lt;&gt;"Sim",E52="",M52&lt;&gt;"Sim"),"",SUMIFS('Previsão'!$Q$6:$Q$1205,'Previsão'!$B$6:$B$1205,A52,'Previsão'!$A$6:$A$1205,EDATE(EOMONTH('Parâmetros'!$B$2,0)+1,'Parâmetros'!$B$3-1)))</f>
        <v/>
      </c>
      <c r="M52" s="32">
        <f>IF(A52="","",IF(OR(COUNTIFS('Histórico'!$B$6:$B$305,A52,'Histórico'!$A$6:$A$305,"&gt;="&amp;EDATE(EOMONTH($B$2,0)+1,-$B$4),'Histórico'!$A$6:$A$305,"&lt;="&amp;$B$2,'Histórico'!$L$6:$L$305,"OK")&gt;=$B$11,G52&lt;&gt;""),"Sim","Não"))</f>
        <v/>
      </c>
      <c r="S52">
        <f>IF(ROW()&lt;=102,A67,"")</f>
        <v/>
      </c>
    </row>
    <row r="53">
      <c r="A53" s="29" t="n"/>
      <c r="B53" s="29" t="n"/>
      <c r="C53" s="29" t="n"/>
      <c r="D53" s="29" t="n"/>
      <c r="E53" s="30" t="n"/>
      <c r="F53" s="30" t="n"/>
      <c r="G53" s="30" t="n"/>
      <c r="H53" s="31" t="n"/>
      <c r="I53" s="32">
        <f>IF(A53="","",IF(COUNTIFS('Histórico'!$B$6:$B$305,A53,'Histórico'!$L$6:$L$305,"OK")=0,"Sem histórico",IF(COUNTIFS('Histórico'!$B$6:$B$305,A53,'Histórico'!$L$6:$L$305,"OK")&lt;'Parâmetros'!$B$11,"Histórico insuficiente","Com histórico")))</f>
        <v/>
      </c>
      <c r="J53" s="33">
        <f>IF(OR(A53="",D53&lt;&gt;"Sim",M53&lt;&gt;"Sim"),"",SUMIFS('Previsão'!$L$6:$L$1205,'Previsão'!$B$6:$B$1205,A53))</f>
        <v/>
      </c>
      <c r="K53" s="32">
        <f>IF(OR(A53="",D53&lt;&gt;"Sim",E53="",M53&lt;&gt;"Sim"),"",IF(COUNTIFS('Previsão'!$B$6:$B$1205,A53,'Previsão'!$P$6:$P$1205,"&lt;0")&gt;0,"Sim","Não"))</f>
        <v/>
      </c>
      <c r="L53" s="33">
        <f>IF(OR(A53="",D53&lt;&gt;"Sim",E53="",M53&lt;&gt;"Sim"),"",SUMIFS('Previsão'!$Q$6:$Q$1205,'Previsão'!$B$6:$B$1205,A53,'Previsão'!$A$6:$A$1205,EDATE(EOMONTH('Parâmetros'!$B$2,0)+1,'Parâmetros'!$B$3-1)))</f>
        <v/>
      </c>
      <c r="M53" s="32">
        <f>IF(A53="","",IF(OR(COUNTIFS('Histórico'!$B$6:$B$305,A53,'Histórico'!$A$6:$A$305,"&gt;="&amp;EDATE(EOMONTH($B$2,0)+1,-$B$4),'Histórico'!$A$6:$A$305,"&lt;="&amp;$B$2,'Histórico'!$L$6:$L$305,"OK")&gt;=$B$11,G53&lt;&gt;""),"Sim","Não"))</f>
        <v/>
      </c>
      <c r="S53">
        <f>IF(ROW()&lt;=102,A68,"")</f>
        <v/>
      </c>
    </row>
    <row r="54">
      <c r="A54" s="29" t="n"/>
      <c r="B54" s="29" t="n"/>
      <c r="C54" s="29" t="n"/>
      <c r="D54" s="29" t="n"/>
      <c r="E54" s="30" t="n"/>
      <c r="F54" s="30" t="n"/>
      <c r="G54" s="30" t="n"/>
      <c r="H54" s="31" t="n"/>
      <c r="I54" s="32">
        <f>IF(A54="","",IF(COUNTIFS('Histórico'!$B$6:$B$305,A54,'Histórico'!$L$6:$L$305,"OK")=0,"Sem histórico",IF(COUNTIFS('Histórico'!$B$6:$B$305,A54,'Histórico'!$L$6:$L$305,"OK")&lt;'Parâmetros'!$B$11,"Histórico insuficiente","Com histórico")))</f>
        <v/>
      </c>
      <c r="J54" s="33">
        <f>IF(OR(A54="",D54&lt;&gt;"Sim",M54&lt;&gt;"Sim"),"",SUMIFS('Previsão'!$L$6:$L$1205,'Previsão'!$B$6:$B$1205,A54))</f>
        <v/>
      </c>
      <c r="K54" s="32">
        <f>IF(OR(A54="",D54&lt;&gt;"Sim",E54="",M54&lt;&gt;"Sim"),"",IF(COUNTIFS('Previsão'!$B$6:$B$1205,A54,'Previsão'!$P$6:$P$1205,"&lt;0")&gt;0,"Sim","Não"))</f>
        <v/>
      </c>
      <c r="L54" s="33">
        <f>IF(OR(A54="",D54&lt;&gt;"Sim",E54="",M54&lt;&gt;"Sim"),"",SUMIFS('Previsão'!$Q$6:$Q$1205,'Previsão'!$B$6:$B$1205,A54,'Previsão'!$A$6:$A$1205,EDATE(EOMONTH('Parâmetros'!$B$2,0)+1,'Parâmetros'!$B$3-1)))</f>
        <v/>
      </c>
      <c r="M54" s="32">
        <f>IF(A54="","",IF(OR(COUNTIFS('Histórico'!$B$6:$B$305,A54,'Histórico'!$A$6:$A$305,"&gt;="&amp;EDATE(EOMONTH($B$2,0)+1,-$B$4),'Histórico'!$A$6:$A$305,"&lt;="&amp;$B$2,'Histórico'!$L$6:$L$305,"OK")&gt;=$B$11,G54&lt;&gt;""),"Sim","Não"))</f>
        <v/>
      </c>
      <c r="S54">
        <f>IF(ROW()&lt;=102,A69,"")</f>
        <v/>
      </c>
    </row>
    <row r="55">
      <c r="A55" s="29" t="n"/>
      <c r="B55" s="29" t="n"/>
      <c r="C55" s="29" t="n"/>
      <c r="D55" s="29" t="n"/>
      <c r="E55" s="30" t="n"/>
      <c r="F55" s="30" t="n"/>
      <c r="G55" s="30" t="n"/>
      <c r="H55" s="31" t="n"/>
      <c r="I55" s="32">
        <f>IF(A55="","",IF(COUNTIFS('Histórico'!$B$6:$B$305,A55,'Histórico'!$L$6:$L$305,"OK")=0,"Sem histórico",IF(COUNTIFS('Histórico'!$B$6:$B$305,A55,'Histórico'!$L$6:$L$305,"OK")&lt;'Parâmetros'!$B$11,"Histórico insuficiente","Com histórico")))</f>
        <v/>
      </c>
      <c r="J55" s="33">
        <f>IF(OR(A55="",D55&lt;&gt;"Sim",M55&lt;&gt;"Sim"),"",SUMIFS('Previsão'!$L$6:$L$1205,'Previsão'!$B$6:$B$1205,A55))</f>
        <v/>
      </c>
      <c r="K55" s="32">
        <f>IF(OR(A55="",D55&lt;&gt;"Sim",E55="",M55&lt;&gt;"Sim"),"",IF(COUNTIFS('Previsão'!$B$6:$B$1205,A55,'Previsão'!$P$6:$P$1205,"&lt;0")&gt;0,"Sim","Não"))</f>
        <v/>
      </c>
      <c r="L55" s="33">
        <f>IF(OR(A55="",D55&lt;&gt;"Sim",E55="",M55&lt;&gt;"Sim"),"",SUMIFS('Previsão'!$Q$6:$Q$1205,'Previsão'!$B$6:$B$1205,A55,'Previsão'!$A$6:$A$1205,EDATE(EOMONTH('Parâmetros'!$B$2,0)+1,'Parâmetros'!$B$3-1)))</f>
        <v/>
      </c>
      <c r="M55" s="32">
        <f>IF(A55="","",IF(OR(COUNTIFS('Histórico'!$B$6:$B$305,A55,'Histórico'!$A$6:$A$305,"&gt;="&amp;EDATE(EOMONTH($B$2,0)+1,-$B$4),'Histórico'!$A$6:$A$305,"&lt;="&amp;$B$2,'Histórico'!$L$6:$L$305,"OK")&gt;=$B$11,G55&lt;&gt;""),"Sim","Não"))</f>
        <v/>
      </c>
      <c r="S55">
        <f>IF(ROW()&lt;=102,A70,"")</f>
        <v/>
      </c>
    </row>
    <row r="56">
      <c r="A56" s="29" t="n"/>
      <c r="B56" s="29" t="n"/>
      <c r="C56" s="29" t="n"/>
      <c r="D56" s="29" t="n"/>
      <c r="E56" s="30" t="n"/>
      <c r="F56" s="30" t="n"/>
      <c r="G56" s="30" t="n"/>
      <c r="H56" s="31" t="n"/>
      <c r="I56" s="32">
        <f>IF(A56="","",IF(COUNTIFS('Histórico'!$B$6:$B$305,A56,'Histórico'!$L$6:$L$305,"OK")=0,"Sem histórico",IF(COUNTIFS('Histórico'!$B$6:$B$305,A56,'Histórico'!$L$6:$L$305,"OK")&lt;'Parâmetros'!$B$11,"Histórico insuficiente","Com histórico")))</f>
        <v/>
      </c>
      <c r="J56" s="33">
        <f>IF(OR(A56="",D56&lt;&gt;"Sim",M56&lt;&gt;"Sim"),"",SUMIFS('Previsão'!$L$6:$L$1205,'Previsão'!$B$6:$B$1205,A56))</f>
        <v/>
      </c>
      <c r="K56" s="32">
        <f>IF(OR(A56="",D56&lt;&gt;"Sim",E56="",M56&lt;&gt;"Sim"),"",IF(COUNTIFS('Previsão'!$B$6:$B$1205,A56,'Previsão'!$P$6:$P$1205,"&lt;0")&gt;0,"Sim","Não"))</f>
        <v/>
      </c>
      <c r="L56" s="33">
        <f>IF(OR(A56="",D56&lt;&gt;"Sim",E56="",M56&lt;&gt;"Sim"),"",SUMIFS('Previsão'!$Q$6:$Q$1205,'Previsão'!$B$6:$B$1205,A56,'Previsão'!$A$6:$A$1205,EDATE(EOMONTH('Parâmetros'!$B$2,0)+1,'Parâmetros'!$B$3-1)))</f>
        <v/>
      </c>
      <c r="M56" s="32">
        <f>IF(A56="","",IF(OR(COUNTIFS('Histórico'!$B$6:$B$305,A56,'Histórico'!$A$6:$A$305,"&gt;="&amp;EDATE(EOMONTH($B$2,0)+1,-$B$4),'Histórico'!$A$6:$A$305,"&lt;="&amp;$B$2,'Histórico'!$L$6:$L$305,"OK")&gt;=$B$11,G56&lt;&gt;""),"Sim","Não"))</f>
        <v/>
      </c>
      <c r="S56">
        <f>IF(ROW()&lt;=102,A71,"")</f>
        <v/>
      </c>
    </row>
    <row r="57">
      <c r="A57" s="29" t="n"/>
      <c r="B57" s="29" t="n"/>
      <c r="C57" s="29" t="n"/>
      <c r="D57" s="29" t="n"/>
      <c r="E57" s="30" t="n"/>
      <c r="F57" s="30" t="n"/>
      <c r="G57" s="30" t="n"/>
      <c r="H57" s="31" t="n"/>
      <c r="I57" s="32">
        <f>IF(A57="","",IF(COUNTIFS('Histórico'!$B$6:$B$305,A57,'Histórico'!$L$6:$L$305,"OK")=0,"Sem histórico",IF(COUNTIFS('Histórico'!$B$6:$B$305,A57,'Histórico'!$L$6:$L$305,"OK")&lt;'Parâmetros'!$B$11,"Histórico insuficiente","Com histórico")))</f>
        <v/>
      </c>
      <c r="J57" s="33">
        <f>IF(OR(A57="",D57&lt;&gt;"Sim",M57&lt;&gt;"Sim"),"",SUMIFS('Previsão'!$L$6:$L$1205,'Previsão'!$B$6:$B$1205,A57))</f>
        <v/>
      </c>
      <c r="K57" s="32">
        <f>IF(OR(A57="",D57&lt;&gt;"Sim",E57="",M57&lt;&gt;"Sim"),"",IF(COUNTIFS('Previsão'!$B$6:$B$1205,A57,'Previsão'!$P$6:$P$1205,"&lt;0")&gt;0,"Sim","Não"))</f>
        <v/>
      </c>
      <c r="L57" s="33">
        <f>IF(OR(A57="",D57&lt;&gt;"Sim",E57="",M57&lt;&gt;"Sim"),"",SUMIFS('Previsão'!$Q$6:$Q$1205,'Previsão'!$B$6:$B$1205,A57,'Previsão'!$A$6:$A$1205,EDATE(EOMONTH('Parâmetros'!$B$2,0)+1,'Parâmetros'!$B$3-1)))</f>
        <v/>
      </c>
      <c r="M57" s="32">
        <f>IF(A57="","",IF(OR(COUNTIFS('Histórico'!$B$6:$B$305,A57,'Histórico'!$A$6:$A$305,"&gt;="&amp;EDATE(EOMONTH($B$2,0)+1,-$B$4),'Histórico'!$A$6:$A$305,"&lt;="&amp;$B$2,'Histórico'!$L$6:$L$305,"OK")&gt;=$B$11,G57&lt;&gt;""),"Sim","Não"))</f>
        <v/>
      </c>
      <c r="S57">
        <f>IF(ROW()&lt;=102,A72,"")</f>
        <v/>
      </c>
    </row>
    <row r="58">
      <c r="A58" s="29" t="n"/>
      <c r="B58" s="29" t="n"/>
      <c r="C58" s="29" t="n"/>
      <c r="D58" s="29" t="n"/>
      <c r="E58" s="30" t="n"/>
      <c r="F58" s="30" t="n"/>
      <c r="G58" s="30" t="n"/>
      <c r="H58" s="31" t="n"/>
      <c r="I58" s="32">
        <f>IF(A58="","",IF(COUNTIFS('Histórico'!$B$6:$B$305,A58,'Histórico'!$L$6:$L$305,"OK")=0,"Sem histórico",IF(COUNTIFS('Histórico'!$B$6:$B$305,A58,'Histórico'!$L$6:$L$305,"OK")&lt;'Parâmetros'!$B$11,"Histórico insuficiente","Com histórico")))</f>
        <v/>
      </c>
      <c r="J58" s="33">
        <f>IF(OR(A58="",D58&lt;&gt;"Sim",M58&lt;&gt;"Sim"),"",SUMIFS('Previsão'!$L$6:$L$1205,'Previsão'!$B$6:$B$1205,A58))</f>
        <v/>
      </c>
      <c r="K58" s="32">
        <f>IF(OR(A58="",D58&lt;&gt;"Sim",E58="",M58&lt;&gt;"Sim"),"",IF(COUNTIFS('Previsão'!$B$6:$B$1205,A58,'Previsão'!$P$6:$P$1205,"&lt;0")&gt;0,"Sim","Não"))</f>
        <v/>
      </c>
      <c r="L58" s="33">
        <f>IF(OR(A58="",D58&lt;&gt;"Sim",E58="",M58&lt;&gt;"Sim"),"",SUMIFS('Previsão'!$Q$6:$Q$1205,'Previsão'!$B$6:$B$1205,A58,'Previsão'!$A$6:$A$1205,EDATE(EOMONTH('Parâmetros'!$B$2,0)+1,'Parâmetros'!$B$3-1)))</f>
        <v/>
      </c>
      <c r="M58" s="32">
        <f>IF(A58="","",IF(OR(COUNTIFS('Histórico'!$B$6:$B$305,A58,'Histórico'!$A$6:$A$305,"&gt;="&amp;EDATE(EOMONTH($B$2,0)+1,-$B$4),'Histórico'!$A$6:$A$305,"&lt;="&amp;$B$2,'Histórico'!$L$6:$L$305,"OK")&gt;=$B$11,G58&lt;&gt;""),"Sim","Não"))</f>
        <v/>
      </c>
      <c r="S58">
        <f>IF(ROW()&lt;=102,A73,"")</f>
        <v/>
      </c>
    </row>
    <row r="59">
      <c r="A59" s="29" t="n"/>
      <c r="B59" s="29" t="n"/>
      <c r="C59" s="29" t="n"/>
      <c r="D59" s="29" t="n"/>
      <c r="E59" s="30" t="n"/>
      <c r="F59" s="30" t="n"/>
      <c r="G59" s="30" t="n"/>
      <c r="H59" s="31" t="n"/>
      <c r="I59" s="32">
        <f>IF(A59="","",IF(COUNTIFS('Histórico'!$B$6:$B$305,A59,'Histórico'!$L$6:$L$305,"OK")=0,"Sem histórico",IF(COUNTIFS('Histórico'!$B$6:$B$305,A59,'Histórico'!$L$6:$L$305,"OK")&lt;'Parâmetros'!$B$11,"Histórico insuficiente","Com histórico")))</f>
        <v/>
      </c>
      <c r="J59" s="33">
        <f>IF(OR(A59="",D59&lt;&gt;"Sim",M59&lt;&gt;"Sim"),"",SUMIFS('Previsão'!$L$6:$L$1205,'Previsão'!$B$6:$B$1205,A59))</f>
        <v/>
      </c>
      <c r="K59" s="32">
        <f>IF(OR(A59="",D59&lt;&gt;"Sim",E59="",M59&lt;&gt;"Sim"),"",IF(COUNTIFS('Previsão'!$B$6:$B$1205,A59,'Previsão'!$P$6:$P$1205,"&lt;0")&gt;0,"Sim","Não"))</f>
        <v/>
      </c>
      <c r="L59" s="33">
        <f>IF(OR(A59="",D59&lt;&gt;"Sim",E59="",M59&lt;&gt;"Sim"),"",SUMIFS('Previsão'!$Q$6:$Q$1205,'Previsão'!$B$6:$B$1205,A59,'Previsão'!$A$6:$A$1205,EDATE(EOMONTH('Parâmetros'!$B$2,0)+1,'Parâmetros'!$B$3-1)))</f>
        <v/>
      </c>
      <c r="M59" s="32">
        <f>IF(A59="","",IF(OR(COUNTIFS('Histórico'!$B$6:$B$305,A59,'Histórico'!$A$6:$A$305,"&gt;="&amp;EDATE(EOMONTH($B$2,0)+1,-$B$4),'Histórico'!$A$6:$A$305,"&lt;="&amp;$B$2,'Histórico'!$L$6:$L$305,"OK")&gt;=$B$11,G59&lt;&gt;""),"Sim","Não"))</f>
        <v/>
      </c>
      <c r="S59">
        <f>IF(ROW()&lt;=102,A74,"")</f>
        <v/>
      </c>
    </row>
    <row r="60">
      <c r="A60" s="29" t="n"/>
      <c r="B60" s="29" t="n"/>
      <c r="C60" s="29" t="n"/>
      <c r="D60" s="29" t="n"/>
      <c r="E60" s="30" t="n"/>
      <c r="F60" s="30" t="n"/>
      <c r="G60" s="30" t="n"/>
      <c r="H60" s="31" t="n"/>
      <c r="I60" s="32">
        <f>IF(A60="","",IF(COUNTIFS('Histórico'!$B$6:$B$305,A60,'Histórico'!$L$6:$L$305,"OK")=0,"Sem histórico",IF(COUNTIFS('Histórico'!$B$6:$B$305,A60,'Histórico'!$L$6:$L$305,"OK")&lt;'Parâmetros'!$B$11,"Histórico insuficiente","Com histórico")))</f>
        <v/>
      </c>
      <c r="J60" s="33">
        <f>IF(OR(A60="",D60&lt;&gt;"Sim",M60&lt;&gt;"Sim"),"",SUMIFS('Previsão'!$L$6:$L$1205,'Previsão'!$B$6:$B$1205,A60))</f>
        <v/>
      </c>
      <c r="K60" s="32">
        <f>IF(OR(A60="",D60&lt;&gt;"Sim",E60="",M60&lt;&gt;"Sim"),"",IF(COUNTIFS('Previsão'!$B$6:$B$1205,A60,'Previsão'!$P$6:$P$1205,"&lt;0")&gt;0,"Sim","Não"))</f>
        <v/>
      </c>
      <c r="L60" s="33">
        <f>IF(OR(A60="",D60&lt;&gt;"Sim",E60="",M60&lt;&gt;"Sim"),"",SUMIFS('Previsão'!$Q$6:$Q$1205,'Previsão'!$B$6:$B$1205,A60,'Previsão'!$A$6:$A$1205,EDATE(EOMONTH('Parâmetros'!$B$2,0)+1,'Parâmetros'!$B$3-1)))</f>
        <v/>
      </c>
      <c r="M60" s="32">
        <f>IF(A60="","",IF(OR(COUNTIFS('Histórico'!$B$6:$B$305,A60,'Histórico'!$A$6:$A$305,"&gt;="&amp;EDATE(EOMONTH($B$2,0)+1,-$B$4),'Histórico'!$A$6:$A$305,"&lt;="&amp;$B$2,'Histórico'!$L$6:$L$305,"OK")&gt;=$B$11,G60&lt;&gt;""),"Sim","Não"))</f>
        <v/>
      </c>
      <c r="S60">
        <f>IF(ROW()&lt;=102,A75,"")</f>
        <v/>
      </c>
    </row>
    <row r="61">
      <c r="A61" s="29" t="n"/>
      <c r="B61" s="29" t="n"/>
      <c r="C61" s="29" t="n"/>
      <c r="D61" s="29" t="n"/>
      <c r="E61" s="30" t="n"/>
      <c r="F61" s="30" t="n"/>
      <c r="G61" s="30" t="n"/>
      <c r="H61" s="31" t="n"/>
      <c r="I61" s="32">
        <f>IF(A61="","",IF(COUNTIFS('Histórico'!$B$6:$B$305,A61,'Histórico'!$L$6:$L$305,"OK")=0,"Sem histórico",IF(COUNTIFS('Histórico'!$B$6:$B$305,A61,'Histórico'!$L$6:$L$305,"OK")&lt;'Parâmetros'!$B$11,"Histórico insuficiente","Com histórico")))</f>
        <v/>
      </c>
      <c r="J61" s="33">
        <f>IF(OR(A61="",D61&lt;&gt;"Sim",M61&lt;&gt;"Sim"),"",SUMIFS('Previsão'!$L$6:$L$1205,'Previsão'!$B$6:$B$1205,A61))</f>
        <v/>
      </c>
      <c r="K61" s="32">
        <f>IF(OR(A61="",D61&lt;&gt;"Sim",E61="",M61&lt;&gt;"Sim"),"",IF(COUNTIFS('Previsão'!$B$6:$B$1205,A61,'Previsão'!$P$6:$P$1205,"&lt;0")&gt;0,"Sim","Não"))</f>
        <v/>
      </c>
      <c r="L61" s="33">
        <f>IF(OR(A61="",D61&lt;&gt;"Sim",E61="",M61&lt;&gt;"Sim"),"",SUMIFS('Previsão'!$Q$6:$Q$1205,'Previsão'!$B$6:$B$1205,A61,'Previsão'!$A$6:$A$1205,EDATE(EOMONTH('Parâmetros'!$B$2,0)+1,'Parâmetros'!$B$3-1)))</f>
        <v/>
      </c>
      <c r="M61" s="32">
        <f>IF(A61="","",IF(OR(COUNTIFS('Histórico'!$B$6:$B$305,A61,'Histórico'!$A$6:$A$305,"&gt;="&amp;EDATE(EOMONTH($B$2,0)+1,-$B$4),'Histórico'!$A$6:$A$305,"&lt;="&amp;$B$2,'Histórico'!$L$6:$L$305,"OK")&gt;=$B$11,G61&lt;&gt;""),"Sim","Não"))</f>
        <v/>
      </c>
      <c r="S61">
        <f>IF(ROW()&lt;=102,A76,"")</f>
        <v/>
      </c>
    </row>
    <row r="62">
      <c r="A62" s="29" t="n"/>
      <c r="B62" s="29" t="n"/>
      <c r="C62" s="29" t="n"/>
      <c r="D62" s="29" t="n"/>
      <c r="E62" s="30" t="n"/>
      <c r="F62" s="30" t="n"/>
      <c r="G62" s="30" t="n"/>
      <c r="H62" s="31" t="n"/>
      <c r="I62" s="32">
        <f>IF(A62="","",IF(COUNTIFS('Histórico'!$B$6:$B$305,A62,'Histórico'!$L$6:$L$305,"OK")=0,"Sem histórico",IF(COUNTIFS('Histórico'!$B$6:$B$305,A62,'Histórico'!$L$6:$L$305,"OK")&lt;'Parâmetros'!$B$11,"Histórico insuficiente","Com histórico")))</f>
        <v/>
      </c>
      <c r="J62" s="33">
        <f>IF(OR(A62="",D62&lt;&gt;"Sim",M62&lt;&gt;"Sim"),"",SUMIFS('Previsão'!$L$6:$L$1205,'Previsão'!$B$6:$B$1205,A62))</f>
        <v/>
      </c>
      <c r="K62" s="32">
        <f>IF(OR(A62="",D62&lt;&gt;"Sim",E62="",M62&lt;&gt;"Sim"),"",IF(COUNTIFS('Previsão'!$B$6:$B$1205,A62,'Previsão'!$P$6:$P$1205,"&lt;0")&gt;0,"Sim","Não"))</f>
        <v/>
      </c>
      <c r="L62" s="33">
        <f>IF(OR(A62="",D62&lt;&gt;"Sim",E62="",M62&lt;&gt;"Sim"),"",SUMIFS('Previsão'!$Q$6:$Q$1205,'Previsão'!$B$6:$B$1205,A62,'Previsão'!$A$6:$A$1205,EDATE(EOMONTH('Parâmetros'!$B$2,0)+1,'Parâmetros'!$B$3-1)))</f>
        <v/>
      </c>
      <c r="M62" s="32">
        <f>IF(A62="","",IF(OR(COUNTIFS('Histórico'!$B$6:$B$305,A62,'Histórico'!$A$6:$A$305,"&gt;="&amp;EDATE(EOMONTH($B$2,0)+1,-$B$4),'Histórico'!$A$6:$A$305,"&lt;="&amp;$B$2,'Histórico'!$L$6:$L$305,"OK")&gt;=$B$11,G62&lt;&gt;""),"Sim","Não"))</f>
        <v/>
      </c>
      <c r="S62">
        <f>IF(ROW()&lt;=102,A77,"")</f>
        <v/>
      </c>
    </row>
    <row r="63">
      <c r="A63" s="29" t="n"/>
      <c r="B63" s="29" t="n"/>
      <c r="C63" s="29" t="n"/>
      <c r="D63" s="29" t="n"/>
      <c r="E63" s="30" t="n"/>
      <c r="F63" s="30" t="n"/>
      <c r="G63" s="30" t="n"/>
      <c r="H63" s="31" t="n"/>
      <c r="I63" s="32">
        <f>IF(A63="","",IF(COUNTIFS('Histórico'!$B$6:$B$305,A63,'Histórico'!$L$6:$L$305,"OK")=0,"Sem histórico",IF(COUNTIFS('Histórico'!$B$6:$B$305,A63,'Histórico'!$L$6:$L$305,"OK")&lt;'Parâmetros'!$B$11,"Histórico insuficiente","Com histórico")))</f>
        <v/>
      </c>
      <c r="J63" s="33">
        <f>IF(OR(A63="",D63&lt;&gt;"Sim",M63&lt;&gt;"Sim"),"",SUMIFS('Previsão'!$L$6:$L$1205,'Previsão'!$B$6:$B$1205,A63))</f>
        <v/>
      </c>
      <c r="K63" s="32">
        <f>IF(OR(A63="",D63&lt;&gt;"Sim",E63="",M63&lt;&gt;"Sim"),"",IF(COUNTIFS('Previsão'!$B$6:$B$1205,A63,'Previsão'!$P$6:$P$1205,"&lt;0")&gt;0,"Sim","Não"))</f>
        <v/>
      </c>
      <c r="L63" s="33">
        <f>IF(OR(A63="",D63&lt;&gt;"Sim",E63="",M63&lt;&gt;"Sim"),"",SUMIFS('Previsão'!$Q$6:$Q$1205,'Previsão'!$B$6:$B$1205,A63,'Previsão'!$A$6:$A$1205,EDATE(EOMONTH('Parâmetros'!$B$2,0)+1,'Parâmetros'!$B$3-1)))</f>
        <v/>
      </c>
      <c r="M63" s="32">
        <f>IF(A63="","",IF(OR(COUNTIFS('Histórico'!$B$6:$B$305,A63,'Histórico'!$A$6:$A$305,"&gt;="&amp;EDATE(EOMONTH($B$2,0)+1,-$B$4),'Histórico'!$A$6:$A$305,"&lt;="&amp;$B$2,'Histórico'!$L$6:$L$305,"OK")&gt;=$B$11,G63&lt;&gt;""),"Sim","Não"))</f>
        <v/>
      </c>
      <c r="S63">
        <f>IF(ROW()&lt;=102,A78,"")</f>
        <v/>
      </c>
    </row>
    <row r="64">
      <c r="A64" s="29" t="n"/>
      <c r="B64" s="29" t="n"/>
      <c r="C64" s="29" t="n"/>
      <c r="D64" s="29" t="n"/>
      <c r="E64" s="30" t="n"/>
      <c r="F64" s="30" t="n"/>
      <c r="G64" s="30" t="n"/>
      <c r="H64" s="31" t="n"/>
      <c r="I64" s="32">
        <f>IF(A64="","",IF(COUNTIFS('Histórico'!$B$6:$B$305,A64,'Histórico'!$L$6:$L$305,"OK")=0,"Sem histórico",IF(COUNTIFS('Histórico'!$B$6:$B$305,A64,'Histórico'!$L$6:$L$305,"OK")&lt;'Parâmetros'!$B$11,"Histórico insuficiente","Com histórico")))</f>
        <v/>
      </c>
      <c r="J64" s="33">
        <f>IF(OR(A64="",D64&lt;&gt;"Sim",M64&lt;&gt;"Sim"),"",SUMIFS('Previsão'!$L$6:$L$1205,'Previsão'!$B$6:$B$1205,A64))</f>
        <v/>
      </c>
      <c r="K64" s="32">
        <f>IF(OR(A64="",D64&lt;&gt;"Sim",E64="",M64&lt;&gt;"Sim"),"",IF(COUNTIFS('Previsão'!$B$6:$B$1205,A64,'Previsão'!$P$6:$P$1205,"&lt;0")&gt;0,"Sim","Não"))</f>
        <v/>
      </c>
      <c r="L64" s="33">
        <f>IF(OR(A64="",D64&lt;&gt;"Sim",E64="",M64&lt;&gt;"Sim"),"",SUMIFS('Previsão'!$Q$6:$Q$1205,'Previsão'!$B$6:$B$1205,A64,'Previsão'!$A$6:$A$1205,EDATE(EOMONTH('Parâmetros'!$B$2,0)+1,'Parâmetros'!$B$3-1)))</f>
        <v/>
      </c>
      <c r="M64" s="32">
        <f>IF(A64="","",IF(OR(COUNTIFS('Histórico'!$B$6:$B$305,A64,'Histórico'!$A$6:$A$305,"&gt;="&amp;EDATE(EOMONTH($B$2,0)+1,-$B$4),'Histórico'!$A$6:$A$305,"&lt;="&amp;$B$2,'Histórico'!$L$6:$L$305,"OK")&gt;=$B$11,G64&lt;&gt;""),"Sim","Não"))</f>
        <v/>
      </c>
      <c r="S64">
        <f>IF(ROW()&lt;=102,A79,"")</f>
        <v/>
      </c>
    </row>
    <row r="65">
      <c r="A65" s="29" t="n"/>
      <c r="B65" s="29" t="n"/>
      <c r="C65" s="29" t="n"/>
      <c r="D65" s="29" t="n"/>
      <c r="E65" s="30" t="n"/>
      <c r="F65" s="30" t="n"/>
      <c r="G65" s="30" t="n"/>
      <c r="H65" s="31" t="n"/>
      <c r="I65" s="32">
        <f>IF(A65="","",IF(COUNTIFS('Histórico'!$B$6:$B$305,A65,'Histórico'!$L$6:$L$305,"OK")=0,"Sem histórico",IF(COUNTIFS('Histórico'!$B$6:$B$305,A65,'Histórico'!$L$6:$L$305,"OK")&lt;'Parâmetros'!$B$11,"Histórico insuficiente","Com histórico")))</f>
        <v/>
      </c>
      <c r="J65" s="33">
        <f>IF(OR(A65="",D65&lt;&gt;"Sim",M65&lt;&gt;"Sim"),"",SUMIFS('Previsão'!$L$6:$L$1205,'Previsão'!$B$6:$B$1205,A65))</f>
        <v/>
      </c>
      <c r="K65" s="32">
        <f>IF(OR(A65="",D65&lt;&gt;"Sim",E65="",M65&lt;&gt;"Sim"),"",IF(COUNTIFS('Previsão'!$B$6:$B$1205,A65,'Previsão'!$P$6:$P$1205,"&lt;0")&gt;0,"Sim","Não"))</f>
        <v/>
      </c>
      <c r="L65" s="33">
        <f>IF(OR(A65="",D65&lt;&gt;"Sim",E65="",M65&lt;&gt;"Sim"),"",SUMIFS('Previsão'!$Q$6:$Q$1205,'Previsão'!$B$6:$B$1205,A65,'Previsão'!$A$6:$A$1205,EDATE(EOMONTH('Parâmetros'!$B$2,0)+1,'Parâmetros'!$B$3-1)))</f>
        <v/>
      </c>
      <c r="M65" s="32">
        <f>IF(A65="","",IF(OR(COUNTIFS('Histórico'!$B$6:$B$305,A65,'Histórico'!$A$6:$A$305,"&gt;="&amp;EDATE(EOMONTH($B$2,0)+1,-$B$4),'Histórico'!$A$6:$A$305,"&lt;="&amp;$B$2,'Histórico'!$L$6:$L$305,"OK")&gt;=$B$11,G65&lt;&gt;""),"Sim","Não"))</f>
        <v/>
      </c>
      <c r="S65">
        <f>IF(ROW()&lt;=102,A80,"")</f>
        <v/>
      </c>
    </row>
    <row r="66">
      <c r="A66" s="29" t="n"/>
      <c r="B66" s="29" t="n"/>
      <c r="C66" s="29" t="n"/>
      <c r="D66" s="29" t="n"/>
      <c r="E66" s="30" t="n"/>
      <c r="F66" s="30" t="n"/>
      <c r="G66" s="30" t="n"/>
      <c r="H66" s="31" t="n"/>
      <c r="I66" s="32">
        <f>IF(A66="","",IF(COUNTIFS('Histórico'!$B$6:$B$305,A66,'Histórico'!$L$6:$L$305,"OK")=0,"Sem histórico",IF(COUNTIFS('Histórico'!$B$6:$B$305,A66,'Histórico'!$L$6:$L$305,"OK")&lt;'Parâmetros'!$B$11,"Histórico insuficiente","Com histórico")))</f>
        <v/>
      </c>
      <c r="J66" s="33">
        <f>IF(OR(A66="",D66&lt;&gt;"Sim",M66&lt;&gt;"Sim"),"",SUMIFS('Previsão'!$L$6:$L$1205,'Previsão'!$B$6:$B$1205,A66))</f>
        <v/>
      </c>
      <c r="K66" s="32">
        <f>IF(OR(A66="",D66&lt;&gt;"Sim",E66="",M66&lt;&gt;"Sim"),"",IF(COUNTIFS('Previsão'!$B$6:$B$1205,A66,'Previsão'!$P$6:$P$1205,"&lt;0")&gt;0,"Sim","Não"))</f>
        <v/>
      </c>
      <c r="L66" s="33">
        <f>IF(OR(A66="",D66&lt;&gt;"Sim",E66="",M66&lt;&gt;"Sim"),"",SUMIFS('Previsão'!$Q$6:$Q$1205,'Previsão'!$B$6:$B$1205,A66,'Previsão'!$A$6:$A$1205,EDATE(EOMONTH('Parâmetros'!$B$2,0)+1,'Parâmetros'!$B$3-1)))</f>
        <v/>
      </c>
      <c r="M66" s="32">
        <f>IF(A66="","",IF(OR(COUNTIFS('Histórico'!$B$6:$B$305,A66,'Histórico'!$A$6:$A$305,"&gt;="&amp;EDATE(EOMONTH($B$2,0)+1,-$B$4),'Histórico'!$A$6:$A$305,"&lt;="&amp;$B$2,'Histórico'!$L$6:$L$305,"OK")&gt;=$B$11,G66&lt;&gt;""),"Sim","Não"))</f>
        <v/>
      </c>
      <c r="S66">
        <f>IF(ROW()&lt;=102,A81,"")</f>
        <v/>
      </c>
    </row>
    <row r="67">
      <c r="A67" s="29" t="n"/>
      <c r="B67" s="29" t="n"/>
      <c r="C67" s="29" t="n"/>
      <c r="D67" s="29" t="n"/>
      <c r="E67" s="30" t="n"/>
      <c r="F67" s="30" t="n"/>
      <c r="G67" s="30" t="n"/>
      <c r="H67" s="31" t="n"/>
      <c r="I67" s="32">
        <f>IF(A67="","",IF(COUNTIFS('Histórico'!$B$6:$B$305,A67,'Histórico'!$L$6:$L$305,"OK")=0,"Sem histórico",IF(COUNTIFS('Histórico'!$B$6:$B$305,A67,'Histórico'!$L$6:$L$305,"OK")&lt;'Parâmetros'!$B$11,"Histórico insuficiente","Com histórico")))</f>
        <v/>
      </c>
      <c r="J67" s="33">
        <f>IF(OR(A67="",D67&lt;&gt;"Sim",M67&lt;&gt;"Sim"),"",SUMIFS('Previsão'!$L$6:$L$1205,'Previsão'!$B$6:$B$1205,A67))</f>
        <v/>
      </c>
      <c r="K67" s="32">
        <f>IF(OR(A67="",D67&lt;&gt;"Sim",E67="",M67&lt;&gt;"Sim"),"",IF(COUNTIFS('Previsão'!$B$6:$B$1205,A67,'Previsão'!$P$6:$P$1205,"&lt;0")&gt;0,"Sim","Não"))</f>
        <v/>
      </c>
      <c r="L67" s="33">
        <f>IF(OR(A67="",D67&lt;&gt;"Sim",E67="",M67&lt;&gt;"Sim"),"",SUMIFS('Previsão'!$Q$6:$Q$1205,'Previsão'!$B$6:$B$1205,A67,'Previsão'!$A$6:$A$1205,EDATE(EOMONTH('Parâmetros'!$B$2,0)+1,'Parâmetros'!$B$3-1)))</f>
        <v/>
      </c>
      <c r="M67" s="32">
        <f>IF(A67="","",IF(OR(COUNTIFS('Histórico'!$B$6:$B$305,A67,'Histórico'!$A$6:$A$305,"&gt;="&amp;EDATE(EOMONTH($B$2,0)+1,-$B$4),'Histórico'!$A$6:$A$305,"&lt;="&amp;$B$2,'Histórico'!$L$6:$L$305,"OK")&gt;=$B$11,G67&lt;&gt;""),"Sim","Não"))</f>
        <v/>
      </c>
      <c r="S67">
        <f>IF(ROW()&lt;=102,A82,"")</f>
        <v/>
      </c>
    </row>
    <row r="68">
      <c r="A68" s="29" t="n"/>
      <c r="B68" s="29" t="n"/>
      <c r="C68" s="29" t="n"/>
      <c r="D68" s="29" t="n"/>
      <c r="E68" s="30" t="n"/>
      <c r="F68" s="30" t="n"/>
      <c r="G68" s="30" t="n"/>
      <c r="H68" s="31" t="n"/>
      <c r="I68" s="32">
        <f>IF(A68="","",IF(COUNTIFS('Histórico'!$B$6:$B$305,A68,'Histórico'!$L$6:$L$305,"OK")=0,"Sem histórico",IF(COUNTIFS('Histórico'!$B$6:$B$305,A68,'Histórico'!$L$6:$L$305,"OK")&lt;'Parâmetros'!$B$11,"Histórico insuficiente","Com histórico")))</f>
        <v/>
      </c>
      <c r="J68" s="33">
        <f>IF(OR(A68="",D68&lt;&gt;"Sim",M68&lt;&gt;"Sim"),"",SUMIFS('Previsão'!$L$6:$L$1205,'Previsão'!$B$6:$B$1205,A68))</f>
        <v/>
      </c>
      <c r="K68" s="32">
        <f>IF(OR(A68="",D68&lt;&gt;"Sim",E68="",M68&lt;&gt;"Sim"),"",IF(COUNTIFS('Previsão'!$B$6:$B$1205,A68,'Previsão'!$P$6:$P$1205,"&lt;0")&gt;0,"Sim","Não"))</f>
        <v/>
      </c>
      <c r="L68" s="33">
        <f>IF(OR(A68="",D68&lt;&gt;"Sim",E68="",M68&lt;&gt;"Sim"),"",SUMIFS('Previsão'!$Q$6:$Q$1205,'Previsão'!$B$6:$B$1205,A68,'Previsão'!$A$6:$A$1205,EDATE(EOMONTH('Parâmetros'!$B$2,0)+1,'Parâmetros'!$B$3-1)))</f>
        <v/>
      </c>
      <c r="M68" s="32">
        <f>IF(A68="","",IF(OR(COUNTIFS('Histórico'!$B$6:$B$305,A68,'Histórico'!$A$6:$A$305,"&gt;="&amp;EDATE(EOMONTH($B$2,0)+1,-$B$4),'Histórico'!$A$6:$A$305,"&lt;="&amp;$B$2,'Histórico'!$L$6:$L$305,"OK")&gt;=$B$11,G68&lt;&gt;""),"Sim","Não"))</f>
        <v/>
      </c>
      <c r="S68">
        <f>IF(ROW()&lt;=102,A83,"")</f>
        <v/>
      </c>
    </row>
    <row r="69">
      <c r="A69" s="29" t="n"/>
      <c r="B69" s="29" t="n"/>
      <c r="C69" s="29" t="n"/>
      <c r="D69" s="29" t="n"/>
      <c r="E69" s="30" t="n"/>
      <c r="F69" s="30" t="n"/>
      <c r="G69" s="30" t="n"/>
      <c r="H69" s="31" t="n"/>
      <c r="I69" s="32">
        <f>IF(A69="","",IF(COUNTIFS('Histórico'!$B$6:$B$305,A69,'Histórico'!$L$6:$L$305,"OK")=0,"Sem histórico",IF(COUNTIFS('Histórico'!$B$6:$B$305,A69,'Histórico'!$L$6:$L$305,"OK")&lt;'Parâmetros'!$B$11,"Histórico insuficiente","Com histórico")))</f>
        <v/>
      </c>
      <c r="J69" s="33">
        <f>IF(OR(A69="",D69&lt;&gt;"Sim",M69&lt;&gt;"Sim"),"",SUMIFS('Previsão'!$L$6:$L$1205,'Previsão'!$B$6:$B$1205,A69))</f>
        <v/>
      </c>
      <c r="K69" s="32">
        <f>IF(OR(A69="",D69&lt;&gt;"Sim",E69="",M69&lt;&gt;"Sim"),"",IF(COUNTIFS('Previsão'!$B$6:$B$1205,A69,'Previsão'!$P$6:$P$1205,"&lt;0")&gt;0,"Sim","Não"))</f>
        <v/>
      </c>
      <c r="L69" s="33">
        <f>IF(OR(A69="",D69&lt;&gt;"Sim",E69="",M69&lt;&gt;"Sim"),"",SUMIFS('Previsão'!$Q$6:$Q$1205,'Previsão'!$B$6:$B$1205,A69,'Previsão'!$A$6:$A$1205,EDATE(EOMONTH('Parâmetros'!$B$2,0)+1,'Parâmetros'!$B$3-1)))</f>
        <v/>
      </c>
      <c r="M69" s="32">
        <f>IF(A69="","",IF(OR(COUNTIFS('Histórico'!$B$6:$B$305,A69,'Histórico'!$A$6:$A$305,"&gt;="&amp;EDATE(EOMONTH($B$2,0)+1,-$B$4),'Histórico'!$A$6:$A$305,"&lt;="&amp;$B$2,'Histórico'!$L$6:$L$305,"OK")&gt;=$B$11,G69&lt;&gt;""),"Sim","Não"))</f>
        <v/>
      </c>
      <c r="S69">
        <f>IF(ROW()&lt;=102,A84,"")</f>
        <v/>
      </c>
    </row>
    <row r="70">
      <c r="A70" s="29" t="n"/>
      <c r="B70" s="29" t="n"/>
      <c r="C70" s="29" t="n"/>
      <c r="D70" s="29" t="n"/>
      <c r="E70" s="30" t="n"/>
      <c r="F70" s="30" t="n"/>
      <c r="G70" s="30" t="n"/>
      <c r="H70" s="31" t="n"/>
      <c r="I70" s="32">
        <f>IF(A70="","",IF(COUNTIFS('Histórico'!$B$6:$B$305,A70,'Histórico'!$L$6:$L$305,"OK")=0,"Sem histórico",IF(COUNTIFS('Histórico'!$B$6:$B$305,A70,'Histórico'!$L$6:$L$305,"OK")&lt;'Parâmetros'!$B$11,"Histórico insuficiente","Com histórico")))</f>
        <v/>
      </c>
      <c r="J70" s="33">
        <f>IF(OR(A70="",D70&lt;&gt;"Sim",M70&lt;&gt;"Sim"),"",SUMIFS('Previsão'!$L$6:$L$1205,'Previsão'!$B$6:$B$1205,A70))</f>
        <v/>
      </c>
      <c r="K70" s="32">
        <f>IF(OR(A70="",D70&lt;&gt;"Sim",E70="",M70&lt;&gt;"Sim"),"",IF(COUNTIFS('Previsão'!$B$6:$B$1205,A70,'Previsão'!$P$6:$P$1205,"&lt;0")&gt;0,"Sim","Não"))</f>
        <v/>
      </c>
      <c r="L70" s="33">
        <f>IF(OR(A70="",D70&lt;&gt;"Sim",E70="",M70&lt;&gt;"Sim"),"",SUMIFS('Previsão'!$Q$6:$Q$1205,'Previsão'!$B$6:$B$1205,A70,'Previsão'!$A$6:$A$1205,EDATE(EOMONTH('Parâmetros'!$B$2,0)+1,'Parâmetros'!$B$3-1)))</f>
        <v/>
      </c>
      <c r="M70" s="32">
        <f>IF(A70="","",IF(OR(COUNTIFS('Histórico'!$B$6:$B$305,A70,'Histórico'!$A$6:$A$305,"&gt;="&amp;EDATE(EOMONTH($B$2,0)+1,-$B$4),'Histórico'!$A$6:$A$305,"&lt;="&amp;$B$2,'Histórico'!$L$6:$L$305,"OK")&gt;=$B$11,G70&lt;&gt;""),"Sim","Não"))</f>
        <v/>
      </c>
      <c r="S70">
        <f>IF(ROW()&lt;=102,A85,"")</f>
        <v/>
      </c>
    </row>
    <row r="71">
      <c r="A71" s="29" t="n"/>
      <c r="B71" s="29" t="n"/>
      <c r="C71" s="29" t="n"/>
      <c r="D71" s="29" t="n"/>
      <c r="E71" s="30" t="n"/>
      <c r="F71" s="30" t="n"/>
      <c r="G71" s="30" t="n"/>
      <c r="H71" s="31" t="n"/>
      <c r="I71" s="32">
        <f>IF(A71="","",IF(COUNTIFS('Histórico'!$B$6:$B$305,A71,'Histórico'!$L$6:$L$305,"OK")=0,"Sem histórico",IF(COUNTIFS('Histórico'!$B$6:$B$305,A71,'Histórico'!$L$6:$L$305,"OK")&lt;'Parâmetros'!$B$11,"Histórico insuficiente","Com histórico")))</f>
        <v/>
      </c>
      <c r="J71" s="33">
        <f>IF(OR(A71="",D71&lt;&gt;"Sim",M71&lt;&gt;"Sim"),"",SUMIFS('Previsão'!$L$6:$L$1205,'Previsão'!$B$6:$B$1205,A71))</f>
        <v/>
      </c>
      <c r="K71" s="32">
        <f>IF(OR(A71="",D71&lt;&gt;"Sim",E71="",M71&lt;&gt;"Sim"),"",IF(COUNTIFS('Previsão'!$B$6:$B$1205,A71,'Previsão'!$P$6:$P$1205,"&lt;0")&gt;0,"Sim","Não"))</f>
        <v/>
      </c>
      <c r="L71" s="33">
        <f>IF(OR(A71="",D71&lt;&gt;"Sim",E71="",M71&lt;&gt;"Sim"),"",SUMIFS('Previsão'!$Q$6:$Q$1205,'Previsão'!$B$6:$B$1205,A71,'Previsão'!$A$6:$A$1205,EDATE(EOMONTH('Parâmetros'!$B$2,0)+1,'Parâmetros'!$B$3-1)))</f>
        <v/>
      </c>
      <c r="M71" s="32">
        <f>IF(A71="","",IF(OR(COUNTIFS('Histórico'!$B$6:$B$305,A71,'Histórico'!$A$6:$A$305,"&gt;="&amp;EDATE(EOMONTH($B$2,0)+1,-$B$4),'Histórico'!$A$6:$A$305,"&lt;="&amp;$B$2,'Histórico'!$L$6:$L$305,"OK")&gt;=$B$11,G71&lt;&gt;""),"Sim","Não"))</f>
        <v/>
      </c>
      <c r="S71">
        <f>IF(ROW()&lt;=102,A86,"")</f>
        <v/>
      </c>
    </row>
    <row r="72">
      <c r="A72" s="29" t="n"/>
      <c r="B72" s="29" t="n"/>
      <c r="C72" s="29" t="n"/>
      <c r="D72" s="29" t="n"/>
      <c r="E72" s="30" t="n"/>
      <c r="F72" s="30" t="n"/>
      <c r="G72" s="30" t="n"/>
      <c r="H72" s="31" t="n"/>
      <c r="I72" s="32">
        <f>IF(A72="","",IF(COUNTIFS('Histórico'!$B$6:$B$305,A72,'Histórico'!$L$6:$L$305,"OK")=0,"Sem histórico",IF(COUNTIFS('Histórico'!$B$6:$B$305,A72,'Histórico'!$L$6:$L$305,"OK")&lt;'Parâmetros'!$B$11,"Histórico insuficiente","Com histórico")))</f>
        <v/>
      </c>
      <c r="J72" s="33">
        <f>IF(OR(A72="",D72&lt;&gt;"Sim",M72&lt;&gt;"Sim"),"",SUMIFS('Previsão'!$L$6:$L$1205,'Previsão'!$B$6:$B$1205,A72))</f>
        <v/>
      </c>
      <c r="K72" s="32">
        <f>IF(OR(A72="",D72&lt;&gt;"Sim",E72="",M72&lt;&gt;"Sim"),"",IF(COUNTIFS('Previsão'!$B$6:$B$1205,A72,'Previsão'!$P$6:$P$1205,"&lt;0")&gt;0,"Sim","Não"))</f>
        <v/>
      </c>
      <c r="L72" s="33">
        <f>IF(OR(A72="",D72&lt;&gt;"Sim",E72="",M72&lt;&gt;"Sim"),"",SUMIFS('Previsão'!$Q$6:$Q$1205,'Previsão'!$B$6:$B$1205,A72,'Previsão'!$A$6:$A$1205,EDATE(EOMONTH('Parâmetros'!$B$2,0)+1,'Parâmetros'!$B$3-1)))</f>
        <v/>
      </c>
      <c r="M72" s="32">
        <f>IF(A72="","",IF(OR(COUNTIFS('Histórico'!$B$6:$B$305,A72,'Histórico'!$A$6:$A$305,"&gt;="&amp;EDATE(EOMONTH($B$2,0)+1,-$B$4),'Histórico'!$A$6:$A$305,"&lt;="&amp;$B$2,'Histórico'!$L$6:$L$305,"OK")&gt;=$B$11,G72&lt;&gt;""),"Sim","Não"))</f>
        <v/>
      </c>
      <c r="S72">
        <f>IF(ROW()&lt;=102,A87,"")</f>
        <v/>
      </c>
    </row>
    <row r="73">
      <c r="A73" s="29" t="n"/>
      <c r="B73" s="29" t="n"/>
      <c r="C73" s="29" t="n"/>
      <c r="D73" s="29" t="n"/>
      <c r="E73" s="30" t="n"/>
      <c r="F73" s="30" t="n"/>
      <c r="G73" s="30" t="n"/>
      <c r="H73" s="31" t="n"/>
      <c r="I73" s="32">
        <f>IF(A73="","",IF(COUNTIFS('Histórico'!$B$6:$B$305,A73,'Histórico'!$L$6:$L$305,"OK")=0,"Sem histórico",IF(COUNTIFS('Histórico'!$B$6:$B$305,A73,'Histórico'!$L$6:$L$305,"OK")&lt;'Parâmetros'!$B$11,"Histórico insuficiente","Com histórico")))</f>
        <v/>
      </c>
      <c r="J73" s="33">
        <f>IF(OR(A73="",D73&lt;&gt;"Sim",M73&lt;&gt;"Sim"),"",SUMIFS('Previsão'!$L$6:$L$1205,'Previsão'!$B$6:$B$1205,A73))</f>
        <v/>
      </c>
      <c r="K73" s="32">
        <f>IF(OR(A73="",D73&lt;&gt;"Sim",E73="",M73&lt;&gt;"Sim"),"",IF(COUNTIFS('Previsão'!$B$6:$B$1205,A73,'Previsão'!$P$6:$P$1205,"&lt;0")&gt;0,"Sim","Não"))</f>
        <v/>
      </c>
      <c r="L73" s="33">
        <f>IF(OR(A73="",D73&lt;&gt;"Sim",E73="",M73&lt;&gt;"Sim"),"",SUMIFS('Previsão'!$Q$6:$Q$1205,'Previsão'!$B$6:$B$1205,A73,'Previsão'!$A$6:$A$1205,EDATE(EOMONTH('Parâmetros'!$B$2,0)+1,'Parâmetros'!$B$3-1)))</f>
        <v/>
      </c>
      <c r="M73" s="32">
        <f>IF(A73="","",IF(OR(COUNTIFS('Histórico'!$B$6:$B$305,A73,'Histórico'!$A$6:$A$305,"&gt;="&amp;EDATE(EOMONTH($B$2,0)+1,-$B$4),'Histórico'!$A$6:$A$305,"&lt;="&amp;$B$2,'Histórico'!$L$6:$L$305,"OK")&gt;=$B$11,G73&lt;&gt;""),"Sim","Não"))</f>
        <v/>
      </c>
      <c r="S73">
        <f>IF(ROW()&lt;=102,A88,"")</f>
        <v/>
      </c>
    </row>
    <row r="74">
      <c r="A74" s="29" t="n"/>
      <c r="B74" s="29" t="n"/>
      <c r="C74" s="29" t="n"/>
      <c r="D74" s="29" t="n"/>
      <c r="E74" s="30" t="n"/>
      <c r="F74" s="30" t="n"/>
      <c r="G74" s="30" t="n"/>
      <c r="H74" s="31" t="n"/>
      <c r="I74" s="32">
        <f>IF(A74="","",IF(COUNTIFS('Histórico'!$B$6:$B$305,A74,'Histórico'!$L$6:$L$305,"OK")=0,"Sem histórico",IF(COUNTIFS('Histórico'!$B$6:$B$305,A74,'Histórico'!$L$6:$L$305,"OK")&lt;'Parâmetros'!$B$11,"Histórico insuficiente","Com histórico")))</f>
        <v/>
      </c>
      <c r="J74" s="33">
        <f>IF(OR(A74="",D74&lt;&gt;"Sim",M74&lt;&gt;"Sim"),"",SUMIFS('Previsão'!$L$6:$L$1205,'Previsão'!$B$6:$B$1205,A74))</f>
        <v/>
      </c>
      <c r="K74" s="32">
        <f>IF(OR(A74="",D74&lt;&gt;"Sim",E74="",M74&lt;&gt;"Sim"),"",IF(COUNTIFS('Previsão'!$B$6:$B$1205,A74,'Previsão'!$P$6:$P$1205,"&lt;0")&gt;0,"Sim","Não"))</f>
        <v/>
      </c>
      <c r="L74" s="33">
        <f>IF(OR(A74="",D74&lt;&gt;"Sim",E74="",M74&lt;&gt;"Sim"),"",SUMIFS('Previsão'!$Q$6:$Q$1205,'Previsão'!$B$6:$B$1205,A74,'Previsão'!$A$6:$A$1205,EDATE(EOMONTH('Parâmetros'!$B$2,0)+1,'Parâmetros'!$B$3-1)))</f>
        <v/>
      </c>
      <c r="M74" s="32">
        <f>IF(A74="","",IF(OR(COUNTIFS('Histórico'!$B$6:$B$305,A74,'Histórico'!$A$6:$A$305,"&gt;="&amp;EDATE(EOMONTH($B$2,0)+1,-$B$4),'Histórico'!$A$6:$A$305,"&lt;="&amp;$B$2,'Histórico'!$L$6:$L$305,"OK")&gt;=$B$11,G74&lt;&gt;""),"Sim","Não"))</f>
        <v/>
      </c>
      <c r="S74">
        <f>IF(ROW()&lt;=102,A89,"")</f>
        <v/>
      </c>
    </row>
    <row r="75">
      <c r="A75" s="29" t="n"/>
      <c r="B75" s="29" t="n"/>
      <c r="C75" s="29" t="n"/>
      <c r="D75" s="29" t="n"/>
      <c r="E75" s="30" t="n"/>
      <c r="F75" s="30" t="n"/>
      <c r="G75" s="30" t="n"/>
      <c r="H75" s="31" t="n"/>
      <c r="I75" s="32">
        <f>IF(A75="","",IF(COUNTIFS('Histórico'!$B$6:$B$305,A75,'Histórico'!$L$6:$L$305,"OK")=0,"Sem histórico",IF(COUNTIFS('Histórico'!$B$6:$B$305,A75,'Histórico'!$L$6:$L$305,"OK")&lt;'Parâmetros'!$B$11,"Histórico insuficiente","Com histórico")))</f>
        <v/>
      </c>
      <c r="J75" s="33">
        <f>IF(OR(A75="",D75&lt;&gt;"Sim",M75&lt;&gt;"Sim"),"",SUMIFS('Previsão'!$L$6:$L$1205,'Previsão'!$B$6:$B$1205,A75))</f>
        <v/>
      </c>
      <c r="K75" s="32">
        <f>IF(OR(A75="",D75&lt;&gt;"Sim",E75="",M75&lt;&gt;"Sim"),"",IF(COUNTIFS('Previsão'!$B$6:$B$1205,A75,'Previsão'!$P$6:$P$1205,"&lt;0")&gt;0,"Sim","Não"))</f>
        <v/>
      </c>
      <c r="L75" s="33">
        <f>IF(OR(A75="",D75&lt;&gt;"Sim",E75="",M75&lt;&gt;"Sim"),"",SUMIFS('Previsão'!$Q$6:$Q$1205,'Previsão'!$B$6:$B$1205,A75,'Previsão'!$A$6:$A$1205,EDATE(EOMONTH('Parâmetros'!$B$2,0)+1,'Parâmetros'!$B$3-1)))</f>
        <v/>
      </c>
      <c r="M75" s="32">
        <f>IF(A75="","",IF(OR(COUNTIFS('Histórico'!$B$6:$B$305,A75,'Histórico'!$A$6:$A$305,"&gt;="&amp;EDATE(EOMONTH($B$2,0)+1,-$B$4),'Histórico'!$A$6:$A$305,"&lt;="&amp;$B$2,'Histórico'!$L$6:$L$305,"OK")&gt;=$B$11,G75&lt;&gt;""),"Sim","Não"))</f>
        <v/>
      </c>
      <c r="S75">
        <f>IF(ROW()&lt;=102,A90,"")</f>
        <v/>
      </c>
    </row>
    <row r="76">
      <c r="A76" s="29" t="n"/>
      <c r="B76" s="29" t="n"/>
      <c r="C76" s="29" t="n"/>
      <c r="D76" s="29" t="n"/>
      <c r="E76" s="30" t="n"/>
      <c r="F76" s="30" t="n"/>
      <c r="G76" s="30" t="n"/>
      <c r="H76" s="31" t="n"/>
      <c r="I76" s="32">
        <f>IF(A76="","",IF(COUNTIFS('Histórico'!$B$6:$B$305,A76,'Histórico'!$L$6:$L$305,"OK")=0,"Sem histórico",IF(COUNTIFS('Histórico'!$B$6:$B$305,A76,'Histórico'!$L$6:$L$305,"OK")&lt;'Parâmetros'!$B$11,"Histórico insuficiente","Com histórico")))</f>
        <v/>
      </c>
      <c r="J76" s="33">
        <f>IF(OR(A76="",D76&lt;&gt;"Sim",M76&lt;&gt;"Sim"),"",SUMIFS('Previsão'!$L$6:$L$1205,'Previsão'!$B$6:$B$1205,A76))</f>
        <v/>
      </c>
      <c r="K76" s="32">
        <f>IF(OR(A76="",D76&lt;&gt;"Sim",E76="",M76&lt;&gt;"Sim"),"",IF(COUNTIFS('Previsão'!$B$6:$B$1205,A76,'Previsão'!$P$6:$P$1205,"&lt;0")&gt;0,"Sim","Não"))</f>
        <v/>
      </c>
      <c r="L76" s="33">
        <f>IF(OR(A76="",D76&lt;&gt;"Sim",E76="",M76&lt;&gt;"Sim"),"",SUMIFS('Previsão'!$Q$6:$Q$1205,'Previsão'!$B$6:$B$1205,A76,'Previsão'!$A$6:$A$1205,EDATE(EOMONTH('Parâmetros'!$B$2,0)+1,'Parâmetros'!$B$3-1)))</f>
        <v/>
      </c>
      <c r="M76" s="32">
        <f>IF(A76="","",IF(OR(COUNTIFS('Histórico'!$B$6:$B$305,A76,'Histórico'!$A$6:$A$305,"&gt;="&amp;EDATE(EOMONTH($B$2,0)+1,-$B$4),'Histórico'!$A$6:$A$305,"&lt;="&amp;$B$2,'Histórico'!$L$6:$L$305,"OK")&gt;=$B$11,G76&lt;&gt;""),"Sim","Não"))</f>
        <v/>
      </c>
      <c r="S76">
        <f>IF(ROW()&lt;=102,A91,"")</f>
        <v/>
      </c>
    </row>
    <row r="77">
      <c r="A77" s="29" t="n"/>
      <c r="B77" s="29" t="n"/>
      <c r="C77" s="29" t="n"/>
      <c r="D77" s="29" t="n"/>
      <c r="E77" s="30" t="n"/>
      <c r="F77" s="30" t="n"/>
      <c r="G77" s="30" t="n"/>
      <c r="H77" s="31" t="n"/>
      <c r="I77" s="32">
        <f>IF(A77="","",IF(COUNTIFS('Histórico'!$B$6:$B$305,A77,'Histórico'!$L$6:$L$305,"OK")=0,"Sem histórico",IF(COUNTIFS('Histórico'!$B$6:$B$305,A77,'Histórico'!$L$6:$L$305,"OK")&lt;'Parâmetros'!$B$11,"Histórico insuficiente","Com histórico")))</f>
        <v/>
      </c>
      <c r="J77" s="33">
        <f>IF(OR(A77="",D77&lt;&gt;"Sim",M77&lt;&gt;"Sim"),"",SUMIFS('Previsão'!$L$6:$L$1205,'Previsão'!$B$6:$B$1205,A77))</f>
        <v/>
      </c>
      <c r="K77" s="32">
        <f>IF(OR(A77="",D77&lt;&gt;"Sim",E77="",M77&lt;&gt;"Sim"),"",IF(COUNTIFS('Previsão'!$B$6:$B$1205,A77,'Previsão'!$P$6:$P$1205,"&lt;0")&gt;0,"Sim","Não"))</f>
        <v/>
      </c>
      <c r="L77" s="33">
        <f>IF(OR(A77="",D77&lt;&gt;"Sim",E77="",M77&lt;&gt;"Sim"),"",SUMIFS('Previsão'!$Q$6:$Q$1205,'Previsão'!$B$6:$B$1205,A77,'Previsão'!$A$6:$A$1205,EDATE(EOMONTH('Parâmetros'!$B$2,0)+1,'Parâmetros'!$B$3-1)))</f>
        <v/>
      </c>
      <c r="M77" s="32">
        <f>IF(A77="","",IF(OR(COUNTIFS('Histórico'!$B$6:$B$305,A77,'Histórico'!$A$6:$A$305,"&gt;="&amp;EDATE(EOMONTH($B$2,0)+1,-$B$4),'Histórico'!$A$6:$A$305,"&lt;="&amp;$B$2,'Histórico'!$L$6:$L$305,"OK")&gt;=$B$11,G77&lt;&gt;""),"Sim","Não"))</f>
        <v/>
      </c>
      <c r="S77">
        <f>IF(ROW()&lt;=102,A92,"")</f>
        <v/>
      </c>
    </row>
    <row r="78">
      <c r="A78" s="29" t="n"/>
      <c r="B78" s="29" t="n"/>
      <c r="C78" s="29" t="n"/>
      <c r="D78" s="29" t="n"/>
      <c r="E78" s="30" t="n"/>
      <c r="F78" s="30" t="n"/>
      <c r="G78" s="30" t="n"/>
      <c r="H78" s="31" t="n"/>
      <c r="I78" s="32">
        <f>IF(A78="","",IF(COUNTIFS('Histórico'!$B$6:$B$305,A78,'Histórico'!$L$6:$L$305,"OK")=0,"Sem histórico",IF(COUNTIFS('Histórico'!$B$6:$B$305,A78,'Histórico'!$L$6:$L$305,"OK")&lt;'Parâmetros'!$B$11,"Histórico insuficiente","Com histórico")))</f>
        <v/>
      </c>
      <c r="J78" s="33">
        <f>IF(OR(A78="",D78&lt;&gt;"Sim",M78&lt;&gt;"Sim"),"",SUMIFS('Previsão'!$L$6:$L$1205,'Previsão'!$B$6:$B$1205,A78))</f>
        <v/>
      </c>
      <c r="K78" s="32">
        <f>IF(OR(A78="",D78&lt;&gt;"Sim",E78="",M78&lt;&gt;"Sim"),"",IF(COUNTIFS('Previsão'!$B$6:$B$1205,A78,'Previsão'!$P$6:$P$1205,"&lt;0")&gt;0,"Sim","Não"))</f>
        <v/>
      </c>
      <c r="L78" s="33">
        <f>IF(OR(A78="",D78&lt;&gt;"Sim",E78="",M78&lt;&gt;"Sim"),"",SUMIFS('Previsão'!$Q$6:$Q$1205,'Previsão'!$B$6:$B$1205,A78,'Previsão'!$A$6:$A$1205,EDATE(EOMONTH('Parâmetros'!$B$2,0)+1,'Parâmetros'!$B$3-1)))</f>
        <v/>
      </c>
      <c r="M78" s="32">
        <f>IF(A78="","",IF(OR(COUNTIFS('Histórico'!$B$6:$B$305,A78,'Histórico'!$A$6:$A$305,"&gt;="&amp;EDATE(EOMONTH($B$2,0)+1,-$B$4),'Histórico'!$A$6:$A$305,"&lt;="&amp;$B$2,'Histórico'!$L$6:$L$305,"OK")&gt;=$B$11,G78&lt;&gt;""),"Sim","Não"))</f>
        <v/>
      </c>
      <c r="S78">
        <f>IF(ROW()&lt;=102,A93,"")</f>
        <v/>
      </c>
    </row>
    <row r="79">
      <c r="A79" s="29" t="n"/>
      <c r="B79" s="29" t="n"/>
      <c r="C79" s="29" t="n"/>
      <c r="D79" s="29" t="n"/>
      <c r="E79" s="30" t="n"/>
      <c r="F79" s="30" t="n"/>
      <c r="G79" s="30" t="n"/>
      <c r="H79" s="31" t="n"/>
      <c r="I79" s="32">
        <f>IF(A79="","",IF(COUNTIFS('Histórico'!$B$6:$B$305,A79,'Histórico'!$L$6:$L$305,"OK")=0,"Sem histórico",IF(COUNTIFS('Histórico'!$B$6:$B$305,A79,'Histórico'!$L$6:$L$305,"OK")&lt;'Parâmetros'!$B$11,"Histórico insuficiente","Com histórico")))</f>
        <v/>
      </c>
      <c r="J79" s="33">
        <f>IF(OR(A79="",D79&lt;&gt;"Sim",M79&lt;&gt;"Sim"),"",SUMIFS('Previsão'!$L$6:$L$1205,'Previsão'!$B$6:$B$1205,A79))</f>
        <v/>
      </c>
      <c r="K79" s="32">
        <f>IF(OR(A79="",D79&lt;&gt;"Sim",E79="",M79&lt;&gt;"Sim"),"",IF(COUNTIFS('Previsão'!$B$6:$B$1205,A79,'Previsão'!$P$6:$P$1205,"&lt;0")&gt;0,"Sim","Não"))</f>
        <v/>
      </c>
      <c r="L79" s="33">
        <f>IF(OR(A79="",D79&lt;&gt;"Sim",E79="",M79&lt;&gt;"Sim"),"",SUMIFS('Previsão'!$Q$6:$Q$1205,'Previsão'!$B$6:$B$1205,A79,'Previsão'!$A$6:$A$1205,EDATE(EOMONTH('Parâmetros'!$B$2,0)+1,'Parâmetros'!$B$3-1)))</f>
        <v/>
      </c>
      <c r="M79" s="32">
        <f>IF(A79="","",IF(OR(COUNTIFS('Histórico'!$B$6:$B$305,A79,'Histórico'!$A$6:$A$305,"&gt;="&amp;EDATE(EOMONTH($B$2,0)+1,-$B$4),'Histórico'!$A$6:$A$305,"&lt;="&amp;$B$2,'Histórico'!$L$6:$L$305,"OK")&gt;=$B$11,G79&lt;&gt;""),"Sim","Não"))</f>
        <v/>
      </c>
      <c r="S79">
        <f>IF(ROW()&lt;=102,A94,"")</f>
        <v/>
      </c>
    </row>
    <row r="80">
      <c r="A80" s="29" t="n"/>
      <c r="B80" s="29" t="n"/>
      <c r="C80" s="29" t="n"/>
      <c r="D80" s="29" t="n"/>
      <c r="E80" s="30" t="n"/>
      <c r="F80" s="30" t="n"/>
      <c r="G80" s="30" t="n"/>
      <c r="H80" s="31" t="n"/>
      <c r="I80" s="32">
        <f>IF(A80="","",IF(COUNTIFS('Histórico'!$B$6:$B$305,A80,'Histórico'!$L$6:$L$305,"OK")=0,"Sem histórico",IF(COUNTIFS('Histórico'!$B$6:$B$305,A80,'Histórico'!$L$6:$L$305,"OK")&lt;'Parâmetros'!$B$11,"Histórico insuficiente","Com histórico")))</f>
        <v/>
      </c>
      <c r="J80" s="33">
        <f>IF(OR(A80="",D80&lt;&gt;"Sim",M80&lt;&gt;"Sim"),"",SUMIFS('Previsão'!$L$6:$L$1205,'Previsão'!$B$6:$B$1205,A80))</f>
        <v/>
      </c>
      <c r="K80" s="32">
        <f>IF(OR(A80="",D80&lt;&gt;"Sim",E80="",M80&lt;&gt;"Sim"),"",IF(COUNTIFS('Previsão'!$B$6:$B$1205,A80,'Previsão'!$P$6:$P$1205,"&lt;0")&gt;0,"Sim","Não"))</f>
        <v/>
      </c>
      <c r="L80" s="33">
        <f>IF(OR(A80="",D80&lt;&gt;"Sim",E80="",M80&lt;&gt;"Sim"),"",SUMIFS('Previsão'!$Q$6:$Q$1205,'Previsão'!$B$6:$B$1205,A80,'Previsão'!$A$6:$A$1205,EDATE(EOMONTH('Parâmetros'!$B$2,0)+1,'Parâmetros'!$B$3-1)))</f>
        <v/>
      </c>
      <c r="M80" s="32">
        <f>IF(A80="","",IF(OR(COUNTIFS('Histórico'!$B$6:$B$305,A80,'Histórico'!$A$6:$A$305,"&gt;="&amp;EDATE(EOMONTH($B$2,0)+1,-$B$4),'Histórico'!$A$6:$A$305,"&lt;="&amp;$B$2,'Histórico'!$L$6:$L$305,"OK")&gt;=$B$11,G80&lt;&gt;""),"Sim","Não"))</f>
        <v/>
      </c>
      <c r="S80">
        <f>IF(ROW()&lt;=102,A95,"")</f>
        <v/>
      </c>
    </row>
    <row r="81">
      <c r="A81" s="29" t="n"/>
      <c r="B81" s="29" t="n"/>
      <c r="C81" s="29" t="n"/>
      <c r="D81" s="29" t="n"/>
      <c r="E81" s="30" t="n"/>
      <c r="F81" s="30" t="n"/>
      <c r="G81" s="30" t="n"/>
      <c r="H81" s="31" t="n"/>
      <c r="I81" s="32">
        <f>IF(A81="","",IF(COUNTIFS('Histórico'!$B$6:$B$305,A81,'Histórico'!$L$6:$L$305,"OK")=0,"Sem histórico",IF(COUNTIFS('Histórico'!$B$6:$B$305,A81,'Histórico'!$L$6:$L$305,"OK")&lt;'Parâmetros'!$B$11,"Histórico insuficiente","Com histórico")))</f>
        <v/>
      </c>
      <c r="J81" s="33">
        <f>IF(OR(A81="",D81&lt;&gt;"Sim",M81&lt;&gt;"Sim"),"",SUMIFS('Previsão'!$L$6:$L$1205,'Previsão'!$B$6:$B$1205,A81))</f>
        <v/>
      </c>
      <c r="K81" s="32">
        <f>IF(OR(A81="",D81&lt;&gt;"Sim",E81="",M81&lt;&gt;"Sim"),"",IF(COUNTIFS('Previsão'!$B$6:$B$1205,A81,'Previsão'!$P$6:$P$1205,"&lt;0")&gt;0,"Sim","Não"))</f>
        <v/>
      </c>
      <c r="L81" s="33">
        <f>IF(OR(A81="",D81&lt;&gt;"Sim",E81="",M81&lt;&gt;"Sim"),"",SUMIFS('Previsão'!$Q$6:$Q$1205,'Previsão'!$B$6:$B$1205,A81,'Previsão'!$A$6:$A$1205,EDATE(EOMONTH('Parâmetros'!$B$2,0)+1,'Parâmetros'!$B$3-1)))</f>
        <v/>
      </c>
      <c r="M81" s="32">
        <f>IF(A81="","",IF(OR(COUNTIFS('Histórico'!$B$6:$B$305,A81,'Histórico'!$A$6:$A$305,"&gt;="&amp;EDATE(EOMONTH($B$2,0)+1,-$B$4),'Histórico'!$A$6:$A$305,"&lt;="&amp;$B$2,'Histórico'!$L$6:$L$305,"OK")&gt;=$B$11,G81&lt;&gt;""),"Sim","Não"))</f>
        <v/>
      </c>
      <c r="S81">
        <f>IF(ROW()&lt;=102,A96,"")</f>
        <v/>
      </c>
    </row>
    <row r="82">
      <c r="A82" s="29" t="n"/>
      <c r="B82" s="29" t="n"/>
      <c r="C82" s="29" t="n"/>
      <c r="D82" s="29" t="n"/>
      <c r="E82" s="30" t="n"/>
      <c r="F82" s="30" t="n"/>
      <c r="G82" s="30" t="n"/>
      <c r="H82" s="31" t="n"/>
      <c r="I82" s="32">
        <f>IF(A82="","",IF(COUNTIFS('Histórico'!$B$6:$B$305,A82,'Histórico'!$L$6:$L$305,"OK")=0,"Sem histórico",IF(COUNTIFS('Histórico'!$B$6:$B$305,A82,'Histórico'!$L$6:$L$305,"OK")&lt;'Parâmetros'!$B$11,"Histórico insuficiente","Com histórico")))</f>
        <v/>
      </c>
      <c r="J82" s="33">
        <f>IF(OR(A82="",D82&lt;&gt;"Sim",M82&lt;&gt;"Sim"),"",SUMIFS('Previsão'!$L$6:$L$1205,'Previsão'!$B$6:$B$1205,A82))</f>
        <v/>
      </c>
      <c r="K82" s="32">
        <f>IF(OR(A82="",D82&lt;&gt;"Sim",E82="",M82&lt;&gt;"Sim"),"",IF(COUNTIFS('Previsão'!$B$6:$B$1205,A82,'Previsão'!$P$6:$P$1205,"&lt;0")&gt;0,"Sim","Não"))</f>
        <v/>
      </c>
      <c r="L82" s="33">
        <f>IF(OR(A82="",D82&lt;&gt;"Sim",E82="",M82&lt;&gt;"Sim"),"",SUMIFS('Previsão'!$Q$6:$Q$1205,'Previsão'!$B$6:$B$1205,A82,'Previsão'!$A$6:$A$1205,EDATE(EOMONTH('Parâmetros'!$B$2,0)+1,'Parâmetros'!$B$3-1)))</f>
        <v/>
      </c>
      <c r="M82" s="32">
        <f>IF(A82="","",IF(OR(COUNTIFS('Histórico'!$B$6:$B$305,A82,'Histórico'!$A$6:$A$305,"&gt;="&amp;EDATE(EOMONTH($B$2,0)+1,-$B$4),'Histórico'!$A$6:$A$305,"&lt;="&amp;$B$2,'Histórico'!$L$6:$L$305,"OK")&gt;=$B$11,G82&lt;&gt;""),"Sim","Não"))</f>
        <v/>
      </c>
      <c r="S82">
        <f>IF(ROW()&lt;=102,A97,"")</f>
        <v/>
      </c>
    </row>
    <row r="83">
      <c r="A83" s="29" t="n"/>
      <c r="B83" s="29" t="n"/>
      <c r="C83" s="29" t="n"/>
      <c r="D83" s="29" t="n"/>
      <c r="E83" s="30" t="n"/>
      <c r="F83" s="30" t="n"/>
      <c r="G83" s="30" t="n"/>
      <c r="H83" s="31" t="n"/>
      <c r="I83" s="32">
        <f>IF(A83="","",IF(COUNTIFS('Histórico'!$B$6:$B$305,A83,'Histórico'!$L$6:$L$305,"OK")=0,"Sem histórico",IF(COUNTIFS('Histórico'!$B$6:$B$305,A83,'Histórico'!$L$6:$L$305,"OK")&lt;'Parâmetros'!$B$11,"Histórico insuficiente","Com histórico")))</f>
        <v/>
      </c>
      <c r="J83" s="33">
        <f>IF(OR(A83="",D83&lt;&gt;"Sim",M83&lt;&gt;"Sim"),"",SUMIFS('Previsão'!$L$6:$L$1205,'Previsão'!$B$6:$B$1205,A83))</f>
        <v/>
      </c>
      <c r="K83" s="32">
        <f>IF(OR(A83="",D83&lt;&gt;"Sim",E83="",M83&lt;&gt;"Sim"),"",IF(COUNTIFS('Previsão'!$B$6:$B$1205,A83,'Previsão'!$P$6:$P$1205,"&lt;0")&gt;0,"Sim","Não"))</f>
        <v/>
      </c>
      <c r="L83" s="33">
        <f>IF(OR(A83="",D83&lt;&gt;"Sim",E83="",M83&lt;&gt;"Sim"),"",SUMIFS('Previsão'!$Q$6:$Q$1205,'Previsão'!$B$6:$B$1205,A83,'Previsão'!$A$6:$A$1205,EDATE(EOMONTH('Parâmetros'!$B$2,0)+1,'Parâmetros'!$B$3-1)))</f>
        <v/>
      </c>
      <c r="M83" s="32">
        <f>IF(A83="","",IF(OR(COUNTIFS('Histórico'!$B$6:$B$305,A83,'Histórico'!$A$6:$A$305,"&gt;="&amp;EDATE(EOMONTH($B$2,0)+1,-$B$4),'Histórico'!$A$6:$A$305,"&lt;="&amp;$B$2,'Histórico'!$L$6:$L$305,"OK")&gt;=$B$11,G83&lt;&gt;""),"Sim","Não"))</f>
        <v/>
      </c>
      <c r="S83">
        <f>IF(ROW()&lt;=102,A98,"")</f>
        <v/>
      </c>
    </row>
    <row r="84">
      <c r="A84" s="29" t="n"/>
      <c r="B84" s="29" t="n"/>
      <c r="C84" s="29" t="n"/>
      <c r="D84" s="29" t="n"/>
      <c r="E84" s="30" t="n"/>
      <c r="F84" s="30" t="n"/>
      <c r="G84" s="30" t="n"/>
      <c r="H84" s="31" t="n"/>
      <c r="I84" s="32">
        <f>IF(A84="","",IF(COUNTIFS('Histórico'!$B$6:$B$305,A84,'Histórico'!$L$6:$L$305,"OK")=0,"Sem histórico",IF(COUNTIFS('Histórico'!$B$6:$B$305,A84,'Histórico'!$L$6:$L$305,"OK")&lt;'Parâmetros'!$B$11,"Histórico insuficiente","Com histórico")))</f>
        <v/>
      </c>
      <c r="J84" s="33">
        <f>IF(OR(A84="",D84&lt;&gt;"Sim",M84&lt;&gt;"Sim"),"",SUMIFS('Previsão'!$L$6:$L$1205,'Previsão'!$B$6:$B$1205,A84))</f>
        <v/>
      </c>
      <c r="K84" s="32">
        <f>IF(OR(A84="",D84&lt;&gt;"Sim",E84="",M84&lt;&gt;"Sim"),"",IF(COUNTIFS('Previsão'!$B$6:$B$1205,A84,'Previsão'!$P$6:$P$1205,"&lt;0")&gt;0,"Sim","Não"))</f>
        <v/>
      </c>
      <c r="L84" s="33">
        <f>IF(OR(A84="",D84&lt;&gt;"Sim",E84="",M84&lt;&gt;"Sim"),"",SUMIFS('Previsão'!$Q$6:$Q$1205,'Previsão'!$B$6:$B$1205,A84,'Previsão'!$A$6:$A$1205,EDATE(EOMONTH('Parâmetros'!$B$2,0)+1,'Parâmetros'!$B$3-1)))</f>
        <v/>
      </c>
      <c r="M84" s="32">
        <f>IF(A84="","",IF(OR(COUNTIFS('Histórico'!$B$6:$B$305,A84,'Histórico'!$A$6:$A$305,"&gt;="&amp;EDATE(EOMONTH($B$2,0)+1,-$B$4),'Histórico'!$A$6:$A$305,"&lt;="&amp;$B$2,'Histórico'!$L$6:$L$305,"OK")&gt;=$B$11,G84&lt;&gt;""),"Sim","Não"))</f>
        <v/>
      </c>
      <c r="S84">
        <f>IF(ROW()&lt;=102,A99,"")</f>
        <v/>
      </c>
    </row>
    <row r="85">
      <c r="A85" s="29" t="n"/>
      <c r="B85" s="29" t="n"/>
      <c r="C85" s="29" t="n"/>
      <c r="D85" s="29" t="n"/>
      <c r="E85" s="30" t="n"/>
      <c r="F85" s="30" t="n"/>
      <c r="G85" s="30" t="n"/>
      <c r="H85" s="31" t="n"/>
      <c r="I85" s="32">
        <f>IF(A85="","",IF(COUNTIFS('Histórico'!$B$6:$B$305,A85,'Histórico'!$L$6:$L$305,"OK")=0,"Sem histórico",IF(COUNTIFS('Histórico'!$B$6:$B$305,A85,'Histórico'!$L$6:$L$305,"OK")&lt;'Parâmetros'!$B$11,"Histórico insuficiente","Com histórico")))</f>
        <v/>
      </c>
      <c r="J85" s="33">
        <f>IF(OR(A85="",D85&lt;&gt;"Sim",M85&lt;&gt;"Sim"),"",SUMIFS('Previsão'!$L$6:$L$1205,'Previsão'!$B$6:$B$1205,A85))</f>
        <v/>
      </c>
      <c r="K85" s="32">
        <f>IF(OR(A85="",D85&lt;&gt;"Sim",E85="",M85&lt;&gt;"Sim"),"",IF(COUNTIFS('Previsão'!$B$6:$B$1205,A85,'Previsão'!$P$6:$P$1205,"&lt;0")&gt;0,"Sim","Não"))</f>
        <v/>
      </c>
      <c r="L85" s="33">
        <f>IF(OR(A85="",D85&lt;&gt;"Sim",E85="",M85&lt;&gt;"Sim"),"",SUMIFS('Previsão'!$Q$6:$Q$1205,'Previsão'!$B$6:$B$1205,A85,'Previsão'!$A$6:$A$1205,EDATE(EOMONTH('Parâmetros'!$B$2,0)+1,'Parâmetros'!$B$3-1)))</f>
        <v/>
      </c>
      <c r="M85" s="32">
        <f>IF(A85="","",IF(OR(COUNTIFS('Histórico'!$B$6:$B$305,A85,'Histórico'!$A$6:$A$305,"&gt;="&amp;EDATE(EOMONTH($B$2,0)+1,-$B$4),'Histórico'!$A$6:$A$305,"&lt;="&amp;$B$2,'Histórico'!$L$6:$L$305,"OK")&gt;=$B$11,G85&lt;&gt;""),"Sim","Não"))</f>
        <v/>
      </c>
      <c r="S85">
        <f>IF(ROW()&lt;=102,A100,"")</f>
        <v/>
      </c>
    </row>
    <row r="86">
      <c r="A86" s="29" t="n"/>
      <c r="B86" s="29" t="n"/>
      <c r="C86" s="29" t="n"/>
      <c r="D86" s="29" t="n"/>
      <c r="E86" s="30" t="n"/>
      <c r="F86" s="30" t="n"/>
      <c r="G86" s="30" t="n"/>
      <c r="H86" s="31" t="n"/>
      <c r="I86" s="32">
        <f>IF(A86="","",IF(COUNTIFS('Histórico'!$B$6:$B$305,A86,'Histórico'!$L$6:$L$305,"OK")=0,"Sem histórico",IF(COUNTIFS('Histórico'!$B$6:$B$305,A86,'Histórico'!$L$6:$L$305,"OK")&lt;'Parâmetros'!$B$11,"Histórico insuficiente","Com histórico")))</f>
        <v/>
      </c>
      <c r="J86" s="33">
        <f>IF(OR(A86="",D86&lt;&gt;"Sim",M86&lt;&gt;"Sim"),"",SUMIFS('Previsão'!$L$6:$L$1205,'Previsão'!$B$6:$B$1205,A86))</f>
        <v/>
      </c>
      <c r="K86" s="32">
        <f>IF(OR(A86="",D86&lt;&gt;"Sim",E86="",M86&lt;&gt;"Sim"),"",IF(COUNTIFS('Previsão'!$B$6:$B$1205,A86,'Previsão'!$P$6:$P$1205,"&lt;0")&gt;0,"Sim","Não"))</f>
        <v/>
      </c>
      <c r="L86" s="33">
        <f>IF(OR(A86="",D86&lt;&gt;"Sim",E86="",M86&lt;&gt;"Sim"),"",SUMIFS('Previsão'!$Q$6:$Q$1205,'Previsão'!$B$6:$B$1205,A86,'Previsão'!$A$6:$A$1205,EDATE(EOMONTH('Parâmetros'!$B$2,0)+1,'Parâmetros'!$B$3-1)))</f>
        <v/>
      </c>
      <c r="M86" s="32">
        <f>IF(A86="","",IF(OR(COUNTIFS('Histórico'!$B$6:$B$305,A86,'Histórico'!$A$6:$A$305,"&gt;="&amp;EDATE(EOMONTH($B$2,0)+1,-$B$4),'Histórico'!$A$6:$A$305,"&lt;="&amp;$B$2,'Histórico'!$L$6:$L$305,"OK")&gt;=$B$11,G86&lt;&gt;""),"Sim","Não"))</f>
        <v/>
      </c>
      <c r="S86">
        <f>IF(ROW()&lt;=102,A101,"")</f>
        <v/>
      </c>
    </row>
    <row r="87">
      <c r="A87" s="29" t="n"/>
      <c r="B87" s="29" t="n"/>
      <c r="C87" s="29" t="n"/>
      <c r="D87" s="29" t="n"/>
      <c r="E87" s="30" t="n"/>
      <c r="F87" s="30" t="n"/>
      <c r="G87" s="30" t="n"/>
      <c r="H87" s="31" t="n"/>
      <c r="I87" s="32">
        <f>IF(A87="","",IF(COUNTIFS('Histórico'!$B$6:$B$305,A87,'Histórico'!$L$6:$L$305,"OK")=0,"Sem histórico",IF(COUNTIFS('Histórico'!$B$6:$B$305,A87,'Histórico'!$L$6:$L$305,"OK")&lt;'Parâmetros'!$B$11,"Histórico insuficiente","Com histórico")))</f>
        <v/>
      </c>
      <c r="J87" s="33">
        <f>IF(OR(A87="",D87&lt;&gt;"Sim",M87&lt;&gt;"Sim"),"",SUMIFS('Previsão'!$L$6:$L$1205,'Previsão'!$B$6:$B$1205,A87))</f>
        <v/>
      </c>
      <c r="K87" s="32">
        <f>IF(OR(A87="",D87&lt;&gt;"Sim",E87="",M87&lt;&gt;"Sim"),"",IF(COUNTIFS('Previsão'!$B$6:$B$1205,A87,'Previsão'!$P$6:$P$1205,"&lt;0")&gt;0,"Sim","Não"))</f>
        <v/>
      </c>
      <c r="L87" s="33">
        <f>IF(OR(A87="",D87&lt;&gt;"Sim",E87="",M87&lt;&gt;"Sim"),"",SUMIFS('Previsão'!$Q$6:$Q$1205,'Previsão'!$B$6:$B$1205,A87,'Previsão'!$A$6:$A$1205,EDATE(EOMONTH('Parâmetros'!$B$2,0)+1,'Parâmetros'!$B$3-1)))</f>
        <v/>
      </c>
      <c r="M87" s="32">
        <f>IF(A87="","",IF(OR(COUNTIFS('Histórico'!$B$6:$B$305,A87,'Histórico'!$A$6:$A$305,"&gt;="&amp;EDATE(EOMONTH($B$2,0)+1,-$B$4),'Histórico'!$A$6:$A$305,"&lt;="&amp;$B$2,'Histórico'!$L$6:$L$305,"OK")&gt;=$B$11,G87&lt;&gt;""),"Sim","Não"))</f>
        <v/>
      </c>
      <c r="S87">
        <f>IF(ROW()&lt;=102,A102,"")</f>
        <v/>
      </c>
    </row>
    <row r="88">
      <c r="A88" s="29" t="n"/>
      <c r="B88" s="29" t="n"/>
      <c r="C88" s="29" t="n"/>
      <c r="D88" s="29" t="n"/>
      <c r="E88" s="30" t="n"/>
      <c r="F88" s="30" t="n"/>
      <c r="G88" s="30" t="n"/>
      <c r="H88" s="31" t="n"/>
      <c r="I88" s="32">
        <f>IF(A88="","",IF(COUNTIFS('Histórico'!$B$6:$B$305,A88,'Histórico'!$L$6:$L$305,"OK")=0,"Sem histórico",IF(COUNTIFS('Histórico'!$B$6:$B$305,A88,'Histórico'!$L$6:$L$305,"OK")&lt;'Parâmetros'!$B$11,"Histórico insuficiente","Com histórico")))</f>
        <v/>
      </c>
      <c r="J88" s="33">
        <f>IF(OR(A88="",D88&lt;&gt;"Sim",M88&lt;&gt;"Sim"),"",SUMIFS('Previsão'!$L$6:$L$1205,'Previsão'!$B$6:$B$1205,A88))</f>
        <v/>
      </c>
      <c r="K88" s="32">
        <f>IF(OR(A88="",D88&lt;&gt;"Sim",E88="",M88&lt;&gt;"Sim"),"",IF(COUNTIFS('Previsão'!$B$6:$B$1205,A88,'Previsão'!$P$6:$P$1205,"&lt;0")&gt;0,"Sim","Não"))</f>
        <v/>
      </c>
      <c r="L88" s="33">
        <f>IF(OR(A88="",D88&lt;&gt;"Sim",E88="",M88&lt;&gt;"Sim"),"",SUMIFS('Previsão'!$Q$6:$Q$1205,'Previsão'!$B$6:$B$1205,A88,'Previsão'!$A$6:$A$1205,EDATE(EOMONTH('Parâmetros'!$B$2,0)+1,'Parâmetros'!$B$3-1)))</f>
        <v/>
      </c>
      <c r="M88" s="32">
        <f>IF(A88="","",IF(OR(COUNTIFS('Histórico'!$B$6:$B$305,A88,'Histórico'!$A$6:$A$305,"&gt;="&amp;EDATE(EOMONTH($B$2,0)+1,-$B$4),'Histórico'!$A$6:$A$305,"&lt;="&amp;$B$2,'Histórico'!$L$6:$L$305,"OK")&gt;=$B$11,G88&lt;&gt;""),"Sim","Não"))</f>
        <v/>
      </c>
      <c r="S88">
        <f>IF(ROW()&lt;=102,A103,"")</f>
        <v/>
      </c>
    </row>
    <row r="89">
      <c r="A89" s="29" t="n"/>
      <c r="B89" s="29" t="n"/>
      <c r="C89" s="29" t="n"/>
      <c r="D89" s="29" t="n"/>
      <c r="E89" s="30" t="n"/>
      <c r="F89" s="30" t="n"/>
      <c r="G89" s="30" t="n"/>
      <c r="H89" s="31" t="n"/>
      <c r="I89" s="32">
        <f>IF(A89="","",IF(COUNTIFS('Histórico'!$B$6:$B$305,A89,'Histórico'!$L$6:$L$305,"OK")=0,"Sem histórico",IF(COUNTIFS('Histórico'!$B$6:$B$305,A89,'Histórico'!$L$6:$L$305,"OK")&lt;'Parâmetros'!$B$11,"Histórico insuficiente","Com histórico")))</f>
        <v/>
      </c>
      <c r="J89" s="33">
        <f>IF(OR(A89="",D89&lt;&gt;"Sim",M89&lt;&gt;"Sim"),"",SUMIFS('Previsão'!$L$6:$L$1205,'Previsão'!$B$6:$B$1205,A89))</f>
        <v/>
      </c>
      <c r="K89" s="32">
        <f>IF(OR(A89="",D89&lt;&gt;"Sim",E89="",M89&lt;&gt;"Sim"),"",IF(COUNTIFS('Previsão'!$B$6:$B$1205,A89,'Previsão'!$P$6:$P$1205,"&lt;0")&gt;0,"Sim","Não"))</f>
        <v/>
      </c>
      <c r="L89" s="33">
        <f>IF(OR(A89="",D89&lt;&gt;"Sim",E89="",M89&lt;&gt;"Sim"),"",SUMIFS('Previsão'!$Q$6:$Q$1205,'Previsão'!$B$6:$B$1205,A89,'Previsão'!$A$6:$A$1205,EDATE(EOMONTH('Parâmetros'!$B$2,0)+1,'Parâmetros'!$B$3-1)))</f>
        <v/>
      </c>
      <c r="M89" s="32">
        <f>IF(A89="","",IF(OR(COUNTIFS('Histórico'!$B$6:$B$305,A89,'Histórico'!$A$6:$A$305,"&gt;="&amp;EDATE(EOMONTH($B$2,0)+1,-$B$4),'Histórico'!$A$6:$A$305,"&lt;="&amp;$B$2,'Histórico'!$L$6:$L$305,"OK")&gt;=$B$11,G89&lt;&gt;""),"Sim","Não"))</f>
        <v/>
      </c>
      <c r="S89">
        <f>IF(ROW()&lt;=102,A104,"")</f>
        <v/>
      </c>
    </row>
    <row r="90">
      <c r="A90" s="29" t="n"/>
      <c r="B90" s="29" t="n"/>
      <c r="C90" s="29" t="n"/>
      <c r="D90" s="29" t="n"/>
      <c r="E90" s="30" t="n"/>
      <c r="F90" s="30" t="n"/>
      <c r="G90" s="30" t="n"/>
      <c r="H90" s="31" t="n"/>
      <c r="I90" s="32">
        <f>IF(A90="","",IF(COUNTIFS('Histórico'!$B$6:$B$305,A90,'Histórico'!$L$6:$L$305,"OK")=0,"Sem histórico",IF(COUNTIFS('Histórico'!$B$6:$B$305,A90,'Histórico'!$L$6:$L$305,"OK")&lt;'Parâmetros'!$B$11,"Histórico insuficiente","Com histórico")))</f>
        <v/>
      </c>
      <c r="J90" s="33">
        <f>IF(OR(A90="",D90&lt;&gt;"Sim",M90&lt;&gt;"Sim"),"",SUMIFS('Previsão'!$L$6:$L$1205,'Previsão'!$B$6:$B$1205,A90))</f>
        <v/>
      </c>
      <c r="K90" s="32">
        <f>IF(OR(A90="",D90&lt;&gt;"Sim",E90="",M90&lt;&gt;"Sim"),"",IF(COUNTIFS('Previsão'!$B$6:$B$1205,A90,'Previsão'!$P$6:$P$1205,"&lt;0")&gt;0,"Sim","Não"))</f>
        <v/>
      </c>
      <c r="L90" s="33">
        <f>IF(OR(A90="",D90&lt;&gt;"Sim",E90="",M90&lt;&gt;"Sim"),"",SUMIFS('Previsão'!$Q$6:$Q$1205,'Previsão'!$B$6:$B$1205,A90,'Previsão'!$A$6:$A$1205,EDATE(EOMONTH('Parâmetros'!$B$2,0)+1,'Parâmetros'!$B$3-1)))</f>
        <v/>
      </c>
      <c r="M90" s="32">
        <f>IF(A90="","",IF(OR(COUNTIFS('Histórico'!$B$6:$B$305,A90,'Histórico'!$A$6:$A$305,"&gt;="&amp;EDATE(EOMONTH($B$2,0)+1,-$B$4),'Histórico'!$A$6:$A$305,"&lt;="&amp;$B$2,'Histórico'!$L$6:$L$305,"OK")&gt;=$B$11,G90&lt;&gt;""),"Sim","Não"))</f>
        <v/>
      </c>
      <c r="S90">
        <f>IF(ROW()&lt;=102,A105,"")</f>
        <v/>
      </c>
    </row>
    <row r="91">
      <c r="A91" s="29" t="n"/>
      <c r="B91" s="29" t="n"/>
      <c r="C91" s="29" t="n"/>
      <c r="D91" s="29" t="n"/>
      <c r="E91" s="30" t="n"/>
      <c r="F91" s="30" t="n"/>
      <c r="G91" s="30" t="n"/>
      <c r="H91" s="31" t="n"/>
      <c r="I91" s="32">
        <f>IF(A91="","",IF(COUNTIFS('Histórico'!$B$6:$B$305,A91,'Histórico'!$L$6:$L$305,"OK")=0,"Sem histórico",IF(COUNTIFS('Histórico'!$B$6:$B$305,A91,'Histórico'!$L$6:$L$305,"OK")&lt;'Parâmetros'!$B$11,"Histórico insuficiente","Com histórico")))</f>
        <v/>
      </c>
      <c r="J91" s="33">
        <f>IF(OR(A91="",D91&lt;&gt;"Sim",M91&lt;&gt;"Sim"),"",SUMIFS('Previsão'!$L$6:$L$1205,'Previsão'!$B$6:$B$1205,A91))</f>
        <v/>
      </c>
      <c r="K91" s="32">
        <f>IF(OR(A91="",D91&lt;&gt;"Sim",E91="",M91&lt;&gt;"Sim"),"",IF(COUNTIFS('Previsão'!$B$6:$B$1205,A91,'Previsão'!$P$6:$P$1205,"&lt;0")&gt;0,"Sim","Não"))</f>
        <v/>
      </c>
      <c r="L91" s="33">
        <f>IF(OR(A91="",D91&lt;&gt;"Sim",E91="",M91&lt;&gt;"Sim"),"",SUMIFS('Previsão'!$Q$6:$Q$1205,'Previsão'!$B$6:$B$1205,A91,'Previsão'!$A$6:$A$1205,EDATE(EOMONTH('Parâmetros'!$B$2,0)+1,'Parâmetros'!$B$3-1)))</f>
        <v/>
      </c>
      <c r="M91" s="32">
        <f>IF(A91="","",IF(OR(COUNTIFS('Histórico'!$B$6:$B$305,A91,'Histórico'!$A$6:$A$305,"&gt;="&amp;EDATE(EOMONTH($B$2,0)+1,-$B$4),'Histórico'!$A$6:$A$305,"&lt;="&amp;$B$2,'Histórico'!$L$6:$L$305,"OK")&gt;=$B$11,G91&lt;&gt;""),"Sim","Não"))</f>
        <v/>
      </c>
      <c r="S91">
        <f>IF(ROW()&lt;=102,A106,"")</f>
        <v/>
      </c>
    </row>
    <row r="92">
      <c r="A92" s="29" t="n"/>
      <c r="B92" s="29" t="n"/>
      <c r="C92" s="29" t="n"/>
      <c r="D92" s="29" t="n"/>
      <c r="E92" s="30" t="n"/>
      <c r="F92" s="30" t="n"/>
      <c r="G92" s="30" t="n"/>
      <c r="H92" s="31" t="n"/>
      <c r="I92" s="32">
        <f>IF(A92="","",IF(COUNTIFS('Histórico'!$B$6:$B$305,A92,'Histórico'!$L$6:$L$305,"OK")=0,"Sem histórico",IF(COUNTIFS('Histórico'!$B$6:$B$305,A92,'Histórico'!$L$6:$L$305,"OK")&lt;'Parâmetros'!$B$11,"Histórico insuficiente","Com histórico")))</f>
        <v/>
      </c>
      <c r="J92" s="33">
        <f>IF(OR(A92="",D92&lt;&gt;"Sim",M92&lt;&gt;"Sim"),"",SUMIFS('Previsão'!$L$6:$L$1205,'Previsão'!$B$6:$B$1205,A92))</f>
        <v/>
      </c>
      <c r="K92" s="32">
        <f>IF(OR(A92="",D92&lt;&gt;"Sim",E92="",M92&lt;&gt;"Sim"),"",IF(COUNTIFS('Previsão'!$B$6:$B$1205,A92,'Previsão'!$P$6:$P$1205,"&lt;0")&gt;0,"Sim","Não"))</f>
        <v/>
      </c>
      <c r="L92" s="33">
        <f>IF(OR(A92="",D92&lt;&gt;"Sim",E92="",M92&lt;&gt;"Sim"),"",SUMIFS('Previsão'!$Q$6:$Q$1205,'Previsão'!$B$6:$B$1205,A92,'Previsão'!$A$6:$A$1205,EDATE(EOMONTH('Parâmetros'!$B$2,0)+1,'Parâmetros'!$B$3-1)))</f>
        <v/>
      </c>
      <c r="M92" s="32">
        <f>IF(A92="","",IF(OR(COUNTIFS('Histórico'!$B$6:$B$305,A92,'Histórico'!$A$6:$A$305,"&gt;="&amp;EDATE(EOMONTH($B$2,0)+1,-$B$4),'Histórico'!$A$6:$A$305,"&lt;="&amp;$B$2,'Histórico'!$L$6:$L$305,"OK")&gt;=$B$11,G92&lt;&gt;""),"Sim","Não"))</f>
        <v/>
      </c>
      <c r="S92">
        <f>IF(ROW()&lt;=102,A107,"")</f>
        <v/>
      </c>
    </row>
    <row r="93">
      <c r="A93" s="29" t="n"/>
      <c r="B93" s="29" t="n"/>
      <c r="C93" s="29" t="n"/>
      <c r="D93" s="29" t="n"/>
      <c r="E93" s="30" t="n"/>
      <c r="F93" s="30" t="n"/>
      <c r="G93" s="30" t="n"/>
      <c r="H93" s="31" t="n"/>
      <c r="I93" s="32">
        <f>IF(A93="","",IF(COUNTIFS('Histórico'!$B$6:$B$305,A93,'Histórico'!$L$6:$L$305,"OK")=0,"Sem histórico",IF(COUNTIFS('Histórico'!$B$6:$B$305,A93,'Histórico'!$L$6:$L$305,"OK")&lt;'Parâmetros'!$B$11,"Histórico insuficiente","Com histórico")))</f>
        <v/>
      </c>
      <c r="J93" s="33">
        <f>IF(OR(A93="",D93&lt;&gt;"Sim",M93&lt;&gt;"Sim"),"",SUMIFS('Previsão'!$L$6:$L$1205,'Previsão'!$B$6:$B$1205,A93))</f>
        <v/>
      </c>
      <c r="K93" s="32">
        <f>IF(OR(A93="",D93&lt;&gt;"Sim",E93="",M93&lt;&gt;"Sim"),"",IF(COUNTIFS('Previsão'!$B$6:$B$1205,A93,'Previsão'!$P$6:$P$1205,"&lt;0")&gt;0,"Sim","Não"))</f>
        <v/>
      </c>
      <c r="L93" s="33">
        <f>IF(OR(A93="",D93&lt;&gt;"Sim",E93="",M93&lt;&gt;"Sim"),"",SUMIFS('Previsão'!$Q$6:$Q$1205,'Previsão'!$B$6:$B$1205,A93,'Previsão'!$A$6:$A$1205,EDATE(EOMONTH('Parâmetros'!$B$2,0)+1,'Parâmetros'!$B$3-1)))</f>
        <v/>
      </c>
      <c r="M93" s="32">
        <f>IF(A93="","",IF(OR(COUNTIFS('Histórico'!$B$6:$B$305,A93,'Histórico'!$A$6:$A$305,"&gt;="&amp;EDATE(EOMONTH($B$2,0)+1,-$B$4),'Histórico'!$A$6:$A$305,"&lt;="&amp;$B$2,'Histórico'!$L$6:$L$305,"OK")&gt;=$B$11,G93&lt;&gt;""),"Sim","Não"))</f>
        <v/>
      </c>
      <c r="S93">
        <f>IF(ROW()&lt;=102,A108,"")</f>
        <v/>
      </c>
    </row>
    <row r="94">
      <c r="A94" s="29" t="n"/>
      <c r="B94" s="29" t="n"/>
      <c r="C94" s="29" t="n"/>
      <c r="D94" s="29" t="n"/>
      <c r="E94" s="30" t="n"/>
      <c r="F94" s="30" t="n"/>
      <c r="G94" s="30" t="n"/>
      <c r="H94" s="31" t="n"/>
      <c r="I94" s="32">
        <f>IF(A94="","",IF(COUNTIFS('Histórico'!$B$6:$B$305,A94,'Histórico'!$L$6:$L$305,"OK")=0,"Sem histórico",IF(COUNTIFS('Histórico'!$B$6:$B$305,A94,'Histórico'!$L$6:$L$305,"OK")&lt;'Parâmetros'!$B$11,"Histórico insuficiente","Com histórico")))</f>
        <v/>
      </c>
      <c r="J94" s="33">
        <f>IF(OR(A94="",D94&lt;&gt;"Sim",M94&lt;&gt;"Sim"),"",SUMIFS('Previsão'!$L$6:$L$1205,'Previsão'!$B$6:$B$1205,A94))</f>
        <v/>
      </c>
      <c r="K94" s="32">
        <f>IF(OR(A94="",D94&lt;&gt;"Sim",E94="",M94&lt;&gt;"Sim"),"",IF(COUNTIFS('Previsão'!$B$6:$B$1205,A94,'Previsão'!$P$6:$P$1205,"&lt;0")&gt;0,"Sim","Não"))</f>
        <v/>
      </c>
      <c r="L94" s="33">
        <f>IF(OR(A94="",D94&lt;&gt;"Sim",E94="",M94&lt;&gt;"Sim"),"",SUMIFS('Previsão'!$Q$6:$Q$1205,'Previsão'!$B$6:$B$1205,A94,'Previsão'!$A$6:$A$1205,EDATE(EOMONTH('Parâmetros'!$B$2,0)+1,'Parâmetros'!$B$3-1)))</f>
        <v/>
      </c>
      <c r="M94" s="32">
        <f>IF(A94="","",IF(OR(COUNTIFS('Histórico'!$B$6:$B$305,A94,'Histórico'!$A$6:$A$305,"&gt;="&amp;EDATE(EOMONTH($B$2,0)+1,-$B$4),'Histórico'!$A$6:$A$305,"&lt;="&amp;$B$2,'Histórico'!$L$6:$L$305,"OK")&gt;=$B$11,G94&lt;&gt;""),"Sim","Não"))</f>
        <v/>
      </c>
      <c r="S94">
        <f>IF(ROW()&lt;=102,A109,"")</f>
        <v/>
      </c>
    </row>
    <row r="95">
      <c r="A95" s="29" t="n"/>
      <c r="B95" s="29" t="n"/>
      <c r="C95" s="29" t="n"/>
      <c r="D95" s="29" t="n"/>
      <c r="E95" s="30" t="n"/>
      <c r="F95" s="30" t="n"/>
      <c r="G95" s="30" t="n"/>
      <c r="H95" s="31" t="n"/>
      <c r="I95" s="32">
        <f>IF(A95="","",IF(COUNTIFS('Histórico'!$B$6:$B$305,A95,'Histórico'!$L$6:$L$305,"OK")=0,"Sem histórico",IF(COUNTIFS('Histórico'!$B$6:$B$305,A95,'Histórico'!$L$6:$L$305,"OK")&lt;'Parâmetros'!$B$11,"Histórico insuficiente","Com histórico")))</f>
        <v/>
      </c>
      <c r="J95" s="33">
        <f>IF(OR(A95="",D95&lt;&gt;"Sim",M95&lt;&gt;"Sim"),"",SUMIFS('Previsão'!$L$6:$L$1205,'Previsão'!$B$6:$B$1205,A95))</f>
        <v/>
      </c>
      <c r="K95" s="32">
        <f>IF(OR(A95="",D95&lt;&gt;"Sim",E95="",M95&lt;&gt;"Sim"),"",IF(COUNTIFS('Previsão'!$B$6:$B$1205,A95,'Previsão'!$P$6:$P$1205,"&lt;0")&gt;0,"Sim","Não"))</f>
        <v/>
      </c>
      <c r="L95" s="33">
        <f>IF(OR(A95="",D95&lt;&gt;"Sim",E95="",M95&lt;&gt;"Sim"),"",SUMIFS('Previsão'!$Q$6:$Q$1205,'Previsão'!$B$6:$B$1205,A95,'Previsão'!$A$6:$A$1205,EDATE(EOMONTH('Parâmetros'!$B$2,0)+1,'Parâmetros'!$B$3-1)))</f>
        <v/>
      </c>
      <c r="M95" s="32">
        <f>IF(A95="","",IF(OR(COUNTIFS('Histórico'!$B$6:$B$305,A95,'Histórico'!$A$6:$A$305,"&gt;="&amp;EDATE(EOMONTH($B$2,0)+1,-$B$4),'Histórico'!$A$6:$A$305,"&lt;="&amp;$B$2,'Histórico'!$L$6:$L$305,"OK")&gt;=$B$11,G95&lt;&gt;""),"Sim","Não"))</f>
        <v/>
      </c>
      <c r="S95">
        <f>IF(ROW()&lt;=102,A110,"")</f>
        <v/>
      </c>
    </row>
    <row r="96">
      <c r="A96" s="29" t="n"/>
      <c r="B96" s="29" t="n"/>
      <c r="C96" s="29" t="n"/>
      <c r="D96" s="29" t="n"/>
      <c r="E96" s="30" t="n"/>
      <c r="F96" s="30" t="n"/>
      <c r="G96" s="30" t="n"/>
      <c r="H96" s="31" t="n"/>
      <c r="I96" s="32">
        <f>IF(A96="","",IF(COUNTIFS('Histórico'!$B$6:$B$305,A96,'Histórico'!$L$6:$L$305,"OK")=0,"Sem histórico",IF(COUNTIFS('Histórico'!$B$6:$B$305,A96,'Histórico'!$L$6:$L$305,"OK")&lt;'Parâmetros'!$B$11,"Histórico insuficiente","Com histórico")))</f>
        <v/>
      </c>
      <c r="J96" s="33">
        <f>IF(OR(A96="",D96&lt;&gt;"Sim",M96&lt;&gt;"Sim"),"",SUMIFS('Previsão'!$L$6:$L$1205,'Previsão'!$B$6:$B$1205,A96))</f>
        <v/>
      </c>
      <c r="K96" s="32">
        <f>IF(OR(A96="",D96&lt;&gt;"Sim",E96="",M96&lt;&gt;"Sim"),"",IF(COUNTIFS('Previsão'!$B$6:$B$1205,A96,'Previsão'!$P$6:$P$1205,"&lt;0")&gt;0,"Sim","Não"))</f>
        <v/>
      </c>
      <c r="L96" s="33">
        <f>IF(OR(A96="",D96&lt;&gt;"Sim",E96="",M96&lt;&gt;"Sim"),"",SUMIFS('Previsão'!$Q$6:$Q$1205,'Previsão'!$B$6:$B$1205,A96,'Previsão'!$A$6:$A$1205,EDATE(EOMONTH('Parâmetros'!$B$2,0)+1,'Parâmetros'!$B$3-1)))</f>
        <v/>
      </c>
      <c r="M96" s="32">
        <f>IF(A96="","",IF(OR(COUNTIFS('Histórico'!$B$6:$B$305,A96,'Histórico'!$A$6:$A$305,"&gt;="&amp;EDATE(EOMONTH($B$2,0)+1,-$B$4),'Histórico'!$A$6:$A$305,"&lt;="&amp;$B$2,'Histórico'!$L$6:$L$305,"OK")&gt;=$B$11,G96&lt;&gt;""),"Sim","Não"))</f>
        <v/>
      </c>
      <c r="S96">
        <f>IF(ROW()&lt;=102,A111,"")</f>
        <v/>
      </c>
    </row>
    <row r="97">
      <c r="A97" s="29" t="n"/>
      <c r="B97" s="29" t="n"/>
      <c r="C97" s="29" t="n"/>
      <c r="D97" s="29" t="n"/>
      <c r="E97" s="30" t="n"/>
      <c r="F97" s="30" t="n"/>
      <c r="G97" s="30" t="n"/>
      <c r="H97" s="31" t="n"/>
      <c r="I97" s="32">
        <f>IF(A97="","",IF(COUNTIFS('Histórico'!$B$6:$B$305,A97,'Histórico'!$L$6:$L$305,"OK")=0,"Sem histórico",IF(COUNTIFS('Histórico'!$B$6:$B$305,A97,'Histórico'!$L$6:$L$305,"OK")&lt;'Parâmetros'!$B$11,"Histórico insuficiente","Com histórico")))</f>
        <v/>
      </c>
      <c r="J97" s="33">
        <f>IF(OR(A97="",D97&lt;&gt;"Sim",M97&lt;&gt;"Sim"),"",SUMIFS('Previsão'!$L$6:$L$1205,'Previsão'!$B$6:$B$1205,A97))</f>
        <v/>
      </c>
      <c r="K97" s="32">
        <f>IF(OR(A97="",D97&lt;&gt;"Sim",E97="",M97&lt;&gt;"Sim"),"",IF(COUNTIFS('Previsão'!$B$6:$B$1205,A97,'Previsão'!$P$6:$P$1205,"&lt;0")&gt;0,"Sim","Não"))</f>
        <v/>
      </c>
      <c r="L97" s="33">
        <f>IF(OR(A97="",D97&lt;&gt;"Sim",E97="",M97&lt;&gt;"Sim"),"",SUMIFS('Previsão'!$Q$6:$Q$1205,'Previsão'!$B$6:$B$1205,A97,'Previsão'!$A$6:$A$1205,EDATE(EOMONTH('Parâmetros'!$B$2,0)+1,'Parâmetros'!$B$3-1)))</f>
        <v/>
      </c>
      <c r="M97" s="32">
        <f>IF(A97="","",IF(OR(COUNTIFS('Histórico'!$B$6:$B$305,A97,'Histórico'!$A$6:$A$305,"&gt;="&amp;EDATE(EOMONTH($B$2,0)+1,-$B$4),'Histórico'!$A$6:$A$305,"&lt;="&amp;$B$2,'Histórico'!$L$6:$L$305,"OK")&gt;=$B$11,G97&lt;&gt;""),"Sim","Não"))</f>
        <v/>
      </c>
      <c r="S97">
        <f>IF(ROW()&lt;=102,A112,"")</f>
        <v/>
      </c>
    </row>
    <row r="98">
      <c r="A98" s="29" t="n"/>
      <c r="B98" s="29" t="n"/>
      <c r="C98" s="29" t="n"/>
      <c r="D98" s="29" t="n"/>
      <c r="E98" s="30" t="n"/>
      <c r="F98" s="30" t="n"/>
      <c r="G98" s="30" t="n"/>
      <c r="H98" s="31" t="n"/>
      <c r="I98" s="32">
        <f>IF(A98="","",IF(COUNTIFS('Histórico'!$B$6:$B$305,A98,'Histórico'!$L$6:$L$305,"OK")=0,"Sem histórico",IF(COUNTIFS('Histórico'!$B$6:$B$305,A98,'Histórico'!$L$6:$L$305,"OK")&lt;'Parâmetros'!$B$11,"Histórico insuficiente","Com histórico")))</f>
        <v/>
      </c>
      <c r="J98" s="33">
        <f>IF(OR(A98="",D98&lt;&gt;"Sim",M98&lt;&gt;"Sim"),"",SUMIFS('Previsão'!$L$6:$L$1205,'Previsão'!$B$6:$B$1205,A98))</f>
        <v/>
      </c>
      <c r="K98" s="32">
        <f>IF(OR(A98="",D98&lt;&gt;"Sim",E98="",M98&lt;&gt;"Sim"),"",IF(COUNTIFS('Previsão'!$B$6:$B$1205,A98,'Previsão'!$P$6:$P$1205,"&lt;0")&gt;0,"Sim","Não"))</f>
        <v/>
      </c>
      <c r="L98" s="33">
        <f>IF(OR(A98="",D98&lt;&gt;"Sim",E98="",M98&lt;&gt;"Sim"),"",SUMIFS('Previsão'!$Q$6:$Q$1205,'Previsão'!$B$6:$B$1205,A98,'Previsão'!$A$6:$A$1205,EDATE(EOMONTH('Parâmetros'!$B$2,0)+1,'Parâmetros'!$B$3-1)))</f>
        <v/>
      </c>
      <c r="M98" s="32">
        <f>IF(A98="","",IF(OR(COUNTIFS('Histórico'!$B$6:$B$305,A98,'Histórico'!$A$6:$A$305,"&gt;="&amp;EDATE(EOMONTH($B$2,0)+1,-$B$4),'Histórico'!$A$6:$A$305,"&lt;="&amp;$B$2,'Histórico'!$L$6:$L$305,"OK")&gt;=$B$11,G98&lt;&gt;""),"Sim","Não"))</f>
        <v/>
      </c>
      <c r="S98">
        <f>IF(ROW()&lt;=102,A113,"")</f>
        <v/>
      </c>
    </row>
    <row r="99">
      <c r="A99" s="29" t="n"/>
      <c r="B99" s="29" t="n"/>
      <c r="C99" s="29" t="n"/>
      <c r="D99" s="29" t="n"/>
      <c r="E99" s="30" t="n"/>
      <c r="F99" s="30" t="n"/>
      <c r="G99" s="30" t="n"/>
      <c r="H99" s="31" t="n"/>
      <c r="I99" s="32">
        <f>IF(A99="","",IF(COUNTIFS('Histórico'!$B$6:$B$305,A99,'Histórico'!$L$6:$L$305,"OK")=0,"Sem histórico",IF(COUNTIFS('Histórico'!$B$6:$B$305,A99,'Histórico'!$L$6:$L$305,"OK")&lt;'Parâmetros'!$B$11,"Histórico insuficiente","Com histórico")))</f>
        <v/>
      </c>
      <c r="J99" s="33">
        <f>IF(OR(A99="",D99&lt;&gt;"Sim",M99&lt;&gt;"Sim"),"",SUMIFS('Previsão'!$L$6:$L$1205,'Previsão'!$B$6:$B$1205,A99))</f>
        <v/>
      </c>
      <c r="K99" s="32">
        <f>IF(OR(A99="",D99&lt;&gt;"Sim",E99="",M99&lt;&gt;"Sim"),"",IF(COUNTIFS('Previsão'!$B$6:$B$1205,A99,'Previsão'!$P$6:$P$1205,"&lt;0")&gt;0,"Sim","Não"))</f>
        <v/>
      </c>
      <c r="L99" s="33">
        <f>IF(OR(A99="",D99&lt;&gt;"Sim",E99="",M99&lt;&gt;"Sim"),"",SUMIFS('Previsão'!$Q$6:$Q$1205,'Previsão'!$B$6:$B$1205,A99,'Previsão'!$A$6:$A$1205,EDATE(EOMONTH('Parâmetros'!$B$2,0)+1,'Parâmetros'!$B$3-1)))</f>
        <v/>
      </c>
      <c r="M99" s="32">
        <f>IF(A99="","",IF(OR(COUNTIFS('Histórico'!$B$6:$B$305,A99,'Histórico'!$A$6:$A$305,"&gt;="&amp;EDATE(EOMONTH($B$2,0)+1,-$B$4),'Histórico'!$A$6:$A$305,"&lt;="&amp;$B$2,'Histórico'!$L$6:$L$305,"OK")&gt;=$B$11,G99&lt;&gt;""),"Sim","Não"))</f>
        <v/>
      </c>
      <c r="S99">
        <f>IF(ROW()&lt;=102,A114,"")</f>
        <v/>
      </c>
    </row>
    <row r="100">
      <c r="A100" s="29" t="n"/>
      <c r="B100" s="29" t="n"/>
      <c r="C100" s="29" t="n"/>
      <c r="D100" s="29" t="n"/>
      <c r="E100" s="30" t="n"/>
      <c r="F100" s="30" t="n"/>
      <c r="G100" s="30" t="n"/>
      <c r="H100" s="31" t="n"/>
      <c r="I100" s="32">
        <f>IF(A100="","",IF(COUNTIFS('Histórico'!$B$6:$B$305,A100,'Histórico'!$L$6:$L$305,"OK")=0,"Sem histórico",IF(COUNTIFS('Histórico'!$B$6:$B$305,A100,'Histórico'!$L$6:$L$305,"OK")&lt;'Parâmetros'!$B$11,"Histórico insuficiente","Com histórico")))</f>
        <v/>
      </c>
      <c r="J100" s="33">
        <f>IF(OR(A100="",D100&lt;&gt;"Sim",M100&lt;&gt;"Sim"),"",SUMIFS('Previsão'!$L$6:$L$1205,'Previsão'!$B$6:$B$1205,A100))</f>
        <v/>
      </c>
      <c r="K100" s="32">
        <f>IF(OR(A100="",D100&lt;&gt;"Sim",E100="",M100&lt;&gt;"Sim"),"",IF(COUNTIFS('Previsão'!$B$6:$B$1205,A100,'Previsão'!$P$6:$P$1205,"&lt;0")&gt;0,"Sim","Não"))</f>
        <v/>
      </c>
      <c r="L100" s="33">
        <f>IF(OR(A100="",D100&lt;&gt;"Sim",E100="",M100&lt;&gt;"Sim"),"",SUMIFS('Previsão'!$Q$6:$Q$1205,'Previsão'!$B$6:$B$1205,A100,'Previsão'!$A$6:$A$1205,EDATE(EOMONTH('Parâmetros'!$B$2,0)+1,'Parâmetros'!$B$3-1)))</f>
        <v/>
      </c>
      <c r="M100" s="32">
        <f>IF(A100="","",IF(OR(COUNTIFS('Histórico'!$B$6:$B$305,A100,'Histórico'!$A$6:$A$305,"&gt;="&amp;EDATE(EOMONTH($B$2,0)+1,-$B$4),'Histórico'!$A$6:$A$305,"&lt;="&amp;$B$2,'Histórico'!$L$6:$L$305,"OK")&gt;=$B$11,G100&lt;&gt;""),"Sim","Não"))</f>
        <v/>
      </c>
      <c r="S100">
        <f>IF(ROW()&lt;=102,A115,"")</f>
        <v/>
      </c>
    </row>
    <row r="101">
      <c r="A101" s="29" t="n"/>
      <c r="B101" s="29" t="n"/>
      <c r="C101" s="29" t="n"/>
      <c r="D101" s="29" t="n"/>
      <c r="E101" s="30" t="n"/>
      <c r="F101" s="30" t="n"/>
      <c r="G101" s="30" t="n"/>
      <c r="H101" s="31" t="n"/>
      <c r="I101" s="32">
        <f>IF(A101="","",IF(COUNTIFS('Histórico'!$B$6:$B$305,A101,'Histórico'!$L$6:$L$305,"OK")=0,"Sem histórico",IF(COUNTIFS('Histórico'!$B$6:$B$305,A101,'Histórico'!$L$6:$L$305,"OK")&lt;'Parâmetros'!$B$11,"Histórico insuficiente","Com histórico")))</f>
        <v/>
      </c>
      <c r="J101" s="33">
        <f>IF(OR(A101="",D101&lt;&gt;"Sim",M101&lt;&gt;"Sim"),"",SUMIFS('Previsão'!$L$6:$L$1205,'Previsão'!$B$6:$B$1205,A101))</f>
        <v/>
      </c>
      <c r="K101" s="32">
        <f>IF(OR(A101="",D101&lt;&gt;"Sim",E101="",M101&lt;&gt;"Sim"),"",IF(COUNTIFS('Previsão'!$B$6:$B$1205,A101,'Previsão'!$P$6:$P$1205,"&lt;0")&gt;0,"Sim","Não"))</f>
        <v/>
      </c>
      <c r="L101" s="33">
        <f>IF(OR(A101="",D101&lt;&gt;"Sim",E101="",M101&lt;&gt;"Sim"),"",SUMIFS('Previsão'!$Q$6:$Q$1205,'Previsão'!$B$6:$B$1205,A101,'Previsão'!$A$6:$A$1205,EDATE(EOMONTH('Parâmetros'!$B$2,0)+1,'Parâmetros'!$B$3-1)))</f>
        <v/>
      </c>
      <c r="M101" s="32">
        <f>IF(A101="","",IF(OR(COUNTIFS('Histórico'!$B$6:$B$305,A101,'Histórico'!$A$6:$A$305,"&gt;="&amp;EDATE(EOMONTH($B$2,0)+1,-$B$4),'Histórico'!$A$6:$A$305,"&lt;="&amp;$B$2,'Histórico'!$L$6:$L$305,"OK")&gt;=$B$11,G101&lt;&gt;""),"Sim","Não"))</f>
        <v/>
      </c>
      <c r="S101">
        <f>IF(ROW()&lt;=102,A116,"")</f>
        <v/>
      </c>
    </row>
    <row r="102">
      <c r="A102" s="29" t="n"/>
      <c r="B102" s="29" t="n"/>
      <c r="C102" s="29" t="n"/>
      <c r="D102" s="29" t="n"/>
      <c r="E102" s="30" t="n"/>
      <c r="F102" s="30" t="n"/>
      <c r="G102" s="30" t="n"/>
      <c r="H102" s="31" t="n"/>
      <c r="I102" s="32">
        <f>IF(A102="","",IF(COUNTIFS('Histórico'!$B$6:$B$305,A102,'Histórico'!$L$6:$L$305,"OK")=0,"Sem histórico",IF(COUNTIFS('Histórico'!$B$6:$B$305,A102,'Histórico'!$L$6:$L$305,"OK")&lt;'Parâmetros'!$B$11,"Histórico insuficiente","Com histórico")))</f>
        <v/>
      </c>
      <c r="J102" s="33">
        <f>IF(OR(A102="",D102&lt;&gt;"Sim",M102&lt;&gt;"Sim"),"",SUMIFS('Previsão'!$L$6:$L$1205,'Previsão'!$B$6:$B$1205,A102))</f>
        <v/>
      </c>
      <c r="K102" s="32">
        <f>IF(OR(A102="",D102&lt;&gt;"Sim",E102="",M102&lt;&gt;"Sim"),"",IF(COUNTIFS('Previsão'!$B$6:$B$1205,A102,'Previsão'!$P$6:$P$1205,"&lt;0")&gt;0,"Sim","Não"))</f>
        <v/>
      </c>
      <c r="L102" s="33">
        <f>IF(OR(A102="",D102&lt;&gt;"Sim",E102="",M102&lt;&gt;"Sim"),"",SUMIFS('Previsão'!$Q$6:$Q$1205,'Previsão'!$B$6:$B$1205,A102,'Previsão'!$A$6:$A$1205,EDATE(EOMONTH('Parâmetros'!$B$2,0)+1,'Parâmetros'!$B$3-1)))</f>
        <v/>
      </c>
      <c r="M102" s="32">
        <f>IF(A102="","",IF(OR(COUNTIFS('Histórico'!$B$6:$B$305,A102,'Histórico'!$A$6:$A$305,"&gt;="&amp;EDATE(EOMONTH($B$2,0)+1,-$B$4),'Histórico'!$A$6:$A$305,"&lt;="&amp;$B$2,'Histórico'!$L$6:$L$305,"OK")&gt;=$B$11,G102&lt;&gt;""),"Sim","Não"))</f>
        <v/>
      </c>
      <c r="S102">
        <f>IF(ROW()&lt;=102,A117,"")</f>
        <v/>
      </c>
    </row>
    <row r="103">
      <c r="A103" s="29" t="n"/>
      <c r="B103" s="29" t="n"/>
      <c r="C103" s="29" t="n"/>
      <c r="D103" s="29" t="n"/>
      <c r="E103" s="30" t="n"/>
      <c r="F103" s="30" t="n"/>
      <c r="G103" s="30" t="n"/>
      <c r="H103" s="31" t="n"/>
      <c r="I103" s="32">
        <f>IF(A103="","",IF(COUNTIFS('Histórico'!$B$6:$B$305,A103,'Histórico'!$L$6:$L$305,"OK")=0,"Sem histórico",IF(COUNTIFS('Histórico'!$B$6:$B$305,A103,'Histórico'!$L$6:$L$305,"OK")&lt;'Parâmetros'!$B$11,"Histórico insuficiente","Com histórico")))</f>
        <v/>
      </c>
      <c r="J103" s="33">
        <f>IF(OR(A103="",D103&lt;&gt;"Sim",M103&lt;&gt;"Sim"),"",SUMIFS('Previsão'!$L$6:$L$1205,'Previsão'!$B$6:$B$1205,A103))</f>
        <v/>
      </c>
      <c r="K103" s="32">
        <f>IF(OR(A103="",D103&lt;&gt;"Sim",E103="",M103&lt;&gt;"Sim"),"",IF(COUNTIFS('Previsão'!$B$6:$B$1205,A103,'Previsão'!$P$6:$P$1205,"&lt;0")&gt;0,"Sim","Não"))</f>
        <v/>
      </c>
      <c r="L103" s="33">
        <f>IF(OR(A103="",D103&lt;&gt;"Sim",E103="",M103&lt;&gt;"Sim"),"",SUMIFS('Previsão'!$Q$6:$Q$1205,'Previsão'!$B$6:$B$1205,A103,'Previsão'!$A$6:$A$1205,EDATE(EOMONTH('Parâmetros'!$B$2,0)+1,'Parâmetros'!$B$3-1)))</f>
        <v/>
      </c>
      <c r="M103" s="32">
        <f>IF(A103="","",IF(OR(COUNTIFS('Histórico'!$B$6:$B$305,A103,'Histórico'!$A$6:$A$305,"&gt;="&amp;EDATE(EOMONTH($B$2,0)+1,-$B$4),'Histórico'!$A$6:$A$305,"&lt;="&amp;$B$2,'Histórico'!$L$6:$L$305,"OK")&gt;=$B$11,G103&lt;&gt;""),"Sim","Não"))</f>
        <v/>
      </c>
      <c r="S103">
        <f>IF(ROW()&lt;=102,A118,"")</f>
        <v/>
      </c>
    </row>
    <row r="104">
      <c r="A104" s="29" t="n"/>
      <c r="B104" s="29" t="n"/>
      <c r="C104" s="29" t="n"/>
      <c r="D104" s="29" t="n"/>
      <c r="E104" s="30" t="n"/>
      <c r="F104" s="30" t="n"/>
      <c r="G104" s="30" t="n"/>
      <c r="H104" s="31" t="n"/>
      <c r="I104" s="32">
        <f>IF(A104="","",IF(COUNTIFS('Histórico'!$B$6:$B$305,A104,'Histórico'!$L$6:$L$305,"OK")=0,"Sem histórico",IF(COUNTIFS('Histórico'!$B$6:$B$305,A104,'Histórico'!$L$6:$L$305,"OK")&lt;'Parâmetros'!$B$11,"Histórico insuficiente","Com histórico")))</f>
        <v/>
      </c>
      <c r="J104" s="33">
        <f>IF(OR(A104="",D104&lt;&gt;"Sim",M104&lt;&gt;"Sim"),"",SUMIFS('Previsão'!$L$6:$L$1205,'Previsão'!$B$6:$B$1205,A104))</f>
        <v/>
      </c>
      <c r="K104" s="32">
        <f>IF(OR(A104="",D104&lt;&gt;"Sim",E104="",M104&lt;&gt;"Sim"),"",IF(COUNTIFS('Previsão'!$B$6:$B$1205,A104,'Previsão'!$P$6:$P$1205,"&lt;0")&gt;0,"Sim","Não"))</f>
        <v/>
      </c>
      <c r="L104" s="33">
        <f>IF(OR(A104="",D104&lt;&gt;"Sim",E104="",M104&lt;&gt;"Sim"),"",SUMIFS('Previsão'!$Q$6:$Q$1205,'Previsão'!$B$6:$B$1205,A104,'Previsão'!$A$6:$A$1205,EDATE(EOMONTH('Parâmetros'!$B$2,0)+1,'Parâmetros'!$B$3-1)))</f>
        <v/>
      </c>
      <c r="M104" s="32">
        <f>IF(A104="","",IF(OR(COUNTIFS('Histórico'!$B$6:$B$305,A104,'Histórico'!$A$6:$A$305,"&gt;="&amp;EDATE(EOMONTH($B$2,0)+1,-$B$4),'Histórico'!$A$6:$A$305,"&lt;="&amp;$B$2,'Histórico'!$L$6:$L$305,"OK")&gt;=$B$11,G104&lt;&gt;""),"Sim","Não"))</f>
        <v/>
      </c>
      <c r="S104">
        <f>IF(ROW()&lt;=102,A119,"")</f>
        <v/>
      </c>
    </row>
    <row r="105">
      <c r="A105" s="29" t="n"/>
      <c r="B105" s="29" t="n"/>
      <c r="C105" s="29" t="n"/>
      <c r="D105" s="29" t="n"/>
      <c r="E105" s="30" t="n"/>
      <c r="F105" s="30" t="n"/>
      <c r="G105" s="30" t="n"/>
      <c r="H105" s="31" t="n"/>
      <c r="I105" s="32">
        <f>IF(A105="","",IF(COUNTIFS('Histórico'!$B$6:$B$305,A105,'Histórico'!$L$6:$L$305,"OK")=0,"Sem histórico",IF(COUNTIFS('Histórico'!$B$6:$B$305,A105,'Histórico'!$L$6:$L$305,"OK")&lt;'Parâmetros'!$B$11,"Histórico insuficiente","Com histórico")))</f>
        <v/>
      </c>
      <c r="J105" s="33">
        <f>IF(OR(A105="",D105&lt;&gt;"Sim",M105&lt;&gt;"Sim"),"",SUMIFS('Previsão'!$L$6:$L$1205,'Previsão'!$B$6:$B$1205,A105))</f>
        <v/>
      </c>
      <c r="K105" s="32">
        <f>IF(OR(A105="",D105&lt;&gt;"Sim",E105="",M105&lt;&gt;"Sim"),"",IF(COUNTIFS('Previsão'!$B$6:$B$1205,A105,'Previsão'!$P$6:$P$1205,"&lt;0")&gt;0,"Sim","Não"))</f>
        <v/>
      </c>
      <c r="L105" s="33">
        <f>IF(OR(A105="",D105&lt;&gt;"Sim",E105="",M105&lt;&gt;"Sim"),"",SUMIFS('Previsão'!$Q$6:$Q$1205,'Previsão'!$B$6:$B$1205,A105,'Previsão'!$A$6:$A$1205,EDATE(EOMONTH('Parâmetros'!$B$2,0)+1,'Parâmetros'!$B$3-1)))</f>
        <v/>
      </c>
      <c r="M105" s="32">
        <f>IF(A105="","",IF(OR(COUNTIFS('Histórico'!$B$6:$B$305,A105,'Histórico'!$A$6:$A$305,"&gt;="&amp;EDATE(EOMONTH($B$2,0)+1,-$B$4),'Histórico'!$A$6:$A$305,"&lt;="&amp;$B$2,'Histórico'!$L$6:$L$305,"OK")&gt;=$B$11,G105&lt;&gt;""),"Sim","Não"))</f>
        <v/>
      </c>
      <c r="S105">
        <f>IF(ROW()&lt;=102,A120,"")</f>
        <v/>
      </c>
    </row>
    <row r="106">
      <c r="A106" s="29" t="n"/>
      <c r="B106" s="29" t="n"/>
      <c r="C106" s="29" t="n"/>
      <c r="D106" s="29" t="n"/>
      <c r="E106" s="30" t="n"/>
      <c r="F106" s="30" t="n"/>
      <c r="G106" s="30" t="n"/>
      <c r="H106" s="31" t="n"/>
      <c r="I106" s="32">
        <f>IF(A106="","",IF(COUNTIFS('Histórico'!$B$6:$B$305,A106,'Histórico'!$L$6:$L$305,"OK")=0,"Sem histórico",IF(COUNTIFS('Histórico'!$B$6:$B$305,A106,'Histórico'!$L$6:$L$305,"OK")&lt;'Parâmetros'!$B$11,"Histórico insuficiente","Com histórico")))</f>
        <v/>
      </c>
      <c r="J106" s="33">
        <f>IF(OR(A106="",D106&lt;&gt;"Sim",M106&lt;&gt;"Sim"),"",SUMIFS('Previsão'!$L$6:$L$1205,'Previsão'!$B$6:$B$1205,A106))</f>
        <v/>
      </c>
      <c r="K106" s="32">
        <f>IF(OR(A106="",D106&lt;&gt;"Sim",E106="",M106&lt;&gt;"Sim"),"",IF(COUNTIFS('Previsão'!$B$6:$B$1205,A106,'Previsão'!$P$6:$P$1205,"&lt;0")&gt;0,"Sim","Não"))</f>
        <v/>
      </c>
      <c r="L106" s="33">
        <f>IF(OR(A106="",D106&lt;&gt;"Sim",E106="",M106&lt;&gt;"Sim"),"",SUMIFS('Previsão'!$Q$6:$Q$1205,'Previsão'!$B$6:$B$1205,A106,'Previsão'!$A$6:$A$1205,EDATE(EOMONTH('Parâmetros'!$B$2,0)+1,'Parâmetros'!$B$3-1)))</f>
        <v/>
      </c>
      <c r="M106" s="32">
        <f>IF(A106="","",IF(OR(COUNTIFS('Histórico'!$B$6:$B$305,A106,'Histórico'!$A$6:$A$305,"&gt;="&amp;EDATE(EOMONTH($B$2,0)+1,-$B$4),'Histórico'!$A$6:$A$305,"&lt;="&amp;$B$2,'Histórico'!$L$6:$L$305,"OK")&gt;=$B$11,G106&lt;&gt;""),"Sim","Não"))</f>
        <v/>
      </c>
      <c r="S106">
        <f>IF(ROW()&lt;=102,A121,"")</f>
        <v/>
      </c>
    </row>
    <row r="107">
      <c r="A107" s="29" t="n"/>
      <c r="B107" s="29" t="n"/>
      <c r="C107" s="29" t="n"/>
      <c r="D107" s="29" t="n"/>
      <c r="E107" s="30" t="n"/>
      <c r="F107" s="30" t="n"/>
      <c r="G107" s="30" t="n"/>
      <c r="H107" s="31" t="n"/>
      <c r="I107" s="32">
        <f>IF(A107="","",IF(COUNTIFS('Histórico'!$B$6:$B$305,A107,'Histórico'!$L$6:$L$305,"OK")=0,"Sem histórico",IF(COUNTIFS('Histórico'!$B$6:$B$305,A107,'Histórico'!$L$6:$L$305,"OK")&lt;'Parâmetros'!$B$11,"Histórico insuficiente","Com histórico")))</f>
        <v/>
      </c>
      <c r="J107" s="33">
        <f>IF(OR(A107="",D107&lt;&gt;"Sim",M107&lt;&gt;"Sim"),"",SUMIFS('Previsão'!$L$6:$L$1205,'Previsão'!$B$6:$B$1205,A107))</f>
        <v/>
      </c>
      <c r="K107" s="32">
        <f>IF(OR(A107="",D107&lt;&gt;"Sim",E107="",M107&lt;&gt;"Sim"),"",IF(COUNTIFS('Previsão'!$B$6:$B$1205,A107,'Previsão'!$P$6:$P$1205,"&lt;0")&gt;0,"Sim","Não"))</f>
        <v/>
      </c>
      <c r="L107" s="33">
        <f>IF(OR(A107="",D107&lt;&gt;"Sim",E107="",M107&lt;&gt;"Sim"),"",SUMIFS('Previsão'!$Q$6:$Q$1205,'Previsão'!$B$6:$B$1205,A107,'Previsão'!$A$6:$A$1205,EDATE(EOMONTH('Parâmetros'!$B$2,0)+1,'Parâmetros'!$B$3-1)))</f>
        <v/>
      </c>
      <c r="M107" s="32">
        <f>IF(A107="","",IF(OR(COUNTIFS('Histórico'!$B$6:$B$305,A107,'Histórico'!$A$6:$A$305,"&gt;="&amp;EDATE(EOMONTH($B$2,0)+1,-$B$4),'Histórico'!$A$6:$A$305,"&lt;="&amp;$B$2,'Histórico'!$L$6:$L$305,"OK")&gt;=$B$11,G107&lt;&gt;""),"Sim","Não"))</f>
        <v/>
      </c>
      <c r="S107">
        <f>IF(ROW()&lt;=102,A122,"")</f>
        <v/>
      </c>
    </row>
    <row r="108">
      <c r="A108" s="29" t="n"/>
      <c r="B108" s="29" t="n"/>
      <c r="C108" s="29" t="n"/>
      <c r="D108" s="29" t="n"/>
      <c r="E108" s="30" t="n"/>
      <c r="F108" s="30" t="n"/>
      <c r="G108" s="30" t="n"/>
      <c r="H108" s="31" t="n"/>
      <c r="I108" s="32">
        <f>IF(A108="","",IF(COUNTIFS('Histórico'!$B$6:$B$305,A108,'Histórico'!$L$6:$L$305,"OK")=0,"Sem histórico",IF(COUNTIFS('Histórico'!$B$6:$B$305,A108,'Histórico'!$L$6:$L$305,"OK")&lt;'Parâmetros'!$B$11,"Histórico insuficiente","Com histórico")))</f>
        <v/>
      </c>
      <c r="J108" s="33">
        <f>IF(OR(A108="",D108&lt;&gt;"Sim",M108&lt;&gt;"Sim"),"",SUMIFS('Previsão'!$L$6:$L$1205,'Previsão'!$B$6:$B$1205,A108))</f>
        <v/>
      </c>
      <c r="K108" s="32">
        <f>IF(OR(A108="",D108&lt;&gt;"Sim",E108="",M108&lt;&gt;"Sim"),"",IF(COUNTIFS('Previsão'!$B$6:$B$1205,A108,'Previsão'!$P$6:$P$1205,"&lt;0")&gt;0,"Sim","Não"))</f>
        <v/>
      </c>
      <c r="L108" s="33">
        <f>IF(OR(A108="",D108&lt;&gt;"Sim",E108="",M108&lt;&gt;"Sim"),"",SUMIFS('Previsão'!$Q$6:$Q$1205,'Previsão'!$B$6:$B$1205,A108,'Previsão'!$A$6:$A$1205,EDATE(EOMONTH('Parâmetros'!$B$2,0)+1,'Parâmetros'!$B$3-1)))</f>
        <v/>
      </c>
      <c r="M108" s="32">
        <f>IF(A108="","",IF(OR(COUNTIFS('Histórico'!$B$6:$B$305,A108,'Histórico'!$A$6:$A$305,"&gt;="&amp;EDATE(EOMONTH($B$2,0)+1,-$B$4),'Histórico'!$A$6:$A$305,"&lt;="&amp;$B$2,'Histórico'!$L$6:$L$305,"OK")&gt;=$B$11,G108&lt;&gt;""),"Sim","Não"))</f>
        <v/>
      </c>
      <c r="S108">
        <f>IF(ROW()&lt;=102,A123,"")</f>
        <v/>
      </c>
    </row>
    <row r="109">
      <c r="A109" s="29" t="n"/>
      <c r="B109" s="29" t="n"/>
      <c r="C109" s="29" t="n"/>
      <c r="D109" s="29" t="n"/>
      <c r="E109" s="30" t="n"/>
      <c r="F109" s="30" t="n"/>
      <c r="G109" s="30" t="n"/>
      <c r="H109" s="31" t="n"/>
      <c r="I109" s="32">
        <f>IF(A109="","",IF(COUNTIFS('Histórico'!$B$6:$B$305,A109,'Histórico'!$L$6:$L$305,"OK")=0,"Sem histórico",IF(COUNTIFS('Histórico'!$B$6:$B$305,A109,'Histórico'!$L$6:$L$305,"OK")&lt;'Parâmetros'!$B$11,"Histórico insuficiente","Com histórico")))</f>
        <v/>
      </c>
      <c r="J109" s="33">
        <f>IF(OR(A109="",D109&lt;&gt;"Sim",M109&lt;&gt;"Sim"),"",SUMIFS('Previsão'!$L$6:$L$1205,'Previsão'!$B$6:$B$1205,A109))</f>
        <v/>
      </c>
      <c r="K109" s="32">
        <f>IF(OR(A109="",D109&lt;&gt;"Sim",E109="",M109&lt;&gt;"Sim"),"",IF(COUNTIFS('Previsão'!$B$6:$B$1205,A109,'Previsão'!$P$6:$P$1205,"&lt;0")&gt;0,"Sim","Não"))</f>
        <v/>
      </c>
      <c r="L109" s="33">
        <f>IF(OR(A109="",D109&lt;&gt;"Sim",E109="",M109&lt;&gt;"Sim"),"",SUMIFS('Previsão'!$Q$6:$Q$1205,'Previsão'!$B$6:$B$1205,A109,'Previsão'!$A$6:$A$1205,EDATE(EOMONTH('Parâmetros'!$B$2,0)+1,'Parâmetros'!$B$3-1)))</f>
        <v/>
      </c>
      <c r="M109" s="32">
        <f>IF(A109="","",IF(OR(COUNTIFS('Histórico'!$B$6:$B$305,A109,'Histórico'!$A$6:$A$305,"&gt;="&amp;EDATE(EOMONTH($B$2,0)+1,-$B$4),'Histórico'!$A$6:$A$305,"&lt;="&amp;$B$2,'Histórico'!$L$6:$L$305,"OK")&gt;=$B$11,G109&lt;&gt;""),"Sim","Não"))</f>
        <v/>
      </c>
      <c r="S109">
        <f>IF(ROW()&lt;=102,A124,"")</f>
        <v/>
      </c>
    </row>
    <row r="110">
      <c r="A110" s="29" t="n"/>
      <c r="B110" s="29" t="n"/>
      <c r="C110" s="29" t="n"/>
      <c r="D110" s="29" t="n"/>
      <c r="E110" s="30" t="n"/>
      <c r="F110" s="30" t="n"/>
      <c r="G110" s="30" t="n"/>
      <c r="H110" s="31" t="n"/>
      <c r="I110" s="32">
        <f>IF(A110="","",IF(COUNTIFS('Histórico'!$B$6:$B$305,A110,'Histórico'!$L$6:$L$305,"OK")=0,"Sem histórico",IF(COUNTIFS('Histórico'!$B$6:$B$305,A110,'Histórico'!$L$6:$L$305,"OK")&lt;'Parâmetros'!$B$11,"Histórico insuficiente","Com histórico")))</f>
        <v/>
      </c>
      <c r="J110" s="33">
        <f>IF(OR(A110="",D110&lt;&gt;"Sim",M110&lt;&gt;"Sim"),"",SUMIFS('Previsão'!$L$6:$L$1205,'Previsão'!$B$6:$B$1205,A110))</f>
        <v/>
      </c>
      <c r="K110" s="32">
        <f>IF(OR(A110="",D110&lt;&gt;"Sim",E110="",M110&lt;&gt;"Sim"),"",IF(COUNTIFS('Previsão'!$B$6:$B$1205,A110,'Previsão'!$P$6:$P$1205,"&lt;0")&gt;0,"Sim","Não"))</f>
        <v/>
      </c>
      <c r="L110" s="33">
        <f>IF(OR(A110="",D110&lt;&gt;"Sim",E110="",M110&lt;&gt;"Sim"),"",SUMIFS('Previsão'!$Q$6:$Q$1205,'Previsão'!$B$6:$B$1205,A110,'Previsão'!$A$6:$A$1205,EDATE(EOMONTH('Parâmetros'!$B$2,0)+1,'Parâmetros'!$B$3-1)))</f>
        <v/>
      </c>
      <c r="M110" s="32">
        <f>IF(A110="","",IF(OR(COUNTIFS('Histórico'!$B$6:$B$305,A110,'Histórico'!$A$6:$A$305,"&gt;="&amp;EDATE(EOMONTH($B$2,0)+1,-$B$4),'Histórico'!$A$6:$A$305,"&lt;="&amp;$B$2,'Histórico'!$L$6:$L$305,"OK")&gt;=$B$11,G110&lt;&gt;""),"Sim","Não"))</f>
        <v/>
      </c>
      <c r="S110">
        <f>IF(ROW()&lt;=102,A125,"")</f>
        <v/>
      </c>
    </row>
    <row r="111">
      <c r="A111" s="29" t="n"/>
      <c r="B111" s="29" t="n"/>
      <c r="C111" s="29" t="n"/>
      <c r="D111" s="29" t="n"/>
      <c r="E111" s="30" t="n"/>
      <c r="F111" s="30" t="n"/>
      <c r="G111" s="30" t="n"/>
      <c r="H111" s="31" t="n"/>
      <c r="I111" s="32">
        <f>IF(A111="","",IF(COUNTIFS('Histórico'!$B$6:$B$305,A111,'Histórico'!$L$6:$L$305,"OK")=0,"Sem histórico",IF(COUNTIFS('Histórico'!$B$6:$B$305,A111,'Histórico'!$L$6:$L$305,"OK")&lt;'Parâmetros'!$B$11,"Histórico insuficiente","Com histórico")))</f>
        <v/>
      </c>
      <c r="J111" s="33">
        <f>IF(OR(A111="",D111&lt;&gt;"Sim",M111&lt;&gt;"Sim"),"",SUMIFS('Previsão'!$L$6:$L$1205,'Previsão'!$B$6:$B$1205,A111))</f>
        <v/>
      </c>
      <c r="K111" s="32">
        <f>IF(OR(A111="",D111&lt;&gt;"Sim",E111="",M111&lt;&gt;"Sim"),"",IF(COUNTIFS('Previsão'!$B$6:$B$1205,A111,'Previsão'!$P$6:$P$1205,"&lt;0")&gt;0,"Sim","Não"))</f>
        <v/>
      </c>
      <c r="L111" s="33">
        <f>IF(OR(A111="",D111&lt;&gt;"Sim",E111="",M111&lt;&gt;"Sim"),"",SUMIFS('Previsão'!$Q$6:$Q$1205,'Previsão'!$B$6:$B$1205,A111,'Previsão'!$A$6:$A$1205,EDATE(EOMONTH('Parâmetros'!$B$2,0)+1,'Parâmetros'!$B$3-1)))</f>
        <v/>
      </c>
      <c r="M111" s="32">
        <f>IF(A111="","",IF(OR(COUNTIFS('Histórico'!$B$6:$B$305,A111,'Histórico'!$A$6:$A$305,"&gt;="&amp;EDATE(EOMONTH($B$2,0)+1,-$B$4),'Histórico'!$A$6:$A$305,"&lt;="&amp;$B$2,'Histórico'!$L$6:$L$305,"OK")&gt;=$B$11,G111&lt;&gt;""),"Sim","Não"))</f>
        <v/>
      </c>
      <c r="S111">
        <f>IF(ROW()&lt;=102,A126,"")</f>
        <v/>
      </c>
    </row>
    <row r="112">
      <c r="A112" s="29" t="n"/>
      <c r="B112" s="29" t="n"/>
      <c r="C112" s="29" t="n"/>
      <c r="D112" s="29" t="n"/>
      <c r="E112" s="30" t="n"/>
      <c r="F112" s="30" t="n"/>
      <c r="G112" s="30" t="n"/>
      <c r="H112" s="31" t="n"/>
      <c r="I112" s="32">
        <f>IF(A112="","",IF(COUNTIFS('Histórico'!$B$6:$B$305,A112,'Histórico'!$L$6:$L$305,"OK")=0,"Sem histórico",IF(COUNTIFS('Histórico'!$B$6:$B$305,A112,'Histórico'!$L$6:$L$305,"OK")&lt;'Parâmetros'!$B$11,"Histórico insuficiente","Com histórico")))</f>
        <v/>
      </c>
      <c r="J112" s="33">
        <f>IF(OR(A112="",D112&lt;&gt;"Sim",M112&lt;&gt;"Sim"),"",SUMIFS('Previsão'!$L$6:$L$1205,'Previsão'!$B$6:$B$1205,A112))</f>
        <v/>
      </c>
      <c r="K112" s="32">
        <f>IF(OR(A112="",D112&lt;&gt;"Sim",E112="",M112&lt;&gt;"Sim"),"",IF(COUNTIFS('Previsão'!$B$6:$B$1205,A112,'Previsão'!$P$6:$P$1205,"&lt;0")&gt;0,"Sim","Não"))</f>
        <v/>
      </c>
      <c r="L112" s="33">
        <f>IF(OR(A112="",D112&lt;&gt;"Sim",E112="",M112&lt;&gt;"Sim"),"",SUMIFS('Previsão'!$Q$6:$Q$1205,'Previsão'!$B$6:$B$1205,A112,'Previsão'!$A$6:$A$1205,EDATE(EOMONTH('Parâmetros'!$B$2,0)+1,'Parâmetros'!$B$3-1)))</f>
        <v/>
      </c>
      <c r="M112" s="32">
        <f>IF(A112="","",IF(OR(COUNTIFS('Histórico'!$B$6:$B$305,A112,'Histórico'!$A$6:$A$305,"&gt;="&amp;EDATE(EOMONTH($B$2,0)+1,-$B$4),'Histórico'!$A$6:$A$305,"&lt;="&amp;$B$2,'Histórico'!$L$6:$L$305,"OK")&gt;=$B$11,G112&lt;&gt;""),"Sim","Não"))</f>
        <v/>
      </c>
      <c r="S112">
        <f>IF(ROW()&lt;=102,A127,"")</f>
        <v/>
      </c>
    </row>
    <row r="113">
      <c r="A113" s="29" t="n"/>
      <c r="B113" s="29" t="n"/>
      <c r="C113" s="29" t="n"/>
      <c r="D113" s="29" t="n"/>
      <c r="E113" s="30" t="n"/>
      <c r="F113" s="30" t="n"/>
      <c r="G113" s="30" t="n"/>
      <c r="H113" s="31" t="n"/>
      <c r="I113" s="32">
        <f>IF(A113="","",IF(COUNTIFS('Histórico'!$B$6:$B$305,A113,'Histórico'!$L$6:$L$305,"OK")=0,"Sem histórico",IF(COUNTIFS('Histórico'!$B$6:$B$305,A113,'Histórico'!$L$6:$L$305,"OK")&lt;'Parâmetros'!$B$11,"Histórico insuficiente","Com histórico")))</f>
        <v/>
      </c>
      <c r="J113" s="33">
        <f>IF(OR(A113="",D113&lt;&gt;"Sim",M113&lt;&gt;"Sim"),"",SUMIFS('Previsão'!$L$6:$L$1205,'Previsão'!$B$6:$B$1205,A113))</f>
        <v/>
      </c>
      <c r="K113" s="32">
        <f>IF(OR(A113="",D113&lt;&gt;"Sim",E113="",M113&lt;&gt;"Sim"),"",IF(COUNTIFS('Previsão'!$B$6:$B$1205,A113,'Previsão'!$P$6:$P$1205,"&lt;0")&gt;0,"Sim","Não"))</f>
        <v/>
      </c>
      <c r="L113" s="33">
        <f>IF(OR(A113="",D113&lt;&gt;"Sim",E113="",M113&lt;&gt;"Sim"),"",SUMIFS('Previsão'!$Q$6:$Q$1205,'Previsão'!$B$6:$B$1205,A113,'Previsão'!$A$6:$A$1205,EDATE(EOMONTH('Parâmetros'!$B$2,0)+1,'Parâmetros'!$B$3-1)))</f>
        <v/>
      </c>
      <c r="M113" s="32">
        <f>IF(A113="","",IF(OR(COUNTIFS('Histórico'!$B$6:$B$305,A113,'Histórico'!$A$6:$A$305,"&gt;="&amp;EDATE(EOMONTH($B$2,0)+1,-$B$4),'Histórico'!$A$6:$A$305,"&lt;="&amp;$B$2,'Histórico'!$L$6:$L$305,"OK")&gt;=$B$11,G113&lt;&gt;""),"Sim","Não"))</f>
        <v/>
      </c>
      <c r="S113">
        <f>IF(ROW()&lt;=102,A128,"")</f>
        <v/>
      </c>
    </row>
    <row r="114">
      <c r="A114" s="29" t="n"/>
      <c r="B114" s="29" t="n"/>
      <c r="C114" s="29" t="n"/>
      <c r="D114" s="29" t="n"/>
      <c r="E114" s="30" t="n"/>
      <c r="F114" s="30" t="n"/>
      <c r="G114" s="30" t="n"/>
      <c r="H114" s="31" t="n"/>
      <c r="I114" s="32">
        <f>IF(A114="","",IF(COUNTIFS('Histórico'!$B$6:$B$305,A114,'Histórico'!$L$6:$L$305,"OK")=0,"Sem histórico",IF(COUNTIFS('Histórico'!$B$6:$B$305,A114,'Histórico'!$L$6:$L$305,"OK")&lt;'Parâmetros'!$B$11,"Histórico insuficiente","Com histórico")))</f>
        <v/>
      </c>
      <c r="J114" s="33">
        <f>IF(OR(A114="",D114&lt;&gt;"Sim",M114&lt;&gt;"Sim"),"",SUMIFS('Previsão'!$L$6:$L$1205,'Previsão'!$B$6:$B$1205,A114))</f>
        <v/>
      </c>
      <c r="K114" s="32">
        <f>IF(OR(A114="",D114&lt;&gt;"Sim",E114="",M114&lt;&gt;"Sim"),"",IF(COUNTIFS('Previsão'!$B$6:$B$1205,A114,'Previsão'!$P$6:$P$1205,"&lt;0")&gt;0,"Sim","Não"))</f>
        <v/>
      </c>
      <c r="L114" s="33">
        <f>IF(OR(A114="",D114&lt;&gt;"Sim",E114="",M114&lt;&gt;"Sim"),"",SUMIFS('Previsão'!$Q$6:$Q$1205,'Previsão'!$B$6:$B$1205,A114,'Previsão'!$A$6:$A$1205,EDATE(EOMONTH('Parâmetros'!$B$2,0)+1,'Parâmetros'!$B$3-1)))</f>
        <v/>
      </c>
      <c r="M114" s="32">
        <f>IF(A114="","",IF(OR(COUNTIFS('Histórico'!$B$6:$B$305,A114,'Histórico'!$A$6:$A$305,"&gt;="&amp;EDATE(EOMONTH($B$2,0)+1,-$B$4),'Histórico'!$A$6:$A$305,"&lt;="&amp;$B$2,'Histórico'!$L$6:$L$305,"OK")&gt;=$B$11,G114&lt;&gt;""),"Sim","Não"))</f>
        <v/>
      </c>
      <c r="S114">
        <f>IF(ROW()&lt;=102,A129,"")</f>
        <v/>
      </c>
    </row>
    <row r="115">
      <c r="A115" s="29" t="n"/>
      <c r="B115" s="29" t="n"/>
      <c r="C115" s="29" t="n"/>
      <c r="D115" s="29" t="n"/>
      <c r="E115" s="30" t="n"/>
      <c r="F115" s="30" t="n"/>
      <c r="G115" s="30" t="n"/>
      <c r="H115" s="31" t="n"/>
      <c r="I115" s="32">
        <f>IF(A115="","",IF(COUNTIFS('Histórico'!$B$6:$B$305,A115,'Histórico'!$L$6:$L$305,"OK")=0,"Sem histórico",IF(COUNTIFS('Histórico'!$B$6:$B$305,A115,'Histórico'!$L$6:$L$305,"OK")&lt;'Parâmetros'!$B$11,"Histórico insuficiente","Com histórico")))</f>
        <v/>
      </c>
      <c r="J115" s="33">
        <f>IF(OR(A115="",D115&lt;&gt;"Sim",M115&lt;&gt;"Sim"),"",SUMIFS('Previsão'!$L$6:$L$1205,'Previsão'!$B$6:$B$1205,A115))</f>
        <v/>
      </c>
      <c r="K115" s="32">
        <f>IF(OR(A115="",D115&lt;&gt;"Sim",E115="",M115&lt;&gt;"Sim"),"",IF(COUNTIFS('Previsão'!$B$6:$B$1205,A115,'Previsão'!$P$6:$P$1205,"&lt;0")&gt;0,"Sim","Não"))</f>
        <v/>
      </c>
      <c r="L115" s="33">
        <f>IF(OR(A115="",D115&lt;&gt;"Sim",E115="",M115&lt;&gt;"Sim"),"",SUMIFS('Previsão'!$Q$6:$Q$1205,'Previsão'!$B$6:$B$1205,A115,'Previsão'!$A$6:$A$1205,EDATE(EOMONTH('Parâmetros'!$B$2,0)+1,'Parâmetros'!$B$3-1)))</f>
        <v/>
      </c>
      <c r="M115" s="32">
        <f>IF(A115="","",IF(OR(COUNTIFS('Histórico'!$B$6:$B$305,A115,'Histórico'!$A$6:$A$305,"&gt;="&amp;EDATE(EOMONTH($B$2,0)+1,-$B$4),'Histórico'!$A$6:$A$305,"&lt;="&amp;$B$2,'Histórico'!$L$6:$L$305,"OK")&gt;=$B$11,G115&lt;&gt;""),"Sim","Não"))</f>
        <v/>
      </c>
      <c r="S115">
        <f>IF(ROW()&lt;=102,A130,"")</f>
        <v/>
      </c>
    </row>
    <row r="116">
      <c r="A116" s="29" t="n"/>
      <c r="B116" s="29" t="n"/>
      <c r="C116" s="29" t="n"/>
      <c r="D116" s="29" t="n"/>
      <c r="E116" s="30" t="n"/>
      <c r="F116" s="30" t="n"/>
      <c r="G116" s="30" t="n"/>
      <c r="H116" s="31" t="n"/>
      <c r="I116" s="32">
        <f>IF(A116="","",IF(COUNTIFS('Histórico'!$B$6:$B$305,A116,'Histórico'!$L$6:$L$305,"OK")=0,"Sem histórico",IF(COUNTIFS('Histórico'!$B$6:$B$305,A116,'Histórico'!$L$6:$L$305,"OK")&lt;'Parâmetros'!$B$11,"Histórico insuficiente","Com histórico")))</f>
        <v/>
      </c>
      <c r="J116" s="33">
        <f>IF(OR(A116="",D116&lt;&gt;"Sim",M116&lt;&gt;"Sim"),"",SUMIFS('Previsão'!$L$6:$L$1205,'Previsão'!$B$6:$B$1205,A116))</f>
        <v/>
      </c>
      <c r="K116" s="32">
        <f>IF(OR(A116="",D116&lt;&gt;"Sim",E116="",M116&lt;&gt;"Sim"),"",IF(COUNTIFS('Previsão'!$B$6:$B$1205,A116,'Previsão'!$P$6:$P$1205,"&lt;0")&gt;0,"Sim","Não"))</f>
        <v/>
      </c>
      <c r="L116" s="33">
        <f>IF(OR(A116="",D116&lt;&gt;"Sim",E116="",M116&lt;&gt;"Sim"),"",SUMIFS('Previsão'!$Q$6:$Q$1205,'Previsão'!$B$6:$B$1205,A116,'Previsão'!$A$6:$A$1205,EDATE(EOMONTH('Parâmetros'!$B$2,0)+1,'Parâmetros'!$B$3-1)))</f>
        <v/>
      </c>
      <c r="M116" s="32">
        <f>IF(A116="","",IF(OR(COUNTIFS('Histórico'!$B$6:$B$305,A116,'Histórico'!$A$6:$A$305,"&gt;="&amp;EDATE(EOMONTH($B$2,0)+1,-$B$4),'Histórico'!$A$6:$A$305,"&lt;="&amp;$B$2,'Histórico'!$L$6:$L$305,"OK")&gt;=$B$11,G116&lt;&gt;""),"Sim","Não"))</f>
        <v/>
      </c>
      <c r="S116">
        <f>IF(ROW()&lt;=102,A131,"")</f>
        <v/>
      </c>
    </row>
    <row r="117">
      <c r="A117" s="29" t="n"/>
      <c r="B117" s="29" t="n"/>
      <c r="C117" s="29" t="n"/>
      <c r="D117" s="29" t="n"/>
      <c r="E117" s="30" t="n"/>
      <c r="F117" s="30" t="n"/>
      <c r="G117" s="30" t="n"/>
      <c r="H117" s="31" t="n"/>
      <c r="I117" s="32">
        <f>IF(A117="","",IF(COUNTIFS('Histórico'!$B$6:$B$305,A117,'Histórico'!$L$6:$L$305,"OK")=0,"Sem histórico",IF(COUNTIFS('Histórico'!$B$6:$B$305,A117,'Histórico'!$L$6:$L$305,"OK")&lt;'Parâmetros'!$B$11,"Histórico insuficiente","Com histórico")))</f>
        <v/>
      </c>
      <c r="J117" s="33">
        <f>IF(OR(A117="",D117&lt;&gt;"Sim",M117&lt;&gt;"Sim"),"",SUMIFS('Previsão'!$L$6:$L$1205,'Previsão'!$B$6:$B$1205,A117))</f>
        <v/>
      </c>
      <c r="K117" s="32">
        <f>IF(OR(A117="",D117&lt;&gt;"Sim",E117="",M117&lt;&gt;"Sim"),"",IF(COUNTIFS('Previsão'!$B$6:$B$1205,A117,'Previsão'!$P$6:$P$1205,"&lt;0")&gt;0,"Sim","Não"))</f>
        <v/>
      </c>
      <c r="L117" s="33">
        <f>IF(OR(A117="",D117&lt;&gt;"Sim",E117="",M117&lt;&gt;"Sim"),"",SUMIFS('Previsão'!$Q$6:$Q$1205,'Previsão'!$B$6:$B$1205,A117,'Previsão'!$A$6:$A$1205,EDATE(EOMONTH('Parâmetros'!$B$2,0)+1,'Parâmetros'!$B$3-1)))</f>
        <v/>
      </c>
      <c r="M117" s="32">
        <f>IF(A117="","",IF(OR(COUNTIFS('Histórico'!$B$6:$B$305,A117,'Histórico'!$A$6:$A$305,"&gt;="&amp;EDATE(EOMONTH($B$2,0)+1,-$B$4),'Histórico'!$A$6:$A$305,"&lt;="&amp;$B$2,'Histórico'!$L$6:$L$305,"OK")&gt;=$B$11,G117&lt;&gt;""),"Sim","Não"))</f>
        <v/>
      </c>
      <c r="S117">
        <f>IF(ROW()&lt;=102,A132,"")</f>
        <v/>
      </c>
    </row>
  </sheetData>
  <mergeCells count="1">
    <mergeCell ref="A1:M1"/>
  </mergeCells>
  <conditionalFormatting sqref="A18:A117">
    <cfRule type="expression" priority="1" dxfId="1">
      <formula>AND($A18&lt;&gt;"",COUNTIF($A$18:$A$117,$A18)&gt;1)</formula>
    </cfRule>
  </conditionalFormatting>
  <conditionalFormatting sqref="I18:I117">
    <cfRule type="expression" priority="2" dxfId="1">
      <formula>$I18="Sem histórico"</formula>
    </cfRule>
    <cfRule type="expression" priority="3" dxfId="2">
      <formula>$I18="Histórico insuficiente"</formula>
    </cfRule>
    <cfRule type="expression" priority="4" dxfId="0">
      <formula>$I18="Com histórico"</formula>
    </cfRule>
  </conditionalFormatting>
  <conditionalFormatting sqref="K18:K117">
    <cfRule type="expression" priority="5" dxfId="1">
      <formula>$K18="Sim"</formula>
    </cfRule>
  </conditionalFormatting>
  <conditionalFormatting sqref="L18:L117">
    <cfRule type="expression" priority="6" dxfId="1">
      <formula>$L18&gt;0</formula>
    </cfRule>
  </conditionalFormatting>
  <conditionalFormatting sqref="M18:M117">
    <cfRule type="expression" priority="7" dxfId="1">
      <formula>AND($M18="Não",$D18="Sim")</formula>
    </cfRule>
  </conditionalFormatting>
  <dataValidations count="14">
    <dataValidation sqref="B2" showDropDown="0" showInputMessage="1" showErrorMessage="1" allowBlank="0" errorTitle="Valor inválido" error="Informe uma data válida entre 01/01/2020 e 31/12/2035, no último dia do mês." promptTitle="Preenchimento" prompt="Informe uma data válida entre 01/01/2020 e 31/12/2035, no último dia do mês." type="custom" errorStyle="stop">
      <formula1>=AND(B2&gt;=DATE(2020,1,1),B2&lt;=DATE(2035,12,31),B2=EOMONTH(B2,0))</formula1>
    </dataValidation>
    <dataValidation sqref="B3" showDropDown="0" showInputMessage="1" showErrorMessage="1" allowBlank="0" errorTitle="Valor inválido" error="Informe um número inteiro entre 1 e 12." promptTitle="Preenchimento" prompt="Informe um número inteiro entre 1 e 12." type="whole" errorStyle="stop" operator="between">
      <formula1>1</formula1>
      <formula2>12</formula2>
    </dataValidation>
    <dataValidation sqref="B4" showDropDown="0" showInputMessage="1" showErrorMessage="1" allowBlank="0" errorTitle="Valor inválido" error="Informe um número inteiro entre 2 e 12." promptTitle="Preenchimento" prompt="Informe um número inteiro entre 2 e 12." type="whole" errorStyle="stop" operator="between">
      <formula1>2</formula1>
      <formula2>12</formula2>
    </dataValidation>
    <dataValidation sqref="B5" showDropDown="0" showInputMessage="1" showErrorMessage="1" allowBlank="0" errorTitle="Valor inválido" error="Selecione um cenário da lista." promptTitle="Preenchimento" prompt="Selecione um cenário da lista." type="list" errorStyle="stop">
      <formula1>=$O$2:$O$4</formula1>
    </dataValidation>
    <dataValidation sqref="B6:B8" showDropDown="0" showInputMessage="1" showErrorMessage="1" allowBlank="0" errorTitle="Valor inválido" error="Informe um decimal entre 0 e 3." promptTitle="Preenchimento" prompt="Informe um decimal entre 0 e 3." type="decimal" errorStyle="stop" operator="between">
      <formula1>0</formula1>
      <formula2>3</formula2>
    </dataValidation>
    <dataValidation sqref="B9" showDropDown="0" showInputMessage="1" showErrorMessage="1" allowBlank="0" errorTitle="Valor inválido" error="Informe um percentual entre 0% e 100%." promptTitle="Preenchimento" prompt="Informe um percentual entre 0% e 100%." type="decimal" errorStyle="stop" operator="between">
      <formula1>0</formula1>
      <formula2>1</formula2>
    </dataValidation>
    <dataValidation sqref="B10" showDropDown="0" showInputMessage="1" showErrorMessage="1" allowBlank="0" errorTitle="Valor inválido" error="Informe um número inteiro entre 1 e 12." promptTitle="Preenchimento" prompt="Informe um número inteiro entre 1 e 12." type="whole" errorStyle="stop" operator="between">
      <formula1>1</formula1>
      <formula2>12</formula2>
    </dataValidation>
    <dataValidation sqref="B11" showDropDown="0" showInputMessage="1" showErrorMessage="1" allowBlank="0" errorTitle="Valor inválido" error="Informe um número inteiro entre 1 e 12." promptTitle="Preenchimento" prompt="Informe um número inteiro entre 1 e 12." type="whole" errorStyle="stop" operator="between">
      <formula1>1</formula1>
      <formula2>12</formula2>
    </dataValidation>
    <dataValidation sqref="B12" showDropDown="0" showInputMessage="1" showErrorMessage="1" allowBlank="0" errorTitle="Valor inválido" error="Informe um número inteiro entre 2 e 10." promptTitle="Preenchimento" prompt="Informe um número inteiro entre 2 e 10." type="whole" errorStyle="stop" operator="between">
      <formula1>2</formula1>
      <formula2>10</formula2>
    </dataValidation>
    <dataValidation sqref="B13:B14" showDropDown="0" showInputMessage="1" showErrorMessage="1" allowBlank="0" errorTitle="Valor inválido" error="Informe um decimal entre 0,1 e 3." promptTitle="Preenchimento" prompt="Informe um decimal entre 0,1 e 3." type="decimal" errorStyle="stop" operator="between">
      <formula1>0.1</formula1>
      <formula2>3</formula2>
    </dataValidation>
    <dataValidation sqref="A18:A117" showDropDown="0" showInputMessage="1" showErrorMessage="1" allowBlank="0" errorTitle="Valor inválido" error="O SKU deve ser único quando preenchido." promptTitle="Preenchimento" prompt="O SKU deve ser único quando preenchido." type="custom" errorStyle="stop">
      <formula1>=OR(A18="",COUNTIF($A$18:$A$117,A18)=1)</formula1>
    </dataValidation>
    <dataValidation sqref="D18:D117" showDropDown="0" showInputMessage="1" showErrorMessage="1" allowBlank="0" errorTitle="Valor inválido" error="Selecione Sim ou Não." promptTitle="Preenchimento" prompt="Selecione Sim ou Não." type="list" errorStyle="stop">
      <formula1>=$P$2:$P$3</formula1>
    </dataValidation>
    <dataValidation sqref="E18:G117" showDropDown="0" showInputMessage="1" showErrorMessage="1" allowBlank="0" errorTitle="Valor inválido" error="Informe um número inteiro entre 0 e 1.000.000." promptTitle="Preenchimento" prompt="Informe um número inteiro entre 0 e 1.000.000." type="whole" errorStyle="stop" operator="between">
      <formula1>0</formula1>
      <formula2>1000000</formula2>
    </dataValidation>
    <dataValidation sqref="H18:H117" showDropDown="0" showInputMessage="1" showErrorMessage="1" allowBlank="0" errorTitle="Valor inválido" error="Use no máximo 200 caracteres." promptTitle="Preenchimento" prompt="Use no máximo 200 caracteres." type="textLength" errorStyle="stop" operator="lessThanOrEqual">
      <formula1>200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8" customWidth="1" min="3" max="3"/>
    <col width="17" customWidth="1" min="4" max="4"/>
    <col width="15" customWidth="1" min="5" max="5"/>
    <col width="16" customWidth="1" min="6" max="6"/>
    <col width="27" customWidth="1" min="7" max="7"/>
    <col width="22" customWidth="1" min="8" max="8"/>
    <col width="18" customWidth="1" min="9" max="9"/>
    <col width="16" customWidth="1" min="10" max="10"/>
    <col width="16" customWidth="1" min="11" max="11"/>
    <col width="27" customWidth="1" min="12" max="12"/>
    <col width="9" customWidth="1" min="13" max="13"/>
  </cols>
  <sheetData>
    <row r="1" ht="27" customHeight="1">
      <c r="A1" s="1" t="inlineStr">
        <is>
          <t>Histórico mensal por SKU</t>
        </is>
      </c>
    </row>
    <row r="2">
      <c r="A2" s="27" t="inlineStr">
        <is>
          <t>Informe um registro por SKU e mês. Use o primeiro dia do mês no campo Período.</t>
        </is>
      </c>
      <c r="B2" s="28" t="n"/>
      <c r="C2" s="28" t="n"/>
      <c r="D2" s="28" t="n"/>
      <c r="E2" s="28" t="n"/>
      <c r="F2" s="28" t="n"/>
      <c r="G2" s="28" t="n"/>
      <c r="H2" s="28" t="n"/>
      <c r="I2" s="28" t="n"/>
      <c r="J2" s="28" t="n"/>
      <c r="K2" s="28" t="n"/>
      <c r="L2" s="28" t="n"/>
      <c r="M2" s="28" t="n"/>
    </row>
    <row r="3"/>
    <row r="4"/>
    <row r="5" ht="30" customHeight="1">
      <c r="A5" s="11" t="inlineStr">
        <is>
          <t>Período</t>
        </is>
      </c>
      <c r="B5" s="11" t="inlineStr">
        <is>
          <t>SKU</t>
        </is>
      </c>
      <c r="C5" s="11" t="inlineStr">
        <is>
          <t>Vendas observadas</t>
        </is>
      </c>
      <c r="D5" s="11" t="inlineStr">
        <is>
          <t>Dias em ruptura</t>
        </is>
      </c>
      <c r="E5" s="11" t="inlineStr">
        <is>
          <t>Dias no período</t>
        </is>
      </c>
      <c r="F5" s="11" t="inlineStr">
        <is>
          <t>Fator de evento</t>
        </is>
      </c>
      <c r="G5" s="11" t="inlineStr">
        <is>
          <t>Demanda ajustada por ruptura</t>
        </is>
      </c>
      <c r="H5" s="11" t="inlineStr">
        <is>
          <t>Demanda normalizada</t>
        </is>
      </c>
      <c r="I5" s="11" t="inlineStr">
        <is>
          <t>Previsão de teste</t>
        </is>
      </c>
      <c r="J5" s="11" t="inlineStr">
        <is>
          <t>Erro absoluto</t>
        </is>
      </c>
      <c r="K5" s="11" t="inlineStr">
        <is>
          <t>Erro percentual</t>
        </is>
      </c>
      <c r="L5" s="11" t="inlineStr">
        <is>
          <t>Status da linha</t>
        </is>
      </c>
      <c r="M5" s="11" t="inlineStr">
        <is>
          <t>Mês</t>
        </is>
      </c>
    </row>
    <row r="6">
      <c r="A6" s="34" t="n">
        <v>46082</v>
      </c>
      <c r="B6" s="35" t="inlineStr">
        <is>
          <t>SKU-FIC-001</t>
        </is>
      </c>
      <c r="C6" s="36" t="n">
        <v>28</v>
      </c>
      <c r="D6" s="36" t="n">
        <v>0</v>
      </c>
      <c r="E6" s="37">
        <f>IF(A6="","",DAY(EOMONTH(A6,0)))</f>
        <v/>
      </c>
      <c r="F6" s="38">
        <f>IF(OR(A6="",B6=""),"",MAX(0.1,1+SUMPRODUCT(--('Eventos'!$B$6:$B$105&lt;=EOMONTH(A6,0)),--('Eventos'!$C$6:$C$105&gt;=A6),--((('Eventos'!$D$6:$D$105=B6)+('Eventos'!$D$6:$D$105="TODOS"))&gt;0),--('Eventos'!$G$6:$G$105="Ativo"),--('Eventos'!$I$6:$I$105="OK"),'Eventos'!$F$6:$F$105)))</f>
        <v/>
      </c>
      <c r="G6" s="38">
        <f>IF(OR(A6="",B6="",C6=""),"",IF(OR(N(D6)&lt;0,N(D6)&gt;=E6),"",C6*E6/(E6-N(D6))))</f>
        <v/>
      </c>
      <c r="H6" s="38">
        <f>IF(OR(G6="",F6="",F6&lt;=0),"",G6/F6)</f>
        <v/>
      </c>
      <c r="I6" s="38">
        <f>IF(OR(A6="",B6="",H6=""),"",IF(COUNTIFS($B$6:$B$305,B6,$A$6:$A$305,"&gt;="&amp;EDATE(A6,-'Parâmetros'!$B$4),$A$6:$A$305,"&lt;"&amp;A6,$L$6:$L$305,"OK")&gt;='Parâmetros'!$B$11,AVERAGEIFS($H$6:$H$305,$B$6:$B$305,B6,$A$6:$A$305,"&gt;="&amp;EDATE(A6,-'Parâmetros'!$B$4),$A$6:$A$305,"&lt;"&amp;A6,$L$6:$L$305,"OK"),""))</f>
        <v/>
      </c>
      <c r="J6" s="38">
        <f>IF(OR(H6="",I6=""),"",ABS(H6-I6))</f>
        <v/>
      </c>
      <c r="K6" s="39">
        <f>IFERROR(J6/H6,"")</f>
        <v/>
      </c>
      <c r="L6" s="5">
        <f>IF(COUNTA(A6:D6)=0,"",IF(OR(A6="",B6="",C6=""),"INCOMPLETO",IF(A6&gt;'Parâmetros'!$B$2,"APÓS DATA DE CORTE",IF(COUNTIFS($A$6:$A$305,A6,$B$6:$B$305,B6)&gt;1,"DUPLICADO",IF(OR(N(D6)&lt;0,N(D6)&gt;=E6),"RUPTURA TOTAL/INVÁLIDA",IF(F6&lt;=0,"EVENTO INVÁLIDO","OK"))))))</f>
        <v/>
      </c>
      <c r="M6" s="37">
        <f>IF(A6="","",MONTH(A6))</f>
        <v/>
      </c>
    </row>
    <row r="7">
      <c r="A7" s="34" t="n">
        <v>46113</v>
      </c>
      <c r="B7" s="35" t="inlineStr">
        <is>
          <t>SKU-FIC-001</t>
        </is>
      </c>
      <c r="C7" s="36" t="n">
        <v>30</v>
      </c>
      <c r="D7" s="36" t="n">
        <v>0</v>
      </c>
      <c r="E7" s="37">
        <f>IF(A7="","",DAY(EOMONTH(A7,0)))</f>
        <v/>
      </c>
      <c r="F7" s="38">
        <f>IF(OR(A7="",B7=""),"",MAX(0.1,1+SUMPRODUCT(--('Eventos'!$B$6:$B$105&lt;=EOMONTH(A7,0)),--('Eventos'!$C$6:$C$105&gt;=A7),--((('Eventos'!$D$6:$D$105=B7)+('Eventos'!$D$6:$D$105="TODOS"))&gt;0),--('Eventos'!$G$6:$G$105="Ativo"),--('Eventos'!$I$6:$I$105="OK"),'Eventos'!$F$6:$F$105)))</f>
        <v/>
      </c>
      <c r="G7" s="38">
        <f>IF(OR(A7="",B7="",C7=""),"",IF(OR(N(D7)&lt;0,N(D7)&gt;=E7),"",C7*E7/(E7-N(D7))))</f>
        <v/>
      </c>
      <c r="H7" s="38">
        <f>IF(OR(G7="",F7="",F7&lt;=0),"",G7/F7)</f>
        <v/>
      </c>
      <c r="I7" s="38">
        <f>IF(OR(A7="",B7="",H7=""),"",IF(COUNTIFS($B$6:$B$305,B7,$A$6:$A$305,"&gt;="&amp;EDATE(A7,-'Parâmetros'!$B$4),$A$6:$A$305,"&lt;"&amp;A7,$L$6:$L$305,"OK")&gt;='Parâmetros'!$B$11,AVERAGEIFS($H$6:$H$305,$B$6:$B$305,B7,$A$6:$A$305,"&gt;="&amp;EDATE(A7,-'Parâmetros'!$B$4),$A$6:$A$305,"&lt;"&amp;A7,$L$6:$L$305,"OK"),""))</f>
        <v/>
      </c>
      <c r="J7" s="38">
        <f>IF(OR(H7="",I7=""),"",ABS(H7-I7))</f>
        <v/>
      </c>
      <c r="K7" s="39">
        <f>IFERROR(J7/H7,"")</f>
        <v/>
      </c>
      <c r="L7" s="5">
        <f>IF(COUNTA(A7:D7)=0,"",IF(OR(A7="",B7="",C7=""),"INCOMPLETO",IF(A7&gt;'Parâmetros'!$B$2,"APÓS DATA DE CORTE",IF(COUNTIFS($A$6:$A$305,A7,$B$6:$B$305,B7)&gt;1,"DUPLICADO",IF(OR(N(D7)&lt;0,N(D7)&gt;=E7),"RUPTURA TOTAL/INVÁLIDA",IF(F7&lt;=0,"EVENTO INVÁLIDO","OK"))))))</f>
        <v/>
      </c>
      <c r="M7" s="37">
        <f>IF(A7="","",MONTH(A7))</f>
        <v/>
      </c>
    </row>
    <row r="8">
      <c r="A8" s="34" t="n">
        <v>46143</v>
      </c>
      <c r="B8" s="35" t="inlineStr">
        <is>
          <t>SKU-FIC-001</t>
        </is>
      </c>
      <c r="C8" s="36" t="n">
        <v>36</v>
      </c>
      <c r="D8" s="36" t="n">
        <v>2</v>
      </c>
      <c r="E8" s="37">
        <f>IF(A8="","",DAY(EOMONTH(A8,0)))</f>
        <v/>
      </c>
      <c r="F8" s="38">
        <f>IF(OR(A8="",B8=""),"",MAX(0.1,1+SUMPRODUCT(--('Eventos'!$B$6:$B$105&lt;=EOMONTH(A8,0)),--('Eventos'!$C$6:$C$105&gt;=A8),--((('Eventos'!$D$6:$D$105=B8)+('Eventos'!$D$6:$D$105="TODOS"))&gt;0),--('Eventos'!$G$6:$G$105="Ativo"),--('Eventos'!$I$6:$I$105="OK"),'Eventos'!$F$6:$F$105)))</f>
        <v/>
      </c>
      <c r="G8" s="38">
        <f>IF(OR(A8="",B8="",C8=""),"",IF(OR(N(D8)&lt;0,N(D8)&gt;=E8),"",C8*E8/(E8-N(D8))))</f>
        <v/>
      </c>
      <c r="H8" s="38">
        <f>IF(OR(G8="",F8="",F8&lt;=0),"",G8/F8)</f>
        <v/>
      </c>
      <c r="I8" s="38">
        <f>IF(OR(A8="",B8="",H8=""),"",IF(COUNTIFS($B$6:$B$305,B8,$A$6:$A$305,"&gt;="&amp;EDATE(A8,-'Parâmetros'!$B$4),$A$6:$A$305,"&lt;"&amp;A8,$L$6:$L$305,"OK")&gt;='Parâmetros'!$B$11,AVERAGEIFS($H$6:$H$305,$B$6:$B$305,B8,$A$6:$A$305,"&gt;="&amp;EDATE(A8,-'Parâmetros'!$B$4),$A$6:$A$305,"&lt;"&amp;A8,$L$6:$L$305,"OK"),""))</f>
        <v/>
      </c>
      <c r="J8" s="38">
        <f>IF(OR(H8="",I8=""),"",ABS(H8-I8))</f>
        <v/>
      </c>
      <c r="K8" s="39">
        <f>IFERROR(J8/H8,"")</f>
        <v/>
      </c>
      <c r="L8" s="5">
        <f>IF(COUNTA(A8:D8)=0,"",IF(OR(A8="",B8="",C8=""),"INCOMPLETO",IF(A8&gt;'Parâmetros'!$B$2,"APÓS DATA DE CORTE",IF(COUNTIFS($A$6:$A$305,A8,$B$6:$B$305,B8)&gt;1,"DUPLICADO",IF(OR(N(D8)&lt;0,N(D8)&gt;=E8),"RUPTURA TOTAL/INVÁLIDA",IF(F8&lt;=0,"EVENTO INVÁLIDO","OK"))))))</f>
        <v/>
      </c>
      <c r="M8" s="37">
        <f>IF(A8="","",MONTH(A8))</f>
        <v/>
      </c>
    </row>
    <row r="9">
      <c r="A9" s="34" t="n">
        <v>46174</v>
      </c>
      <c r="B9" s="35" t="inlineStr">
        <is>
          <t>SKU-FIC-001</t>
        </is>
      </c>
      <c r="C9" s="36" t="n">
        <v>32</v>
      </c>
      <c r="D9" s="36" t="n">
        <v>0</v>
      </c>
      <c r="E9" s="37">
        <f>IF(A9="","",DAY(EOMONTH(A9,0)))</f>
        <v/>
      </c>
      <c r="F9" s="38">
        <f>IF(OR(A9="",B9=""),"",MAX(0.1,1+SUMPRODUCT(--('Eventos'!$B$6:$B$105&lt;=EOMONTH(A9,0)),--('Eventos'!$C$6:$C$105&gt;=A9),--((('Eventos'!$D$6:$D$105=B9)+('Eventos'!$D$6:$D$105="TODOS"))&gt;0),--('Eventos'!$G$6:$G$105="Ativo"),--('Eventos'!$I$6:$I$105="OK"),'Eventos'!$F$6:$F$105)))</f>
        <v/>
      </c>
      <c r="G9" s="38">
        <f>IF(OR(A9="",B9="",C9=""),"",IF(OR(N(D9)&lt;0,N(D9)&gt;=E9),"",C9*E9/(E9-N(D9))))</f>
        <v/>
      </c>
      <c r="H9" s="38">
        <f>IF(OR(G9="",F9="",F9&lt;=0),"",G9/F9)</f>
        <v/>
      </c>
      <c r="I9" s="38">
        <f>IF(OR(A9="",B9="",H9=""),"",IF(COUNTIFS($B$6:$B$305,B9,$A$6:$A$305,"&gt;="&amp;EDATE(A9,-'Parâmetros'!$B$4),$A$6:$A$305,"&lt;"&amp;A9,$L$6:$L$305,"OK")&gt;='Parâmetros'!$B$11,AVERAGEIFS($H$6:$H$305,$B$6:$B$305,B9,$A$6:$A$305,"&gt;="&amp;EDATE(A9,-'Parâmetros'!$B$4),$A$6:$A$305,"&lt;"&amp;A9,$L$6:$L$305,"OK"),""))</f>
        <v/>
      </c>
      <c r="J9" s="38">
        <f>IF(OR(H9="",I9=""),"",ABS(H9-I9))</f>
        <v/>
      </c>
      <c r="K9" s="39">
        <f>IFERROR(J9/H9,"")</f>
        <v/>
      </c>
      <c r="L9" s="5">
        <f>IF(COUNTA(A9:D9)=0,"",IF(OR(A9="",B9="",C9=""),"INCOMPLETO",IF(A9&gt;'Parâmetros'!$B$2,"APÓS DATA DE CORTE",IF(COUNTIFS($A$6:$A$305,A9,$B$6:$B$305,B9)&gt;1,"DUPLICADO",IF(OR(N(D9)&lt;0,N(D9)&gt;=E9),"RUPTURA TOTAL/INVÁLIDA",IF(F9&lt;=0,"EVENTO INVÁLIDO","OK"))))))</f>
        <v/>
      </c>
      <c r="M9" s="37">
        <f>IF(A9="","",MONTH(A9))</f>
        <v/>
      </c>
    </row>
    <row r="10">
      <c r="A10" s="34" t="n">
        <v>46204</v>
      </c>
      <c r="B10" s="35" t="inlineStr">
        <is>
          <t>SKU-FIC-001</t>
        </is>
      </c>
      <c r="C10" s="36" t="n">
        <v>40</v>
      </c>
      <c r="D10" s="36" t="n">
        <v>4</v>
      </c>
      <c r="E10" s="37">
        <f>IF(A10="","",DAY(EOMONTH(A10,0)))</f>
        <v/>
      </c>
      <c r="F10" s="38">
        <f>IF(OR(A10="",B10=""),"",MAX(0.1,1+SUMPRODUCT(--('Eventos'!$B$6:$B$105&lt;=EOMONTH(A10,0)),--('Eventos'!$C$6:$C$105&gt;=A10),--((('Eventos'!$D$6:$D$105=B10)+('Eventos'!$D$6:$D$105="TODOS"))&gt;0),--('Eventos'!$G$6:$G$105="Ativo"),--('Eventos'!$I$6:$I$105="OK"),'Eventos'!$F$6:$F$105)))</f>
        <v/>
      </c>
      <c r="G10" s="38">
        <f>IF(OR(A10="",B10="",C10=""),"",IF(OR(N(D10)&lt;0,N(D10)&gt;=E10),"",C10*E10/(E10-N(D10))))</f>
        <v/>
      </c>
      <c r="H10" s="38">
        <f>IF(OR(G10="",F10="",F10&lt;=0),"",G10/F10)</f>
        <v/>
      </c>
      <c r="I10" s="38">
        <f>IF(OR(A10="",B10="",H10=""),"",IF(COUNTIFS($B$6:$B$305,B10,$A$6:$A$305,"&gt;="&amp;EDATE(A10,-'Parâmetros'!$B$4),$A$6:$A$305,"&lt;"&amp;A10,$L$6:$L$305,"OK")&gt;='Parâmetros'!$B$11,AVERAGEIFS($H$6:$H$305,$B$6:$B$305,B10,$A$6:$A$305,"&gt;="&amp;EDATE(A10,-'Parâmetros'!$B$4),$A$6:$A$305,"&lt;"&amp;A10,$L$6:$L$305,"OK"),""))</f>
        <v/>
      </c>
      <c r="J10" s="38">
        <f>IF(OR(H10="",I10=""),"",ABS(H10-I10))</f>
        <v/>
      </c>
      <c r="K10" s="39">
        <f>IFERROR(J10/H10,"")</f>
        <v/>
      </c>
      <c r="L10" s="5">
        <f>IF(COUNTA(A10:D10)=0,"",IF(OR(A10="",B10="",C10=""),"INCOMPLETO",IF(A10&gt;'Parâmetros'!$B$2,"APÓS DATA DE CORTE",IF(COUNTIFS($A$6:$A$305,A10,$B$6:$B$305,B10)&gt;1,"DUPLICADO",IF(OR(N(D10)&lt;0,N(D10)&gt;=E10),"RUPTURA TOTAL/INVÁLIDA",IF(F10&lt;=0,"EVENTO INVÁLIDO","OK"))))))</f>
        <v/>
      </c>
      <c r="M10" s="37">
        <f>IF(A10="","",MONTH(A10))</f>
        <v/>
      </c>
    </row>
    <row r="11">
      <c r="A11" s="34" t="n">
        <v>46235</v>
      </c>
      <c r="B11" s="35" t="inlineStr">
        <is>
          <t>SKU-FIC-001</t>
        </is>
      </c>
      <c r="C11" s="36" t="n">
        <v>35</v>
      </c>
      <c r="D11" s="36" t="n">
        <v>0</v>
      </c>
      <c r="E11" s="37">
        <f>IF(A11="","",DAY(EOMONTH(A11,0)))</f>
        <v/>
      </c>
      <c r="F11" s="38">
        <f>IF(OR(A11="",B11=""),"",MAX(0.1,1+SUMPRODUCT(--('Eventos'!$B$6:$B$105&lt;=EOMONTH(A11,0)),--('Eventos'!$C$6:$C$105&gt;=A11),--((('Eventos'!$D$6:$D$105=B11)+('Eventos'!$D$6:$D$105="TODOS"))&gt;0),--('Eventos'!$G$6:$G$105="Ativo"),--('Eventos'!$I$6:$I$105="OK"),'Eventos'!$F$6:$F$105)))</f>
        <v/>
      </c>
      <c r="G11" s="38">
        <f>IF(OR(A11="",B11="",C11=""),"",IF(OR(N(D11)&lt;0,N(D11)&gt;=E11),"",C11*E11/(E11-N(D11))))</f>
        <v/>
      </c>
      <c r="H11" s="38">
        <f>IF(OR(G11="",F11="",F11&lt;=0),"",G11/F11)</f>
        <v/>
      </c>
      <c r="I11" s="38">
        <f>IF(OR(A11="",B11="",H11=""),"",IF(COUNTIFS($B$6:$B$305,B11,$A$6:$A$305,"&gt;="&amp;EDATE(A11,-'Parâmetros'!$B$4),$A$6:$A$305,"&lt;"&amp;A11,$L$6:$L$305,"OK")&gt;='Parâmetros'!$B$11,AVERAGEIFS($H$6:$H$305,$B$6:$B$305,B11,$A$6:$A$305,"&gt;="&amp;EDATE(A11,-'Parâmetros'!$B$4),$A$6:$A$305,"&lt;"&amp;A11,$L$6:$L$305,"OK"),""))</f>
        <v/>
      </c>
      <c r="J11" s="38">
        <f>IF(OR(H11="",I11=""),"",ABS(H11-I11))</f>
        <v/>
      </c>
      <c r="K11" s="39">
        <f>IFERROR(J11/H11,"")</f>
        <v/>
      </c>
      <c r="L11" s="5">
        <f>IF(COUNTA(A11:D11)=0,"",IF(OR(A11="",B11="",C11=""),"INCOMPLETO",IF(A11&gt;'Parâmetros'!$B$2,"APÓS DATA DE CORTE",IF(COUNTIFS($A$6:$A$305,A11,$B$6:$B$305,B11)&gt;1,"DUPLICADO",IF(OR(N(D11)&lt;0,N(D11)&gt;=E11),"RUPTURA TOTAL/INVÁLIDA",IF(F11&lt;=0,"EVENTO INVÁLIDO","OK"))))))</f>
        <v/>
      </c>
      <c r="M11" s="37">
        <f>IF(A11="","",MONTH(A11))</f>
        <v/>
      </c>
    </row>
    <row r="12">
      <c r="A12" s="34" t="n">
        <v>46235</v>
      </c>
      <c r="B12" s="35" t="inlineStr">
        <is>
          <t>SKU-FIC-002</t>
        </is>
      </c>
      <c r="C12" s="36" t="n">
        <v>16</v>
      </c>
      <c r="D12" s="36" t="n">
        <v>1</v>
      </c>
      <c r="E12" s="37">
        <f>IF(A12="","",DAY(EOMONTH(A12,0)))</f>
        <v/>
      </c>
      <c r="F12" s="38">
        <f>IF(OR(A12="",B12=""),"",MAX(0.1,1+SUMPRODUCT(--('Eventos'!$B$6:$B$105&lt;=EOMONTH(A12,0)),--('Eventos'!$C$6:$C$105&gt;=A12),--((('Eventos'!$D$6:$D$105=B12)+('Eventos'!$D$6:$D$105="TODOS"))&gt;0),--('Eventos'!$G$6:$G$105="Ativo"),--('Eventos'!$I$6:$I$105="OK"),'Eventos'!$F$6:$F$105)))</f>
        <v/>
      </c>
      <c r="G12" s="38">
        <f>IF(OR(A12="",B12="",C12=""),"",IF(OR(N(D12)&lt;0,N(D12)&gt;=E12),"",C12*E12/(E12-N(D12))))</f>
        <v/>
      </c>
      <c r="H12" s="38">
        <f>IF(OR(G12="",F12="",F12&lt;=0),"",G12/F12)</f>
        <v/>
      </c>
      <c r="I12" s="38">
        <f>IF(OR(A12="",B12="",H12=""),"",IF(COUNTIFS($B$6:$B$305,B12,$A$6:$A$305,"&gt;="&amp;EDATE(A12,-'Parâmetros'!$B$4),$A$6:$A$305,"&lt;"&amp;A12,$L$6:$L$305,"OK")&gt;='Parâmetros'!$B$11,AVERAGEIFS($H$6:$H$305,$B$6:$B$305,B12,$A$6:$A$305,"&gt;="&amp;EDATE(A12,-'Parâmetros'!$B$4),$A$6:$A$305,"&lt;"&amp;A12,$L$6:$L$305,"OK"),""))</f>
        <v/>
      </c>
      <c r="J12" s="38">
        <f>IF(OR(H12="",I12=""),"",ABS(H12-I12))</f>
        <v/>
      </c>
      <c r="K12" s="39">
        <f>IFERROR(J12/H12,"")</f>
        <v/>
      </c>
      <c r="L12" s="5">
        <f>IF(COUNTA(A12:D12)=0,"",IF(OR(A12="",B12="",C12=""),"INCOMPLETO",IF(A12&gt;'Parâmetros'!$B$2,"APÓS DATA DE CORTE",IF(COUNTIFS($A$6:$A$305,A12,$B$6:$B$305,B12)&gt;1,"DUPLICADO",IF(OR(N(D12)&lt;0,N(D12)&gt;=E12),"RUPTURA TOTAL/INVÁLIDA",IF(F12&lt;=0,"EVENTO INVÁLIDO","OK"))))))</f>
        <v/>
      </c>
      <c r="M12" s="37">
        <f>IF(A12="","",MONTH(A12))</f>
        <v/>
      </c>
    </row>
    <row r="13">
      <c r="A13" s="34" t="n"/>
      <c r="B13" s="35" t="n"/>
      <c r="C13" s="36" t="n"/>
      <c r="D13" s="36" t="n"/>
      <c r="E13" s="37">
        <f>IF(A13="","",DAY(EOMONTH(A13,0)))</f>
        <v/>
      </c>
      <c r="F13" s="38">
        <f>IF(OR(A13="",B13=""),"",MAX(0.1,1+SUMPRODUCT(--('Eventos'!$B$6:$B$105&lt;=EOMONTH(A13,0)),--('Eventos'!$C$6:$C$105&gt;=A13),--((('Eventos'!$D$6:$D$105=B13)+('Eventos'!$D$6:$D$105="TODOS"))&gt;0),--('Eventos'!$G$6:$G$105="Ativo"),--('Eventos'!$I$6:$I$105="OK"),'Eventos'!$F$6:$F$105)))</f>
        <v/>
      </c>
      <c r="G13" s="38">
        <f>IF(OR(A13="",B13="",C13=""),"",IF(OR(N(D13)&lt;0,N(D13)&gt;=E13),"",C13*E13/(E13-N(D13))))</f>
        <v/>
      </c>
      <c r="H13" s="38">
        <f>IF(OR(G13="",F13="",F13&lt;=0),"",G13/F13)</f>
        <v/>
      </c>
      <c r="I13" s="38">
        <f>IF(OR(A13="",B13="",H13=""),"",IF(COUNTIFS($B$6:$B$305,B13,$A$6:$A$305,"&gt;="&amp;EDATE(A13,-'Parâmetros'!$B$4),$A$6:$A$305,"&lt;"&amp;A13,$L$6:$L$305,"OK")&gt;='Parâmetros'!$B$11,AVERAGEIFS($H$6:$H$305,$B$6:$B$305,B13,$A$6:$A$305,"&gt;="&amp;EDATE(A13,-'Parâmetros'!$B$4),$A$6:$A$305,"&lt;"&amp;A13,$L$6:$L$305,"OK"),""))</f>
        <v/>
      </c>
      <c r="J13" s="38">
        <f>IF(OR(H13="",I13=""),"",ABS(H13-I13))</f>
        <v/>
      </c>
      <c r="K13" s="39">
        <f>IFERROR(J13/H13,"")</f>
        <v/>
      </c>
      <c r="L13" s="5">
        <f>IF(COUNTA(A13:D13)=0,"",IF(OR(A13="",B13="",C13=""),"INCOMPLETO",IF(A13&gt;'Parâmetros'!$B$2,"APÓS DATA DE CORTE",IF(COUNTIFS($A$6:$A$305,A13,$B$6:$B$305,B13)&gt;1,"DUPLICADO",IF(OR(N(D13)&lt;0,N(D13)&gt;=E13),"RUPTURA TOTAL/INVÁLIDA",IF(F13&lt;=0,"EVENTO INVÁLIDO","OK"))))))</f>
        <v/>
      </c>
      <c r="M13" s="37">
        <f>IF(A13="","",MONTH(A13))</f>
        <v/>
      </c>
    </row>
    <row r="14">
      <c r="A14" s="34" t="n"/>
      <c r="B14" s="35" t="n"/>
      <c r="C14" s="36" t="n"/>
      <c r="D14" s="36" t="n"/>
      <c r="E14" s="37">
        <f>IF(A14="","",DAY(EOMONTH(A14,0)))</f>
        <v/>
      </c>
      <c r="F14" s="38">
        <f>IF(OR(A14="",B14=""),"",MAX(0.1,1+SUMPRODUCT(--('Eventos'!$B$6:$B$105&lt;=EOMONTH(A14,0)),--('Eventos'!$C$6:$C$105&gt;=A14),--((('Eventos'!$D$6:$D$105=B14)+('Eventos'!$D$6:$D$105="TODOS"))&gt;0),--('Eventos'!$G$6:$G$105="Ativo"),--('Eventos'!$I$6:$I$105="OK"),'Eventos'!$F$6:$F$105)))</f>
        <v/>
      </c>
      <c r="G14" s="38">
        <f>IF(OR(A14="",B14="",C14=""),"",IF(OR(N(D14)&lt;0,N(D14)&gt;=E14),"",C14*E14/(E14-N(D14))))</f>
        <v/>
      </c>
      <c r="H14" s="38">
        <f>IF(OR(G14="",F14="",F14&lt;=0),"",G14/F14)</f>
        <v/>
      </c>
      <c r="I14" s="38">
        <f>IF(OR(A14="",B14="",H14=""),"",IF(COUNTIFS($B$6:$B$305,B14,$A$6:$A$305,"&gt;="&amp;EDATE(A14,-'Parâmetros'!$B$4),$A$6:$A$305,"&lt;"&amp;A14,$L$6:$L$305,"OK")&gt;='Parâmetros'!$B$11,AVERAGEIFS($H$6:$H$305,$B$6:$B$305,B14,$A$6:$A$305,"&gt;="&amp;EDATE(A14,-'Parâmetros'!$B$4),$A$6:$A$305,"&lt;"&amp;A14,$L$6:$L$305,"OK"),""))</f>
        <v/>
      </c>
      <c r="J14" s="38">
        <f>IF(OR(H14="",I14=""),"",ABS(H14-I14))</f>
        <v/>
      </c>
      <c r="K14" s="39">
        <f>IFERROR(J14/H14,"")</f>
        <v/>
      </c>
      <c r="L14" s="5">
        <f>IF(COUNTA(A14:D14)=0,"",IF(OR(A14="",B14="",C14=""),"INCOMPLETO",IF(A14&gt;'Parâmetros'!$B$2,"APÓS DATA DE CORTE",IF(COUNTIFS($A$6:$A$305,A14,$B$6:$B$305,B14)&gt;1,"DUPLICADO",IF(OR(N(D14)&lt;0,N(D14)&gt;=E14),"RUPTURA TOTAL/INVÁLIDA",IF(F14&lt;=0,"EVENTO INVÁLIDO","OK"))))))</f>
        <v/>
      </c>
      <c r="M14" s="37">
        <f>IF(A14="","",MONTH(A14))</f>
        <v/>
      </c>
    </row>
    <row r="15">
      <c r="A15" s="34" t="n"/>
      <c r="B15" s="35" t="n"/>
      <c r="C15" s="36" t="n"/>
      <c r="D15" s="36" t="n"/>
      <c r="E15" s="37">
        <f>IF(A15="","",DAY(EOMONTH(A15,0)))</f>
        <v/>
      </c>
      <c r="F15" s="38">
        <f>IF(OR(A15="",B15=""),"",MAX(0.1,1+SUMPRODUCT(--('Eventos'!$B$6:$B$105&lt;=EOMONTH(A15,0)),--('Eventos'!$C$6:$C$105&gt;=A15),--((('Eventos'!$D$6:$D$105=B15)+('Eventos'!$D$6:$D$105="TODOS"))&gt;0),--('Eventos'!$G$6:$G$105="Ativo"),--('Eventos'!$I$6:$I$105="OK"),'Eventos'!$F$6:$F$105)))</f>
        <v/>
      </c>
      <c r="G15" s="38">
        <f>IF(OR(A15="",B15="",C15=""),"",IF(OR(N(D15)&lt;0,N(D15)&gt;=E15),"",C15*E15/(E15-N(D15))))</f>
        <v/>
      </c>
      <c r="H15" s="38">
        <f>IF(OR(G15="",F15="",F15&lt;=0),"",G15/F15)</f>
        <v/>
      </c>
      <c r="I15" s="38">
        <f>IF(OR(A15="",B15="",H15=""),"",IF(COUNTIFS($B$6:$B$305,B15,$A$6:$A$305,"&gt;="&amp;EDATE(A15,-'Parâmetros'!$B$4),$A$6:$A$305,"&lt;"&amp;A15,$L$6:$L$305,"OK")&gt;='Parâmetros'!$B$11,AVERAGEIFS($H$6:$H$305,$B$6:$B$305,B15,$A$6:$A$305,"&gt;="&amp;EDATE(A15,-'Parâmetros'!$B$4),$A$6:$A$305,"&lt;"&amp;A15,$L$6:$L$305,"OK"),""))</f>
        <v/>
      </c>
      <c r="J15" s="38">
        <f>IF(OR(H15="",I15=""),"",ABS(H15-I15))</f>
        <v/>
      </c>
      <c r="K15" s="39">
        <f>IFERROR(J15/H15,"")</f>
        <v/>
      </c>
      <c r="L15" s="5">
        <f>IF(COUNTA(A15:D15)=0,"",IF(OR(A15="",B15="",C15=""),"INCOMPLETO",IF(A15&gt;'Parâmetros'!$B$2,"APÓS DATA DE CORTE",IF(COUNTIFS($A$6:$A$305,A15,$B$6:$B$305,B15)&gt;1,"DUPLICADO",IF(OR(N(D15)&lt;0,N(D15)&gt;=E15),"RUPTURA TOTAL/INVÁLIDA",IF(F15&lt;=0,"EVENTO INVÁLIDO","OK"))))))</f>
        <v/>
      </c>
      <c r="M15" s="37">
        <f>IF(A15="","",MONTH(A15))</f>
        <v/>
      </c>
    </row>
    <row r="16">
      <c r="A16" s="34" t="n"/>
      <c r="B16" s="35" t="n"/>
      <c r="C16" s="36" t="n"/>
      <c r="D16" s="36" t="n"/>
      <c r="E16" s="37">
        <f>IF(A16="","",DAY(EOMONTH(A16,0)))</f>
        <v/>
      </c>
      <c r="F16" s="38">
        <f>IF(OR(A16="",B16=""),"",MAX(0.1,1+SUMPRODUCT(--('Eventos'!$B$6:$B$105&lt;=EOMONTH(A16,0)),--('Eventos'!$C$6:$C$105&gt;=A16),--((('Eventos'!$D$6:$D$105=B16)+('Eventos'!$D$6:$D$105="TODOS"))&gt;0),--('Eventos'!$G$6:$G$105="Ativo"),--('Eventos'!$I$6:$I$105="OK"),'Eventos'!$F$6:$F$105)))</f>
        <v/>
      </c>
      <c r="G16" s="38">
        <f>IF(OR(A16="",B16="",C16=""),"",IF(OR(N(D16)&lt;0,N(D16)&gt;=E16),"",C16*E16/(E16-N(D16))))</f>
        <v/>
      </c>
      <c r="H16" s="38">
        <f>IF(OR(G16="",F16="",F16&lt;=0),"",G16/F16)</f>
        <v/>
      </c>
      <c r="I16" s="38">
        <f>IF(OR(A16="",B16="",H16=""),"",IF(COUNTIFS($B$6:$B$305,B16,$A$6:$A$305,"&gt;="&amp;EDATE(A16,-'Parâmetros'!$B$4),$A$6:$A$305,"&lt;"&amp;A16,$L$6:$L$305,"OK")&gt;='Parâmetros'!$B$11,AVERAGEIFS($H$6:$H$305,$B$6:$B$305,B16,$A$6:$A$305,"&gt;="&amp;EDATE(A16,-'Parâmetros'!$B$4),$A$6:$A$305,"&lt;"&amp;A16,$L$6:$L$305,"OK"),""))</f>
        <v/>
      </c>
      <c r="J16" s="38">
        <f>IF(OR(H16="",I16=""),"",ABS(H16-I16))</f>
        <v/>
      </c>
      <c r="K16" s="39">
        <f>IFERROR(J16/H16,"")</f>
        <v/>
      </c>
      <c r="L16" s="5">
        <f>IF(COUNTA(A16:D16)=0,"",IF(OR(A16="",B16="",C16=""),"INCOMPLETO",IF(A16&gt;'Parâmetros'!$B$2,"APÓS DATA DE CORTE",IF(COUNTIFS($A$6:$A$305,A16,$B$6:$B$305,B16)&gt;1,"DUPLICADO",IF(OR(N(D16)&lt;0,N(D16)&gt;=E16),"RUPTURA TOTAL/INVÁLIDA",IF(F16&lt;=0,"EVENTO INVÁLIDO","OK"))))))</f>
        <v/>
      </c>
      <c r="M16" s="37">
        <f>IF(A16="","",MONTH(A16))</f>
        <v/>
      </c>
    </row>
    <row r="17">
      <c r="A17" s="34" t="n"/>
      <c r="B17" s="35" t="n"/>
      <c r="C17" s="36" t="n"/>
      <c r="D17" s="36" t="n"/>
      <c r="E17" s="37">
        <f>IF(A17="","",DAY(EOMONTH(A17,0)))</f>
        <v/>
      </c>
      <c r="F17" s="38">
        <f>IF(OR(A17="",B17=""),"",MAX(0.1,1+SUMPRODUCT(--('Eventos'!$B$6:$B$105&lt;=EOMONTH(A17,0)),--('Eventos'!$C$6:$C$105&gt;=A17),--((('Eventos'!$D$6:$D$105=B17)+('Eventos'!$D$6:$D$105="TODOS"))&gt;0),--('Eventos'!$G$6:$G$105="Ativo"),--('Eventos'!$I$6:$I$105="OK"),'Eventos'!$F$6:$F$105)))</f>
        <v/>
      </c>
      <c r="G17" s="38">
        <f>IF(OR(A17="",B17="",C17=""),"",IF(OR(N(D17)&lt;0,N(D17)&gt;=E17),"",C17*E17/(E17-N(D17))))</f>
        <v/>
      </c>
      <c r="H17" s="38">
        <f>IF(OR(G17="",F17="",F17&lt;=0),"",G17/F17)</f>
        <v/>
      </c>
      <c r="I17" s="38">
        <f>IF(OR(A17="",B17="",H17=""),"",IF(COUNTIFS($B$6:$B$305,B17,$A$6:$A$305,"&gt;="&amp;EDATE(A17,-'Parâmetros'!$B$4),$A$6:$A$305,"&lt;"&amp;A17,$L$6:$L$305,"OK")&gt;='Parâmetros'!$B$11,AVERAGEIFS($H$6:$H$305,$B$6:$B$305,B17,$A$6:$A$305,"&gt;="&amp;EDATE(A17,-'Parâmetros'!$B$4),$A$6:$A$305,"&lt;"&amp;A17,$L$6:$L$305,"OK"),""))</f>
        <v/>
      </c>
      <c r="J17" s="38">
        <f>IF(OR(H17="",I17=""),"",ABS(H17-I17))</f>
        <v/>
      </c>
      <c r="K17" s="39">
        <f>IFERROR(J17/H17,"")</f>
        <v/>
      </c>
      <c r="L17" s="5">
        <f>IF(COUNTA(A17:D17)=0,"",IF(OR(A17="",B17="",C17=""),"INCOMPLETO",IF(A17&gt;'Parâmetros'!$B$2,"APÓS DATA DE CORTE",IF(COUNTIFS($A$6:$A$305,A17,$B$6:$B$305,B17)&gt;1,"DUPLICADO",IF(OR(N(D17)&lt;0,N(D17)&gt;=E17),"RUPTURA TOTAL/INVÁLIDA",IF(F17&lt;=0,"EVENTO INVÁLIDO","OK"))))))</f>
        <v/>
      </c>
      <c r="M17" s="37">
        <f>IF(A17="","",MONTH(A17))</f>
        <v/>
      </c>
    </row>
    <row r="18">
      <c r="A18" s="34" t="n"/>
      <c r="B18" s="35" t="n"/>
      <c r="C18" s="36" t="n"/>
      <c r="D18" s="36" t="n"/>
      <c r="E18" s="37">
        <f>IF(A18="","",DAY(EOMONTH(A18,0)))</f>
        <v/>
      </c>
      <c r="F18" s="38">
        <f>IF(OR(A18="",B18=""),"",MAX(0.1,1+SUMPRODUCT(--('Eventos'!$B$6:$B$105&lt;=EOMONTH(A18,0)),--('Eventos'!$C$6:$C$105&gt;=A18),--((('Eventos'!$D$6:$D$105=B18)+('Eventos'!$D$6:$D$105="TODOS"))&gt;0),--('Eventos'!$G$6:$G$105="Ativo"),--('Eventos'!$I$6:$I$105="OK"),'Eventos'!$F$6:$F$105)))</f>
        <v/>
      </c>
      <c r="G18" s="38">
        <f>IF(OR(A18="",B18="",C18=""),"",IF(OR(N(D18)&lt;0,N(D18)&gt;=E18),"",C18*E18/(E18-N(D18))))</f>
        <v/>
      </c>
      <c r="H18" s="38">
        <f>IF(OR(G18="",F18="",F18&lt;=0),"",G18/F18)</f>
        <v/>
      </c>
      <c r="I18" s="38">
        <f>IF(OR(A18="",B18="",H18=""),"",IF(COUNTIFS($B$6:$B$305,B18,$A$6:$A$305,"&gt;="&amp;EDATE(A18,-'Parâmetros'!$B$4),$A$6:$A$305,"&lt;"&amp;A18,$L$6:$L$305,"OK")&gt;='Parâmetros'!$B$11,AVERAGEIFS($H$6:$H$305,$B$6:$B$305,B18,$A$6:$A$305,"&gt;="&amp;EDATE(A18,-'Parâmetros'!$B$4),$A$6:$A$305,"&lt;"&amp;A18,$L$6:$L$305,"OK"),""))</f>
        <v/>
      </c>
      <c r="J18" s="38">
        <f>IF(OR(H18="",I18=""),"",ABS(H18-I18))</f>
        <v/>
      </c>
      <c r="K18" s="39">
        <f>IFERROR(J18/H18,"")</f>
        <v/>
      </c>
      <c r="L18" s="5">
        <f>IF(COUNTA(A18:D18)=0,"",IF(OR(A18="",B18="",C18=""),"INCOMPLETO",IF(A18&gt;'Parâmetros'!$B$2,"APÓS DATA DE CORTE",IF(COUNTIFS($A$6:$A$305,A18,$B$6:$B$305,B18)&gt;1,"DUPLICADO",IF(OR(N(D18)&lt;0,N(D18)&gt;=E18),"RUPTURA TOTAL/INVÁLIDA",IF(F18&lt;=0,"EVENTO INVÁLIDO","OK"))))))</f>
        <v/>
      </c>
      <c r="M18" s="37">
        <f>IF(A18="","",MONTH(A18))</f>
        <v/>
      </c>
    </row>
    <row r="19">
      <c r="A19" s="34" t="n"/>
      <c r="B19" s="35" t="n"/>
      <c r="C19" s="36" t="n"/>
      <c r="D19" s="36" t="n"/>
      <c r="E19" s="37">
        <f>IF(A19="","",DAY(EOMONTH(A19,0)))</f>
        <v/>
      </c>
      <c r="F19" s="38">
        <f>IF(OR(A19="",B19=""),"",MAX(0.1,1+SUMPRODUCT(--('Eventos'!$B$6:$B$105&lt;=EOMONTH(A19,0)),--('Eventos'!$C$6:$C$105&gt;=A19),--((('Eventos'!$D$6:$D$105=B19)+('Eventos'!$D$6:$D$105="TODOS"))&gt;0),--('Eventos'!$G$6:$G$105="Ativo"),--('Eventos'!$I$6:$I$105="OK"),'Eventos'!$F$6:$F$105)))</f>
        <v/>
      </c>
      <c r="G19" s="38">
        <f>IF(OR(A19="",B19="",C19=""),"",IF(OR(N(D19)&lt;0,N(D19)&gt;=E19),"",C19*E19/(E19-N(D19))))</f>
        <v/>
      </c>
      <c r="H19" s="38">
        <f>IF(OR(G19="",F19="",F19&lt;=0),"",G19/F19)</f>
        <v/>
      </c>
      <c r="I19" s="38">
        <f>IF(OR(A19="",B19="",H19=""),"",IF(COUNTIFS($B$6:$B$305,B19,$A$6:$A$305,"&gt;="&amp;EDATE(A19,-'Parâmetros'!$B$4),$A$6:$A$305,"&lt;"&amp;A19,$L$6:$L$305,"OK")&gt;='Parâmetros'!$B$11,AVERAGEIFS($H$6:$H$305,$B$6:$B$305,B19,$A$6:$A$305,"&gt;="&amp;EDATE(A19,-'Parâmetros'!$B$4),$A$6:$A$305,"&lt;"&amp;A19,$L$6:$L$305,"OK"),""))</f>
        <v/>
      </c>
      <c r="J19" s="38">
        <f>IF(OR(H19="",I19=""),"",ABS(H19-I19))</f>
        <v/>
      </c>
      <c r="K19" s="39">
        <f>IFERROR(J19/H19,"")</f>
        <v/>
      </c>
      <c r="L19" s="5">
        <f>IF(COUNTA(A19:D19)=0,"",IF(OR(A19="",B19="",C19=""),"INCOMPLETO",IF(A19&gt;'Parâmetros'!$B$2,"APÓS DATA DE CORTE",IF(COUNTIFS($A$6:$A$305,A19,$B$6:$B$305,B19)&gt;1,"DUPLICADO",IF(OR(N(D19)&lt;0,N(D19)&gt;=E19),"RUPTURA TOTAL/INVÁLIDA",IF(F19&lt;=0,"EVENTO INVÁLIDO","OK"))))))</f>
        <v/>
      </c>
      <c r="M19" s="37">
        <f>IF(A19="","",MONTH(A19))</f>
        <v/>
      </c>
    </row>
    <row r="20">
      <c r="A20" s="34" t="n"/>
      <c r="B20" s="35" t="n"/>
      <c r="C20" s="36" t="n"/>
      <c r="D20" s="36" t="n"/>
      <c r="E20" s="37">
        <f>IF(A20="","",DAY(EOMONTH(A20,0)))</f>
        <v/>
      </c>
      <c r="F20" s="38">
        <f>IF(OR(A20="",B20=""),"",MAX(0.1,1+SUMPRODUCT(--('Eventos'!$B$6:$B$105&lt;=EOMONTH(A20,0)),--('Eventos'!$C$6:$C$105&gt;=A20),--((('Eventos'!$D$6:$D$105=B20)+('Eventos'!$D$6:$D$105="TODOS"))&gt;0),--('Eventos'!$G$6:$G$105="Ativo"),--('Eventos'!$I$6:$I$105="OK"),'Eventos'!$F$6:$F$105)))</f>
        <v/>
      </c>
      <c r="G20" s="38">
        <f>IF(OR(A20="",B20="",C20=""),"",IF(OR(N(D20)&lt;0,N(D20)&gt;=E20),"",C20*E20/(E20-N(D20))))</f>
        <v/>
      </c>
      <c r="H20" s="38">
        <f>IF(OR(G20="",F20="",F20&lt;=0),"",G20/F20)</f>
        <v/>
      </c>
      <c r="I20" s="38">
        <f>IF(OR(A20="",B20="",H20=""),"",IF(COUNTIFS($B$6:$B$305,B20,$A$6:$A$305,"&gt;="&amp;EDATE(A20,-'Parâmetros'!$B$4),$A$6:$A$305,"&lt;"&amp;A20,$L$6:$L$305,"OK")&gt;='Parâmetros'!$B$11,AVERAGEIFS($H$6:$H$305,$B$6:$B$305,B20,$A$6:$A$305,"&gt;="&amp;EDATE(A20,-'Parâmetros'!$B$4),$A$6:$A$305,"&lt;"&amp;A20,$L$6:$L$305,"OK"),""))</f>
        <v/>
      </c>
      <c r="J20" s="38">
        <f>IF(OR(H20="",I20=""),"",ABS(H20-I20))</f>
        <v/>
      </c>
      <c r="K20" s="39">
        <f>IFERROR(J20/H20,"")</f>
        <v/>
      </c>
      <c r="L20" s="5">
        <f>IF(COUNTA(A20:D20)=0,"",IF(OR(A20="",B20="",C20=""),"INCOMPLETO",IF(A20&gt;'Parâmetros'!$B$2,"APÓS DATA DE CORTE",IF(COUNTIFS($A$6:$A$305,A20,$B$6:$B$305,B20)&gt;1,"DUPLICADO",IF(OR(N(D20)&lt;0,N(D20)&gt;=E20),"RUPTURA TOTAL/INVÁLIDA",IF(F20&lt;=0,"EVENTO INVÁLIDO","OK"))))))</f>
        <v/>
      </c>
      <c r="M20" s="37">
        <f>IF(A20="","",MONTH(A20))</f>
        <v/>
      </c>
    </row>
    <row r="21">
      <c r="A21" s="34" t="n"/>
      <c r="B21" s="35" t="n"/>
      <c r="C21" s="36" t="n"/>
      <c r="D21" s="36" t="n"/>
      <c r="E21" s="37">
        <f>IF(A21="","",DAY(EOMONTH(A21,0)))</f>
        <v/>
      </c>
      <c r="F21" s="38">
        <f>IF(OR(A21="",B21=""),"",MAX(0.1,1+SUMPRODUCT(--('Eventos'!$B$6:$B$105&lt;=EOMONTH(A21,0)),--('Eventos'!$C$6:$C$105&gt;=A21),--((('Eventos'!$D$6:$D$105=B21)+('Eventos'!$D$6:$D$105="TODOS"))&gt;0),--('Eventos'!$G$6:$G$105="Ativo"),--('Eventos'!$I$6:$I$105="OK"),'Eventos'!$F$6:$F$105)))</f>
        <v/>
      </c>
      <c r="G21" s="38">
        <f>IF(OR(A21="",B21="",C21=""),"",IF(OR(N(D21)&lt;0,N(D21)&gt;=E21),"",C21*E21/(E21-N(D21))))</f>
        <v/>
      </c>
      <c r="H21" s="38">
        <f>IF(OR(G21="",F21="",F21&lt;=0),"",G21/F21)</f>
        <v/>
      </c>
      <c r="I21" s="38">
        <f>IF(OR(A21="",B21="",H21=""),"",IF(COUNTIFS($B$6:$B$305,B21,$A$6:$A$305,"&gt;="&amp;EDATE(A21,-'Parâmetros'!$B$4),$A$6:$A$305,"&lt;"&amp;A21,$L$6:$L$305,"OK")&gt;='Parâmetros'!$B$11,AVERAGEIFS($H$6:$H$305,$B$6:$B$305,B21,$A$6:$A$305,"&gt;="&amp;EDATE(A21,-'Parâmetros'!$B$4),$A$6:$A$305,"&lt;"&amp;A21,$L$6:$L$305,"OK"),""))</f>
        <v/>
      </c>
      <c r="J21" s="38">
        <f>IF(OR(H21="",I21=""),"",ABS(H21-I21))</f>
        <v/>
      </c>
      <c r="K21" s="39">
        <f>IFERROR(J21/H21,"")</f>
        <v/>
      </c>
      <c r="L21" s="5">
        <f>IF(COUNTA(A21:D21)=0,"",IF(OR(A21="",B21="",C21=""),"INCOMPLETO",IF(A21&gt;'Parâmetros'!$B$2,"APÓS DATA DE CORTE",IF(COUNTIFS($A$6:$A$305,A21,$B$6:$B$305,B21)&gt;1,"DUPLICADO",IF(OR(N(D21)&lt;0,N(D21)&gt;=E21),"RUPTURA TOTAL/INVÁLIDA",IF(F21&lt;=0,"EVENTO INVÁLIDO","OK"))))))</f>
        <v/>
      </c>
      <c r="M21" s="37">
        <f>IF(A21="","",MONTH(A21))</f>
        <v/>
      </c>
    </row>
    <row r="22">
      <c r="A22" s="34" t="n"/>
      <c r="B22" s="35" t="n"/>
      <c r="C22" s="36" t="n"/>
      <c r="D22" s="36" t="n"/>
      <c r="E22" s="37">
        <f>IF(A22="","",DAY(EOMONTH(A22,0)))</f>
        <v/>
      </c>
      <c r="F22" s="38">
        <f>IF(OR(A22="",B22=""),"",MAX(0.1,1+SUMPRODUCT(--('Eventos'!$B$6:$B$105&lt;=EOMONTH(A22,0)),--('Eventos'!$C$6:$C$105&gt;=A22),--((('Eventos'!$D$6:$D$105=B22)+('Eventos'!$D$6:$D$105="TODOS"))&gt;0),--('Eventos'!$G$6:$G$105="Ativo"),--('Eventos'!$I$6:$I$105="OK"),'Eventos'!$F$6:$F$105)))</f>
        <v/>
      </c>
      <c r="G22" s="38">
        <f>IF(OR(A22="",B22="",C22=""),"",IF(OR(N(D22)&lt;0,N(D22)&gt;=E22),"",C22*E22/(E22-N(D22))))</f>
        <v/>
      </c>
      <c r="H22" s="38">
        <f>IF(OR(G22="",F22="",F22&lt;=0),"",G22/F22)</f>
        <v/>
      </c>
      <c r="I22" s="38">
        <f>IF(OR(A22="",B22="",H22=""),"",IF(COUNTIFS($B$6:$B$305,B22,$A$6:$A$305,"&gt;="&amp;EDATE(A22,-'Parâmetros'!$B$4),$A$6:$A$305,"&lt;"&amp;A22,$L$6:$L$305,"OK")&gt;='Parâmetros'!$B$11,AVERAGEIFS($H$6:$H$305,$B$6:$B$305,B22,$A$6:$A$305,"&gt;="&amp;EDATE(A22,-'Parâmetros'!$B$4),$A$6:$A$305,"&lt;"&amp;A22,$L$6:$L$305,"OK"),""))</f>
        <v/>
      </c>
      <c r="J22" s="38">
        <f>IF(OR(H22="",I22=""),"",ABS(H22-I22))</f>
        <v/>
      </c>
      <c r="K22" s="39">
        <f>IFERROR(J22/H22,"")</f>
        <v/>
      </c>
      <c r="L22" s="5">
        <f>IF(COUNTA(A22:D22)=0,"",IF(OR(A22="",B22="",C22=""),"INCOMPLETO",IF(A22&gt;'Parâmetros'!$B$2,"APÓS DATA DE CORTE",IF(COUNTIFS($A$6:$A$305,A22,$B$6:$B$305,B22)&gt;1,"DUPLICADO",IF(OR(N(D22)&lt;0,N(D22)&gt;=E22),"RUPTURA TOTAL/INVÁLIDA",IF(F22&lt;=0,"EVENTO INVÁLIDO","OK"))))))</f>
        <v/>
      </c>
      <c r="M22" s="37">
        <f>IF(A22="","",MONTH(A22))</f>
        <v/>
      </c>
    </row>
    <row r="23">
      <c r="A23" s="34" t="n"/>
      <c r="B23" s="35" t="n"/>
      <c r="C23" s="36" t="n"/>
      <c r="D23" s="36" t="n"/>
      <c r="E23" s="37">
        <f>IF(A23="","",DAY(EOMONTH(A23,0)))</f>
        <v/>
      </c>
      <c r="F23" s="38">
        <f>IF(OR(A23="",B23=""),"",MAX(0.1,1+SUMPRODUCT(--('Eventos'!$B$6:$B$105&lt;=EOMONTH(A23,0)),--('Eventos'!$C$6:$C$105&gt;=A23),--((('Eventos'!$D$6:$D$105=B23)+('Eventos'!$D$6:$D$105="TODOS"))&gt;0),--('Eventos'!$G$6:$G$105="Ativo"),--('Eventos'!$I$6:$I$105="OK"),'Eventos'!$F$6:$F$105)))</f>
        <v/>
      </c>
      <c r="G23" s="38">
        <f>IF(OR(A23="",B23="",C23=""),"",IF(OR(N(D23)&lt;0,N(D23)&gt;=E23),"",C23*E23/(E23-N(D23))))</f>
        <v/>
      </c>
      <c r="H23" s="38">
        <f>IF(OR(G23="",F23="",F23&lt;=0),"",G23/F23)</f>
        <v/>
      </c>
      <c r="I23" s="38">
        <f>IF(OR(A23="",B23="",H23=""),"",IF(COUNTIFS($B$6:$B$305,B23,$A$6:$A$305,"&gt;="&amp;EDATE(A23,-'Parâmetros'!$B$4),$A$6:$A$305,"&lt;"&amp;A23,$L$6:$L$305,"OK")&gt;='Parâmetros'!$B$11,AVERAGEIFS($H$6:$H$305,$B$6:$B$305,B23,$A$6:$A$305,"&gt;="&amp;EDATE(A23,-'Parâmetros'!$B$4),$A$6:$A$305,"&lt;"&amp;A23,$L$6:$L$305,"OK"),""))</f>
        <v/>
      </c>
      <c r="J23" s="38">
        <f>IF(OR(H23="",I23=""),"",ABS(H23-I23))</f>
        <v/>
      </c>
      <c r="K23" s="39">
        <f>IFERROR(J23/H23,"")</f>
        <v/>
      </c>
      <c r="L23" s="5">
        <f>IF(COUNTA(A23:D23)=0,"",IF(OR(A23="",B23="",C23=""),"INCOMPLETO",IF(A23&gt;'Parâmetros'!$B$2,"APÓS DATA DE CORTE",IF(COUNTIFS($A$6:$A$305,A23,$B$6:$B$305,B23)&gt;1,"DUPLICADO",IF(OR(N(D23)&lt;0,N(D23)&gt;=E23),"RUPTURA TOTAL/INVÁLIDA",IF(F23&lt;=0,"EVENTO INVÁLIDO","OK"))))))</f>
        <v/>
      </c>
      <c r="M23" s="37">
        <f>IF(A23="","",MONTH(A23))</f>
        <v/>
      </c>
    </row>
    <row r="24">
      <c r="A24" s="34" t="n"/>
      <c r="B24" s="35" t="n"/>
      <c r="C24" s="36" t="n"/>
      <c r="D24" s="36" t="n"/>
      <c r="E24" s="37">
        <f>IF(A24="","",DAY(EOMONTH(A24,0)))</f>
        <v/>
      </c>
      <c r="F24" s="38">
        <f>IF(OR(A24="",B24=""),"",MAX(0.1,1+SUMPRODUCT(--('Eventos'!$B$6:$B$105&lt;=EOMONTH(A24,0)),--('Eventos'!$C$6:$C$105&gt;=A24),--((('Eventos'!$D$6:$D$105=B24)+('Eventos'!$D$6:$D$105="TODOS"))&gt;0),--('Eventos'!$G$6:$G$105="Ativo"),--('Eventos'!$I$6:$I$105="OK"),'Eventos'!$F$6:$F$105)))</f>
        <v/>
      </c>
      <c r="G24" s="38">
        <f>IF(OR(A24="",B24="",C24=""),"",IF(OR(N(D24)&lt;0,N(D24)&gt;=E24),"",C24*E24/(E24-N(D24))))</f>
        <v/>
      </c>
      <c r="H24" s="38">
        <f>IF(OR(G24="",F24="",F24&lt;=0),"",G24/F24)</f>
        <v/>
      </c>
      <c r="I24" s="38">
        <f>IF(OR(A24="",B24="",H24=""),"",IF(COUNTIFS($B$6:$B$305,B24,$A$6:$A$305,"&gt;="&amp;EDATE(A24,-'Parâmetros'!$B$4),$A$6:$A$305,"&lt;"&amp;A24,$L$6:$L$305,"OK")&gt;='Parâmetros'!$B$11,AVERAGEIFS($H$6:$H$305,$B$6:$B$305,B24,$A$6:$A$305,"&gt;="&amp;EDATE(A24,-'Parâmetros'!$B$4),$A$6:$A$305,"&lt;"&amp;A24,$L$6:$L$305,"OK"),""))</f>
        <v/>
      </c>
      <c r="J24" s="38">
        <f>IF(OR(H24="",I24=""),"",ABS(H24-I24))</f>
        <v/>
      </c>
      <c r="K24" s="39">
        <f>IFERROR(J24/H24,"")</f>
        <v/>
      </c>
      <c r="L24" s="5">
        <f>IF(COUNTA(A24:D24)=0,"",IF(OR(A24="",B24="",C24=""),"INCOMPLETO",IF(A24&gt;'Parâmetros'!$B$2,"APÓS DATA DE CORTE",IF(COUNTIFS($A$6:$A$305,A24,$B$6:$B$305,B24)&gt;1,"DUPLICADO",IF(OR(N(D24)&lt;0,N(D24)&gt;=E24),"RUPTURA TOTAL/INVÁLIDA",IF(F24&lt;=0,"EVENTO INVÁLIDO","OK"))))))</f>
        <v/>
      </c>
      <c r="M24" s="37">
        <f>IF(A24="","",MONTH(A24))</f>
        <v/>
      </c>
    </row>
    <row r="25">
      <c r="A25" s="34" t="n"/>
      <c r="B25" s="35" t="n"/>
      <c r="C25" s="36" t="n"/>
      <c r="D25" s="36" t="n"/>
      <c r="E25" s="37">
        <f>IF(A25="","",DAY(EOMONTH(A25,0)))</f>
        <v/>
      </c>
      <c r="F25" s="38">
        <f>IF(OR(A25="",B25=""),"",MAX(0.1,1+SUMPRODUCT(--('Eventos'!$B$6:$B$105&lt;=EOMONTH(A25,0)),--('Eventos'!$C$6:$C$105&gt;=A25),--((('Eventos'!$D$6:$D$105=B25)+('Eventos'!$D$6:$D$105="TODOS"))&gt;0),--('Eventos'!$G$6:$G$105="Ativo"),--('Eventos'!$I$6:$I$105="OK"),'Eventos'!$F$6:$F$105)))</f>
        <v/>
      </c>
      <c r="G25" s="38">
        <f>IF(OR(A25="",B25="",C25=""),"",IF(OR(N(D25)&lt;0,N(D25)&gt;=E25),"",C25*E25/(E25-N(D25))))</f>
        <v/>
      </c>
      <c r="H25" s="38">
        <f>IF(OR(G25="",F25="",F25&lt;=0),"",G25/F25)</f>
        <v/>
      </c>
      <c r="I25" s="38">
        <f>IF(OR(A25="",B25="",H25=""),"",IF(COUNTIFS($B$6:$B$305,B25,$A$6:$A$305,"&gt;="&amp;EDATE(A25,-'Parâmetros'!$B$4),$A$6:$A$305,"&lt;"&amp;A25,$L$6:$L$305,"OK")&gt;='Parâmetros'!$B$11,AVERAGEIFS($H$6:$H$305,$B$6:$B$305,B25,$A$6:$A$305,"&gt;="&amp;EDATE(A25,-'Parâmetros'!$B$4),$A$6:$A$305,"&lt;"&amp;A25,$L$6:$L$305,"OK"),""))</f>
        <v/>
      </c>
      <c r="J25" s="38">
        <f>IF(OR(H25="",I25=""),"",ABS(H25-I25))</f>
        <v/>
      </c>
      <c r="K25" s="39">
        <f>IFERROR(J25/H25,"")</f>
        <v/>
      </c>
      <c r="L25" s="5">
        <f>IF(COUNTA(A25:D25)=0,"",IF(OR(A25="",B25="",C25=""),"INCOMPLETO",IF(A25&gt;'Parâmetros'!$B$2,"APÓS DATA DE CORTE",IF(COUNTIFS($A$6:$A$305,A25,$B$6:$B$305,B25)&gt;1,"DUPLICADO",IF(OR(N(D25)&lt;0,N(D25)&gt;=E25),"RUPTURA TOTAL/INVÁLIDA",IF(F25&lt;=0,"EVENTO INVÁLIDO","OK"))))))</f>
        <v/>
      </c>
      <c r="M25" s="37">
        <f>IF(A25="","",MONTH(A25))</f>
        <v/>
      </c>
    </row>
    <row r="26">
      <c r="A26" s="34" t="n"/>
      <c r="B26" s="35" t="n"/>
      <c r="C26" s="36" t="n"/>
      <c r="D26" s="36" t="n"/>
      <c r="E26" s="37">
        <f>IF(A26="","",DAY(EOMONTH(A26,0)))</f>
        <v/>
      </c>
      <c r="F26" s="38">
        <f>IF(OR(A26="",B26=""),"",MAX(0.1,1+SUMPRODUCT(--('Eventos'!$B$6:$B$105&lt;=EOMONTH(A26,0)),--('Eventos'!$C$6:$C$105&gt;=A26),--((('Eventos'!$D$6:$D$105=B26)+('Eventos'!$D$6:$D$105="TODOS"))&gt;0),--('Eventos'!$G$6:$G$105="Ativo"),--('Eventos'!$I$6:$I$105="OK"),'Eventos'!$F$6:$F$105)))</f>
        <v/>
      </c>
      <c r="G26" s="38">
        <f>IF(OR(A26="",B26="",C26=""),"",IF(OR(N(D26)&lt;0,N(D26)&gt;=E26),"",C26*E26/(E26-N(D26))))</f>
        <v/>
      </c>
      <c r="H26" s="38">
        <f>IF(OR(G26="",F26="",F26&lt;=0),"",G26/F26)</f>
        <v/>
      </c>
      <c r="I26" s="38">
        <f>IF(OR(A26="",B26="",H26=""),"",IF(COUNTIFS($B$6:$B$305,B26,$A$6:$A$305,"&gt;="&amp;EDATE(A26,-'Parâmetros'!$B$4),$A$6:$A$305,"&lt;"&amp;A26,$L$6:$L$305,"OK")&gt;='Parâmetros'!$B$11,AVERAGEIFS($H$6:$H$305,$B$6:$B$305,B26,$A$6:$A$305,"&gt;="&amp;EDATE(A26,-'Parâmetros'!$B$4),$A$6:$A$305,"&lt;"&amp;A26,$L$6:$L$305,"OK"),""))</f>
        <v/>
      </c>
      <c r="J26" s="38">
        <f>IF(OR(H26="",I26=""),"",ABS(H26-I26))</f>
        <v/>
      </c>
      <c r="K26" s="39">
        <f>IFERROR(J26/H26,"")</f>
        <v/>
      </c>
      <c r="L26" s="5">
        <f>IF(COUNTA(A26:D26)=0,"",IF(OR(A26="",B26="",C26=""),"INCOMPLETO",IF(A26&gt;'Parâmetros'!$B$2,"APÓS DATA DE CORTE",IF(COUNTIFS($A$6:$A$305,A26,$B$6:$B$305,B26)&gt;1,"DUPLICADO",IF(OR(N(D26)&lt;0,N(D26)&gt;=E26),"RUPTURA TOTAL/INVÁLIDA",IF(F26&lt;=0,"EVENTO INVÁLIDO","OK"))))))</f>
        <v/>
      </c>
      <c r="M26" s="37">
        <f>IF(A26="","",MONTH(A26))</f>
        <v/>
      </c>
    </row>
    <row r="27">
      <c r="A27" s="34" t="n"/>
      <c r="B27" s="35" t="n"/>
      <c r="C27" s="36" t="n"/>
      <c r="D27" s="36" t="n"/>
      <c r="E27" s="37">
        <f>IF(A27="","",DAY(EOMONTH(A27,0)))</f>
        <v/>
      </c>
      <c r="F27" s="38">
        <f>IF(OR(A27="",B27=""),"",MAX(0.1,1+SUMPRODUCT(--('Eventos'!$B$6:$B$105&lt;=EOMONTH(A27,0)),--('Eventos'!$C$6:$C$105&gt;=A27),--((('Eventos'!$D$6:$D$105=B27)+('Eventos'!$D$6:$D$105="TODOS"))&gt;0),--('Eventos'!$G$6:$G$105="Ativo"),--('Eventos'!$I$6:$I$105="OK"),'Eventos'!$F$6:$F$105)))</f>
        <v/>
      </c>
      <c r="G27" s="38">
        <f>IF(OR(A27="",B27="",C27=""),"",IF(OR(N(D27)&lt;0,N(D27)&gt;=E27),"",C27*E27/(E27-N(D27))))</f>
        <v/>
      </c>
      <c r="H27" s="38">
        <f>IF(OR(G27="",F27="",F27&lt;=0),"",G27/F27)</f>
        <v/>
      </c>
      <c r="I27" s="38">
        <f>IF(OR(A27="",B27="",H27=""),"",IF(COUNTIFS($B$6:$B$305,B27,$A$6:$A$305,"&gt;="&amp;EDATE(A27,-'Parâmetros'!$B$4),$A$6:$A$305,"&lt;"&amp;A27,$L$6:$L$305,"OK")&gt;='Parâmetros'!$B$11,AVERAGEIFS($H$6:$H$305,$B$6:$B$305,B27,$A$6:$A$305,"&gt;="&amp;EDATE(A27,-'Parâmetros'!$B$4),$A$6:$A$305,"&lt;"&amp;A27,$L$6:$L$305,"OK"),""))</f>
        <v/>
      </c>
      <c r="J27" s="38">
        <f>IF(OR(H27="",I27=""),"",ABS(H27-I27))</f>
        <v/>
      </c>
      <c r="K27" s="39">
        <f>IFERROR(J27/H27,"")</f>
        <v/>
      </c>
      <c r="L27" s="5">
        <f>IF(COUNTA(A27:D27)=0,"",IF(OR(A27="",B27="",C27=""),"INCOMPLETO",IF(A27&gt;'Parâmetros'!$B$2,"APÓS DATA DE CORTE",IF(COUNTIFS($A$6:$A$305,A27,$B$6:$B$305,B27)&gt;1,"DUPLICADO",IF(OR(N(D27)&lt;0,N(D27)&gt;=E27),"RUPTURA TOTAL/INVÁLIDA",IF(F27&lt;=0,"EVENTO INVÁLIDO","OK"))))))</f>
        <v/>
      </c>
      <c r="M27" s="37">
        <f>IF(A27="","",MONTH(A27))</f>
        <v/>
      </c>
    </row>
    <row r="28">
      <c r="A28" s="34" t="n"/>
      <c r="B28" s="35" t="n"/>
      <c r="C28" s="36" t="n"/>
      <c r="D28" s="36" t="n"/>
      <c r="E28" s="37">
        <f>IF(A28="","",DAY(EOMONTH(A28,0)))</f>
        <v/>
      </c>
      <c r="F28" s="38">
        <f>IF(OR(A28="",B28=""),"",MAX(0.1,1+SUMPRODUCT(--('Eventos'!$B$6:$B$105&lt;=EOMONTH(A28,0)),--('Eventos'!$C$6:$C$105&gt;=A28),--((('Eventos'!$D$6:$D$105=B28)+('Eventos'!$D$6:$D$105="TODOS"))&gt;0),--('Eventos'!$G$6:$G$105="Ativo"),--('Eventos'!$I$6:$I$105="OK"),'Eventos'!$F$6:$F$105)))</f>
        <v/>
      </c>
      <c r="G28" s="38">
        <f>IF(OR(A28="",B28="",C28=""),"",IF(OR(N(D28)&lt;0,N(D28)&gt;=E28),"",C28*E28/(E28-N(D28))))</f>
        <v/>
      </c>
      <c r="H28" s="38">
        <f>IF(OR(G28="",F28="",F28&lt;=0),"",G28/F28)</f>
        <v/>
      </c>
      <c r="I28" s="38">
        <f>IF(OR(A28="",B28="",H28=""),"",IF(COUNTIFS($B$6:$B$305,B28,$A$6:$A$305,"&gt;="&amp;EDATE(A28,-'Parâmetros'!$B$4),$A$6:$A$305,"&lt;"&amp;A28,$L$6:$L$305,"OK")&gt;='Parâmetros'!$B$11,AVERAGEIFS($H$6:$H$305,$B$6:$B$305,B28,$A$6:$A$305,"&gt;="&amp;EDATE(A28,-'Parâmetros'!$B$4),$A$6:$A$305,"&lt;"&amp;A28,$L$6:$L$305,"OK"),""))</f>
        <v/>
      </c>
      <c r="J28" s="38">
        <f>IF(OR(H28="",I28=""),"",ABS(H28-I28))</f>
        <v/>
      </c>
      <c r="K28" s="39">
        <f>IFERROR(J28/H28,"")</f>
        <v/>
      </c>
      <c r="L28" s="5">
        <f>IF(COUNTA(A28:D28)=0,"",IF(OR(A28="",B28="",C28=""),"INCOMPLETO",IF(A28&gt;'Parâmetros'!$B$2,"APÓS DATA DE CORTE",IF(COUNTIFS($A$6:$A$305,A28,$B$6:$B$305,B28)&gt;1,"DUPLICADO",IF(OR(N(D28)&lt;0,N(D28)&gt;=E28),"RUPTURA TOTAL/INVÁLIDA",IF(F28&lt;=0,"EVENTO INVÁLIDO","OK"))))))</f>
        <v/>
      </c>
      <c r="M28" s="37">
        <f>IF(A28="","",MONTH(A28))</f>
        <v/>
      </c>
    </row>
    <row r="29">
      <c r="A29" s="34" t="n"/>
      <c r="B29" s="35" t="n"/>
      <c r="C29" s="36" t="n"/>
      <c r="D29" s="36" t="n"/>
      <c r="E29" s="37">
        <f>IF(A29="","",DAY(EOMONTH(A29,0)))</f>
        <v/>
      </c>
      <c r="F29" s="38">
        <f>IF(OR(A29="",B29=""),"",MAX(0.1,1+SUMPRODUCT(--('Eventos'!$B$6:$B$105&lt;=EOMONTH(A29,0)),--('Eventos'!$C$6:$C$105&gt;=A29),--((('Eventos'!$D$6:$D$105=B29)+('Eventos'!$D$6:$D$105="TODOS"))&gt;0),--('Eventos'!$G$6:$G$105="Ativo"),--('Eventos'!$I$6:$I$105="OK"),'Eventos'!$F$6:$F$105)))</f>
        <v/>
      </c>
      <c r="G29" s="38">
        <f>IF(OR(A29="",B29="",C29=""),"",IF(OR(N(D29)&lt;0,N(D29)&gt;=E29),"",C29*E29/(E29-N(D29))))</f>
        <v/>
      </c>
      <c r="H29" s="38">
        <f>IF(OR(G29="",F29="",F29&lt;=0),"",G29/F29)</f>
        <v/>
      </c>
      <c r="I29" s="38">
        <f>IF(OR(A29="",B29="",H29=""),"",IF(COUNTIFS($B$6:$B$305,B29,$A$6:$A$305,"&gt;="&amp;EDATE(A29,-'Parâmetros'!$B$4),$A$6:$A$305,"&lt;"&amp;A29,$L$6:$L$305,"OK")&gt;='Parâmetros'!$B$11,AVERAGEIFS($H$6:$H$305,$B$6:$B$305,B29,$A$6:$A$305,"&gt;="&amp;EDATE(A29,-'Parâmetros'!$B$4),$A$6:$A$305,"&lt;"&amp;A29,$L$6:$L$305,"OK"),""))</f>
        <v/>
      </c>
      <c r="J29" s="38">
        <f>IF(OR(H29="",I29=""),"",ABS(H29-I29))</f>
        <v/>
      </c>
      <c r="K29" s="39">
        <f>IFERROR(J29/H29,"")</f>
        <v/>
      </c>
      <c r="L29" s="5">
        <f>IF(COUNTA(A29:D29)=0,"",IF(OR(A29="",B29="",C29=""),"INCOMPLETO",IF(A29&gt;'Parâmetros'!$B$2,"APÓS DATA DE CORTE",IF(COUNTIFS($A$6:$A$305,A29,$B$6:$B$305,B29)&gt;1,"DUPLICADO",IF(OR(N(D29)&lt;0,N(D29)&gt;=E29),"RUPTURA TOTAL/INVÁLIDA",IF(F29&lt;=0,"EVENTO INVÁLIDO","OK"))))))</f>
        <v/>
      </c>
      <c r="M29" s="37">
        <f>IF(A29="","",MONTH(A29))</f>
        <v/>
      </c>
    </row>
    <row r="30">
      <c r="A30" s="34" t="n"/>
      <c r="B30" s="35" t="n"/>
      <c r="C30" s="36" t="n"/>
      <c r="D30" s="36" t="n"/>
      <c r="E30" s="37">
        <f>IF(A30="","",DAY(EOMONTH(A30,0)))</f>
        <v/>
      </c>
      <c r="F30" s="38">
        <f>IF(OR(A30="",B30=""),"",MAX(0.1,1+SUMPRODUCT(--('Eventos'!$B$6:$B$105&lt;=EOMONTH(A30,0)),--('Eventos'!$C$6:$C$105&gt;=A30),--((('Eventos'!$D$6:$D$105=B30)+('Eventos'!$D$6:$D$105="TODOS"))&gt;0),--('Eventos'!$G$6:$G$105="Ativo"),--('Eventos'!$I$6:$I$105="OK"),'Eventos'!$F$6:$F$105)))</f>
        <v/>
      </c>
      <c r="G30" s="38">
        <f>IF(OR(A30="",B30="",C30=""),"",IF(OR(N(D30)&lt;0,N(D30)&gt;=E30),"",C30*E30/(E30-N(D30))))</f>
        <v/>
      </c>
      <c r="H30" s="38">
        <f>IF(OR(G30="",F30="",F30&lt;=0),"",G30/F30)</f>
        <v/>
      </c>
      <c r="I30" s="38">
        <f>IF(OR(A30="",B30="",H30=""),"",IF(COUNTIFS($B$6:$B$305,B30,$A$6:$A$305,"&gt;="&amp;EDATE(A30,-'Parâmetros'!$B$4),$A$6:$A$305,"&lt;"&amp;A30,$L$6:$L$305,"OK")&gt;='Parâmetros'!$B$11,AVERAGEIFS($H$6:$H$305,$B$6:$B$305,B30,$A$6:$A$305,"&gt;="&amp;EDATE(A30,-'Parâmetros'!$B$4),$A$6:$A$305,"&lt;"&amp;A30,$L$6:$L$305,"OK"),""))</f>
        <v/>
      </c>
      <c r="J30" s="38">
        <f>IF(OR(H30="",I30=""),"",ABS(H30-I30))</f>
        <v/>
      </c>
      <c r="K30" s="39">
        <f>IFERROR(J30/H30,"")</f>
        <v/>
      </c>
      <c r="L30" s="5">
        <f>IF(COUNTA(A30:D30)=0,"",IF(OR(A30="",B30="",C30=""),"INCOMPLETO",IF(A30&gt;'Parâmetros'!$B$2,"APÓS DATA DE CORTE",IF(COUNTIFS($A$6:$A$305,A30,$B$6:$B$305,B30)&gt;1,"DUPLICADO",IF(OR(N(D30)&lt;0,N(D30)&gt;=E30),"RUPTURA TOTAL/INVÁLIDA",IF(F30&lt;=0,"EVENTO INVÁLIDO","OK"))))))</f>
        <v/>
      </c>
      <c r="M30" s="37">
        <f>IF(A30="","",MONTH(A30))</f>
        <v/>
      </c>
    </row>
    <row r="31">
      <c r="A31" s="34" t="n"/>
      <c r="B31" s="35" t="n"/>
      <c r="C31" s="36" t="n"/>
      <c r="D31" s="36" t="n"/>
      <c r="E31" s="37">
        <f>IF(A31="","",DAY(EOMONTH(A31,0)))</f>
        <v/>
      </c>
      <c r="F31" s="38">
        <f>IF(OR(A31="",B31=""),"",MAX(0.1,1+SUMPRODUCT(--('Eventos'!$B$6:$B$105&lt;=EOMONTH(A31,0)),--('Eventos'!$C$6:$C$105&gt;=A31),--((('Eventos'!$D$6:$D$105=B31)+('Eventos'!$D$6:$D$105="TODOS"))&gt;0),--('Eventos'!$G$6:$G$105="Ativo"),--('Eventos'!$I$6:$I$105="OK"),'Eventos'!$F$6:$F$105)))</f>
        <v/>
      </c>
      <c r="G31" s="38">
        <f>IF(OR(A31="",B31="",C31=""),"",IF(OR(N(D31)&lt;0,N(D31)&gt;=E31),"",C31*E31/(E31-N(D31))))</f>
        <v/>
      </c>
      <c r="H31" s="38">
        <f>IF(OR(G31="",F31="",F31&lt;=0),"",G31/F31)</f>
        <v/>
      </c>
      <c r="I31" s="38">
        <f>IF(OR(A31="",B31="",H31=""),"",IF(COUNTIFS($B$6:$B$305,B31,$A$6:$A$305,"&gt;="&amp;EDATE(A31,-'Parâmetros'!$B$4),$A$6:$A$305,"&lt;"&amp;A31,$L$6:$L$305,"OK")&gt;='Parâmetros'!$B$11,AVERAGEIFS($H$6:$H$305,$B$6:$B$305,B31,$A$6:$A$305,"&gt;="&amp;EDATE(A31,-'Parâmetros'!$B$4),$A$6:$A$305,"&lt;"&amp;A31,$L$6:$L$305,"OK"),""))</f>
        <v/>
      </c>
      <c r="J31" s="38">
        <f>IF(OR(H31="",I31=""),"",ABS(H31-I31))</f>
        <v/>
      </c>
      <c r="K31" s="39">
        <f>IFERROR(J31/H31,"")</f>
        <v/>
      </c>
      <c r="L31" s="5">
        <f>IF(COUNTA(A31:D31)=0,"",IF(OR(A31="",B31="",C31=""),"INCOMPLETO",IF(A31&gt;'Parâmetros'!$B$2,"APÓS DATA DE CORTE",IF(COUNTIFS($A$6:$A$305,A31,$B$6:$B$305,B31)&gt;1,"DUPLICADO",IF(OR(N(D31)&lt;0,N(D31)&gt;=E31),"RUPTURA TOTAL/INVÁLIDA",IF(F31&lt;=0,"EVENTO INVÁLIDO","OK"))))))</f>
        <v/>
      </c>
      <c r="M31" s="37">
        <f>IF(A31="","",MONTH(A31))</f>
        <v/>
      </c>
    </row>
    <row r="32">
      <c r="A32" s="34" t="n"/>
      <c r="B32" s="35" t="n"/>
      <c r="C32" s="36" t="n"/>
      <c r="D32" s="36" t="n"/>
      <c r="E32" s="37">
        <f>IF(A32="","",DAY(EOMONTH(A32,0)))</f>
        <v/>
      </c>
      <c r="F32" s="38">
        <f>IF(OR(A32="",B32=""),"",MAX(0.1,1+SUMPRODUCT(--('Eventos'!$B$6:$B$105&lt;=EOMONTH(A32,0)),--('Eventos'!$C$6:$C$105&gt;=A32),--((('Eventos'!$D$6:$D$105=B32)+('Eventos'!$D$6:$D$105="TODOS"))&gt;0),--('Eventos'!$G$6:$G$105="Ativo"),--('Eventos'!$I$6:$I$105="OK"),'Eventos'!$F$6:$F$105)))</f>
        <v/>
      </c>
      <c r="G32" s="38">
        <f>IF(OR(A32="",B32="",C32=""),"",IF(OR(N(D32)&lt;0,N(D32)&gt;=E32),"",C32*E32/(E32-N(D32))))</f>
        <v/>
      </c>
      <c r="H32" s="38">
        <f>IF(OR(G32="",F32="",F32&lt;=0),"",G32/F32)</f>
        <v/>
      </c>
      <c r="I32" s="38">
        <f>IF(OR(A32="",B32="",H32=""),"",IF(COUNTIFS($B$6:$B$305,B32,$A$6:$A$305,"&gt;="&amp;EDATE(A32,-'Parâmetros'!$B$4),$A$6:$A$305,"&lt;"&amp;A32,$L$6:$L$305,"OK")&gt;='Parâmetros'!$B$11,AVERAGEIFS($H$6:$H$305,$B$6:$B$305,B32,$A$6:$A$305,"&gt;="&amp;EDATE(A32,-'Parâmetros'!$B$4),$A$6:$A$305,"&lt;"&amp;A32,$L$6:$L$305,"OK"),""))</f>
        <v/>
      </c>
      <c r="J32" s="38">
        <f>IF(OR(H32="",I32=""),"",ABS(H32-I32))</f>
        <v/>
      </c>
      <c r="K32" s="39">
        <f>IFERROR(J32/H32,"")</f>
        <v/>
      </c>
      <c r="L32" s="5">
        <f>IF(COUNTA(A32:D32)=0,"",IF(OR(A32="",B32="",C32=""),"INCOMPLETO",IF(A32&gt;'Parâmetros'!$B$2,"APÓS DATA DE CORTE",IF(COUNTIFS($A$6:$A$305,A32,$B$6:$B$305,B32)&gt;1,"DUPLICADO",IF(OR(N(D32)&lt;0,N(D32)&gt;=E32),"RUPTURA TOTAL/INVÁLIDA",IF(F32&lt;=0,"EVENTO INVÁLIDO","OK"))))))</f>
        <v/>
      </c>
      <c r="M32" s="37">
        <f>IF(A32="","",MONTH(A32))</f>
        <v/>
      </c>
    </row>
    <row r="33">
      <c r="A33" s="34" t="n"/>
      <c r="B33" s="35" t="n"/>
      <c r="C33" s="36" t="n"/>
      <c r="D33" s="36" t="n"/>
      <c r="E33" s="37">
        <f>IF(A33="","",DAY(EOMONTH(A33,0)))</f>
        <v/>
      </c>
      <c r="F33" s="38">
        <f>IF(OR(A33="",B33=""),"",MAX(0.1,1+SUMPRODUCT(--('Eventos'!$B$6:$B$105&lt;=EOMONTH(A33,0)),--('Eventos'!$C$6:$C$105&gt;=A33),--((('Eventos'!$D$6:$D$105=B33)+('Eventos'!$D$6:$D$105="TODOS"))&gt;0),--('Eventos'!$G$6:$G$105="Ativo"),--('Eventos'!$I$6:$I$105="OK"),'Eventos'!$F$6:$F$105)))</f>
        <v/>
      </c>
      <c r="G33" s="38">
        <f>IF(OR(A33="",B33="",C33=""),"",IF(OR(N(D33)&lt;0,N(D33)&gt;=E33),"",C33*E33/(E33-N(D33))))</f>
        <v/>
      </c>
      <c r="H33" s="38">
        <f>IF(OR(G33="",F33="",F33&lt;=0),"",G33/F33)</f>
        <v/>
      </c>
      <c r="I33" s="38">
        <f>IF(OR(A33="",B33="",H33=""),"",IF(COUNTIFS($B$6:$B$305,B33,$A$6:$A$305,"&gt;="&amp;EDATE(A33,-'Parâmetros'!$B$4),$A$6:$A$305,"&lt;"&amp;A33,$L$6:$L$305,"OK")&gt;='Parâmetros'!$B$11,AVERAGEIFS($H$6:$H$305,$B$6:$B$305,B33,$A$6:$A$305,"&gt;="&amp;EDATE(A33,-'Parâmetros'!$B$4),$A$6:$A$305,"&lt;"&amp;A33,$L$6:$L$305,"OK"),""))</f>
        <v/>
      </c>
      <c r="J33" s="38">
        <f>IF(OR(H33="",I33=""),"",ABS(H33-I33))</f>
        <v/>
      </c>
      <c r="K33" s="39">
        <f>IFERROR(J33/H33,"")</f>
        <v/>
      </c>
      <c r="L33" s="5">
        <f>IF(COUNTA(A33:D33)=0,"",IF(OR(A33="",B33="",C33=""),"INCOMPLETO",IF(A33&gt;'Parâmetros'!$B$2,"APÓS DATA DE CORTE",IF(COUNTIFS($A$6:$A$305,A33,$B$6:$B$305,B33)&gt;1,"DUPLICADO",IF(OR(N(D33)&lt;0,N(D33)&gt;=E33),"RUPTURA TOTAL/INVÁLIDA",IF(F33&lt;=0,"EVENTO INVÁLIDO","OK"))))))</f>
        <v/>
      </c>
      <c r="M33" s="37">
        <f>IF(A33="","",MONTH(A33))</f>
        <v/>
      </c>
    </row>
    <row r="34">
      <c r="A34" s="34" t="n"/>
      <c r="B34" s="35" t="n"/>
      <c r="C34" s="36" t="n"/>
      <c r="D34" s="36" t="n"/>
      <c r="E34" s="37">
        <f>IF(A34="","",DAY(EOMONTH(A34,0)))</f>
        <v/>
      </c>
      <c r="F34" s="38">
        <f>IF(OR(A34="",B34=""),"",MAX(0.1,1+SUMPRODUCT(--('Eventos'!$B$6:$B$105&lt;=EOMONTH(A34,0)),--('Eventos'!$C$6:$C$105&gt;=A34),--((('Eventos'!$D$6:$D$105=B34)+('Eventos'!$D$6:$D$105="TODOS"))&gt;0),--('Eventos'!$G$6:$G$105="Ativo"),--('Eventos'!$I$6:$I$105="OK"),'Eventos'!$F$6:$F$105)))</f>
        <v/>
      </c>
      <c r="G34" s="38">
        <f>IF(OR(A34="",B34="",C34=""),"",IF(OR(N(D34)&lt;0,N(D34)&gt;=E34),"",C34*E34/(E34-N(D34))))</f>
        <v/>
      </c>
      <c r="H34" s="38">
        <f>IF(OR(G34="",F34="",F34&lt;=0),"",G34/F34)</f>
        <v/>
      </c>
      <c r="I34" s="38">
        <f>IF(OR(A34="",B34="",H34=""),"",IF(COUNTIFS($B$6:$B$305,B34,$A$6:$A$305,"&gt;="&amp;EDATE(A34,-'Parâmetros'!$B$4),$A$6:$A$305,"&lt;"&amp;A34,$L$6:$L$305,"OK")&gt;='Parâmetros'!$B$11,AVERAGEIFS($H$6:$H$305,$B$6:$B$305,B34,$A$6:$A$305,"&gt;="&amp;EDATE(A34,-'Parâmetros'!$B$4),$A$6:$A$305,"&lt;"&amp;A34,$L$6:$L$305,"OK"),""))</f>
        <v/>
      </c>
      <c r="J34" s="38">
        <f>IF(OR(H34="",I34=""),"",ABS(H34-I34))</f>
        <v/>
      </c>
      <c r="K34" s="39">
        <f>IFERROR(J34/H34,"")</f>
        <v/>
      </c>
      <c r="L34" s="5">
        <f>IF(COUNTA(A34:D34)=0,"",IF(OR(A34="",B34="",C34=""),"INCOMPLETO",IF(A34&gt;'Parâmetros'!$B$2,"APÓS DATA DE CORTE",IF(COUNTIFS($A$6:$A$305,A34,$B$6:$B$305,B34)&gt;1,"DUPLICADO",IF(OR(N(D34)&lt;0,N(D34)&gt;=E34),"RUPTURA TOTAL/INVÁLIDA",IF(F34&lt;=0,"EVENTO INVÁLIDO","OK"))))))</f>
        <v/>
      </c>
      <c r="M34" s="37">
        <f>IF(A34="","",MONTH(A34))</f>
        <v/>
      </c>
    </row>
    <row r="35">
      <c r="A35" s="34" t="n"/>
      <c r="B35" s="35" t="n"/>
      <c r="C35" s="36" t="n"/>
      <c r="D35" s="36" t="n"/>
      <c r="E35" s="37">
        <f>IF(A35="","",DAY(EOMONTH(A35,0)))</f>
        <v/>
      </c>
      <c r="F35" s="38">
        <f>IF(OR(A35="",B35=""),"",MAX(0.1,1+SUMPRODUCT(--('Eventos'!$B$6:$B$105&lt;=EOMONTH(A35,0)),--('Eventos'!$C$6:$C$105&gt;=A35),--((('Eventos'!$D$6:$D$105=B35)+('Eventos'!$D$6:$D$105="TODOS"))&gt;0),--('Eventos'!$G$6:$G$105="Ativo"),--('Eventos'!$I$6:$I$105="OK"),'Eventos'!$F$6:$F$105)))</f>
        <v/>
      </c>
      <c r="G35" s="38">
        <f>IF(OR(A35="",B35="",C35=""),"",IF(OR(N(D35)&lt;0,N(D35)&gt;=E35),"",C35*E35/(E35-N(D35))))</f>
        <v/>
      </c>
      <c r="H35" s="38">
        <f>IF(OR(G35="",F35="",F35&lt;=0),"",G35/F35)</f>
        <v/>
      </c>
      <c r="I35" s="38">
        <f>IF(OR(A35="",B35="",H35=""),"",IF(COUNTIFS($B$6:$B$305,B35,$A$6:$A$305,"&gt;="&amp;EDATE(A35,-'Parâmetros'!$B$4),$A$6:$A$305,"&lt;"&amp;A35,$L$6:$L$305,"OK")&gt;='Parâmetros'!$B$11,AVERAGEIFS($H$6:$H$305,$B$6:$B$305,B35,$A$6:$A$305,"&gt;="&amp;EDATE(A35,-'Parâmetros'!$B$4),$A$6:$A$305,"&lt;"&amp;A35,$L$6:$L$305,"OK"),""))</f>
        <v/>
      </c>
      <c r="J35" s="38">
        <f>IF(OR(H35="",I35=""),"",ABS(H35-I35))</f>
        <v/>
      </c>
      <c r="K35" s="39">
        <f>IFERROR(J35/H35,"")</f>
        <v/>
      </c>
      <c r="L35" s="5">
        <f>IF(COUNTA(A35:D35)=0,"",IF(OR(A35="",B35="",C35=""),"INCOMPLETO",IF(A35&gt;'Parâmetros'!$B$2,"APÓS DATA DE CORTE",IF(COUNTIFS($A$6:$A$305,A35,$B$6:$B$305,B35)&gt;1,"DUPLICADO",IF(OR(N(D35)&lt;0,N(D35)&gt;=E35),"RUPTURA TOTAL/INVÁLIDA",IF(F35&lt;=0,"EVENTO INVÁLIDO","OK"))))))</f>
        <v/>
      </c>
      <c r="M35" s="37">
        <f>IF(A35="","",MONTH(A35))</f>
        <v/>
      </c>
    </row>
    <row r="36">
      <c r="A36" s="34" t="n"/>
      <c r="B36" s="35" t="n"/>
      <c r="C36" s="36" t="n"/>
      <c r="D36" s="36" t="n"/>
      <c r="E36" s="37">
        <f>IF(A36="","",DAY(EOMONTH(A36,0)))</f>
        <v/>
      </c>
      <c r="F36" s="38">
        <f>IF(OR(A36="",B36=""),"",MAX(0.1,1+SUMPRODUCT(--('Eventos'!$B$6:$B$105&lt;=EOMONTH(A36,0)),--('Eventos'!$C$6:$C$105&gt;=A36),--((('Eventos'!$D$6:$D$105=B36)+('Eventos'!$D$6:$D$105="TODOS"))&gt;0),--('Eventos'!$G$6:$G$105="Ativo"),--('Eventos'!$I$6:$I$105="OK"),'Eventos'!$F$6:$F$105)))</f>
        <v/>
      </c>
      <c r="G36" s="38">
        <f>IF(OR(A36="",B36="",C36=""),"",IF(OR(N(D36)&lt;0,N(D36)&gt;=E36),"",C36*E36/(E36-N(D36))))</f>
        <v/>
      </c>
      <c r="H36" s="38">
        <f>IF(OR(G36="",F36="",F36&lt;=0),"",G36/F36)</f>
        <v/>
      </c>
      <c r="I36" s="38">
        <f>IF(OR(A36="",B36="",H36=""),"",IF(COUNTIFS($B$6:$B$305,B36,$A$6:$A$305,"&gt;="&amp;EDATE(A36,-'Parâmetros'!$B$4),$A$6:$A$305,"&lt;"&amp;A36,$L$6:$L$305,"OK")&gt;='Parâmetros'!$B$11,AVERAGEIFS($H$6:$H$305,$B$6:$B$305,B36,$A$6:$A$305,"&gt;="&amp;EDATE(A36,-'Parâmetros'!$B$4),$A$6:$A$305,"&lt;"&amp;A36,$L$6:$L$305,"OK"),""))</f>
        <v/>
      </c>
      <c r="J36" s="38">
        <f>IF(OR(H36="",I36=""),"",ABS(H36-I36))</f>
        <v/>
      </c>
      <c r="K36" s="39">
        <f>IFERROR(J36/H36,"")</f>
        <v/>
      </c>
      <c r="L36" s="5">
        <f>IF(COUNTA(A36:D36)=0,"",IF(OR(A36="",B36="",C36=""),"INCOMPLETO",IF(A36&gt;'Parâmetros'!$B$2,"APÓS DATA DE CORTE",IF(COUNTIFS($A$6:$A$305,A36,$B$6:$B$305,B36)&gt;1,"DUPLICADO",IF(OR(N(D36)&lt;0,N(D36)&gt;=E36),"RUPTURA TOTAL/INVÁLIDA",IF(F36&lt;=0,"EVENTO INVÁLIDO","OK"))))))</f>
        <v/>
      </c>
      <c r="M36" s="37">
        <f>IF(A36="","",MONTH(A36))</f>
        <v/>
      </c>
    </row>
    <row r="37">
      <c r="A37" s="34" t="n"/>
      <c r="B37" s="35" t="n"/>
      <c r="C37" s="36" t="n"/>
      <c r="D37" s="36" t="n"/>
      <c r="E37" s="37">
        <f>IF(A37="","",DAY(EOMONTH(A37,0)))</f>
        <v/>
      </c>
      <c r="F37" s="38">
        <f>IF(OR(A37="",B37=""),"",MAX(0.1,1+SUMPRODUCT(--('Eventos'!$B$6:$B$105&lt;=EOMONTH(A37,0)),--('Eventos'!$C$6:$C$105&gt;=A37),--((('Eventos'!$D$6:$D$105=B37)+('Eventos'!$D$6:$D$105="TODOS"))&gt;0),--('Eventos'!$G$6:$G$105="Ativo"),--('Eventos'!$I$6:$I$105="OK"),'Eventos'!$F$6:$F$105)))</f>
        <v/>
      </c>
      <c r="G37" s="38">
        <f>IF(OR(A37="",B37="",C37=""),"",IF(OR(N(D37)&lt;0,N(D37)&gt;=E37),"",C37*E37/(E37-N(D37))))</f>
        <v/>
      </c>
      <c r="H37" s="38">
        <f>IF(OR(G37="",F37="",F37&lt;=0),"",G37/F37)</f>
        <v/>
      </c>
      <c r="I37" s="38">
        <f>IF(OR(A37="",B37="",H37=""),"",IF(COUNTIFS($B$6:$B$305,B37,$A$6:$A$305,"&gt;="&amp;EDATE(A37,-'Parâmetros'!$B$4),$A$6:$A$305,"&lt;"&amp;A37,$L$6:$L$305,"OK")&gt;='Parâmetros'!$B$11,AVERAGEIFS($H$6:$H$305,$B$6:$B$305,B37,$A$6:$A$305,"&gt;="&amp;EDATE(A37,-'Parâmetros'!$B$4),$A$6:$A$305,"&lt;"&amp;A37,$L$6:$L$305,"OK"),""))</f>
        <v/>
      </c>
      <c r="J37" s="38">
        <f>IF(OR(H37="",I37=""),"",ABS(H37-I37))</f>
        <v/>
      </c>
      <c r="K37" s="39">
        <f>IFERROR(J37/H37,"")</f>
        <v/>
      </c>
      <c r="L37" s="5">
        <f>IF(COUNTA(A37:D37)=0,"",IF(OR(A37="",B37="",C37=""),"INCOMPLETO",IF(A37&gt;'Parâmetros'!$B$2,"APÓS DATA DE CORTE",IF(COUNTIFS($A$6:$A$305,A37,$B$6:$B$305,B37)&gt;1,"DUPLICADO",IF(OR(N(D37)&lt;0,N(D37)&gt;=E37),"RUPTURA TOTAL/INVÁLIDA",IF(F37&lt;=0,"EVENTO INVÁLIDO","OK"))))))</f>
        <v/>
      </c>
      <c r="M37" s="37">
        <f>IF(A37="","",MONTH(A37))</f>
        <v/>
      </c>
    </row>
    <row r="38">
      <c r="A38" s="34" t="n"/>
      <c r="B38" s="35" t="n"/>
      <c r="C38" s="36" t="n"/>
      <c r="D38" s="36" t="n"/>
      <c r="E38" s="37">
        <f>IF(A38="","",DAY(EOMONTH(A38,0)))</f>
        <v/>
      </c>
      <c r="F38" s="38">
        <f>IF(OR(A38="",B38=""),"",MAX(0.1,1+SUMPRODUCT(--('Eventos'!$B$6:$B$105&lt;=EOMONTH(A38,0)),--('Eventos'!$C$6:$C$105&gt;=A38),--((('Eventos'!$D$6:$D$105=B38)+('Eventos'!$D$6:$D$105="TODOS"))&gt;0),--('Eventos'!$G$6:$G$105="Ativo"),--('Eventos'!$I$6:$I$105="OK"),'Eventos'!$F$6:$F$105)))</f>
        <v/>
      </c>
      <c r="G38" s="38">
        <f>IF(OR(A38="",B38="",C38=""),"",IF(OR(N(D38)&lt;0,N(D38)&gt;=E38),"",C38*E38/(E38-N(D38))))</f>
        <v/>
      </c>
      <c r="H38" s="38">
        <f>IF(OR(G38="",F38="",F38&lt;=0),"",G38/F38)</f>
        <v/>
      </c>
      <c r="I38" s="38">
        <f>IF(OR(A38="",B38="",H38=""),"",IF(COUNTIFS($B$6:$B$305,B38,$A$6:$A$305,"&gt;="&amp;EDATE(A38,-'Parâmetros'!$B$4),$A$6:$A$305,"&lt;"&amp;A38,$L$6:$L$305,"OK")&gt;='Parâmetros'!$B$11,AVERAGEIFS($H$6:$H$305,$B$6:$B$305,B38,$A$6:$A$305,"&gt;="&amp;EDATE(A38,-'Parâmetros'!$B$4),$A$6:$A$305,"&lt;"&amp;A38,$L$6:$L$305,"OK"),""))</f>
        <v/>
      </c>
      <c r="J38" s="38">
        <f>IF(OR(H38="",I38=""),"",ABS(H38-I38))</f>
        <v/>
      </c>
      <c r="K38" s="39">
        <f>IFERROR(J38/H38,"")</f>
        <v/>
      </c>
      <c r="L38" s="5">
        <f>IF(COUNTA(A38:D38)=0,"",IF(OR(A38="",B38="",C38=""),"INCOMPLETO",IF(A38&gt;'Parâmetros'!$B$2,"APÓS DATA DE CORTE",IF(COUNTIFS($A$6:$A$305,A38,$B$6:$B$305,B38)&gt;1,"DUPLICADO",IF(OR(N(D38)&lt;0,N(D38)&gt;=E38),"RUPTURA TOTAL/INVÁLIDA",IF(F38&lt;=0,"EVENTO INVÁLIDO","OK"))))))</f>
        <v/>
      </c>
      <c r="M38" s="37">
        <f>IF(A38="","",MONTH(A38))</f>
        <v/>
      </c>
    </row>
    <row r="39">
      <c r="A39" s="34" t="n"/>
      <c r="B39" s="35" t="n"/>
      <c r="C39" s="36" t="n"/>
      <c r="D39" s="36" t="n"/>
      <c r="E39" s="37">
        <f>IF(A39="","",DAY(EOMONTH(A39,0)))</f>
        <v/>
      </c>
      <c r="F39" s="38">
        <f>IF(OR(A39="",B39=""),"",MAX(0.1,1+SUMPRODUCT(--('Eventos'!$B$6:$B$105&lt;=EOMONTH(A39,0)),--('Eventos'!$C$6:$C$105&gt;=A39),--((('Eventos'!$D$6:$D$105=B39)+('Eventos'!$D$6:$D$105="TODOS"))&gt;0),--('Eventos'!$G$6:$G$105="Ativo"),--('Eventos'!$I$6:$I$105="OK"),'Eventos'!$F$6:$F$105)))</f>
        <v/>
      </c>
      <c r="G39" s="38">
        <f>IF(OR(A39="",B39="",C39=""),"",IF(OR(N(D39)&lt;0,N(D39)&gt;=E39),"",C39*E39/(E39-N(D39))))</f>
        <v/>
      </c>
      <c r="H39" s="38">
        <f>IF(OR(G39="",F39="",F39&lt;=0),"",G39/F39)</f>
        <v/>
      </c>
      <c r="I39" s="38">
        <f>IF(OR(A39="",B39="",H39=""),"",IF(COUNTIFS($B$6:$B$305,B39,$A$6:$A$305,"&gt;="&amp;EDATE(A39,-'Parâmetros'!$B$4),$A$6:$A$305,"&lt;"&amp;A39,$L$6:$L$305,"OK")&gt;='Parâmetros'!$B$11,AVERAGEIFS($H$6:$H$305,$B$6:$B$305,B39,$A$6:$A$305,"&gt;="&amp;EDATE(A39,-'Parâmetros'!$B$4),$A$6:$A$305,"&lt;"&amp;A39,$L$6:$L$305,"OK"),""))</f>
        <v/>
      </c>
      <c r="J39" s="38">
        <f>IF(OR(H39="",I39=""),"",ABS(H39-I39))</f>
        <v/>
      </c>
      <c r="K39" s="39">
        <f>IFERROR(J39/H39,"")</f>
        <v/>
      </c>
      <c r="L39" s="5">
        <f>IF(COUNTA(A39:D39)=0,"",IF(OR(A39="",B39="",C39=""),"INCOMPLETO",IF(A39&gt;'Parâmetros'!$B$2,"APÓS DATA DE CORTE",IF(COUNTIFS($A$6:$A$305,A39,$B$6:$B$305,B39)&gt;1,"DUPLICADO",IF(OR(N(D39)&lt;0,N(D39)&gt;=E39),"RUPTURA TOTAL/INVÁLIDA",IF(F39&lt;=0,"EVENTO INVÁLIDO","OK"))))))</f>
        <v/>
      </c>
      <c r="M39" s="37">
        <f>IF(A39="","",MONTH(A39))</f>
        <v/>
      </c>
    </row>
    <row r="40">
      <c r="A40" s="34" t="n"/>
      <c r="B40" s="35" t="n"/>
      <c r="C40" s="36" t="n"/>
      <c r="D40" s="36" t="n"/>
      <c r="E40" s="37">
        <f>IF(A40="","",DAY(EOMONTH(A40,0)))</f>
        <v/>
      </c>
      <c r="F40" s="38">
        <f>IF(OR(A40="",B40=""),"",MAX(0.1,1+SUMPRODUCT(--('Eventos'!$B$6:$B$105&lt;=EOMONTH(A40,0)),--('Eventos'!$C$6:$C$105&gt;=A40),--((('Eventos'!$D$6:$D$105=B40)+('Eventos'!$D$6:$D$105="TODOS"))&gt;0),--('Eventos'!$G$6:$G$105="Ativo"),--('Eventos'!$I$6:$I$105="OK"),'Eventos'!$F$6:$F$105)))</f>
        <v/>
      </c>
      <c r="G40" s="38">
        <f>IF(OR(A40="",B40="",C40=""),"",IF(OR(N(D40)&lt;0,N(D40)&gt;=E40),"",C40*E40/(E40-N(D40))))</f>
        <v/>
      </c>
      <c r="H40" s="38">
        <f>IF(OR(G40="",F40="",F40&lt;=0),"",G40/F40)</f>
        <v/>
      </c>
      <c r="I40" s="38">
        <f>IF(OR(A40="",B40="",H40=""),"",IF(COUNTIFS($B$6:$B$305,B40,$A$6:$A$305,"&gt;="&amp;EDATE(A40,-'Parâmetros'!$B$4),$A$6:$A$305,"&lt;"&amp;A40,$L$6:$L$305,"OK")&gt;='Parâmetros'!$B$11,AVERAGEIFS($H$6:$H$305,$B$6:$B$305,B40,$A$6:$A$305,"&gt;="&amp;EDATE(A40,-'Parâmetros'!$B$4),$A$6:$A$305,"&lt;"&amp;A40,$L$6:$L$305,"OK"),""))</f>
        <v/>
      </c>
      <c r="J40" s="38">
        <f>IF(OR(H40="",I40=""),"",ABS(H40-I40))</f>
        <v/>
      </c>
      <c r="K40" s="39">
        <f>IFERROR(J40/H40,"")</f>
        <v/>
      </c>
      <c r="L40" s="5">
        <f>IF(COUNTA(A40:D40)=0,"",IF(OR(A40="",B40="",C40=""),"INCOMPLETO",IF(A40&gt;'Parâmetros'!$B$2,"APÓS DATA DE CORTE",IF(COUNTIFS($A$6:$A$305,A40,$B$6:$B$305,B40)&gt;1,"DUPLICADO",IF(OR(N(D40)&lt;0,N(D40)&gt;=E40),"RUPTURA TOTAL/INVÁLIDA",IF(F40&lt;=0,"EVENTO INVÁLIDO","OK"))))))</f>
        <v/>
      </c>
      <c r="M40" s="37">
        <f>IF(A40="","",MONTH(A40))</f>
        <v/>
      </c>
    </row>
    <row r="41">
      <c r="A41" s="34" t="n"/>
      <c r="B41" s="35" t="n"/>
      <c r="C41" s="36" t="n"/>
      <c r="D41" s="36" t="n"/>
      <c r="E41" s="37">
        <f>IF(A41="","",DAY(EOMONTH(A41,0)))</f>
        <v/>
      </c>
      <c r="F41" s="38">
        <f>IF(OR(A41="",B41=""),"",MAX(0.1,1+SUMPRODUCT(--('Eventos'!$B$6:$B$105&lt;=EOMONTH(A41,0)),--('Eventos'!$C$6:$C$105&gt;=A41),--((('Eventos'!$D$6:$D$105=B41)+('Eventos'!$D$6:$D$105="TODOS"))&gt;0),--('Eventos'!$G$6:$G$105="Ativo"),--('Eventos'!$I$6:$I$105="OK"),'Eventos'!$F$6:$F$105)))</f>
        <v/>
      </c>
      <c r="G41" s="38">
        <f>IF(OR(A41="",B41="",C41=""),"",IF(OR(N(D41)&lt;0,N(D41)&gt;=E41),"",C41*E41/(E41-N(D41))))</f>
        <v/>
      </c>
      <c r="H41" s="38">
        <f>IF(OR(G41="",F41="",F41&lt;=0),"",G41/F41)</f>
        <v/>
      </c>
      <c r="I41" s="38">
        <f>IF(OR(A41="",B41="",H41=""),"",IF(COUNTIFS($B$6:$B$305,B41,$A$6:$A$305,"&gt;="&amp;EDATE(A41,-'Parâmetros'!$B$4),$A$6:$A$305,"&lt;"&amp;A41,$L$6:$L$305,"OK")&gt;='Parâmetros'!$B$11,AVERAGEIFS($H$6:$H$305,$B$6:$B$305,B41,$A$6:$A$305,"&gt;="&amp;EDATE(A41,-'Parâmetros'!$B$4),$A$6:$A$305,"&lt;"&amp;A41,$L$6:$L$305,"OK"),""))</f>
        <v/>
      </c>
      <c r="J41" s="38">
        <f>IF(OR(H41="",I41=""),"",ABS(H41-I41))</f>
        <v/>
      </c>
      <c r="K41" s="39">
        <f>IFERROR(J41/H41,"")</f>
        <v/>
      </c>
      <c r="L41" s="5">
        <f>IF(COUNTA(A41:D41)=0,"",IF(OR(A41="",B41="",C41=""),"INCOMPLETO",IF(A41&gt;'Parâmetros'!$B$2,"APÓS DATA DE CORTE",IF(COUNTIFS($A$6:$A$305,A41,$B$6:$B$305,B41)&gt;1,"DUPLICADO",IF(OR(N(D41)&lt;0,N(D41)&gt;=E41),"RUPTURA TOTAL/INVÁLIDA",IF(F41&lt;=0,"EVENTO INVÁLIDO","OK"))))))</f>
        <v/>
      </c>
      <c r="M41" s="37">
        <f>IF(A41="","",MONTH(A41))</f>
        <v/>
      </c>
    </row>
    <row r="42">
      <c r="A42" s="34" t="n"/>
      <c r="B42" s="35" t="n"/>
      <c r="C42" s="36" t="n"/>
      <c r="D42" s="36" t="n"/>
      <c r="E42" s="37">
        <f>IF(A42="","",DAY(EOMONTH(A42,0)))</f>
        <v/>
      </c>
      <c r="F42" s="38">
        <f>IF(OR(A42="",B42=""),"",MAX(0.1,1+SUMPRODUCT(--('Eventos'!$B$6:$B$105&lt;=EOMONTH(A42,0)),--('Eventos'!$C$6:$C$105&gt;=A42),--((('Eventos'!$D$6:$D$105=B42)+('Eventos'!$D$6:$D$105="TODOS"))&gt;0),--('Eventos'!$G$6:$G$105="Ativo"),--('Eventos'!$I$6:$I$105="OK"),'Eventos'!$F$6:$F$105)))</f>
        <v/>
      </c>
      <c r="G42" s="38">
        <f>IF(OR(A42="",B42="",C42=""),"",IF(OR(N(D42)&lt;0,N(D42)&gt;=E42),"",C42*E42/(E42-N(D42))))</f>
        <v/>
      </c>
      <c r="H42" s="38">
        <f>IF(OR(G42="",F42="",F42&lt;=0),"",G42/F42)</f>
        <v/>
      </c>
      <c r="I42" s="38">
        <f>IF(OR(A42="",B42="",H42=""),"",IF(COUNTIFS($B$6:$B$305,B42,$A$6:$A$305,"&gt;="&amp;EDATE(A42,-'Parâmetros'!$B$4),$A$6:$A$305,"&lt;"&amp;A42,$L$6:$L$305,"OK")&gt;='Parâmetros'!$B$11,AVERAGEIFS($H$6:$H$305,$B$6:$B$305,B42,$A$6:$A$305,"&gt;="&amp;EDATE(A42,-'Parâmetros'!$B$4),$A$6:$A$305,"&lt;"&amp;A42,$L$6:$L$305,"OK"),""))</f>
        <v/>
      </c>
      <c r="J42" s="38">
        <f>IF(OR(H42="",I42=""),"",ABS(H42-I42))</f>
        <v/>
      </c>
      <c r="K42" s="39">
        <f>IFERROR(J42/H42,"")</f>
        <v/>
      </c>
      <c r="L42" s="5">
        <f>IF(COUNTA(A42:D42)=0,"",IF(OR(A42="",B42="",C42=""),"INCOMPLETO",IF(A42&gt;'Parâmetros'!$B$2,"APÓS DATA DE CORTE",IF(COUNTIFS($A$6:$A$305,A42,$B$6:$B$305,B42)&gt;1,"DUPLICADO",IF(OR(N(D42)&lt;0,N(D42)&gt;=E42),"RUPTURA TOTAL/INVÁLIDA",IF(F42&lt;=0,"EVENTO INVÁLIDO","OK"))))))</f>
        <v/>
      </c>
      <c r="M42" s="37">
        <f>IF(A42="","",MONTH(A42))</f>
        <v/>
      </c>
    </row>
    <row r="43">
      <c r="A43" s="34" t="n"/>
      <c r="B43" s="35" t="n"/>
      <c r="C43" s="36" t="n"/>
      <c r="D43" s="36" t="n"/>
      <c r="E43" s="37">
        <f>IF(A43="","",DAY(EOMONTH(A43,0)))</f>
        <v/>
      </c>
      <c r="F43" s="38">
        <f>IF(OR(A43="",B43=""),"",MAX(0.1,1+SUMPRODUCT(--('Eventos'!$B$6:$B$105&lt;=EOMONTH(A43,0)),--('Eventos'!$C$6:$C$105&gt;=A43),--((('Eventos'!$D$6:$D$105=B43)+('Eventos'!$D$6:$D$105="TODOS"))&gt;0),--('Eventos'!$G$6:$G$105="Ativo"),--('Eventos'!$I$6:$I$105="OK"),'Eventos'!$F$6:$F$105)))</f>
        <v/>
      </c>
      <c r="G43" s="38">
        <f>IF(OR(A43="",B43="",C43=""),"",IF(OR(N(D43)&lt;0,N(D43)&gt;=E43),"",C43*E43/(E43-N(D43))))</f>
        <v/>
      </c>
      <c r="H43" s="38">
        <f>IF(OR(G43="",F43="",F43&lt;=0),"",G43/F43)</f>
        <v/>
      </c>
      <c r="I43" s="38">
        <f>IF(OR(A43="",B43="",H43=""),"",IF(COUNTIFS($B$6:$B$305,B43,$A$6:$A$305,"&gt;="&amp;EDATE(A43,-'Parâmetros'!$B$4),$A$6:$A$305,"&lt;"&amp;A43,$L$6:$L$305,"OK")&gt;='Parâmetros'!$B$11,AVERAGEIFS($H$6:$H$305,$B$6:$B$305,B43,$A$6:$A$305,"&gt;="&amp;EDATE(A43,-'Parâmetros'!$B$4),$A$6:$A$305,"&lt;"&amp;A43,$L$6:$L$305,"OK"),""))</f>
        <v/>
      </c>
      <c r="J43" s="38">
        <f>IF(OR(H43="",I43=""),"",ABS(H43-I43))</f>
        <v/>
      </c>
      <c r="K43" s="39">
        <f>IFERROR(J43/H43,"")</f>
        <v/>
      </c>
      <c r="L43" s="5">
        <f>IF(COUNTA(A43:D43)=0,"",IF(OR(A43="",B43="",C43=""),"INCOMPLETO",IF(A43&gt;'Parâmetros'!$B$2,"APÓS DATA DE CORTE",IF(COUNTIFS($A$6:$A$305,A43,$B$6:$B$305,B43)&gt;1,"DUPLICADO",IF(OR(N(D43)&lt;0,N(D43)&gt;=E43),"RUPTURA TOTAL/INVÁLIDA",IF(F43&lt;=0,"EVENTO INVÁLIDO","OK"))))))</f>
        <v/>
      </c>
      <c r="M43" s="37">
        <f>IF(A43="","",MONTH(A43))</f>
        <v/>
      </c>
    </row>
    <row r="44">
      <c r="A44" s="34" t="n"/>
      <c r="B44" s="35" t="n"/>
      <c r="C44" s="36" t="n"/>
      <c r="D44" s="36" t="n"/>
      <c r="E44" s="37">
        <f>IF(A44="","",DAY(EOMONTH(A44,0)))</f>
        <v/>
      </c>
      <c r="F44" s="38">
        <f>IF(OR(A44="",B44=""),"",MAX(0.1,1+SUMPRODUCT(--('Eventos'!$B$6:$B$105&lt;=EOMONTH(A44,0)),--('Eventos'!$C$6:$C$105&gt;=A44),--((('Eventos'!$D$6:$D$105=B44)+('Eventos'!$D$6:$D$105="TODOS"))&gt;0),--('Eventos'!$G$6:$G$105="Ativo"),--('Eventos'!$I$6:$I$105="OK"),'Eventos'!$F$6:$F$105)))</f>
        <v/>
      </c>
      <c r="G44" s="38">
        <f>IF(OR(A44="",B44="",C44=""),"",IF(OR(N(D44)&lt;0,N(D44)&gt;=E44),"",C44*E44/(E44-N(D44))))</f>
        <v/>
      </c>
      <c r="H44" s="38">
        <f>IF(OR(G44="",F44="",F44&lt;=0),"",G44/F44)</f>
        <v/>
      </c>
      <c r="I44" s="38">
        <f>IF(OR(A44="",B44="",H44=""),"",IF(COUNTIFS($B$6:$B$305,B44,$A$6:$A$305,"&gt;="&amp;EDATE(A44,-'Parâmetros'!$B$4),$A$6:$A$305,"&lt;"&amp;A44,$L$6:$L$305,"OK")&gt;='Parâmetros'!$B$11,AVERAGEIFS($H$6:$H$305,$B$6:$B$305,B44,$A$6:$A$305,"&gt;="&amp;EDATE(A44,-'Parâmetros'!$B$4),$A$6:$A$305,"&lt;"&amp;A44,$L$6:$L$305,"OK"),""))</f>
        <v/>
      </c>
      <c r="J44" s="38">
        <f>IF(OR(H44="",I44=""),"",ABS(H44-I44))</f>
        <v/>
      </c>
      <c r="K44" s="39">
        <f>IFERROR(J44/H44,"")</f>
        <v/>
      </c>
      <c r="L44" s="5">
        <f>IF(COUNTA(A44:D44)=0,"",IF(OR(A44="",B44="",C44=""),"INCOMPLETO",IF(A44&gt;'Parâmetros'!$B$2,"APÓS DATA DE CORTE",IF(COUNTIFS($A$6:$A$305,A44,$B$6:$B$305,B44)&gt;1,"DUPLICADO",IF(OR(N(D44)&lt;0,N(D44)&gt;=E44),"RUPTURA TOTAL/INVÁLIDA",IF(F44&lt;=0,"EVENTO INVÁLIDO","OK"))))))</f>
        <v/>
      </c>
      <c r="M44" s="37">
        <f>IF(A44="","",MONTH(A44))</f>
        <v/>
      </c>
    </row>
    <row r="45">
      <c r="A45" s="34" t="n"/>
      <c r="B45" s="35" t="n"/>
      <c r="C45" s="36" t="n"/>
      <c r="D45" s="36" t="n"/>
      <c r="E45" s="37">
        <f>IF(A45="","",DAY(EOMONTH(A45,0)))</f>
        <v/>
      </c>
      <c r="F45" s="38">
        <f>IF(OR(A45="",B45=""),"",MAX(0.1,1+SUMPRODUCT(--('Eventos'!$B$6:$B$105&lt;=EOMONTH(A45,0)),--('Eventos'!$C$6:$C$105&gt;=A45),--((('Eventos'!$D$6:$D$105=B45)+('Eventos'!$D$6:$D$105="TODOS"))&gt;0),--('Eventos'!$G$6:$G$105="Ativo"),--('Eventos'!$I$6:$I$105="OK"),'Eventos'!$F$6:$F$105)))</f>
        <v/>
      </c>
      <c r="G45" s="38">
        <f>IF(OR(A45="",B45="",C45=""),"",IF(OR(N(D45)&lt;0,N(D45)&gt;=E45),"",C45*E45/(E45-N(D45))))</f>
        <v/>
      </c>
      <c r="H45" s="38">
        <f>IF(OR(G45="",F45="",F45&lt;=0),"",G45/F45)</f>
        <v/>
      </c>
      <c r="I45" s="38">
        <f>IF(OR(A45="",B45="",H45=""),"",IF(COUNTIFS($B$6:$B$305,B45,$A$6:$A$305,"&gt;="&amp;EDATE(A45,-'Parâmetros'!$B$4),$A$6:$A$305,"&lt;"&amp;A45,$L$6:$L$305,"OK")&gt;='Parâmetros'!$B$11,AVERAGEIFS($H$6:$H$305,$B$6:$B$305,B45,$A$6:$A$305,"&gt;="&amp;EDATE(A45,-'Parâmetros'!$B$4),$A$6:$A$305,"&lt;"&amp;A45,$L$6:$L$305,"OK"),""))</f>
        <v/>
      </c>
      <c r="J45" s="38">
        <f>IF(OR(H45="",I45=""),"",ABS(H45-I45))</f>
        <v/>
      </c>
      <c r="K45" s="39">
        <f>IFERROR(J45/H45,"")</f>
        <v/>
      </c>
      <c r="L45" s="5">
        <f>IF(COUNTA(A45:D45)=0,"",IF(OR(A45="",B45="",C45=""),"INCOMPLETO",IF(A45&gt;'Parâmetros'!$B$2,"APÓS DATA DE CORTE",IF(COUNTIFS($A$6:$A$305,A45,$B$6:$B$305,B45)&gt;1,"DUPLICADO",IF(OR(N(D45)&lt;0,N(D45)&gt;=E45),"RUPTURA TOTAL/INVÁLIDA",IF(F45&lt;=0,"EVENTO INVÁLIDO","OK"))))))</f>
        <v/>
      </c>
      <c r="M45" s="37">
        <f>IF(A45="","",MONTH(A45))</f>
        <v/>
      </c>
    </row>
    <row r="46">
      <c r="A46" s="34" t="n"/>
      <c r="B46" s="35" t="n"/>
      <c r="C46" s="36" t="n"/>
      <c r="D46" s="36" t="n"/>
      <c r="E46" s="37">
        <f>IF(A46="","",DAY(EOMONTH(A46,0)))</f>
        <v/>
      </c>
      <c r="F46" s="38">
        <f>IF(OR(A46="",B46=""),"",MAX(0.1,1+SUMPRODUCT(--('Eventos'!$B$6:$B$105&lt;=EOMONTH(A46,0)),--('Eventos'!$C$6:$C$105&gt;=A46),--((('Eventos'!$D$6:$D$105=B46)+('Eventos'!$D$6:$D$105="TODOS"))&gt;0),--('Eventos'!$G$6:$G$105="Ativo"),--('Eventos'!$I$6:$I$105="OK"),'Eventos'!$F$6:$F$105)))</f>
        <v/>
      </c>
      <c r="G46" s="38">
        <f>IF(OR(A46="",B46="",C46=""),"",IF(OR(N(D46)&lt;0,N(D46)&gt;=E46),"",C46*E46/(E46-N(D46))))</f>
        <v/>
      </c>
      <c r="H46" s="38">
        <f>IF(OR(G46="",F46="",F46&lt;=0),"",G46/F46)</f>
        <v/>
      </c>
      <c r="I46" s="38">
        <f>IF(OR(A46="",B46="",H46=""),"",IF(COUNTIFS($B$6:$B$305,B46,$A$6:$A$305,"&gt;="&amp;EDATE(A46,-'Parâmetros'!$B$4),$A$6:$A$305,"&lt;"&amp;A46,$L$6:$L$305,"OK")&gt;='Parâmetros'!$B$11,AVERAGEIFS($H$6:$H$305,$B$6:$B$305,B46,$A$6:$A$305,"&gt;="&amp;EDATE(A46,-'Parâmetros'!$B$4),$A$6:$A$305,"&lt;"&amp;A46,$L$6:$L$305,"OK"),""))</f>
        <v/>
      </c>
      <c r="J46" s="38">
        <f>IF(OR(H46="",I46=""),"",ABS(H46-I46))</f>
        <v/>
      </c>
      <c r="K46" s="39">
        <f>IFERROR(J46/H46,"")</f>
        <v/>
      </c>
      <c r="L46" s="5">
        <f>IF(COUNTA(A46:D46)=0,"",IF(OR(A46="",B46="",C46=""),"INCOMPLETO",IF(A46&gt;'Parâmetros'!$B$2,"APÓS DATA DE CORTE",IF(COUNTIFS($A$6:$A$305,A46,$B$6:$B$305,B46)&gt;1,"DUPLICADO",IF(OR(N(D46)&lt;0,N(D46)&gt;=E46),"RUPTURA TOTAL/INVÁLIDA",IF(F46&lt;=0,"EVENTO INVÁLIDO","OK"))))))</f>
        <v/>
      </c>
      <c r="M46" s="37">
        <f>IF(A46="","",MONTH(A46))</f>
        <v/>
      </c>
    </row>
    <row r="47">
      <c r="A47" s="34" t="n"/>
      <c r="B47" s="35" t="n"/>
      <c r="C47" s="36" t="n"/>
      <c r="D47" s="36" t="n"/>
      <c r="E47" s="37">
        <f>IF(A47="","",DAY(EOMONTH(A47,0)))</f>
        <v/>
      </c>
      <c r="F47" s="38">
        <f>IF(OR(A47="",B47=""),"",MAX(0.1,1+SUMPRODUCT(--('Eventos'!$B$6:$B$105&lt;=EOMONTH(A47,0)),--('Eventos'!$C$6:$C$105&gt;=A47),--((('Eventos'!$D$6:$D$105=B47)+('Eventos'!$D$6:$D$105="TODOS"))&gt;0),--('Eventos'!$G$6:$G$105="Ativo"),--('Eventos'!$I$6:$I$105="OK"),'Eventos'!$F$6:$F$105)))</f>
        <v/>
      </c>
      <c r="G47" s="38">
        <f>IF(OR(A47="",B47="",C47=""),"",IF(OR(N(D47)&lt;0,N(D47)&gt;=E47),"",C47*E47/(E47-N(D47))))</f>
        <v/>
      </c>
      <c r="H47" s="38">
        <f>IF(OR(G47="",F47="",F47&lt;=0),"",G47/F47)</f>
        <v/>
      </c>
      <c r="I47" s="38">
        <f>IF(OR(A47="",B47="",H47=""),"",IF(COUNTIFS($B$6:$B$305,B47,$A$6:$A$305,"&gt;="&amp;EDATE(A47,-'Parâmetros'!$B$4),$A$6:$A$305,"&lt;"&amp;A47,$L$6:$L$305,"OK")&gt;='Parâmetros'!$B$11,AVERAGEIFS($H$6:$H$305,$B$6:$B$305,B47,$A$6:$A$305,"&gt;="&amp;EDATE(A47,-'Parâmetros'!$B$4),$A$6:$A$305,"&lt;"&amp;A47,$L$6:$L$305,"OK"),""))</f>
        <v/>
      </c>
      <c r="J47" s="38">
        <f>IF(OR(H47="",I47=""),"",ABS(H47-I47))</f>
        <v/>
      </c>
      <c r="K47" s="39">
        <f>IFERROR(J47/H47,"")</f>
        <v/>
      </c>
      <c r="L47" s="5">
        <f>IF(COUNTA(A47:D47)=0,"",IF(OR(A47="",B47="",C47=""),"INCOMPLETO",IF(A47&gt;'Parâmetros'!$B$2,"APÓS DATA DE CORTE",IF(COUNTIFS($A$6:$A$305,A47,$B$6:$B$305,B47)&gt;1,"DUPLICADO",IF(OR(N(D47)&lt;0,N(D47)&gt;=E47),"RUPTURA TOTAL/INVÁLIDA",IF(F47&lt;=0,"EVENTO INVÁLIDO","OK"))))))</f>
        <v/>
      </c>
      <c r="M47" s="37">
        <f>IF(A47="","",MONTH(A47))</f>
        <v/>
      </c>
    </row>
    <row r="48">
      <c r="A48" s="34" t="n"/>
      <c r="B48" s="35" t="n"/>
      <c r="C48" s="36" t="n"/>
      <c r="D48" s="36" t="n"/>
      <c r="E48" s="37">
        <f>IF(A48="","",DAY(EOMONTH(A48,0)))</f>
        <v/>
      </c>
      <c r="F48" s="38">
        <f>IF(OR(A48="",B48=""),"",MAX(0.1,1+SUMPRODUCT(--('Eventos'!$B$6:$B$105&lt;=EOMONTH(A48,0)),--('Eventos'!$C$6:$C$105&gt;=A48),--((('Eventos'!$D$6:$D$105=B48)+('Eventos'!$D$6:$D$105="TODOS"))&gt;0),--('Eventos'!$G$6:$G$105="Ativo"),--('Eventos'!$I$6:$I$105="OK"),'Eventos'!$F$6:$F$105)))</f>
        <v/>
      </c>
      <c r="G48" s="38">
        <f>IF(OR(A48="",B48="",C48=""),"",IF(OR(N(D48)&lt;0,N(D48)&gt;=E48),"",C48*E48/(E48-N(D48))))</f>
        <v/>
      </c>
      <c r="H48" s="38">
        <f>IF(OR(G48="",F48="",F48&lt;=0),"",G48/F48)</f>
        <v/>
      </c>
      <c r="I48" s="38">
        <f>IF(OR(A48="",B48="",H48=""),"",IF(COUNTIFS($B$6:$B$305,B48,$A$6:$A$305,"&gt;="&amp;EDATE(A48,-'Parâmetros'!$B$4),$A$6:$A$305,"&lt;"&amp;A48,$L$6:$L$305,"OK")&gt;='Parâmetros'!$B$11,AVERAGEIFS($H$6:$H$305,$B$6:$B$305,B48,$A$6:$A$305,"&gt;="&amp;EDATE(A48,-'Parâmetros'!$B$4),$A$6:$A$305,"&lt;"&amp;A48,$L$6:$L$305,"OK"),""))</f>
        <v/>
      </c>
      <c r="J48" s="38">
        <f>IF(OR(H48="",I48=""),"",ABS(H48-I48))</f>
        <v/>
      </c>
      <c r="K48" s="39">
        <f>IFERROR(J48/H48,"")</f>
        <v/>
      </c>
      <c r="L48" s="5">
        <f>IF(COUNTA(A48:D48)=0,"",IF(OR(A48="",B48="",C48=""),"INCOMPLETO",IF(A48&gt;'Parâmetros'!$B$2,"APÓS DATA DE CORTE",IF(COUNTIFS($A$6:$A$305,A48,$B$6:$B$305,B48)&gt;1,"DUPLICADO",IF(OR(N(D48)&lt;0,N(D48)&gt;=E48),"RUPTURA TOTAL/INVÁLIDA",IF(F48&lt;=0,"EVENTO INVÁLIDO","OK"))))))</f>
        <v/>
      </c>
      <c r="M48" s="37">
        <f>IF(A48="","",MONTH(A48))</f>
        <v/>
      </c>
    </row>
    <row r="49">
      <c r="A49" s="34" t="n"/>
      <c r="B49" s="35" t="n"/>
      <c r="C49" s="36" t="n"/>
      <c r="D49" s="36" t="n"/>
      <c r="E49" s="37">
        <f>IF(A49="","",DAY(EOMONTH(A49,0)))</f>
        <v/>
      </c>
      <c r="F49" s="38">
        <f>IF(OR(A49="",B49=""),"",MAX(0.1,1+SUMPRODUCT(--('Eventos'!$B$6:$B$105&lt;=EOMONTH(A49,0)),--('Eventos'!$C$6:$C$105&gt;=A49),--((('Eventos'!$D$6:$D$105=B49)+('Eventos'!$D$6:$D$105="TODOS"))&gt;0),--('Eventos'!$G$6:$G$105="Ativo"),--('Eventos'!$I$6:$I$105="OK"),'Eventos'!$F$6:$F$105)))</f>
        <v/>
      </c>
      <c r="G49" s="38">
        <f>IF(OR(A49="",B49="",C49=""),"",IF(OR(N(D49)&lt;0,N(D49)&gt;=E49),"",C49*E49/(E49-N(D49))))</f>
        <v/>
      </c>
      <c r="H49" s="38">
        <f>IF(OR(G49="",F49="",F49&lt;=0),"",G49/F49)</f>
        <v/>
      </c>
      <c r="I49" s="38">
        <f>IF(OR(A49="",B49="",H49=""),"",IF(COUNTIFS($B$6:$B$305,B49,$A$6:$A$305,"&gt;="&amp;EDATE(A49,-'Parâmetros'!$B$4),$A$6:$A$305,"&lt;"&amp;A49,$L$6:$L$305,"OK")&gt;='Parâmetros'!$B$11,AVERAGEIFS($H$6:$H$305,$B$6:$B$305,B49,$A$6:$A$305,"&gt;="&amp;EDATE(A49,-'Parâmetros'!$B$4),$A$6:$A$305,"&lt;"&amp;A49,$L$6:$L$305,"OK"),""))</f>
        <v/>
      </c>
      <c r="J49" s="38">
        <f>IF(OR(H49="",I49=""),"",ABS(H49-I49))</f>
        <v/>
      </c>
      <c r="K49" s="39">
        <f>IFERROR(J49/H49,"")</f>
        <v/>
      </c>
      <c r="L49" s="5">
        <f>IF(COUNTA(A49:D49)=0,"",IF(OR(A49="",B49="",C49=""),"INCOMPLETO",IF(A49&gt;'Parâmetros'!$B$2,"APÓS DATA DE CORTE",IF(COUNTIFS($A$6:$A$305,A49,$B$6:$B$305,B49)&gt;1,"DUPLICADO",IF(OR(N(D49)&lt;0,N(D49)&gt;=E49),"RUPTURA TOTAL/INVÁLIDA",IF(F49&lt;=0,"EVENTO INVÁLIDO","OK"))))))</f>
        <v/>
      </c>
      <c r="M49" s="37">
        <f>IF(A49="","",MONTH(A49))</f>
        <v/>
      </c>
    </row>
    <row r="50">
      <c r="A50" s="34" t="n"/>
      <c r="B50" s="35" t="n"/>
      <c r="C50" s="36" t="n"/>
      <c r="D50" s="36" t="n"/>
      <c r="E50" s="37">
        <f>IF(A50="","",DAY(EOMONTH(A50,0)))</f>
        <v/>
      </c>
      <c r="F50" s="38">
        <f>IF(OR(A50="",B50=""),"",MAX(0.1,1+SUMPRODUCT(--('Eventos'!$B$6:$B$105&lt;=EOMONTH(A50,0)),--('Eventos'!$C$6:$C$105&gt;=A50),--((('Eventos'!$D$6:$D$105=B50)+('Eventos'!$D$6:$D$105="TODOS"))&gt;0),--('Eventos'!$G$6:$G$105="Ativo"),--('Eventos'!$I$6:$I$105="OK"),'Eventos'!$F$6:$F$105)))</f>
        <v/>
      </c>
      <c r="G50" s="38">
        <f>IF(OR(A50="",B50="",C50=""),"",IF(OR(N(D50)&lt;0,N(D50)&gt;=E50),"",C50*E50/(E50-N(D50))))</f>
        <v/>
      </c>
      <c r="H50" s="38">
        <f>IF(OR(G50="",F50="",F50&lt;=0),"",G50/F50)</f>
        <v/>
      </c>
      <c r="I50" s="38">
        <f>IF(OR(A50="",B50="",H50=""),"",IF(COUNTIFS($B$6:$B$305,B50,$A$6:$A$305,"&gt;="&amp;EDATE(A50,-'Parâmetros'!$B$4),$A$6:$A$305,"&lt;"&amp;A50,$L$6:$L$305,"OK")&gt;='Parâmetros'!$B$11,AVERAGEIFS($H$6:$H$305,$B$6:$B$305,B50,$A$6:$A$305,"&gt;="&amp;EDATE(A50,-'Parâmetros'!$B$4),$A$6:$A$305,"&lt;"&amp;A50,$L$6:$L$305,"OK"),""))</f>
        <v/>
      </c>
      <c r="J50" s="38">
        <f>IF(OR(H50="",I50=""),"",ABS(H50-I50))</f>
        <v/>
      </c>
      <c r="K50" s="39">
        <f>IFERROR(J50/H50,"")</f>
        <v/>
      </c>
      <c r="L50" s="5">
        <f>IF(COUNTA(A50:D50)=0,"",IF(OR(A50="",B50="",C50=""),"INCOMPLETO",IF(A50&gt;'Parâmetros'!$B$2,"APÓS DATA DE CORTE",IF(COUNTIFS($A$6:$A$305,A50,$B$6:$B$305,B50)&gt;1,"DUPLICADO",IF(OR(N(D50)&lt;0,N(D50)&gt;=E50),"RUPTURA TOTAL/INVÁLIDA",IF(F50&lt;=0,"EVENTO INVÁLIDO","OK"))))))</f>
        <v/>
      </c>
      <c r="M50" s="37">
        <f>IF(A50="","",MONTH(A50))</f>
        <v/>
      </c>
    </row>
    <row r="51">
      <c r="A51" s="34" t="n"/>
      <c r="B51" s="35" t="n"/>
      <c r="C51" s="36" t="n"/>
      <c r="D51" s="36" t="n"/>
      <c r="E51" s="37">
        <f>IF(A51="","",DAY(EOMONTH(A51,0)))</f>
        <v/>
      </c>
      <c r="F51" s="38">
        <f>IF(OR(A51="",B51=""),"",MAX(0.1,1+SUMPRODUCT(--('Eventos'!$B$6:$B$105&lt;=EOMONTH(A51,0)),--('Eventos'!$C$6:$C$105&gt;=A51),--((('Eventos'!$D$6:$D$105=B51)+('Eventos'!$D$6:$D$105="TODOS"))&gt;0),--('Eventos'!$G$6:$G$105="Ativo"),--('Eventos'!$I$6:$I$105="OK"),'Eventos'!$F$6:$F$105)))</f>
        <v/>
      </c>
      <c r="G51" s="38">
        <f>IF(OR(A51="",B51="",C51=""),"",IF(OR(N(D51)&lt;0,N(D51)&gt;=E51),"",C51*E51/(E51-N(D51))))</f>
        <v/>
      </c>
      <c r="H51" s="38">
        <f>IF(OR(G51="",F51="",F51&lt;=0),"",G51/F51)</f>
        <v/>
      </c>
      <c r="I51" s="38">
        <f>IF(OR(A51="",B51="",H51=""),"",IF(COUNTIFS($B$6:$B$305,B51,$A$6:$A$305,"&gt;="&amp;EDATE(A51,-'Parâmetros'!$B$4),$A$6:$A$305,"&lt;"&amp;A51,$L$6:$L$305,"OK")&gt;='Parâmetros'!$B$11,AVERAGEIFS($H$6:$H$305,$B$6:$B$305,B51,$A$6:$A$305,"&gt;="&amp;EDATE(A51,-'Parâmetros'!$B$4),$A$6:$A$305,"&lt;"&amp;A51,$L$6:$L$305,"OK"),""))</f>
        <v/>
      </c>
      <c r="J51" s="38">
        <f>IF(OR(H51="",I51=""),"",ABS(H51-I51))</f>
        <v/>
      </c>
      <c r="K51" s="39">
        <f>IFERROR(J51/H51,"")</f>
        <v/>
      </c>
      <c r="L51" s="5">
        <f>IF(COUNTA(A51:D51)=0,"",IF(OR(A51="",B51="",C51=""),"INCOMPLETO",IF(A51&gt;'Parâmetros'!$B$2,"APÓS DATA DE CORTE",IF(COUNTIFS($A$6:$A$305,A51,$B$6:$B$305,B51)&gt;1,"DUPLICADO",IF(OR(N(D51)&lt;0,N(D51)&gt;=E51),"RUPTURA TOTAL/INVÁLIDA",IF(F51&lt;=0,"EVENTO INVÁLIDO","OK"))))))</f>
        <v/>
      </c>
      <c r="M51" s="37">
        <f>IF(A51="","",MONTH(A51))</f>
        <v/>
      </c>
    </row>
    <row r="52">
      <c r="A52" s="34" t="n"/>
      <c r="B52" s="35" t="n"/>
      <c r="C52" s="36" t="n"/>
      <c r="D52" s="36" t="n"/>
      <c r="E52" s="37">
        <f>IF(A52="","",DAY(EOMONTH(A52,0)))</f>
        <v/>
      </c>
      <c r="F52" s="38">
        <f>IF(OR(A52="",B52=""),"",MAX(0.1,1+SUMPRODUCT(--('Eventos'!$B$6:$B$105&lt;=EOMONTH(A52,0)),--('Eventos'!$C$6:$C$105&gt;=A52),--((('Eventos'!$D$6:$D$105=B52)+('Eventos'!$D$6:$D$105="TODOS"))&gt;0),--('Eventos'!$G$6:$G$105="Ativo"),--('Eventos'!$I$6:$I$105="OK"),'Eventos'!$F$6:$F$105)))</f>
        <v/>
      </c>
      <c r="G52" s="38">
        <f>IF(OR(A52="",B52="",C52=""),"",IF(OR(N(D52)&lt;0,N(D52)&gt;=E52),"",C52*E52/(E52-N(D52))))</f>
        <v/>
      </c>
      <c r="H52" s="38">
        <f>IF(OR(G52="",F52="",F52&lt;=0),"",G52/F52)</f>
        <v/>
      </c>
      <c r="I52" s="38">
        <f>IF(OR(A52="",B52="",H52=""),"",IF(COUNTIFS($B$6:$B$305,B52,$A$6:$A$305,"&gt;="&amp;EDATE(A52,-'Parâmetros'!$B$4),$A$6:$A$305,"&lt;"&amp;A52,$L$6:$L$305,"OK")&gt;='Parâmetros'!$B$11,AVERAGEIFS($H$6:$H$305,$B$6:$B$305,B52,$A$6:$A$305,"&gt;="&amp;EDATE(A52,-'Parâmetros'!$B$4),$A$6:$A$305,"&lt;"&amp;A52,$L$6:$L$305,"OK"),""))</f>
        <v/>
      </c>
      <c r="J52" s="38">
        <f>IF(OR(H52="",I52=""),"",ABS(H52-I52))</f>
        <v/>
      </c>
      <c r="K52" s="39">
        <f>IFERROR(J52/H52,"")</f>
        <v/>
      </c>
      <c r="L52" s="5">
        <f>IF(COUNTA(A52:D52)=0,"",IF(OR(A52="",B52="",C52=""),"INCOMPLETO",IF(A52&gt;'Parâmetros'!$B$2,"APÓS DATA DE CORTE",IF(COUNTIFS($A$6:$A$305,A52,$B$6:$B$305,B52)&gt;1,"DUPLICADO",IF(OR(N(D52)&lt;0,N(D52)&gt;=E52),"RUPTURA TOTAL/INVÁLIDA",IF(F52&lt;=0,"EVENTO INVÁLIDO","OK"))))))</f>
        <v/>
      </c>
      <c r="M52" s="37">
        <f>IF(A52="","",MONTH(A52))</f>
        <v/>
      </c>
    </row>
    <row r="53">
      <c r="A53" s="34" t="n"/>
      <c r="B53" s="35" t="n"/>
      <c r="C53" s="36" t="n"/>
      <c r="D53" s="36" t="n"/>
      <c r="E53" s="37">
        <f>IF(A53="","",DAY(EOMONTH(A53,0)))</f>
        <v/>
      </c>
      <c r="F53" s="38">
        <f>IF(OR(A53="",B53=""),"",MAX(0.1,1+SUMPRODUCT(--('Eventos'!$B$6:$B$105&lt;=EOMONTH(A53,0)),--('Eventos'!$C$6:$C$105&gt;=A53),--((('Eventos'!$D$6:$D$105=B53)+('Eventos'!$D$6:$D$105="TODOS"))&gt;0),--('Eventos'!$G$6:$G$105="Ativo"),--('Eventos'!$I$6:$I$105="OK"),'Eventos'!$F$6:$F$105)))</f>
        <v/>
      </c>
      <c r="G53" s="38">
        <f>IF(OR(A53="",B53="",C53=""),"",IF(OR(N(D53)&lt;0,N(D53)&gt;=E53),"",C53*E53/(E53-N(D53))))</f>
        <v/>
      </c>
      <c r="H53" s="38">
        <f>IF(OR(G53="",F53="",F53&lt;=0),"",G53/F53)</f>
        <v/>
      </c>
      <c r="I53" s="38">
        <f>IF(OR(A53="",B53="",H53=""),"",IF(COUNTIFS($B$6:$B$305,B53,$A$6:$A$305,"&gt;="&amp;EDATE(A53,-'Parâmetros'!$B$4),$A$6:$A$305,"&lt;"&amp;A53,$L$6:$L$305,"OK")&gt;='Parâmetros'!$B$11,AVERAGEIFS($H$6:$H$305,$B$6:$B$305,B53,$A$6:$A$305,"&gt;="&amp;EDATE(A53,-'Parâmetros'!$B$4),$A$6:$A$305,"&lt;"&amp;A53,$L$6:$L$305,"OK"),""))</f>
        <v/>
      </c>
      <c r="J53" s="38">
        <f>IF(OR(H53="",I53=""),"",ABS(H53-I53))</f>
        <v/>
      </c>
      <c r="K53" s="39">
        <f>IFERROR(J53/H53,"")</f>
        <v/>
      </c>
      <c r="L53" s="5">
        <f>IF(COUNTA(A53:D53)=0,"",IF(OR(A53="",B53="",C53=""),"INCOMPLETO",IF(A53&gt;'Parâmetros'!$B$2,"APÓS DATA DE CORTE",IF(COUNTIFS($A$6:$A$305,A53,$B$6:$B$305,B53)&gt;1,"DUPLICADO",IF(OR(N(D53)&lt;0,N(D53)&gt;=E53),"RUPTURA TOTAL/INVÁLIDA",IF(F53&lt;=0,"EVENTO INVÁLIDO","OK"))))))</f>
        <v/>
      </c>
      <c r="M53" s="37">
        <f>IF(A53="","",MONTH(A53))</f>
        <v/>
      </c>
    </row>
    <row r="54">
      <c r="A54" s="34" t="n"/>
      <c r="B54" s="35" t="n"/>
      <c r="C54" s="36" t="n"/>
      <c r="D54" s="36" t="n"/>
      <c r="E54" s="37">
        <f>IF(A54="","",DAY(EOMONTH(A54,0)))</f>
        <v/>
      </c>
      <c r="F54" s="38">
        <f>IF(OR(A54="",B54=""),"",MAX(0.1,1+SUMPRODUCT(--('Eventos'!$B$6:$B$105&lt;=EOMONTH(A54,0)),--('Eventos'!$C$6:$C$105&gt;=A54),--((('Eventos'!$D$6:$D$105=B54)+('Eventos'!$D$6:$D$105="TODOS"))&gt;0),--('Eventos'!$G$6:$G$105="Ativo"),--('Eventos'!$I$6:$I$105="OK"),'Eventos'!$F$6:$F$105)))</f>
        <v/>
      </c>
      <c r="G54" s="38">
        <f>IF(OR(A54="",B54="",C54=""),"",IF(OR(N(D54)&lt;0,N(D54)&gt;=E54),"",C54*E54/(E54-N(D54))))</f>
        <v/>
      </c>
      <c r="H54" s="38">
        <f>IF(OR(G54="",F54="",F54&lt;=0),"",G54/F54)</f>
        <v/>
      </c>
      <c r="I54" s="38">
        <f>IF(OR(A54="",B54="",H54=""),"",IF(COUNTIFS($B$6:$B$305,B54,$A$6:$A$305,"&gt;="&amp;EDATE(A54,-'Parâmetros'!$B$4),$A$6:$A$305,"&lt;"&amp;A54,$L$6:$L$305,"OK")&gt;='Parâmetros'!$B$11,AVERAGEIFS($H$6:$H$305,$B$6:$B$305,B54,$A$6:$A$305,"&gt;="&amp;EDATE(A54,-'Parâmetros'!$B$4),$A$6:$A$305,"&lt;"&amp;A54,$L$6:$L$305,"OK"),""))</f>
        <v/>
      </c>
      <c r="J54" s="38">
        <f>IF(OR(H54="",I54=""),"",ABS(H54-I54))</f>
        <v/>
      </c>
      <c r="K54" s="39">
        <f>IFERROR(J54/H54,"")</f>
        <v/>
      </c>
      <c r="L54" s="5">
        <f>IF(COUNTA(A54:D54)=0,"",IF(OR(A54="",B54="",C54=""),"INCOMPLETO",IF(A54&gt;'Parâmetros'!$B$2,"APÓS DATA DE CORTE",IF(COUNTIFS($A$6:$A$305,A54,$B$6:$B$305,B54)&gt;1,"DUPLICADO",IF(OR(N(D54)&lt;0,N(D54)&gt;=E54),"RUPTURA TOTAL/INVÁLIDA",IF(F54&lt;=0,"EVENTO INVÁLIDO","OK"))))))</f>
        <v/>
      </c>
      <c r="M54" s="37">
        <f>IF(A54="","",MONTH(A54))</f>
        <v/>
      </c>
    </row>
    <row r="55">
      <c r="A55" s="34" t="n"/>
      <c r="B55" s="35" t="n"/>
      <c r="C55" s="36" t="n"/>
      <c r="D55" s="36" t="n"/>
      <c r="E55" s="37">
        <f>IF(A55="","",DAY(EOMONTH(A55,0)))</f>
        <v/>
      </c>
      <c r="F55" s="38">
        <f>IF(OR(A55="",B55=""),"",MAX(0.1,1+SUMPRODUCT(--('Eventos'!$B$6:$B$105&lt;=EOMONTH(A55,0)),--('Eventos'!$C$6:$C$105&gt;=A55),--((('Eventos'!$D$6:$D$105=B55)+('Eventos'!$D$6:$D$105="TODOS"))&gt;0),--('Eventos'!$G$6:$G$105="Ativo"),--('Eventos'!$I$6:$I$105="OK"),'Eventos'!$F$6:$F$105)))</f>
        <v/>
      </c>
      <c r="G55" s="38">
        <f>IF(OR(A55="",B55="",C55=""),"",IF(OR(N(D55)&lt;0,N(D55)&gt;=E55),"",C55*E55/(E55-N(D55))))</f>
        <v/>
      </c>
      <c r="H55" s="38">
        <f>IF(OR(G55="",F55="",F55&lt;=0),"",G55/F55)</f>
        <v/>
      </c>
      <c r="I55" s="38">
        <f>IF(OR(A55="",B55="",H55=""),"",IF(COUNTIFS($B$6:$B$305,B55,$A$6:$A$305,"&gt;="&amp;EDATE(A55,-'Parâmetros'!$B$4),$A$6:$A$305,"&lt;"&amp;A55,$L$6:$L$305,"OK")&gt;='Parâmetros'!$B$11,AVERAGEIFS($H$6:$H$305,$B$6:$B$305,B55,$A$6:$A$305,"&gt;="&amp;EDATE(A55,-'Parâmetros'!$B$4),$A$6:$A$305,"&lt;"&amp;A55,$L$6:$L$305,"OK"),""))</f>
        <v/>
      </c>
      <c r="J55" s="38">
        <f>IF(OR(H55="",I55=""),"",ABS(H55-I55))</f>
        <v/>
      </c>
      <c r="K55" s="39">
        <f>IFERROR(J55/H55,"")</f>
        <v/>
      </c>
      <c r="L55" s="5">
        <f>IF(COUNTA(A55:D55)=0,"",IF(OR(A55="",B55="",C55=""),"INCOMPLETO",IF(A55&gt;'Parâmetros'!$B$2,"APÓS DATA DE CORTE",IF(COUNTIFS($A$6:$A$305,A55,$B$6:$B$305,B55)&gt;1,"DUPLICADO",IF(OR(N(D55)&lt;0,N(D55)&gt;=E55),"RUPTURA TOTAL/INVÁLIDA",IF(F55&lt;=0,"EVENTO INVÁLIDO","OK"))))))</f>
        <v/>
      </c>
      <c r="M55" s="37">
        <f>IF(A55="","",MONTH(A55))</f>
        <v/>
      </c>
    </row>
    <row r="56">
      <c r="A56" s="34" t="n"/>
      <c r="B56" s="35" t="n"/>
      <c r="C56" s="36" t="n"/>
      <c r="D56" s="36" t="n"/>
      <c r="E56" s="37">
        <f>IF(A56="","",DAY(EOMONTH(A56,0)))</f>
        <v/>
      </c>
      <c r="F56" s="38">
        <f>IF(OR(A56="",B56=""),"",MAX(0.1,1+SUMPRODUCT(--('Eventos'!$B$6:$B$105&lt;=EOMONTH(A56,0)),--('Eventos'!$C$6:$C$105&gt;=A56),--((('Eventos'!$D$6:$D$105=B56)+('Eventos'!$D$6:$D$105="TODOS"))&gt;0),--('Eventos'!$G$6:$G$105="Ativo"),--('Eventos'!$I$6:$I$105="OK"),'Eventos'!$F$6:$F$105)))</f>
        <v/>
      </c>
      <c r="G56" s="38">
        <f>IF(OR(A56="",B56="",C56=""),"",IF(OR(N(D56)&lt;0,N(D56)&gt;=E56),"",C56*E56/(E56-N(D56))))</f>
        <v/>
      </c>
      <c r="H56" s="38">
        <f>IF(OR(G56="",F56="",F56&lt;=0),"",G56/F56)</f>
        <v/>
      </c>
      <c r="I56" s="38">
        <f>IF(OR(A56="",B56="",H56=""),"",IF(COUNTIFS($B$6:$B$305,B56,$A$6:$A$305,"&gt;="&amp;EDATE(A56,-'Parâmetros'!$B$4),$A$6:$A$305,"&lt;"&amp;A56,$L$6:$L$305,"OK")&gt;='Parâmetros'!$B$11,AVERAGEIFS($H$6:$H$305,$B$6:$B$305,B56,$A$6:$A$305,"&gt;="&amp;EDATE(A56,-'Parâmetros'!$B$4),$A$6:$A$305,"&lt;"&amp;A56,$L$6:$L$305,"OK"),""))</f>
        <v/>
      </c>
      <c r="J56" s="38">
        <f>IF(OR(H56="",I56=""),"",ABS(H56-I56))</f>
        <v/>
      </c>
      <c r="K56" s="39">
        <f>IFERROR(J56/H56,"")</f>
        <v/>
      </c>
      <c r="L56" s="5">
        <f>IF(COUNTA(A56:D56)=0,"",IF(OR(A56="",B56="",C56=""),"INCOMPLETO",IF(A56&gt;'Parâmetros'!$B$2,"APÓS DATA DE CORTE",IF(COUNTIFS($A$6:$A$305,A56,$B$6:$B$305,B56)&gt;1,"DUPLICADO",IF(OR(N(D56)&lt;0,N(D56)&gt;=E56),"RUPTURA TOTAL/INVÁLIDA",IF(F56&lt;=0,"EVENTO INVÁLIDO","OK"))))))</f>
        <v/>
      </c>
      <c r="M56" s="37">
        <f>IF(A56="","",MONTH(A56))</f>
        <v/>
      </c>
    </row>
    <row r="57">
      <c r="A57" s="34" t="n"/>
      <c r="B57" s="35" t="n"/>
      <c r="C57" s="36" t="n"/>
      <c r="D57" s="36" t="n"/>
      <c r="E57" s="37">
        <f>IF(A57="","",DAY(EOMONTH(A57,0)))</f>
        <v/>
      </c>
      <c r="F57" s="38">
        <f>IF(OR(A57="",B57=""),"",MAX(0.1,1+SUMPRODUCT(--('Eventos'!$B$6:$B$105&lt;=EOMONTH(A57,0)),--('Eventos'!$C$6:$C$105&gt;=A57),--((('Eventos'!$D$6:$D$105=B57)+('Eventos'!$D$6:$D$105="TODOS"))&gt;0),--('Eventos'!$G$6:$G$105="Ativo"),--('Eventos'!$I$6:$I$105="OK"),'Eventos'!$F$6:$F$105)))</f>
        <v/>
      </c>
      <c r="G57" s="38">
        <f>IF(OR(A57="",B57="",C57=""),"",IF(OR(N(D57)&lt;0,N(D57)&gt;=E57),"",C57*E57/(E57-N(D57))))</f>
        <v/>
      </c>
      <c r="H57" s="38">
        <f>IF(OR(G57="",F57="",F57&lt;=0),"",G57/F57)</f>
        <v/>
      </c>
      <c r="I57" s="38">
        <f>IF(OR(A57="",B57="",H57=""),"",IF(COUNTIFS($B$6:$B$305,B57,$A$6:$A$305,"&gt;="&amp;EDATE(A57,-'Parâmetros'!$B$4),$A$6:$A$305,"&lt;"&amp;A57,$L$6:$L$305,"OK")&gt;='Parâmetros'!$B$11,AVERAGEIFS($H$6:$H$305,$B$6:$B$305,B57,$A$6:$A$305,"&gt;="&amp;EDATE(A57,-'Parâmetros'!$B$4),$A$6:$A$305,"&lt;"&amp;A57,$L$6:$L$305,"OK"),""))</f>
        <v/>
      </c>
      <c r="J57" s="38">
        <f>IF(OR(H57="",I57=""),"",ABS(H57-I57))</f>
        <v/>
      </c>
      <c r="K57" s="39">
        <f>IFERROR(J57/H57,"")</f>
        <v/>
      </c>
      <c r="L57" s="5">
        <f>IF(COUNTA(A57:D57)=0,"",IF(OR(A57="",B57="",C57=""),"INCOMPLETO",IF(A57&gt;'Parâmetros'!$B$2,"APÓS DATA DE CORTE",IF(COUNTIFS($A$6:$A$305,A57,$B$6:$B$305,B57)&gt;1,"DUPLICADO",IF(OR(N(D57)&lt;0,N(D57)&gt;=E57),"RUPTURA TOTAL/INVÁLIDA",IF(F57&lt;=0,"EVENTO INVÁLIDO","OK"))))))</f>
        <v/>
      </c>
      <c r="M57" s="37">
        <f>IF(A57="","",MONTH(A57))</f>
        <v/>
      </c>
    </row>
    <row r="58">
      <c r="A58" s="34" t="n"/>
      <c r="B58" s="35" t="n"/>
      <c r="C58" s="36" t="n"/>
      <c r="D58" s="36" t="n"/>
      <c r="E58" s="37">
        <f>IF(A58="","",DAY(EOMONTH(A58,0)))</f>
        <v/>
      </c>
      <c r="F58" s="38">
        <f>IF(OR(A58="",B58=""),"",MAX(0.1,1+SUMPRODUCT(--('Eventos'!$B$6:$B$105&lt;=EOMONTH(A58,0)),--('Eventos'!$C$6:$C$105&gt;=A58),--((('Eventos'!$D$6:$D$105=B58)+('Eventos'!$D$6:$D$105="TODOS"))&gt;0),--('Eventos'!$G$6:$G$105="Ativo"),--('Eventos'!$I$6:$I$105="OK"),'Eventos'!$F$6:$F$105)))</f>
        <v/>
      </c>
      <c r="G58" s="38">
        <f>IF(OR(A58="",B58="",C58=""),"",IF(OR(N(D58)&lt;0,N(D58)&gt;=E58),"",C58*E58/(E58-N(D58))))</f>
        <v/>
      </c>
      <c r="H58" s="38">
        <f>IF(OR(G58="",F58="",F58&lt;=0),"",G58/F58)</f>
        <v/>
      </c>
      <c r="I58" s="38">
        <f>IF(OR(A58="",B58="",H58=""),"",IF(COUNTIFS($B$6:$B$305,B58,$A$6:$A$305,"&gt;="&amp;EDATE(A58,-'Parâmetros'!$B$4),$A$6:$A$305,"&lt;"&amp;A58,$L$6:$L$305,"OK")&gt;='Parâmetros'!$B$11,AVERAGEIFS($H$6:$H$305,$B$6:$B$305,B58,$A$6:$A$305,"&gt;="&amp;EDATE(A58,-'Parâmetros'!$B$4),$A$6:$A$305,"&lt;"&amp;A58,$L$6:$L$305,"OK"),""))</f>
        <v/>
      </c>
      <c r="J58" s="38">
        <f>IF(OR(H58="",I58=""),"",ABS(H58-I58))</f>
        <v/>
      </c>
      <c r="K58" s="39">
        <f>IFERROR(J58/H58,"")</f>
        <v/>
      </c>
      <c r="L58" s="5">
        <f>IF(COUNTA(A58:D58)=0,"",IF(OR(A58="",B58="",C58=""),"INCOMPLETO",IF(A58&gt;'Parâmetros'!$B$2,"APÓS DATA DE CORTE",IF(COUNTIFS($A$6:$A$305,A58,$B$6:$B$305,B58)&gt;1,"DUPLICADO",IF(OR(N(D58)&lt;0,N(D58)&gt;=E58),"RUPTURA TOTAL/INVÁLIDA",IF(F58&lt;=0,"EVENTO INVÁLIDO","OK"))))))</f>
        <v/>
      </c>
      <c r="M58" s="37">
        <f>IF(A58="","",MONTH(A58))</f>
        <v/>
      </c>
    </row>
    <row r="59">
      <c r="A59" s="34" t="n"/>
      <c r="B59" s="35" t="n"/>
      <c r="C59" s="36" t="n"/>
      <c r="D59" s="36" t="n"/>
      <c r="E59" s="37">
        <f>IF(A59="","",DAY(EOMONTH(A59,0)))</f>
        <v/>
      </c>
      <c r="F59" s="38">
        <f>IF(OR(A59="",B59=""),"",MAX(0.1,1+SUMPRODUCT(--('Eventos'!$B$6:$B$105&lt;=EOMONTH(A59,0)),--('Eventos'!$C$6:$C$105&gt;=A59),--((('Eventos'!$D$6:$D$105=B59)+('Eventos'!$D$6:$D$105="TODOS"))&gt;0),--('Eventos'!$G$6:$G$105="Ativo"),--('Eventos'!$I$6:$I$105="OK"),'Eventos'!$F$6:$F$105)))</f>
        <v/>
      </c>
      <c r="G59" s="38">
        <f>IF(OR(A59="",B59="",C59=""),"",IF(OR(N(D59)&lt;0,N(D59)&gt;=E59),"",C59*E59/(E59-N(D59))))</f>
        <v/>
      </c>
      <c r="H59" s="38">
        <f>IF(OR(G59="",F59="",F59&lt;=0),"",G59/F59)</f>
        <v/>
      </c>
      <c r="I59" s="38">
        <f>IF(OR(A59="",B59="",H59=""),"",IF(COUNTIFS($B$6:$B$305,B59,$A$6:$A$305,"&gt;="&amp;EDATE(A59,-'Parâmetros'!$B$4),$A$6:$A$305,"&lt;"&amp;A59,$L$6:$L$305,"OK")&gt;='Parâmetros'!$B$11,AVERAGEIFS($H$6:$H$305,$B$6:$B$305,B59,$A$6:$A$305,"&gt;="&amp;EDATE(A59,-'Parâmetros'!$B$4),$A$6:$A$305,"&lt;"&amp;A59,$L$6:$L$305,"OK"),""))</f>
        <v/>
      </c>
      <c r="J59" s="38">
        <f>IF(OR(H59="",I59=""),"",ABS(H59-I59))</f>
        <v/>
      </c>
      <c r="K59" s="39">
        <f>IFERROR(J59/H59,"")</f>
        <v/>
      </c>
      <c r="L59" s="5">
        <f>IF(COUNTA(A59:D59)=0,"",IF(OR(A59="",B59="",C59=""),"INCOMPLETO",IF(A59&gt;'Parâmetros'!$B$2,"APÓS DATA DE CORTE",IF(COUNTIFS($A$6:$A$305,A59,$B$6:$B$305,B59)&gt;1,"DUPLICADO",IF(OR(N(D59)&lt;0,N(D59)&gt;=E59),"RUPTURA TOTAL/INVÁLIDA",IF(F59&lt;=0,"EVENTO INVÁLIDO","OK"))))))</f>
        <v/>
      </c>
      <c r="M59" s="37">
        <f>IF(A59="","",MONTH(A59))</f>
        <v/>
      </c>
    </row>
    <row r="60">
      <c r="A60" s="34" t="n"/>
      <c r="B60" s="35" t="n"/>
      <c r="C60" s="36" t="n"/>
      <c r="D60" s="36" t="n"/>
      <c r="E60" s="37">
        <f>IF(A60="","",DAY(EOMONTH(A60,0)))</f>
        <v/>
      </c>
      <c r="F60" s="38">
        <f>IF(OR(A60="",B60=""),"",MAX(0.1,1+SUMPRODUCT(--('Eventos'!$B$6:$B$105&lt;=EOMONTH(A60,0)),--('Eventos'!$C$6:$C$105&gt;=A60),--((('Eventos'!$D$6:$D$105=B60)+('Eventos'!$D$6:$D$105="TODOS"))&gt;0),--('Eventos'!$G$6:$G$105="Ativo"),--('Eventos'!$I$6:$I$105="OK"),'Eventos'!$F$6:$F$105)))</f>
        <v/>
      </c>
      <c r="G60" s="38">
        <f>IF(OR(A60="",B60="",C60=""),"",IF(OR(N(D60)&lt;0,N(D60)&gt;=E60),"",C60*E60/(E60-N(D60))))</f>
        <v/>
      </c>
      <c r="H60" s="38">
        <f>IF(OR(G60="",F60="",F60&lt;=0),"",G60/F60)</f>
        <v/>
      </c>
      <c r="I60" s="38">
        <f>IF(OR(A60="",B60="",H60=""),"",IF(COUNTIFS($B$6:$B$305,B60,$A$6:$A$305,"&gt;="&amp;EDATE(A60,-'Parâmetros'!$B$4),$A$6:$A$305,"&lt;"&amp;A60,$L$6:$L$305,"OK")&gt;='Parâmetros'!$B$11,AVERAGEIFS($H$6:$H$305,$B$6:$B$305,B60,$A$6:$A$305,"&gt;="&amp;EDATE(A60,-'Parâmetros'!$B$4),$A$6:$A$305,"&lt;"&amp;A60,$L$6:$L$305,"OK"),""))</f>
        <v/>
      </c>
      <c r="J60" s="38">
        <f>IF(OR(H60="",I60=""),"",ABS(H60-I60))</f>
        <v/>
      </c>
      <c r="K60" s="39">
        <f>IFERROR(J60/H60,"")</f>
        <v/>
      </c>
      <c r="L60" s="5">
        <f>IF(COUNTA(A60:D60)=0,"",IF(OR(A60="",B60="",C60=""),"INCOMPLETO",IF(A60&gt;'Parâmetros'!$B$2,"APÓS DATA DE CORTE",IF(COUNTIFS($A$6:$A$305,A60,$B$6:$B$305,B60)&gt;1,"DUPLICADO",IF(OR(N(D60)&lt;0,N(D60)&gt;=E60),"RUPTURA TOTAL/INVÁLIDA",IF(F60&lt;=0,"EVENTO INVÁLIDO","OK"))))))</f>
        <v/>
      </c>
      <c r="M60" s="37">
        <f>IF(A60="","",MONTH(A60))</f>
        <v/>
      </c>
    </row>
    <row r="61">
      <c r="A61" s="34" t="n"/>
      <c r="B61" s="35" t="n"/>
      <c r="C61" s="36" t="n"/>
      <c r="D61" s="36" t="n"/>
      <c r="E61" s="37">
        <f>IF(A61="","",DAY(EOMONTH(A61,0)))</f>
        <v/>
      </c>
      <c r="F61" s="38">
        <f>IF(OR(A61="",B61=""),"",MAX(0.1,1+SUMPRODUCT(--('Eventos'!$B$6:$B$105&lt;=EOMONTH(A61,0)),--('Eventos'!$C$6:$C$105&gt;=A61),--((('Eventos'!$D$6:$D$105=B61)+('Eventos'!$D$6:$D$105="TODOS"))&gt;0),--('Eventos'!$G$6:$G$105="Ativo"),--('Eventos'!$I$6:$I$105="OK"),'Eventos'!$F$6:$F$105)))</f>
        <v/>
      </c>
      <c r="G61" s="38">
        <f>IF(OR(A61="",B61="",C61=""),"",IF(OR(N(D61)&lt;0,N(D61)&gt;=E61),"",C61*E61/(E61-N(D61))))</f>
        <v/>
      </c>
      <c r="H61" s="38">
        <f>IF(OR(G61="",F61="",F61&lt;=0),"",G61/F61)</f>
        <v/>
      </c>
      <c r="I61" s="38">
        <f>IF(OR(A61="",B61="",H61=""),"",IF(COUNTIFS($B$6:$B$305,B61,$A$6:$A$305,"&gt;="&amp;EDATE(A61,-'Parâmetros'!$B$4),$A$6:$A$305,"&lt;"&amp;A61,$L$6:$L$305,"OK")&gt;='Parâmetros'!$B$11,AVERAGEIFS($H$6:$H$305,$B$6:$B$305,B61,$A$6:$A$305,"&gt;="&amp;EDATE(A61,-'Parâmetros'!$B$4),$A$6:$A$305,"&lt;"&amp;A61,$L$6:$L$305,"OK"),""))</f>
        <v/>
      </c>
      <c r="J61" s="38">
        <f>IF(OR(H61="",I61=""),"",ABS(H61-I61))</f>
        <v/>
      </c>
      <c r="K61" s="39">
        <f>IFERROR(J61/H61,"")</f>
        <v/>
      </c>
      <c r="L61" s="5">
        <f>IF(COUNTA(A61:D61)=0,"",IF(OR(A61="",B61="",C61=""),"INCOMPLETO",IF(A61&gt;'Parâmetros'!$B$2,"APÓS DATA DE CORTE",IF(COUNTIFS($A$6:$A$305,A61,$B$6:$B$305,B61)&gt;1,"DUPLICADO",IF(OR(N(D61)&lt;0,N(D61)&gt;=E61),"RUPTURA TOTAL/INVÁLIDA",IF(F61&lt;=0,"EVENTO INVÁLIDO","OK"))))))</f>
        <v/>
      </c>
      <c r="M61" s="37">
        <f>IF(A61="","",MONTH(A61))</f>
        <v/>
      </c>
    </row>
    <row r="62">
      <c r="A62" s="34" t="n"/>
      <c r="B62" s="35" t="n"/>
      <c r="C62" s="36" t="n"/>
      <c r="D62" s="36" t="n"/>
      <c r="E62" s="37">
        <f>IF(A62="","",DAY(EOMONTH(A62,0)))</f>
        <v/>
      </c>
      <c r="F62" s="38">
        <f>IF(OR(A62="",B62=""),"",MAX(0.1,1+SUMPRODUCT(--('Eventos'!$B$6:$B$105&lt;=EOMONTH(A62,0)),--('Eventos'!$C$6:$C$105&gt;=A62),--((('Eventos'!$D$6:$D$105=B62)+('Eventos'!$D$6:$D$105="TODOS"))&gt;0),--('Eventos'!$G$6:$G$105="Ativo"),--('Eventos'!$I$6:$I$105="OK"),'Eventos'!$F$6:$F$105)))</f>
        <v/>
      </c>
      <c r="G62" s="38">
        <f>IF(OR(A62="",B62="",C62=""),"",IF(OR(N(D62)&lt;0,N(D62)&gt;=E62),"",C62*E62/(E62-N(D62))))</f>
        <v/>
      </c>
      <c r="H62" s="38">
        <f>IF(OR(G62="",F62="",F62&lt;=0),"",G62/F62)</f>
        <v/>
      </c>
      <c r="I62" s="38">
        <f>IF(OR(A62="",B62="",H62=""),"",IF(COUNTIFS($B$6:$B$305,B62,$A$6:$A$305,"&gt;="&amp;EDATE(A62,-'Parâmetros'!$B$4),$A$6:$A$305,"&lt;"&amp;A62,$L$6:$L$305,"OK")&gt;='Parâmetros'!$B$11,AVERAGEIFS($H$6:$H$305,$B$6:$B$305,B62,$A$6:$A$305,"&gt;="&amp;EDATE(A62,-'Parâmetros'!$B$4),$A$6:$A$305,"&lt;"&amp;A62,$L$6:$L$305,"OK"),""))</f>
        <v/>
      </c>
      <c r="J62" s="38">
        <f>IF(OR(H62="",I62=""),"",ABS(H62-I62))</f>
        <v/>
      </c>
      <c r="K62" s="39">
        <f>IFERROR(J62/H62,"")</f>
        <v/>
      </c>
      <c r="L62" s="5">
        <f>IF(COUNTA(A62:D62)=0,"",IF(OR(A62="",B62="",C62=""),"INCOMPLETO",IF(A62&gt;'Parâmetros'!$B$2,"APÓS DATA DE CORTE",IF(COUNTIFS($A$6:$A$305,A62,$B$6:$B$305,B62)&gt;1,"DUPLICADO",IF(OR(N(D62)&lt;0,N(D62)&gt;=E62),"RUPTURA TOTAL/INVÁLIDA",IF(F62&lt;=0,"EVENTO INVÁLIDO","OK"))))))</f>
        <v/>
      </c>
      <c r="M62" s="37">
        <f>IF(A62="","",MONTH(A62))</f>
        <v/>
      </c>
    </row>
    <row r="63">
      <c r="A63" s="34" t="n"/>
      <c r="B63" s="35" t="n"/>
      <c r="C63" s="36" t="n"/>
      <c r="D63" s="36" t="n"/>
      <c r="E63" s="37">
        <f>IF(A63="","",DAY(EOMONTH(A63,0)))</f>
        <v/>
      </c>
      <c r="F63" s="38">
        <f>IF(OR(A63="",B63=""),"",MAX(0.1,1+SUMPRODUCT(--('Eventos'!$B$6:$B$105&lt;=EOMONTH(A63,0)),--('Eventos'!$C$6:$C$105&gt;=A63),--((('Eventos'!$D$6:$D$105=B63)+('Eventos'!$D$6:$D$105="TODOS"))&gt;0),--('Eventos'!$G$6:$G$105="Ativo"),--('Eventos'!$I$6:$I$105="OK"),'Eventos'!$F$6:$F$105)))</f>
        <v/>
      </c>
      <c r="G63" s="38">
        <f>IF(OR(A63="",B63="",C63=""),"",IF(OR(N(D63)&lt;0,N(D63)&gt;=E63),"",C63*E63/(E63-N(D63))))</f>
        <v/>
      </c>
      <c r="H63" s="38">
        <f>IF(OR(G63="",F63="",F63&lt;=0),"",G63/F63)</f>
        <v/>
      </c>
      <c r="I63" s="38">
        <f>IF(OR(A63="",B63="",H63=""),"",IF(COUNTIFS($B$6:$B$305,B63,$A$6:$A$305,"&gt;="&amp;EDATE(A63,-'Parâmetros'!$B$4),$A$6:$A$305,"&lt;"&amp;A63,$L$6:$L$305,"OK")&gt;='Parâmetros'!$B$11,AVERAGEIFS($H$6:$H$305,$B$6:$B$305,B63,$A$6:$A$305,"&gt;="&amp;EDATE(A63,-'Parâmetros'!$B$4),$A$6:$A$305,"&lt;"&amp;A63,$L$6:$L$305,"OK"),""))</f>
        <v/>
      </c>
      <c r="J63" s="38">
        <f>IF(OR(H63="",I63=""),"",ABS(H63-I63))</f>
        <v/>
      </c>
      <c r="K63" s="39">
        <f>IFERROR(J63/H63,"")</f>
        <v/>
      </c>
      <c r="L63" s="5">
        <f>IF(COUNTA(A63:D63)=0,"",IF(OR(A63="",B63="",C63=""),"INCOMPLETO",IF(A63&gt;'Parâmetros'!$B$2,"APÓS DATA DE CORTE",IF(COUNTIFS($A$6:$A$305,A63,$B$6:$B$305,B63)&gt;1,"DUPLICADO",IF(OR(N(D63)&lt;0,N(D63)&gt;=E63),"RUPTURA TOTAL/INVÁLIDA",IF(F63&lt;=0,"EVENTO INVÁLIDO","OK"))))))</f>
        <v/>
      </c>
      <c r="M63" s="37">
        <f>IF(A63="","",MONTH(A63))</f>
        <v/>
      </c>
    </row>
    <row r="64">
      <c r="A64" s="34" t="n"/>
      <c r="B64" s="35" t="n"/>
      <c r="C64" s="36" t="n"/>
      <c r="D64" s="36" t="n"/>
      <c r="E64" s="37">
        <f>IF(A64="","",DAY(EOMONTH(A64,0)))</f>
        <v/>
      </c>
      <c r="F64" s="38">
        <f>IF(OR(A64="",B64=""),"",MAX(0.1,1+SUMPRODUCT(--('Eventos'!$B$6:$B$105&lt;=EOMONTH(A64,0)),--('Eventos'!$C$6:$C$105&gt;=A64),--((('Eventos'!$D$6:$D$105=B64)+('Eventos'!$D$6:$D$105="TODOS"))&gt;0),--('Eventos'!$G$6:$G$105="Ativo"),--('Eventos'!$I$6:$I$105="OK"),'Eventos'!$F$6:$F$105)))</f>
        <v/>
      </c>
      <c r="G64" s="38">
        <f>IF(OR(A64="",B64="",C64=""),"",IF(OR(N(D64)&lt;0,N(D64)&gt;=E64),"",C64*E64/(E64-N(D64))))</f>
        <v/>
      </c>
      <c r="H64" s="38">
        <f>IF(OR(G64="",F64="",F64&lt;=0),"",G64/F64)</f>
        <v/>
      </c>
      <c r="I64" s="38">
        <f>IF(OR(A64="",B64="",H64=""),"",IF(COUNTIFS($B$6:$B$305,B64,$A$6:$A$305,"&gt;="&amp;EDATE(A64,-'Parâmetros'!$B$4),$A$6:$A$305,"&lt;"&amp;A64,$L$6:$L$305,"OK")&gt;='Parâmetros'!$B$11,AVERAGEIFS($H$6:$H$305,$B$6:$B$305,B64,$A$6:$A$305,"&gt;="&amp;EDATE(A64,-'Parâmetros'!$B$4),$A$6:$A$305,"&lt;"&amp;A64,$L$6:$L$305,"OK"),""))</f>
        <v/>
      </c>
      <c r="J64" s="38">
        <f>IF(OR(H64="",I64=""),"",ABS(H64-I64))</f>
        <v/>
      </c>
      <c r="K64" s="39">
        <f>IFERROR(J64/H64,"")</f>
        <v/>
      </c>
      <c r="L64" s="5">
        <f>IF(COUNTA(A64:D64)=0,"",IF(OR(A64="",B64="",C64=""),"INCOMPLETO",IF(A64&gt;'Parâmetros'!$B$2,"APÓS DATA DE CORTE",IF(COUNTIFS($A$6:$A$305,A64,$B$6:$B$305,B64)&gt;1,"DUPLICADO",IF(OR(N(D64)&lt;0,N(D64)&gt;=E64),"RUPTURA TOTAL/INVÁLIDA",IF(F64&lt;=0,"EVENTO INVÁLIDO","OK"))))))</f>
        <v/>
      </c>
      <c r="M64" s="37">
        <f>IF(A64="","",MONTH(A64))</f>
        <v/>
      </c>
    </row>
    <row r="65">
      <c r="A65" s="34" t="n"/>
      <c r="B65" s="35" t="n"/>
      <c r="C65" s="36" t="n"/>
      <c r="D65" s="36" t="n"/>
      <c r="E65" s="37">
        <f>IF(A65="","",DAY(EOMONTH(A65,0)))</f>
        <v/>
      </c>
      <c r="F65" s="38">
        <f>IF(OR(A65="",B65=""),"",MAX(0.1,1+SUMPRODUCT(--('Eventos'!$B$6:$B$105&lt;=EOMONTH(A65,0)),--('Eventos'!$C$6:$C$105&gt;=A65),--((('Eventos'!$D$6:$D$105=B65)+('Eventos'!$D$6:$D$105="TODOS"))&gt;0),--('Eventos'!$G$6:$G$105="Ativo"),--('Eventos'!$I$6:$I$105="OK"),'Eventos'!$F$6:$F$105)))</f>
        <v/>
      </c>
      <c r="G65" s="38">
        <f>IF(OR(A65="",B65="",C65=""),"",IF(OR(N(D65)&lt;0,N(D65)&gt;=E65),"",C65*E65/(E65-N(D65))))</f>
        <v/>
      </c>
      <c r="H65" s="38">
        <f>IF(OR(G65="",F65="",F65&lt;=0),"",G65/F65)</f>
        <v/>
      </c>
      <c r="I65" s="38">
        <f>IF(OR(A65="",B65="",H65=""),"",IF(COUNTIFS($B$6:$B$305,B65,$A$6:$A$305,"&gt;="&amp;EDATE(A65,-'Parâmetros'!$B$4),$A$6:$A$305,"&lt;"&amp;A65,$L$6:$L$305,"OK")&gt;='Parâmetros'!$B$11,AVERAGEIFS($H$6:$H$305,$B$6:$B$305,B65,$A$6:$A$305,"&gt;="&amp;EDATE(A65,-'Parâmetros'!$B$4),$A$6:$A$305,"&lt;"&amp;A65,$L$6:$L$305,"OK"),""))</f>
        <v/>
      </c>
      <c r="J65" s="38">
        <f>IF(OR(H65="",I65=""),"",ABS(H65-I65))</f>
        <v/>
      </c>
      <c r="K65" s="39">
        <f>IFERROR(J65/H65,"")</f>
        <v/>
      </c>
      <c r="L65" s="5">
        <f>IF(COUNTA(A65:D65)=0,"",IF(OR(A65="",B65="",C65=""),"INCOMPLETO",IF(A65&gt;'Parâmetros'!$B$2,"APÓS DATA DE CORTE",IF(COUNTIFS($A$6:$A$305,A65,$B$6:$B$305,B65)&gt;1,"DUPLICADO",IF(OR(N(D65)&lt;0,N(D65)&gt;=E65),"RUPTURA TOTAL/INVÁLIDA",IF(F65&lt;=0,"EVENTO INVÁLIDO","OK"))))))</f>
        <v/>
      </c>
      <c r="M65" s="37">
        <f>IF(A65="","",MONTH(A65))</f>
        <v/>
      </c>
    </row>
    <row r="66">
      <c r="A66" s="34" t="n"/>
      <c r="B66" s="35" t="n"/>
      <c r="C66" s="36" t="n"/>
      <c r="D66" s="36" t="n"/>
      <c r="E66" s="37">
        <f>IF(A66="","",DAY(EOMONTH(A66,0)))</f>
        <v/>
      </c>
      <c r="F66" s="38">
        <f>IF(OR(A66="",B66=""),"",MAX(0.1,1+SUMPRODUCT(--('Eventos'!$B$6:$B$105&lt;=EOMONTH(A66,0)),--('Eventos'!$C$6:$C$105&gt;=A66),--((('Eventos'!$D$6:$D$105=B66)+('Eventos'!$D$6:$D$105="TODOS"))&gt;0),--('Eventos'!$G$6:$G$105="Ativo"),--('Eventos'!$I$6:$I$105="OK"),'Eventos'!$F$6:$F$105)))</f>
        <v/>
      </c>
      <c r="G66" s="38">
        <f>IF(OR(A66="",B66="",C66=""),"",IF(OR(N(D66)&lt;0,N(D66)&gt;=E66),"",C66*E66/(E66-N(D66))))</f>
        <v/>
      </c>
      <c r="H66" s="38">
        <f>IF(OR(G66="",F66="",F66&lt;=0),"",G66/F66)</f>
        <v/>
      </c>
      <c r="I66" s="38">
        <f>IF(OR(A66="",B66="",H66=""),"",IF(COUNTIFS($B$6:$B$305,B66,$A$6:$A$305,"&gt;="&amp;EDATE(A66,-'Parâmetros'!$B$4),$A$6:$A$305,"&lt;"&amp;A66,$L$6:$L$305,"OK")&gt;='Parâmetros'!$B$11,AVERAGEIFS($H$6:$H$305,$B$6:$B$305,B66,$A$6:$A$305,"&gt;="&amp;EDATE(A66,-'Parâmetros'!$B$4),$A$6:$A$305,"&lt;"&amp;A66,$L$6:$L$305,"OK"),""))</f>
        <v/>
      </c>
      <c r="J66" s="38">
        <f>IF(OR(H66="",I66=""),"",ABS(H66-I66))</f>
        <v/>
      </c>
      <c r="K66" s="39">
        <f>IFERROR(J66/H66,"")</f>
        <v/>
      </c>
      <c r="L66" s="5">
        <f>IF(COUNTA(A66:D66)=0,"",IF(OR(A66="",B66="",C66=""),"INCOMPLETO",IF(A66&gt;'Parâmetros'!$B$2,"APÓS DATA DE CORTE",IF(COUNTIFS($A$6:$A$305,A66,$B$6:$B$305,B66)&gt;1,"DUPLICADO",IF(OR(N(D66)&lt;0,N(D66)&gt;=E66),"RUPTURA TOTAL/INVÁLIDA",IF(F66&lt;=0,"EVENTO INVÁLIDO","OK"))))))</f>
        <v/>
      </c>
      <c r="M66" s="37">
        <f>IF(A66="","",MONTH(A66))</f>
        <v/>
      </c>
    </row>
    <row r="67">
      <c r="A67" s="34" t="n"/>
      <c r="B67" s="35" t="n"/>
      <c r="C67" s="36" t="n"/>
      <c r="D67" s="36" t="n"/>
      <c r="E67" s="37">
        <f>IF(A67="","",DAY(EOMONTH(A67,0)))</f>
        <v/>
      </c>
      <c r="F67" s="38">
        <f>IF(OR(A67="",B67=""),"",MAX(0.1,1+SUMPRODUCT(--('Eventos'!$B$6:$B$105&lt;=EOMONTH(A67,0)),--('Eventos'!$C$6:$C$105&gt;=A67),--((('Eventos'!$D$6:$D$105=B67)+('Eventos'!$D$6:$D$105="TODOS"))&gt;0),--('Eventos'!$G$6:$G$105="Ativo"),--('Eventos'!$I$6:$I$105="OK"),'Eventos'!$F$6:$F$105)))</f>
        <v/>
      </c>
      <c r="G67" s="38">
        <f>IF(OR(A67="",B67="",C67=""),"",IF(OR(N(D67)&lt;0,N(D67)&gt;=E67),"",C67*E67/(E67-N(D67))))</f>
        <v/>
      </c>
      <c r="H67" s="38">
        <f>IF(OR(G67="",F67="",F67&lt;=0),"",G67/F67)</f>
        <v/>
      </c>
      <c r="I67" s="38">
        <f>IF(OR(A67="",B67="",H67=""),"",IF(COUNTIFS($B$6:$B$305,B67,$A$6:$A$305,"&gt;="&amp;EDATE(A67,-'Parâmetros'!$B$4),$A$6:$A$305,"&lt;"&amp;A67,$L$6:$L$305,"OK")&gt;='Parâmetros'!$B$11,AVERAGEIFS($H$6:$H$305,$B$6:$B$305,B67,$A$6:$A$305,"&gt;="&amp;EDATE(A67,-'Parâmetros'!$B$4),$A$6:$A$305,"&lt;"&amp;A67,$L$6:$L$305,"OK"),""))</f>
        <v/>
      </c>
      <c r="J67" s="38">
        <f>IF(OR(H67="",I67=""),"",ABS(H67-I67))</f>
        <v/>
      </c>
      <c r="K67" s="39">
        <f>IFERROR(J67/H67,"")</f>
        <v/>
      </c>
      <c r="L67" s="5">
        <f>IF(COUNTA(A67:D67)=0,"",IF(OR(A67="",B67="",C67=""),"INCOMPLETO",IF(A67&gt;'Parâmetros'!$B$2,"APÓS DATA DE CORTE",IF(COUNTIFS($A$6:$A$305,A67,$B$6:$B$305,B67)&gt;1,"DUPLICADO",IF(OR(N(D67)&lt;0,N(D67)&gt;=E67),"RUPTURA TOTAL/INVÁLIDA",IF(F67&lt;=0,"EVENTO INVÁLIDO","OK"))))))</f>
        <v/>
      </c>
      <c r="M67" s="37">
        <f>IF(A67="","",MONTH(A67))</f>
        <v/>
      </c>
    </row>
    <row r="68">
      <c r="A68" s="34" t="n"/>
      <c r="B68" s="35" t="n"/>
      <c r="C68" s="36" t="n"/>
      <c r="D68" s="36" t="n"/>
      <c r="E68" s="37">
        <f>IF(A68="","",DAY(EOMONTH(A68,0)))</f>
        <v/>
      </c>
      <c r="F68" s="38">
        <f>IF(OR(A68="",B68=""),"",MAX(0.1,1+SUMPRODUCT(--('Eventos'!$B$6:$B$105&lt;=EOMONTH(A68,0)),--('Eventos'!$C$6:$C$105&gt;=A68),--((('Eventos'!$D$6:$D$105=B68)+('Eventos'!$D$6:$D$105="TODOS"))&gt;0),--('Eventos'!$G$6:$G$105="Ativo"),--('Eventos'!$I$6:$I$105="OK"),'Eventos'!$F$6:$F$105)))</f>
        <v/>
      </c>
      <c r="G68" s="38">
        <f>IF(OR(A68="",B68="",C68=""),"",IF(OR(N(D68)&lt;0,N(D68)&gt;=E68),"",C68*E68/(E68-N(D68))))</f>
        <v/>
      </c>
      <c r="H68" s="38">
        <f>IF(OR(G68="",F68="",F68&lt;=0),"",G68/F68)</f>
        <v/>
      </c>
      <c r="I68" s="38">
        <f>IF(OR(A68="",B68="",H68=""),"",IF(COUNTIFS($B$6:$B$305,B68,$A$6:$A$305,"&gt;="&amp;EDATE(A68,-'Parâmetros'!$B$4),$A$6:$A$305,"&lt;"&amp;A68,$L$6:$L$305,"OK")&gt;='Parâmetros'!$B$11,AVERAGEIFS($H$6:$H$305,$B$6:$B$305,B68,$A$6:$A$305,"&gt;="&amp;EDATE(A68,-'Parâmetros'!$B$4),$A$6:$A$305,"&lt;"&amp;A68,$L$6:$L$305,"OK"),""))</f>
        <v/>
      </c>
      <c r="J68" s="38">
        <f>IF(OR(H68="",I68=""),"",ABS(H68-I68))</f>
        <v/>
      </c>
      <c r="K68" s="39">
        <f>IFERROR(J68/H68,"")</f>
        <v/>
      </c>
      <c r="L68" s="5">
        <f>IF(COUNTA(A68:D68)=0,"",IF(OR(A68="",B68="",C68=""),"INCOMPLETO",IF(A68&gt;'Parâmetros'!$B$2,"APÓS DATA DE CORTE",IF(COUNTIFS($A$6:$A$305,A68,$B$6:$B$305,B68)&gt;1,"DUPLICADO",IF(OR(N(D68)&lt;0,N(D68)&gt;=E68),"RUPTURA TOTAL/INVÁLIDA",IF(F68&lt;=0,"EVENTO INVÁLIDO","OK"))))))</f>
        <v/>
      </c>
      <c r="M68" s="37">
        <f>IF(A68="","",MONTH(A68))</f>
        <v/>
      </c>
    </row>
    <row r="69">
      <c r="A69" s="34" t="n"/>
      <c r="B69" s="35" t="n"/>
      <c r="C69" s="36" t="n"/>
      <c r="D69" s="36" t="n"/>
      <c r="E69" s="37">
        <f>IF(A69="","",DAY(EOMONTH(A69,0)))</f>
        <v/>
      </c>
      <c r="F69" s="38">
        <f>IF(OR(A69="",B69=""),"",MAX(0.1,1+SUMPRODUCT(--('Eventos'!$B$6:$B$105&lt;=EOMONTH(A69,0)),--('Eventos'!$C$6:$C$105&gt;=A69),--((('Eventos'!$D$6:$D$105=B69)+('Eventos'!$D$6:$D$105="TODOS"))&gt;0),--('Eventos'!$G$6:$G$105="Ativo"),--('Eventos'!$I$6:$I$105="OK"),'Eventos'!$F$6:$F$105)))</f>
        <v/>
      </c>
      <c r="G69" s="38">
        <f>IF(OR(A69="",B69="",C69=""),"",IF(OR(N(D69)&lt;0,N(D69)&gt;=E69),"",C69*E69/(E69-N(D69))))</f>
        <v/>
      </c>
      <c r="H69" s="38">
        <f>IF(OR(G69="",F69="",F69&lt;=0),"",G69/F69)</f>
        <v/>
      </c>
      <c r="I69" s="38">
        <f>IF(OR(A69="",B69="",H69=""),"",IF(COUNTIFS($B$6:$B$305,B69,$A$6:$A$305,"&gt;="&amp;EDATE(A69,-'Parâmetros'!$B$4),$A$6:$A$305,"&lt;"&amp;A69,$L$6:$L$305,"OK")&gt;='Parâmetros'!$B$11,AVERAGEIFS($H$6:$H$305,$B$6:$B$305,B69,$A$6:$A$305,"&gt;="&amp;EDATE(A69,-'Parâmetros'!$B$4),$A$6:$A$305,"&lt;"&amp;A69,$L$6:$L$305,"OK"),""))</f>
        <v/>
      </c>
      <c r="J69" s="38">
        <f>IF(OR(H69="",I69=""),"",ABS(H69-I69))</f>
        <v/>
      </c>
      <c r="K69" s="39">
        <f>IFERROR(J69/H69,"")</f>
        <v/>
      </c>
      <c r="L69" s="5">
        <f>IF(COUNTA(A69:D69)=0,"",IF(OR(A69="",B69="",C69=""),"INCOMPLETO",IF(A69&gt;'Parâmetros'!$B$2,"APÓS DATA DE CORTE",IF(COUNTIFS($A$6:$A$305,A69,$B$6:$B$305,B69)&gt;1,"DUPLICADO",IF(OR(N(D69)&lt;0,N(D69)&gt;=E69),"RUPTURA TOTAL/INVÁLIDA",IF(F69&lt;=0,"EVENTO INVÁLIDO","OK"))))))</f>
        <v/>
      </c>
      <c r="M69" s="37">
        <f>IF(A69="","",MONTH(A69))</f>
        <v/>
      </c>
    </row>
    <row r="70">
      <c r="A70" s="34" t="n"/>
      <c r="B70" s="35" t="n"/>
      <c r="C70" s="36" t="n"/>
      <c r="D70" s="36" t="n"/>
      <c r="E70" s="37">
        <f>IF(A70="","",DAY(EOMONTH(A70,0)))</f>
        <v/>
      </c>
      <c r="F70" s="38">
        <f>IF(OR(A70="",B70=""),"",MAX(0.1,1+SUMPRODUCT(--('Eventos'!$B$6:$B$105&lt;=EOMONTH(A70,0)),--('Eventos'!$C$6:$C$105&gt;=A70),--((('Eventos'!$D$6:$D$105=B70)+('Eventos'!$D$6:$D$105="TODOS"))&gt;0),--('Eventos'!$G$6:$G$105="Ativo"),--('Eventos'!$I$6:$I$105="OK"),'Eventos'!$F$6:$F$105)))</f>
        <v/>
      </c>
      <c r="G70" s="38">
        <f>IF(OR(A70="",B70="",C70=""),"",IF(OR(N(D70)&lt;0,N(D70)&gt;=E70),"",C70*E70/(E70-N(D70))))</f>
        <v/>
      </c>
      <c r="H70" s="38">
        <f>IF(OR(G70="",F70="",F70&lt;=0),"",G70/F70)</f>
        <v/>
      </c>
      <c r="I70" s="38">
        <f>IF(OR(A70="",B70="",H70=""),"",IF(COUNTIFS($B$6:$B$305,B70,$A$6:$A$305,"&gt;="&amp;EDATE(A70,-'Parâmetros'!$B$4),$A$6:$A$305,"&lt;"&amp;A70,$L$6:$L$305,"OK")&gt;='Parâmetros'!$B$11,AVERAGEIFS($H$6:$H$305,$B$6:$B$305,B70,$A$6:$A$305,"&gt;="&amp;EDATE(A70,-'Parâmetros'!$B$4),$A$6:$A$305,"&lt;"&amp;A70,$L$6:$L$305,"OK"),""))</f>
        <v/>
      </c>
      <c r="J70" s="38">
        <f>IF(OR(H70="",I70=""),"",ABS(H70-I70))</f>
        <v/>
      </c>
      <c r="K70" s="39">
        <f>IFERROR(J70/H70,"")</f>
        <v/>
      </c>
      <c r="L70" s="5">
        <f>IF(COUNTA(A70:D70)=0,"",IF(OR(A70="",B70="",C70=""),"INCOMPLETO",IF(A70&gt;'Parâmetros'!$B$2,"APÓS DATA DE CORTE",IF(COUNTIFS($A$6:$A$305,A70,$B$6:$B$305,B70)&gt;1,"DUPLICADO",IF(OR(N(D70)&lt;0,N(D70)&gt;=E70),"RUPTURA TOTAL/INVÁLIDA",IF(F70&lt;=0,"EVENTO INVÁLIDO","OK"))))))</f>
        <v/>
      </c>
      <c r="M70" s="37">
        <f>IF(A70="","",MONTH(A70))</f>
        <v/>
      </c>
    </row>
    <row r="71">
      <c r="A71" s="34" t="n"/>
      <c r="B71" s="35" t="n"/>
      <c r="C71" s="36" t="n"/>
      <c r="D71" s="36" t="n"/>
      <c r="E71" s="37">
        <f>IF(A71="","",DAY(EOMONTH(A71,0)))</f>
        <v/>
      </c>
      <c r="F71" s="38">
        <f>IF(OR(A71="",B71=""),"",MAX(0.1,1+SUMPRODUCT(--('Eventos'!$B$6:$B$105&lt;=EOMONTH(A71,0)),--('Eventos'!$C$6:$C$105&gt;=A71),--((('Eventos'!$D$6:$D$105=B71)+('Eventos'!$D$6:$D$105="TODOS"))&gt;0),--('Eventos'!$G$6:$G$105="Ativo"),--('Eventos'!$I$6:$I$105="OK"),'Eventos'!$F$6:$F$105)))</f>
        <v/>
      </c>
      <c r="G71" s="38">
        <f>IF(OR(A71="",B71="",C71=""),"",IF(OR(N(D71)&lt;0,N(D71)&gt;=E71),"",C71*E71/(E71-N(D71))))</f>
        <v/>
      </c>
      <c r="H71" s="38">
        <f>IF(OR(G71="",F71="",F71&lt;=0),"",G71/F71)</f>
        <v/>
      </c>
      <c r="I71" s="38">
        <f>IF(OR(A71="",B71="",H71=""),"",IF(COUNTIFS($B$6:$B$305,B71,$A$6:$A$305,"&gt;="&amp;EDATE(A71,-'Parâmetros'!$B$4),$A$6:$A$305,"&lt;"&amp;A71,$L$6:$L$305,"OK")&gt;='Parâmetros'!$B$11,AVERAGEIFS($H$6:$H$305,$B$6:$B$305,B71,$A$6:$A$305,"&gt;="&amp;EDATE(A71,-'Parâmetros'!$B$4),$A$6:$A$305,"&lt;"&amp;A71,$L$6:$L$305,"OK"),""))</f>
        <v/>
      </c>
      <c r="J71" s="38">
        <f>IF(OR(H71="",I71=""),"",ABS(H71-I71))</f>
        <v/>
      </c>
      <c r="K71" s="39">
        <f>IFERROR(J71/H71,"")</f>
        <v/>
      </c>
      <c r="L71" s="5">
        <f>IF(COUNTA(A71:D71)=0,"",IF(OR(A71="",B71="",C71=""),"INCOMPLETO",IF(A71&gt;'Parâmetros'!$B$2,"APÓS DATA DE CORTE",IF(COUNTIFS($A$6:$A$305,A71,$B$6:$B$305,B71)&gt;1,"DUPLICADO",IF(OR(N(D71)&lt;0,N(D71)&gt;=E71),"RUPTURA TOTAL/INVÁLIDA",IF(F71&lt;=0,"EVENTO INVÁLIDO","OK"))))))</f>
        <v/>
      </c>
      <c r="M71" s="37">
        <f>IF(A71="","",MONTH(A71))</f>
        <v/>
      </c>
    </row>
    <row r="72">
      <c r="A72" s="34" t="n"/>
      <c r="B72" s="35" t="n"/>
      <c r="C72" s="36" t="n"/>
      <c r="D72" s="36" t="n"/>
      <c r="E72" s="37">
        <f>IF(A72="","",DAY(EOMONTH(A72,0)))</f>
        <v/>
      </c>
      <c r="F72" s="38">
        <f>IF(OR(A72="",B72=""),"",MAX(0.1,1+SUMPRODUCT(--('Eventos'!$B$6:$B$105&lt;=EOMONTH(A72,0)),--('Eventos'!$C$6:$C$105&gt;=A72),--((('Eventos'!$D$6:$D$105=B72)+('Eventos'!$D$6:$D$105="TODOS"))&gt;0),--('Eventos'!$G$6:$G$105="Ativo"),--('Eventos'!$I$6:$I$105="OK"),'Eventos'!$F$6:$F$105)))</f>
        <v/>
      </c>
      <c r="G72" s="38">
        <f>IF(OR(A72="",B72="",C72=""),"",IF(OR(N(D72)&lt;0,N(D72)&gt;=E72),"",C72*E72/(E72-N(D72))))</f>
        <v/>
      </c>
      <c r="H72" s="38">
        <f>IF(OR(G72="",F72="",F72&lt;=0),"",G72/F72)</f>
        <v/>
      </c>
      <c r="I72" s="38">
        <f>IF(OR(A72="",B72="",H72=""),"",IF(COUNTIFS($B$6:$B$305,B72,$A$6:$A$305,"&gt;="&amp;EDATE(A72,-'Parâmetros'!$B$4),$A$6:$A$305,"&lt;"&amp;A72,$L$6:$L$305,"OK")&gt;='Parâmetros'!$B$11,AVERAGEIFS($H$6:$H$305,$B$6:$B$305,B72,$A$6:$A$305,"&gt;="&amp;EDATE(A72,-'Parâmetros'!$B$4),$A$6:$A$305,"&lt;"&amp;A72,$L$6:$L$305,"OK"),""))</f>
        <v/>
      </c>
      <c r="J72" s="38">
        <f>IF(OR(H72="",I72=""),"",ABS(H72-I72))</f>
        <v/>
      </c>
      <c r="K72" s="39">
        <f>IFERROR(J72/H72,"")</f>
        <v/>
      </c>
      <c r="L72" s="5">
        <f>IF(COUNTA(A72:D72)=0,"",IF(OR(A72="",B72="",C72=""),"INCOMPLETO",IF(A72&gt;'Parâmetros'!$B$2,"APÓS DATA DE CORTE",IF(COUNTIFS($A$6:$A$305,A72,$B$6:$B$305,B72)&gt;1,"DUPLICADO",IF(OR(N(D72)&lt;0,N(D72)&gt;=E72),"RUPTURA TOTAL/INVÁLIDA",IF(F72&lt;=0,"EVENTO INVÁLIDO","OK"))))))</f>
        <v/>
      </c>
      <c r="M72" s="37">
        <f>IF(A72="","",MONTH(A72))</f>
        <v/>
      </c>
    </row>
    <row r="73">
      <c r="A73" s="34" t="n"/>
      <c r="B73" s="35" t="n"/>
      <c r="C73" s="36" t="n"/>
      <c r="D73" s="36" t="n"/>
      <c r="E73" s="37">
        <f>IF(A73="","",DAY(EOMONTH(A73,0)))</f>
        <v/>
      </c>
      <c r="F73" s="38">
        <f>IF(OR(A73="",B73=""),"",MAX(0.1,1+SUMPRODUCT(--('Eventos'!$B$6:$B$105&lt;=EOMONTH(A73,0)),--('Eventos'!$C$6:$C$105&gt;=A73),--((('Eventos'!$D$6:$D$105=B73)+('Eventos'!$D$6:$D$105="TODOS"))&gt;0),--('Eventos'!$G$6:$G$105="Ativo"),--('Eventos'!$I$6:$I$105="OK"),'Eventos'!$F$6:$F$105)))</f>
        <v/>
      </c>
      <c r="G73" s="38">
        <f>IF(OR(A73="",B73="",C73=""),"",IF(OR(N(D73)&lt;0,N(D73)&gt;=E73),"",C73*E73/(E73-N(D73))))</f>
        <v/>
      </c>
      <c r="H73" s="38">
        <f>IF(OR(G73="",F73="",F73&lt;=0),"",G73/F73)</f>
        <v/>
      </c>
      <c r="I73" s="38">
        <f>IF(OR(A73="",B73="",H73=""),"",IF(COUNTIFS($B$6:$B$305,B73,$A$6:$A$305,"&gt;="&amp;EDATE(A73,-'Parâmetros'!$B$4),$A$6:$A$305,"&lt;"&amp;A73,$L$6:$L$305,"OK")&gt;='Parâmetros'!$B$11,AVERAGEIFS($H$6:$H$305,$B$6:$B$305,B73,$A$6:$A$305,"&gt;="&amp;EDATE(A73,-'Parâmetros'!$B$4),$A$6:$A$305,"&lt;"&amp;A73,$L$6:$L$305,"OK"),""))</f>
        <v/>
      </c>
      <c r="J73" s="38">
        <f>IF(OR(H73="",I73=""),"",ABS(H73-I73))</f>
        <v/>
      </c>
      <c r="K73" s="39">
        <f>IFERROR(J73/H73,"")</f>
        <v/>
      </c>
      <c r="L73" s="5">
        <f>IF(COUNTA(A73:D73)=0,"",IF(OR(A73="",B73="",C73=""),"INCOMPLETO",IF(A73&gt;'Parâmetros'!$B$2,"APÓS DATA DE CORTE",IF(COUNTIFS($A$6:$A$305,A73,$B$6:$B$305,B73)&gt;1,"DUPLICADO",IF(OR(N(D73)&lt;0,N(D73)&gt;=E73),"RUPTURA TOTAL/INVÁLIDA",IF(F73&lt;=0,"EVENTO INVÁLIDO","OK"))))))</f>
        <v/>
      </c>
      <c r="M73" s="37">
        <f>IF(A73="","",MONTH(A73))</f>
        <v/>
      </c>
    </row>
    <row r="74">
      <c r="A74" s="34" t="n"/>
      <c r="B74" s="35" t="n"/>
      <c r="C74" s="36" t="n"/>
      <c r="D74" s="36" t="n"/>
      <c r="E74" s="37">
        <f>IF(A74="","",DAY(EOMONTH(A74,0)))</f>
        <v/>
      </c>
      <c r="F74" s="38">
        <f>IF(OR(A74="",B74=""),"",MAX(0.1,1+SUMPRODUCT(--('Eventos'!$B$6:$B$105&lt;=EOMONTH(A74,0)),--('Eventos'!$C$6:$C$105&gt;=A74),--((('Eventos'!$D$6:$D$105=B74)+('Eventos'!$D$6:$D$105="TODOS"))&gt;0),--('Eventos'!$G$6:$G$105="Ativo"),--('Eventos'!$I$6:$I$105="OK"),'Eventos'!$F$6:$F$105)))</f>
        <v/>
      </c>
      <c r="G74" s="38">
        <f>IF(OR(A74="",B74="",C74=""),"",IF(OR(N(D74)&lt;0,N(D74)&gt;=E74),"",C74*E74/(E74-N(D74))))</f>
        <v/>
      </c>
      <c r="H74" s="38">
        <f>IF(OR(G74="",F74="",F74&lt;=0),"",G74/F74)</f>
        <v/>
      </c>
      <c r="I74" s="38">
        <f>IF(OR(A74="",B74="",H74=""),"",IF(COUNTIFS($B$6:$B$305,B74,$A$6:$A$305,"&gt;="&amp;EDATE(A74,-'Parâmetros'!$B$4),$A$6:$A$305,"&lt;"&amp;A74,$L$6:$L$305,"OK")&gt;='Parâmetros'!$B$11,AVERAGEIFS($H$6:$H$305,$B$6:$B$305,B74,$A$6:$A$305,"&gt;="&amp;EDATE(A74,-'Parâmetros'!$B$4),$A$6:$A$305,"&lt;"&amp;A74,$L$6:$L$305,"OK"),""))</f>
        <v/>
      </c>
      <c r="J74" s="38">
        <f>IF(OR(H74="",I74=""),"",ABS(H74-I74))</f>
        <v/>
      </c>
      <c r="K74" s="39">
        <f>IFERROR(J74/H74,"")</f>
        <v/>
      </c>
      <c r="L74" s="5">
        <f>IF(COUNTA(A74:D74)=0,"",IF(OR(A74="",B74="",C74=""),"INCOMPLETO",IF(A74&gt;'Parâmetros'!$B$2,"APÓS DATA DE CORTE",IF(COUNTIFS($A$6:$A$305,A74,$B$6:$B$305,B74)&gt;1,"DUPLICADO",IF(OR(N(D74)&lt;0,N(D74)&gt;=E74),"RUPTURA TOTAL/INVÁLIDA",IF(F74&lt;=0,"EVENTO INVÁLIDO","OK"))))))</f>
        <v/>
      </c>
      <c r="M74" s="37">
        <f>IF(A74="","",MONTH(A74))</f>
        <v/>
      </c>
    </row>
    <row r="75">
      <c r="A75" s="34" t="n"/>
      <c r="B75" s="35" t="n"/>
      <c r="C75" s="36" t="n"/>
      <c r="D75" s="36" t="n"/>
      <c r="E75" s="37">
        <f>IF(A75="","",DAY(EOMONTH(A75,0)))</f>
        <v/>
      </c>
      <c r="F75" s="38">
        <f>IF(OR(A75="",B75=""),"",MAX(0.1,1+SUMPRODUCT(--('Eventos'!$B$6:$B$105&lt;=EOMONTH(A75,0)),--('Eventos'!$C$6:$C$105&gt;=A75),--((('Eventos'!$D$6:$D$105=B75)+('Eventos'!$D$6:$D$105="TODOS"))&gt;0),--('Eventos'!$G$6:$G$105="Ativo"),--('Eventos'!$I$6:$I$105="OK"),'Eventos'!$F$6:$F$105)))</f>
        <v/>
      </c>
      <c r="G75" s="38">
        <f>IF(OR(A75="",B75="",C75=""),"",IF(OR(N(D75)&lt;0,N(D75)&gt;=E75),"",C75*E75/(E75-N(D75))))</f>
        <v/>
      </c>
      <c r="H75" s="38">
        <f>IF(OR(G75="",F75="",F75&lt;=0),"",G75/F75)</f>
        <v/>
      </c>
      <c r="I75" s="38">
        <f>IF(OR(A75="",B75="",H75=""),"",IF(COUNTIFS($B$6:$B$305,B75,$A$6:$A$305,"&gt;="&amp;EDATE(A75,-'Parâmetros'!$B$4),$A$6:$A$305,"&lt;"&amp;A75,$L$6:$L$305,"OK")&gt;='Parâmetros'!$B$11,AVERAGEIFS($H$6:$H$305,$B$6:$B$305,B75,$A$6:$A$305,"&gt;="&amp;EDATE(A75,-'Parâmetros'!$B$4),$A$6:$A$305,"&lt;"&amp;A75,$L$6:$L$305,"OK"),""))</f>
        <v/>
      </c>
      <c r="J75" s="38">
        <f>IF(OR(H75="",I75=""),"",ABS(H75-I75))</f>
        <v/>
      </c>
      <c r="K75" s="39">
        <f>IFERROR(J75/H75,"")</f>
        <v/>
      </c>
      <c r="L75" s="5">
        <f>IF(COUNTA(A75:D75)=0,"",IF(OR(A75="",B75="",C75=""),"INCOMPLETO",IF(A75&gt;'Parâmetros'!$B$2,"APÓS DATA DE CORTE",IF(COUNTIFS($A$6:$A$305,A75,$B$6:$B$305,B75)&gt;1,"DUPLICADO",IF(OR(N(D75)&lt;0,N(D75)&gt;=E75),"RUPTURA TOTAL/INVÁLIDA",IF(F75&lt;=0,"EVENTO INVÁLIDO","OK"))))))</f>
        <v/>
      </c>
      <c r="M75" s="37">
        <f>IF(A75="","",MONTH(A75))</f>
        <v/>
      </c>
    </row>
    <row r="76">
      <c r="A76" s="34" t="n"/>
      <c r="B76" s="35" t="n"/>
      <c r="C76" s="36" t="n"/>
      <c r="D76" s="36" t="n"/>
      <c r="E76" s="37">
        <f>IF(A76="","",DAY(EOMONTH(A76,0)))</f>
        <v/>
      </c>
      <c r="F76" s="38">
        <f>IF(OR(A76="",B76=""),"",MAX(0.1,1+SUMPRODUCT(--('Eventos'!$B$6:$B$105&lt;=EOMONTH(A76,0)),--('Eventos'!$C$6:$C$105&gt;=A76),--((('Eventos'!$D$6:$D$105=B76)+('Eventos'!$D$6:$D$105="TODOS"))&gt;0),--('Eventos'!$G$6:$G$105="Ativo"),--('Eventos'!$I$6:$I$105="OK"),'Eventos'!$F$6:$F$105)))</f>
        <v/>
      </c>
      <c r="G76" s="38">
        <f>IF(OR(A76="",B76="",C76=""),"",IF(OR(N(D76)&lt;0,N(D76)&gt;=E76),"",C76*E76/(E76-N(D76))))</f>
        <v/>
      </c>
      <c r="H76" s="38">
        <f>IF(OR(G76="",F76="",F76&lt;=0),"",G76/F76)</f>
        <v/>
      </c>
      <c r="I76" s="38">
        <f>IF(OR(A76="",B76="",H76=""),"",IF(COUNTIFS($B$6:$B$305,B76,$A$6:$A$305,"&gt;="&amp;EDATE(A76,-'Parâmetros'!$B$4),$A$6:$A$305,"&lt;"&amp;A76,$L$6:$L$305,"OK")&gt;='Parâmetros'!$B$11,AVERAGEIFS($H$6:$H$305,$B$6:$B$305,B76,$A$6:$A$305,"&gt;="&amp;EDATE(A76,-'Parâmetros'!$B$4),$A$6:$A$305,"&lt;"&amp;A76,$L$6:$L$305,"OK"),""))</f>
        <v/>
      </c>
      <c r="J76" s="38">
        <f>IF(OR(H76="",I76=""),"",ABS(H76-I76))</f>
        <v/>
      </c>
      <c r="K76" s="39">
        <f>IFERROR(J76/H76,"")</f>
        <v/>
      </c>
      <c r="L76" s="5">
        <f>IF(COUNTA(A76:D76)=0,"",IF(OR(A76="",B76="",C76=""),"INCOMPLETO",IF(A76&gt;'Parâmetros'!$B$2,"APÓS DATA DE CORTE",IF(COUNTIFS($A$6:$A$305,A76,$B$6:$B$305,B76)&gt;1,"DUPLICADO",IF(OR(N(D76)&lt;0,N(D76)&gt;=E76),"RUPTURA TOTAL/INVÁLIDA",IF(F76&lt;=0,"EVENTO INVÁLIDO","OK"))))))</f>
        <v/>
      </c>
      <c r="M76" s="37">
        <f>IF(A76="","",MONTH(A76))</f>
        <v/>
      </c>
    </row>
    <row r="77">
      <c r="A77" s="34" t="n"/>
      <c r="B77" s="35" t="n"/>
      <c r="C77" s="36" t="n"/>
      <c r="D77" s="36" t="n"/>
      <c r="E77" s="37">
        <f>IF(A77="","",DAY(EOMONTH(A77,0)))</f>
        <v/>
      </c>
      <c r="F77" s="38">
        <f>IF(OR(A77="",B77=""),"",MAX(0.1,1+SUMPRODUCT(--('Eventos'!$B$6:$B$105&lt;=EOMONTH(A77,0)),--('Eventos'!$C$6:$C$105&gt;=A77),--((('Eventos'!$D$6:$D$105=B77)+('Eventos'!$D$6:$D$105="TODOS"))&gt;0),--('Eventos'!$G$6:$G$105="Ativo"),--('Eventos'!$I$6:$I$105="OK"),'Eventos'!$F$6:$F$105)))</f>
        <v/>
      </c>
      <c r="G77" s="38">
        <f>IF(OR(A77="",B77="",C77=""),"",IF(OR(N(D77)&lt;0,N(D77)&gt;=E77),"",C77*E77/(E77-N(D77))))</f>
        <v/>
      </c>
      <c r="H77" s="38">
        <f>IF(OR(G77="",F77="",F77&lt;=0),"",G77/F77)</f>
        <v/>
      </c>
      <c r="I77" s="38">
        <f>IF(OR(A77="",B77="",H77=""),"",IF(COUNTIFS($B$6:$B$305,B77,$A$6:$A$305,"&gt;="&amp;EDATE(A77,-'Parâmetros'!$B$4),$A$6:$A$305,"&lt;"&amp;A77,$L$6:$L$305,"OK")&gt;='Parâmetros'!$B$11,AVERAGEIFS($H$6:$H$305,$B$6:$B$305,B77,$A$6:$A$305,"&gt;="&amp;EDATE(A77,-'Parâmetros'!$B$4),$A$6:$A$305,"&lt;"&amp;A77,$L$6:$L$305,"OK"),""))</f>
        <v/>
      </c>
      <c r="J77" s="38">
        <f>IF(OR(H77="",I77=""),"",ABS(H77-I77))</f>
        <v/>
      </c>
      <c r="K77" s="39">
        <f>IFERROR(J77/H77,"")</f>
        <v/>
      </c>
      <c r="L77" s="5">
        <f>IF(COUNTA(A77:D77)=0,"",IF(OR(A77="",B77="",C77=""),"INCOMPLETO",IF(A77&gt;'Parâmetros'!$B$2,"APÓS DATA DE CORTE",IF(COUNTIFS($A$6:$A$305,A77,$B$6:$B$305,B77)&gt;1,"DUPLICADO",IF(OR(N(D77)&lt;0,N(D77)&gt;=E77),"RUPTURA TOTAL/INVÁLIDA",IF(F77&lt;=0,"EVENTO INVÁLIDO","OK"))))))</f>
        <v/>
      </c>
      <c r="M77" s="37">
        <f>IF(A77="","",MONTH(A77))</f>
        <v/>
      </c>
    </row>
    <row r="78">
      <c r="A78" s="34" t="n"/>
      <c r="B78" s="35" t="n"/>
      <c r="C78" s="36" t="n"/>
      <c r="D78" s="36" t="n"/>
      <c r="E78" s="37">
        <f>IF(A78="","",DAY(EOMONTH(A78,0)))</f>
        <v/>
      </c>
      <c r="F78" s="38">
        <f>IF(OR(A78="",B78=""),"",MAX(0.1,1+SUMPRODUCT(--('Eventos'!$B$6:$B$105&lt;=EOMONTH(A78,0)),--('Eventos'!$C$6:$C$105&gt;=A78),--((('Eventos'!$D$6:$D$105=B78)+('Eventos'!$D$6:$D$105="TODOS"))&gt;0),--('Eventos'!$G$6:$G$105="Ativo"),--('Eventos'!$I$6:$I$105="OK"),'Eventos'!$F$6:$F$105)))</f>
        <v/>
      </c>
      <c r="G78" s="38">
        <f>IF(OR(A78="",B78="",C78=""),"",IF(OR(N(D78)&lt;0,N(D78)&gt;=E78),"",C78*E78/(E78-N(D78))))</f>
        <v/>
      </c>
      <c r="H78" s="38">
        <f>IF(OR(G78="",F78="",F78&lt;=0),"",G78/F78)</f>
        <v/>
      </c>
      <c r="I78" s="38">
        <f>IF(OR(A78="",B78="",H78=""),"",IF(COUNTIFS($B$6:$B$305,B78,$A$6:$A$305,"&gt;="&amp;EDATE(A78,-'Parâmetros'!$B$4),$A$6:$A$305,"&lt;"&amp;A78,$L$6:$L$305,"OK")&gt;='Parâmetros'!$B$11,AVERAGEIFS($H$6:$H$305,$B$6:$B$305,B78,$A$6:$A$305,"&gt;="&amp;EDATE(A78,-'Parâmetros'!$B$4),$A$6:$A$305,"&lt;"&amp;A78,$L$6:$L$305,"OK"),""))</f>
        <v/>
      </c>
      <c r="J78" s="38">
        <f>IF(OR(H78="",I78=""),"",ABS(H78-I78))</f>
        <v/>
      </c>
      <c r="K78" s="39">
        <f>IFERROR(J78/H78,"")</f>
        <v/>
      </c>
      <c r="L78" s="5">
        <f>IF(COUNTA(A78:D78)=0,"",IF(OR(A78="",B78="",C78=""),"INCOMPLETO",IF(A78&gt;'Parâmetros'!$B$2,"APÓS DATA DE CORTE",IF(COUNTIFS($A$6:$A$305,A78,$B$6:$B$305,B78)&gt;1,"DUPLICADO",IF(OR(N(D78)&lt;0,N(D78)&gt;=E78),"RUPTURA TOTAL/INVÁLIDA",IF(F78&lt;=0,"EVENTO INVÁLIDO","OK"))))))</f>
        <v/>
      </c>
      <c r="M78" s="37">
        <f>IF(A78="","",MONTH(A78))</f>
        <v/>
      </c>
    </row>
    <row r="79">
      <c r="A79" s="34" t="n"/>
      <c r="B79" s="35" t="n"/>
      <c r="C79" s="36" t="n"/>
      <c r="D79" s="36" t="n"/>
      <c r="E79" s="37">
        <f>IF(A79="","",DAY(EOMONTH(A79,0)))</f>
        <v/>
      </c>
      <c r="F79" s="38">
        <f>IF(OR(A79="",B79=""),"",MAX(0.1,1+SUMPRODUCT(--('Eventos'!$B$6:$B$105&lt;=EOMONTH(A79,0)),--('Eventos'!$C$6:$C$105&gt;=A79),--((('Eventos'!$D$6:$D$105=B79)+('Eventos'!$D$6:$D$105="TODOS"))&gt;0),--('Eventos'!$G$6:$G$105="Ativo"),--('Eventos'!$I$6:$I$105="OK"),'Eventos'!$F$6:$F$105)))</f>
        <v/>
      </c>
      <c r="G79" s="38">
        <f>IF(OR(A79="",B79="",C79=""),"",IF(OR(N(D79)&lt;0,N(D79)&gt;=E79),"",C79*E79/(E79-N(D79))))</f>
        <v/>
      </c>
      <c r="H79" s="38">
        <f>IF(OR(G79="",F79="",F79&lt;=0),"",G79/F79)</f>
        <v/>
      </c>
      <c r="I79" s="38">
        <f>IF(OR(A79="",B79="",H79=""),"",IF(COUNTIFS($B$6:$B$305,B79,$A$6:$A$305,"&gt;="&amp;EDATE(A79,-'Parâmetros'!$B$4),$A$6:$A$305,"&lt;"&amp;A79,$L$6:$L$305,"OK")&gt;='Parâmetros'!$B$11,AVERAGEIFS($H$6:$H$305,$B$6:$B$305,B79,$A$6:$A$305,"&gt;="&amp;EDATE(A79,-'Parâmetros'!$B$4),$A$6:$A$305,"&lt;"&amp;A79,$L$6:$L$305,"OK"),""))</f>
        <v/>
      </c>
      <c r="J79" s="38">
        <f>IF(OR(H79="",I79=""),"",ABS(H79-I79))</f>
        <v/>
      </c>
      <c r="K79" s="39">
        <f>IFERROR(J79/H79,"")</f>
        <v/>
      </c>
      <c r="L79" s="5">
        <f>IF(COUNTA(A79:D79)=0,"",IF(OR(A79="",B79="",C79=""),"INCOMPLETO",IF(A79&gt;'Parâmetros'!$B$2,"APÓS DATA DE CORTE",IF(COUNTIFS($A$6:$A$305,A79,$B$6:$B$305,B79)&gt;1,"DUPLICADO",IF(OR(N(D79)&lt;0,N(D79)&gt;=E79),"RUPTURA TOTAL/INVÁLIDA",IF(F79&lt;=0,"EVENTO INVÁLIDO","OK"))))))</f>
        <v/>
      </c>
      <c r="M79" s="37">
        <f>IF(A79="","",MONTH(A79))</f>
        <v/>
      </c>
    </row>
    <row r="80">
      <c r="A80" s="34" t="n"/>
      <c r="B80" s="35" t="n"/>
      <c r="C80" s="36" t="n"/>
      <c r="D80" s="36" t="n"/>
      <c r="E80" s="37">
        <f>IF(A80="","",DAY(EOMONTH(A80,0)))</f>
        <v/>
      </c>
      <c r="F80" s="38">
        <f>IF(OR(A80="",B80=""),"",MAX(0.1,1+SUMPRODUCT(--('Eventos'!$B$6:$B$105&lt;=EOMONTH(A80,0)),--('Eventos'!$C$6:$C$105&gt;=A80),--((('Eventos'!$D$6:$D$105=B80)+('Eventos'!$D$6:$D$105="TODOS"))&gt;0),--('Eventos'!$G$6:$G$105="Ativo"),--('Eventos'!$I$6:$I$105="OK"),'Eventos'!$F$6:$F$105)))</f>
        <v/>
      </c>
      <c r="G80" s="38">
        <f>IF(OR(A80="",B80="",C80=""),"",IF(OR(N(D80)&lt;0,N(D80)&gt;=E80),"",C80*E80/(E80-N(D80))))</f>
        <v/>
      </c>
      <c r="H80" s="38">
        <f>IF(OR(G80="",F80="",F80&lt;=0),"",G80/F80)</f>
        <v/>
      </c>
      <c r="I80" s="38">
        <f>IF(OR(A80="",B80="",H80=""),"",IF(COUNTIFS($B$6:$B$305,B80,$A$6:$A$305,"&gt;="&amp;EDATE(A80,-'Parâmetros'!$B$4),$A$6:$A$305,"&lt;"&amp;A80,$L$6:$L$305,"OK")&gt;='Parâmetros'!$B$11,AVERAGEIFS($H$6:$H$305,$B$6:$B$305,B80,$A$6:$A$305,"&gt;="&amp;EDATE(A80,-'Parâmetros'!$B$4),$A$6:$A$305,"&lt;"&amp;A80,$L$6:$L$305,"OK"),""))</f>
        <v/>
      </c>
      <c r="J80" s="38">
        <f>IF(OR(H80="",I80=""),"",ABS(H80-I80))</f>
        <v/>
      </c>
      <c r="K80" s="39">
        <f>IFERROR(J80/H80,"")</f>
        <v/>
      </c>
      <c r="L80" s="5">
        <f>IF(COUNTA(A80:D80)=0,"",IF(OR(A80="",B80="",C80=""),"INCOMPLETO",IF(A80&gt;'Parâmetros'!$B$2,"APÓS DATA DE CORTE",IF(COUNTIFS($A$6:$A$305,A80,$B$6:$B$305,B80)&gt;1,"DUPLICADO",IF(OR(N(D80)&lt;0,N(D80)&gt;=E80),"RUPTURA TOTAL/INVÁLIDA",IF(F80&lt;=0,"EVENTO INVÁLIDO","OK"))))))</f>
        <v/>
      </c>
      <c r="M80" s="37">
        <f>IF(A80="","",MONTH(A80))</f>
        <v/>
      </c>
    </row>
    <row r="81">
      <c r="A81" s="34" t="n"/>
      <c r="B81" s="35" t="n"/>
      <c r="C81" s="36" t="n"/>
      <c r="D81" s="36" t="n"/>
      <c r="E81" s="37">
        <f>IF(A81="","",DAY(EOMONTH(A81,0)))</f>
        <v/>
      </c>
      <c r="F81" s="38">
        <f>IF(OR(A81="",B81=""),"",MAX(0.1,1+SUMPRODUCT(--('Eventos'!$B$6:$B$105&lt;=EOMONTH(A81,0)),--('Eventos'!$C$6:$C$105&gt;=A81),--((('Eventos'!$D$6:$D$105=B81)+('Eventos'!$D$6:$D$105="TODOS"))&gt;0),--('Eventos'!$G$6:$G$105="Ativo"),--('Eventos'!$I$6:$I$105="OK"),'Eventos'!$F$6:$F$105)))</f>
        <v/>
      </c>
      <c r="G81" s="38">
        <f>IF(OR(A81="",B81="",C81=""),"",IF(OR(N(D81)&lt;0,N(D81)&gt;=E81),"",C81*E81/(E81-N(D81))))</f>
        <v/>
      </c>
      <c r="H81" s="38">
        <f>IF(OR(G81="",F81="",F81&lt;=0),"",G81/F81)</f>
        <v/>
      </c>
      <c r="I81" s="38">
        <f>IF(OR(A81="",B81="",H81=""),"",IF(COUNTIFS($B$6:$B$305,B81,$A$6:$A$305,"&gt;="&amp;EDATE(A81,-'Parâmetros'!$B$4),$A$6:$A$305,"&lt;"&amp;A81,$L$6:$L$305,"OK")&gt;='Parâmetros'!$B$11,AVERAGEIFS($H$6:$H$305,$B$6:$B$305,B81,$A$6:$A$305,"&gt;="&amp;EDATE(A81,-'Parâmetros'!$B$4),$A$6:$A$305,"&lt;"&amp;A81,$L$6:$L$305,"OK"),""))</f>
        <v/>
      </c>
      <c r="J81" s="38">
        <f>IF(OR(H81="",I81=""),"",ABS(H81-I81))</f>
        <v/>
      </c>
      <c r="K81" s="39">
        <f>IFERROR(J81/H81,"")</f>
        <v/>
      </c>
      <c r="L81" s="5">
        <f>IF(COUNTA(A81:D81)=0,"",IF(OR(A81="",B81="",C81=""),"INCOMPLETO",IF(A81&gt;'Parâmetros'!$B$2,"APÓS DATA DE CORTE",IF(COUNTIFS($A$6:$A$305,A81,$B$6:$B$305,B81)&gt;1,"DUPLICADO",IF(OR(N(D81)&lt;0,N(D81)&gt;=E81),"RUPTURA TOTAL/INVÁLIDA",IF(F81&lt;=0,"EVENTO INVÁLIDO","OK"))))))</f>
        <v/>
      </c>
      <c r="M81" s="37">
        <f>IF(A81="","",MONTH(A81))</f>
        <v/>
      </c>
    </row>
    <row r="82">
      <c r="A82" s="34" t="n"/>
      <c r="B82" s="35" t="n"/>
      <c r="C82" s="36" t="n"/>
      <c r="D82" s="36" t="n"/>
      <c r="E82" s="37">
        <f>IF(A82="","",DAY(EOMONTH(A82,0)))</f>
        <v/>
      </c>
      <c r="F82" s="38">
        <f>IF(OR(A82="",B82=""),"",MAX(0.1,1+SUMPRODUCT(--('Eventos'!$B$6:$B$105&lt;=EOMONTH(A82,0)),--('Eventos'!$C$6:$C$105&gt;=A82),--((('Eventos'!$D$6:$D$105=B82)+('Eventos'!$D$6:$D$105="TODOS"))&gt;0),--('Eventos'!$G$6:$G$105="Ativo"),--('Eventos'!$I$6:$I$105="OK"),'Eventos'!$F$6:$F$105)))</f>
        <v/>
      </c>
      <c r="G82" s="38">
        <f>IF(OR(A82="",B82="",C82=""),"",IF(OR(N(D82)&lt;0,N(D82)&gt;=E82),"",C82*E82/(E82-N(D82))))</f>
        <v/>
      </c>
      <c r="H82" s="38">
        <f>IF(OR(G82="",F82="",F82&lt;=0),"",G82/F82)</f>
        <v/>
      </c>
      <c r="I82" s="38">
        <f>IF(OR(A82="",B82="",H82=""),"",IF(COUNTIFS($B$6:$B$305,B82,$A$6:$A$305,"&gt;="&amp;EDATE(A82,-'Parâmetros'!$B$4),$A$6:$A$305,"&lt;"&amp;A82,$L$6:$L$305,"OK")&gt;='Parâmetros'!$B$11,AVERAGEIFS($H$6:$H$305,$B$6:$B$305,B82,$A$6:$A$305,"&gt;="&amp;EDATE(A82,-'Parâmetros'!$B$4),$A$6:$A$305,"&lt;"&amp;A82,$L$6:$L$305,"OK"),""))</f>
        <v/>
      </c>
      <c r="J82" s="38">
        <f>IF(OR(H82="",I82=""),"",ABS(H82-I82))</f>
        <v/>
      </c>
      <c r="K82" s="39">
        <f>IFERROR(J82/H82,"")</f>
        <v/>
      </c>
      <c r="L82" s="5">
        <f>IF(COUNTA(A82:D82)=0,"",IF(OR(A82="",B82="",C82=""),"INCOMPLETO",IF(A82&gt;'Parâmetros'!$B$2,"APÓS DATA DE CORTE",IF(COUNTIFS($A$6:$A$305,A82,$B$6:$B$305,B82)&gt;1,"DUPLICADO",IF(OR(N(D82)&lt;0,N(D82)&gt;=E82),"RUPTURA TOTAL/INVÁLIDA",IF(F82&lt;=0,"EVENTO INVÁLIDO","OK"))))))</f>
        <v/>
      </c>
      <c r="M82" s="37">
        <f>IF(A82="","",MONTH(A82))</f>
        <v/>
      </c>
    </row>
    <row r="83">
      <c r="A83" s="34" t="n"/>
      <c r="B83" s="35" t="n"/>
      <c r="C83" s="36" t="n"/>
      <c r="D83" s="36" t="n"/>
      <c r="E83" s="37">
        <f>IF(A83="","",DAY(EOMONTH(A83,0)))</f>
        <v/>
      </c>
      <c r="F83" s="38">
        <f>IF(OR(A83="",B83=""),"",MAX(0.1,1+SUMPRODUCT(--('Eventos'!$B$6:$B$105&lt;=EOMONTH(A83,0)),--('Eventos'!$C$6:$C$105&gt;=A83),--((('Eventos'!$D$6:$D$105=B83)+('Eventos'!$D$6:$D$105="TODOS"))&gt;0),--('Eventos'!$G$6:$G$105="Ativo"),--('Eventos'!$I$6:$I$105="OK"),'Eventos'!$F$6:$F$105)))</f>
        <v/>
      </c>
      <c r="G83" s="38">
        <f>IF(OR(A83="",B83="",C83=""),"",IF(OR(N(D83)&lt;0,N(D83)&gt;=E83),"",C83*E83/(E83-N(D83))))</f>
        <v/>
      </c>
      <c r="H83" s="38">
        <f>IF(OR(G83="",F83="",F83&lt;=0),"",G83/F83)</f>
        <v/>
      </c>
      <c r="I83" s="38">
        <f>IF(OR(A83="",B83="",H83=""),"",IF(COUNTIFS($B$6:$B$305,B83,$A$6:$A$305,"&gt;="&amp;EDATE(A83,-'Parâmetros'!$B$4),$A$6:$A$305,"&lt;"&amp;A83,$L$6:$L$305,"OK")&gt;='Parâmetros'!$B$11,AVERAGEIFS($H$6:$H$305,$B$6:$B$305,B83,$A$6:$A$305,"&gt;="&amp;EDATE(A83,-'Parâmetros'!$B$4),$A$6:$A$305,"&lt;"&amp;A83,$L$6:$L$305,"OK"),""))</f>
        <v/>
      </c>
      <c r="J83" s="38">
        <f>IF(OR(H83="",I83=""),"",ABS(H83-I83))</f>
        <v/>
      </c>
      <c r="K83" s="39">
        <f>IFERROR(J83/H83,"")</f>
        <v/>
      </c>
      <c r="L83" s="5">
        <f>IF(COUNTA(A83:D83)=0,"",IF(OR(A83="",B83="",C83=""),"INCOMPLETO",IF(A83&gt;'Parâmetros'!$B$2,"APÓS DATA DE CORTE",IF(COUNTIFS($A$6:$A$305,A83,$B$6:$B$305,B83)&gt;1,"DUPLICADO",IF(OR(N(D83)&lt;0,N(D83)&gt;=E83),"RUPTURA TOTAL/INVÁLIDA",IF(F83&lt;=0,"EVENTO INVÁLIDO","OK"))))))</f>
        <v/>
      </c>
      <c r="M83" s="37">
        <f>IF(A83="","",MONTH(A83))</f>
        <v/>
      </c>
    </row>
    <row r="84">
      <c r="A84" s="34" t="n"/>
      <c r="B84" s="35" t="n"/>
      <c r="C84" s="36" t="n"/>
      <c r="D84" s="36" t="n"/>
      <c r="E84" s="37">
        <f>IF(A84="","",DAY(EOMONTH(A84,0)))</f>
        <v/>
      </c>
      <c r="F84" s="38">
        <f>IF(OR(A84="",B84=""),"",MAX(0.1,1+SUMPRODUCT(--('Eventos'!$B$6:$B$105&lt;=EOMONTH(A84,0)),--('Eventos'!$C$6:$C$105&gt;=A84),--((('Eventos'!$D$6:$D$105=B84)+('Eventos'!$D$6:$D$105="TODOS"))&gt;0),--('Eventos'!$G$6:$G$105="Ativo"),--('Eventos'!$I$6:$I$105="OK"),'Eventos'!$F$6:$F$105)))</f>
        <v/>
      </c>
      <c r="G84" s="38">
        <f>IF(OR(A84="",B84="",C84=""),"",IF(OR(N(D84)&lt;0,N(D84)&gt;=E84),"",C84*E84/(E84-N(D84))))</f>
        <v/>
      </c>
      <c r="H84" s="38">
        <f>IF(OR(G84="",F84="",F84&lt;=0),"",G84/F84)</f>
        <v/>
      </c>
      <c r="I84" s="38">
        <f>IF(OR(A84="",B84="",H84=""),"",IF(COUNTIFS($B$6:$B$305,B84,$A$6:$A$305,"&gt;="&amp;EDATE(A84,-'Parâmetros'!$B$4),$A$6:$A$305,"&lt;"&amp;A84,$L$6:$L$305,"OK")&gt;='Parâmetros'!$B$11,AVERAGEIFS($H$6:$H$305,$B$6:$B$305,B84,$A$6:$A$305,"&gt;="&amp;EDATE(A84,-'Parâmetros'!$B$4),$A$6:$A$305,"&lt;"&amp;A84,$L$6:$L$305,"OK"),""))</f>
        <v/>
      </c>
      <c r="J84" s="38">
        <f>IF(OR(H84="",I84=""),"",ABS(H84-I84))</f>
        <v/>
      </c>
      <c r="K84" s="39">
        <f>IFERROR(J84/H84,"")</f>
        <v/>
      </c>
      <c r="L84" s="5">
        <f>IF(COUNTA(A84:D84)=0,"",IF(OR(A84="",B84="",C84=""),"INCOMPLETO",IF(A84&gt;'Parâmetros'!$B$2,"APÓS DATA DE CORTE",IF(COUNTIFS($A$6:$A$305,A84,$B$6:$B$305,B84)&gt;1,"DUPLICADO",IF(OR(N(D84)&lt;0,N(D84)&gt;=E84),"RUPTURA TOTAL/INVÁLIDA",IF(F84&lt;=0,"EVENTO INVÁLIDO","OK"))))))</f>
        <v/>
      </c>
      <c r="M84" s="37">
        <f>IF(A84="","",MONTH(A84))</f>
        <v/>
      </c>
    </row>
    <row r="85">
      <c r="A85" s="34" t="n"/>
      <c r="B85" s="35" t="n"/>
      <c r="C85" s="36" t="n"/>
      <c r="D85" s="36" t="n"/>
      <c r="E85" s="37">
        <f>IF(A85="","",DAY(EOMONTH(A85,0)))</f>
        <v/>
      </c>
      <c r="F85" s="38">
        <f>IF(OR(A85="",B85=""),"",MAX(0.1,1+SUMPRODUCT(--('Eventos'!$B$6:$B$105&lt;=EOMONTH(A85,0)),--('Eventos'!$C$6:$C$105&gt;=A85),--((('Eventos'!$D$6:$D$105=B85)+('Eventos'!$D$6:$D$105="TODOS"))&gt;0),--('Eventos'!$G$6:$G$105="Ativo"),--('Eventos'!$I$6:$I$105="OK"),'Eventos'!$F$6:$F$105)))</f>
        <v/>
      </c>
      <c r="G85" s="38">
        <f>IF(OR(A85="",B85="",C85=""),"",IF(OR(N(D85)&lt;0,N(D85)&gt;=E85),"",C85*E85/(E85-N(D85))))</f>
        <v/>
      </c>
      <c r="H85" s="38">
        <f>IF(OR(G85="",F85="",F85&lt;=0),"",G85/F85)</f>
        <v/>
      </c>
      <c r="I85" s="38">
        <f>IF(OR(A85="",B85="",H85=""),"",IF(COUNTIFS($B$6:$B$305,B85,$A$6:$A$305,"&gt;="&amp;EDATE(A85,-'Parâmetros'!$B$4),$A$6:$A$305,"&lt;"&amp;A85,$L$6:$L$305,"OK")&gt;='Parâmetros'!$B$11,AVERAGEIFS($H$6:$H$305,$B$6:$B$305,B85,$A$6:$A$305,"&gt;="&amp;EDATE(A85,-'Parâmetros'!$B$4),$A$6:$A$305,"&lt;"&amp;A85,$L$6:$L$305,"OK"),""))</f>
        <v/>
      </c>
      <c r="J85" s="38">
        <f>IF(OR(H85="",I85=""),"",ABS(H85-I85))</f>
        <v/>
      </c>
      <c r="K85" s="39">
        <f>IFERROR(J85/H85,"")</f>
        <v/>
      </c>
      <c r="L85" s="5">
        <f>IF(COUNTA(A85:D85)=0,"",IF(OR(A85="",B85="",C85=""),"INCOMPLETO",IF(A85&gt;'Parâmetros'!$B$2,"APÓS DATA DE CORTE",IF(COUNTIFS($A$6:$A$305,A85,$B$6:$B$305,B85)&gt;1,"DUPLICADO",IF(OR(N(D85)&lt;0,N(D85)&gt;=E85),"RUPTURA TOTAL/INVÁLIDA",IF(F85&lt;=0,"EVENTO INVÁLIDO","OK"))))))</f>
        <v/>
      </c>
      <c r="M85" s="37">
        <f>IF(A85="","",MONTH(A85))</f>
        <v/>
      </c>
    </row>
    <row r="86">
      <c r="A86" s="34" t="n"/>
      <c r="B86" s="35" t="n"/>
      <c r="C86" s="36" t="n"/>
      <c r="D86" s="36" t="n"/>
      <c r="E86" s="37">
        <f>IF(A86="","",DAY(EOMONTH(A86,0)))</f>
        <v/>
      </c>
      <c r="F86" s="38">
        <f>IF(OR(A86="",B86=""),"",MAX(0.1,1+SUMPRODUCT(--('Eventos'!$B$6:$B$105&lt;=EOMONTH(A86,0)),--('Eventos'!$C$6:$C$105&gt;=A86),--((('Eventos'!$D$6:$D$105=B86)+('Eventos'!$D$6:$D$105="TODOS"))&gt;0),--('Eventos'!$G$6:$G$105="Ativo"),--('Eventos'!$I$6:$I$105="OK"),'Eventos'!$F$6:$F$105)))</f>
        <v/>
      </c>
      <c r="G86" s="38">
        <f>IF(OR(A86="",B86="",C86=""),"",IF(OR(N(D86)&lt;0,N(D86)&gt;=E86),"",C86*E86/(E86-N(D86))))</f>
        <v/>
      </c>
      <c r="H86" s="38">
        <f>IF(OR(G86="",F86="",F86&lt;=0),"",G86/F86)</f>
        <v/>
      </c>
      <c r="I86" s="38">
        <f>IF(OR(A86="",B86="",H86=""),"",IF(COUNTIFS($B$6:$B$305,B86,$A$6:$A$305,"&gt;="&amp;EDATE(A86,-'Parâmetros'!$B$4),$A$6:$A$305,"&lt;"&amp;A86,$L$6:$L$305,"OK")&gt;='Parâmetros'!$B$11,AVERAGEIFS($H$6:$H$305,$B$6:$B$305,B86,$A$6:$A$305,"&gt;="&amp;EDATE(A86,-'Parâmetros'!$B$4),$A$6:$A$305,"&lt;"&amp;A86,$L$6:$L$305,"OK"),""))</f>
        <v/>
      </c>
      <c r="J86" s="38">
        <f>IF(OR(H86="",I86=""),"",ABS(H86-I86))</f>
        <v/>
      </c>
      <c r="K86" s="39">
        <f>IFERROR(J86/H86,"")</f>
        <v/>
      </c>
      <c r="L86" s="5">
        <f>IF(COUNTA(A86:D86)=0,"",IF(OR(A86="",B86="",C86=""),"INCOMPLETO",IF(A86&gt;'Parâmetros'!$B$2,"APÓS DATA DE CORTE",IF(COUNTIFS($A$6:$A$305,A86,$B$6:$B$305,B86)&gt;1,"DUPLICADO",IF(OR(N(D86)&lt;0,N(D86)&gt;=E86),"RUPTURA TOTAL/INVÁLIDA",IF(F86&lt;=0,"EVENTO INVÁLIDO","OK"))))))</f>
        <v/>
      </c>
      <c r="M86" s="37">
        <f>IF(A86="","",MONTH(A86))</f>
        <v/>
      </c>
    </row>
    <row r="87">
      <c r="A87" s="34" t="n"/>
      <c r="B87" s="35" t="n"/>
      <c r="C87" s="36" t="n"/>
      <c r="D87" s="36" t="n"/>
      <c r="E87" s="37">
        <f>IF(A87="","",DAY(EOMONTH(A87,0)))</f>
        <v/>
      </c>
      <c r="F87" s="38">
        <f>IF(OR(A87="",B87=""),"",MAX(0.1,1+SUMPRODUCT(--('Eventos'!$B$6:$B$105&lt;=EOMONTH(A87,0)),--('Eventos'!$C$6:$C$105&gt;=A87),--((('Eventos'!$D$6:$D$105=B87)+('Eventos'!$D$6:$D$105="TODOS"))&gt;0),--('Eventos'!$G$6:$G$105="Ativo"),--('Eventos'!$I$6:$I$105="OK"),'Eventos'!$F$6:$F$105)))</f>
        <v/>
      </c>
      <c r="G87" s="38">
        <f>IF(OR(A87="",B87="",C87=""),"",IF(OR(N(D87)&lt;0,N(D87)&gt;=E87),"",C87*E87/(E87-N(D87))))</f>
        <v/>
      </c>
      <c r="H87" s="38">
        <f>IF(OR(G87="",F87="",F87&lt;=0),"",G87/F87)</f>
        <v/>
      </c>
      <c r="I87" s="38">
        <f>IF(OR(A87="",B87="",H87=""),"",IF(COUNTIFS($B$6:$B$305,B87,$A$6:$A$305,"&gt;="&amp;EDATE(A87,-'Parâmetros'!$B$4),$A$6:$A$305,"&lt;"&amp;A87,$L$6:$L$305,"OK")&gt;='Parâmetros'!$B$11,AVERAGEIFS($H$6:$H$305,$B$6:$B$305,B87,$A$6:$A$305,"&gt;="&amp;EDATE(A87,-'Parâmetros'!$B$4),$A$6:$A$305,"&lt;"&amp;A87,$L$6:$L$305,"OK"),""))</f>
        <v/>
      </c>
      <c r="J87" s="38">
        <f>IF(OR(H87="",I87=""),"",ABS(H87-I87))</f>
        <v/>
      </c>
      <c r="K87" s="39">
        <f>IFERROR(J87/H87,"")</f>
        <v/>
      </c>
      <c r="L87" s="5">
        <f>IF(COUNTA(A87:D87)=0,"",IF(OR(A87="",B87="",C87=""),"INCOMPLETO",IF(A87&gt;'Parâmetros'!$B$2,"APÓS DATA DE CORTE",IF(COUNTIFS($A$6:$A$305,A87,$B$6:$B$305,B87)&gt;1,"DUPLICADO",IF(OR(N(D87)&lt;0,N(D87)&gt;=E87),"RUPTURA TOTAL/INVÁLIDA",IF(F87&lt;=0,"EVENTO INVÁLIDO","OK"))))))</f>
        <v/>
      </c>
      <c r="M87" s="37">
        <f>IF(A87="","",MONTH(A87))</f>
        <v/>
      </c>
    </row>
    <row r="88">
      <c r="A88" s="34" t="n"/>
      <c r="B88" s="35" t="n"/>
      <c r="C88" s="36" t="n"/>
      <c r="D88" s="36" t="n"/>
      <c r="E88" s="37">
        <f>IF(A88="","",DAY(EOMONTH(A88,0)))</f>
        <v/>
      </c>
      <c r="F88" s="38">
        <f>IF(OR(A88="",B88=""),"",MAX(0.1,1+SUMPRODUCT(--('Eventos'!$B$6:$B$105&lt;=EOMONTH(A88,0)),--('Eventos'!$C$6:$C$105&gt;=A88),--((('Eventos'!$D$6:$D$105=B88)+('Eventos'!$D$6:$D$105="TODOS"))&gt;0),--('Eventos'!$G$6:$G$105="Ativo"),--('Eventos'!$I$6:$I$105="OK"),'Eventos'!$F$6:$F$105)))</f>
        <v/>
      </c>
      <c r="G88" s="38">
        <f>IF(OR(A88="",B88="",C88=""),"",IF(OR(N(D88)&lt;0,N(D88)&gt;=E88),"",C88*E88/(E88-N(D88))))</f>
        <v/>
      </c>
      <c r="H88" s="38">
        <f>IF(OR(G88="",F88="",F88&lt;=0),"",G88/F88)</f>
        <v/>
      </c>
      <c r="I88" s="38">
        <f>IF(OR(A88="",B88="",H88=""),"",IF(COUNTIFS($B$6:$B$305,B88,$A$6:$A$305,"&gt;="&amp;EDATE(A88,-'Parâmetros'!$B$4),$A$6:$A$305,"&lt;"&amp;A88,$L$6:$L$305,"OK")&gt;='Parâmetros'!$B$11,AVERAGEIFS($H$6:$H$305,$B$6:$B$305,B88,$A$6:$A$305,"&gt;="&amp;EDATE(A88,-'Parâmetros'!$B$4),$A$6:$A$305,"&lt;"&amp;A88,$L$6:$L$305,"OK"),""))</f>
        <v/>
      </c>
      <c r="J88" s="38">
        <f>IF(OR(H88="",I88=""),"",ABS(H88-I88))</f>
        <v/>
      </c>
      <c r="K88" s="39">
        <f>IFERROR(J88/H88,"")</f>
        <v/>
      </c>
      <c r="L88" s="5">
        <f>IF(COUNTA(A88:D88)=0,"",IF(OR(A88="",B88="",C88=""),"INCOMPLETO",IF(A88&gt;'Parâmetros'!$B$2,"APÓS DATA DE CORTE",IF(COUNTIFS($A$6:$A$305,A88,$B$6:$B$305,B88)&gt;1,"DUPLICADO",IF(OR(N(D88)&lt;0,N(D88)&gt;=E88),"RUPTURA TOTAL/INVÁLIDA",IF(F88&lt;=0,"EVENTO INVÁLIDO","OK"))))))</f>
        <v/>
      </c>
      <c r="M88" s="37">
        <f>IF(A88="","",MONTH(A88))</f>
        <v/>
      </c>
    </row>
    <row r="89">
      <c r="A89" s="34" t="n"/>
      <c r="B89" s="35" t="n"/>
      <c r="C89" s="36" t="n"/>
      <c r="D89" s="36" t="n"/>
      <c r="E89" s="37">
        <f>IF(A89="","",DAY(EOMONTH(A89,0)))</f>
        <v/>
      </c>
      <c r="F89" s="38">
        <f>IF(OR(A89="",B89=""),"",MAX(0.1,1+SUMPRODUCT(--('Eventos'!$B$6:$B$105&lt;=EOMONTH(A89,0)),--('Eventos'!$C$6:$C$105&gt;=A89),--((('Eventos'!$D$6:$D$105=B89)+('Eventos'!$D$6:$D$105="TODOS"))&gt;0),--('Eventos'!$G$6:$G$105="Ativo"),--('Eventos'!$I$6:$I$105="OK"),'Eventos'!$F$6:$F$105)))</f>
        <v/>
      </c>
      <c r="G89" s="38">
        <f>IF(OR(A89="",B89="",C89=""),"",IF(OR(N(D89)&lt;0,N(D89)&gt;=E89),"",C89*E89/(E89-N(D89))))</f>
        <v/>
      </c>
      <c r="H89" s="38">
        <f>IF(OR(G89="",F89="",F89&lt;=0),"",G89/F89)</f>
        <v/>
      </c>
      <c r="I89" s="38">
        <f>IF(OR(A89="",B89="",H89=""),"",IF(COUNTIFS($B$6:$B$305,B89,$A$6:$A$305,"&gt;="&amp;EDATE(A89,-'Parâmetros'!$B$4),$A$6:$A$305,"&lt;"&amp;A89,$L$6:$L$305,"OK")&gt;='Parâmetros'!$B$11,AVERAGEIFS($H$6:$H$305,$B$6:$B$305,B89,$A$6:$A$305,"&gt;="&amp;EDATE(A89,-'Parâmetros'!$B$4),$A$6:$A$305,"&lt;"&amp;A89,$L$6:$L$305,"OK"),""))</f>
        <v/>
      </c>
      <c r="J89" s="38">
        <f>IF(OR(H89="",I89=""),"",ABS(H89-I89))</f>
        <v/>
      </c>
      <c r="K89" s="39">
        <f>IFERROR(J89/H89,"")</f>
        <v/>
      </c>
      <c r="L89" s="5">
        <f>IF(COUNTA(A89:D89)=0,"",IF(OR(A89="",B89="",C89=""),"INCOMPLETO",IF(A89&gt;'Parâmetros'!$B$2,"APÓS DATA DE CORTE",IF(COUNTIFS($A$6:$A$305,A89,$B$6:$B$305,B89)&gt;1,"DUPLICADO",IF(OR(N(D89)&lt;0,N(D89)&gt;=E89),"RUPTURA TOTAL/INVÁLIDA",IF(F89&lt;=0,"EVENTO INVÁLIDO","OK"))))))</f>
        <v/>
      </c>
      <c r="M89" s="37">
        <f>IF(A89="","",MONTH(A89))</f>
        <v/>
      </c>
    </row>
    <row r="90">
      <c r="A90" s="34" t="n"/>
      <c r="B90" s="35" t="n"/>
      <c r="C90" s="36" t="n"/>
      <c r="D90" s="36" t="n"/>
      <c r="E90" s="37">
        <f>IF(A90="","",DAY(EOMONTH(A90,0)))</f>
        <v/>
      </c>
      <c r="F90" s="38">
        <f>IF(OR(A90="",B90=""),"",MAX(0.1,1+SUMPRODUCT(--('Eventos'!$B$6:$B$105&lt;=EOMONTH(A90,0)),--('Eventos'!$C$6:$C$105&gt;=A90),--((('Eventos'!$D$6:$D$105=B90)+('Eventos'!$D$6:$D$105="TODOS"))&gt;0),--('Eventos'!$G$6:$G$105="Ativo"),--('Eventos'!$I$6:$I$105="OK"),'Eventos'!$F$6:$F$105)))</f>
        <v/>
      </c>
      <c r="G90" s="38">
        <f>IF(OR(A90="",B90="",C90=""),"",IF(OR(N(D90)&lt;0,N(D90)&gt;=E90),"",C90*E90/(E90-N(D90))))</f>
        <v/>
      </c>
      <c r="H90" s="38">
        <f>IF(OR(G90="",F90="",F90&lt;=0),"",G90/F90)</f>
        <v/>
      </c>
      <c r="I90" s="38">
        <f>IF(OR(A90="",B90="",H90=""),"",IF(COUNTIFS($B$6:$B$305,B90,$A$6:$A$305,"&gt;="&amp;EDATE(A90,-'Parâmetros'!$B$4),$A$6:$A$305,"&lt;"&amp;A90,$L$6:$L$305,"OK")&gt;='Parâmetros'!$B$11,AVERAGEIFS($H$6:$H$305,$B$6:$B$305,B90,$A$6:$A$305,"&gt;="&amp;EDATE(A90,-'Parâmetros'!$B$4),$A$6:$A$305,"&lt;"&amp;A90,$L$6:$L$305,"OK"),""))</f>
        <v/>
      </c>
      <c r="J90" s="38">
        <f>IF(OR(H90="",I90=""),"",ABS(H90-I90))</f>
        <v/>
      </c>
      <c r="K90" s="39">
        <f>IFERROR(J90/H90,"")</f>
        <v/>
      </c>
      <c r="L90" s="5">
        <f>IF(COUNTA(A90:D90)=0,"",IF(OR(A90="",B90="",C90=""),"INCOMPLETO",IF(A90&gt;'Parâmetros'!$B$2,"APÓS DATA DE CORTE",IF(COUNTIFS($A$6:$A$305,A90,$B$6:$B$305,B90)&gt;1,"DUPLICADO",IF(OR(N(D90)&lt;0,N(D90)&gt;=E90),"RUPTURA TOTAL/INVÁLIDA",IF(F90&lt;=0,"EVENTO INVÁLIDO","OK"))))))</f>
        <v/>
      </c>
      <c r="M90" s="37">
        <f>IF(A90="","",MONTH(A90))</f>
        <v/>
      </c>
    </row>
    <row r="91">
      <c r="A91" s="34" t="n"/>
      <c r="B91" s="35" t="n"/>
      <c r="C91" s="36" t="n"/>
      <c r="D91" s="36" t="n"/>
      <c r="E91" s="37">
        <f>IF(A91="","",DAY(EOMONTH(A91,0)))</f>
        <v/>
      </c>
      <c r="F91" s="38">
        <f>IF(OR(A91="",B91=""),"",MAX(0.1,1+SUMPRODUCT(--('Eventos'!$B$6:$B$105&lt;=EOMONTH(A91,0)),--('Eventos'!$C$6:$C$105&gt;=A91),--((('Eventos'!$D$6:$D$105=B91)+('Eventos'!$D$6:$D$105="TODOS"))&gt;0),--('Eventos'!$G$6:$G$105="Ativo"),--('Eventos'!$I$6:$I$105="OK"),'Eventos'!$F$6:$F$105)))</f>
        <v/>
      </c>
      <c r="G91" s="38">
        <f>IF(OR(A91="",B91="",C91=""),"",IF(OR(N(D91)&lt;0,N(D91)&gt;=E91),"",C91*E91/(E91-N(D91))))</f>
        <v/>
      </c>
      <c r="H91" s="38">
        <f>IF(OR(G91="",F91="",F91&lt;=0),"",G91/F91)</f>
        <v/>
      </c>
      <c r="I91" s="38">
        <f>IF(OR(A91="",B91="",H91=""),"",IF(COUNTIFS($B$6:$B$305,B91,$A$6:$A$305,"&gt;="&amp;EDATE(A91,-'Parâmetros'!$B$4),$A$6:$A$305,"&lt;"&amp;A91,$L$6:$L$305,"OK")&gt;='Parâmetros'!$B$11,AVERAGEIFS($H$6:$H$305,$B$6:$B$305,B91,$A$6:$A$305,"&gt;="&amp;EDATE(A91,-'Parâmetros'!$B$4),$A$6:$A$305,"&lt;"&amp;A91,$L$6:$L$305,"OK"),""))</f>
        <v/>
      </c>
      <c r="J91" s="38">
        <f>IF(OR(H91="",I91=""),"",ABS(H91-I91))</f>
        <v/>
      </c>
      <c r="K91" s="39">
        <f>IFERROR(J91/H91,"")</f>
        <v/>
      </c>
      <c r="L91" s="5">
        <f>IF(COUNTA(A91:D91)=0,"",IF(OR(A91="",B91="",C91=""),"INCOMPLETO",IF(A91&gt;'Parâmetros'!$B$2,"APÓS DATA DE CORTE",IF(COUNTIFS($A$6:$A$305,A91,$B$6:$B$305,B91)&gt;1,"DUPLICADO",IF(OR(N(D91)&lt;0,N(D91)&gt;=E91),"RUPTURA TOTAL/INVÁLIDA",IF(F91&lt;=0,"EVENTO INVÁLIDO","OK"))))))</f>
        <v/>
      </c>
      <c r="M91" s="37">
        <f>IF(A91="","",MONTH(A91))</f>
        <v/>
      </c>
    </row>
    <row r="92">
      <c r="A92" s="34" t="n"/>
      <c r="B92" s="35" t="n"/>
      <c r="C92" s="36" t="n"/>
      <c r="D92" s="36" t="n"/>
      <c r="E92" s="37">
        <f>IF(A92="","",DAY(EOMONTH(A92,0)))</f>
        <v/>
      </c>
      <c r="F92" s="38">
        <f>IF(OR(A92="",B92=""),"",MAX(0.1,1+SUMPRODUCT(--('Eventos'!$B$6:$B$105&lt;=EOMONTH(A92,0)),--('Eventos'!$C$6:$C$105&gt;=A92),--((('Eventos'!$D$6:$D$105=B92)+('Eventos'!$D$6:$D$105="TODOS"))&gt;0),--('Eventos'!$G$6:$G$105="Ativo"),--('Eventos'!$I$6:$I$105="OK"),'Eventos'!$F$6:$F$105)))</f>
        <v/>
      </c>
      <c r="G92" s="38">
        <f>IF(OR(A92="",B92="",C92=""),"",IF(OR(N(D92)&lt;0,N(D92)&gt;=E92),"",C92*E92/(E92-N(D92))))</f>
        <v/>
      </c>
      <c r="H92" s="38">
        <f>IF(OR(G92="",F92="",F92&lt;=0),"",G92/F92)</f>
        <v/>
      </c>
      <c r="I92" s="38">
        <f>IF(OR(A92="",B92="",H92=""),"",IF(COUNTIFS($B$6:$B$305,B92,$A$6:$A$305,"&gt;="&amp;EDATE(A92,-'Parâmetros'!$B$4),$A$6:$A$305,"&lt;"&amp;A92,$L$6:$L$305,"OK")&gt;='Parâmetros'!$B$11,AVERAGEIFS($H$6:$H$305,$B$6:$B$305,B92,$A$6:$A$305,"&gt;="&amp;EDATE(A92,-'Parâmetros'!$B$4),$A$6:$A$305,"&lt;"&amp;A92,$L$6:$L$305,"OK"),""))</f>
        <v/>
      </c>
      <c r="J92" s="38">
        <f>IF(OR(H92="",I92=""),"",ABS(H92-I92))</f>
        <v/>
      </c>
      <c r="K92" s="39">
        <f>IFERROR(J92/H92,"")</f>
        <v/>
      </c>
      <c r="L92" s="5">
        <f>IF(COUNTA(A92:D92)=0,"",IF(OR(A92="",B92="",C92=""),"INCOMPLETO",IF(A92&gt;'Parâmetros'!$B$2,"APÓS DATA DE CORTE",IF(COUNTIFS($A$6:$A$305,A92,$B$6:$B$305,B92)&gt;1,"DUPLICADO",IF(OR(N(D92)&lt;0,N(D92)&gt;=E92),"RUPTURA TOTAL/INVÁLIDA",IF(F92&lt;=0,"EVENTO INVÁLIDO","OK"))))))</f>
        <v/>
      </c>
      <c r="M92" s="37">
        <f>IF(A92="","",MONTH(A92))</f>
        <v/>
      </c>
    </row>
    <row r="93">
      <c r="A93" s="34" t="n"/>
      <c r="B93" s="35" t="n"/>
      <c r="C93" s="36" t="n"/>
      <c r="D93" s="36" t="n"/>
      <c r="E93" s="37">
        <f>IF(A93="","",DAY(EOMONTH(A93,0)))</f>
        <v/>
      </c>
      <c r="F93" s="38">
        <f>IF(OR(A93="",B93=""),"",MAX(0.1,1+SUMPRODUCT(--('Eventos'!$B$6:$B$105&lt;=EOMONTH(A93,0)),--('Eventos'!$C$6:$C$105&gt;=A93),--((('Eventos'!$D$6:$D$105=B93)+('Eventos'!$D$6:$D$105="TODOS"))&gt;0),--('Eventos'!$G$6:$G$105="Ativo"),--('Eventos'!$I$6:$I$105="OK"),'Eventos'!$F$6:$F$105)))</f>
        <v/>
      </c>
      <c r="G93" s="38">
        <f>IF(OR(A93="",B93="",C93=""),"",IF(OR(N(D93)&lt;0,N(D93)&gt;=E93),"",C93*E93/(E93-N(D93))))</f>
        <v/>
      </c>
      <c r="H93" s="38">
        <f>IF(OR(G93="",F93="",F93&lt;=0),"",G93/F93)</f>
        <v/>
      </c>
      <c r="I93" s="38">
        <f>IF(OR(A93="",B93="",H93=""),"",IF(COUNTIFS($B$6:$B$305,B93,$A$6:$A$305,"&gt;="&amp;EDATE(A93,-'Parâmetros'!$B$4),$A$6:$A$305,"&lt;"&amp;A93,$L$6:$L$305,"OK")&gt;='Parâmetros'!$B$11,AVERAGEIFS($H$6:$H$305,$B$6:$B$305,B93,$A$6:$A$305,"&gt;="&amp;EDATE(A93,-'Parâmetros'!$B$4),$A$6:$A$305,"&lt;"&amp;A93,$L$6:$L$305,"OK"),""))</f>
        <v/>
      </c>
      <c r="J93" s="38">
        <f>IF(OR(H93="",I93=""),"",ABS(H93-I93))</f>
        <v/>
      </c>
      <c r="K93" s="39">
        <f>IFERROR(J93/H93,"")</f>
        <v/>
      </c>
      <c r="L93" s="5">
        <f>IF(COUNTA(A93:D93)=0,"",IF(OR(A93="",B93="",C93=""),"INCOMPLETO",IF(A93&gt;'Parâmetros'!$B$2,"APÓS DATA DE CORTE",IF(COUNTIFS($A$6:$A$305,A93,$B$6:$B$305,B93)&gt;1,"DUPLICADO",IF(OR(N(D93)&lt;0,N(D93)&gt;=E93),"RUPTURA TOTAL/INVÁLIDA",IF(F93&lt;=0,"EVENTO INVÁLIDO","OK"))))))</f>
        <v/>
      </c>
      <c r="M93" s="37">
        <f>IF(A93="","",MONTH(A93))</f>
        <v/>
      </c>
    </row>
    <row r="94">
      <c r="A94" s="34" t="n"/>
      <c r="B94" s="35" t="n"/>
      <c r="C94" s="36" t="n"/>
      <c r="D94" s="36" t="n"/>
      <c r="E94" s="37">
        <f>IF(A94="","",DAY(EOMONTH(A94,0)))</f>
        <v/>
      </c>
      <c r="F94" s="38">
        <f>IF(OR(A94="",B94=""),"",MAX(0.1,1+SUMPRODUCT(--('Eventos'!$B$6:$B$105&lt;=EOMONTH(A94,0)),--('Eventos'!$C$6:$C$105&gt;=A94),--((('Eventos'!$D$6:$D$105=B94)+('Eventos'!$D$6:$D$105="TODOS"))&gt;0),--('Eventos'!$G$6:$G$105="Ativo"),--('Eventos'!$I$6:$I$105="OK"),'Eventos'!$F$6:$F$105)))</f>
        <v/>
      </c>
      <c r="G94" s="38">
        <f>IF(OR(A94="",B94="",C94=""),"",IF(OR(N(D94)&lt;0,N(D94)&gt;=E94),"",C94*E94/(E94-N(D94))))</f>
        <v/>
      </c>
      <c r="H94" s="38">
        <f>IF(OR(G94="",F94="",F94&lt;=0),"",G94/F94)</f>
        <v/>
      </c>
      <c r="I94" s="38">
        <f>IF(OR(A94="",B94="",H94=""),"",IF(COUNTIFS($B$6:$B$305,B94,$A$6:$A$305,"&gt;="&amp;EDATE(A94,-'Parâmetros'!$B$4),$A$6:$A$305,"&lt;"&amp;A94,$L$6:$L$305,"OK")&gt;='Parâmetros'!$B$11,AVERAGEIFS($H$6:$H$305,$B$6:$B$305,B94,$A$6:$A$305,"&gt;="&amp;EDATE(A94,-'Parâmetros'!$B$4),$A$6:$A$305,"&lt;"&amp;A94,$L$6:$L$305,"OK"),""))</f>
        <v/>
      </c>
      <c r="J94" s="38">
        <f>IF(OR(H94="",I94=""),"",ABS(H94-I94))</f>
        <v/>
      </c>
      <c r="K94" s="39">
        <f>IFERROR(J94/H94,"")</f>
        <v/>
      </c>
      <c r="L94" s="5">
        <f>IF(COUNTA(A94:D94)=0,"",IF(OR(A94="",B94="",C94=""),"INCOMPLETO",IF(A94&gt;'Parâmetros'!$B$2,"APÓS DATA DE CORTE",IF(COUNTIFS($A$6:$A$305,A94,$B$6:$B$305,B94)&gt;1,"DUPLICADO",IF(OR(N(D94)&lt;0,N(D94)&gt;=E94),"RUPTURA TOTAL/INVÁLIDA",IF(F94&lt;=0,"EVENTO INVÁLIDO","OK"))))))</f>
        <v/>
      </c>
      <c r="M94" s="37">
        <f>IF(A94="","",MONTH(A94))</f>
        <v/>
      </c>
    </row>
    <row r="95">
      <c r="A95" s="34" t="n"/>
      <c r="B95" s="35" t="n"/>
      <c r="C95" s="36" t="n"/>
      <c r="D95" s="36" t="n"/>
      <c r="E95" s="37">
        <f>IF(A95="","",DAY(EOMONTH(A95,0)))</f>
        <v/>
      </c>
      <c r="F95" s="38">
        <f>IF(OR(A95="",B95=""),"",MAX(0.1,1+SUMPRODUCT(--('Eventos'!$B$6:$B$105&lt;=EOMONTH(A95,0)),--('Eventos'!$C$6:$C$105&gt;=A95),--((('Eventos'!$D$6:$D$105=B95)+('Eventos'!$D$6:$D$105="TODOS"))&gt;0),--('Eventos'!$G$6:$G$105="Ativo"),--('Eventos'!$I$6:$I$105="OK"),'Eventos'!$F$6:$F$105)))</f>
        <v/>
      </c>
      <c r="G95" s="38">
        <f>IF(OR(A95="",B95="",C95=""),"",IF(OR(N(D95)&lt;0,N(D95)&gt;=E95),"",C95*E95/(E95-N(D95))))</f>
        <v/>
      </c>
      <c r="H95" s="38">
        <f>IF(OR(G95="",F95="",F95&lt;=0),"",G95/F95)</f>
        <v/>
      </c>
      <c r="I95" s="38">
        <f>IF(OR(A95="",B95="",H95=""),"",IF(COUNTIFS($B$6:$B$305,B95,$A$6:$A$305,"&gt;="&amp;EDATE(A95,-'Parâmetros'!$B$4),$A$6:$A$305,"&lt;"&amp;A95,$L$6:$L$305,"OK")&gt;='Parâmetros'!$B$11,AVERAGEIFS($H$6:$H$305,$B$6:$B$305,B95,$A$6:$A$305,"&gt;="&amp;EDATE(A95,-'Parâmetros'!$B$4),$A$6:$A$305,"&lt;"&amp;A95,$L$6:$L$305,"OK"),""))</f>
        <v/>
      </c>
      <c r="J95" s="38">
        <f>IF(OR(H95="",I95=""),"",ABS(H95-I95))</f>
        <v/>
      </c>
      <c r="K95" s="39">
        <f>IFERROR(J95/H95,"")</f>
        <v/>
      </c>
      <c r="L95" s="5">
        <f>IF(COUNTA(A95:D95)=0,"",IF(OR(A95="",B95="",C95=""),"INCOMPLETO",IF(A95&gt;'Parâmetros'!$B$2,"APÓS DATA DE CORTE",IF(COUNTIFS($A$6:$A$305,A95,$B$6:$B$305,B95)&gt;1,"DUPLICADO",IF(OR(N(D95)&lt;0,N(D95)&gt;=E95),"RUPTURA TOTAL/INVÁLIDA",IF(F95&lt;=0,"EVENTO INVÁLIDO","OK"))))))</f>
        <v/>
      </c>
      <c r="M95" s="37">
        <f>IF(A95="","",MONTH(A95))</f>
        <v/>
      </c>
    </row>
    <row r="96">
      <c r="A96" s="34" t="n"/>
      <c r="B96" s="35" t="n"/>
      <c r="C96" s="36" t="n"/>
      <c r="D96" s="36" t="n"/>
      <c r="E96" s="37">
        <f>IF(A96="","",DAY(EOMONTH(A96,0)))</f>
        <v/>
      </c>
      <c r="F96" s="38">
        <f>IF(OR(A96="",B96=""),"",MAX(0.1,1+SUMPRODUCT(--('Eventos'!$B$6:$B$105&lt;=EOMONTH(A96,0)),--('Eventos'!$C$6:$C$105&gt;=A96),--((('Eventos'!$D$6:$D$105=B96)+('Eventos'!$D$6:$D$105="TODOS"))&gt;0),--('Eventos'!$G$6:$G$105="Ativo"),--('Eventos'!$I$6:$I$105="OK"),'Eventos'!$F$6:$F$105)))</f>
        <v/>
      </c>
      <c r="G96" s="38">
        <f>IF(OR(A96="",B96="",C96=""),"",IF(OR(N(D96)&lt;0,N(D96)&gt;=E96),"",C96*E96/(E96-N(D96))))</f>
        <v/>
      </c>
      <c r="H96" s="38">
        <f>IF(OR(G96="",F96="",F96&lt;=0),"",G96/F96)</f>
        <v/>
      </c>
      <c r="I96" s="38">
        <f>IF(OR(A96="",B96="",H96=""),"",IF(COUNTIFS($B$6:$B$305,B96,$A$6:$A$305,"&gt;="&amp;EDATE(A96,-'Parâmetros'!$B$4),$A$6:$A$305,"&lt;"&amp;A96,$L$6:$L$305,"OK")&gt;='Parâmetros'!$B$11,AVERAGEIFS($H$6:$H$305,$B$6:$B$305,B96,$A$6:$A$305,"&gt;="&amp;EDATE(A96,-'Parâmetros'!$B$4),$A$6:$A$305,"&lt;"&amp;A96,$L$6:$L$305,"OK"),""))</f>
        <v/>
      </c>
      <c r="J96" s="38">
        <f>IF(OR(H96="",I96=""),"",ABS(H96-I96))</f>
        <v/>
      </c>
      <c r="K96" s="39">
        <f>IFERROR(J96/H96,"")</f>
        <v/>
      </c>
      <c r="L96" s="5">
        <f>IF(COUNTA(A96:D96)=0,"",IF(OR(A96="",B96="",C96=""),"INCOMPLETO",IF(A96&gt;'Parâmetros'!$B$2,"APÓS DATA DE CORTE",IF(COUNTIFS($A$6:$A$305,A96,$B$6:$B$305,B96)&gt;1,"DUPLICADO",IF(OR(N(D96)&lt;0,N(D96)&gt;=E96),"RUPTURA TOTAL/INVÁLIDA",IF(F96&lt;=0,"EVENTO INVÁLIDO","OK"))))))</f>
        <v/>
      </c>
      <c r="M96" s="37">
        <f>IF(A96="","",MONTH(A96))</f>
        <v/>
      </c>
    </row>
    <row r="97">
      <c r="A97" s="34" t="n"/>
      <c r="B97" s="35" t="n"/>
      <c r="C97" s="36" t="n"/>
      <c r="D97" s="36" t="n"/>
      <c r="E97" s="37">
        <f>IF(A97="","",DAY(EOMONTH(A97,0)))</f>
        <v/>
      </c>
      <c r="F97" s="38">
        <f>IF(OR(A97="",B97=""),"",MAX(0.1,1+SUMPRODUCT(--('Eventos'!$B$6:$B$105&lt;=EOMONTH(A97,0)),--('Eventos'!$C$6:$C$105&gt;=A97),--((('Eventos'!$D$6:$D$105=B97)+('Eventos'!$D$6:$D$105="TODOS"))&gt;0),--('Eventos'!$G$6:$G$105="Ativo"),--('Eventos'!$I$6:$I$105="OK"),'Eventos'!$F$6:$F$105)))</f>
        <v/>
      </c>
      <c r="G97" s="38">
        <f>IF(OR(A97="",B97="",C97=""),"",IF(OR(N(D97)&lt;0,N(D97)&gt;=E97),"",C97*E97/(E97-N(D97))))</f>
        <v/>
      </c>
      <c r="H97" s="38">
        <f>IF(OR(G97="",F97="",F97&lt;=0),"",G97/F97)</f>
        <v/>
      </c>
      <c r="I97" s="38">
        <f>IF(OR(A97="",B97="",H97=""),"",IF(COUNTIFS($B$6:$B$305,B97,$A$6:$A$305,"&gt;="&amp;EDATE(A97,-'Parâmetros'!$B$4),$A$6:$A$305,"&lt;"&amp;A97,$L$6:$L$305,"OK")&gt;='Parâmetros'!$B$11,AVERAGEIFS($H$6:$H$305,$B$6:$B$305,B97,$A$6:$A$305,"&gt;="&amp;EDATE(A97,-'Parâmetros'!$B$4),$A$6:$A$305,"&lt;"&amp;A97,$L$6:$L$305,"OK"),""))</f>
        <v/>
      </c>
      <c r="J97" s="38">
        <f>IF(OR(H97="",I97=""),"",ABS(H97-I97))</f>
        <v/>
      </c>
      <c r="K97" s="39">
        <f>IFERROR(J97/H97,"")</f>
        <v/>
      </c>
      <c r="L97" s="5">
        <f>IF(COUNTA(A97:D97)=0,"",IF(OR(A97="",B97="",C97=""),"INCOMPLETO",IF(A97&gt;'Parâmetros'!$B$2,"APÓS DATA DE CORTE",IF(COUNTIFS($A$6:$A$305,A97,$B$6:$B$305,B97)&gt;1,"DUPLICADO",IF(OR(N(D97)&lt;0,N(D97)&gt;=E97),"RUPTURA TOTAL/INVÁLIDA",IF(F97&lt;=0,"EVENTO INVÁLIDO","OK"))))))</f>
        <v/>
      </c>
      <c r="M97" s="37">
        <f>IF(A97="","",MONTH(A97))</f>
        <v/>
      </c>
    </row>
    <row r="98">
      <c r="A98" s="34" t="n"/>
      <c r="B98" s="35" t="n"/>
      <c r="C98" s="36" t="n"/>
      <c r="D98" s="36" t="n"/>
      <c r="E98" s="37">
        <f>IF(A98="","",DAY(EOMONTH(A98,0)))</f>
        <v/>
      </c>
      <c r="F98" s="38">
        <f>IF(OR(A98="",B98=""),"",MAX(0.1,1+SUMPRODUCT(--('Eventos'!$B$6:$B$105&lt;=EOMONTH(A98,0)),--('Eventos'!$C$6:$C$105&gt;=A98),--((('Eventos'!$D$6:$D$105=B98)+('Eventos'!$D$6:$D$105="TODOS"))&gt;0),--('Eventos'!$G$6:$G$105="Ativo"),--('Eventos'!$I$6:$I$105="OK"),'Eventos'!$F$6:$F$105)))</f>
        <v/>
      </c>
      <c r="G98" s="38">
        <f>IF(OR(A98="",B98="",C98=""),"",IF(OR(N(D98)&lt;0,N(D98)&gt;=E98),"",C98*E98/(E98-N(D98))))</f>
        <v/>
      </c>
      <c r="H98" s="38">
        <f>IF(OR(G98="",F98="",F98&lt;=0),"",G98/F98)</f>
        <v/>
      </c>
      <c r="I98" s="38">
        <f>IF(OR(A98="",B98="",H98=""),"",IF(COUNTIFS($B$6:$B$305,B98,$A$6:$A$305,"&gt;="&amp;EDATE(A98,-'Parâmetros'!$B$4),$A$6:$A$305,"&lt;"&amp;A98,$L$6:$L$305,"OK")&gt;='Parâmetros'!$B$11,AVERAGEIFS($H$6:$H$305,$B$6:$B$305,B98,$A$6:$A$305,"&gt;="&amp;EDATE(A98,-'Parâmetros'!$B$4),$A$6:$A$305,"&lt;"&amp;A98,$L$6:$L$305,"OK"),""))</f>
        <v/>
      </c>
      <c r="J98" s="38">
        <f>IF(OR(H98="",I98=""),"",ABS(H98-I98))</f>
        <v/>
      </c>
      <c r="K98" s="39">
        <f>IFERROR(J98/H98,"")</f>
        <v/>
      </c>
      <c r="L98" s="5">
        <f>IF(COUNTA(A98:D98)=0,"",IF(OR(A98="",B98="",C98=""),"INCOMPLETO",IF(A98&gt;'Parâmetros'!$B$2,"APÓS DATA DE CORTE",IF(COUNTIFS($A$6:$A$305,A98,$B$6:$B$305,B98)&gt;1,"DUPLICADO",IF(OR(N(D98)&lt;0,N(D98)&gt;=E98),"RUPTURA TOTAL/INVÁLIDA",IF(F98&lt;=0,"EVENTO INVÁLIDO","OK"))))))</f>
        <v/>
      </c>
      <c r="M98" s="37">
        <f>IF(A98="","",MONTH(A98))</f>
        <v/>
      </c>
    </row>
    <row r="99">
      <c r="A99" s="34" t="n"/>
      <c r="B99" s="35" t="n"/>
      <c r="C99" s="36" t="n"/>
      <c r="D99" s="36" t="n"/>
      <c r="E99" s="37">
        <f>IF(A99="","",DAY(EOMONTH(A99,0)))</f>
        <v/>
      </c>
      <c r="F99" s="38">
        <f>IF(OR(A99="",B99=""),"",MAX(0.1,1+SUMPRODUCT(--('Eventos'!$B$6:$B$105&lt;=EOMONTH(A99,0)),--('Eventos'!$C$6:$C$105&gt;=A99),--((('Eventos'!$D$6:$D$105=B99)+('Eventos'!$D$6:$D$105="TODOS"))&gt;0),--('Eventos'!$G$6:$G$105="Ativo"),--('Eventos'!$I$6:$I$105="OK"),'Eventos'!$F$6:$F$105)))</f>
        <v/>
      </c>
      <c r="G99" s="38">
        <f>IF(OR(A99="",B99="",C99=""),"",IF(OR(N(D99)&lt;0,N(D99)&gt;=E99),"",C99*E99/(E99-N(D99))))</f>
        <v/>
      </c>
      <c r="H99" s="38">
        <f>IF(OR(G99="",F99="",F99&lt;=0),"",G99/F99)</f>
        <v/>
      </c>
      <c r="I99" s="38">
        <f>IF(OR(A99="",B99="",H99=""),"",IF(COUNTIFS($B$6:$B$305,B99,$A$6:$A$305,"&gt;="&amp;EDATE(A99,-'Parâmetros'!$B$4),$A$6:$A$305,"&lt;"&amp;A99,$L$6:$L$305,"OK")&gt;='Parâmetros'!$B$11,AVERAGEIFS($H$6:$H$305,$B$6:$B$305,B99,$A$6:$A$305,"&gt;="&amp;EDATE(A99,-'Parâmetros'!$B$4),$A$6:$A$305,"&lt;"&amp;A99,$L$6:$L$305,"OK"),""))</f>
        <v/>
      </c>
      <c r="J99" s="38">
        <f>IF(OR(H99="",I99=""),"",ABS(H99-I99))</f>
        <v/>
      </c>
      <c r="K99" s="39">
        <f>IFERROR(J99/H99,"")</f>
        <v/>
      </c>
      <c r="L99" s="5">
        <f>IF(COUNTA(A99:D99)=0,"",IF(OR(A99="",B99="",C99=""),"INCOMPLETO",IF(A99&gt;'Parâmetros'!$B$2,"APÓS DATA DE CORTE",IF(COUNTIFS($A$6:$A$305,A99,$B$6:$B$305,B99)&gt;1,"DUPLICADO",IF(OR(N(D99)&lt;0,N(D99)&gt;=E99),"RUPTURA TOTAL/INVÁLIDA",IF(F99&lt;=0,"EVENTO INVÁLIDO","OK"))))))</f>
        <v/>
      </c>
      <c r="M99" s="37">
        <f>IF(A99="","",MONTH(A99))</f>
        <v/>
      </c>
    </row>
    <row r="100">
      <c r="A100" s="34" t="n"/>
      <c r="B100" s="35" t="n"/>
      <c r="C100" s="36" t="n"/>
      <c r="D100" s="36" t="n"/>
      <c r="E100" s="37">
        <f>IF(A100="","",DAY(EOMONTH(A100,0)))</f>
        <v/>
      </c>
      <c r="F100" s="38">
        <f>IF(OR(A100="",B100=""),"",MAX(0.1,1+SUMPRODUCT(--('Eventos'!$B$6:$B$105&lt;=EOMONTH(A100,0)),--('Eventos'!$C$6:$C$105&gt;=A100),--((('Eventos'!$D$6:$D$105=B100)+('Eventos'!$D$6:$D$105="TODOS"))&gt;0),--('Eventos'!$G$6:$G$105="Ativo"),--('Eventos'!$I$6:$I$105="OK"),'Eventos'!$F$6:$F$105)))</f>
        <v/>
      </c>
      <c r="G100" s="38">
        <f>IF(OR(A100="",B100="",C100=""),"",IF(OR(N(D100)&lt;0,N(D100)&gt;=E100),"",C100*E100/(E100-N(D100))))</f>
        <v/>
      </c>
      <c r="H100" s="38">
        <f>IF(OR(G100="",F100="",F100&lt;=0),"",G100/F100)</f>
        <v/>
      </c>
      <c r="I100" s="38">
        <f>IF(OR(A100="",B100="",H100=""),"",IF(COUNTIFS($B$6:$B$305,B100,$A$6:$A$305,"&gt;="&amp;EDATE(A100,-'Parâmetros'!$B$4),$A$6:$A$305,"&lt;"&amp;A100,$L$6:$L$305,"OK")&gt;='Parâmetros'!$B$11,AVERAGEIFS($H$6:$H$305,$B$6:$B$305,B100,$A$6:$A$305,"&gt;="&amp;EDATE(A100,-'Parâmetros'!$B$4),$A$6:$A$305,"&lt;"&amp;A100,$L$6:$L$305,"OK"),""))</f>
        <v/>
      </c>
      <c r="J100" s="38">
        <f>IF(OR(H100="",I100=""),"",ABS(H100-I100))</f>
        <v/>
      </c>
      <c r="K100" s="39">
        <f>IFERROR(J100/H100,"")</f>
        <v/>
      </c>
      <c r="L100" s="5">
        <f>IF(COUNTA(A100:D100)=0,"",IF(OR(A100="",B100="",C100=""),"INCOMPLETO",IF(A100&gt;'Parâmetros'!$B$2,"APÓS DATA DE CORTE",IF(COUNTIFS($A$6:$A$305,A100,$B$6:$B$305,B100)&gt;1,"DUPLICADO",IF(OR(N(D100)&lt;0,N(D100)&gt;=E100),"RUPTURA TOTAL/INVÁLIDA",IF(F100&lt;=0,"EVENTO INVÁLIDO","OK"))))))</f>
        <v/>
      </c>
      <c r="M100" s="37">
        <f>IF(A100="","",MONTH(A100))</f>
        <v/>
      </c>
    </row>
    <row r="101">
      <c r="A101" s="34" t="n"/>
      <c r="B101" s="35" t="n"/>
      <c r="C101" s="36" t="n"/>
      <c r="D101" s="36" t="n"/>
      <c r="E101" s="37">
        <f>IF(A101="","",DAY(EOMONTH(A101,0)))</f>
        <v/>
      </c>
      <c r="F101" s="38">
        <f>IF(OR(A101="",B101=""),"",MAX(0.1,1+SUMPRODUCT(--('Eventos'!$B$6:$B$105&lt;=EOMONTH(A101,0)),--('Eventos'!$C$6:$C$105&gt;=A101),--((('Eventos'!$D$6:$D$105=B101)+('Eventos'!$D$6:$D$105="TODOS"))&gt;0),--('Eventos'!$G$6:$G$105="Ativo"),--('Eventos'!$I$6:$I$105="OK"),'Eventos'!$F$6:$F$105)))</f>
        <v/>
      </c>
      <c r="G101" s="38">
        <f>IF(OR(A101="",B101="",C101=""),"",IF(OR(N(D101)&lt;0,N(D101)&gt;=E101),"",C101*E101/(E101-N(D101))))</f>
        <v/>
      </c>
      <c r="H101" s="38">
        <f>IF(OR(G101="",F101="",F101&lt;=0),"",G101/F101)</f>
        <v/>
      </c>
      <c r="I101" s="38">
        <f>IF(OR(A101="",B101="",H101=""),"",IF(COUNTIFS($B$6:$B$305,B101,$A$6:$A$305,"&gt;="&amp;EDATE(A101,-'Parâmetros'!$B$4),$A$6:$A$305,"&lt;"&amp;A101,$L$6:$L$305,"OK")&gt;='Parâmetros'!$B$11,AVERAGEIFS($H$6:$H$305,$B$6:$B$305,B101,$A$6:$A$305,"&gt;="&amp;EDATE(A101,-'Parâmetros'!$B$4),$A$6:$A$305,"&lt;"&amp;A101,$L$6:$L$305,"OK"),""))</f>
        <v/>
      </c>
      <c r="J101" s="38">
        <f>IF(OR(H101="",I101=""),"",ABS(H101-I101))</f>
        <v/>
      </c>
      <c r="K101" s="39">
        <f>IFERROR(J101/H101,"")</f>
        <v/>
      </c>
      <c r="L101" s="5">
        <f>IF(COUNTA(A101:D101)=0,"",IF(OR(A101="",B101="",C101=""),"INCOMPLETO",IF(A101&gt;'Parâmetros'!$B$2,"APÓS DATA DE CORTE",IF(COUNTIFS($A$6:$A$305,A101,$B$6:$B$305,B101)&gt;1,"DUPLICADO",IF(OR(N(D101)&lt;0,N(D101)&gt;=E101),"RUPTURA TOTAL/INVÁLIDA",IF(F101&lt;=0,"EVENTO INVÁLIDO","OK"))))))</f>
        <v/>
      </c>
      <c r="M101" s="37">
        <f>IF(A101="","",MONTH(A101))</f>
        <v/>
      </c>
    </row>
    <row r="102">
      <c r="A102" s="34" t="n"/>
      <c r="B102" s="35" t="n"/>
      <c r="C102" s="36" t="n"/>
      <c r="D102" s="36" t="n"/>
      <c r="E102" s="37">
        <f>IF(A102="","",DAY(EOMONTH(A102,0)))</f>
        <v/>
      </c>
      <c r="F102" s="38">
        <f>IF(OR(A102="",B102=""),"",MAX(0.1,1+SUMPRODUCT(--('Eventos'!$B$6:$B$105&lt;=EOMONTH(A102,0)),--('Eventos'!$C$6:$C$105&gt;=A102),--((('Eventos'!$D$6:$D$105=B102)+('Eventos'!$D$6:$D$105="TODOS"))&gt;0),--('Eventos'!$G$6:$G$105="Ativo"),--('Eventos'!$I$6:$I$105="OK"),'Eventos'!$F$6:$F$105)))</f>
        <v/>
      </c>
      <c r="G102" s="38">
        <f>IF(OR(A102="",B102="",C102=""),"",IF(OR(N(D102)&lt;0,N(D102)&gt;=E102),"",C102*E102/(E102-N(D102))))</f>
        <v/>
      </c>
      <c r="H102" s="38">
        <f>IF(OR(G102="",F102="",F102&lt;=0),"",G102/F102)</f>
        <v/>
      </c>
      <c r="I102" s="38">
        <f>IF(OR(A102="",B102="",H102=""),"",IF(COUNTIFS($B$6:$B$305,B102,$A$6:$A$305,"&gt;="&amp;EDATE(A102,-'Parâmetros'!$B$4),$A$6:$A$305,"&lt;"&amp;A102,$L$6:$L$305,"OK")&gt;='Parâmetros'!$B$11,AVERAGEIFS($H$6:$H$305,$B$6:$B$305,B102,$A$6:$A$305,"&gt;="&amp;EDATE(A102,-'Parâmetros'!$B$4),$A$6:$A$305,"&lt;"&amp;A102,$L$6:$L$305,"OK"),""))</f>
        <v/>
      </c>
      <c r="J102" s="38">
        <f>IF(OR(H102="",I102=""),"",ABS(H102-I102))</f>
        <v/>
      </c>
      <c r="K102" s="39">
        <f>IFERROR(J102/H102,"")</f>
        <v/>
      </c>
      <c r="L102" s="5">
        <f>IF(COUNTA(A102:D102)=0,"",IF(OR(A102="",B102="",C102=""),"INCOMPLETO",IF(A102&gt;'Parâmetros'!$B$2,"APÓS DATA DE CORTE",IF(COUNTIFS($A$6:$A$305,A102,$B$6:$B$305,B102)&gt;1,"DUPLICADO",IF(OR(N(D102)&lt;0,N(D102)&gt;=E102),"RUPTURA TOTAL/INVÁLIDA",IF(F102&lt;=0,"EVENTO INVÁLIDO","OK"))))))</f>
        <v/>
      </c>
      <c r="M102" s="37">
        <f>IF(A102="","",MONTH(A102))</f>
        <v/>
      </c>
    </row>
    <row r="103">
      <c r="A103" s="34" t="n"/>
      <c r="B103" s="35" t="n"/>
      <c r="C103" s="36" t="n"/>
      <c r="D103" s="36" t="n"/>
      <c r="E103" s="37">
        <f>IF(A103="","",DAY(EOMONTH(A103,0)))</f>
        <v/>
      </c>
      <c r="F103" s="38">
        <f>IF(OR(A103="",B103=""),"",MAX(0.1,1+SUMPRODUCT(--('Eventos'!$B$6:$B$105&lt;=EOMONTH(A103,0)),--('Eventos'!$C$6:$C$105&gt;=A103),--((('Eventos'!$D$6:$D$105=B103)+('Eventos'!$D$6:$D$105="TODOS"))&gt;0),--('Eventos'!$G$6:$G$105="Ativo"),--('Eventos'!$I$6:$I$105="OK"),'Eventos'!$F$6:$F$105)))</f>
        <v/>
      </c>
      <c r="G103" s="38">
        <f>IF(OR(A103="",B103="",C103=""),"",IF(OR(N(D103)&lt;0,N(D103)&gt;=E103),"",C103*E103/(E103-N(D103))))</f>
        <v/>
      </c>
      <c r="H103" s="38">
        <f>IF(OR(G103="",F103="",F103&lt;=0),"",G103/F103)</f>
        <v/>
      </c>
      <c r="I103" s="38">
        <f>IF(OR(A103="",B103="",H103=""),"",IF(COUNTIFS($B$6:$B$305,B103,$A$6:$A$305,"&gt;="&amp;EDATE(A103,-'Parâmetros'!$B$4),$A$6:$A$305,"&lt;"&amp;A103,$L$6:$L$305,"OK")&gt;='Parâmetros'!$B$11,AVERAGEIFS($H$6:$H$305,$B$6:$B$305,B103,$A$6:$A$305,"&gt;="&amp;EDATE(A103,-'Parâmetros'!$B$4),$A$6:$A$305,"&lt;"&amp;A103,$L$6:$L$305,"OK"),""))</f>
        <v/>
      </c>
      <c r="J103" s="38">
        <f>IF(OR(H103="",I103=""),"",ABS(H103-I103))</f>
        <v/>
      </c>
      <c r="K103" s="39">
        <f>IFERROR(J103/H103,"")</f>
        <v/>
      </c>
      <c r="L103" s="5">
        <f>IF(COUNTA(A103:D103)=0,"",IF(OR(A103="",B103="",C103=""),"INCOMPLETO",IF(A103&gt;'Parâmetros'!$B$2,"APÓS DATA DE CORTE",IF(COUNTIFS($A$6:$A$305,A103,$B$6:$B$305,B103)&gt;1,"DUPLICADO",IF(OR(N(D103)&lt;0,N(D103)&gt;=E103),"RUPTURA TOTAL/INVÁLIDA",IF(F103&lt;=0,"EVENTO INVÁLIDO","OK"))))))</f>
        <v/>
      </c>
      <c r="M103" s="37">
        <f>IF(A103="","",MONTH(A103))</f>
        <v/>
      </c>
    </row>
    <row r="104">
      <c r="A104" s="34" t="n"/>
      <c r="B104" s="35" t="n"/>
      <c r="C104" s="36" t="n"/>
      <c r="D104" s="36" t="n"/>
      <c r="E104" s="37">
        <f>IF(A104="","",DAY(EOMONTH(A104,0)))</f>
        <v/>
      </c>
      <c r="F104" s="38">
        <f>IF(OR(A104="",B104=""),"",MAX(0.1,1+SUMPRODUCT(--('Eventos'!$B$6:$B$105&lt;=EOMONTH(A104,0)),--('Eventos'!$C$6:$C$105&gt;=A104),--((('Eventos'!$D$6:$D$105=B104)+('Eventos'!$D$6:$D$105="TODOS"))&gt;0),--('Eventos'!$G$6:$G$105="Ativo"),--('Eventos'!$I$6:$I$105="OK"),'Eventos'!$F$6:$F$105)))</f>
        <v/>
      </c>
      <c r="G104" s="38">
        <f>IF(OR(A104="",B104="",C104=""),"",IF(OR(N(D104)&lt;0,N(D104)&gt;=E104),"",C104*E104/(E104-N(D104))))</f>
        <v/>
      </c>
      <c r="H104" s="38">
        <f>IF(OR(G104="",F104="",F104&lt;=0),"",G104/F104)</f>
        <v/>
      </c>
      <c r="I104" s="38">
        <f>IF(OR(A104="",B104="",H104=""),"",IF(COUNTIFS($B$6:$B$305,B104,$A$6:$A$305,"&gt;="&amp;EDATE(A104,-'Parâmetros'!$B$4),$A$6:$A$305,"&lt;"&amp;A104,$L$6:$L$305,"OK")&gt;='Parâmetros'!$B$11,AVERAGEIFS($H$6:$H$305,$B$6:$B$305,B104,$A$6:$A$305,"&gt;="&amp;EDATE(A104,-'Parâmetros'!$B$4),$A$6:$A$305,"&lt;"&amp;A104,$L$6:$L$305,"OK"),""))</f>
        <v/>
      </c>
      <c r="J104" s="38">
        <f>IF(OR(H104="",I104=""),"",ABS(H104-I104))</f>
        <v/>
      </c>
      <c r="K104" s="39">
        <f>IFERROR(J104/H104,"")</f>
        <v/>
      </c>
      <c r="L104" s="5">
        <f>IF(COUNTA(A104:D104)=0,"",IF(OR(A104="",B104="",C104=""),"INCOMPLETO",IF(A104&gt;'Parâmetros'!$B$2,"APÓS DATA DE CORTE",IF(COUNTIFS($A$6:$A$305,A104,$B$6:$B$305,B104)&gt;1,"DUPLICADO",IF(OR(N(D104)&lt;0,N(D104)&gt;=E104),"RUPTURA TOTAL/INVÁLIDA",IF(F104&lt;=0,"EVENTO INVÁLIDO","OK"))))))</f>
        <v/>
      </c>
      <c r="M104" s="37">
        <f>IF(A104="","",MONTH(A104))</f>
        <v/>
      </c>
    </row>
    <row r="105">
      <c r="A105" s="34" t="n"/>
      <c r="B105" s="35" t="n"/>
      <c r="C105" s="36" t="n"/>
      <c r="D105" s="36" t="n"/>
      <c r="E105" s="37">
        <f>IF(A105="","",DAY(EOMONTH(A105,0)))</f>
        <v/>
      </c>
      <c r="F105" s="38">
        <f>IF(OR(A105="",B105=""),"",MAX(0.1,1+SUMPRODUCT(--('Eventos'!$B$6:$B$105&lt;=EOMONTH(A105,0)),--('Eventos'!$C$6:$C$105&gt;=A105),--((('Eventos'!$D$6:$D$105=B105)+('Eventos'!$D$6:$D$105="TODOS"))&gt;0),--('Eventos'!$G$6:$G$105="Ativo"),--('Eventos'!$I$6:$I$105="OK"),'Eventos'!$F$6:$F$105)))</f>
        <v/>
      </c>
      <c r="G105" s="38">
        <f>IF(OR(A105="",B105="",C105=""),"",IF(OR(N(D105)&lt;0,N(D105)&gt;=E105),"",C105*E105/(E105-N(D105))))</f>
        <v/>
      </c>
      <c r="H105" s="38">
        <f>IF(OR(G105="",F105="",F105&lt;=0),"",G105/F105)</f>
        <v/>
      </c>
      <c r="I105" s="38">
        <f>IF(OR(A105="",B105="",H105=""),"",IF(COUNTIFS($B$6:$B$305,B105,$A$6:$A$305,"&gt;="&amp;EDATE(A105,-'Parâmetros'!$B$4),$A$6:$A$305,"&lt;"&amp;A105,$L$6:$L$305,"OK")&gt;='Parâmetros'!$B$11,AVERAGEIFS($H$6:$H$305,$B$6:$B$305,B105,$A$6:$A$305,"&gt;="&amp;EDATE(A105,-'Parâmetros'!$B$4),$A$6:$A$305,"&lt;"&amp;A105,$L$6:$L$305,"OK"),""))</f>
        <v/>
      </c>
      <c r="J105" s="38">
        <f>IF(OR(H105="",I105=""),"",ABS(H105-I105))</f>
        <v/>
      </c>
      <c r="K105" s="39">
        <f>IFERROR(J105/H105,"")</f>
        <v/>
      </c>
      <c r="L105" s="5">
        <f>IF(COUNTA(A105:D105)=0,"",IF(OR(A105="",B105="",C105=""),"INCOMPLETO",IF(A105&gt;'Parâmetros'!$B$2,"APÓS DATA DE CORTE",IF(COUNTIFS($A$6:$A$305,A105,$B$6:$B$305,B105)&gt;1,"DUPLICADO",IF(OR(N(D105)&lt;0,N(D105)&gt;=E105),"RUPTURA TOTAL/INVÁLIDA",IF(F105&lt;=0,"EVENTO INVÁLIDO","OK"))))))</f>
        <v/>
      </c>
      <c r="M105" s="37">
        <f>IF(A105="","",MONTH(A105))</f>
        <v/>
      </c>
    </row>
    <row r="106">
      <c r="A106" s="34" t="n"/>
      <c r="B106" s="35" t="n"/>
      <c r="C106" s="36" t="n"/>
      <c r="D106" s="36" t="n"/>
      <c r="E106" s="37">
        <f>IF(A106="","",DAY(EOMONTH(A106,0)))</f>
        <v/>
      </c>
      <c r="F106" s="38">
        <f>IF(OR(A106="",B106=""),"",MAX(0.1,1+SUMPRODUCT(--('Eventos'!$B$6:$B$105&lt;=EOMONTH(A106,0)),--('Eventos'!$C$6:$C$105&gt;=A106),--((('Eventos'!$D$6:$D$105=B106)+('Eventos'!$D$6:$D$105="TODOS"))&gt;0),--('Eventos'!$G$6:$G$105="Ativo"),--('Eventos'!$I$6:$I$105="OK"),'Eventos'!$F$6:$F$105)))</f>
        <v/>
      </c>
      <c r="G106" s="38">
        <f>IF(OR(A106="",B106="",C106=""),"",IF(OR(N(D106)&lt;0,N(D106)&gt;=E106),"",C106*E106/(E106-N(D106))))</f>
        <v/>
      </c>
      <c r="H106" s="38">
        <f>IF(OR(G106="",F106="",F106&lt;=0),"",G106/F106)</f>
        <v/>
      </c>
      <c r="I106" s="38">
        <f>IF(OR(A106="",B106="",H106=""),"",IF(COUNTIFS($B$6:$B$305,B106,$A$6:$A$305,"&gt;="&amp;EDATE(A106,-'Parâmetros'!$B$4),$A$6:$A$305,"&lt;"&amp;A106,$L$6:$L$305,"OK")&gt;='Parâmetros'!$B$11,AVERAGEIFS($H$6:$H$305,$B$6:$B$305,B106,$A$6:$A$305,"&gt;="&amp;EDATE(A106,-'Parâmetros'!$B$4),$A$6:$A$305,"&lt;"&amp;A106,$L$6:$L$305,"OK"),""))</f>
        <v/>
      </c>
      <c r="J106" s="38">
        <f>IF(OR(H106="",I106=""),"",ABS(H106-I106))</f>
        <v/>
      </c>
      <c r="K106" s="39">
        <f>IFERROR(J106/H106,"")</f>
        <v/>
      </c>
      <c r="L106" s="5">
        <f>IF(COUNTA(A106:D106)=0,"",IF(OR(A106="",B106="",C106=""),"INCOMPLETO",IF(A106&gt;'Parâmetros'!$B$2,"APÓS DATA DE CORTE",IF(COUNTIFS($A$6:$A$305,A106,$B$6:$B$305,B106)&gt;1,"DUPLICADO",IF(OR(N(D106)&lt;0,N(D106)&gt;=E106),"RUPTURA TOTAL/INVÁLIDA",IF(F106&lt;=0,"EVENTO INVÁLIDO","OK"))))))</f>
        <v/>
      </c>
      <c r="M106" s="37">
        <f>IF(A106="","",MONTH(A106))</f>
        <v/>
      </c>
    </row>
    <row r="107">
      <c r="A107" s="34" t="n"/>
      <c r="B107" s="35" t="n"/>
      <c r="C107" s="36" t="n"/>
      <c r="D107" s="36" t="n"/>
      <c r="E107" s="37">
        <f>IF(A107="","",DAY(EOMONTH(A107,0)))</f>
        <v/>
      </c>
      <c r="F107" s="38">
        <f>IF(OR(A107="",B107=""),"",MAX(0.1,1+SUMPRODUCT(--('Eventos'!$B$6:$B$105&lt;=EOMONTH(A107,0)),--('Eventos'!$C$6:$C$105&gt;=A107),--((('Eventos'!$D$6:$D$105=B107)+('Eventos'!$D$6:$D$105="TODOS"))&gt;0),--('Eventos'!$G$6:$G$105="Ativo"),--('Eventos'!$I$6:$I$105="OK"),'Eventos'!$F$6:$F$105)))</f>
        <v/>
      </c>
      <c r="G107" s="38">
        <f>IF(OR(A107="",B107="",C107=""),"",IF(OR(N(D107)&lt;0,N(D107)&gt;=E107),"",C107*E107/(E107-N(D107))))</f>
        <v/>
      </c>
      <c r="H107" s="38">
        <f>IF(OR(G107="",F107="",F107&lt;=0),"",G107/F107)</f>
        <v/>
      </c>
      <c r="I107" s="38">
        <f>IF(OR(A107="",B107="",H107=""),"",IF(COUNTIFS($B$6:$B$305,B107,$A$6:$A$305,"&gt;="&amp;EDATE(A107,-'Parâmetros'!$B$4),$A$6:$A$305,"&lt;"&amp;A107,$L$6:$L$305,"OK")&gt;='Parâmetros'!$B$11,AVERAGEIFS($H$6:$H$305,$B$6:$B$305,B107,$A$6:$A$305,"&gt;="&amp;EDATE(A107,-'Parâmetros'!$B$4),$A$6:$A$305,"&lt;"&amp;A107,$L$6:$L$305,"OK"),""))</f>
        <v/>
      </c>
      <c r="J107" s="38">
        <f>IF(OR(H107="",I107=""),"",ABS(H107-I107))</f>
        <v/>
      </c>
      <c r="K107" s="39">
        <f>IFERROR(J107/H107,"")</f>
        <v/>
      </c>
      <c r="L107" s="5">
        <f>IF(COUNTA(A107:D107)=0,"",IF(OR(A107="",B107="",C107=""),"INCOMPLETO",IF(A107&gt;'Parâmetros'!$B$2,"APÓS DATA DE CORTE",IF(COUNTIFS($A$6:$A$305,A107,$B$6:$B$305,B107)&gt;1,"DUPLICADO",IF(OR(N(D107)&lt;0,N(D107)&gt;=E107),"RUPTURA TOTAL/INVÁLIDA",IF(F107&lt;=0,"EVENTO INVÁLIDO","OK"))))))</f>
        <v/>
      </c>
      <c r="M107" s="37">
        <f>IF(A107="","",MONTH(A107))</f>
        <v/>
      </c>
    </row>
    <row r="108">
      <c r="A108" s="34" t="n"/>
      <c r="B108" s="35" t="n"/>
      <c r="C108" s="36" t="n"/>
      <c r="D108" s="36" t="n"/>
      <c r="E108" s="37">
        <f>IF(A108="","",DAY(EOMONTH(A108,0)))</f>
        <v/>
      </c>
      <c r="F108" s="38">
        <f>IF(OR(A108="",B108=""),"",MAX(0.1,1+SUMPRODUCT(--('Eventos'!$B$6:$B$105&lt;=EOMONTH(A108,0)),--('Eventos'!$C$6:$C$105&gt;=A108),--((('Eventos'!$D$6:$D$105=B108)+('Eventos'!$D$6:$D$105="TODOS"))&gt;0),--('Eventos'!$G$6:$G$105="Ativo"),--('Eventos'!$I$6:$I$105="OK"),'Eventos'!$F$6:$F$105)))</f>
        <v/>
      </c>
      <c r="G108" s="38">
        <f>IF(OR(A108="",B108="",C108=""),"",IF(OR(N(D108)&lt;0,N(D108)&gt;=E108),"",C108*E108/(E108-N(D108))))</f>
        <v/>
      </c>
      <c r="H108" s="38">
        <f>IF(OR(G108="",F108="",F108&lt;=0),"",G108/F108)</f>
        <v/>
      </c>
      <c r="I108" s="38">
        <f>IF(OR(A108="",B108="",H108=""),"",IF(COUNTIFS($B$6:$B$305,B108,$A$6:$A$305,"&gt;="&amp;EDATE(A108,-'Parâmetros'!$B$4),$A$6:$A$305,"&lt;"&amp;A108,$L$6:$L$305,"OK")&gt;='Parâmetros'!$B$11,AVERAGEIFS($H$6:$H$305,$B$6:$B$305,B108,$A$6:$A$305,"&gt;="&amp;EDATE(A108,-'Parâmetros'!$B$4),$A$6:$A$305,"&lt;"&amp;A108,$L$6:$L$305,"OK"),""))</f>
        <v/>
      </c>
      <c r="J108" s="38">
        <f>IF(OR(H108="",I108=""),"",ABS(H108-I108))</f>
        <v/>
      </c>
      <c r="K108" s="39">
        <f>IFERROR(J108/H108,"")</f>
        <v/>
      </c>
      <c r="L108" s="5">
        <f>IF(COUNTA(A108:D108)=0,"",IF(OR(A108="",B108="",C108=""),"INCOMPLETO",IF(A108&gt;'Parâmetros'!$B$2,"APÓS DATA DE CORTE",IF(COUNTIFS($A$6:$A$305,A108,$B$6:$B$305,B108)&gt;1,"DUPLICADO",IF(OR(N(D108)&lt;0,N(D108)&gt;=E108),"RUPTURA TOTAL/INVÁLIDA",IF(F108&lt;=0,"EVENTO INVÁLIDO","OK"))))))</f>
        <v/>
      </c>
      <c r="M108" s="37">
        <f>IF(A108="","",MONTH(A108))</f>
        <v/>
      </c>
    </row>
    <row r="109">
      <c r="A109" s="34" t="n"/>
      <c r="B109" s="35" t="n"/>
      <c r="C109" s="36" t="n"/>
      <c r="D109" s="36" t="n"/>
      <c r="E109" s="37">
        <f>IF(A109="","",DAY(EOMONTH(A109,0)))</f>
        <v/>
      </c>
      <c r="F109" s="38">
        <f>IF(OR(A109="",B109=""),"",MAX(0.1,1+SUMPRODUCT(--('Eventos'!$B$6:$B$105&lt;=EOMONTH(A109,0)),--('Eventos'!$C$6:$C$105&gt;=A109),--((('Eventos'!$D$6:$D$105=B109)+('Eventos'!$D$6:$D$105="TODOS"))&gt;0),--('Eventos'!$G$6:$G$105="Ativo"),--('Eventos'!$I$6:$I$105="OK"),'Eventos'!$F$6:$F$105)))</f>
        <v/>
      </c>
      <c r="G109" s="38">
        <f>IF(OR(A109="",B109="",C109=""),"",IF(OR(N(D109)&lt;0,N(D109)&gt;=E109),"",C109*E109/(E109-N(D109))))</f>
        <v/>
      </c>
      <c r="H109" s="38">
        <f>IF(OR(G109="",F109="",F109&lt;=0),"",G109/F109)</f>
        <v/>
      </c>
      <c r="I109" s="38">
        <f>IF(OR(A109="",B109="",H109=""),"",IF(COUNTIFS($B$6:$B$305,B109,$A$6:$A$305,"&gt;="&amp;EDATE(A109,-'Parâmetros'!$B$4),$A$6:$A$305,"&lt;"&amp;A109,$L$6:$L$305,"OK")&gt;='Parâmetros'!$B$11,AVERAGEIFS($H$6:$H$305,$B$6:$B$305,B109,$A$6:$A$305,"&gt;="&amp;EDATE(A109,-'Parâmetros'!$B$4),$A$6:$A$305,"&lt;"&amp;A109,$L$6:$L$305,"OK"),""))</f>
        <v/>
      </c>
      <c r="J109" s="38">
        <f>IF(OR(H109="",I109=""),"",ABS(H109-I109))</f>
        <v/>
      </c>
      <c r="K109" s="39">
        <f>IFERROR(J109/H109,"")</f>
        <v/>
      </c>
      <c r="L109" s="5">
        <f>IF(COUNTA(A109:D109)=0,"",IF(OR(A109="",B109="",C109=""),"INCOMPLETO",IF(A109&gt;'Parâmetros'!$B$2,"APÓS DATA DE CORTE",IF(COUNTIFS($A$6:$A$305,A109,$B$6:$B$305,B109)&gt;1,"DUPLICADO",IF(OR(N(D109)&lt;0,N(D109)&gt;=E109),"RUPTURA TOTAL/INVÁLIDA",IF(F109&lt;=0,"EVENTO INVÁLIDO","OK"))))))</f>
        <v/>
      </c>
      <c r="M109" s="37">
        <f>IF(A109="","",MONTH(A109))</f>
        <v/>
      </c>
    </row>
    <row r="110">
      <c r="A110" s="34" t="n"/>
      <c r="B110" s="35" t="n"/>
      <c r="C110" s="36" t="n"/>
      <c r="D110" s="36" t="n"/>
      <c r="E110" s="37">
        <f>IF(A110="","",DAY(EOMONTH(A110,0)))</f>
        <v/>
      </c>
      <c r="F110" s="38">
        <f>IF(OR(A110="",B110=""),"",MAX(0.1,1+SUMPRODUCT(--('Eventos'!$B$6:$B$105&lt;=EOMONTH(A110,0)),--('Eventos'!$C$6:$C$105&gt;=A110),--((('Eventos'!$D$6:$D$105=B110)+('Eventos'!$D$6:$D$105="TODOS"))&gt;0),--('Eventos'!$G$6:$G$105="Ativo"),--('Eventos'!$I$6:$I$105="OK"),'Eventos'!$F$6:$F$105)))</f>
        <v/>
      </c>
      <c r="G110" s="38">
        <f>IF(OR(A110="",B110="",C110=""),"",IF(OR(N(D110)&lt;0,N(D110)&gt;=E110),"",C110*E110/(E110-N(D110))))</f>
        <v/>
      </c>
      <c r="H110" s="38">
        <f>IF(OR(G110="",F110="",F110&lt;=0),"",G110/F110)</f>
        <v/>
      </c>
      <c r="I110" s="38">
        <f>IF(OR(A110="",B110="",H110=""),"",IF(COUNTIFS($B$6:$B$305,B110,$A$6:$A$305,"&gt;="&amp;EDATE(A110,-'Parâmetros'!$B$4),$A$6:$A$305,"&lt;"&amp;A110,$L$6:$L$305,"OK")&gt;='Parâmetros'!$B$11,AVERAGEIFS($H$6:$H$305,$B$6:$B$305,B110,$A$6:$A$305,"&gt;="&amp;EDATE(A110,-'Parâmetros'!$B$4),$A$6:$A$305,"&lt;"&amp;A110,$L$6:$L$305,"OK"),""))</f>
        <v/>
      </c>
      <c r="J110" s="38">
        <f>IF(OR(H110="",I110=""),"",ABS(H110-I110))</f>
        <v/>
      </c>
      <c r="K110" s="39">
        <f>IFERROR(J110/H110,"")</f>
        <v/>
      </c>
      <c r="L110" s="5">
        <f>IF(COUNTA(A110:D110)=0,"",IF(OR(A110="",B110="",C110=""),"INCOMPLETO",IF(A110&gt;'Parâmetros'!$B$2,"APÓS DATA DE CORTE",IF(COUNTIFS($A$6:$A$305,A110,$B$6:$B$305,B110)&gt;1,"DUPLICADO",IF(OR(N(D110)&lt;0,N(D110)&gt;=E110),"RUPTURA TOTAL/INVÁLIDA",IF(F110&lt;=0,"EVENTO INVÁLIDO","OK"))))))</f>
        <v/>
      </c>
      <c r="M110" s="37">
        <f>IF(A110="","",MONTH(A110))</f>
        <v/>
      </c>
    </row>
    <row r="111">
      <c r="A111" s="34" t="n"/>
      <c r="B111" s="35" t="n"/>
      <c r="C111" s="36" t="n"/>
      <c r="D111" s="36" t="n"/>
      <c r="E111" s="37">
        <f>IF(A111="","",DAY(EOMONTH(A111,0)))</f>
        <v/>
      </c>
      <c r="F111" s="38">
        <f>IF(OR(A111="",B111=""),"",MAX(0.1,1+SUMPRODUCT(--('Eventos'!$B$6:$B$105&lt;=EOMONTH(A111,0)),--('Eventos'!$C$6:$C$105&gt;=A111),--((('Eventos'!$D$6:$D$105=B111)+('Eventos'!$D$6:$D$105="TODOS"))&gt;0),--('Eventos'!$G$6:$G$105="Ativo"),--('Eventos'!$I$6:$I$105="OK"),'Eventos'!$F$6:$F$105)))</f>
        <v/>
      </c>
      <c r="G111" s="38">
        <f>IF(OR(A111="",B111="",C111=""),"",IF(OR(N(D111)&lt;0,N(D111)&gt;=E111),"",C111*E111/(E111-N(D111))))</f>
        <v/>
      </c>
      <c r="H111" s="38">
        <f>IF(OR(G111="",F111="",F111&lt;=0),"",G111/F111)</f>
        <v/>
      </c>
      <c r="I111" s="38">
        <f>IF(OR(A111="",B111="",H111=""),"",IF(COUNTIFS($B$6:$B$305,B111,$A$6:$A$305,"&gt;="&amp;EDATE(A111,-'Parâmetros'!$B$4),$A$6:$A$305,"&lt;"&amp;A111,$L$6:$L$305,"OK")&gt;='Parâmetros'!$B$11,AVERAGEIFS($H$6:$H$305,$B$6:$B$305,B111,$A$6:$A$305,"&gt;="&amp;EDATE(A111,-'Parâmetros'!$B$4),$A$6:$A$305,"&lt;"&amp;A111,$L$6:$L$305,"OK"),""))</f>
        <v/>
      </c>
      <c r="J111" s="38">
        <f>IF(OR(H111="",I111=""),"",ABS(H111-I111))</f>
        <v/>
      </c>
      <c r="K111" s="39">
        <f>IFERROR(J111/H111,"")</f>
        <v/>
      </c>
      <c r="L111" s="5">
        <f>IF(COUNTA(A111:D111)=0,"",IF(OR(A111="",B111="",C111=""),"INCOMPLETO",IF(A111&gt;'Parâmetros'!$B$2,"APÓS DATA DE CORTE",IF(COUNTIFS($A$6:$A$305,A111,$B$6:$B$305,B111)&gt;1,"DUPLICADO",IF(OR(N(D111)&lt;0,N(D111)&gt;=E111),"RUPTURA TOTAL/INVÁLIDA",IF(F111&lt;=0,"EVENTO INVÁLIDO","OK"))))))</f>
        <v/>
      </c>
      <c r="M111" s="37">
        <f>IF(A111="","",MONTH(A111))</f>
        <v/>
      </c>
    </row>
    <row r="112">
      <c r="A112" s="34" t="n"/>
      <c r="B112" s="35" t="n"/>
      <c r="C112" s="36" t="n"/>
      <c r="D112" s="36" t="n"/>
      <c r="E112" s="37">
        <f>IF(A112="","",DAY(EOMONTH(A112,0)))</f>
        <v/>
      </c>
      <c r="F112" s="38">
        <f>IF(OR(A112="",B112=""),"",MAX(0.1,1+SUMPRODUCT(--('Eventos'!$B$6:$B$105&lt;=EOMONTH(A112,0)),--('Eventos'!$C$6:$C$105&gt;=A112),--((('Eventos'!$D$6:$D$105=B112)+('Eventos'!$D$6:$D$105="TODOS"))&gt;0),--('Eventos'!$G$6:$G$105="Ativo"),--('Eventos'!$I$6:$I$105="OK"),'Eventos'!$F$6:$F$105)))</f>
        <v/>
      </c>
      <c r="G112" s="38">
        <f>IF(OR(A112="",B112="",C112=""),"",IF(OR(N(D112)&lt;0,N(D112)&gt;=E112),"",C112*E112/(E112-N(D112))))</f>
        <v/>
      </c>
      <c r="H112" s="38">
        <f>IF(OR(G112="",F112="",F112&lt;=0),"",G112/F112)</f>
        <v/>
      </c>
      <c r="I112" s="38">
        <f>IF(OR(A112="",B112="",H112=""),"",IF(COUNTIFS($B$6:$B$305,B112,$A$6:$A$305,"&gt;="&amp;EDATE(A112,-'Parâmetros'!$B$4),$A$6:$A$305,"&lt;"&amp;A112,$L$6:$L$305,"OK")&gt;='Parâmetros'!$B$11,AVERAGEIFS($H$6:$H$305,$B$6:$B$305,B112,$A$6:$A$305,"&gt;="&amp;EDATE(A112,-'Parâmetros'!$B$4),$A$6:$A$305,"&lt;"&amp;A112,$L$6:$L$305,"OK"),""))</f>
        <v/>
      </c>
      <c r="J112" s="38">
        <f>IF(OR(H112="",I112=""),"",ABS(H112-I112))</f>
        <v/>
      </c>
      <c r="K112" s="39">
        <f>IFERROR(J112/H112,"")</f>
        <v/>
      </c>
      <c r="L112" s="5">
        <f>IF(COUNTA(A112:D112)=0,"",IF(OR(A112="",B112="",C112=""),"INCOMPLETO",IF(A112&gt;'Parâmetros'!$B$2,"APÓS DATA DE CORTE",IF(COUNTIFS($A$6:$A$305,A112,$B$6:$B$305,B112)&gt;1,"DUPLICADO",IF(OR(N(D112)&lt;0,N(D112)&gt;=E112),"RUPTURA TOTAL/INVÁLIDA",IF(F112&lt;=0,"EVENTO INVÁLIDO","OK"))))))</f>
        <v/>
      </c>
      <c r="M112" s="37">
        <f>IF(A112="","",MONTH(A112))</f>
        <v/>
      </c>
    </row>
    <row r="113">
      <c r="A113" s="34" t="n"/>
      <c r="B113" s="35" t="n"/>
      <c r="C113" s="36" t="n"/>
      <c r="D113" s="36" t="n"/>
      <c r="E113" s="37">
        <f>IF(A113="","",DAY(EOMONTH(A113,0)))</f>
        <v/>
      </c>
      <c r="F113" s="38">
        <f>IF(OR(A113="",B113=""),"",MAX(0.1,1+SUMPRODUCT(--('Eventos'!$B$6:$B$105&lt;=EOMONTH(A113,0)),--('Eventos'!$C$6:$C$105&gt;=A113),--((('Eventos'!$D$6:$D$105=B113)+('Eventos'!$D$6:$D$105="TODOS"))&gt;0),--('Eventos'!$G$6:$G$105="Ativo"),--('Eventos'!$I$6:$I$105="OK"),'Eventos'!$F$6:$F$105)))</f>
        <v/>
      </c>
      <c r="G113" s="38">
        <f>IF(OR(A113="",B113="",C113=""),"",IF(OR(N(D113)&lt;0,N(D113)&gt;=E113),"",C113*E113/(E113-N(D113))))</f>
        <v/>
      </c>
      <c r="H113" s="38">
        <f>IF(OR(G113="",F113="",F113&lt;=0),"",G113/F113)</f>
        <v/>
      </c>
      <c r="I113" s="38">
        <f>IF(OR(A113="",B113="",H113=""),"",IF(COUNTIFS($B$6:$B$305,B113,$A$6:$A$305,"&gt;="&amp;EDATE(A113,-'Parâmetros'!$B$4),$A$6:$A$305,"&lt;"&amp;A113,$L$6:$L$305,"OK")&gt;='Parâmetros'!$B$11,AVERAGEIFS($H$6:$H$305,$B$6:$B$305,B113,$A$6:$A$305,"&gt;="&amp;EDATE(A113,-'Parâmetros'!$B$4),$A$6:$A$305,"&lt;"&amp;A113,$L$6:$L$305,"OK"),""))</f>
        <v/>
      </c>
      <c r="J113" s="38">
        <f>IF(OR(H113="",I113=""),"",ABS(H113-I113))</f>
        <v/>
      </c>
      <c r="K113" s="39">
        <f>IFERROR(J113/H113,"")</f>
        <v/>
      </c>
      <c r="L113" s="5">
        <f>IF(COUNTA(A113:D113)=0,"",IF(OR(A113="",B113="",C113=""),"INCOMPLETO",IF(A113&gt;'Parâmetros'!$B$2,"APÓS DATA DE CORTE",IF(COUNTIFS($A$6:$A$305,A113,$B$6:$B$305,B113)&gt;1,"DUPLICADO",IF(OR(N(D113)&lt;0,N(D113)&gt;=E113),"RUPTURA TOTAL/INVÁLIDA",IF(F113&lt;=0,"EVENTO INVÁLIDO","OK"))))))</f>
        <v/>
      </c>
      <c r="M113" s="37">
        <f>IF(A113="","",MONTH(A113))</f>
        <v/>
      </c>
    </row>
    <row r="114">
      <c r="A114" s="34" t="n"/>
      <c r="B114" s="35" t="n"/>
      <c r="C114" s="36" t="n"/>
      <c r="D114" s="36" t="n"/>
      <c r="E114" s="37">
        <f>IF(A114="","",DAY(EOMONTH(A114,0)))</f>
        <v/>
      </c>
      <c r="F114" s="38">
        <f>IF(OR(A114="",B114=""),"",MAX(0.1,1+SUMPRODUCT(--('Eventos'!$B$6:$B$105&lt;=EOMONTH(A114,0)),--('Eventos'!$C$6:$C$105&gt;=A114),--((('Eventos'!$D$6:$D$105=B114)+('Eventos'!$D$6:$D$105="TODOS"))&gt;0),--('Eventos'!$G$6:$G$105="Ativo"),--('Eventos'!$I$6:$I$105="OK"),'Eventos'!$F$6:$F$105)))</f>
        <v/>
      </c>
      <c r="G114" s="38">
        <f>IF(OR(A114="",B114="",C114=""),"",IF(OR(N(D114)&lt;0,N(D114)&gt;=E114),"",C114*E114/(E114-N(D114))))</f>
        <v/>
      </c>
      <c r="H114" s="38">
        <f>IF(OR(G114="",F114="",F114&lt;=0),"",G114/F114)</f>
        <v/>
      </c>
      <c r="I114" s="38">
        <f>IF(OR(A114="",B114="",H114=""),"",IF(COUNTIFS($B$6:$B$305,B114,$A$6:$A$305,"&gt;="&amp;EDATE(A114,-'Parâmetros'!$B$4),$A$6:$A$305,"&lt;"&amp;A114,$L$6:$L$305,"OK")&gt;='Parâmetros'!$B$11,AVERAGEIFS($H$6:$H$305,$B$6:$B$305,B114,$A$6:$A$305,"&gt;="&amp;EDATE(A114,-'Parâmetros'!$B$4),$A$6:$A$305,"&lt;"&amp;A114,$L$6:$L$305,"OK"),""))</f>
        <v/>
      </c>
      <c r="J114" s="38">
        <f>IF(OR(H114="",I114=""),"",ABS(H114-I114))</f>
        <v/>
      </c>
      <c r="K114" s="39">
        <f>IFERROR(J114/H114,"")</f>
        <v/>
      </c>
      <c r="L114" s="5">
        <f>IF(COUNTA(A114:D114)=0,"",IF(OR(A114="",B114="",C114=""),"INCOMPLETO",IF(A114&gt;'Parâmetros'!$B$2,"APÓS DATA DE CORTE",IF(COUNTIFS($A$6:$A$305,A114,$B$6:$B$305,B114)&gt;1,"DUPLICADO",IF(OR(N(D114)&lt;0,N(D114)&gt;=E114),"RUPTURA TOTAL/INVÁLIDA",IF(F114&lt;=0,"EVENTO INVÁLIDO","OK"))))))</f>
        <v/>
      </c>
      <c r="M114" s="37">
        <f>IF(A114="","",MONTH(A114))</f>
        <v/>
      </c>
    </row>
    <row r="115">
      <c r="A115" s="34" t="n"/>
      <c r="B115" s="35" t="n"/>
      <c r="C115" s="36" t="n"/>
      <c r="D115" s="36" t="n"/>
      <c r="E115" s="37">
        <f>IF(A115="","",DAY(EOMONTH(A115,0)))</f>
        <v/>
      </c>
      <c r="F115" s="38">
        <f>IF(OR(A115="",B115=""),"",MAX(0.1,1+SUMPRODUCT(--('Eventos'!$B$6:$B$105&lt;=EOMONTH(A115,0)),--('Eventos'!$C$6:$C$105&gt;=A115),--((('Eventos'!$D$6:$D$105=B115)+('Eventos'!$D$6:$D$105="TODOS"))&gt;0),--('Eventos'!$G$6:$G$105="Ativo"),--('Eventos'!$I$6:$I$105="OK"),'Eventos'!$F$6:$F$105)))</f>
        <v/>
      </c>
      <c r="G115" s="38">
        <f>IF(OR(A115="",B115="",C115=""),"",IF(OR(N(D115)&lt;0,N(D115)&gt;=E115),"",C115*E115/(E115-N(D115))))</f>
        <v/>
      </c>
      <c r="H115" s="38">
        <f>IF(OR(G115="",F115="",F115&lt;=0),"",G115/F115)</f>
        <v/>
      </c>
      <c r="I115" s="38">
        <f>IF(OR(A115="",B115="",H115=""),"",IF(COUNTIFS($B$6:$B$305,B115,$A$6:$A$305,"&gt;="&amp;EDATE(A115,-'Parâmetros'!$B$4),$A$6:$A$305,"&lt;"&amp;A115,$L$6:$L$305,"OK")&gt;='Parâmetros'!$B$11,AVERAGEIFS($H$6:$H$305,$B$6:$B$305,B115,$A$6:$A$305,"&gt;="&amp;EDATE(A115,-'Parâmetros'!$B$4),$A$6:$A$305,"&lt;"&amp;A115,$L$6:$L$305,"OK"),""))</f>
        <v/>
      </c>
      <c r="J115" s="38">
        <f>IF(OR(H115="",I115=""),"",ABS(H115-I115))</f>
        <v/>
      </c>
      <c r="K115" s="39">
        <f>IFERROR(J115/H115,"")</f>
        <v/>
      </c>
      <c r="L115" s="5">
        <f>IF(COUNTA(A115:D115)=0,"",IF(OR(A115="",B115="",C115=""),"INCOMPLETO",IF(A115&gt;'Parâmetros'!$B$2,"APÓS DATA DE CORTE",IF(COUNTIFS($A$6:$A$305,A115,$B$6:$B$305,B115)&gt;1,"DUPLICADO",IF(OR(N(D115)&lt;0,N(D115)&gt;=E115),"RUPTURA TOTAL/INVÁLIDA",IF(F115&lt;=0,"EVENTO INVÁLIDO","OK"))))))</f>
        <v/>
      </c>
      <c r="M115" s="37">
        <f>IF(A115="","",MONTH(A115))</f>
        <v/>
      </c>
    </row>
    <row r="116">
      <c r="A116" s="34" t="n"/>
      <c r="B116" s="35" t="n"/>
      <c r="C116" s="36" t="n"/>
      <c r="D116" s="36" t="n"/>
      <c r="E116" s="37">
        <f>IF(A116="","",DAY(EOMONTH(A116,0)))</f>
        <v/>
      </c>
      <c r="F116" s="38">
        <f>IF(OR(A116="",B116=""),"",MAX(0.1,1+SUMPRODUCT(--('Eventos'!$B$6:$B$105&lt;=EOMONTH(A116,0)),--('Eventos'!$C$6:$C$105&gt;=A116),--((('Eventos'!$D$6:$D$105=B116)+('Eventos'!$D$6:$D$105="TODOS"))&gt;0),--('Eventos'!$G$6:$G$105="Ativo"),--('Eventos'!$I$6:$I$105="OK"),'Eventos'!$F$6:$F$105)))</f>
        <v/>
      </c>
      <c r="G116" s="38">
        <f>IF(OR(A116="",B116="",C116=""),"",IF(OR(N(D116)&lt;0,N(D116)&gt;=E116),"",C116*E116/(E116-N(D116))))</f>
        <v/>
      </c>
      <c r="H116" s="38">
        <f>IF(OR(G116="",F116="",F116&lt;=0),"",G116/F116)</f>
        <v/>
      </c>
      <c r="I116" s="38">
        <f>IF(OR(A116="",B116="",H116=""),"",IF(COUNTIFS($B$6:$B$305,B116,$A$6:$A$305,"&gt;="&amp;EDATE(A116,-'Parâmetros'!$B$4),$A$6:$A$305,"&lt;"&amp;A116,$L$6:$L$305,"OK")&gt;='Parâmetros'!$B$11,AVERAGEIFS($H$6:$H$305,$B$6:$B$305,B116,$A$6:$A$305,"&gt;="&amp;EDATE(A116,-'Parâmetros'!$B$4),$A$6:$A$305,"&lt;"&amp;A116,$L$6:$L$305,"OK"),""))</f>
        <v/>
      </c>
      <c r="J116" s="38">
        <f>IF(OR(H116="",I116=""),"",ABS(H116-I116))</f>
        <v/>
      </c>
      <c r="K116" s="39">
        <f>IFERROR(J116/H116,"")</f>
        <v/>
      </c>
      <c r="L116" s="5">
        <f>IF(COUNTA(A116:D116)=0,"",IF(OR(A116="",B116="",C116=""),"INCOMPLETO",IF(A116&gt;'Parâmetros'!$B$2,"APÓS DATA DE CORTE",IF(COUNTIFS($A$6:$A$305,A116,$B$6:$B$305,B116)&gt;1,"DUPLICADO",IF(OR(N(D116)&lt;0,N(D116)&gt;=E116),"RUPTURA TOTAL/INVÁLIDA",IF(F116&lt;=0,"EVENTO INVÁLIDO","OK"))))))</f>
        <v/>
      </c>
      <c r="M116" s="37">
        <f>IF(A116="","",MONTH(A116))</f>
        <v/>
      </c>
    </row>
    <row r="117">
      <c r="A117" s="34" t="n"/>
      <c r="B117" s="35" t="n"/>
      <c r="C117" s="36" t="n"/>
      <c r="D117" s="36" t="n"/>
      <c r="E117" s="37">
        <f>IF(A117="","",DAY(EOMONTH(A117,0)))</f>
        <v/>
      </c>
      <c r="F117" s="38">
        <f>IF(OR(A117="",B117=""),"",MAX(0.1,1+SUMPRODUCT(--('Eventos'!$B$6:$B$105&lt;=EOMONTH(A117,0)),--('Eventos'!$C$6:$C$105&gt;=A117),--((('Eventos'!$D$6:$D$105=B117)+('Eventos'!$D$6:$D$105="TODOS"))&gt;0),--('Eventos'!$G$6:$G$105="Ativo"),--('Eventos'!$I$6:$I$105="OK"),'Eventos'!$F$6:$F$105)))</f>
        <v/>
      </c>
      <c r="G117" s="38">
        <f>IF(OR(A117="",B117="",C117=""),"",IF(OR(N(D117)&lt;0,N(D117)&gt;=E117),"",C117*E117/(E117-N(D117))))</f>
        <v/>
      </c>
      <c r="H117" s="38">
        <f>IF(OR(G117="",F117="",F117&lt;=0),"",G117/F117)</f>
        <v/>
      </c>
      <c r="I117" s="38">
        <f>IF(OR(A117="",B117="",H117=""),"",IF(COUNTIFS($B$6:$B$305,B117,$A$6:$A$305,"&gt;="&amp;EDATE(A117,-'Parâmetros'!$B$4),$A$6:$A$305,"&lt;"&amp;A117,$L$6:$L$305,"OK")&gt;='Parâmetros'!$B$11,AVERAGEIFS($H$6:$H$305,$B$6:$B$305,B117,$A$6:$A$305,"&gt;="&amp;EDATE(A117,-'Parâmetros'!$B$4),$A$6:$A$305,"&lt;"&amp;A117,$L$6:$L$305,"OK"),""))</f>
        <v/>
      </c>
      <c r="J117" s="38">
        <f>IF(OR(H117="",I117=""),"",ABS(H117-I117))</f>
        <v/>
      </c>
      <c r="K117" s="39">
        <f>IFERROR(J117/H117,"")</f>
        <v/>
      </c>
      <c r="L117" s="5">
        <f>IF(COUNTA(A117:D117)=0,"",IF(OR(A117="",B117="",C117=""),"INCOMPLETO",IF(A117&gt;'Parâmetros'!$B$2,"APÓS DATA DE CORTE",IF(COUNTIFS($A$6:$A$305,A117,$B$6:$B$305,B117)&gt;1,"DUPLICADO",IF(OR(N(D117)&lt;0,N(D117)&gt;=E117),"RUPTURA TOTAL/INVÁLIDA",IF(F117&lt;=0,"EVENTO INVÁLIDO","OK"))))))</f>
        <v/>
      </c>
      <c r="M117" s="37">
        <f>IF(A117="","",MONTH(A117))</f>
        <v/>
      </c>
    </row>
    <row r="118">
      <c r="A118" s="34" t="n"/>
      <c r="B118" s="35" t="n"/>
      <c r="C118" s="36" t="n"/>
      <c r="D118" s="36" t="n"/>
      <c r="E118" s="37">
        <f>IF(A118="","",DAY(EOMONTH(A118,0)))</f>
        <v/>
      </c>
      <c r="F118" s="38">
        <f>IF(OR(A118="",B118=""),"",MAX(0.1,1+SUMPRODUCT(--('Eventos'!$B$6:$B$105&lt;=EOMONTH(A118,0)),--('Eventos'!$C$6:$C$105&gt;=A118),--((('Eventos'!$D$6:$D$105=B118)+('Eventos'!$D$6:$D$105="TODOS"))&gt;0),--('Eventos'!$G$6:$G$105="Ativo"),--('Eventos'!$I$6:$I$105="OK"),'Eventos'!$F$6:$F$105)))</f>
        <v/>
      </c>
      <c r="G118" s="38">
        <f>IF(OR(A118="",B118="",C118=""),"",IF(OR(N(D118)&lt;0,N(D118)&gt;=E118),"",C118*E118/(E118-N(D118))))</f>
        <v/>
      </c>
      <c r="H118" s="38">
        <f>IF(OR(G118="",F118="",F118&lt;=0),"",G118/F118)</f>
        <v/>
      </c>
      <c r="I118" s="38">
        <f>IF(OR(A118="",B118="",H118=""),"",IF(COUNTIFS($B$6:$B$305,B118,$A$6:$A$305,"&gt;="&amp;EDATE(A118,-'Parâmetros'!$B$4),$A$6:$A$305,"&lt;"&amp;A118,$L$6:$L$305,"OK")&gt;='Parâmetros'!$B$11,AVERAGEIFS($H$6:$H$305,$B$6:$B$305,B118,$A$6:$A$305,"&gt;="&amp;EDATE(A118,-'Parâmetros'!$B$4),$A$6:$A$305,"&lt;"&amp;A118,$L$6:$L$305,"OK"),""))</f>
        <v/>
      </c>
      <c r="J118" s="38">
        <f>IF(OR(H118="",I118=""),"",ABS(H118-I118))</f>
        <v/>
      </c>
      <c r="K118" s="39">
        <f>IFERROR(J118/H118,"")</f>
        <v/>
      </c>
      <c r="L118" s="5">
        <f>IF(COUNTA(A118:D118)=0,"",IF(OR(A118="",B118="",C118=""),"INCOMPLETO",IF(A118&gt;'Parâmetros'!$B$2,"APÓS DATA DE CORTE",IF(COUNTIFS($A$6:$A$305,A118,$B$6:$B$305,B118)&gt;1,"DUPLICADO",IF(OR(N(D118)&lt;0,N(D118)&gt;=E118),"RUPTURA TOTAL/INVÁLIDA",IF(F118&lt;=0,"EVENTO INVÁLIDO","OK"))))))</f>
        <v/>
      </c>
      <c r="M118" s="37">
        <f>IF(A118="","",MONTH(A118))</f>
        <v/>
      </c>
    </row>
    <row r="119">
      <c r="A119" s="34" t="n"/>
      <c r="B119" s="35" t="n"/>
      <c r="C119" s="36" t="n"/>
      <c r="D119" s="36" t="n"/>
      <c r="E119" s="37">
        <f>IF(A119="","",DAY(EOMONTH(A119,0)))</f>
        <v/>
      </c>
      <c r="F119" s="38">
        <f>IF(OR(A119="",B119=""),"",MAX(0.1,1+SUMPRODUCT(--('Eventos'!$B$6:$B$105&lt;=EOMONTH(A119,0)),--('Eventos'!$C$6:$C$105&gt;=A119),--((('Eventos'!$D$6:$D$105=B119)+('Eventos'!$D$6:$D$105="TODOS"))&gt;0),--('Eventos'!$G$6:$G$105="Ativo"),--('Eventos'!$I$6:$I$105="OK"),'Eventos'!$F$6:$F$105)))</f>
        <v/>
      </c>
      <c r="G119" s="38">
        <f>IF(OR(A119="",B119="",C119=""),"",IF(OR(N(D119)&lt;0,N(D119)&gt;=E119),"",C119*E119/(E119-N(D119))))</f>
        <v/>
      </c>
      <c r="H119" s="38">
        <f>IF(OR(G119="",F119="",F119&lt;=0),"",G119/F119)</f>
        <v/>
      </c>
      <c r="I119" s="38">
        <f>IF(OR(A119="",B119="",H119=""),"",IF(COUNTIFS($B$6:$B$305,B119,$A$6:$A$305,"&gt;="&amp;EDATE(A119,-'Parâmetros'!$B$4),$A$6:$A$305,"&lt;"&amp;A119,$L$6:$L$305,"OK")&gt;='Parâmetros'!$B$11,AVERAGEIFS($H$6:$H$305,$B$6:$B$305,B119,$A$6:$A$305,"&gt;="&amp;EDATE(A119,-'Parâmetros'!$B$4),$A$6:$A$305,"&lt;"&amp;A119,$L$6:$L$305,"OK"),""))</f>
        <v/>
      </c>
      <c r="J119" s="38">
        <f>IF(OR(H119="",I119=""),"",ABS(H119-I119))</f>
        <v/>
      </c>
      <c r="K119" s="39">
        <f>IFERROR(J119/H119,"")</f>
        <v/>
      </c>
      <c r="L119" s="5">
        <f>IF(COUNTA(A119:D119)=0,"",IF(OR(A119="",B119="",C119=""),"INCOMPLETO",IF(A119&gt;'Parâmetros'!$B$2,"APÓS DATA DE CORTE",IF(COUNTIFS($A$6:$A$305,A119,$B$6:$B$305,B119)&gt;1,"DUPLICADO",IF(OR(N(D119)&lt;0,N(D119)&gt;=E119),"RUPTURA TOTAL/INVÁLIDA",IF(F119&lt;=0,"EVENTO INVÁLIDO","OK"))))))</f>
        <v/>
      </c>
      <c r="M119" s="37">
        <f>IF(A119="","",MONTH(A119))</f>
        <v/>
      </c>
    </row>
    <row r="120">
      <c r="A120" s="34" t="n"/>
      <c r="B120" s="35" t="n"/>
      <c r="C120" s="36" t="n"/>
      <c r="D120" s="36" t="n"/>
      <c r="E120" s="37">
        <f>IF(A120="","",DAY(EOMONTH(A120,0)))</f>
        <v/>
      </c>
      <c r="F120" s="38">
        <f>IF(OR(A120="",B120=""),"",MAX(0.1,1+SUMPRODUCT(--('Eventos'!$B$6:$B$105&lt;=EOMONTH(A120,0)),--('Eventos'!$C$6:$C$105&gt;=A120),--((('Eventos'!$D$6:$D$105=B120)+('Eventos'!$D$6:$D$105="TODOS"))&gt;0),--('Eventos'!$G$6:$G$105="Ativo"),--('Eventos'!$I$6:$I$105="OK"),'Eventos'!$F$6:$F$105)))</f>
        <v/>
      </c>
      <c r="G120" s="38">
        <f>IF(OR(A120="",B120="",C120=""),"",IF(OR(N(D120)&lt;0,N(D120)&gt;=E120),"",C120*E120/(E120-N(D120))))</f>
        <v/>
      </c>
      <c r="H120" s="38">
        <f>IF(OR(G120="",F120="",F120&lt;=0),"",G120/F120)</f>
        <v/>
      </c>
      <c r="I120" s="38">
        <f>IF(OR(A120="",B120="",H120=""),"",IF(COUNTIFS($B$6:$B$305,B120,$A$6:$A$305,"&gt;="&amp;EDATE(A120,-'Parâmetros'!$B$4),$A$6:$A$305,"&lt;"&amp;A120,$L$6:$L$305,"OK")&gt;='Parâmetros'!$B$11,AVERAGEIFS($H$6:$H$305,$B$6:$B$305,B120,$A$6:$A$305,"&gt;="&amp;EDATE(A120,-'Parâmetros'!$B$4),$A$6:$A$305,"&lt;"&amp;A120,$L$6:$L$305,"OK"),""))</f>
        <v/>
      </c>
      <c r="J120" s="38">
        <f>IF(OR(H120="",I120=""),"",ABS(H120-I120))</f>
        <v/>
      </c>
      <c r="K120" s="39">
        <f>IFERROR(J120/H120,"")</f>
        <v/>
      </c>
      <c r="L120" s="5">
        <f>IF(COUNTA(A120:D120)=0,"",IF(OR(A120="",B120="",C120=""),"INCOMPLETO",IF(A120&gt;'Parâmetros'!$B$2,"APÓS DATA DE CORTE",IF(COUNTIFS($A$6:$A$305,A120,$B$6:$B$305,B120)&gt;1,"DUPLICADO",IF(OR(N(D120)&lt;0,N(D120)&gt;=E120),"RUPTURA TOTAL/INVÁLIDA",IF(F120&lt;=0,"EVENTO INVÁLIDO","OK"))))))</f>
        <v/>
      </c>
      <c r="M120" s="37">
        <f>IF(A120="","",MONTH(A120))</f>
        <v/>
      </c>
    </row>
    <row r="121">
      <c r="A121" s="34" t="n"/>
      <c r="B121" s="35" t="n"/>
      <c r="C121" s="36" t="n"/>
      <c r="D121" s="36" t="n"/>
      <c r="E121" s="37">
        <f>IF(A121="","",DAY(EOMONTH(A121,0)))</f>
        <v/>
      </c>
      <c r="F121" s="38">
        <f>IF(OR(A121="",B121=""),"",MAX(0.1,1+SUMPRODUCT(--('Eventos'!$B$6:$B$105&lt;=EOMONTH(A121,0)),--('Eventos'!$C$6:$C$105&gt;=A121),--((('Eventos'!$D$6:$D$105=B121)+('Eventos'!$D$6:$D$105="TODOS"))&gt;0),--('Eventos'!$G$6:$G$105="Ativo"),--('Eventos'!$I$6:$I$105="OK"),'Eventos'!$F$6:$F$105)))</f>
        <v/>
      </c>
      <c r="G121" s="38">
        <f>IF(OR(A121="",B121="",C121=""),"",IF(OR(N(D121)&lt;0,N(D121)&gt;=E121),"",C121*E121/(E121-N(D121))))</f>
        <v/>
      </c>
      <c r="H121" s="38">
        <f>IF(OR(G121="",F121="",F121&lt;=0),"",G121/F121)</f>
        <v/>
      </c>
      <c r="I121" s="38">
        <f>IF(OR(A121="",B121="",H121=""),"",IF(COUNTIFS($B$6:$B$305,B121,$A$6:$A$305,"&gt;="&amp;EDATE(A121,-'Parâmetros'!$B$4),$A$6:$A$305,"&lt;"&amp;A121,$L$6:$L$305,"OK")&gt;='Parâmetros'!$B$11,AVERAGEIFS($H$6:$H$305,$B$6:$B$305,B121,$A$6:$A$305,"&gt;="&amp;EDATE(A121,-'Parâmetros'!$B$4),$A$6:$A$305,"&lt;"&amp;A121,$L$6:$L$305,"OK"),""))</f>
        <v/>
      </c>
      <c r="J121" s="38">
        <f>IF(OR(H121="",I121=""),"",ABS(H121-I121))</f>
        <v/>
      </c>
      <c r="K121" s="39">
        <f>IFERROR(J121/H121,"")</f>
        <v/>
      </c>
      <c r="L121" s="5">
        <f>IF(COUNTA(A121:D121)=0,"",IF(OR(A121="",B121="",C121=""),"INCOMPLETO",IF(A121&gt;'Parâmetros'!$B$2,"APÓS DATA DE CORTE",IF(COUNTIFS($A$6:$A$305,A121,$B$6:$B$305,B121)&gt;1,"DUPLICADO",IF(OR(N(D121)&lt;0,N(D121)&gt;=E121),"RUPTURA TOTAL/INVÁLIDA",IF(F121&lt;=0,"EVENTO INVÁLIDO","OK"))))))</f>
        <v/>
      </c>
      <c r="M121" s="37">
        <f>IF(A121="","",MONTH(A121))</f>
        <v/>
      </c>
    </row>
    <row r="122">
      <c r="A122" s="34" t="n"/>
      <c r="B122" s="35" t="n"/>
      <c r="C122" s="36" t="n"/>
      <c r="D122" s="36" t="n"/>
      <c r="E122" s="37">
        <f>IF(A122="","",DAY(EOMONTH(A122,0)))</f>
        <v/>
      </c>
      <c r="F122" s="38">
        <f>IF(OR(A122="",B122=""),"",MAX(0.1,1+SUMPRODUCT(--('Eventos'!$B$6:$B$105&lt;=EOMONTH(A122,0)),--('Eventos'!$C$6:$C$105&gt;=A122),--((('Eventos'!$D$6:$D$105=B122)+('Eventos'!$D$6:$D$105="TODOS"))&gt;0),--('Eventos'!$G$6:$G$105="Ativo"),--('Eventos'!$I$6:$I$105="OK"),'Eventos'!$F$6:$F$105)))</f>
        <v/>
      </c>
      <c r="G122" s="38">
        <f>IF(OR(A122="",B122="",C122=""),"",IF(OR(N(D122)&lt;0,N(D122)&gt;=E122),"",C122*E122/(E122-N(D122))))</f>
        <v/>
      </c>
      <c r="H122" s="38">
        <f>IF(OR(G122="",F122="",F122&lt;=0),"",G122/F122)</f>
        <v/>
      </c>
      <c r="I122" s="38">
        <f>IF(OR(A122="",B122="",H122=""),"",IF(COUNTIFS($B$6:$B$305,B122,$A$6:$A$305,"&gt;="&amp;EDATE(A122,-'Parâmetros'!$B$4),$A$6:$A$305,"&lt;"&amp;A122,$L$6:$L$305,"OK")&gt;='Parâmetros'!$B$11,AVERAGEIFS($H$6:$H$305,$B$6:$B$305,B122,$A$6:$A$305,"&gt;="&amp;EDATE(A122,-'Parâmetros'!$B$4),$A$6:$A$305,"&lt;"&amp;A122,$L$6:$L$305,"OK"),""))</f>
        <v/>
      </c>
      <c r="J122" s="38">
        <f>IF(OR(H122="",I122=""),"",ABS(H122-I122))</f>
        <v/>
      </c>
      <c r="K122" s="39">
        <f>IFERROR(J122/H122,"")</f>
        <v/>
      </c>
      <c r="L122" s="5">
        <f>IF(COUNTA(A122:D122)=0,"",IF(OR(A122="",B122="",C122=""),"INCOMPLETO",IF(A122&gt;'Parâmetros'!$B$2,"APÓS DATA DE CORTE",IF(COUNTIFS($A$6:$A$305,A122,$B$6:$B$305,B122)&gt;1,"DUPLICADO",IF(OR(N(D122)&lt;0,N(D122)&gt;=E122),"RUPTURA TOTAL/INVÁLIDA",IF(F122&lt;=0,"EVENTO INVÁLIDO","OK"))))))</f>
        <v/>
      </c>
      <c r="M122" s="37">
        <f>IF(A122="","",MONTH(A122))</f>
        <v/>
      </c>
    </row>
    <row r="123">
      <c r="A123" s="34" t="n"/>
      <c r="B123" s="35" t="n"/>
      <c r="C123" s="36" t="n"/>
      <c r="D123" s="36" t="n"/>
      <c r="E123" s="37">
        <f>IF(A123="","",DAY(EOMONTH(A123,0)))</f>
        <v/>
      </c>
      <c r="F123" s="38">
        <f>IF(OR(A123="",B123=""),"",MAX(0.1,1+SUMPRODUCT(--('Eventos'!$B$6:$B$105&lt;=EOMONTH(A123,0)),--('Eventos'!$C$6:$C$105&gt;=A123),--((('Eventos'!$D$6:$D$105=B123)+('Eventos'!$D$6:$D$105="TODOS"))&gt;0),--('Eventos'!$G$6:$G$105="Ativo"),--('Eventos'!$I$6:$I$105="OK"),'Eventos'!$F$6:$F$105)))</f>
        <v/>
      </c>
      <c r="G123" s="38">
        <f>IF(OR(A123="",B123="",C123=""),"",IF(OR(N(D123)&lt;0,N(D123)&gt;=E123),"",C123*E123/(E123-N(D123))))</f>
        <v/>
      </c>
      <c r="H123" s="38">
        <f>IF(OR(G123="",F123="",F123&lt;=0),"",G123/F123)</f>
        <v/>
      </c>
      <c r="I123" s="38">
        <f>IF(OR(A123="",B123="",H123=""),"",IF(COUNTIFS($B$6:$B$305,B123,$A$6:$A$305,"&gt;="&amp;EDATE(A123,-'Parâmetros'!$B$4),$A$6:$A$305,"&lt;"&amp;A123,$L$6:$L$305,"OK")&gt;='Parâmetros'!$B$11,AVERAGEIFS($H$6:$H$305,$B$6:$B$305,B123,$A$6:$A$305,"&gt;="&amp;EDATE(A123,-'Parâmetros'!$B$4),$A$6:$A$305,"&lt;"&amp;A123,$L$6:$L$305,"OK"),""))</f>
        <v/>
      </c>
      <c r="J123" s="38">
        <f>IF(OR(H123="",I123=""),"",ABS(H123-I123))</f>
        <v/>
      </c>
      <c r="K123" s="39">
        <f>IFERROR(J123/H123,"")</f>
        <v/>
      </c>
      <c r="L123" s="5">
        <f>IF(COUNTA(A123:D123)=0,"",IF(OR(A123="",B123="",C123=""),"INCOMPLETO",IF(A123&gt;'Parâmetros'!$B$2,"APÓS DATA DE CORTE",IF(COUNTIFS($A$6:$A$305,A123,$B$6:$B$305,B123)&gt;1,"DUPLICADO",IF(OR(N(D123)&lt;0,N(D123)&gt;=E123),"RUPTURA TOTAL/INVÁLIDA",IF(F123&lt;=0,"EVENTO INVÁLIDO","OK"))))))</f>
        <v/>
      </c>
      <c r="M123" s="37">
        <f>IF(A123="","",MONTH(A123))</f>
        <v/>
      </c>
    </row>
    <row r="124">
      <c r="A124" s="34" t="n"/>
      <c r="B124" s="35" t="n"/>
      <c r="C124" s="36" t="n"/>
      <c r="D124" s="36" t="n"/>
      <c r="E124" s="37">
        <f>IF(A124="","",DAY(EOMONTH(A124,0)))</f>
        <v/>
      </c>
      <c r="F124" s="38">
        <f>IF(OR(A124="",B124=""),"",MAX(0.1,1+SUMPRODUCT(--('Eventos'!$B$6:$B$105&lt;=EOMONTH(A124,0)),--('Eventos'!$C$6:$C$105&gt;=A124),--((('Eventos'!$D$6:$D$105=B124)+('Eventos'!$D$6:$D$105="TODOS"))&gt;0),--('Eventos'!$G$6:$G$105="Ativo"),--('Eventos'!$I$6:$I$105="OK"),'Eventos'!$F$6:$F$105)))</f>
        <v/>
      </c>
      <c r="G124" s="38">
        <f>IF(OR(A124="",B124="",C124=""),"",IF(OR(N(D124)&lt;0,N(D124)&gt;=E124),"",C124*E124/(E124-N(D124))))</f>
        <v/>
      </c>
      <c r="H124" s="38">
        <f>IF(OR(G124="",F124="",F124&lt;=0),"",G124/F124)</f>
        <v/>
      </c>
      <c r="I124" s="38">
        <f>IF(OR(A124="",B124="",H124=""),"",IF(COUNTIFS($B$6:$B$305,B124,$A$6:$A$305,"&gt;="&amp;EDATE(A124,-'Parâmetros'!$B$4),$A$6:$A$305,"&lt;"&amp;A124,$L$6:$L$305,"OK")&gt;='Parâmetros'!$B$11,AVERAGEIFS($H$6:$H$305,$B$6:$B$305,B124,$A$6:$A$305,"&gt;="&amp;EDATE(A124,-'Parâmetros'!$B$4),$A$6:$A$305,"&lt;"&amp;A124,$L$6:$L$305,"OK"),""))</f>
        <v/>
      </c>
      <c r="J124" s="38">
        <f>IF(OR(H124="",I124=""),"",ABS(H124-I124))</f>
        <v/>
      </c>
      <c r="K124" s="39">
        <f>IFERROR(J124/H124,"")</f>
        <v/>
      </c>
      <c r="L124" s="5">
        <f>IF(COUNTA(A124:D124)=0,"",IF(OR(A124="",B124="",C124=""),"INCOMPLETO",IF(A124&gt;'Parâmetros'!$B$2,"APÓS DATA DE CORTE",IF(COUNTIFS($A$6:$A$305,A124,$B$6:$B$305,B124)&gt;1,"DUPLICADO",IF(OR(N(D124)&lt;0,N(D124)&gt;=E124),"RUPTURA TOTAL/INVÁLIDA",IF(F124&lt;=0,"EVENTO INVÁLIDO","OK"))))))</f>
        <v/>
      </c>
      <c r="M124" s="37">
        <f>IF(A124="","",MONTH(A124))</f>
        <v/>
      </c>
    </row>
    <row r="125">
      <c r="A125" s="34" t="n"/>
      <c r="B125" s="35" t="n"/>
      <c r="C125" s="36" t="n"/>
      <c r="D125" s="36" t="n"/>
      <c r="E125" s="37">
        <f>IF(A125="","",DAY(EOMONTH(A125,0)))</f>
        <v/>
      </c>
      <c r="F125" s="38">
        <f>IF(OR(A125="",B125=""),"",MAX(0.1,1+SUMPRODUCT(--('Eventos'!$B$6:$B$105&lt;=EOMONTH(A125,0)),--('Eventos'!$C$6:$C$105&gt;=A125),--((('Eventos'!$D$6:$D$105=B125)+('Eventos'!$D$6:$D$105="TODOS"))&gt;0),--('Eventos'!$G$6:$G$105="Ativo"),--('Eventos'!$I$6:$I$105="OK"),'Eventos'!$F$6:$F$105)))</f>
        <v/>
      </c>
      <c r="G125" s="38">
        <f>IF(OR(A125="",B125="",C125=""),"",IF(OR(N(D125)&lt;0,N(D125)&gt;=E125),"",C125*E125/(E125-N(D125))))</f>
        <v/>
      </c>
      <c r="H125" s="38">
        <f>IF(OR(G125="",F125="",F125&lt;=0),"",G125/F125)</f>
        <v/>
      </c>
      <c r="I125" s="38">
        <f>IF(OR(A125="",B125="",H125=""),"",IF(COUNTIFS($B$6:$B$305,B125,$A$6:$A$305,"&gt;="&amp;EDATE(A125,-'Parâmetros'!$B$4),$A$6:$A$305,"&lt;"&amp;A125,$L$6:$L$305,"OK")&gt;='Parâmetros'!$B$11,AVERAGEIFS($H$6:$H$305,$B$6:$B$305,B125,$A$6:$A$305,"&gt;="&amp;EDATE(A125,-'Parâmetros'!$B$4),$A$6:$A$305,"&lt;"&amp;A125,$L$6:$L$305,"OK"),""))</f>
        <v/>
      </c>
      <c r="J125" s="38">
        <f>IF(OR(H125="",I125=""),"",ABS(H125-I125))</f>
        <v/>
      </c>
      <c r="K125" s="39">
        <f>IFERROR(J125/H125,"")</f>
        <v/>
      </c>
      <c r="L125" s="5">
        <f>IF(COUNTA(A125:D125)=0,"",IF(OR(A125="",B125="",C125=""),"INCOMPLETO",IF(A125&gt;'Parâmetros'!$B$2,"APÓS DATA DE CORTE",IF(COUNTIFS($A$6:$A$305,A125,$B$6:$B$305,B125)&gt;1,"DUPLICADO",IF(OR(N(D125)&lt;0,N(D125)&gt;=E125),"RUPTURA TOTAL/INVÁLIDA",IF(F125&lt;=0,"EVENTO INVÁLIDO","OK"))))))</f>
        <v/>
      </c>
      <c r="M125" s="37">
        <f>IF(A125="","",MONTH(A125))</f>
        <v/>
      </c>
    </row>
    <row r="126">
      <c r="A126" s="34" t="n"/>
      <c r="B126" s="35" t="n"/>
      <c r="C126" s="36" t="n"/>
      <c r="D126" s="36" t="n"/>
      <c r="E126" s="37">
        <f>IF(A126="","",DAY(EOMONTH(A126,0)))</f>
        <v/>
      </c>
      <c r="F126" s="38">
        <f>IF(OR(A126="",B126=""),"",MAX(0.1,1+SUMPRODUCT(--('Eventos'!$B$6:$B$105&lt;=EOMONTH(A126,0)),--('Eventos'!$C$6:$C$105&gt;=A126),--((('Eventos'!$D$6:$D$105=B126)+('Eventos'!$D$6:$D$105="TODOS"))&gt;0),--('Eventos'!$G$6:$G$105="Ativo"),--('Eventos'!$I$6:$I$105="OK"),'Eventos'!$F$6:$F$105)))</f>
        <v/>
      </c>
      <c r="G126" s="38">
        <f>IF(OR(A126="",B126="",C126=""),"",IF(OR(N(D126)&lt;0,N(D126)&gt;=E126),"",C126*E126/(E126-N(D126))))</f>
        <v/>
      </c>
      <c r="H126" s="38">
        <f>IF(OR(G126="",F126="",F126&lt;=0),"",G126/F126)</f>
        <v/>
      </c>
      <c r="I126" s="38">
        <f>IF(OR(A126="",B126="",H126=""),"",IF(COUNTIFS($B$6:$B$305,B126,$A$6:$A$305,"&gt;="&amp;EDATE(A126,-'Parâmetros'!$B$4),$A$6:$A$305,"&lt;"&amp;A126,$L$6:$L$305,"OK")&gt;='Parâmetros'!$B$11,AVERAGEIFS($H$6:$H$305,$B$6:$B$305,B126,$A$6:$A$305,"&gt;="&amp;EDATE(A126,-'Parâmetros'!$B$4),$A$6:$A$305,"&lt;"&amp;A126,$L$6:$L$305,"OK"),""))</f>
        <v/>
      </c>
      <c r="J126" s="38">
        <f>IF(OR(H126="",I126=""),"",ABS(H126-I126))</f>
        <v/>
      </c>
      <c r="K126" s="39">
        <f>IFERROR(J126/H126,"")</f>
        <v/>
      </c>
      <c r="L126" s="5">
        <f>IF(COUNTA(A126:D126)=0,"",IF(OR(A126="",B126="",C126=""),"INCOMPLETO",IF(A126&gt;'Parâmetros'!$B$2,"APÓS DATA DE CORTE",IF(COUNTIFS($A$6:$A$305,A126,$B$6:$B$305,B126)&gt;1,"DUPLICADO",IF(OR(N(D126)&lt;0,N(D126)&gt;=E126),"RUPTURA TOTAL/INVÁLIDA",IF(F126&lt;=0,"EVENTO INVÁLIDO","OK"))))))</f>
        <v/>
      </c>
      <c r="M126" s="37">
        <f>IF(A126="","",MONTH(A126))</f>
        <v/>
      </c>
    </row>
    <row r="127">
      <c r="A127" s="34" t="n"/>
      <c r="B127" s="35" t="n"/>
      <c r="C127" s="36" t="n"/>
      <c r="D127" s="36" t="n"/>
      <c r="E127" s="37">
        <f>IF(A127="","",DAY(EOMONTH(A127,0)))</f>
        <v/>
      </c>
      <c r="F127" s="38">
        <f>IF(OR(A127="",B127=""),"",MAX(0.1,1+SUMPRODUCT(--('Eventos'!$B$6:$B$105&lt;=EOMONTH(A127,0)),--('Eventos'!$C$6:$C$105&gt;=A127),--((('Eventos'!$D$6:$D$105=B127)+('Eventos'!$D$6:$D$105="TODOS"))&gt;0),--('Eventos'!$G$6:$G$105="Ativo"),--('Eventos'!$I$6:$I$105="OK"),'Eventos'!$F$6:$F$105)))</f>
        <v/>
      </c>
      <c r="G127" s="38">
        <f>IF(OR(A127="",B127="",C127=""),"",IF(OR(N(D127)&lt;0,N(D127)&gt;=E127),"",C127*E127/(E127-N(D127))))</f>
        <v/>
      </c>
      <c r="H127" s="38">
        <f>IF(OR(G127="",F127="",F127&lt;=0),"",G127/F127)</f>
        <v/>
      </c>
      <c r="I127" s="38">
        <f>IF(OR(A127="",B127="",H127=""),"",IF(COUNTIFS($B$6:$B$305,B127,$A$6:$A$305,"&gt;="&amp;EDATE(A127,-'Parâmetros'!$B$4),$A$6:$A$305,"&lt;"&amp;A127,$L$6:$L$305,"OK")&gt;='Parâmetros'!$B$11,AVERAGEIFS($H$6:$H$305,$B$6:$B$305,B127,$A$6:$A$305,"&gt;="&amp;EDATE(A127,-'Parâmetros'!$B$4),$A$6:$A$305,"&lt;"&amp;A127,$L$6:$L$305,"OK"),""))</f>
        <v/>
      </c>
      <c r="J127" s="38">
        <f>IF(OR(H127="",I127=""),"",ABS(H127-I127))</f>
        <v/>
      </c>
      <c r="K127" s="39">
        <f>IFERROR(J127/H127,"")</f>
        <v/>
      </c>
      <c r="L127" s="5">
        <f>IF(COUNTA(A127:D127)=0,"",IF(OR(A127="",B127="",C127=""),"INCOMPLETO",IF(A127&gt;'Parâmetros'!$B$2,"APÓS DATA DE CORTE",IF(COUNTIFS($A$6:$A$305,A127,$B$6:$B$305,B127)&gt;1,"DUPLICADO",IF(OR(N(D127)&lt;0,N(D127)&gt;=E127),"RUPTURA TOTAL/INVÁLIDA",IF(F127&lt;=0,"EVENTO INVÁLIDO","OK"))))))</f>
        <v/>
      </c>
      <c r="M127" s="37">
        <f>IF(A127="","",MONTH(A127))</f>
        <v/>
      </c>
    </row>
    <row r="128">
      <c r="A128" s="34" t="n"/>
      <c r="B128" s="35" t="n"/>
      <c r="C128" s="36" t="n"/>
      <c r="D128" s="36" t="n"/>
      <c r="E128" s="37">
        <f>IF(A128="","",DAY(EOMONTH(A128,0)))</f>
        <v/>
      </c>
      <c r="F128" s="38">
        <f>IF(OR(A128="",B128=""),"",MAX(0.1,1+SUMPRODUCT(--('Eventos'!$B$6:$B$105&lt;=EOMONTH(A128,0)),--('Eventos'!$C$6:$C$105&gt;=A128),--((('Eventos'!$D$6:$D$105=B128)+('Eventos'!$D$6:$D$105="TODOS"))&gt;0),--('Eventos'!$G$6:$G$105="Ativo"),--('Eventos'!$I$6:$I$105="OK"),'Eventos'!$F$6:$F$105)))</f>
        <v/>
      </c>
      <c r="G128" s="38">
        <f>IF(OR(A128="",B128="",C128=""),"",IF(OR(N(D128)&lt;0,N(D128)&gt;=E128),"",C128*E128/(E128-N(D128))))</f>
        <v/>
      </c>
      <c r="H128" s="38">
        <f>IF(OR(G128="",F128="",F128&lt;=0),"",G128/F128)</f>
        <v/>
      </c>
      <c r="I128" s="38">
        <f>IF(OR(A128="",B128="",H128=""),"",IF(COUNTIFS($B$6:$B$305,B128,$A$6:$A$305,"&gt;="&amp;EDATE(A128,-'Parâmetros'!$B$4),$A$6:$A$305,"&lt;"&amp;A128,$L$6:$L$305,"OK")&gt;='Parâmetros'!$B$11,AVERAGEIFS($H$6:$H$305,$B$6:$B$305,B128,$A$6:$A$305,"&gt;="&amp;EDATE(A128,-'Parâmetros'!$B$4),$A$6:$A$305,"&lt;"&amp;A128,$L$6:$L$305,"OK"),""))</f>
        <v/>
      </c>
      <c r="J128" s="38">
        <f>IF(OR(H128="",I128=""),"",ABS(H128-I128))</f>
        <v/>
      </c>
      <c r="K128" s="39">
        <f>IFERROR(J128/H128,"")</f>
        <v/>
      </c>
      <c r="L128" s="5">
        <f>IF(COUNTA(A128:D128)=0,"",IF(OR(A128="",B128="",C128=""),"INCOMPLETO",IF(A128&gt;'Parâmetros'!$B$2,"APÓS DATA DE CORTE",IF(COUNTIFS($A$6:$A$305,A128,$B$6:$B$305,B128)&gt;1,"DUPLICADO",IF(OR(N(D128)&lt;0,N(D128)&gt;=E128),"RUPTURA TOTAL/INVÁLIDA",IF(F128&lt;=0,"EVENTO INVÁLIDO","OK"))))))</f>
        <v/>
      </c>
      <c r="M128" s="37">
        <f>IF(A128="","",MONTH(A128))</f>
        <v/>
      </c>
    </row>
    <row r="129">
      <c r="A129" s="34" t="n"/>
      <c r="B129" s="35" t="n"/>
      <c r="C129" s="36" t="n"/>
      <c r="D129" s="36" t="n"/>
      <c r="E129" s="37">
        <f>IF(A129="","",DAY(EOMONTH(A129,0)))</f>
        <v/>
      </c>
      <c r="F129" s="38">
        <f>IF(OR(A129="",B129=""),"",MAX(0.1,1+SUMPRODUCT(--('Eventos'!$B$6:$B$105&lt;=EOMONTH(A129,0)),--('Eventos'!$C$6:$C$105&gt;=A129),--((('Eventos'!$D$6:$D$105=B129)+('Eventos'!$D$6:$D$105="TODOS"))&gt;0),--('Eventos'!$G$6:$G$105="Ativo"),--('Eventos'!$I$6:$I$105="OK"),'Eventos'!$F$6:$F$105)))</f>
        <v/>
      </c>
      <c r="G129" s="38">
        <f>IF(OR(A129="",B129="",C129=""),"",IF(OR(N(D129)&lt;0,N(D129)&gt;=E129),"",C129*E129/(E129-N(D129))))</f>
        <v/>
      </c>
      <c r="H129" s="38">
        <f>IF(OR(G129="",F129="",F129&lt;=0),"",G129/F129)</f>
        <v/>
      </c>
      <c r="I129" s="38">
        <f>IF(OR(A129="",B129="",H129=""),"",IF(COUNTIFS($B$6:$B$305,B129,$A$6:$A$305,"&gt;="&amp;EDATE(A129,-'Parâmetros'!$B$4),$A$6:$A$305,"&lt;"&amp;A129,$L$6:$L$305,"OK")&gt;='Parâmetros'!$B$11,AVERAGEIFS($H$6:$H$305,$B$6:$B$305,B129,$A$6:$A$305,"&gt;="&amp;EDATE(A129,-'Parâmetros'!$B$4),$A$6:$A$305,"&lt;"&amp;A129,$L$6:$L$305,"OK"),""))</f>
        <v/>
      </c>
      <c r="J129" s="38">
        <f>IF(OR(H129="",I129=""),"",ABS(H129-I129))</f>
        <v/>
      </c>
      <c r="K129" s="39">
        <f>IFERROR(J129/H129,"")</f>
        <v/>
      </c>
      <c r="L129" s="5">
        <f>IF(COUNTA(A129:D129)=0,"",IF(OR(A129="",B129="",C129=""),"INCOMPLETO",IF(A129&gt;'Parâmetros'!$B$2,"APÓS DATA DE CORTE",IF(COUNTIFS($A$6:$A$305,A129,$B$6:$B$305,B129)&gt;1,"DUPLICADO",IF(OR(N(D129)&lt;0,N(D129)&gt;=E129),"RUPTURA TOTAL/INVÁLIDA",IF(F129&lt;=0,"EVENTO INVÁLIDO","OK"))))))</f>
        <v/>
      </c>
      <c r="M129" s="37">
        <f>IF(A129="","",MONTH(A129))</f>
        <v/>
      </c>
    </row>
    <row r="130">
      <c r="A130" s="34" t="n"/>
      <c r="B130" s="35" t="n"/>
      <c r="C130" s="36" t="n"/>
      <c r="D130" s="36" t="n"/>
      <c r="E130" s="37">
        <f>IF(A130="","",DAY(EOMONTH(A130,0)))</f>
        <v/>
      </c>
      <c r="F130" s="38">
        <f>IF(OR(A130="",B130=""),"",MAX(0.1,1+SUMPRODUCT(--('Eventos'!$B$6:$B$105&lt;=EOMONTH(A130,0)),--('Eventos'!$C$6:$C$105&gt;=A130),--((('Eventos'!$D$6:$D$105=B130)+('Eventos'!$D$6:$D$105="TODOS"))&gt;0),--('Eventos'!$G$6:$G$105="Ativo"),--('Eventos'!$I$6:$I$105="OK"),'Eventos'!$F$6:$F$105)))</f>
        <v/>
      </c>
      <c r="G130" s="38">
        <f>IF(OR(A130="",B130="",C130=""),"",IF(OR(N(D130)&lt;0,N(D130)&gt;=E130),"",C130*E130/(E130-N(D130))))</f>
        <v/>
      </c>
      <c r="H130" s="38">
        <f>IF(OR(G130="",F130="",F130&lt;=0),"",G130/F130)</f>
        <v/>
      </c>
      <c r="I130" s="38">
        <f>IF(OR(A130="",B130="",H130=""),"",IF(COUNTIFS($B$6:$B$305,B130,$A$6:$A$305,"&gt;="&amp;EDATE(A130,-'Parâmetros'!$B$4),$A$6:$A$305,"&lt;"&amp;A130,$L$6:$L$305,"OK")&gt;='Parâmetros'!$B$11,AVERAGEIFS($H$6:$H$305,$B$6:$B$305,B130,$A$6:$A$305,"&gt;="&amp;EDATE(A130,-'Parâmetros'!$B$4),$A$6:$A$305,"&lt;"&amp;A130,$L$6:$L$305,"OK"),""))</f>
        <v/>
      </c>
      <c r="J130" s="38">
        <f>IF(OR(H130="",I130=""),"",ABS(H130-I130))</f>
        <v/>
      </c>
      <c r="K130" s="39">
        <f>IFERROR(J130/H130,"")</f>
        <v/>
      </c>
      <c r="L130" s="5">
        <f>IF(COUNTA(A130:D130)=0,"",IF(OR(A130="",B130="",C130=""),"INCOMPLETO",IF(A130&gt;'Parâmetros'!$B$2,"APÓS DATA DE CORTE",IF(COUNTIFS($A$6:$A$305,A130,$B$6:$B$305,B130)&gt;1,"DUPLICADO",IF(OR(N(D130)&lt;0,N(D130)&gt;=E130),"RUPTURA TOTAL/INVÁLIDA",IF(F130&lt;=0,"EVENTO INVÁLIDO","OK"))))))</f>
        <v/>
      </c>
      <c r="M130" s="37">
        <f>IF(A130="","",MONTH(A130))</f>
        <v/>
      </c>
    </row>
    <row r="131">
      <c r="A131" s="34" t="n"/>
      <c r="B131" s="35" t="n"/>
      <c r="C131" s="36" t="n"/>
      <c r="D131" s="36" t="n"/>
      <c r="E131" s="37">
        <f>IF(A131="","",DAY(EOMONTH(A131,0)))</f>
        <v/>
      </c>
      <c r="F131" s="38">
        <f>IF(OR(A131="",B131=""),"",MAX(0.1,1+SUMPRODUCT(--('Eventos'!$B$6:$B$105&lt;=EOMONTH(A131,0)),--('Eventos'!$C$6:$C$105&gt;=A131),--((('Eventos'!$D$6:$D$105=B131)+('Eventos'!$D$6:$D$105="TODOS"))&gt;0),--('Eventos'!$G$6:$G$105="Ativo"),--('Eventos'!$I$6:$I$105="OK"),'Eventos'!$F$6:$F$105)))</f>
        <v/>
      </c>
      <c r="G131" s="38">
        <f>IF(OR(A131="",B131="",C131=""),"",IF(OR(N(D131)&lt;0,N(D131)&gt;=E131),"",C131*E131/(E131-N(D131))))</f>
        <v/>
      </c>
      <c r="H131" s="38">
        <f>IF(OR(G131="",F131="",F131&lt;=0),"",G131/F131)</f>
        <v/>
      </c>
      <c r="I131" s="38">
        <f>IF(OR(A131="",B131="",H131=""),"",IF(COUNTIFS($B$6:$B$305,B131,$A$6:$A$305,"&gt;="&amp;EDATE(A131,-'Parâmetros'!$B$4),$A$6:$A$305,"&lt;"&amp;A131,$L$6:$L$305,"OK")&gt;='Parâmetros'!$B$11,AVERAGEIFS($H$6:$H$305,$B$6:$B$305,B131,$A$6:$A$305,"&gt;="&amp;EDATE(A131,-'Parâmetros'!$B$4),$A$6:$A$305,"&lt;"&amp;A131,$L$6:$L$305,"OK"),""))</f>
        <v/>
      </c>
      <c r="J131" s="38">
        <f>IF(OR(H131="",I131=""),"",ABS(H131-I131))</f>
        <v/>
      </c>
      <c r="K131" s="39">
        <f>IFERROR(J131/H131,"")</f>
        <v/>
      </c>
      <c r="L131" s="5">
        <f>IF(COUNTA(A131:D131)=0,"",IF(OR(A131="",B131="",C131=""),"INCOMPLETO",IF(A131&gt;'Parâmetros'!$B$2,"APÓS DATA DE CORTE",IF(COUNTIFS($A$6:$A$305,A131,$B$6:$B$305,B131)&gt;1,"DUPLICADO",IF(OR(N(D131)&lt;0,N(D131)&gt;=E131),"RUPTURA TOTAL/INVÁLIDA",IF(F131&lt;=0,"EVENTO INVÁLIDO","OK"))))))</f>
        <v/>
      </c>
      <c r="M131" s="37">
        <f>IF(A131="","",MONTH(A131))</f>
        <v/>
      </c>
    </row>
    <row r="132">
      <c r="A132" s="34" t="n"/>
      <c r="B132" s="35" t="n"/>
      <c r="C132" s="36" t="n"/>
      <c r="D132" s="36" t="n"/>
      <c r="E132" s="37">
        <f>IF(A132="","",DAY(EOMONTH(A132,0)))</f>
        <v/>
      </c>
      <c r="F132" s="38">
        <f>IF(OR(A132="",B132=""),"",MAX(0.1,1+SUMPRODUCT(--('Eventos'!$B$6:$B$105&lt;=EOMONTH(A132,0)),--('Eventos'!$C$6:$C$105&gt;=A132),--((('Eventos'!$D$6:$D$105=B132)+('Eventos'!$D$6:$D$105="TODOS"))&gt;0),--('Eventos'!$G$6:$G$105="Ativo"),--('Eventos'!$I$6:$I$105="OK"),'Eventos'!$F$6:$F$105)))</f>
        <v/>
      </c>
      <c r="G132" s="38">
        <f>IF(OR(A132="",B132="",C132=""),"",IF(OR(N(D132)&lt;0,N(D132)&gt;=E132),"",C132*E132/(E132-N(D132))))</f>
        <v/>
      </c>
      <c r="H132" s="38">
        <f>IF(OR(G132="",F132="",F132&lt;=0),"",G132/F132)</f>
        <v/>
      </c>
      <c r="I132" s="38">
        <f>IF(OR(A132="",B132="",H132=""),"",IF(COUNTIFS($B$6:$B$305,B132,$A$6:$A$305,"&gt;="&amp;EDATE(A132,-'Parâmetros'!$B$4),$A$6:$A$305,"&lt;"&amp;A132,$L$6:$L$305,"OK")&gt;='Parâmetros'!$B$11,AVERAGEIFS($H$6:$H$305,$B$6:$B$305,B132,$A$6:$A$305,"&gt;="&amp;EDATE(A132,-'Parâmetros'!$B$4),$A$6:$A$305,"&lt;"&amp;A132,$L$6:$L$305,"OK"),""))</f>
        <v/>
      </c>
      <c r="J132" s="38">
        <f>IF(OR(H132="",I132=""),"",ABS(H132-I132))</f>
        <v/>
      </c>
      <c r="K132" s="39">
        <f>IFERROR(J132/H132,"")</f>
        <v/>
      </c>
      <c r="L132" s="5">
        <f>IF(COUNTA(A132:D132)=0,"",IF(OR(A132="",B132="",C132=""),"INCOMPLETO",IF(A132&gt;'Parâmetros'!$B$2,"APÓS DATA DE CORTE",IF(COUNTIFS($A$6:$A$305,A132,$B$6:$B$305,B132)&gt;1,"DUPLICADO",IF(OR(N(D132)&lt;0,N(D132)&gt;=E132),"RUPTURA TOTAL/INVÁLIDA",IF(F132&lt;=0,"EVENTO INVÁLIDO","OK"))))))</f>
        <v/>
      </c>
      <c r="M132" s="37">
        <f>IF(A132="","",MONTH(A132))</f>
        <v/>
      </c>
    </row>
    <row r="133">
      <c r="A133" s="34" t="n"/>
      <c r="B133" s="35" t="n"/>
      <c r="C133" s="36" t="n"/>
      <c r="D133" s="36" t="n"/>
      <c r="E133" s="37">
        <f>IF(A133="","",DAY(EOMONTH(A133,0)))</f>
        <v/>
      </c>
      <c r="F133" s="38">
        <f>IF(OR(A133="",B133=""),"",MAX(0.1,1+SUMPRODUCT(--('Eventos'!$B$6:$B$105&lt;=EOMONTH(A133,0)),--('Eventos'!$C$6:$C$105&gt;=A133),--((('Eventos'!$D$6:$D$105=B133)+('Eventos'!$D$6:$D$105="TODOS"))&gt;0),--('Eventos'!$G$6:$G$105="Ativo"),--('Eventos'!$I$6:$I$105="OK"),'Eventos'!$F$6:$F$105)))</f>
        <v/>
      </c>
      <c r="G133" s="38">
        <f>IF(OR(A133="",B133="",C133=""),"",IF(OR(N(D133)&lt;0,N(D133)&gt;=E133),"",C133*E133/(E133-N(D133))))</f>
        <v/>
      </c>
      <c r="H133" s="38">
        <f>IF(OR(G133="",F133="",F133&lt;=0),"",G133/F133)</f>
        <v/>
      </c>
      <c r="I133" s="38">
        <f>IF(OR(A133="",B133="",H133=""),"",IF(COUNTIFS($B$6:$B$305,B133,$A$6:$A$305,"&gt;="&amp;EDATE(A133,-'Parâmetros'!$B$4),$A$6:$A$305,"&lt;"&amp;A133,$L$6:$L$305,"OK")&gt;='Parâmetros'!$B$11,AVERAGEIFS($H$6:$H$305,$B$6:$B$305,B133,$A$6:$A$305,"&gt;="&amp;EDATE(A133,-'Parâmetros'!$B$4),$A$6:$A$305,"&lt;"&amp;A133,$L$6:$L$305,"OK"),""))</f>
        <v/>
      </c>
      <c r="J133" s="38">
        <f>IF(OR(H133="",I133=""),"",ABS(H133-I133))</f>
        <v/>
      </c>
      <c r="K133" s="39">
        <f>IFERROR(J133/H133,"")</f>
        <v/>
      </c>
      <c r="L133" s="5">
        <f>IF(COUNTA(A133:D133)=0,"",IF(OR(A133="",B133="",C133=""),"INCOMPLETO",IF(A133&gt;'Parâmetros'!$B$2,"APÓS DATA DE CORTE",IF(COUNTIFS($A$6:$A$305,A133,$B$6:$B$305,B133)&gt;1,"DUPLICADO",IF(OR(N(D133)&lt;0,N(D133)&gt;=E133),"RUPTURA TOTAL/INVÁLIDA",IF(F133&lt;=0,"EVENTO INVÁLIDO","OK"))))))</f>
        <v/>
      </c>
      <c r="M133" s="37">
        <f>IF(A133="","",MONTH(A133))</f>
        <v/>
      </c>
    </row>
    <row r="134">
      <c r="A134" s="34" t="n"/>
      <c r="B134" s="35" t="n"/>
      <c r="C134" s="36" t="n"/>
      <c r="D134" s="36" t="n"/>
      <c r="E134" s="37">
        <f>IF(A134="","",DAY(EOMONTH(A134,0)))</f>
        <v/>
      </c>
      <c r="F134" s="38">
        <f>IF(OR(A134="",B134=""),"",MAX(0.1,1+SUMPRODUCT(--('Eventos'!$B$6:$B$105&lt;=EOMONTH(A134,0)),--('Eventos'!$C$6:$C$105&gt;=A134),--((('Eventos'!$D$6:$D$105=B134)+('Eventos'!$D$6:$D$105="TODOS"))&gt;0),--('Eventos'!$G$6:$G$105="Ativo"),--('Eventos'!$I$6:$I$105="OK"),'Eventos'!$F$6:$F$105)))</f>
        <v/>
      </c>
      <c r="G134" s="38">
        <f>IF(OR(A134="",B134="",C134=""),"",IF(OR(N(D134)&lt;0,N(D134)&gt;=E134),"",C134*E134/(E134-N(D134))))</f>
        <v/>
      </c>
      <c r="H134" s="38">
        <f>IF(OR(G134="",F134="",F134&lt;=0),"",G134/F134)</f>
        <v/>
      </c>
      <c r="I134" s="38">
        <f>IF(OR(A134="",B134="",H134=""),"",IF(COUNTIFS($B$6:$B$305,B134,$A$6:$A$305,"&gt;="&amp;EDATE(A134,-'Parâmetros'!$B$4),$A$6:$A$305,"&lt;"&amp;A134,$L$6:$L$305,"OK")&gt;='Parâmetros'!$B$11,AVERAGEIFS($H$6:$H$305,$B$6:$B$305,B134,$A$6:$A$305,"&gt;="&amp;EDATE(A134,-'Parâmetros'!$B$4),$A$6:$A$305,"&lt;"&amp;A134,$L$6:$L$305,"OK"),""))</f>
        <v/>
      </c>
      <c r="J134" s="38">
        <f>IF(OR(H134="",I134=""),"",ABS(H134-I134))</f>
        <v/>
      </c>
      <c r="K134" s="39">
        <f>IFERROR(J134/H134,"")</f>
        <v/>
      </c>
      <c r="L134" s="5">
        <f>IF(COUNTA(A134:D134)=0,"",IF(OR(A134="",B134="",C134=""),"INCOMPLETO",IF(A134&gt;'Parâmetros'!$B$2,"APÓS DATA DE CORTE",IF(COUNTIFS($A$6:$A$305,A134,$B$6:$B$305,B134)&gt;1,"DUPLICADO",IF(OR(N(D134)&lt;0,N(D134)&gt;=E134),"RUPTURA TOTAL/INVÁLIDA",IF(F134&lt;=0,"EVENTO INVÁLIDO","OK"))))))</f>
        <v/>
      </c>
      <c r="M134" s="37">
        <f>IF(A134="","",MONTH(A134))</f>
        <v/>
      </c>
    </row>
    <row r="135">
      <c r="A135" s="34" t="n"/>
      <c r="B135" s="35" t="n"/>
      <c r="C135" s="36" t="n"/>
      <c r="D135" s="36" t="n"/>
      <c r="E135" s="37">
        <f>IF(A135="","",DAY(EOMONTH(A135,0)))</f>
        <v/>
      </c>
      <c r="F135" s="38">
        <f>IF(OR(A135="",B135=""),"",MAX(0.1,1+SUMPRODUCT(--('Eventos'!$B$6:$B$105&lt;=EOMONTH(A135,0)),--('Eventos'!$C$6:$C$105&gt;=A135),--((('Eventos'!$D$6:$D$105=B135)+('Eventos'!$D$6:$D$105="TODOS"))&gt;0),--('Eventos'!$G$6:$G$105="Ativo"),--('Eventos'!$I$6:$I$105="OK"),'Eventos'!$F$6:$F$105)))</f>
        <v/>
      </c>
      <c r="G135" s="38">
        <f>IF(OR(A135="",B135="",C135=""),"",IF(OR(N(D135)&lt;0,N(D135)&gt;=E135),"",C135*E135/(E135-N(D135))))</f>
        <v/>
      </c>
      <c r="H135" s="38">
        <f>IF(OR(G135="",F135="",F135&lt;=0),"",G135/F135)</f>
        <v/>
      </c>
      <c r="I135" s="38">
        <f>IF(OR(A135="",B135="",H135=""),"",IF(COUNTIFS($B$6:$B$305,B135,$A$6:$A$305,"&gt;="&amp;EDATE(A135,-'Parâmetros'!$B$4),$A$6:$A$305,"&lt;"&amp;A135,$L$6:$L$305,"OK")&gt;='Parâmetros'!$B$11,AVERAGEIFS($H$6:$H$305,$B$6:$B$305,B135,$A$6:$A$305,"&gt;="&amp;EDATE(A135,-'Parâmetros'!$B$4),$A$6:$A$305,"&lt;"&amp;A135,$L$6:$L$305,"OK"),""))</f>
        <v/>
      </c>
      <c r="J135" s="38">
        <f>IF(OR(H135="",I135=""),"",ABS(H135-I135))</f>
        <v/>
      </c>
      <c r="K135" s="39">
        <f>IFERROR(J135/H135,"")</f>
        <v/>
      </c>
      <c r="L135" s="5">
        <f>IF(COUNTA(A135:D135)=0,"",IF(OR(A135="",B135="",C135=""),"INCOMPLETO",IF(A135&gt;'Parâmetros'!$B$2,"APÓS DATA DE CORTE",IF(COUNTIFS($A$6:$A$305,A135,$B$6:$B$305,B135)&gt;1,"DUPLICADO",IF(OR(N(D135)&lt;0,N(D135)&gt;=E135),"RUPTURA TOTAL/INVÁLIDA",IF(F135&lt;=0,"EVENTO INVÁLIDO","OK"))))))</f>
        <v/>
      </c>
      <c r="M135" s="37">
        <f>IF(A135="","",MONTH(A135))</f>
        <v/>
      </c>
    </row>
    <row r="136">
      <c r="A136" s="34" t="n"/>
      <c r="B136" s="35" t="n"/>
      <c r="C136" s="36" t="n"/>
      <c r="D136" s="36" t="n"/>
      <c r="E136" s="37">
        <f>IF(A136="","",DAY(EOMONTH(A136,0)))</f>
        <v/>
      </c>
      <c r="F136" s="38">
        <f>IF(OR(A136="",B136=""),"",MAX(0.1,1+SUMPRODUCT(--('Eventos'!$B$6:$B$105&lt;=EOMONTH(A136,0)),--('Eventos'!$C$6:$C$105&gt;=A136),--((('Eventos'!$D$6:$D$105=B136)+('Eventos'!$D$6:$D$105="TODOS"))&gt;0),--('Eventos'!$G$6:$G$105="Ativo"),--('Eventos'!$I$6:$I$105="OK"),'Eventos'!$F$6:$F$105)))</f>
        <v/>
      </c>
      <c r="G136" s="38">
        <f>IF(OR(A136="",B136="",C136=""),"",IF(OR(N(D136)&lt;0,N(D136)&gt;=E136),"",C136*E136/(E136-N(D136))))</f>
        <v/>
      </c>
      <c r="H136" s="38">
        <f>IF(OR(G136="",F136="",F136&lt;=0),"",G136/F136)</f>
        <v/>
      </c>
      <c r="I136" s="38">
        <f>IF(OR(A136="",B136="",H136=""),"",IF(COUNTIFS($B$6:$B$305,B136,$A$6:$A$305,"&gt;="&amp;EDATE(A136,-'Parâmetros'!$B$4),$A$6:$A$305,"&lt;"&amp;A136,$L$6:$L$305,"OK")&gt;='Parâmetros'!$B$11,AVERAGEIFS($H$6:$H$305,$B$6:$B$305,B136,$A$6:$A$305,"&gt;="&amp;EDATE(A136,-'Parâmetros'!$B$4),$A$6:$A$305,"&lt;"&amp;A136,$L$6:$L$305,"OK"),""))</f>
        <v/>
      </c>
      <c r="J136" s="38">
        <f>IF(OR(H136="",I136=""),"",ABS(H136-I136))</f>
        <v/>
      </c>
      <c r="K136" s="39">
        <f>IFERROR(J136/H136,"")</f>
        <v/>
      </c>
      <c r="L136" s="5">
        <f>IF(COUNTA(A136:D136)=0,"",IF(OR(A136="",B136="",C136=""),"INCOMPLETO",IF(A136&gt;'Parâmetros'!$B$2,"APÓS DATA DE CORTE",IF(COUNTIFS($A$6:$A$305,A136,$B$6:$B$305,B136)&gt;1,"DUPLICADO",IF(OR(N(D136)&lt;0,N(D136)&gt;=E136),"RUPTURA TOTAL/INVÁLIDA",IF(F136&lt;=0,"EVENTO INVÁLIDO","OK"))))))</f>
        <v/>
      </c>
      <c r="M136" s="37">
        <f>IF(A136="","",MONTH(A136))</f>
        <v/>
      </c>
    </row>
    <row r="137">
      <c r="A137" s="34" t="n"/>
      <c r="B137" s="35" t="n"/>
      <c r="C137" s="36" t="n"/>
      <c r="D137" s="36" t="n"/>
      <c r="E137" s="37">
        <f>IF(A137="","",DAY(EOMONTH(A137,0)))</f>
        <v/>
      </c>
      <c r="F137" s="38">
        <f>IF(OR(A137="",B137=""),"",MAX(0.1,1+SUMPRODUCT(--('Eventos'!$B$6:$B$105&lt;=EOMONTH(A137,0)),--('Eventos'!$C$6:$C$105&gt;=A137),--((('Eventos'!$D$6:$D$105=B137)+('Eventos'!$D$6:$D$105="TODOS"))&gt;0),--('Eventos'!$G$6:$G$105="Ativo"),--('Eventos'!$I$6:$I$105="OK"),'Eventos'!$F$6:$F$105)))</f>
        <v/>
      </c>
      <c r="G137" s="38">
        <f>IF(OR(A137="",B137="",C137=""),"",IF(OR(N(D137)&lt;0,N(D137)&gt;=E137),"",C137*E137/(E137-N(D137))))</f>
        <v/>
      </c>
      <c r="H137" s="38">
        <f>IF(OR(G137="",F137="",F137&lt;=0),"",G137/F137)</f>
        <v/>
      </c>
      <c r="I137" s="38">
        <f>IF(OR(A137="",B137="",H137=""),"",IF(COUNTIFS($B$6:$B$305,B137,$A$6:$A$305,"&gt;="&amp;EDATE(A137,-'Parâmetros'!$B$4),$A$6:$A$305,"&lt;"&amp;A137,$L$6:$L$305,"OK")&gt;='Parâmetros'!$B$11,AVERAGEIFS($H$6:$H$305,$B$6:$B$305,B137,$A$6:$A$305,"&gt;="&amp;EDATE(A137,-'Parâmetros'!$B$4),$A$6:$A$305,"&lt;"&amp;A137,$L$6:$L$305,"OK"),""))</f>
        <v/>
      </c>
      <c r="J137" s="38">
        <f>IF(OR(H137="",I137=""),"",ABS(H137-I137))</f>
        <v/>
      </c>
      <c r="K137" s="39">
        <f>IFERROR(J137/H137,"")</f>
        <v/>
      </c>
      <c r="L137" s="5">
        <f>IF(COUNTA(A137:D137)=0,"",IF(OR(A137="",B137="",C137=""),"INCOMPLETO",IF(A137&gt;'Parâmetros'!$B$2,"APÓS DATA DE CORTE",IF(COUNTIFS($A$6:$A$305,A137,$B$6:$B$305,B137)&gt;1,"DUPLICADO",IF(OR(N(D137)&lt;0,N(D137)&gt;=E137),"RUPTURA TOTAL/INVÁLIDA",IF(F137&lt;=0,"EVENTO INVÁLIDO","OK"))))))</f>
        <v/>
      </c>
      <c r="M137" s="37">
        <f>IF(A137="","",MONTH(A137))</f>
        <v/>
      </c>
    </row>
    <row r="138">
      <c r="A138" s="34" t="n"/>
      <c r="B138" s="35" t="n"/>
      <c r="C138" s="36" t="n"/>
      <c r="D138" s="36" t="n"/>
      <c r="E138" s="37">
        <f>IF(A138="","",DAY(EOMONTH(A138,0)))</f>
        <v/>
      </c>
      <c r="F138" s="38">
        <f>IF(OR(A138="",B138=""),"",MAX(0.1,1+SUMPRODUCT(--('Eventos'!$B$6:$B$105&lt;=EOMONTH(A138,0)),--('Eventos'!$C$6:$C$105&gt;=A138),--((('Eventos'!$D$6:$D$105=B138)+('Eventos'!$D$6:$D$105="TODOS"))&gt;0),--('Eventos'!$G$6:$G$105="Ativo"),--('Eventos'!$I$6:$I$105="OK"),'Eventos'!$F$6:$F$105)))</f>
        <v/>
      </c>
      <c r="G138" s="38">
        <f>IF(OR(A138="",B138="",C138=""),"",IF(OR(N(D138)&lt;0,N(D138)&gt;=E138),"",C138*E138/(E138-N(D138))))</f>
        <v/>
      </c>
      <c r="H138" s="38">
        <f>IF(OR(G138="",F138="",F138&lt;=0),"",G138/F138)</f>
        <v/>
      </c>
      <c r="I138" s="38">
        <f>IF(OR(A138="",B138="",H138=""),"",IF(COUNTIFS($B$6:$B$305,B138,$A$6:$A$305,"&gt;="&amp;EDATE(A138,-'Parâmetros'!$B$4),$A$6:$A$305,"&lt;"&amp;A138,$L$6:$L$305,"OK")&gt;='Parâmetros'!$B$11,AVERAGEIFS($H$6:$H$305,$B$6:$B$305,B138,$A$6:$A$305,"&gt;="&amp;EDATE(A138,-'Parâmetros'!$B$4),$A$6:$A$305,"&lt;"&amp;A138,$L$6:$L$305,"OK"),""))</f>
        <v/>
      </c>
      <c r="J138" s="38">
        <f>IF(OR(H138="",I138=""),"",ABS(H138-I138))</f>
        <v/>
      </c>
      <c r="K138" s="39">
        <f>IFERROR(J138/H138,"")</f>
        <v/>
      </c>
      <c r="L138" s="5">
        <f>IF(COUNTA(A138:D138)=0,"",IF(OR(A138="",B138="",C138=""),"INCOMPLETO",IF(A138&gt;'Parâmetros'!$B$2,"APÓS DATA DE CORTE",IF(COUNTIFS($A$6:$A$305,A138,$B$6:$B$305,B138)&gt;1,"DUPLICADO",IF(OR(N(D138)&lt;0,N(D138)&gt;=E138),"RUPTURA TOTAL/INVÁLIDA",IF(F138&lt;=0,"EVENTO INVÁLIDO","OK"))))))</f>
        <v/>
      </c>
      <c r="M138" s="37">
        <f>IF(A138="","",MONTH(A138))</f>
        <v/>
      </c>
    </row>
    <row r="139">
      <c r="A139" s="34" t="n"/>
      <c r="B139" s="35" t="n"/>
      <c r="C139" s="36" t="n"/>
      <c r="D139" s="36" t="n"/>
      <c r="E139" s="37">
        <f>IF(A139="","",DAY(EOMONTH(A139,0)))</f>
        <v/>
      </c>
      <c r="F139" s="38">
        <f>IF(OR(A139="",B139=""),"",MAX(0.1,1+SUMPRODUCT(--('Eventos'!$B$6:$B$105&lt;=EOMONTH(A139,0)),--('Eventos'!$C$6:$C$105&gt;=A139),--((('Eventos'!$D$6:$D$105=B139)+('Eventos'!$D$6:$D$105="TODOS"))&gt;0),--('Eventos'!$G$6:$G$105="Ativo"),--('Eventos'!$I$6:$I$105="OK"),'Eventos'!$F$6:$F$105)))</f>
        <v/>
      </c>
      <c r="G139" s="38">
        <f>IF(OR(A139="",B139="",C139=""),"",IF(OR(N(D139)&lt;0,N(D139)&gt;=E139),"",C139*E139/(E139-N(D139))))</f>
        <v/>
      </c>
      <c r="H139" s="38">
        <f>IF(OR(G139="",F139="",F139&lt;=0),"",G139/F139)</f>
        <v/>
      </c>
      <c r="I139" s="38">
        <f>IF(OR(A139="",B139="",H139=""),"",IF(COUNTIFS($B$6:$B$305,B139,$A$6:$A$305,"&gt;="&amp;EDATE(A139,-'Parâmetros'!$B$4),$A$6:$A$305,"&lt;"&amp;A139,$L$6:$L$305,"OK")&gt;='Parâmetros'!$B$11,AVERAGEIFS($H$6:$H$305,$B$6:$B$305,B139,$A$6:$A$305,"&gt;="&amp;EDATE(A139,-'Parâmetros'!$B$4),$A$6:$A$305,"&lt;"&amp;A139,$L$6:$L$305,"OK"),""))</f>
        <v/>
      </c>
      <c r="J139" s="38">
        <f>IF(OR(H139="",I139=""),"",ABS(H139-I139))</f>
        <v/>
      </c>
      <c r="K139" s="39">
        <f>IFERROR(J139/H139,"")</f>
        <v/>
      </c>
      <c r="L139" s="5">
        <f>IF(COUNTA(A139:D139)=0,"",IF(OR(A139="",B139="",C139=""),"INCOMPLETO",IF(A139&gt;'Parâmetros'!$B$2,"APÓS DATA DE CORTE",IF(COUNTIFS($A$6:$A$305,A139,$B$6:$B$305,B139)&gt;1,"DUPLICADO",IF(OR(N(D139)&lt;0,N(D139)&gt;=E139),"RUPTURA TOTAL/INVÁLIDA",IF(F139&lt;=0,"EVENTO INVÁLIDO","OK"))))))</f>
        <v/>
      </c>
      <c r="M139" s="37">
        <f>IF(A139="","",MONTH(A139))</f>
        <v/>
      </c>
    </row>
    <row r="140">
      <c r="A140" s="34" t="n"/>
      <c r="B140" s="35" t="n"/>
      <c r="C140" s="36" t="n"/>
      <c r="D140" s="36" t="n"/>
      <c r="E140" s="37">
        <f>IF(A140="","",DAY(EOMONTH(A140,0)))</f>
        <v/>
      </c>
      <c r="F140" s="38">
        <f>IF(OR(A140="",B140=""),"",MAX(0.1,1+SUMPRODUCT(--('Eventos'!$B$6:$B$105&lt;=EOMONTH(A140,0)),--('Eventos'!$C$6:$C$105&gt;=A140),--((('Eventos'!$D$6:$D$105=B140)+('Eventos'!$D$6:$D$105="TODOS"))&gt;0),--('Eventos'!$G$6:$G$105="Ativo"),--('Eventos'!$I$6:$I$105="OK"),'Eventos'!$F$6:$F$105)))</f>
        <v/>
      </c>
      <c r="G140" s="38">
        <f>IF(OR(A140="",B140="",C140=""),"",IF(OR(N(D140)&lt;0,N(D140)&gt;=E140),"",C140*E140/(E140-N(D140))))</f>
        <v/>
      </c>
      <c r="H140" s="38">
        <f>IF(OR(G140="",F140="",F140&lt;=0),"",G140/F140)</f>
        <v/>
      </c>
      <c r="I140" s="38">
        <f>IF(OR(A140="",B140="",H140=""),"",IF(COUNTIFS($B$6:$B$305,B140,$A$6:$A$305,"&gt;="&amp;EDATE(A140,-'Parâmetros'!$B$4),$A$6:$A$305,"&lt;"&amp;A140,$L$6:$L$305,"OK")&gt;='Parâmetros'!$B$11,AVERAGEIFS($H$6:$H$305,$B$6:$B$305,B140,$A$6:$A$305,"&gt;="&amp;EDATE(A140,-'Parâmetros'!$B$4),$A$6:$A$305,"&lt;"&amp;A140,$L$6:$L$305,"OK"),""))</f>
        <v/>
      </c>
      <c r="J140" s="38">
        <f>IF(OR(H140="",I140=""),"",ABS(H140-I140))</f>
        <v/>
      </c>
      <c r="K140" s="39">
        <f>IFERROR(J140/H140,"")</f>
        <v/>
      </c>
      <c r="L140" s="5">
        <f>IF(COUNTA(A140:D140)=0,"",IF(OR(A140="",B140="",C140=""),"INCOMPLETO",IF(A140&gt;'Parâmetros'!$B$2,"APÓS DATA DE CORTE",IF(COUNTIFS($A$6:$A$305,A140,$B$6:$B$305,B140)&gt;1,"DUPLICADO",IF(OR(N(D140)&lt;0,N(D140)&gt;=E140),"RUPTURA TOTAL/INVÁLIDA",IF(F140&lt;=0,"EVENTO INVÁLIDO","OK"))))))</f>
        <v/>
      </c>
      <c r="M140" s="37">
        <f>IF(A140="","",MONTH(A140))</f>
        <v/>
      </c>
    </row>
    <row r="141">
      <c r="A141" s="34" t="n"/>
      <c r="B141" s="35" t="n"/>
      <c r="C141" s="36" t="n"/>
      <c r="D141" s="36" t="n"/>
      <c r="E141" s="37">
        <f>IF(A141="","",DAY(EOMONTH(A141,0)))</f>
        <v/>
      </c>
      <c r="F141" s="38">
        <f>IF(OR(A141="",B141=""),"",MAX(0.1,1+SUMPRODUCT(--('Eventos'!$B$6:$B$105&lt;=EOMONTH(A141,0)),--('Eventos'!$C$6:$C$105&gt;=A141),--((('Eventos'!$D$6:$D$105=B141)+('Eventos'!$D$6:$D$105="TODOS"))&gt;0),--('Eventos'!$G$6:$G$105="Ativo"),--('Eventos'!$I$6:$I$105="OK"),'Eventos'!$F$6:$F$105)))</f>
        <v/>
      </c>
      <c r="G141" s="38">
        <f>IF(OR(A141="",B141="",C141=""),"",IF(OR(N(D141)&lt;0,N(D141)&gt;=E141),"",C141*E141/(E141-N(D141))))</f>
        <v/>
      </c>
      <c r="H141" s="38">
        <f>IF(OR(G141="",F141="",F141&lt;=0),"",G141/F141)</f>
        <v/>
      </c>
      <c r="I141" s="38">
        <f>IF(OR(A141="",B141="",H141=""),"",IF(COUNTIFS($B$6:$B$305,B141,$A$6:$A$305,"&gt;="&amp;EDATE(A141,-'Parâmetros'!$B$4),$A$6:$A$305,"&lt;"&amp;A141,$L$6:$L$305,"OK")&gt;='Parâmetros'!$B$11,AVERAGEIFS($H$6:$H$305,$B$6:$B$305,B141,$A$6:$A$305,"&gt;="&amp;EDATE(A141,-'Parâmetros'!$B$4),$A$6:$A$305,"&lt;"&amp;A141,$L$6:$L$305,"OK"),""))</f>
        <v/>
      </c>
      <c r="J141" s="38">
        <f>IF(OR(H141="",I141=""),"",ABS(H141-I141))</f>
        <v/>
      </c>
      <c r="K141" s="39">
        <f>IFERROR(J141/H141,"")</f>
        <v/>
      </c>
      <c r="L141" s="5">
        <f>IF(COUNTA(A141:D141)=0,"",IF(OR(A141="",B141="",C141=""),"INCOMPLETO",IF(A141&gt;'Parâmetros'!$B$2,"APÓS DATA DE CORTE",IF(COUNTIFS($A$6:$A$305,A141,$B$6:$B$305,B141)&gt;1,"DUPLICADO",IF(OR(N(D141)&lt;0,N(D141)&gt;=E141),"RUPTURA TOTAL/INVÁLIDA",IF(F141&lt;=0,"EVENTO INVÁLIDO","OK"))))))</f>
        <v/>
      </c>
      <c r="M141" s="37">
        <f>IF(A141="","",MONTH(A141))</f>
        <v/>
      </c>
    </row>
    <row r="142">
      <c r="A142" s="34" t="n"/>
      <c r="B142" s="35" t="n"/>
      <c r="C142" s="36" t="n"/>
      <c r="D142" s="36" t="n"/>
      <c r="E142" s="37">
        <f>IF(A142="","",DAY(EOMONTH(A142,0)))</f>
        <v/>
      </c>
      <c r="F142" s="38">
        <f>IF(OR(A142="",B142=""),"",MAX(0.1,1+SUMPRODUCT(--('Eventos'!$B$6:$B$105&lt;=EOMONTH(A142,0)),--('Eventos'!$C$6:$C$105&gt;=A142),--((('Eventos'!$D$6:$D$105=B142)+('Eventos'!$D$6:$D$105="TODOS"))&gt;0),--('Eventos'!$G$6:$G$105="Ativo"),--('Eventos'!$I$6:$I$105="OK"),'Eventos'!$F$6:$F$105)))</f>
        <v/>
      </c>
      <c r="G142" s="38">
        <f>IF(OR(A142="",B142="",C142=""),"",IF(OR(N(D142)&lt;0,N(D142)&gt;=E142),"",C142*E142/(E142-N(D142))))</f>
        <v/>
      </c>
      <c r="H142" s="38">
        <f>IF(OR(G142="",F142="",F142&lt;=0),"",G142/F142)</f>
        <v/>
      </c>
      <c r="I142" s="38">
        <f>IF(OR(A142="",B142="",H142=""),"",IF(COUNTIFS($B$6:$B$305,B142,$A$6:$A$305,"&gt;="&amp;EDATE(A142,-'Parâmetros'!$B$4),$A$6:$A$305,"&lt;"&amp;A142,$L$6:$L$305,"OK")&gt;='Parâmetros'!$B$11,AVERAGEIFS($H$6:$H$305,$B$6:$B$305,B142,$A$6:$A$305,"&gt;="&amp;EDATE(A142,-'Parâmetros'!$B$4),$A$6:$A$305,"&lt;"&amp;A142,$L$6:$L$305,"OK"),""))</f>
        <v/>
      </c>
      <c r="J142" s="38">
        <f>IF(OR(H142="",I142=""),"",ABS(H142-I142))</f>
        <v/>
      </c>
      <c r="K142" s="39">
        <f>IFERROR(J142/H142,"")</f>
        <v/>
      </c>
      <c r="L142" s="5">
        <f>IF(COUNTA(A142:D142)=0,"",IF(OR(A142="",B142="",C142=""),"INCOMPLETO",IF(A142&gt;'Parâmetros'!$B$2,"APÓS DATA DE CORTE",IF(COUNTIFS($A$6:$A$305,A142,$B$6:$B$305,B142)&gt;1,"DUPLICADO",IF(OR(N(D142)&lt;0,N(D142)&gt;=E142),"RUPTURA TOTAL/INVÁLIDA",IF(F142&lt;=0,"EVENTO INVÁLIDO","OK"))))))</f>
        <v/>
      </c>
      <c r="M142" s="37">
        <f>IF(A142="","",MONTH(A142))</f>
        <v/>
      </c>
    </row>
    <row r="143">
      <c r="A143" s="34" t="n"/>
      <c r="B143" s="35" t="n"/>
      <c r="C143" s="36" t="n"/>
      <c r="D143" s="36" t="n"/>
      <c r="E143" s="37">
        <f>IF(A143="","",DAY(EOMONTH(A143,0)))</f>
        <v/>
      </c>
      <c r="F143" s="38">
        <f>IF(OR(A143="",B143=""),"",MAX(0.1,1+SUMPRODUCT(--('Eventos'!$B$6:$B$105&lt;=EOMONTH(A143,0)),--('Eventos'!$C$6:$C$105&gt;=A143),--((('Eventos'!$D$6:$D$105=B143)+('Eventos'!$D$6:$D$105="TODOS"))&gt;0),--('Eventos'!$G$6:$G$105="Ativo"),--('Eventos'!$I$6:$I$105="OK"),'Eventos'!$F$6:$F$105)))</f>
        <v/>
      </c>
      <c r="G143" s="38">
        <f>IF(OR(A143="",B143="",C143=""),"",IF(OR(N(D143)&lt;0,N(D143)&gt;=E143),"",C143*E143/(E143-N(D143))))</f>
        <v/>
      </c>
      <c r="H143" s="38">
        <f>IF(OR(G143="",F143="",F143&lt;=0),"",G143/F143)</f>
        <v/>
      </c>
      <c r="I143" s="38">
        <f>IF(OR(A143="",B143="",H143=""),"",IF(COUNTIFS($B$6:$B$305,B143,$A$6:$A$305,"&gt;="&amp;EDATE(A143,-'Parâmetros'!$B$4),$A$6:$A$305,"&lt;"&amp;A143,$L$6:$L$305,"OK")&gt;='Parâmetros'!$B$11,AVERAGEIFS($H$6:$H$305,$B$6:$B$305,B143,$A$6:$A$305,"&gt;="&amp;EDATE(A143,-'Parâmetros'!$B$4),$A$6:$A$305,"&lt;"&amp;A143,$L$6:$L$305,"OK"),""))</f>
        <v/>
      </c>
      <c r="J143" s="38">
        <f>IF(OR(H143="",I143=""),"",ABS(H143-I143))</f>
        <v/>
      </c>
      <c r="K143" s="39">
        <f>IFERROR(J143/H143,"")</f>
        <v/>
      </c>
      <c r="L143" s="5">
        <f>IF(COUNTA(A143:D143)=0,"",IF(OR(A143="",B143="",C143=""),"INCOMPLETO",IF(A143&gt;'Parâmetros'!$B$2,"APÓS DATA DE CORTE",IF(COUNTIFS($A$6:$A$305,A143,$B$6:$B$305,B143)&gt;1,"DUPLICADO",IF(OR(N(D143)&lt;0,N(D143)&gt;=E143),"RUPTURA TOTAL/INVÁLIDA",IF(F143&lt;=0,"EVENTO INVÁLIDO","OK"))))))</f>
        <v/>
      </c>
      <c r="M143" s="37">
        <f>IF(A143="","",MONTH(A143))</f>
        <v/>
      </c>
    </row>
    <row r="144">
      <c r="A144" s="34" t="n"/>
      <c r="B144" s="35" t="n"/>
      <c r="C144" s="36" t="n"/>
      <c r="D144" s="36" t="n"/>
      <c r="E144" s="37">
        <f>IF(A144="","",DAY(EOMONTH(A144,0)))</f>
        <v/>
      </c>
      <c r="F144" s="38">
        <f>IF(OR(A144="",B144=""),"",MAX(0.1,1+SUMPRODUCT(--('Eventos'!$B$6:$B$105&lt;=EOMONTH(A144,0)),--('Eventos'!$C$6:$C$105&gt;=A144),--((('Eventos'!$D$6:$D$105=B144)+('Eventos'!$D$6:$D$105="TODOS"))&gt;0),--('Eventos'!$G$6:$G$105="Ativo"),--('Eventos'!$I$6:$I$105="OK"),'Eventos'!$F$6:$F$105)))</f>
        <v/>
      </c>
      <c r="G144" s="38">
        <f>IF(OR(A144="",B144="",C144=""),"",IF(OR(N(D144)&lt;0,N(D144)&gt;=E144),"",C144*E144/(E144-N(D144))))</f>
        <v/>
      </c>
      <c r="H144" s="38">
        <f>IF(OR(G144="",F144="",F144&lt;=0),"",G144/F144)</f>
        <v/>
      </c>
      <c r="I144" s="38">
        <f>IF(OR(A144="",B144="",H144=""),"",IF(COUNTIFS($B$6:$B$305,B144,$A$6:$A$305,"&gt;="&amp;EDATE(A144,-'Parâmetros'!$B$4),$A$6:$A$305,"&lt;"&amp;A144,$L$6:$L$305,"OK")&gt;='Parâmetros'!$B$11,AVERAGEIFS($H$6:$H$305,$B$6:$B$305,B144,$A$6:$A$305,"&gt;="&amp;EDATE(A144,-'Parâmetros'!$B$4),$A$6:$A$305,"&lt;"&amp;A144,$L$6:$L$305,"OK"),""))</f>
        <v/>
      </c>
      <c r="J144" s="38">
        <f>IF(OR(H144="",I144=""),"",ABS(H144-I144))</f>
        <v/>
      </c>
      <c r="K144" s="39">
        <f>IFERROR(J144/H144,"")</f>
        <v/>
      </c>
      <c r="L144" s="5">
        <f>IF(COUNTA(A144:D144)=0,"",IF(OR(A144="",B144="",C144=""),"INCOMPLETO",IF(A144&gt;'Parâmetros'!$B$2,"APÓS DATA DE CORTE",IF(COUNTIFS($A$6:$A$305,A144,$B$6:$B$305,B144)&gt;1,"DUPLICADO",IF(OR(N(D144)&lt;0,N(D144)&gt;=E144),"RUPTURA TOTAL/INVÁLIDA",IF(F144&lt;=0,"EVENTO INVÁLIDO","OK"))))))</f>
        <v/>
      </c>
      <c r="M144" s="37">
        <f>IF(A144="","",MONTH(A144))</f>
        <v/>
      </c>
    </row>
    <row r="145">
      <c r="A145" s="34" t="n"/>
      <c r="B145" s="35" t="n"/>
      <c r="C145" s="36" t="n"/>
      <c r="D145" s="36" t="n"/>
      <c r="E145" s="37">
        <f>IF(A145="","",DAY(EOMONTH(A145,0)))</f>
        <v/>
      </c>
      <c r="F145" s="38">
        <f>IF(OR(A145="",B145=""),"",MAX(0.1,1+SUMPRODUCT(--('Eventos'!$B$6:$B$105&lt;=EOMONTH(A145,0)),--('Eventos'!$C$6:$C$105&gt;=A145),--((('Eventos'!$D$6:$D$105=B145)+('Eventos'!$D$6:$D$105="TODOS"))&gt;0),--('Eventos'!$G$6:$G$105="Ativo"),--('Eventos'!$I$6:$I$105="OK"),'Eventos'!$F$6:$F$105)))</f>
        <v/>
      </c>
      <c r="G145" s="38">
        <f>IF(OR(A145="",B145="",C145=""),"",IF(OR(N(D145)&lt;0,N(D145)&gt;=E145),"",C145*E145/(E145-N(D145))))</f>
        <v/>
      </c>
      <c r="H145" s="38">
        <f>IF(OR(G145="",F145="",F145&lt;=0),"",G145/F145)</f>
        <v/>
      </c>
      <c r="I145" s="38">
        <f>IF(OR(A145="",B145="",H145=""),"",IF(COUNTIFS($B$6:$B$305,B145,$A$6:$A$305,"&gt;="&amp;EDATE(A145,-'Parâmetros'!$B$4),$A$6:$A$305,"&lt;"&amp;A145,$L$6:$L$305,"OK")&gt;='Parâmetros'!$B$11,AVERAGEIFS($H$6:$H$305,$B$6:$B$305,B145,$A$6:$A$305,"&gt;="&amp;EDATE(A145,-'Parâmetros'!$B$4),$A$6:$A$305,"&lt;"&amp;A145,$L$6:$L$305,"OK"),""))</f>
        <v/>
      </c>
      <c r="J145" s="38">
        <f>IF(OR(H145="",I145=""),"",ABS(H145-I145))</f>
        <v/>
      </c>
      <c r="K145" s="39">
        <f>IFERROR(J145/H145,"")</f>
        <v/>
      </c>
      <c r="L145" s="5">
        <f>IF(COUNTA(A145:D145)=0,"",IF(OR(A145="",B145="",C145=""),"INCOMPLETO",IF(A145&gt;'Parâmetros'!$B$2,"APÓS DATA DE CORTE",IF(COUNTIFS($A$6:$A$305,A145,$B$6:$B$305,B145)&gt;1,"DUPLICADO",IF(OR(N(D145)&lt;0,N(D145)&gt;=E145),"RUPTURA TOTAL/INVÁLIDA",IF(F145&lt;=0,"EVENTO INVÁLIDO","OK"))))))</f>
        <v/>
      </c>
      <c r="M145" s="37">
        <f>IF(A145="","",MONTH(A145))</f>
        <v/>
      </c>
    </row>
    <row r="146">
      <c r="A146" s="34" t="n"/>
      <c r="B146" s="35" t="n"/>
      <c r="C146" s="36" t="n"/>
      <c r="D146" s="36" t="n"/>
      <c r="E146" s="37">
        <f>IF(A146="","",DAY(EOMONTH(A146,0)))</f>
        <v/>
      </c>
      <c r="F146" s="38">
        <f>IF(OR(A146="",B146=""),"",MAX(0.1,1+SUMPRODUCT(--('Eventos'!$B$6:$B$105&lt;=EOMONTH(A146,0)),--('Eventos'!$C$6:$C$105&gt;=A146),--((('Eventos'!$D$6:$D$105=B146)+('Eventos'!$D$6:$D$105="TODOS"))&gt;0),--('Eventos'!$G$6:$G$105="Ativo"),--('Eventos'!$I$6:$I$105="OK"),'Eventos'!$F$6:$F$105)))</f>
        <v/>
      </c>
      <c r="G146" s="38">
        <f>IF(OR(A146="",B146="",C146=""),"",IF(OR(N(D146)&lt;0,N(D146)&gt;=E146),"",C146*E146/(E146-N(D146))))</f>
        <v/>
      </c>
      <c r="H146" s="38">
        <f>IF(OR(G146="",F146="",F146&lt;=0),"",G146/F146)</f>
        <v/>
      </c>
      <c r="I146" s="38">
        <f>IF(OR(A146="",B146="",H146=""),"",IF(COUNTIFS($B$6:$B$305,B146,$A$6:$A$305,"&gt;="&amp;EDATE(A146,-'Parâmetros'!$B$4),$A$6:$A$305,"&lt;"&amp;A146,$L$6:$L$305,"OK")&gt;='Parâmetros'!$B$11,AVERAGEIFS($H$6:$H$305,$B$6:$B$305,B146,$A$6:$A$305,"&gt;="&amp;EDATE(A146,-'Parâmetros'!$B$4),$A$6:$A$305,"&lt;"&amp;A146,$L$6:$L$305,"OK"),""))</f>
        <v/>
      </c>
      <c r="J146" s="38">
        <f>IF(OR(H146="",I146=""),"",ABS(H146-I146))</f>
        <v/>
      </c>
      <c r="K146" s="39">
        <f>IFERROR(J146/H146,"")</f>
        <v/>
      </c>
      <c r="L146" s="5">
        <f>IF(COUNTA(A146:D146)=0,"",IF(OR(A146="",B146="",C146=""),"INCOMPLETO",IF(A146&gt;'Parâmetros'!$B$2,"APÓS DATA DE CORTE",IF(COUNTIFS($A$6:$A$305,A146,$B$6:$B$305,B146)&gt;1,"DUPLICADO",IF(OR(N(D146)&lt;0,N(D146)&gt;=E146),"RUPTURA TOTAL/INVÁLIDA",IF(F146&lt;=0,"EVENTO INVÁLIDO","OK"))))))</f>
        <v/>
      </c>
      <c r="M146" s="37">
        <f>IF(A146="","",MONTH(A146))</f>
        <v/>
      </c>
    </row>
    <row r="147">
      <c r="A147" s="34" t="n"/>
      <c r="B147" s="35" t="n"/>
      <c r="C147" s="36" t="n"/>
      <c r="D147" s="36" t="n"/>
      <c r="E147" s="37">
        <f>IF(A147="","",DAY(EOMONTH(A147,0)))</f>
        <v/>
      </c>
      <c r="F147" s="38">
        <f>IF(OR(A147="",B147=""),"",MAX(0.1,1+SUMPRODUCT(--('Eventos'!$B$6:$B$105&lt;=EOMONTH(A147,0)),--('Eventos'!$C$6:$C$105&gt;=A147),--((('Eventos'!$D$6:$D$105=B147)+('Eventos'!$D$6:$D$105="TODOS"))&gt;0),--('Eventos'!$G$6:$G$105="Ativo"),--('Eventos'!$I$6:$I$105="OK"),'Eventos'!$F$6:$F$105)))</f>
        <v/>
      </c>
      <c r="G147" s="38">
        <f>IF(OR(A147="",B147="",C147=""),"",IF(OR(N(D147)&lt;0,N(D147)&gt;=E147),"",C147*E147/(E147-N(D147))))</f>
        <v/>
      </c>
      <c r="H147" s="38">
        <f>IF(OR(G147="",F147="",F147&lt;=0),"",G147/F147)</f>
        <v/>
      </c>
      <c r="I147" s="38">
        <f>IF(OR(A147="",B147="",H147=""),"",IF(COUNTIFS($B$6:$B$305,B147,$A$6:$A$305,"&gt;="&amp;EDATE(A147,-'Parâmetros'!$B$4),$A$6:$A$305,"&lt;"&amp;A147,$L$6:$L$305,"OK")&gt;='Parâmetros'!$B$11,AVERAGEIFS($H$6:$H$305,$B$6:$B$305,B147,$A$6:$A$305,"&gt;="&amp;EDATE(A147,-'Parâmetros'!$B$4),$A$6:$A$305,"&lt;"&amp;A147,$L$6:$L$305,"OK"),""))</f>
        <v/>
      </c>
      <c r="J147" s="38">
        <f>IF(OR(H147="",I147=""),"",ABS(H147-I147))</f>
        <v/>
      </c>
      <c r="K147" s="39">
        <f>IFERROR(J147/H147,"")</f>
        <v/>
      </c>
      <c r="L147" s="5">
        <f>IF(COUNTA(A147:D147)=0,"",IF(OR(A147="",B147="",C147=""),"INCOMPLETO",IF(A147&gt;'Parâmetros'!$B$2,"APÓS DATA DE CORTE",IF(COUNTIFS($A$6:$A$305,A147,$B$6:$B$305,B147)&gt;1,"DUPLICADO",IF(OR(N(D147)&lt;0,N(D147)&gt;=E147),"RUPTURA TOTAL/INVÁLIDA",IF(F147&lt;=0,"EVENTO INVÁLIDO","OK"))))))</f>
        <v/>
      </c>
      <c r="M147" s="37">
        <f>IF(A147="","",MONTH(A147))</f>
        <v/>
      </c>
    </row>
    <row r="148">
      <c r="A148" s="34" t="n"/>
      <c r="B148" s="35" t="n"/>
      <c r="C148" s="36" t="n"/>
      <c r="D148" s="36" t="n"/>
      <c r="E148" s="37">
        <f>IF(A148="","",DAY(EOMONTH(A148,0)))</f>
        <v/>
      </c>
      <c r="F148" s="38">
        <f>IF(OR(A148="",B148=""),"",MAX(0.1,1+SUMPRODUCT(--('Eventos'!$B$6:$B$105&lt;=EOMONTH(A148,0)),--('Eventos'!$C$6:$C$105&gt;=A148),--((('Eventos'!$D$6:$D$105=B148)+('Eventos'!$D$6:$D$105="TODOS"))&gt;0),--('Eventos'!$G$6:$G$105="Ativo"),--('Eventos'!$I$6:$I$105="OK"),'Eventos'!$F$6:$F$105)))</f>
        <v/>
      </c>
      <c r="G148" s="38">
        <f>IF(OR(A148="",B148="",C148=""),"",IF(OR(N(D148)&lt;0,N(D148)&gt;=E148),"",C148*E148/(E148-N(D148))))</f>
        <v/>
      </c>
      <c r="H148" s="38">
        <f>IF(OR(G148="",F148="",F148&lt;=0),"",G148/F148)</f>
        <v/>
      </c>
      <c r="I148" s="38">
        <f>IF(OR(A148="",B148="",H148=""),"",IF(COUNTIFS($B$6:$B$305,B148,$A$6:$A$305,"&gt;="&amp;EDATE(A148,-'Parâmetros'!$B$4),$A$6:$A$305,"&lt;"&amp;A148,$L$6:$L$305,"OK")&gt;='Parâmetros'!$B$11,AVERAGEIFS($H$6:$H$305,$B$6:$B$305,B148,$A$6:$A$305,"&gt;="&amp;EDATE(A148,-'Parâmetros'!$B$4),$A$6:$A$305,"&lt;"&amp;A148,$L$6:$L$305,"OK"),""))</f>
        <v/>
      </c>
      <c r="J148" s="38">
        <f>IF(OR(H148="",I148=""),"",ABS(H148-I148))</f>
        <v/>
      </c>
      <c r="K148" s="39">
        <f>IFERROR(J148/H148,"")</f>
        <v/>
      </c>
      <c r="L148" s="5">
        <f>IF(COUNTA(A148:D148)=0,"",IF(OR(A148="",B148="",C148=""),"INCOMPLETO",IF(A148&gt;'Parâmetros'!$B$2,"APÓS DATA DE CORTE",IF(COUNTIFS($A$6:$A$305,A148,$B$6:$B$305,B148)&gt;1,"DUPLICADO",IF(OR(N(D148)&lt;0,N(D148)&gt;=E148),"RUPTURA TOTAL/INVÁLIDA",IF(F148&lt;=0,"EVENTO INVÁLIDO","OK"))))))</f>
        <v/>
      </c>
      <c r="M148" s="37">
        <f>IF(A148="","",MONTH(A148))</f>
        <v/>
      </c>
    </row>
    <row r="149">
      <c r="A149" s="34" t="n"/>
      <c r="B149" s="35" t="n"/>
      <c r="C149" s="36" t="n"/>
      <c r="D149" s="36" t="n"/>
      <c r="E149" s="37">
        <f>IF(A149="","",DAY(EOMONTH(A149,0)))</f>
        <v/>
      </c>
      <c r="F149" s="38">
        <f>IF(OR(A149="",B149=""),"",MAX(0.1,1+SUMPRODUCT(--('Eventos'!$B$6:$B$105&lt;=EOMONTH(A149,0)),--('Eventos'!$C$6:$C$105&gt;=A149),--((('Eventos'!$D$6:$D$105=B149)+('Eventos'!$D$6:$D$105="TODOS"))&gt;0),--('Eventos'!$G$6:$G$105="Ativo"),--('Eventos'!$I$6:$I$105="OK"),'Eventos'!$F$6:$F$105)))</f>
        <v/>
      </c>
      <c r="G149" s="38">
        <f>IF(OR(A149="",B149="",C149=""),"",IF(OR(N(D149)&lt;0,N(D149)&gt;=E149),"",C149*E149/(E149-N(D149))))</f>
        <v/>
      </c>
      <c r="H149" s="38">
        <f>IF(OR(G149="",F149="",F149&lt;=0),"",G149/F149)</f>
        <v/>
      </c>
      <c r="I149" s="38">
        <f>IF(OR(A149="",B149="",H149=""),"",IF(COUNTIFS($B$6:$B$305,B149,$A$6:$A$305,"&gt;="&amp;EDATE(A149,-'Parâmetros'!$B$4),$A$6:$A$305,"&lt;"&amp;A149,$L$6:$L$305,"OK")&gt;='Parâmetros'!$B$11,AVERAGEIFS($H$6:$H$305,$B$6:$B$305,B149,$A$6:$A$305,"&gt;="&amp;EDATE(A149,-'Parâmetros'!$B$4),$A$6:$A$305,"&lt;"&amp;A149,$L$6:$L$305,"OK"),""))</f>
        <v/>
      </c>
      <c r="J149" s="38">
        <f>IF(OR(H149="",I149=""),"",ABS(H149-I149))</f>
        <v/>
      </c>
      <c r="K149" s="39">
        <f>IFERROR(J149/H149,"")</f>
        <v/>
      </c>
      <c r="L149" s="5">
        <f>IF(COUNTA(A149:D149)=0,"",IF(OR(A149="",B149="",C149=""),"INCOMPLETO",IF(A149&gt;'Parâmetros'!$B$2,"APÓS DATA DE CORTE",IF(COUNTIFS($A$6:$A$305,A149,$B$6:$B$305,B149)&gt;1,"DUPLICADO",IF(OR(N(D149)&lt;0,N(D149)&gt;=E149),"RUPTURA TOTAL/INVÁLIDA",IF(F149&lt;=0,"EVENTO INVÁLIDO","OK"))))))</f>
        <v/>
      </c>
      <c r="M149" s="37">
        <f>IF(A149="","",MONTH(A149))</f>
        <v/>
      </c>
    </row>
    <row r="150">
      <c r="A150" s="34" t="n"/>
      <c r="B150" s="35" t="n"/>
      <c r="C150" s="36" t="n"/>
      <c r="D150" s="36" t="n"/>
      <c r="E150" s="37">
        <f>IF(A150="","",DAY(EOMONTH(A150,0)))</f>
        <v/>
      </c>
      <c r="F150" s="38">
        <f>IF(OR(A150="",B150=""),"",MAX(0.1,1+SUMPRODUCT(--('Eventos'!$B$6:$B$105&lt;=EOMONTH(A150,0)),--('Eventos'!$C$6:$C$105&gt;=A150),--((('Eventos'!$D$6:$D$105=B150)+('Eventos'!$D$6:$D$105="TODOS"))&gt;0),--('Eventos'!$G$6:$G$105="Ativo"),--('Eventos'!$I$6:$I$105="OK"),'Eventos'!$F$6:$F$105)))</f>
        <v/>
      </c>
      <c r="G150" s="38">
        <f>IF(OR(A150="",B150="",C150=""),"",IF(OR(N(D150)&lt;0,N(D150)&gt;=E150),"",C150*E150/(E150-N(D150))))</f>
        <v/>
      </c>
      <c r="H150" s="38">
        <f>IF(OR(G150="",F150="",F150&lt;=0),"",G150/F150)</f>
        <v/>
      </c>
      <c r="I150" s="38">
        <f>IF(OR(A150="",B150="",H150=""),"",IF(COUNTIFS($B$6:$B$305,B150,$A$6:$A$305,"&gt;="&amp;EDATE(A150,-'Parâmetros'!$B$4),$A$6:$A$305,"&lt;"&amp;A150,$L$6:$L$305,"OK")&gt;='Parâmetros'!$B$11,AVERAGEIFS($H$6:$H$305,$B$6:$B$305,B150,$A$6:$A$305,"&gt;="&amp;EDATE(A150,-'Parâmetros'!$B$4),$A$6:$A$305,"&lt;"&amp;A150,$L$6:$L$305,"OK"),""))</f>
        <v/>
      </c>
      <c r="J150" s="38">
        <f>IF(OR(H150="",I150=""),"",ABS(H150-I150))</f>
        <v/>
      </c>
      <c r="K150" s="39">
        <f>IFERROR(J150/H150,"")</f>
        <v/>
      </c>
      <c r="L150" s="5">
        <f>IF(COUNTA(A150:D150)=0,"",IF(OR(A150="",B150="",C150=""),"INCOMPLETO",IF(A150&gt;'Parâmetros'!$B$2,"APÓS DATA DE CORTE",IF(COUNTIFS($A$6:$A$305,A150,$B$6:$B$305,B150)&gt;1,"DUPLICADO",IF(OR(N(D150)&lt;0,N(D150)&gt;=E150),"RUPTURA TOTAL/INVÁLIDA",IF(F150&lt;=0,"EVENTO INVÁLIDO","OK"))))))</f>
        <v/>
      </c>
      <c r="M150" s="37">
        <f>IF(A150="","",MONTH(A150))</f>
        <v/>
      </c>
    </row>
    <row r="151">
      <c r="A151" s="34" t="n"/>
      <c r="B151" s="35" t="n"/>
      <c r="C151" s="36" t="n"/>
      <c r="D151" s="36" t="n"/>
      <c r="E151" s="37">
        <f>IF(A151="","",DAY(EOMONTH(A151,0)))</f>
        <v/>
      </c>
      <c r="F151" s="38">
        <f>IF(OR(A151="",B151=""),"",MAX(0.1,1+SUMPRODUCT(--('Eventos'!$B$6:$B$105&lt;=EOMONTH(A151,0)),--('Eventos'!$C$6:$C$105&gt;=A151),--((('Eventos'!$D$6:$D$105=B151)+('Eventos'!$D$6:$D$105="TODOS"))&gt;0),--('Eventos'!$G$6:$G$105="Ativo"),--('Eventos'!$I$6:$I$105="OK"),'Eventos'!$F$6:$F$105)))</f>
        <v/>
      </c>
      <c r="G151" s="38">
        <f>IF(OR(A151="",B151="",C151=""),"",IF(OR(N(D151)&lt;0,N(D151)&gt;=E151),"",C151*E151/(E151-N(D151))))</f>
        <v/>
      </c>
      <c r="H151" s="38">
        <f>IF(OR(G151="",F151="",F151&lt;=0),"",G151/F151)</f>
        <v/>
      </c>
      <c r="I151" s="38">
        <f>IF(OR(A151="",B151="",H151=""),"",IF(COUNTIFS($B$6:$B$305,B151,$A$6:$A$305,"&gt;="&amp;EDATE(A151,-'Parâmetros'!$B$4),$A$6:$A$305,"&lt;"&amp;A151,$L$6:$L$305,"OK")&gt;='Parâmetros'!$B$11,AVERAGEIFS($H$6:$H$305,$B$6:$B$305,B151,$A$6:$A$305,"&gt;="&amp;EDATE(A151,-'Parâmetros'!$B$4),$A$6:$A$305,"&lt;"&amp;A151,$L$6:$L$305,"OK"),""))</f>
        <v/>
      </c>
      <c r="J151" s="38">
        <f>IF(OR(H151="",I151=""),"",ABS(H151-I151))</f>
        <v/>
      </c>
      <c r="K151" s="39">
        <f>IFERROR(J151/H151,"")</f>
        <v/>
      </c>
      <c r="L151" s="5">
        <f>IF(COUNTA(A151:D151)=0,"",IF(OR(A151="",B151="",C151=""),"INCOMPLETO",IF(A151&gt;'Parâmetros'!$B$2,"APÓS DATA DE CORTE",IF(COUNTIFS($A$6:$A$305,A151,$B$6:$B$305,B151)&gt;1,"DUPLICADO",IF(OR(N(D151)&lt;0,N(D151)&gt;=E151),"RUPTURA TOTAL/INVÁLIDA",IF(F151&lt;=0,"EVENTO INVÁLIDO","OK"))))))</f>
        <v/>
      </c>
      <c r="M151" s="37">
        <f>IF(A151="","",MONTH(A151))</f>
        <v/>
      </c>
    </row>
    <row r="152">
      <c r="A152" s="34" t="n"/>
      <c r="B152" s="35" t="n"/>
      <c r="C152" s="36" t="n"/>
      <c r="D152" s="36" t="n"/>
      <c r="E152" s="37">
        <f>IF(A152="","",DAY(EOMONTH(A152,0)))</f>
        <v/>
      </c>
      <c r="F152" s="38">
        <f>IF(OR(A152="",B152=""),"",MAX(0.1,1+SUMPRODUCT(--('Eventos'!$B$6:$B$105&lt;=EOMONTH(A152,0)),--('Eventos'!$C$6:$C$105&gt;=A152),--((('Eventos'!$D$6:$D$105=B152)+('Eventos'!$D$6:$D$105="TODOS"))&gt;0),--('Eventos'!$G$6:$G$105="Ativo"),--('Eventos'!$I$6:$I$105="OK"),'Eventos'!$F$6:$F$105)))</f>
        <v/>
      </c>
      <c r="G152" s="38">
        <f>IF(OR(A152="",B152="",C152=""),"",IF(OR(N(D152)&lt;0,N(D152)&gt;=E152),"",C152*E152/(E152-N(D152))))</f>
        <v/>
      </c>
      <c r="H152" s="38">
        <f>IF(OR(G152="",F152="",F152&lt;=0),"",G152/F152)</f>
        <v/>
      </c>
      <c r="I152" s="38">
        <f>IF(OR(A152="",B152="",H152=""),"",IF(COUNTIFS($B$6:$B$305,B152,$A$6:$A$305,"&gt;="&amp;EDATE(A152,-'Parâmetros'!$B$4),$A$6:$A$305,"&lt;"&amp;A152,$L$6:$L$305,"OK")&gt;='Parâmetros'!$B$11,AVERAGEIFS($H$6:$H$305,$B$6:$B$305,B152,$A$6:$A$305,"&gt;="&amp;EDATE(A152,-'Parâmetros'!$B$4),$A$6:$A$305,"&lt;"&amp;A152,$L$6:$L$305,"OK"),""))</f>
        <v/>
      </c>
      <c r="J152" s="38">
        <f>IF(OR(H152="",I152=""),"",ABS(H152-I152))</f>
        <v/>
      </c>
      <c r="K152" s="39">
        <f>IFERROR(J152/H152,"")</f>
        <v/>
      </c>
      <c r="L152" s="5">
        <f>IF(COUNTA(A152:D152)=0,"",IF(OR(A152="",B152="",C152=""),"INCOMPLETO",IF(A152&gt;'Parâmetros'!$B$2,"APÓS DATA DE CORTE",IF(COUNTIFS($A$6:$A$305,A152,$B$6:$B$305,B152)&gt;1,"DUPLICADO",IF(OR(N(D152)&lt;0,N(D152)&gt;=E152),"RUPTURA TOTAL/INVÁLIDA",IF(F152&lt;=0,"EVENTO INVÁLIDO","OK"))))))</f>
        <v/>
      </c>
      <c r="M152" s="37">
        <f>IF(A152="","",MONTH(A152))</f>
        <v/>
      </c>
    </row>
    <row r="153">
      <c r="A153" s="34" t="n"/>
      <c r="B153" s="35" t="n"/>
      <c r="C153" s="36" t="n"/>
      <c r="D153" s="36" t="n"/>
      <c r="E153" s="37">
        <f>IF(A153="","",DAY(EOMONTH(A153,0)))</f>
        <v/>
      </c>
      <c r="F153" s="38">
        <f>IF(OR(A153="",B153=""),"",MAX(0.1,1+SUMPRODUCT(--('Eventos'!$B$6:$B$105&lt;=EOMONTH(A153,0)),--('Eventos'!$C$6:$C$105&gt;=A153),--((('Eventos'!$D$6:$D$105=B153)+('Eventos'!$D$6:$D$105="TODOS"))&gt;0),--('Eventos'!$G$6:$G$105="Ativo"),--('Eventos'!$I$6:$I$105="OK"),'Eventos'!$F$6:$F$105)))</f>
        <v/>
      </c>
      <c r="G153" s="38">
        <f>IF(OR(A153="",B153="",C153=""),"",IF(OR(N(D153)&lt;0,N(D153)&gt;=E153),"",C153*E153/(E153-N(D153))))</f>
        <v/>
      </c>
      <c r="H153" s="38">
        <f>IF(OR(G153="",F153="",F153&lt;=0),"",G153/F153)</f>
        <v/>
      </c>
      <c r="I153" s="38">
        <f>IF(OR(A153="",B153="",H153=""),"",IF(COUNTIFS($B$6:$B$305,B153,$A$6:$A$305,"&gt;="&amp;EDATE(A153,-'Parâmetros'!$B$4),$A$6:$A$305,"&lt;"&amp;A153,$L$6:$L$305,"OK")&gt;='Parâmetros'!$B$11,AVERAGEIFS($H$6:$H$305,$B$6:$B$305,B153,$A$6:$A$305,"&gt;="&amp;EDATE(A153,-'Parâmetros'!$B$4),$A$6:$A$305,"&lt;"&amp;A153,$L$6:$L$305,"OK"),""))</f>
        <v/>
      </c>
      <c r="J153" s="38">
        <f>IF(OR(H153="",I153=""),"",ABS(H153-I153))</f>
        <v/>
      </c>
      <c r="K153" s="39">
        <f>IFERROR(J153/H153,"")</f>
        <v/>
      </c>
      <c r="L153" s="5">
        <f>IF(COUNTA(A153:D153)=0,"",IF(OR(A153="",B153="",C153=""),"INCOMPLETO",IF(A153&gt;'Parâmetros'!$B$2,"APÓS DATA DE CORTE",IF(COUNTIFS($A$6:$A$305,A153,$B$6:$B$305,B153)&gt;1,"DUPLICADO",IF(OR(N(D153)&lt;0,N(D153)&gt;=E153),"RUPTURA TOTAL/INVÁLIDA",IF(F153&lt;=0,"EVENTO INVÁLIDO","OK"))))))</f>
        <v/>
      </c>
      <c r="M153" s="37">
        <f>IF(A153="","",MONTH(A153))</f>
        <v/>
      </c>
    </row>
    <row r="154">
      <c r="A154" s="34" t="n"/>
      <c r="B154" s="35" t="n"/>
      <c r="C154" s="36" t="n"/>
      <c r="D154" s="36" t="n"/>
      <c r="E154" s="37">
        <f>IF(A154="","",DAY(EOMONTH(A154,0)))</f>
        <v/>
      </c>
      <c r="F154" s="38">
        <f>IF(OR(A154="",B154=""),"",MAX(0.1,1+SUMPRODUCT(--('Eventos'!$B$6:$B$105&lt;=EOMONTH(A154,0)),--('Eventos'!$C$6:$C$105&gt;=A154),--((('Eventos'!$D$6:$D$105=B154)+('Eventos'!$D$6:$D$105="TODOS"))&gt;0),--('Eventos'!$G$6:$G$105="Ativo"),--('Eventos'!$I$6:$I$105="OK"),'Eventos'!$F$6:$F$105)))</f>
        <v/>
      </c>
      <c r="G154" s="38">
        <f>IF(OR(A154="",B154="",C154=""),"",IF(OR(N(D154)&lt;0,N(D154)&gt;=E154),"",C154*E154/(E154-N(D154))))</f>
        <v/>
      </c>
      <c r="H154" s="38">
        <f>IF(OR(G154="",F154="",F154&lt;=0),"",G154/F154)</f>
        <v/>
      </c>
      <c r="I154" s="38">
        <f>IF(OR(A154="",B154="",H154=""),"",IF(COUNTIFS($B$6:$B$305,B154,$A$6:$A$305,"&gt;="&amp;EDATE(A154,-'Parâmetros'!$B$4),$A$6:$A$305,"&lt;"&amp;A154,$L$6:$L$305,"OK")&gt;='Parâmetros'!$B$11,AVERAGEIFS($H$6:$H$305,$B$6:$B$305,B154,$A$6:$A$305,"&gt;="&amp;EDATE(A154,-'Parâmetros'!$B$4),$A$6:$A$305,"&lt;"&amp;A154,$L$6:$L$305,"OK"),""))</f>
        <v/>
      </c>
      <c r="J154" s="38">
        <f>IF(OR(H154="",I154=""),"",ABS(H154-I154))</f>
        <v/>
      </c>
      <c r="K154" s="39">
        <f>IFERROR(J154/H154,"")</f>
        <v/>
      </c>
      <c r="L154" s="5">
        <f>IF(COUNTA(A154:D154)=0,"",IF(OR(A154="",B154="",C154=""),"INCOMPLETO",IF(A154&gt;'Parâmetros'!$B$2,"APÓS DATA DE CORTE",IF(COUNTIFS($A$6:$A$305,A154,$B$6:$B$305,B154)&gt;1,"DUPLICADO",IF(OR(N(D154)&lt;0,N(D154)&gt;=E154),"RUPTURA TOTAL/INVÁLIDA",IF(F154&lt;=0,"EVENTO INVÁLIDO","OK"))))))</f>
        <v/>
      </c>
      <c r="M154" s="37">
        <f>IF(A154="","",MONTH(A154))</f>
        <v/>
      </c>
    </row>
    <row r="155">
      <c r="A155" s="34" t="n"/>
      <c r="B155" s="35" t="n"/>
      <c r="C155" s="36" t="n"/>
      <c r="D155" s="36" t="n"/>
      <c r="E155" s="37">
        <f>IF(A155="","",DAY(EOMONTH(A155,0)))</f>
        <v/>
      </c>
      <c r="F155" s="38">
        <f>IF(OR(A155="",B155=""),"",MAX(0.1,1+SUMPRODUCT(--('Eventos'!$B$6:$B$105&lt;=EOMONTH(A155,0)),--('Eventos'!$C$6:$C$105&gt;=A155),--((('Eventos'!$D$6:$D$105=B155)+('Eventos'!$D$6:$D$105="TODOS"))&gt;0),--('Eventos'!$G$6:$G$105="Ativo"),--('Eventos'!$I$6:$I$105="OK"),'Eventos'!$F$6:$F$105)))</f>
        <v/>
      </c>
      <c r="G155" s="38">
        <f>IF(OR(A155="",B155="",C155=""),"",IF(OR(N(D155)&lt;0,N(D155)&gt;=E155),"",C155*E155/(E155-N(D155))))</f>
        <v/>
      </c>
      <c r="H155" s="38">
        <f>IF(OR(G155="",F155="",F155&lt;=0),"",G155/F155)</f>
        <v/>
      </c>
      <c r="I155" s="38">
        <f>IF(OR(A155="",B155="",H155=""),"",IF(COUNTIFS($B$6:$B$305,B155,$A$6:$A$305,"&gt;="&amp;EDATE(A155,-'Parâmetros'!$B$4),$A$6:$A$305,"&lt;"&amp;A155,$L$6:$L$305,"OK")&gt;='Parâmetros'!$B$11,AVERAGEIFS($H$6:$H$305,$B$6:$B$305,B155,$A$6:$A$305,"&gt;="&amp;EDATE(A155,-'Parâmetros'!$B$4),$A$6:$A$305,"&lt;"&amp;A155,$L$6:$L$305,"OK"),""))</f>
        <v/>
      </c>
      <c r="J155" s="38">
        <f>IF(OR(H155="",I155=""),"",ABS(H155-I155))</f>
        <v/>
      </c>
      <c r="K155" s="39">
        <f>IFERROR(J155/H155,"")</f>
        <v/>
      </c>
      <c r="L155" s="5">
        <f>IF(COUNTA(A155:D155)=0,"",IF(OR(A155="",B155="",C155=""),"INCOMPLETO",IF(A155&gt;'Parâmetros'!$B$2,"APÓS DATA DE CORTE",IF(COUNTIFS($A$6:$A$305,A155,$B$6:$B$305,B155)&gt;1,"DUPLICADO",IF(OR(N(D155)&lt;0,N(D155)&gt;=E155),"RUPTURA TOTAL/INVÁLIDA",IF(F155&lt;=0,"EVENTO INVÁLIDO","OK"))))))</f>
        <v/>
      </c>
      <c r="M155" s="37">
        <f>IF(A155="","",MONTH(A155))</f>
        <v/>
      </c>
    </row>
    <row r="156">
      <c r="A156" s="34" t="n"/>
      <c r="B156" s="35" t="n"/>
      <c r="C156" s="36" t="n"/>
      <c r="D156" s="36" t="n"/>
      <c r="E156" s="37">
        <f>IF(A156="","",DAY(EOMONTH(A156,0)))</f>
        <v/>
      </c>
      <c r="F156" s="38">
        <f>IF(OR(A156="",B156=""),"",MAX(0.1,1+SUMPRODUCT(--('Eventos'!$B$6:$B$105&lt;=EOMONTH(A156,0)),--('Eventos'!$C$6:$C$105&gt;=A156),--((('Eventos'!$D$6:$D$105=B156)+('Eventos'!$D$6:$D$105="TODOS"))&gt;0),--('Eventos'!$G$6:$G$105="Ativo"),--('Eventos'!$I$6:$I$105="OK"),'Eventos'!$F$6:$F$105)))</f>
        <v/>
      </c>
      <c r="G156" s="38">
        <f>IF(OR(A156="",B156="",C156=""),"",IF(OR(N(D156)&lt;0,N(D156)&gt;=E156),"",C156*E156/(E156-N(D156))))</f>
        <v/>
      </c>
      <c r="H156" s="38">
        <f>IF(OR(G156="",F156="",F156&lt;=0),"",G156/F156)</f>
        <v/>
      </c>
      <c r="I156" s="38">
        <f>IF(OR(A156="",B156="",H156=""),"",IF(COUNTIFS($B$6:$B$305,B156,$A$6:$A$305,"&gt;="&amp;EDATE(A156,-'Parâmetros'!$B$4),$A$6:$A$305,"&lt;"&amp;A156,$L$6:$L$305,"OK")&gt;='Parâmetros'!$B$11,AVERAGEIFS($H$6:$H$305,$B$6:$B$305,B156,$A$6:$A$305,"&gt;="&amp;EDATE(A156,-'Parâmetros'!$B$4),$A$6:$A$305,"&lt;"&amp;A156,$L$6:$L$305,"OK"),""))</f>
        <v/>
      </c>
      <c r="J156" s="38">
        <f>IF(OR(H156="",I156=""),"",ABS(H156-I156))</f>
        <v/>
      </c>
      <c r="K156" s="39">
        <f>IFERROR(J156/H156,"")</f>
        <v/>
      </c>
      <c r="L156" s="5">
        <f>IF(COUNTA(A156:D156)=0,"",IF(OR(A156="",B156="",C156=""),"INCOMPLETO",IF(A156&gt;'Parâmetros'!$B$2,"APÓS DATA DE CORTE",IF(COUNTIFS($A$6:$A$305,A156,$B$6:$B$305,B156)&gt;1,"DUPLICADO",IF(OR(N(D156)&lt;0,N(D156)&gt;=E156),"RUPTURA TOTAL/INVÁLIDA",IF(F156&lt;=0,"EVENTO INVÁLIDO","OK"))))))</f>
        <v/>
      </c>
      <c r="M156" s="37">
        <f>IF(A156="","",MONTH(A156))</f>
        <v/>
      </c>
    </row>
    <row r="157">
      <c r="A157" s="34" t="n"/>
      <c r="B157" s="35" t="n"/>
      <c r="C157" s="36" t="n"/>
      <c r="D157" s="36" t="n"/>
      <c r="E157" s="37">
        <f>IF(A157="","",DAY(EOMONTH(A157,0)))</f>
        <v/>
      </c>
      <c r="F157" s="38">
        <f>IF(OR(A157="",B157=""),"",MAX(0.1,1+SUMPRODUCT(--('Eventos'!$B$6:$B$105&lt;=EOMONTH(A157,0)),--('Eventos'!$C$6:$C$105&gt;=A157),--((('Eventos'!$D$6:$D$105=B157)+('Eventos'!$D$6:$D$105="TODOS"))&gt;0),--('Eventos'!$G$6:$G$105="Ativo"),--('Eventos'!$I$6:$I$105="OK"),'Eventos'!$F$6:$F$105)))</f>
        <v/>
      </c>
      <c r="G157" s="38">
        <f>IF(OR(A157="",B157="",C157=""),"",IF(OR(N(D157)&lt;0,N(D157)&gt;=E157),"",C157*E157/(E157-N(D157))))</f>
        <v/>
      </c>
      <c r="H157" s="38">
        <f>IF(OR(G157="",F157="",F157&lt;=0),"",G157/F157)</f>
        <v/>
      </c>
      <c r="I157" s="38">
        <f>IF(OR(A157="",B157="",H157=""),"",IF(COUNTIFS($B$6:$B$305,B157,$A$6:$A$305,"&gt;="&amp;EDATE(A157,-'Parâmetros'!$B$4),$A$6:$A$305,"&lt;"&amp;A157,$L$6:$L$305,"OK")&gt;='Parâmetros'!$B$11,AVERAGEIFS($H$6:$H$305,$B$6:$B$305,B157,$A$6:$A$305,"&gt;="&amp;EDATE(A157,-'Parâmetros'!$B$4),$A$6:$A$305,"&lt;"&amp;A157,$L$6:$L$305,"OK"),""))</f>
        <v/>
      </c>
      <c r="J157" s="38">
        <f>IF(OR(H157="",I157=""),"",ABS(H157-I157))</f>
        <v/>
      </c>
      <c r="K157" s="39">
        <f>IFERROR(J157/H157,"")</f>
        <v/>
      </c>
      <c r="L157" s="5">
        <f>IF(COUNTA(A157:D157)=0,"",IF(OR(A157="",B157="",C157=""),"INCOMPLETO",IF(A157&gt;'Parâmetros'!$B$2,"APÓS DATA DE CORTE",IF(COUNTIFS($A$6:$A$305,A157,$B$6:$B$305,B157)&gt;1,"DUPLICADO",IF(OR(N(D157)&lt;0,N(D157)&gt;=E157),"RUPTURA TOTAL/INVÁLIDA",IF(F157&lt;=0,"EVENTO INVÁLIDO","OK"))))))</f>
        <v/>
      </c>
      <c r="M157" s="37">
        <f>IF(A157="","",MONTH(A157))</f>
        <v/>
      </c>
    </row>
    <row r="158">
      <c r="A158" s="34" t="n"/>
      <c r="B158" s="35" t="n"/>
      <c r="C158" s="36" t="n"/>
      <c r="D158" s="36" t="n"/>
      <c r="E158" s="37">
        <f>IF(A158="","",DAY(EOMONTH(A158,0)))</f>
        <v/>
      </c>
      <c r="F158" s="38">
        <f>IF(OR(A158="",B158=""),"",MAX(0.1,1+SUMPRODUCT(--('Eventos'!$B$6:$B$105&lt;=EOMONTH(A158,0)),--('Eventos'!$C$6:$C$105&gt;=A158),--((('Eventos'!$D$6:$D$105=B158)+('Eventos'!$D$6:$D$105="TODOS"))&gt;0),--('Eventos'!$G$6:$G$105="Ativo"),--('Eventos'!$I$6:$I$105="OK"),'Eventos'!$F$6:$F$105)))</f>
        <v/>
      </c>
      <c r="G158" s="38">
        <f>IF(OR(A158="",B158="",C158=""),"",IF(OR(N(D158)&lt;0,N(D158)&gt;=E158),"",C158*E158/(E158-N(D158))))</f>
        <v/>
      </c>
      <c r="H158" s="38">
        <f>IF(OR(G158="",F158="",F158&lt;=0),"",G158/F158)</f>
        <v/>
      </c>
      <c r="I158" s="38">
        <f>IF(OR(A158="",B158="",H158=""),"",IF(COUNTIFS($B$6:$B$305,B158,$A$6:$A$305,"&gt;="&amp;EDATE(A158,-'Parâmetros'!$B$4),$A$6:$A$305,"&lt;"&amp;A158,$L$6:$L$305,"OK")&gt;='Parâmetros'!$B$11,AVERAGEIFS($H$6:$H$305,$B$6:$B$305,B158,$A$6:$A$305,"&gt;="&amp;EDATE(A158,-'Parâmetros'!$B$4),$A$6:$A$305,"&lt;"&amp;A158,$L$6:$L$305,"OK"),""))</f>
        <v/>
      </c>
      <c r="J158" s="38">
        <f>IF(OR(H158="",I158=""),"",ABS(H158-I158))</f>
        <v/>
      </c>
      <c r="K158" s="39">
        <f>IFERROR(J158/H158,"")</f>
        <v/>
      </c>
      <c r="L158" s="5">
        <f>IF(COUNTA(A158:D158)=0,"",IF(OR(A158="",B158="",C158=""),"INCOMPLETO",IF(A158&gt;'Parâmetros'!$B$2,"APÓS DATA DE CORTE",IF(COUNTIFS($A$6:$A$305,A158,$B$6:$B$305,B158)&gt;1,"DUPLICADO",IF(OR(N(D158)&lt;0,N(D158)&gt;=E158),"RUPTURA TOTAL/INVÁLIDA",IF(F158&lt;=0,"EVENTO INVÁLIDO","OK"))))))</f>
        <v/>
      </c>
      <c r="M158" s="37">
        <f>IF(A158="","",MONTH(A158))</f>
        <v/>
      </c>
    </row>
    <row r="159">
      <c r="A159" s="34" t="n"/>
      <c r="B159" s="35" t="n"/>
      <c r="C159" s="36" t="n"/>
      <c r="D159" s="36" t="n"/>
      <c r="E159" s="37">
        <f>IF(A159="","",DAY(EOMONTH(A159,0)))</f>
        <v/>
      </c>
      <c r="F159" s="38">
        <f>IF(OR(A159="",B159=""),"",MAX(0.1,1+SUMPRODUCT(--('Eventos'!$B$6:$B$105&lt;=EOMONTH(A159,0)),--('Eventos'!$C$6:$C$105&gt;=A159),--((('Eventos'!$D$6:$D$105=B159)+('Eventos'!$D$6:$D$105="TODOS"))&gt;0),--('Eventos'!$G$6:$G$105="Ativo"),--('Eventos'!$I$6:$I$105="OK"),'Eventos'!$F$6:$F$105)))</f>
        <v/>
      </c>
      <c r="G159" s="38">
        <f>IF(OR(A159="",B159="",C159=""),"",IF(OR(N(D159)&lt;0,N(D159)&gt;=E159),"",C159*E159/(E159-N(D159))))</f>
        <v/>
      </c>
      <c r="H159" s="38">
        <f>IF(OR(G159="",F159="",F159&lt;=0),"",G159/F159)</f>
        <v/>
      </c>
      <c r="I159" s="38">
        <f>IF(OR(A159="",B159="",H159=""),"",IF(COUNTIFS($B$6:$B$305,B159,$A$6:$A$305,"&gt;="&amp;EDATE(A159,-'Parâmetros'!$B$4),$A$6:$A$305,"&lt;"&amp;A159,$L$6:$L$305,"OK")&gt;='Parâmetros'!$B$11,AVERAGEIFS($H$6:$H$305,$B$6:$B$305,B159,$A$6:$A$305,"&gt;="&amp;EDATE(A159,-'Parâmetros'!$B$4),$A$6:$A$305,"&lt;"&amp;A159,$L$6:$L$305,"OK"),""))</f>
        <v/>
      </c>
      <c r="J159" s="38">
        <f>IF(OR(H159="",I159=""),"",ABS(H159-I159))</f>
        <v/>
      </c>
      <c r="K159" s="39">
        <f>IFERROR(J159/H159,"")</f>
        <v/>
      </c>
      <c r="L159" s="5">
        <f>IF(COUNTA(A159:D159)=0,"",IF(OR(A159="",B159="",C159=""),"INCOMPLETO",IF(A159&gt;'Parâmetros'!$B$2,"APÓS DATA DE CORTE",IF(COUNTIFS($A$6:$A$305,A159,$B$6:$B$305,B159)&gt;1,"DUPLICADO",IF(OR(N(D159)&lt;0,N(D159)&gt;=E159),"RUPTURA TOTAL/INVÁLIDA",IF(F159&lt;=0,"EVENTO INVÁLIDO","OK"))))))</f>
        <v/>
      </c>
      <c r="M159" s="37">
        <f>IF(A159="","",MONTH(A159))</f>
        <v/>
      </c>
    </row>
    <row r="160">
      <c r="A160" s="34" t="n"/>
      <c r="B160" s="35" t="n"/>
      <c r="C160" s="36" t="n"/>
      <c r="D160" s="36" t="n"/>
      <c r="E160" s="37">
        <f>IF(A160="","",DAY(EOMONTH(A160,0)))</f>
        <v/>
      </c>
      <c r="F160" s="38">
        <f>IF(OR(A160="",B160=""),"",MAX(0.1,1+SUMPRODUCT(--('Eventos'!$B$6:$B$105&lt;=EOMONTH(A160,0)),--('Eventos'!$C$6:$C$105&gt;=A160),--((('Eventos'!$D$6:$D$105=B160)+('Eventos'!$D$6:$D$105="TODOS"))&gt;0),--('Eventos'!$G$6:$G$105="Ativo"),--('Eventos'!$I$6:$I$105="OK"),'Eventos'!$F$6:$F$105)))</f>
        <v/>
      </c>
      <c r="G160" s="38">
        <f>IF(OR(A160="",B160="",C160=""),"",IF(OR(N(D160)&lt;0,N(D160)&gt;=E160),"",C160*E160/(E160-N(D160))))</f>
        <v/>
      </c>
      <c r="H160" s="38">
        <f>IF(OR(G160="",F160="",F160&lt;=0),"",G160/F160)</f>
        <v/>
      </c>
      <c r="I160" s="38">
        <f>IF(OR(A160="",B160="",H160=""),"",IF(COUNTIFS($B$6:$B$305,B160,$A$6:$A$305,"&gt;="&amp;EDATE(A160,-'Parâmetros'!$B$4),$A$6:$A$305,"&lt;"&amp;A160,$L$6:$L$305,"OK")&gt;='Parâmetros'!$B$11,AVERAGEIFS($H$6:$H$305,$B$6:$B$305,B160,$A$6:$A$305,"&gt;="&amp;EDATE(A160,-'Parâmetros'!$B$4),$A$6:$A$305,"&lt;"&amp;A160,$L$6:$L$305,"OK"),""))</f>
        <v/>
      </c>
      <c r="J160" s="38">
        <f>IF(OR(H160="",I160=""),"",ABS(H160-I160))</f>
        <v/>
      </c>
      <c r="K160" s="39">
        <f>IFERROR(J160/H160,"")</f>
        <v/>
      </c>
      <c r="L160" s="5">
        <f>IF(COUNTA(A160:D160)=0,"",IF(OR(A160="",B160="",C160=""),"INCOMPLETO",IF(A160&gt;'Parâmetros'!$B$2,"APÓS DATA DE CORTE",IF(COUNTIFS($A$6:$A$305,A160,$B$6:$B$305,B160)&gt;1,"DUPLICADO",IF(OR(N(D160)&lt;0,N(D160)&gt;=E160),"RUPTURA TOTAL/INVÁLIDA",IF(F160&lt;=0,"EVENTO INVÁLIDO","OK"))))))</f>
        <v/>
      </c>
      <c r="M160" s="37">
        <f>IF(A160="","",MONTH(A160))</f>
        <v/>
      </c>
    </row>
    <row r="161">
      <c r="A161" s="34" t="n"/>
      <c r="B161" s="35" t="n"/>
      <c r="C161" s="36" t="n"/>
      <c r="D161" s="36" t="n"/>
      <c r="E161" s="37">
        <f>IF(A161="","",DAY(EOMONTH(A161,0)))</f>
        <v/>
      </c>
      <c r="F161" s="38">
        <f>IF(OR(A161="",B161=""),"",MAX(0.1,1+SUMPRODUCT(--('Eventos'!$B$6:$B$105&lt;=EOMONTH(A161,0)),--('Eventos'!$C$6:$C$105&gt;=A161),--((('Eventos'!$D$6:$D$105=B161)+('Eventos'!$D$6:$D$105="TODOS"))&gt;0),--('Eventos'!$G$6:$G$105="Ativo"),--('Eventos'!$I$6:$I$105="OK"),'Eventos'!$F$6:$F$105)))</f>
        <v/>
      </c>
      <c r="G161" s="38">
        <f>IF(OR(A161="",B161="",C161=""),"",IF(OR(N(D161)&lt;0,N(D161)&gt;=E161),"",C161*E161/(E161-N(D161))))</f>
        <v/>
      </c>
      <c r="H161" s="38">
        <f>IF(OR(G161="",F161="",F161&lt;=0),"",G161/F161)</f>
        <v/>
      </c>
      <c r="I161" s="38">
        <f>IF(OR(A161="",B161="",H161=""),"",IF(COUNTIFS($B$6:$B$305,B161,$A$6:$A$305,"&gt;="&amp;EDATE(A161,-'Parâmetros'!$B$4),$A$6:$A$305,"&lt;"&amp;A161,$L$6:$L$305,"OK")&gt;='Parâmetros'!$B$11,AVERAGEIFS($H$6:$H$305,$B$6:$B$305,B161,$A$6:$A$305,"&gt;="&amp;EDATE(A161,-'Parâmetros'!$B$4),$A$6:$A$305,"&lt;"&amp;A161,$L$6:$L$305,"OK"),""))</f>
        <v/>
      </c>
      <c r="J161" s="38">
        <f>IF(OR(H161="",I161=""),"",ABS(H161-I161))</f>
        <v/>
      </c>
      <c r="K161" s="39">
        <f>IFERROR(J161/H161,"")</f>
        <v/>
      </c>
      <c r="L161" s="5">
        <f>IF(COUNTA(A161:D161)=0,"",IF(OR(A161="",B161="",C161=""),"INCOMPLETO",IF(A161&gt;'Parâmetros'!$B$2,"APÓS DATA DE CORTE",IF(COUNTIFS($A$6:$A$305,A161,$B$6:$B$305,B161)&gt;1,"DUPLICADO",IF(OR(N(D161)&lt;0,N(D161)&gt;=E161),"RUPTURA TOTAL/INVÁLIDA",IF(F161&lt;=0,"EVENTO INVÁLIDO","OK"))))))</f>
        <v/>
      </c>
      <c r="M161" s="37">
        <f>IF(A161="","",MONTH(A161))</f>
        <v/>
      </c>
    </row>
    <row r="162">
      <c r="A162" s="34" t="n"/>
      <c r="B162" s="35" t="n"/>
      <c r="C162" s="36" t="n"/>
      <c r="D162" s="36" t="n"/>
      <c r="E162" s="37">
        <f>IF(A162="","",DAY(EOMONTH(A162,0)))</f>
        <v/>
      </c>
      <c r="F162" s="38">
        <f>IF(OR(A162="",B162=""),"",MAX(0.1,1+SUMPRODUCT(--('Eventos'!$B$6:$B$105&lt;=EOMONTH(A162,0)),--('Eventos'!$C$6:$C$105&gt;=A162),--((('Eventos'!$D$6:$D$105=B162)+('Eventos'!$D$6:$D$105="TODOS"))&gt;0),--('Eventos'!$G$6:$G$105="Ativo"),--('Eventos'!$I$6:$I$105="OK"),'Eventos'!$F$6:$F$105)))</f>
        <v/>
      </c>
      <c r="G162" s="38">
        <f>IF(OR(A162="",B162="",C162=""),"",IF(OR(N(D162)&lt;0,N(D162)&gt;=E162),"",C162*E162/(E162-N(D162))))</f>
        <v/>
      </c>
      <c r="H162" s="38">
        <f>IF(OR(G162="",F162="",F162&lt;=0),"",G162/F162)</f>
        <v/>
      </c>
      <c r="I162" s="38">
        <f>IF(OR(A162="",B162="",H162=""),"",IF(COUNTIFS($B$6:$B$305,B162,$A$6:$A$305,"&gt;="&amp;EDATE(A162,-'Parâmetros'!$B$4),$A$6:$A$305,"&lt;"&amp;A162,$L$6:$L$305,"OK")&gt;='Parâmetros'!$B$11,AVERAGEIFS($H$6:$H$305,$B$6:$B$305,B162,$A$6:$A$305,"&gt;="&amp;EDATE(A162,-'Parâmetros'!$B$4),$A$6:$A$305,"&lt;"&amp;A162,$L$6:$L$305,"OK"),""))</f>
        <v/>
      </c>
      <c r="J162" s="38">
        <f>IF(OR(H162="",I162=""),"",ABS(H162-I162))</f>
        <v/>
      </c>
      <c r="K162" s="39">
        <f>IFERROR(J162/H162,"")</f>
        <v/>
      </c>
      <c r="L162" s="5">
        <f>IF(COUNTA(A162:D162)=0,"",IF(OR(A162="",B162="",C162=""),"INCOMPLETO",IF(A162&gt;'Parâmetros'!$B$2,"APÓS DATA DE CORTE",IF(COUNTIFS($A$6:$A$305,A162,$B$6:$B$305,B162)&gt;1,"DUPLICADO",IF(OR(N(D162)&lt;0,N(D162)&gt;=E162),"RUPTURA TOTAL/INVÁLIDA",IF(F162&lt;=0,"EVENTO INVÁLIDO","OK"))))))</f>
        <v/>
      </c>
      <c r="M162" s="37">
        <f>IF(A162="","",MONTH(A162))</f>
        <v/>
      </c>
    </row>
    <row r="163">
      <c r="A163" s="34" t="n"/>
      <c r="B163" s="35" t="n"/>
      <c r="C163" s="36" t="n"/>
      <c r="D163" s="36" t="n"/>
      <c r="E163" s="37">
        <f>IF(A163="","",DAY(EOMONTH(A163,0)))</f>
        <v/>
      </c>
      <c r="F163" s="38">
        <f>IF(OR(A163="",B163=""),"",MAX(0.1,1+SUMPRODUCT(--('Eventos'!$B$6:$B$105&lt;=EOMONTH(A163,0)),--('Eventos'!$C$6:$C$105&gt;=A163),--((('Eventos'!$D$6:$D$105=B163)+('Eventos'!$D$6:$D$105="TODOS"))&gt;0),--('Eventos'!$G$6:$G$105="Ativo"),--('Eventos'!$I$6:$I$105="OK"),'Eventos'!$F$6:$F$105)))</f>
        <v/>
      </c>
      <c r="G163" s="38">
        <f>IF(OR(A163="",B163="",C163=""),"",IF(OR(N(D163)&lt;0,N(D163)&gt;=E163),"",C163*E163/(E163-N(D163))))</f>
        <v/>
      </c>
      <c r="H163" s="38">
        <f>IF(OR(G163="",F163="",F163&lt;=0),"",G163/F163)</f>
        <v/>
      </c>
      <c r="I163" s="38">
        <f>IF(OR(A163="",B163="",H163=""),"",IF(COUNTIFS($B$6:$B$305,B163,$A$6:$A$305,"&gt;="&amp;EDATE(A163,-'Parâmetros'!$B$4),$A$6:$A$305,"&lt;"&amp;A163,$L$6:$L$305,"OK")&gt;='Parâmetros'!$B$11,AVERAGEIFS($H$6:$H$305,$B$6:$B$305,B163,$A$6:$A$305,"&gt;="&amp;EDATE(A163,-'Parâmetros'!$B$4),$A$6:$A$305,"&lt;"&amp;A163,$L$6:$L$305,"OK"),""))</f>
        <v/>
      </c>
      <c r="J163" s="38">
        <f>IF(OR(H163="",I163=""),"",ABS(H163-I163))</f>
        <v/>
      </c>
      <c r="K163" s="39">
        <f>IFERROR(J163/H163,"")</f>
        <v/>
      </c>
      <c r="L163" s="5">
        <f>IF(COUNTA(A163:D163)=0,"",IF(OR(A163="",B163="",C163=""),"INCOMPLETO",IF(A163&gt;'Parâmetros'!$B$2,"APÓS DATA DE CORTE",IF(COUNTIFS($A$6:$A$305,A163,$B$6:$B$305,B163)&gt;1,"DUPLICADO",IF(OR(N(D163)&lt;0,N(D163)&gt;=E163),"RUPTURA TOTAL/INVÁLIDA",IF(F163&lt;=0,"EVENTO INVÁLIDO","OK"))))))</f>
        <v/>
      </c>
      <c r="M163" s="37">
        <f>IF(A163="","",MONTH(A163))</f>
        <v/>
      </c>
    </row>
    <row r="164">
      <c r="A164" s="34" t="n"/>
      <c r="B164" s="35" t="n"/>
      <c r="C164" s="36" t="n"/>
      <c r="D164" s="36" t="n"/>
      <c r="E164" s="37">
        <f>IF(A164="","",DAY(EOMONTH(A164,0)))</f>
        <v/>
      </c>
      <c r="F164" s="38">
        <f>IF(OR(A164="",B164=""),"",MAX(0.1,1+SUMPRODUCT(--('Eventos'!$B$6:$B$105&lt;=EOMONTH(A164,0)),--('Eventos'!$C$6:$C$105&gt;=A164),--((('Eventos'!$D$6:$D$105=B164)+('Eventos'!$D$6:$D$105="TODOS"))&gt;0),--('Eventos'!$G$6:$G$105="Ativo"),--('Eventos'!$I$6:$I$105="OK"),'Eventos'!$F$6:$F$105)))</f>
        <v/>
      </c>
      <c r="G164" s="38">
        <f>IF(OR(A164="",B164="",C164=""),"",IF(OR(N(D164)&lt;0,N(D164)&gt;=E164),"",C164*E164/(E164-N(D164))))</f>
        <v/>
      </c>
      <c r="H164" s="38">
        <f>IF(OR(G164="",F164="",F164&lt;=0),"",G164/F164)</f>
        <v/>
      </c>
      <c r="I164" s="38">
        <f>IF(OR(A164="",B164="",H164=""),"",IF(COUNTIFS($B$6:$B$305,B164,$A$6:$A$305,"&gt;="&amp;EDATE(A164,-'Parâmetros'!$B$4),$A$6:$A$305,"&lt;"&amp;A164,$L$6:$L$305,"OK")&gt;='Parâmetros'!$B$11,AVERAGEIFS($H$6:$H$305,$B$6:$B$305,B164,$A$6:$A$305,"&gt;="&amp;EDATE(A164,-'Parâmetros'!$B$4),$A$6:$A$305,"&lt;"&amp;A164,$L$6:$L$305,"OK"),""))</f>
        <v/>
      </c>
      <c r="J164" s="38">
        <f>IF(OR(H164="",I164=""),"",ABS(H164-I164))</f>
        <v/>
      </c>
      <c r="K164" s="39">
        <f>IFERROR(J164/H164,"")</f>
        <v/>
      </c>
      <c r="L164" s="5">
        <f>IF(COUNTA(A164:D164)=0,"",IF(OR(A164="",B164="",C164=""),"INCOMPLETO",IF(A164&gt;'Parâmetros'!$B$2,"APÓS DATA DE CORTE",IF(COUNTIFS($A$6:$A$305,A164,$B$6:$B$305,B164)&gt;1,"DUPLICADO",IF(OR(N(D164)&lt;0,N(D164)&gt;=E164),"RUPTURA TOTAL/INVÁLIDA",IF(F164&lt;=0,"EVENTO INVÁLIDO","OK"))))))</f>
        <v/>
      </c>
      <c r="M164" s="37">
        <f>IF(A164="","",MONTH(A164))</f>
        <v/>
      </c>
    </row>
    <row r="165">
      <c r="A165" s="34" t="n"/>
      <c r="B165" s="35" t="n"/>
      <c r="C165" s="36" t="n"/>
      <c r="D165" s="36" t="n"/>
      <c r="E165" s="37">
        <f>IF(A165="","",DAY(EOMONTH(A165,0)))</f>
        <v/>
      </c>
      <c r="F165" s="38">
        <f>IF(OR(A165="",B165=""),"",MAX(0.1,1+SUMPRODUCT(--('Eventos'!$B$6:$B$105&lt;=EOMONTH(A165,0)),--('Eventos'!$C$6:$C$105&gt;=A165),--((('Eventos'!$D$6:$D$105=B165)+('Eventos'!$D$6:$D$105="TODOS"))&gt;0),--('Eventos'!$G$6:$G$105="Ativo"),--('Eventos'!$I$6:$I$105="OK"),'Eventos'!$F$6:$F$105)))</f>
        <v/>
      </c>
      <c r="G165" s="38">
        <f>IF(OR(A165="",B165="",C165=""),"",IF(OR(N(D165)&lt;0,N(D165)&gt;=E165),"",C165*E165/(E165-N(D165))))</f>
        <v/>
      </c>
      <c r="H165" s="38">
        <f>IF(OR(G165="",F165="",F165&lt;=0),"",G165/F165)</f>
        <v/>
      </c>
      <c r="I165" s="38">
        <f>IF(OR(A165="",B165="",H165=""),"",IF(COUNTIFS($B$6:$B$305,B165,$A$6:$A$305,"&gt;="&amp;EDATE(A165,-'Parâmetros'!$B$4),$A$6:$A$305,"&lt;"&amp;A165,$L$6:$L$305,"OK")&gt;='Parâmetros'!$B$11,AVERAGEIFS($H$6:$H$305,$B$6:$B$305,B165,$A$6:$A$305,"&gt;="&amp;EDATE(A165,-'Parâmetros'!$B$4),$A$6:$A$305,"&lt;"&amp;A165,$L$6:$L$305,"OK"),""))</f>
        <v/>
      </c>
      <c r="J165" s="38">
        <f>IF(OR(H165="",I165=""),"",ABS(H165-I165))</f>
        <v/>
      </c>
      <c r="K165" s="39">
        <f>IFERROR(J165/H165,"")</f>
        <v/>
      </c>
      <c r="L165" s="5">
        <f>IF(COUNTA(A165:D165)=0,"",IF(OR(A165="",B165="",C165=""),"INCOMPLETO",IF(A165&gt;'Parâmetros'!$B$2,"APÓS DATA DE CORTE",IF(COUNTIFS($A$6:$A$305,A165,$B$6:$B$305,B165)&gt;1,"DUPLICADO",IF(OR(N(D165)&lt;0,N(D165)&gt;=E165),"RUPTURA TOTAL/INVÁLIDA",IF(F165&lt;=0,"EVENTO INVÁLIDO","OK"))))))</f>
        <v/>
      </c>
      <c r="M165" s="37">
        <f>IF(A165="","",MONTH(A165))</f>
        <v/>
      </c>
    </row>
    <row r="166">
      <c r="A166" s="34" t="n"/>
      <c r="B166" s="35" t="n"/>
      <c r="C166" s="36" t="n"/>
      <c r="D166" s="36" t="n"/>
      <c r="E166" s="37">
        <f>IF(A166="","",DAY(EOMONTH(A166,0)))</f>
        <v/>
      </c>
      <c r="F166" s="38">
        <f>IF(OR(A166="",B166=""),"",MAX(0.1,1+SUMPRODUCT(--('Eventos'!$B$6:$B$105&lt;=EOMONTH(A166,0)),--('Eventos'!$C$6:$C$105&gt;=A166),--((('Eventos'!$D$6:$D$105=B166)+('Eventos'!$D$6:$D$105="TODOS"))&gt;0),--('Eventos'!$G$6:$G$105="Ativo"),--('Eventos'!$I$6:$I$105="OK"),'Eventos'!$F$6:$F$105)))</f>
        <v/>
      </c>
      <c r="G166" s="38">
        <f>IF(OR(A166="",B166="",C166=""),"",IF(OR(N(D166)&lt;0,N(D166)&gt;=E166),"",C166*E166/(E166-N(D166))))</f>
        <v/>
      </c>
      <c r="H166" s="38">
        <f>IF(OR(G166="",F166="",F166&lt;=0),"",G166/F166)</f>
        <v/>
      </c>
      <c r="I166" s="38">
        <f>IF(OR(A166="",B166="",H166=""),"",IF(COUNTIFS($B$6:$B$305,B166,$A$6:$A$305,"&gt;="&amp;EDATE(A166,-'Parâmetros'!$B$4),$A$6:$A$305,"&lt;"&amp;A166,$L$6:$L$305,"OK")&gt;='Parâmetros'!$B$11,AVERAGEIFS($H$6:$H$305,$B$6:$B$305,B166,$A$6:$A$305,"&gt;="&amp;EDATE(A166,-'Parâmetros'!$B$4),$A$6:$A$305,"&lt;"&amp;A166,$L$6:$L$305,"OK"),""))</f>
        <v/>
      </c>
      <c r="J166" s="38">
        <f>IF(OR(H166="",I166=""),"",ABS(H166-I166))</f>
        <v/>
      </c>
      <c r="K166" s="39">
        <f>IFERROR(J166/H166,"")</f>
        <v/>
      </c>
      <c r="L166" s="5">
        <f>IF(COUNTA(A166:D166)=0,"",IF(OR(A166="",B166="",C166=""),"INCOMPLETO",IF(A166&gt;'Parâmetros'!$B$2,"APÓS DATA DE CORTE",IF(COUNTIFS($A$6:$A$305,A166,$B$6:$B$305,B166)&gt;1,"DUPLICADO",IF(OR(N(D166)&lt;0,N(D166)&gt;=E166),"RUPTURA TOTAL/INVÁLIDA",IF(F166&lt;=0,"EVENTO INVÁLIDO","OK"))))))</f>
        <v/>
      </c>
      <c r="M166" s="37">
        <f>IF(A166="","",MONTH(A166))</f>
        <v/>
      </c>
    </row>
    <row r="167">
      <c r="A167" s="34" t="n"/>
      <c r="B167" s="35" t="n"/>
      <c r="C167" s="36" t="n"/>
      <c r="D167" s="36" t="n"/>
      <c r="E167" s="37">
        <f>IF(A167="","",DAY(EOMONTH(A167,0)))</f>
        <v/>
      </c>
      <c r="F167" s="38">
        <f>IF(OR(A167="",B167=""),"",MAX(0.1,1+SUMPRODUCT(--('Eventos'!$B$6:$B$105&lt;=EOMONTH(A167,0)),--('Eventos'!$C$6:$C$105&gt;=A167),--((('Eventos'!$D$6:$D$105=B167)+('Eventos'!$D$6:$D$105="TODOS"))&gt;0),--('Eventos'!$G$6:$G$105="Ativo"),--('Eventos'!$I$6:$I$105="OK"),'Eventos'!$F$6:$F$105)))</f>
        <v/>
      </c>
      <c r="G167" s="38">
        <f>IF(OR(A167="",B167="",C167=""),"",IF(OR(N(D167)&lt;0,N(D167)&gt;=E167),"",C167*E167/(E167-N(D167))))</f>
        <v/>
      </c>
      <c r="H167" s="38">
        <f>IF(OR(G167="",F167="",F167&lt;=0),"",G167/F167)</f>
        <v/>
      </c>
      <c r="I167" s="38">
        <f>IF(OR(A167="",B167="",H167=""),"",IF(COUNTIFS($B$6:$B$305,B167,$A$6:$A$305,"&gt;="&amp;EDATE(A167,-'Parâmetros'!$B$4),$A$6:$A$305,"&lt;"&amp;A167,$L$6:$L$305,"OK")&gt;='Parâmetros'!$B$11,AVERAGEIFS($H$6:$H$305,$B$6:$B$305,B167,$A$6:$A$305,"&gt;="&amp;EDATE(A167,-'Parâmetros'!$B$4),$A$6:$A$305,"&lt;"&amp;A167,$L$6:$L$305,"OK"),""))</f>
        <v/>
      </c>
      <c r="J167" s="38">
        <f>IF(OR(H167="",I167=""),"",ABS(H167-I167))</f>
        <v/>
      </c>
      <c r="K167" s="39">
        <f>IFERROR(J167/H167,"")</f>
        <v/>
      </c>
      <c r="L167" s="5">
        <f>IF(COUNTA(A167:D167)=0,"",IF(OR(A167="",B167="",C167=""),"INCOMPLETO",IF(A167&gt;'Parâmetros'!$B$2,"APÓS DATA DE CORTE",IF(COUNTIFS($A$6:$A$305,A167,$B$6:$B$305,B167)&gt;1,"DUPLICADO",IF(OR(N(D167)&lt;0,N(D167)&gt;=E167),"RUPTURA TOTAL/INVÁLIDA",IF(F167&lt;=0,"EVENTO INVÁLIDO","OK"))))))</f>
        <v/>
      </c>
      <c r="M167" s="37">
        <f>IF(A167="","",MONTH(A167))</f>
        <v/>
      </c>
    </row>
    <row r="168">
      <c r="A168" s="34" t="n"/>
      <c r="B168" s="35" t="n"/>
      <c r="C168" s="36" t="n"/>
      <c r="D168" s="36" t="n"/>
      <c r="E168" s="37">
        <f>IF(A168="","",DAY(EOMONTH(A168,0)))</f>
        <v/>
      </c>
      <c r="F168" s="38">
        <f>IF(OR(A168="",B168=""),"",MAX(0.1,1+SUMPRODUCT(--('Eventos'!$B$6:$B$105&lt;=EOMONTH(A168,0)),--('Eventos'!$C$6:$C$105&gt;=A168),--((('Eventos'!$D$6:$D$105=B168)+('Eventos'!$D$6:$D$105="TODOS"))&gt;0),--('Eventos'!$G$6:$G$105="Ativo"),--('Eventos'!$I$6:$I$105="OK"),'Eventos'!$F$6:$F$105)))</f>
        <v/>
      </c>
      <c r="G168" s="38">
        <f>IF(OR(A168="",B168="",C168=""),"",IF(OR(N(D168)&lt;0,N(D168)&gt;=E168),"",C168*E168/(E168-N(D168))))</f>
        <v/>
      </c>
      <c r="H168" s="38">
        <f>IF(OR(G168="",F168="",F168&lt;=0),"",G168/F168)</f>
        <v/>
      </c>
      <c r="I168" s="38">
        <f>IF(OR(A168="",B168="",H168=""),"",IF(COUNTIFS($B$6:$B$305,B168,$A$6:$A$305,"&gt;="&amp;EDATE(A168,-'Parâmetros'!$B$4),$A$6:$A$305,"&lt;"&amp;A168,$L$6:$L$305,"OK")&gt;='Parâmetros'!$B$11,AVERAGEIFS($H$6:$H$305,$B$6:$B$305,B168,$A$6:$A$305,"&gt;="&amp;EDATE(A168,-'Parâmetros'!$B$4),$A$6:$A$305,"&lt;"&amp;A168,$L$6:$L$305,"OK"),""))</f>
        <v/>
      </c>
      <c r="J168" s="38">
        <f>IF(OR(H168="",I168=""),"",ABS(H168-I168))</f>
        <v/>
      </c>
      <c r="K168" s="39">
        <f>IFERROR(J168/H168,"")</f>
        <v/>
      </c>
      <c r="L168" s="5">
        <f>IF(COUNTA(A168:D168)=0,"",IF(OR(A168="",B168="",C168=""),"INCOMPLETO",IF(A168&gt;'Parâmetros'!$B$2,"APÓS DATA DE CORTE",IF(COUNTIFS($A$6:$A$305,A168,$B$6:$B$305,B168)&gt;1,"DUPLICADO",IF(OR(N(D168)&lt;0,N(D168)&gt;=E168),"RUPTURA TOTAL/INVÁLIDA",IF(F168&lt;=0,"EVENTO INVÁLIDO","OK"))))))</f>
        <v/>
      </c>
      <c r="M168" s="37">
        <f>IF(A168="","",MONTH(A168))</f>
        <v/>
      </c>
    </row>
    <row r="169">
      <c r="A169" s="34" t="n"/>
      <c r="B169" s="35" t="n"/>
      <c r="C169" s="36" t="n"/>
      <c r="D169" s="36" t="n"/>
      <c r="E169" s="37">
        <f>IF(A169="","",DAY(EOMONTH(A169,0)))</f>
        <v/>
      </c>
      <c r="F169" s="38">
        <f>IF(OR(A169="",B169=""),"",MAX(0.1,1+SUMPRODUCT(--('Eventos'!$B$6:$B$105&lt;=EOMONTH(A169,0)),--('Eventos'!$C$6:$C$105&gt;=A169),--((('Eventos'!$D$6:$D$105=B169)+('Eventos'!$D$6:$D$105="TODOS"))&gt;0),--('Eventos'!$G$6:$G$105="Ativo"),--('Eventos'!$I$6:$I$105="OK"),'Eventos'!$F$6:$F$105)))</f>
        <v/>
      </c>
      <c r="G169" s="38">
        <f>IF(OR(A169="",B169="",C169=""),"",IF(OR(N(D169)&lt;0,N(D169)&gt;=E169),"",C169*E169/(E169-N(D169))))</f>
        <v/>
      </c>
      <c r="H169" s="38">
        <f>IF(OR(G169="",F169="",F169&lt;=0),"",G169/F169)</f>
        <v/>
      </c>
      <c r="I169" s="38">
        <f>IF(OR(A169="",B169="",H169=""),"",IF(COUNTIFS($B$6:$B$305,B169,$A$6:$A$305,"&gt;="&amp;EDATE(A169,-'Parâmetros'!$B$4),$A$6:$A$305,"&lt;"&amp;A169,$L$6:$L$305,"OK")&gt;='Parâmetros'!$B$11,AVERAGEIFS($H$6:$H$305,$B$6:$B$305,B169,$A$6:$A$305,"&gt;="&amp;EDATE(A169,-'Parâmetros'!$B$4),$A$6:$A$305,"&lt;"&amp;A169,$L$6:$L$305,"OK"),""))</f>
        <v/>
      </c>
      <c r="J169" s="38">
        <f>IF(OR(H169="",I169=""),"",ABS(H169-I169))</f>
        <v/>
      </c>
      <c r="K169" s="39">
        <f>IFERROR(J169/H169,"")</f>
        <v/>
      </c>
      <c r="L169" s="5">
        <f>IF(COUNTA(A169:D169)=0,"",IF(OR(A169="",B169="",C169=""),"INCOMPLETO",IF(A169&gt;'Parâmetros'!$B$2,"APÓS DATA DE CORTE",IF(COUNTIFS($A$6:$A$305,A169,$B$6:$B$305,B169)&gt;1,"DUPLICADO",IF(OR(N(D169)&lt;0,N(D169)&gt;=E169),"RUPTURA TOTAL/INVÁLIDA",IF(F169&lt;=0,"EVENTO INVÁLIDO","OK"))))))</f>
        <v/>
      </c>
      <c r="M169" s="37">
        <f>IF(A169="","",MONTH(A169))</f>
        <v/>
      </c>
    </row>
    <row r="170">
      <c r="A170" s="34" t="n"/>
      <c r="B170" s="35" t="n"/>
      <c r="C170" s="36" t="n"/>
      <c r="D170" s="36" t="n"/>
      <c r="E170" s="37">
        <f>IF(A170="","",DAY(EOMONTH(A170,0)))</f>
        <v/>
      </c>
      <c r="F170" s="38">
        <f>IF(OR(A170="",B170=""),"",MAX(0.1,1+SUMPRODUCT(--('Eventos'!$B$6:$B$105&lt;=EOMONTH(A170,0)),--('Eventos'!$C$6:$C$105&gt;=A170),--((('Eventos'!$D$6:$D$105=B170)+('Eventos'!$D$6:$D$105="TODOS"))&gt;0),--('Eventos'!$G$6:$G$105="Ativo"),--('Eventos'!$I$6:$I$105="OK"),'Eventos'!$F$6:$F$105)))</f>
        <v/>
      </c>
      <c r="G170" s="38">
        <f>IF(OR(A170="",B170="",C170=""),"",IF(OR(N(D170)&lt;0,N(D170)&gt;=E170),"",C170*E170/(E170-N(D170))))</f>
        <v/>
      </c>
      <c r="H170" s="38">
        <f>IF(OR(G170="",F170="",F170&lt;=0),"",G170/F170)</f>
        <v/>
      </c>
      <c r="I170" s="38">
        <f>IF(OR(A170="",B170="",H170=""),"",IF(COUNTIFS($B$6:$B$305,B170,$A$6:$A$305,"&gt;="&amp;EDATE(A170,-'Parâmetros'!$B$4),$A$6:$A$305,"&lt;"&amp;A170,$L$6:$L$305,"OK")&gt;='Parâmetros'!$B$11,AVERAGEIFS($H$6:$H$305,$B$6:$B$305,B170,$A$6:$A$305,"&gt;="&amp;EDATE(A170,-'Parâmetros'!$B$4),$A$6:$A$305,"&lt;"&amp;A170,$L$6:$L$305,"OK"),""))</f>
        <v/>
      </c>
      <c r="J170" s="38">
        <f>IF(OR(H170="",I170=""),"",ABS(H170-I170))</f>
        <v/>
      </c>
      <c r="K170" s="39">
        <f>IFERROR(J170/H170,"")</f>
        <v/>
      </c>
      <c r="L170" s="5">
        <f>IF(COUNTA(A170:D170)=0,"",IF(OR(A170="",B170="",C170=""),"INCOMPLETO",IF(A170&gt;'Parâmetros'!$B$2,"APÓS DATA DE CORTE",IF(COUNTIFS($A$6:$A$305,A170,$B$6:$B$305,B170)&gt;1,"DUPLICADO",IF(OR(N(D170)&lt;0,N(D170)&gt;=E170),"RUPTURA TOTAL/INVÁLIDA",IF(F170&lt;=0,"EVENTO INVÁLIDO","OK"))))))</f>
        <v/>
      </c>
      <c r="M170" s="37">
        <f>IF(A170="","",MONTH(A170))</f>
        <v/>
      </c>
    </row>
    <row r="171">
      <c r="A171" s="34" t="n"/>
      <c r="B171" s="35" t="n"/>
      <c r="C171" s="36" t="n"/>
      <c r="D171" s="36" t="n"/>
      <c r="E171" s="37">
        <f>IF(A171="","",DAY(EOMONTH(A171,0)))</f>
        <v/>
      </c>
      <c r="F171" s="38">
        <f>IF(OR(A171="",B171=""),"",MAX(0.1,1+SUMPRODUCT(--('Eventos'!$B$6:$B$105&lt;=EOMONTH(A171,0)),--('Eventos'!$C$6:$C$105&gt;=A171),--((('Eventos'!$D$6:$D$105=B171)+('Eventos'!$D$6:$D$105="TODOS"))&gt;0),--('Eventos'!$G$6:$G$105="Ativo"),--('Eventos'!$I$6:$I$105="OK"),'Eventos'!$F$6:$F$105)))</f>
        <v/>
      </c>
      <c r="G171" s="38">
        <f>IF(OR(A171="",B171="",C171=""),"",IF(OR(N(D171)&lt;0,N(D171)&gt;=E171),"",C171*E171/(E171-N(D171))))</f>
        <v/>
      </c>
      <c r="H171" s="38">
        <f>IF(OR(G171="",F171="",F171&lt;=0),"",G171/F171)</f>
        <v/>
      </c>
      <c r="I171" s="38">
        <f>IF(OR(A171="",B171="",H171=""),"",IF(COUNTIFS($B$6:$B$305,B171,$A$6:$A$305,"&gt;="&amp;EDATE(A171,-'Parâmetros'!$B$4),$A$6:$A$305,"&lt;"&amp;A171,$L$6:$L$305,"OK")&gt;='Parâmetros'!$B$11,AVERAGEIFS($H$6:$H$305,$B$6:$B$305,B171,$A$6:$A$305,"&gt;="&amp;EDATE(A171,-'Parâmetros'!$B$4),$A$6:$A$305,"&lt;"&amp;A171,$L$6:$L$305,"OK"),""))</f>
        <v/>
      </c>
      <c r="J171" s="38">
        <f>IF(OR(H171="",I171=""),"",ABS(H171-I171))</f>
        <v/>
      </c>
      <c r="K171" s="39">
        <f>IFERROR(J171/H171,"")</f>
        <v/>
      </c>
      <c r="L171" s="5">
        <f>IF(COUNTA(A171:D171)=0,"",IF(OR(A171="",B171="",C171=""),"INCOMPLETO",IF(A171&gt;'Parâmetros'!$B$2,"APÓS DATA DE CORTE",IF(COUNTIFS($A$6:$A$305,A171,$B$6:$B$305,B171)&gt;1,"DUPLICADO",IF(OR(N(D171)&lt;0,N(D171)&gt;=E171),"RUPTURA TOTAL/INVÁLIDA",IF(F171&lt;=0,"EVENTO INVÁLIDO","OK"))))))</f>
        <v/>
      </c>
      <c r="M171" s="37">
        <f>IF(A171="","",MONTH(A171))</f>
        <v/>
      </c>
    </row>
    <row r="172">
      <c r="A172" s="34" t="n"/>
      <c r="B172" s="35" t="n"/>
      <c r="C172" s="36" t="n"/>
      <c r="D172" s="36" t="n"/>
      <c r="E172" s="37">
        <f>IF(A172="","",DAY(EOMONTH(A172,0)))</f>
        <v/>
      </c>
      <c r="F172" s="38">
        <f>IF(OR(A172="",B172=""),"",MAX(0.1,1+SUMPRODUCT(--('Eventos'!$B$6:$B$105&lt;=EOMONTH(A172,0)),--('Eventos'!$C$6:$C$105&gt;=A172),--((('Eventos'!$D$6:$D$105=B172)+('Eventos'!$D$6:$D$105="TODOS"))&gt;0),--('Eventos'!$G$6:$G$105="Ativo"),--('Eventos'!$I$6:$I$105="OK"),'Eventos'!$F$6:$F$105)))</f>
        <v/>
      </c>
      <c r="G172" s="38">
        <f>IF(OR(A172="",B172="",C172=""),"",IF(OR(N(D172)&lt;0,N(D172)&gt;=E172),"",C172*E172/(E172-N(D172))))</f>
        <v/>
      </c>
      <c r="H172" s="38">
        <f>IF(OR(G172="",F172="",F172&lt;=0),"",G172/F172)</f>
        <v/>
      </c>
      <c r="I172" s="38">
        <f>IF(OR(A172="",B172="",H172=""),"",IF(COUNTIFS($B$6:$B$305,B172,$A$6:$A$305,"&gt;="&amp;EDATE(A172,-'Parâmetros'!$B$4),$A$6:$A$305,"&lt;"&amp;A172,$L$6:$L$305,"OK")&gt;='Parâmetros'!$B$11,AVERAGEIFS($H$6:$H$305,$B$6:$B$305,B172,$A$6:$A$305,"&gt;="&amp;EDATE(A172,-'Parâmetros'!$B$4),$A$6:$A$305,"&lt;"&amp;A172,$L$6:$L$305,"OK"),""))</f>
        <v/>
      </c>
      <c r="J172" s="38">
        <f>IF(OR(H172="",I172=""),"",ABS(H172-I172))</f>
        <v/>
      </c>
      <c r="K172" s="39">
        <f>IFERROR(J172/H172,"")</f>
        <v/>
      </c>
      <c r="L172" s="5">
        <f>IF(COUNTA(A172:D172)=0,"",IF(OR(A172="",B172="",C172=""),"INCOMPLETO",IF(A172&gt;'Parâmetros'!$B$2,"APÓS DATA DE CORTE",IF(COUNTIFS($A$6:$A$305,A172,$B$6:$B$305,B172)&gt;1,"DUPLICADO",IF(OR(N(D172)&lt;0,N(D172)&gt;=E172),"RUPTURA TOTAL/INVÁLIDA",IF(F172&lt;=0,"EVENTO INVÁLIDO","OK"))))))</f>
        <v/>
      </c>
      <c r="M172" s="37">
        <f>IF(A172="","",MONTH(A172))</f>
        <v/>
      </c>
    </row>
    <row r="173">
      <c r="A173" s="34" t="n"/>
      <c r="B173" s="35" t="n"/>
      <c r="C173" s="36" t="n"/>
      <c r="D173" s="36" t="n"/>
      <c r="E173" s="37">
        <f>IF(A173="","",DAY(EOMONTH(A173,0)))</f>
        <v/>
      </c>
      <c r="F173" s="38">
        <f>IF(OR(A173="",B173=""),"",MAX(0.1,1+SUMPRODUCT(--('Eventos'!$B$6:$B$105&lt;=EOMONTH(A173,0)),--('Eventos'!$C$6:$C$105&gt;=A173),--((('Eventos'!$D$6:$D$105=B173)+('Eventos'!$D$6:$D$105="TODOS"))&gt;0),--('Eventos'!$G$6:$G$105="Ativo"),--('Eventos'!$I$6:$I$105="OK"),'Eventos'!$F$6:$F$105)))</f>
        <v/>
      </c>
      <c r="G173" s="38">
        <f>IF(OR(A173="",B173="",C173=""),"",IF(OR(N(D173)&lt;0,N(D173)&gt;=E173),"",C173*E173/(E173-N(D173))))</f>
        <v/>
      </c>
      <c r="H173" s="38">
        <f>IF(OR(G173="",F173="",F173&lt;=0),"",G173/F173)</f>
        <v/>
      </c>
      <c r="I173" s="38">
        <f>IF(OR(A173="",B173="",H173=""),"",IF(COUNTIFS($B$6:$B$305,B173,$A$6:$A$305,"&gt;="&amp;EDATE(A173,-'Parâmetros'!$B$4),$A$6:$A$305,"&lt;"&amp;A173,$L$6:$L$305,"OK")&gt;='Parâmetros'!$B$11,AVERAGEIFS($H$6:$H$305,$B$6:$B$305,B173,$A$6:$A$305,"&gt;="&amp;EDATE(A173,-'Parâmetros'!$B$4),$A$6:$A$305,"&lt;"&amp;A173,$L$6:$L$305,"OK"),""))</f>
        <v/>
      </c>
      <c r="J173" s="38">
        <f>IF(OR(H173="",I173=""),"",ABS(H173-I173))</f>
        <v/>
      </c>
      <c r="K173" s="39">
        <f>IFERROR(J173/H173,"")</f>
        <v/>
      </c>
      <c r="L173" s="5">
        <f>IF(COUNTA(A173:D173)=0,"",IF(OR(A173="",B173="",C173=""),"INCOMPLETO",IF(A173&gt;'Parâmetros'!$B$2,"APÓS DATA DE CORTE",IF(COUNTIFS($A$6:$A$305,A173,$B$6:$B$305,B173)&gt;1,"DUPLICADO",IF(OR(N(D173)&lt;0,N(D173)&gt;=E173),"RUPTURA TOTAL/INVÁLIDA",IF(F173&lt;=0,"EVENTO INVÁLIDO","OK"))))))</f>
        <v/>
      </c>
      <c r="M173" s="37">
        <f>IF(A173="","",MONTH(A173))</f>
        <v/>
      </c>
    </row>
    <row r="174">
      <c r="A174" s="34" t="n"/>
      <c r="B174" s="35" t="n"/>
      <c r="C174" s="36" t="n"/>
      <c r="D174" s="36" t="n"/>
      <c r="E174" s="37">
        <f>IF(A174="","",DAY(EOMONTH(A174,0)))</f>
        <v/>
      </c>
      <c r="F174" s="38">
        <f>IF(OR(A174="",B174=""),"",MAX(0.1,1+SUMPRODUCT(--('Eventos'!$B$6:$B$105&lt;=EOMONTH(A174,0)),--('Eventos'!$C$6:$C$105&gt;=A174),--((('Eventos'!$D$6:$D$105=B174)+('Eventos'!$D$6:$D$105="TODOS"))&gt;0),--('Eventos'!$G$6:$G$105="Ativo"),--('Eventos'!$I$6:$I$105="OK"),'Eventos'!$F$6:$F$105)))</f>
        <v/>
      </c>
      <c r="G174" s="38">
        <f>IF(OR(A174="",B174="",C174=""),"",IF(OR(N(D174)&lt;0,N(D174)&gt;=E174),"",C174*E174/(E174-N(D174))))</f>
        <v/>
      </c>
      <c r="H174" s="38">
        <f>IF(OR(G174="",F174="",F174&lt;=0),"",G174/F174)</f>
        <v/>
      </c>
      <c r="I174" s="38">
        <f>IF(OR(A174="",B174="",H174=""),"",IF(COUNTIFS($B$6:$B$305,B174,$A$6:$A$305,"&gt;="&amp;EDATE(A174,-'Parâmetros'!$B$4),$A$6:$A$305,"&lt;"&amp;A174,$L$6:$L$305,"OK")&gt;='Parâmetros'!$B$11,AVERAGEIFS($H$6:$H$305,$B$6:$B$305,B174,$A$6:$A$305,"&gt;="&amp;EDATE(A174,-'Parâmetros'!$B$4),$A$6:$A$305,"&lt;"&amp;A174,$L$6:$L$305,"OK"),""))</f>
        <v/>
      </c>
      <c r="J174" s="38">
        <f>IF(OR(H174="",I174=""),"",ABS(H174-I174))</f>
        <v/>
      </c>
      <c r="K174" s="39">
        <f>IFERROR(J174/H174,"")</f>
        <v/>
      </c>
      <c r="L174" s="5">
        <f>IF(COUNTA(A174:D174)=0,"",IF(OR(A174="",B174="",C174=""),"INCOMPLETO",IF(A174&gt;'Parâmetros'!$B$2,"APÓS DATA DE CORTE",IF(COUNTIFS($A$6:$A$305,A174,$B$6:$B$305,B174)&gt;1,"DUPLICADO",IF(OR(N(D174)&lt;0,N(D174)&gt;=E174),"RUPTURA TOTAL/INVÁLIDA",IF(F174&lt;=0,"EVENTO INVÁLIDO","OK"))))))</f>
        <v/>
      </c>
      <c r="M174" s="37">
        <f>IF(A174="","",MONTH(A174))</f>
        <v/>
      </c>
    </row>
    <row r="175">
      <c r="A175" s="34" t="n"/>
      <c r="B175" s="35" t="n"/>
      <c r="C175" s="36" t="n"/>
      <c r="D175" s="36" t="n"/>
      <c r="E175" s="37">
        <f>IF(A175="","",DAY(EOMONTH(A175,0)))</f>
        <v/>
      </c>
      <c r="F175" s="38">
        <f>IF(OR(A175="",B175=""),"",MAX(0.1,1+SUMPRODUCT(--('Eventos'!$B$6:$B$105&lt;=EOMONTH(A175,0)),--('Eventos'!$C$6:$C$105&gt;=A175),--((('Eventos'!$D$6:$D$105=B175)+('Eventos'!$D$6:$D$105="TODOS"))&gt;0),--('Eventos'!$G$6:$G$105="Ativo"),--('Eventos'!$I$6:$I$105="OK"),'Eventos'!$F$6:$F$105)))</f>
        <v/>
      </c>
      <c r="G175" s="38">
        <f>IF(OR(A175="",B175="",C175=""),"",IF(OR(N(D175)&lt;0,N(D175)&gt;=E175),"",C175*E175/(E175-N(D175))))</f>
        <v/>
      </c>
      <c r="H175" s="38">
        <f>IF(OR(G175="",F175="",F175&lt;=0),"",G175/F175)</f>
        <v/>
      </c>
      <c r="I175" s="38">
        <f>IF(OR(A175="",B175="",H175=""),"",IF(COUNTIFS($B$6:$B$305,B175,$A$6:$A$305,"&gt;="&amp;EDATE(A175,-'Parâmetros'!$B$4),$A$6:$A$305,"&lt;"&amp;A175,$L$6:$L$305,"OK")&gt;='Parâmetros'!$B$11,AVERAGEIFS($H$6:$H$305,$B$6:$B$305,B175,$A$6:$A$305,"&gt;="&amp;EDATE(A175,-'Parâmetros'!$B$4),$A$6:$A$305,"&lt;"&amp;A175,$L$6:$L$305,"OK"),""))</f>
        <v/>
      </c>
      <c r="J175" s="38">
        <f>IF(OR(H175="",I175=""),"",ABS(H175-I175))</f>
        <v/>
      </c>
      <c r="K175" s="39">
        <f>IFERROR(J175/H175,"")</f>
        <v/>
      </c>
      <c r="L175" s="5">
        <f>IF(COUNTA(A175:D175)=0,"",IF(OR(A175="",B175="",C175=""),"INCOMPLETO",IF(A175&gt;'Parâmetros'!$B$2,"APÓS DATA DE CORTE",IF(COUNTIFS($A$6:$A$305,A175,$B$6:$B$305,B175)&gt;1,"DUPLICADO",IF(OR(N(D175)&lt;0,N(D175)&gt;=E175),"RUPTURA TOTAL/INVÁLIDA",IF(F175&lt;=0,"EVENTO INVÁLIDO","OK"))))))</f>
        <v/>
      </c>
      <c r="M175" s="37">
        <f>IF(A175="","",MONTH(A175))</f>
        <v/>
      </c>
    </row>
    <row r="176">
      <c r="A176" s="34" t="n"/>
      <c r="B176" s="35" t="n"/>
      <c r="C176" s="36" t="n"/>
      <c r="D176" s="36" t="n"/>
      <c r="E176" s="37">
        <f>IF(A176="","",DAY(EOMONTH(A176,0)))</f>
        <v/>
      </c>
      <c r="F176" s="38">
        <f>IF(OR(A176="",B176=""),"",MAX(0.1,1+SUMPRODUCT(--('Eventos'!$B$6:$B$105&lt;=EOMONTH(A176,0)),--('Eventos'!$C$6:$C$105&gt;=A176),--((('Eventos'!$D$6:$D$105=B176)+('Eventos'!$D$6:$D$105="TODOS"))&gt;0),--('Eventos'!$G$6:$G$105="Ativo"),--('Eventos'!$I$6:$I$105="OK"),'Eventos'!$F$6:$F$105)))</f>
        <v/>
      </c>
      <c r="G176" s="38">
        <f>IF(OR(A176="",B176="",C176=""),"",IF(OR(N(D176)&lt;0,N(D176)&gt;=E176),"",C176*E176/(E176-N(D176))))</f>
        <v/>
      </c>
      <c r="H176" s="38">
        <f>IF(OR(G176="",F176="",F176&lt;=0),"",G176/F176)</f>
        <v/>
      </c>
      <c r="I176" s="38">
        <f>IF(OR(A176="",B176="",H176=""),"",IF(COUNTIFS($B$6:$B$305,B176,$A$6:$A$305,"&gt;="&amp;EDATE(A176,-'Parâmetros'!$B$4),$A$6:$A$305,"&lt;"&amp;A176,$L$6:$L$305,"OK")&gt;='Parâmetros'!$B$11,AVERAGEIFS($H$6:$H$305,$B$6:$B$305,B176,$A$6:$A$305,"&gt;="&amp;EDATE(A176,-'Parâmetros'!$B$4),$A$6:$A$305,"&lt;"&amp;A176,$L$6:$L$305,"OK"),""))</f>
        <v/>
      </c>
      <c r="J176" s="38">
        <f>IF(OR(H176="",I176=""),"",ABS(H176-I176))</f>
        <v/>
      </c>
      <c r="K176" s="39">
        <f>IFERROR(J176/H176,"")</f>
        <v/>
      </c>
      <c r="L176" s="5">
        <f>IF(COUNTA(A176:D176)=0,"",IF(OR(A176="",B176="",C176=""),"INCOMPLETO",IF(A176&gt;'Parâmetros'!$B$2,"APÓS DATA DE CORTE",IF(COUNTIFS($A$6:$A$305,A176,$B$6:$B$305,B176)&gt;1,"DUPLICADO",IF(OR(N(D176)&lt;0,N(D176)&gt;=E176),"RUPTURA TOTAL/INVÁLIDA",IF(F176&lt;=0,"EVENTO INVÁLIDO","OK"))))))</f>
        <v/>
      </c>
      <c r="M176" s="37">
        <f>IF(A176="","",MONTH(A176))</f>
        <v/>
      </c>
    </row>
    <row r="177">
      <c r="A177" s="34" t="n"/>
      <c r="B177" s="35" t="n"/>
      <c r="C177" s="36" t="n"/>
      <c r="D177" s="36" t="n"/>
      <c r="E177" s="37">
        <f>IF(A177="","",DAY(EOMONTH(A177,0)))</f>
        <v/>
      </c>
      <c r="F177" s="38">
        <f>IF(OR(A177="",B177=""),"",MAX(0.1,1+SUMPRODUCT(--('Eventos'!$B$6:$B$105&lt;=EOMONTH(A177,0)),--('Eventos'!$C$6:$C$105&gt;=A177),--((('Eventos'!$D$6:$D$105=B177)+('Eventos'!$D$6:$D$105="TODOS"))&gt;0),--('Eventos'!$G$6:$G$105="Ativo"),--('Eventos'!$I$6:$I$105="OK"),'Eventos'!$F$6:$F$105)))</f>
        <v/>
      </c>
      <c r="G177" s="38">
        <f>IF(OR(A177="",B177="",C177=""),"",IF(OR(N(D177)&lt;0,N(D177)&gt;=E177),"",C177*E177/(E177-N(D177))))</f>
        <v/>
      </c>
      <c r="H177" s="38">
        <f>IF(OR(G177="",F177="",F177&lt;=0),"",G177/F177)</f>
        <v/>
      </c>
      <c r="I177" s="38">
        <f>IF(OR(A177="",B177="",H177=""),"",IF(COUNTIFS($B$6:$B$305,B177,$A$6:$A$305,"&gt;="&amp;EDATE(A177,-'Parâmetros'!$B$4),$A$6:$A$305,"&lt;"&amp;A177,$L$6:$L$305,"OK")&gt;='Parâmetros'!$B$11,AVERAGEIFS($H$6:$H$305,$B$6:$B$305,B177,$A$6:$A$305,"&gt;="&amp;EDATE(A177,-'Parâmetros'!$B$4),$A$6:$A$305,"&lt;"&amp;A177,$L$6:$L$305,"OK"),""))</f>
        <v/>
      </c>
      <c r="J177" s="38">
        <f>IF(OR(H177="",I177=""),"",ABS(H177-I177))</f>
        <v/>
      </c>
      <c r="K177" s="39">
        <f>IFERROR(J177/H177,"")</f>
        <v/>
      </c>
      <c r="L177" s="5">
        <f>IF(COUNTA(A177:D177)=0,"",IF(OR(A177="",B177="",C177=""),"INCOMPLETO",IF(A177&gt;'Parâmetros'!$B$2,"APÓS DATA DE CORTE",IF(COUNTIFS($A$6:$A$305,A177,$B$6:$B$305,B177)&gt;1,"DUPLICADO",IF(OR(N(D177)&lt;0,N(D177)&gt;=E177),"RUPTURA TOTAL/INVÁLIDA",IF(F177&lt;=0,"EVENTO INVÁLIDO","OK"))))))</f>
        <v/>
      </c>
      <c r="M177" s="37">
        <f>IF(A177="","",MONTH(A177))</f>
        <v/>
      </c>
    </row>
    <row r="178">
      <c r="A178" s="34" t="n"/>
      <c r="B178" s="35" t="n"/>
      <c r="C178" s="36" t="n"/>
      <c r="D178" s="36" t="n"/>
      <c r="E178" s="37">
        <f>IF(A178="","",DAY(EOMONTH(A178,0)))</f>
        <v/>
      </c>
      <c r="F178" s="38">
        <f>IF(OR(A178="",B178=""),"",MAX(0.1,1+SUMPRODUCT(--('Eventos'!$B$6:$B$105&lt;=EOMONTH(A178,0)),--('Eventos'!$C$6:$C$105&gt;=A178),--((('Eventos'!$D$6:$D$105=B178)+('Eventos'!$D$6:$D$105="TODOS"))&gt;0),--('Eventos'!$G$6:$G$105="Ativo"),--('Eventos'!$I$6:$I$105="OK"),'Eventos'!$F$6:$F$105)))</f>
        <v/>
      </c>
      <c r="G178" s="38">
        <f>IF(OR(A178="",B178="",C178=""),"",IF(OR(N(D178)&lt;0,N(D178)&gt;=E178),"",C178*E178/(E178-N(D178))))</f>
        <v/>
      </c>
      <c r="H178" s="38">
        <f>IF(OR(G178="",F178="",F178&lt;=0),"",G178/F178)</f>
        <v/>
      </c>
      <c r="I178" s="38">
        <f>IF(OR(A178="",B178="",H178=""),"",IF(COUNTIFS($B$6:$B$305,B178,$A$6:$A$305,"&gt;="&amp;EDATE(A178,-'Parâmetros'!$B$4),$A$6:$A$305,"&lt;"&amp;A178,$L$6:$L$305,"OK")&gt;='Parâmetros'!$B$11,AVERAGEIFS($H$6:$H$305,$B$6:$B$305,B178,$A$6:$A$305,"&gt;="&amp;EDATE(A178,-'Parâmetros'!$B$4),$A$6:$A$305,"&lt;"&amp;A178,$L$6:$L$305,"OK"),""))</f>
        <v/>
      </c>
      <c r="J178" s="38">
        <f>IF(OR(H178="",I178=""),"",ABS(H178-I178))</f>
        <v/>
      </c>
      <c r="K178" s="39">
        <f>IFERROR(J178/H178,"")</f>
        <v/>
      </c>
      <c r="L178" s="5">
        <f>IF(COUNTA(A178:D178)=0,"",IF(OR(A178="",B178="",C178=""),"INCOMPLETO",IF(A178&gt;'Parâmetros'!$B$2,"APÓS DATA DE CORTE",IF(COUNTIFS($A$6:$A$305,A178,$B$6:$B$305,B178)&gt;1,"DUPLICADO",IF(OR(N(D178)&lt;0,N(D178)&gt;=E178),"RUPTURA TOTAL/INVÁLIDA",IF(F178&lt;=0,"EVENTO INVÁLIDO","OK"))))))</f>
        <v/>
      </c>
      <c r="M178" s="37">
        <f>IF(A178="","",MONTH(A178))</f>
        <v/>
      </c>
    </row>
    <row r="179">
      <c r="A179" s="34" t="n"/>
      <c r="B179" s="35" t="n"/>
      <c r="C179" s="36" t="n"/>
      <c r="D179" s="36" t="n"/>
      <c r="E179" s="37">
        <f>IF(A179="","",DAY(EOMONTH(A179,0)))</f>
        <v/>
      </c>
      <c r="F179" s="38">
        <f>IF(OR(A179="",B179=""),"",MAX(0.1,1+SUMPRODUCT(--('Eventos'!$B$6:$B$105&lt;=EOMONTH(A179,0)),--('Eventos'!$C$6:$C$105&gt;=A179),--((('Eventos'!$D$6:$D$105=B179)+('Eventos'!$D$6:$D$105="TODOS"))&gt;0),--('Eventos'!$G$6:$G$105="Ativo"),--('Eventos'!$I$6:$I$105="OK"),'Eventos'!$F$6:$F$105)))</f>
        <v/>
      </c>
      <c r="G179" s="38">
        <f>IF(OR(A179="",B179="",C179=""),"",IF(OR(N(D179)&lt;0,N(D179)&gt;=E179),"",C179*E179/(E179-N(D179))))</f>
        <v/>
      </c>
      <c r="H179" s="38">
        <f>IF(OR(G179="",F179="",F179&lt;=0),"",G179/F179)</f>
        <v/>
      </c>
      <c r="I179" s="38">
        <f>IF(OR(A179="",B179="",H179=""),"",IF(COUNTIFS($B$6:$B$305,B179,$A$6:$A$305,"&gt;="&amp;EDATE(A179,-'Parâmetros'!$B$4),$A$6:$A$305,"&lt;"&amp;A179,$L$6:$L$305,"OK")&gt;='Parâmetros'!$B$11,AVERAGEIFS($H$6:$H$305,$B$6:$B$305,B179,$A$6:$A$305,"&gt;="&amp;EDATE(A179,-'Parâmetros'!$B$4),$A$6:$A$305,"&lt;"&amp;A179,$L$6:$L$305,"OK"),""))</f>
        <v/>
      </c>
      <c r="J179" s="38">
        <f>IF(OR(H179="",I179=""),"",ABS(H179-I179))</f>
        <v/>
      </c>
      <c r="K179" s="39">
        <f>IFERROR(J179/H179,"")</f>
        <v/>
      </c>
      <c r="L179" s="5">
        <f>IF(COUNTA(A179:D179)=0,"",IF(OR(A179="",B179="",C179=""),"INCOMPLETO",IF(A179&gt;'Parâmetros'!$B$2,"APÓS DATA DE CORTE",IF(COUNTIFS($A$6:$A$305,A179,$B$6:$B$305,B179)&gt;1,"DUPLICADO",IF(OR(N(D179)&lt;0,N(D179)&gt;=E179),"RUPTURA TOTAL/INVÁLIDA",IF(F179&lt;=0,"EVENTO INVÁLIDO","OK"))))))</f>
        <v/>
      </c>
      <c r="M179" s="37">
        <f>IF(A179="","",MONTH(A179))</f>
        <v/>
      </c>
    </row>
    <row r="180">
      <c r="A180" s="34" t="n"/>
      <c r="B180" s="35" t="n"/>
      <c r="C180" s="36" t="n"/>
      <c r="D180" s="36" t="n"/>
      <c r="E180" s="37">
        <f>IF(A180="","",DAY(EOMONTH(A180,0)))</f>
        <v/>
      </c>
      <c r="F180" s="38">
        <f>IF(OR(A180="",B180=""),"",MAX(0.1,1+SUMPRODUCT(--('Eventos'!$B$6:$B$105&lt;=EOMONTH(A180,0)),--('Eventos'!$C$6:$C$105&gt;=A180),--((('Eventos'!$D$6:$D$105=B180)+('Eventos'!$D$6:$D$105="TODOS"))&gt;0),--('Eventos'!$G$6:$G$105="Ativo"),--('Eventos'!$I$6:$I$105="OK"),'Eventos'!$F$6:$F$105)))</f>
        <v/>
      </c>
      <c r="G180" s="38">
        <f>IF(OR(A180="",B180="",C180=""),"",IF(OR(N(D180)&lt;0,N(D180)&gt;=E180),"",C180*E180/(E180-N(D180))))</f>
        <v/>
      </c>
      <c r="H180" s="38">
        <f>IF(OR(G180="",F180="",F180&lt;=0),"",G180/F180)</f>
        <v/>
      </c>
      <c r="I180" s="38">
        <f>IF(OR(A180="",B180="",H180=""),"",IF(COUNTIFS($B$6:$B$305,B180,$A$6:$A$305,"&gt;="&amp;EDATE(A180,-'Parâmetros'!$B$4),$A$6:$A$305,"&lt;"&amp;A180,$L$6:$L$305,"OK")&gt;='Parâmetros'!$B$11,AVERAGEIFS($H$6:$H$305,$B$6:$B$305,B180,$A$6:$A$305,"&gt;="&amp;EDATE(A180,-'Parâmetros'!$B$4),$A$6:$A$305,"&lt;"&amp;A180,$L$6:$L$305,"OK"),""))</f>
        <v/>
      </c>
      <c r="J180" s="38">
        <f>IF(OR(H180="",I180=""),"",ABS(H180-I180))</f>
        <v/>
      </c>
      <c r="K180" s="39">
        <f>IFERROR(J180/H180,"")</f>
        <v/>
      </c>
      <c r="L180" s="5">
        <f>IF(COUNTA(A180:D180)=0,"",IF(OR(A180="",B180="",C180=""),"INCOMPLETO",IF(A180&gt;'Parâmetros'!$B$2,"APÓS DATA DE CORTE",IF(COUNTIFS($A$6:$A$305,A180,$B$6:$B$305,B180)&gt;1,"DUPLICADO",IF(OR(N(D180)&lt;0,N(D180)&gt;=E180),"RUPTURA TOTAL/INVÁLIDA",IF(F180&lt;=0,"EVENTO INVÁLIDO","OK"))))))</f>
        <v/>
      </c>
      <c r="M180" s="37">
        <f>IF(A180="","",MONTH(A180))</f>
        <v/>
      </c>
    </row>
    <row r="181">
      <c r="A181" s="34" t="n"/>
      <c r="B181" s="35" t="n"/>
      <c r="C181" s="36" t="n"/>
      <c r="D181" s="36" t="n"/>
      <c r="E181" s="37">
        <f>IF(A181="","",DAY(EOMONTH(A181,0)))</f>
        <v/>
      </c>
      <c r="F181" s="38">
        <f>IF(OR(A181="",B181=""),"",MAX(0.1,1+SUMPRODUCT(--('Eventos'!$B$6:$B$105&lt;=EOMONTH(A181,0)),--('Eventos'!$C$6:$C$105&gt;=A181),--((('Eventos'!$D$6:$D$105=B181)+('Eventos'!$D$6:$D$105="TODOS"))&gt;0),--('Eventos'!$G$6:$G$105="Ativo"),--('Eventos'!$I$6:$I$105="OK"),'Eventos'!$F$6:$F$105)))</f>
        <v/>
      </c>
      <c r="G181" s="38">
        <f>IF(OR(A181="",B181="",C181=""),"",IF(OR(N(D181)&lt;0,N(D181)&gt;=E181),"",C181*E181/(E181-N(D181))))</f>
        <v/>
      </c>
      <c r="H181" s="38">
        <f>IF(OR(G181="",F181="",F181&lt;=0),"",G181/F181)</f>
        <v/>
      </c>
      <c r="I181" s="38">
        <f>IF(OR(A181="",B181="",H181=""),"",IF(COUNTIFS($B$6:$B$305,B181,$A$6:$A$305,"&gt;="&amp;EDATE(A181,-'Parâmetros'!$B$4),$A$6:$A$305,"&lt;"&amp;A181,$L$6:$L$305,"OK")&gt;='Parâmetros'!$B$11,AVERAGEIFS($H$6:$H$305,$B$6:$B$305,B181,$A$6:$A$305,"&gt;="&amp;EDATE(A181,-'Parâmetros'!$B$4),$A$6:$A$305,"&lt;"&amp;A181,$L$6:$L$305,"OK"),""))</f>
        <v/>
      </c>
      <c r="J181" s="38">
        <f>IF(OR(H181="",I181=""),"",ABS(H181-I181))</f>
        <v/>
      </c>
      <c r="K181" s="39">
        <f>IFERROR(J181/H181,"")</f>
        <v/>
      </c>
      <c r="L181" s="5">
        <f>IF(COUNTA(A181:D181)=0,"",IF(OR(A181="",B181="",C181=""),"INCOMPLETO",IF(A181&gt;'Parâmetros'!$B$2,"APÓS DATA DE CORTE",IF(COUNTIFS($A$6:$A$305,A181,$B$6:$B$305,B181)&gt;1,"DUPLICADO",IF(OR(N(D181)&lt;0,N(D181)&gt;=E181),"RUPTURA TOTAL/INVÁLIDA",IF(F181&lt;=0,"EVENTO INVÁLIDO","OK"))))))</f>
        <v/>
      </c>
      <c r="M181" s="37">
        <f>IF(A181="","",MONTH(A181))</f>
        <v/>
      </c>
    </row>
    <row r="182">
      <c r="A182" s="34" t="n"/>
      <c r="B182" s="35" t="n"/>
      <c r="C182" s="36" t="n"/>
      <c r="D182" s="36" t="n"/>
      <c r="E182" s="37">
        <f>IF(A182="","",DAY(EOMONTH(A182,0)))</f>
        <v/>
      </c>
      <c r="F182" s="38">
        <f>IF(OR(A182="",B182=""),"",MAX(0.1,1+SUMPRODUCT(--('Eventos'!$B$6:$B$105&lt;=EOMONTH(A182,0)),--('Eventos'!$C$6:$C$105&gt;=A182),--((('Eventos'!$D$6:$D$105=B182)+('Eventos'!$D$6:$D$105="TODOS"))&gt;0),--('Eventos'!$G$6:$G$105="Ativo"),--('Eventos'!$I$6:$I$105="OK"),'Eventos'!$F$6:$F$105)))</f>
        <v/>
      </c>
      <c r="G182" s="38">
        <f>IF(OR(A182="",B182="",C182=""),"",IF(OR(N(D182)&lt;0,N(D182)&gt;=E182),"",C182*E182/(E182-N(D182))))</f>
        <v/>
      </c>
      <c r="H182" s="38">
        <f>IF(OR(G182="",F182="",F182&lt;=0),"",G182/F182)</f>
        <v/>
      </c>
      <c r="I182" s="38">
        <f>IF(OR(A182="",B182="",H182=""),"",IF(COUNTIFS($B$6:$B$305,B182,$A$6:$A$305,"&gt;="&amp;EDATE(A182,-'Parâmetros'!$B$4),$A$6:$A$305,"&lt;"&amp;A182,$L$6:$L$305,"OK")&gt;='Parâmetros'!$B$11,AVERAGEIFS($H$6:$H$305,$B$6:$B$305,B182,$A$6:$A$305,"&gt;="&amp;EDATE(A182,-'Parâmetros'!$B$4),$A$6:$A$305,"&lt;"&amp;A182,$L$6:$L$305,"OK"),""))</f>
        <v/>
      </c>
      <c r="J182" s="38">
        <f>IF(OR(H182="",I182=""),"",ABS(H182-I182))</f>
        <v/>
      </c>
      <c r="K182" s="39">
        <f>IFERROR(J182/H182,"")</f>
        <v/>
      </c>
      <c r="L182" s="5">
        <f>IF(COUNTA(A182:D182)=0,"",IF(OR(A182="",B182="",C182=""),"INCOMPLETO",IF(A182&gt;'Parâmetros'!$B$2,"APÓS DATA DE CORTE",IF(COUNTIFS($A$6:$A$305,A182,$B$6:$B$305,B182)&gt;1,"DUPLICADO",IF(OR(N(D182)&lt;0,N(D182)&gt;=E182),"RUPTURA TOTAL/INVÁLIDA",IF(F182&lt;=0,"EVENTO INVÁLIDO","OK"))))))</f>
        <v/>
      </c>
      <c r="M182" s="37">
        <f>IF(A182="","",MONTH(A182))</f>
        <v/>
      </c>
    </row>
    <row r="183">
      <c r="A183" s="34" t="n"/>
      <c r="B183" s="35" t="n"/>
      <c r="C183" s="36" t="n"/>
      <c r="D183" s="36" t="n"/>
      <c r="E183" s="37">
        <f>IF(A183="","",DAY(EOMONTH(A183,0)))</f>
        <v/>
      </c>
      <c r="F183" s="38">
        <f>IF(OR(A183="",B183=""),"",MAX(0.1,1+SUMPRODUCT(--('Eventos'!$B$6:$B$105&lt;=EOMONTH(A183,0)),--('Eventos'!$C$6:$C$105&gt;=A183),--((('Eventos'!$D$6:$D$105=B183)+('Eventos'!$D$6:$D$105="TODOS"))&gt;0),--('Eventos'!$G$6:$G$105="Ativo"),--('Eventos'!$I$6:$I$105="OK"),'Eventos'!$F$6:$F$105)))</f>
        <v/>
      </c>
      <c r="G183" s="38">
        <f>IF(OR(A183="",B183="",C183=""),"",IF(OR(N(D183)&lt;0,N(D183)&gt;=E183),"",C183*E183/(E183-N(D183))))</f>
        <v/>
      </c>
      <c r="H183" s="38">
        <f>IF(OR(G183="",F183="",F183&lt;=0),"",G183/F183)</f>
        <v/>
      </c>
      <c r="I183" s="38">
        <f>IF(OR(A183="",B183="",H183=""),"",IF(COUNTIFS($B$6:$B$305,B183,$A$6:$A$305,"&gt;="&amp;EDATE(A183,-'Parâmetros'!$B$4),$A$6:$A$305,"&lt;"&amp;A183,$L$6:$L$305,"OK")&gt;='Parâmetros'!$B$11,AVERAGEIFS($H$6:$H$305,$B$6:$B$305,B183,$A$6:$A$305,"&gt;="&amp;EDATE(A183,-'Parâmetros'!$B$4),$A$6:$A$305,"&lt;"&amp;A183,$L$6:$L$305,"OK"),""))</f>
        <v/>
      </c>
      <c r="J183" s="38">
        <f>IF(OR(H183="",I183=""),"",ABS(H183-I183))</f>
        <v/>
      </c>
      <c r="K183" s="39">
        <f>IFERROR(J183/H183,"")</f>
        <v/>
      </c>
      <c r="L183" s="5">
        <f>IF(COUNTA(A183:D183)=0,"",IF(OR(A183="",B183="",C183=""),"INCOMPLETO",IF(A183&gt;'Parâmetros'!$B$2,"APÓS DATA DE CORTE",IF(COUNTIFS($A$6:$A$305,A183,$B$6:$B$305,B183)&gt;1,"DUPLICADO",IF(OR(N(D183)&lt;0,N(D183)&gt;=E183),"RUPTURA TOTAL/INVÁLIDA",IF(F183&lt;=0,"EVENTO INVÁLIDO","OK"))))))</f>
        <v/>
      </c>
      <c r="M183" s="37">
        <f>IF(A183="","",MONTH(A183))</f>
        <v/>
      </c>
    </row>
    <row r="184">
      <c r="A184" s="34" t="n"/>
      <c r="B184" s="35" t="n"/>
      <c r="C184" s="36" t="n"/>
      <c r="D184" s="36" t="n"/>
      <c r="E184" s="37">
        <f>IF(A184="","",DAY(EOMONTH(A184,0)))</f>
        <v/>
      </c>
      <c r="F184" s="38">
        <f>IF(OR(A184="",B184=""),"",MAX(0.1,1+SUMPRODUCT(--('Eventos'!$B$6:$B$105&lt;=EOMONTH(A184,0)),--('Eventos'!$C$6:$C$105&gt;=A184),--((('Eventos'!$D$6:$D$105=B184)+('Eventos'!$D$6:$D$105="TODOS"))&gt;0),--('Eventos'!$G$6:$G$105="Ativo"),--('Eventos'!$I$6:$I$105="OK"),'Eventos'!$F$6:$F$105)))</f>
        <v/>
      </c>
      <c r="G184" s="38">
        <f>IF(OR(A184="",B184="",C184=""),"",IF(OR(N(D184)&lt;0,N(D184)&gt;=E184),"",C184*E184/(E184-N(D184))))</f>
        <v/>
      </c>
      <c r="H184" s="38">
        <f>IF(OR(G184="",F184="",F184&lt;=0),"",G184/F184)</f>
        <v/>
      </c>
      <c r="I184" s="38">
        <f>IF(OR(A184="",B184="",H184=""),"",IF(COUNTIFS($B$6:$B$305,B184,$A$6:$A$305,"&gt;="&amp;EDATE(A184,-'Parâmetros'!$B$4),$A$6:$A$305,"&lt;"&amp;A184,$L$6:$L$305,"OK")&gt;='Parâmetros'!$B$11,AVERAGEIFS($H$6:$H$305,$B$6:$B$305,B184,$A$6:$A$305,"&gt;="&amp;EDATE(A184,-'Parâmetros'!$B$4),$A$6:$A$305,"&lt;"&amp;A184,$L$6:$L$305,"OK"),""))</f>
        <v/>
      </c>
      <c r="J184" s="38">
        <f>IF(OR(H184="",I184=""),"",ABS(H184-I184))</f>
        <v/>
      </c>
      <c r="K184" s="39">
        <f>IFERROR(J184/H184,"")</f>
        <v/>
      </c>
      <c r="L184" s="5">
        <f>IF(COUNTA(A184:D184)=0,"",IF(OR(A184="",B184="",C184=""),"INCOMPLETO",IF(A184&gt;'Parâmetros'!$B$2,"APÓS DATA DE CORTE",IF(COUNTIFS($A$6:$A$305,A184,$B$6:$B$305,B184)&gt;1,"DUPLICADO",IF(OR(N(D184)&lt;0,N(D184)&gt;=E184),"RUPTURA TOTAL/INVÁLIDA",IF(F184&lt;=0,"EVENTO INVÁLIDO","OK"))))))</f>
        <v/>
      </c>
      <c r="M184" s="37">
        <f>IF(A184="","",MONTH(A184))</f>
        <v/>
      </c>
    </row>
    <row r="185">
      <c r="A185" s="34" t="n"/>
      <c r="B185" s="35" t="n"/>
      <c r="C185" s="36" t="n"/>
      <c r="D185" s="36" t="n"/>
      <c r="E185" s="37">
        <f>IF(A185="","",DAY(EOMONTH(A185,0)))</f>
        <v/>
      </c>
      <c r="F185" s="38">
        <f>IF(OR(A185="",B185=""),"",MAX(0.1,1+SUMPRODUCT(--('Eventos'!$B$6:$B$105&lt;=EOMONTH(A185,0)),--('Eventos'!$C$6:$C$105&gt;=A185),--((('Eventos'!$D$6:$D$105=B185)+('Eventos'!$D$6:$D$105="TODOS"))&gt;0),--('Eventos'!$G$6:$G$105="Ativo"),--('Eventos'!$I$6:$I$105="OK"),'Eventos'!$F$6:$F$105)))</f>
        <v/>
      </c>
      <c r="G185" s="38">
        <f>IF(OR(A185="",B185="",C185=""),"",IF(OR(N(D185)&lt;0,N(D185)&gt;=E185),"",C185*E185/(E185-N(D185))))</f>
        <v/>
      </c>
      <c r="H185" s="38">
        <f>IF(OR(G185="",F185="",F185&lt;=0),"",G185/F185)</f>
        <v/>
      </c>
      <c r="I185" s="38">
        <f>IF(OR(A185="",B185="",H185=""),"",IF(COUNTIFS($B$6:$B$305,B185,$A$6:$A$305,"&gt;="&amp;EDATE(A185,-'Parâmetros'!$B$4),$A$6:$A$305,"&lt;"&amp;A185,$L$6:$L$305,"OK")&gt;='Parâmetros'!$B$11,AVERAGEIFS($H$6:$H$305,$B$6:$B$305,B185,$A$6:$A$305,"&gt;="&amp;EDATE(A185,-'Parâmetros'!$B$4),$A$6:$A$305,"&lt;"&amp;A185,$L$6:$L$305,"OK"),""))</f>
        <v/>
      </c>
      <c r="J185" s="38">
        <f>IF(OR(H185="",I185=""),"",ABS(H185-I185))</f>
        <v/>
      </c>
      <c r="K185" s="39">
        <f>IFERROR(J185/H185,"")</f>
        <v/>
      </c>
      <c r="L185" s="5">
        <f>IF(COUNTA(A185:D185)=0,"",IF(OR(A185="",B185="",C185=""),"INCOMPLETO",IF(A185&gt;'Parâmetros'!$B$2,"APÓS DATA DE CORTE",IF(COUNTIFS($A$6:$A$305,A185,$B$6:$B$305,B185)&gt;1,"DUPLICADO",IF(OR(N(D185)&lt;0,N(D185)&gt;=E185),"RUPTURA TOTAL/INVÁLIDA",IF(F185&lt;=0,"EVENTO INVÁLIDO","OK"))))))</f>
        <v/>
      </c>
      <c r="M185" s="37">
        <f>IF(A185="","",MONTH(A185))</f>
        <v/>
      </c>
    </row>
    <row r="186">
      <c r="A186" s="34" t="n"/>
      <c r="B186" s="35" t="n"/>
      <c r="C186" s="36" t="n"/>
      <c r="D186" s="36" t="n"/>
      <c r="E186" s="37">
        <f>IF(A186="","",DAY(EOMONTH(A186,0)))</f>
        <v/>
      </c>
      <c r="F186" s="38">
        <f>IF(OR(A186="",B186=""),"",MAX(0.1,1+SUMPRODUCT(--('Eventos'!$B$6:$B$105&lt;=EOMONTH(A186,0)),--('Eventos'!$C$6:$C$105&gt;=A186),--((('Eventos'!$D$6:$D$105=B186)+('Eventos'!$D$6:$D$105="TODOS"))&gt;0),--('Eventos'!$G$6:$G$105="Ativo"),--('Eventos'!$I$6:$I$105="OK"),'Eventos'!$F$6:$F$105)))</f>
        <v/>
      </c>
      <c r="G186" s="38">
        <f>IF(OR(A186="",B186="",C186=""),"",IF(OR(N(D186)&lt;0,N(D186)&gt;=E186),"",C186*E186/(E186-N(D186))))</f>
        <v/>
      </c>
      <c r="H186" s="38">
        <f>IF(OR(G186="",F186="",F186&lt;=0),"",G186/F186)</f>
        <v/>
      </c>
      <c r="I186" s="38">
        <f>IF(OR(A186="",B186="",H186=""),"",IF(COUNTIFS($B$6:$B$305,B186,$A$6:$A$305,"&gt;="&amp;EDATE(A186,-'Parâmetros'!$B$4),$A$6:$A$305,"&lt;"&amp;A186,$L$6:$L$305,"OK")&gt;='Parâmetros'!$B$11,AVERAGEIFS($H$6:$H$305,$B$6:$B$305,B186,$A$6:$A$305,"&gt;="&amp;EDATE(A186,-'Parâmetros'!$B$4),$A$6:$A$305,"&lt;"&amp;A186,$L$6:$L$305,"OK"),""))</f>
        <v/>
      </c>
      <c r="J186" s="38">
        <f>IF(OR(H186="",I186=""),"",ABS(H186-I186))</f>
        <v/>
      </c>
      <c r="K186" s="39">
        <f>IFERROR(J186/H186,"")</f>
        <v/>
      </c>
      <c r="L186" s="5">
        <f>IF(COUNTA(A186:D186)=0,"",IF(OR(A186="",B186="",C186=""),"INCOMPLETO",IF(A186&gt;'Parâmetros'!$B$2,"APÓS DATA DE CORTE",IF(COUNTIFS($A$6:$A$305,A186,$B$6:$B$305,B186)&gt;1,"DUPLICADO",IF(OR(N(D186)&lt;0,N(D186)&gt;=E186),"RUPTURA TOTAL/INVÁLIDA",IF(F186&lt;=0,"EVENTO INVÁLIDO","OK"))))))</f>
        <v/>
      </c>
      <c r="M186" s="37">
        <f>IF(A186="","",MONTH(A186))</f>
        <v/>
      </c>
    </row>
    <row r="187">
      <c r="A187" s="34" t="n"/>
      <c r="B187" s="35" t="n"/>
      <c r="C187" s="36" t="n"/>
      <c r="D187" s="36" t="n"/>
      <c r="E187" s="37">
        <f>IF(A187="","",DAY(EOMONTH(A187,0)))</f>
        <v/>
      </c>
      <c r="F187" s="38">
        <f>IF(OR(A187="",B187=""),"",MAX(0.1,1+SUMPRODUCT(--('Eventos'!$B$6:$B$105&lt;=EOMONTH(A187,0)),--('Eventos'!$C$6:$C$105&gt;=A187),--((('Eventos'!$D$6:$D$105=B187)+('Eventos'!$D$6:$D$105="TODOS"))&gt;0),--('Eventos'!$G$6:$G$105="Ativo"),--('Eventos'!$I$6:$I$105="OK"),'Eventos'!$F$6:$F$105)))</f>
        <v/>
      </c>
      <c r="G187" s="38">
        <f>IF(OR(A187="",B187="",C187=""),"",IF(OR(N(D187)&lt;0,N(D187)&gt;=E187),"",C187*E187/(E187-N(D187))))</f>
        <v/>
      </c>
      <c r="H187" s="38">
        <f>IF(OR(G187="",F187="",F187&lt;=0),"",G187/F187)</f>
        <v/>
      </c>
      <c r="I187" s="38">
        <f>IF(OR(A187="",B187="",H187=""),"",IF(COUNTIFS($B$6:$B$305,B187,$A$6:$A$305,"&gt;="&amp;EDATE(A187,-'Parâmetros'!$B$4),$A$6:$A$305,"&lt;"&amp;A187,$L$6:$L$305,"OK")&gt;='Parâmetros'!$B$11,AVERAGEIFS($H$6:$H$305,$B$6:$B$305,B187,$A$6:$A$305,"&gt;="&amp;EDATE(A187,-'Parâmetros'!$B$4),$A$6:$A$305,"&lt;"&amp;A187,$L$6:$L$305,"OK"),""))</f>
        <v/>
      </c>
      <c r="J187" s="38">
        <f>IF(OR(H187="",I187=""),"",ABS(H187-I187))</f>
        <v/>
      </c>
      <c r="K187" s="39">
        <f>IFERROR(J187/H187,"")</f>
        <v/>
      </c>
      <c r="L187" s="5">
        <f>IF(COUNTA(A187:D187)=0,"",IF(OR(A187="",B187="",C187=""),"INCOMPLETO",IF(A187&gt;'Parâmetros'!$B$2,"APÓS DATA DE CORTE",IF(COUNTIFS($A$6:$A$305,A187,$B$6:$B$305,B187)&gt;1,"DUPLICADO",IF(OR(N(D187)&lt;0,N(D187)&gt;=E187),"RUPTURA TOTAL/INVÁLIDA",IF(F187&lt;=0,"EVENTO INVÁLIDO","OK"))))))</f>
        <v/>
      </c>
      <c r="M187" s="37">
        <f>IF(A187="","",MONTH(A187))</f>
        <v/>
      </c>
    </row>
    <row r="188">
      <c r="A188" s="34" t="n"/>
      <c r="B188" s="35" t="n"/>
      <c r="C188" s="36" t="n"/>
      <c r="D188" s="36" t="n"/>
      <c r="E188" s="37">
        <f>IF(A188="","",DAY(EOMONTH(A188,0)))</f>
        <v/>
      </c>
      <c r="F188" s="38">
        <f>IF(OR(A188="",B188=""),"",MAX(0.1,1+SUMPRODUCT(--('Eventos'!$B$6:$B$105&lt;=EOMONTH(A188,0)),--('Eventos'!$C$6:$C$105&gt;=A188),--((('Eventos'!$D$6:$D$105=B188)+('Eventos'!$D$6:$D$105="TODOS"))&gt;0),--('Eventos'!$G$6:$G$105="Ativo"),--('Eventos'!$I$6:$I$105="OK"),'Eventos'!$F$6:$F$105)))</f>
        <v/>
      </c>
      <c r="G188" s="38">
        <f>IF(OR(A188="",B188="",C188=""),"",IF(OR(N(D188)&lt;0,N(D188)&gt;=E188),"",C188*E188/(E188-N(D188))))</f>
        <v/>
      </c>
      <c r="H188" s="38">
        <f>IF(OR(G188="",F188="",F188&lt;=0),"",G188/F188)</f>
        <v/>
      </c>
      <c r="I188" s="38">
        <f>IF(OR(A188="",B188="",H188=""),"",IF(COUNTIFS($B$6:$B$305,B188,$A$6:$A$305,"&gt;="&amp;EDATE(A188,-'Parâmetros'!$B$4),$A$6:$A$305,"&lt;"&amp;A188,$L$6:$L$305,"OK")&gt;='Parâmetros'!$B$11,AVERAGEIFS($H$6:$H$305,$B$6:$B$305,B188,$A$6:$A$305,"&gt;="&amp;EDATE(A188,-'Parâmetros'!$B$4),$A$6:$A$305,"&lt;"&amp;A188,$L$6:$L$305,"OK"),""))</f>
        <v/>
      </c>
      <c r="J188" s="38">
        <f>IF(OR(H188="",I188=""),"",ABS(H188-I188))</f>
        <v/>
      </c>
      <c r="K188" s="39">
        <f>IFERROR(J188/H188,"")</f>
        <v/>
      </c>
      <c r="L188" s="5">
        <f>IF(COUNTA(A188:D188)=0,"",IF(OR(A188="",B188="",C188=""),"INCOMPLETO",IF(A188&gt;'Parâmetros'!$B$2,"APÓS DATA DE CORTE",IF(COUNTIFS($A$6:$A$305,A188,$B$6:$B$305,B188)&gt;1,"DUPLICADO",IF(OR(N(D188)&lt;0,N(D188)&gt;=E188),"RUPTURA TOTAL/INVÁLIDA",IF(F188&lt;=0,"EVENTO INVÁLIDO","OK"))))))</f>
        <v/>
      </c>
      <c r="M188" s="37">
        <f>IF(A188="","",MONTH(A188))</f>
        <v/>
      </c>
    </row>
    <row r="189">
      <c r="A189" s="34" t="n"/>
      <c r="B189" s="35" t="n"/>
      <c r="C189" s="36" t="n"/>
      <c r="D189" s="36" t="n"/>
      <c r="E189" s="37">
        <f>IF(A189="","",DAY(EOMONTH(A189,0)))</f>
        <v/>
      </c>
      <c r="F189" s="38">
        <f>IF(OR(A189="",B189=""),"",MAX(0.1,1+SUMPRODUCT(--('Eventos'!$B$6:$B$105&lt;=EOMONTH(A189,0)),--('Eventos'!$C$6:$C$105&gt;=A189),--((('Eventos'!$D$6:$D$105=B189)+('Eventos'!$D$6:$D$105="TODOS"))&gt;0),--('Eventos'!$G$6:$G$105="Ativo"),--('Eventos'!$I$6:$I$105="OK"),'Eventos'!$F$6:$F$105)))</f>
        <v/>
      </c>
      <c r="G189" s="38">
        <f>IF(OR(A189="",B189="",C189=""),"",IF(OR(N(D189)&lt;0,N(D189)&gt;=E189),"",C189*E189/(E189-N(D189))))</f>
        <v/>
      </c>
      <c r="H189" s="38">
        <f>IF(OR(G189="",F189="",F189&lt;=0),"",G189/F189)</f>
        <v/>
      </c>
      <c r="I189" s="38">
        <f>IF(OR(A189="",B189="",H189=""),"",IF(COUNTIFS($B$6:$B$305,B189,$A$6:$A$305,"&gt;="&amp;EDATE(A189,-'Parâmetros'!$B$4),$A$6:$A$305,"&lt;"&amp;A189,$L$6:$L$305,"OK")&gt;='Parâmetros'!$B$11,AVERAGEIFS($H$6:$H$305,$B$6:$B$305,B189,$A$6:$A$305,"&gt;="&amp;EDATE(A189,-'Parâmetros'!$B$4),$A$6:$A$305,"&lt;"&amp;A189,$L$6:$L$305,"OK"),""))</f>
        <v/>
      </c>
      <c r="J189" s="38">
        <f>IF(OR(H189="",I189=""),"",ABS(H189-I189))</f>
        <v/>
      </c>
      <c r="K189" s="39">
        <f>IFERROR(J189/H189,"")</f>
        <v/>
      </c>
      <c r="L189" s="5">
        <f>IF(COUNTA(A189:D189)=0,"",IF(OR(A189="",B189="",C189=""),"INCOMPLETO",IF(A189&gt;'Parâmetros'!$B$2,"APÓS DATA DE CORTE",IF(COUNTIFS($A$6:$A$305,A189,$B$6:$B$305,B189)&gt;1,"DUPLICADO",IF(OR(N(D189)&lt;0,N(D189)&gt;=E189),"RUPTURA TOTAL/INVÁLIDA",IF(F189&lt;=0,"EVENTO INVÁLIDO","OK"))))))</f>
        <v/>
      </c>
      <c r="M189" s="37">
        <f>IF(A189="","",MONTH(A189))</f>
        <v/>
      </c>
    </row>
    <row r="190">
      <c r="A190" s="34" t="n"/>
      <c r="B190" s="35" t="n"/>
      <c r="C190" s="36" t="n"/>
      <c r="D190" s="36" t="n"/>
      <c r="E190" s="37">
        <f>IF(A190="","",DAY(EOMONTH(A190,0)))</f>
        <v/>
      </c>
      <c r="F190" s="38">
        <f>IF(OR(A190="",B190=""),"",MAX(0.1,1+SUMPRODUCT(--('Eventos'!$B$6:$B$105&lt;=EOMONTH(A190,0)),--('Eventos'!$C$6:$C$105&gt;=A190),--((('Eventos'!$D$6:$D$105=B190)+('Eventos'!$D$6:$D$105="TODOS"))&gt;0),--('Eventos'!$G$6:$G$105="Ativo"),--('Eventos'!$I$6:$I$105="OK"),'Eventos'!$F$6:$F$105)))</f>
        <v/>
      </c>
      <c r="G190" s="38">
        <f>IF(OR(A190="",B190="",C190=""),"",IF(OR(N(D190)&lt;0,N(D190)&gt;=E190),"",C190*E190/(E190-N(D190))))</f>
        <v/>
      </c>
      <c r="H190" s="38">
        <f>IF(OR(G190="",F190="",F190&lt;=0),"",G190/F190)</f>
        <v/>
      </c>
      <c r="I190" s="38">
        <f>IF(OR(A190="",B190="",H190=""),"",IF(COUNTIFS($B$6:$B$305,B190,$A$6:$A$305,"&gt;="&amp;EDATE(A190,-'Parâmetros'!$B$4),$A$6:$A$305,"&lt;"&amp;A190,$L$6:$L$305,"OK")&gt;='Parâmetros'!$B$11,AVERAGEIFS($H$6:$H$305,$B$6:$B$305,B190,$A$6:$A$305,"&gt;="&amp;EDATE(A190,-'Parâmetros'!$B$4),$A$6:$A$305,"&lt;"&amp;A190,$L$6:$L$305,"OK"),""))</f>
        <v/>
      </c>
      <c r="J190" s="38">
        <f>IF(OR(H190="",I190=""),"",ABS(H190-I190))</f>
        <v/>
      </c>
      <c r="K190" s="39">
        <f>IFERROR(J190/H190,"")</f>
        <v/>
      </c>
      <c r="L190" s="5">
        <f>IF(COUNTA(A190:D190)=0,"",IF(OR(A190="",B190="",C190=""),"INCOMPLETO",IF(A190&gt;'Parâmetros'!$B$2,"APÓS DATA DE CORTE",IF(COUNTIFS($A$6:$A$305,A190,$B$6:$B$305,B190)&gt;1,"DUPLICADO",IF(OR(N(D190)&lt;0,N(D190)&gt;=E190),"RUPTURA TOTAL/INVÁLIDA",IF(F190&lt;=0,"EVENTO INVÁLIDO","OK"))))))</f>
        <v/>
      </c>
      <c r="M190" s="37">
        <f>IF(A190="","",MONTH(A190))</f>
        <v/>
      </c>
    </row>
    <row r="191">
      <c r="A191" s="34" t="n"/>
      <c r="B191" s="35" t="n"/>
      <c r="C191" s="36" t="n"/>
      <c r="D191" s="36" t="n"/>
      <c r="E191" s="37">
        <f>IF(A191="","",DAY(EOMONTH(A191,0)))</f>
        <v/>
      </c>
      <c r="F191" s="38">
        <f>IF(OR(A191="",B191=""),"",MAX(0.1,1+SUMPRODUCT(--('Eventos'!$B$6:$B$105&lt;=EOMONTH(A191,0)),--('Eventos'!$C$6:$C$105&gt;=A191),--((('Eventos'!$D$6:$D$105=B191)+('Eventos'!$D$6:$D$105="TODOS"))&gt;0),--('Eventos'!$G$6:$G$105="Ativo"),--('Eventos'!$I$6:$I$105="OK"),'Eventos'!$F$6:$F$105)))</f>
        <v/>
      </c>
      <c r="G191" s="38">
        <f>IF(OR(A191="",B191="",C191=""),"",IF(OR(N(D191)&lt;0,N(D191)&gt;=E191),"",C191*E191/(E191-N(D191))))</f>
        <v/>
      </c>
      <c r="H191" s="38">
        <f>IF(OR(G191="",F191="",F191&lt;=0),"",G191/F191)</f>
        <v/>
      </c>
      <c r="I191" s="38">
        <f>IF(OR(A191="",B191="",H191=""),"",IF(COUNTIFS($B$6:$B$305,B191,$A$6:$A$305,"&gt;="&amp;EDATE(A191,-'Parâmetros'!$B$4),$A$6:$A$305,"&lt;"&amp;A191,$L$6:$L$305,"OK")&gt;='Parâmetros'!$B$11,AVERAGEIFS($H$6:$H$305,$B$6:$B$305,B191,$A$6:$A$305,"&gt;="&amp;EDATE(A191,-'Parâmetros'!$B$4),$A$6:$A$305,"&lt;"&amp;A191,$L$6:$L$305,"OK"),""))</f>
        <v/>
      </c>
      <c r="J191" s="38">
        <f>IF(OR(H191="",I191=""),"",ABS(H191-I191))</f>
        <v/>
      </c>
      <c r="K191" s="39">
        <f>IFERROR(J191/H191,"")</f>
        <v/>
      </c>
      <c r="L191" s="5">
        <f>IF(COUNTA(A191:D191)=0,"",IF(OR(A191="",B191="",C191=""),"INCOMPLETO",IF(A191&gt;'Parâmetros'!$B$2,"APÓS DATA DE CORTE",IF(COUNTIFS($A$6:$A$305,A191,$B$6:$B$305,B191)&gt;1,"DUPLICADO",IF(OR(N(D191)&lt;0,N(D191)&gt;=E191),"RUPTURA TOTAL/INVÁLIDA",IF(F191&lt;=0,"EVENTO INVÁLIDO","OK"))))))</f>
        <v/>
      </c>
      <c r="M191" s="37">
        <f>IF(A191="","",MONTH(A191))</f>
        <v/>
      </c>
    </row>
    <row r="192">
      <c r="A192" s="34" t="n"/>
      <c r="B192" s="35" t="n"/>
      <c r="C192" s="36" t="n"/>
      <c r="D192" s="36" t="n"/>
      <c r="E192" s="37">
        <f>IF(A192="","",DAY(EOMONTH(A192,0)))</f>
        <v/>
      </c>
      <c r="F192" s="38">
        <f>IF(OR(A192="",B192=""),"",MAX(0.1,1+SUMPRODUCT(--('Eventos'!$B$6:$B$105&lt;=EOMONTH(A192,0)),--('Eventos'!$C$6:$C$105&gt;=A192),--((('Eventos'!$D$6:$D$105=B192)+('Eventos'!$D$6:$D$105="TODOS"))&gt;0),--('Eventos'!$G$6:$G$105="Ativo"),--('Eventos'!$I$6:$I$105="OK"),'Eventos'!$F$6:$F$105)))</f>
        <v/>
      </c>
      <c r="G192" s="38">
        <f>IF(OR(A192="",B192="",C192=""),"",IF(OR(N(D192)&lt;0,N(D192)&gt;=E192),"",C192*E192/(E192-N(D192))))</f>
        <v/>
      </c>
      <c r="H192" s="38">
        <f>IF(OR(G192="",F192="",F192&lt;=0),"",G192/F192)</f>
        <v/>
      </c>
      <c r="I192" s="38">
        <f>IF(OR(A192="",B192="",H192=""),"",IF(COUNTIFS($B$6:$B$305,B192,$A$6:$A$305,"&gt;="&amp;EDATE(A192,-'Parâmetros'!$B$4),$A$6:$A$305,"&lt;"&amp;A192,$L$6:$L$305,"OK")&gt;='Parâmetros'!$B$11,AVERAGEIFS($H$6:$H$305,$B$6:$B$305,B192,$A$6:$A$305,"&gt;="&amp;EDATE(A192,-'Parâmetros'!$B$4),$A$6:$A$305,"&lt;"&amp;A192,$L$6:$L$305,"OK"),""))</f>
        <v/>
      </c>
      <c r="J192" s="38">
        <f>IF(OR(H192="",I192=""),"",ABS(H192-I192))</f>
        <v/>
      </c>
      <c r="K192" s="39">
        <f>IFERROR(J192/H192,"")</f>
        <v/>
      </c>
      <c r="L192" s="5">
        <f>IF(COUNTA(A192:D192)=0,"",IF(OR(A192="",B192="",C192=""),"INCOMPLETO",IF(A192&gt;'Parâmetros'!$B$2,"APÓS DATA DE CORTE",IF(COUNTIFS($A$6:$A$305,A192,$B$6:$B$305,B192)&gt;1,"DUPLICADO",IF(OR(N(D192)&lt;0,N(D192)&gt;=E192),"RUPTURA TOTAL/INVÁLIDA",IF(F192&lt;=0,"EVENTO INVÁLIDO","OK"))))))</f>
        <v/>
      </c>
      <c r="M192" s="37">
        <f>IF(A192="","",MONTH(A192))</f>
        <v/>
      </c>
    </row>
    <row r="193">
      <c r="A193" s="34" t="n"/>
      <c r="B193" s="35" t="n"/>
      <c r="C193" s="36" t="n"/>
      <c r="D193" s="36" t="n"/>
      <c r="E193" s="37">
        <f>IF(A193="","",DAY(EOMONTH(A193,0)))</f>
        <v/>
      </c>
      <c r="F193" s="38">
        <f>IF(OR(A193="",B193=""),"",MAX(0.1,1+SUMPRODUCT(--('Eventos'!$B$6:$B$105&lt;=EOMONTH(A193,0)),--('Eventos'!$C$6:$C$105&gt;=A193),--((('Eventos'!$D$6:$D$105=B193)+('Eventos'!$D$6:$D$105="TODOS"))&gt;0),--('Eventos'!$G$6:$G$105="Ativo"),--('Eventos'!$I$6:$I$105="OK"),'Eventos'!$F$6:$F$105)))</f>
        <v/>
      </c>
      <c r="G193" s="38">
        <f>IF(OR(A193="",B193="",C193=""),"",IF(OR(N(D193)&lt;0,N(D193)&gt;=E193),"",C193*E193/(E193-N(D193))))</f>
        <v/>
      </c>
      <c r="H193" s="38">
        <f>IF(OR(G193="",F193="",F193&lt;=0),"",G193/F193)</f>
        <v/>
      </c>
      <c r="I193" s="38">
        <f>IF(OR(A193="",B193="",H193=""),"",IF(COUNTIFS($B$6:$B$305,B193,$A$6:$A$305,"&gt;="&amp;EDATE(A193,-'Parâmetros'!$B$4),$A$6:$A$305,"&lt;"&amp;A193,$L$6:$L$305,"OK")&gt;='Parâmetros'!$B$11,AVERAGEIFS($H$6:$H$305,$B$6:$B$305,B193,$A$6:$A$305,"&gt;="&amp;EDATE(A193,-'Parâmetros'!$B$4),$A$6:$A$305,"&lt;"&amp;A193,$L$6:$L$305,"OK"),""))</f>
        <v/>
      </c>
      <c r="J193" s="38">
        <f>IF(OR(H193="",I193=""),"",ABS(H193-I193))</f>
        <v/>
      </c>
      <c r="K193" s="39">
        <f>IFERROR(J193/H193,"")</f>
        <v/>
      </c>
      <c r="L193" s="5">
        <f>IF(COUNTA(A193:D193)=0,"",IF(OR(A193="",B193="",C193=""),"INCOMPLETO",IF(A193&gt;'Parâmetros'!$B$2,"APÓS DATA DE CORTE",IF(COUNTIFS($A$6:$A$305,A193,$B$6:$B$305,B193)&gt;1,"DUPLICADO",IF(OR(N(D193)&lt;0,N(D193)&gt;=E193),"RUPTURA TOTAL/INVÁLIDA",IF(F193&lt;=0,"EVENTO INVÁLIDO","OK"))))))</f>
        <v/>
      </c>
      <c r="M193" s="37">
        <f>IF(A193="","",MONTH(A193))</f>
        <v/>
      </c>
    </row>
    <row r="194">
      <c r="A194" s="34" t="n"/>
      <c r="B194" s="35" t="n"/>
      <c r="C194" s="36" t="n"/>
      <c r="D194" s="36" t="n"/>
      <c r="E194" s="37">
        <f>IF(A194="","",DAY(EOMONTH(A194,0)))</f>
        <v/>
      </c>
      <c r="F194" s="38">
        <f>IF(OR(A194="",B194=""),"",MAX(0.1,1+SUMPRODUCT(--('Eventos'!$B$6:$B$105&lt;=EOMONTH(A194,0)),--('Eventos'!$C$6:$C$105&gt;=A194),--((('Eventos'!$D$6:$D$105=B194)+('Eventos'!$D$6:$D$105="TODOS"))&gt;0),--('Eventos'!$G$6:$G$105="Ativo"),--('Eventos'!$I$6:$I$105="OK"),'Eventos'!$F$6:$F$105)))</f>
        <v/>
      </c>
      <c r="G194" s="38">
        <f>IF(OR(A194="",B194="",C194=""),"",IF(OR(N(D194)&lt;0,N(D194)&gt;=E194),"",C194*E194/(E194-N(D194))))</f>
        <v/>
      </c>
      <c r="H194" s="38">
        <f>IF(OR(G194="",F194="",F194&lt;=0),"",G194/F194)</f>
        <v/>
      </c>
      <c r="I194" s="38">
        <f>IF(OR(A194="",B194="",H194=""),"",IF(COUNTIFS($B$6:$B$305,B194,$A$6:$A$305,"&gt;="&amp;EDATE(A194,-'Parâmetros'!$B$4),$A$6:$A$305,"&lt;"&amp;A194,$L$6:$L$305,"OK")&gt;='Parâmetros'!$B$11,AVERAGEIFS($H$6:$H$305,$B$6:$B$305,B194,$A$6:$A$305,"&gt;="&amp;EDATE(A194,-'Parâmetros'!$B$4),$A$6:$A$305,"&lt;"&amp;A194,$L$6:$L$305,"OK"),""))</f>
        <v/>
      </c>
      <c r="J194" s="38">
        <f>IF(OR(H194="",I194=""),"",ABS(H194-I194))</f>
        <v/>
      </c>
      <c r="K194" s="39">
        <f>IFERROR(J194/H194,"")</f>
        <v/>
      </c>
      <c r="L194" s="5">
        <f>IF(COUNTA(A194:D194)=0,"",IF(OR(A194="",B194="",C194=""),"INCOMPLETO",IF(A194&gt;'Parâmetros'!$B$2,"APÓS DATA DE CORTE",IF(COUNTIFS($A$6:$A$305,A194,$B$6:$B$305,B194)&gt;1,"DUPLICADO",IF(OR(N(D194)&lt;0,N(D194)&gt;=E194),"RUPTURA TOTAL/INVÁLIDA",IF(F194&lt;=0,"EVENTO INVÁLIDO","OK"))))))</f>
        <v/>
      </c>
      <c r="M194" s="37">
        <f>IF(A194="","",MONTH(A194))</f>
        <v/>
      </c>
    </row>
    <row r="195">
      <c r="A195" s="34" t="n"/>
      <c r="B195" s="35" t="n"/>
      <c r="C195" s="36" t="n"/>
      <c r="D195" s="36" t="n"/>
      <c r="E195" s="37">
        <f>IF(A195="","",DAY(EOMONTH(A195,0)))</f>
        <v/>
      </c>
      <c r="F195" s="38">
        <f>IF(OR(A195="",B195=""),"",MAX(0.1,1+SUMPRODUCT(--('Eventos'!$B$6:$B$105&lt;=EOMONTH(A195,0)),--('Eventos'!$C$6:$C$105&gt;=A195),--((('Eventos'!$D$6:$D$105=B195)+('Eventos'!$D$6:$D$105="TODOS"))&gt;0),--('Eventos'!$G$6:$G$105="Ativo"),--('Eventos'!$I$6:$I$105="OK"),'Eventos'!$F$6:$F$105)))</f>
        <v/>
      </c>
      <c r="G195" s="38">
        <f>IF(OR(A195="",B195="",C195=""),"",IF(OR(N(D195)&lt;0,N(D195)&gt;=E195),"",C195*E195/(E195-N(D195))))</f>
        <v/>
      </c>
      <c r="H195" s="38">
        <f>IF(OR(G195="",F195="",F195&lt;=0),"",G195/F195)</f>
        <v/>
      </c>
      <c r="I195" s="38">
        <f>IF(OR(A195="",B195="",H195=""),"",IF(COUNTIFS($B$6:$B$305,B195,$A$6:$A$305,"&gt;="&amp;EDATE(A195,-'Parâmetros'!$B$4),$A$6:$A$305,"&lt;"&amp;A195,$L$6:$L$305,"OK")&gt;='Parâmetros'!$B$11,AVERAGEIFS($H$6:$H$305,$B$6:$B$305,B195,$A$6:$A$305,"&gt;="&amp;EDATE(A195,-'Parâmetros'!$B$4),$A$6:$A$305,"&lt;"&amp;A195,$L$6:$L$305,"OK"),""))</f>
        <v/>
      </c>
      <c r="J195" s="38">
        <f>IF(OR(H195="",I195=""),"",ABS(H195-I195))</f>
        <v/>
      </c>
      <c r="K195" s="39">
        <f>IFERROR(J195/H195,"")</f>
        <v/>
      </c>
      <c r="L195" s="5">
        <f>IF(COUNTA(A195:D195)=0,"",IF(OR(A195="",B195="",C195=""),"INCOMPLETO",IF(A195&gt;'Parâmetros'!$B$2,"APÓS DATA DE CORTE",IF(COUNTIFS($A$6:$A$305,A195,$B$6:$B$305,B195)&gt;1,"DUPLICADO",IF(OR(N(D195)&lt;0,N(D195)&gt;=E195),"RUPTURA TOTAL/INVÁLIDA",IF(F195&lt;=0,"EVENTO INVÁLIDO","OK"))))))</f>
        <v/>
      </c>
      <c r="M195" s="37">
        <f>IF(A195="","",MONTH(A195))</f>
        <v/>
      </c>
    </row>
    <row r="196">
      <c r="A196" s="34" t="n"/>
      <c r="B196" s="35" t="n"/>
      <c r="C196" s="36" t="n"/>
      <c r="D196" s="36" t="n"/>
      <c r="E196" s="37">
        <f>IF(A196="","",DAY(EOMONTH(A196,0)))</f>
        <v/>
      </c>
      <c r="F196" s="38">
        <f>IF(OR(A196="",B196=""),"",MAX(0.1,1+SUMPRODUCT(--('Eventos'!$B$6:$B$105&lt;=EOMONTH(A196,0)),--('Eventos'!$C$6:$C$105&gt;=A196),--((('Eventos'!$D$6:$D$105=B196)+('Eventos'!$D$6:$D$105="TODOS"))&gt;0),--('Eventos'!$G$6:$G$105="Ativo"),--('Eventos'!$I$6:$I$105="OK"),'Eventos'!$F$6:$F$105)))</f>
        <v/>
      </c>
      <c r="G196" s="38">
        <f>IF(OR(A196="",B196="",C196=""),"",IF(OR(N(D196)&lt;0,N(D196)&gt;=E196),"",C196*E196/(E196-N(D196))))</f>
        <v/>
      </c>
      <c r="H196" s="38">
        <f>IF(OR(G196="",F196="",F196&lt;=0),"",G196/F196)</f>
        <v/>
      </c>
      <c r="I196" s="38">
        <f>IF(OR(A196="",B196="",H196=""),"",IF(COUNTIFS($B$6:$B$305,B196,$A$6:$A$305,"&gt;="&amp;EDATE(A196,-'Parâmetros'!$B$4),$A$6:$A$305,"&lt;"&amp;A196,$L$6:$L$305,"OK")&gt;='Parâmetros'!$B$11,AVERAGEIFS($H$6:$H$305,$B$6:$B$305,B196,$A$6:$A$305,"&gt;="&amp;EDATE(A196,-'Parâmetros'!$B$4),$A$6:$A$305,"&lt;"&amp;A196,$L$6:$L$305,"OK"),""))</f>
        <v/>
      </c>
      <c r="J196" s="38">
        <f>IF(OR(H196="",I196=""),"",ABS(H196-I196))</f>
        <v/>
      </c>
      <c r="K196" s="39">
        <f>IFERROR(J196/H196,"")</f>
        <v/>
      </c>
      <c r="L196" s="5">
        <f>IF(COUNTA(A196:D196)=0,"",IF(OR(A196="",B196="",C196=""),"INCOMPLETO",IF(A196&gt;'Parâmetros'!$B$2,"APÓS DATA DE CORTE",IF(COUNTIFS($A$6:$A$305,A196,$B$6:$B$305,B196)&gt;1,"DUPLICADO",IF(OR(N(D196)&lt;0,N(D196)&gt;=E196),"RUPTURA TOTAL/INVÁLIDA",IF(F196&lt;=0,"EVENTO INVÁLIDO","OK"))))))</f>
        <v/>
      </c>
      <c r="M196" s="37">
        <f>IF(A196="","",MONTH(A196))</f>
        <v/>
      </c>
    </row>
    <row r="197">
      <c r="A197" s="34" t="n"/>
      <c r="B197" s="35" t="n"/>
      <c r="C197" s="36" t="n"/>
      <c r="D197" s="36" t="n"/>
      <c r="E197" s="37">
        <f>IF(A197="","",DAY(EOMONTH(A197,0)))</f>
        <v/>
      </c>
      <c r="F197" s="38">
        <f>IF(OR(A197="",B197=""),"",MAX(0.1,1+SUMPRODUCT(--('Eventos'!$B$6:$B$105&lt;=EOMONTH(A197,0)),--('Eventos'!$C$6:$C$105&gt;=A197),--((('Eventos'!$D$6:$D$105=B197)+('Eventos'!$D$6:$D$105="TODOS"))&gt;0),--('Eventos'!$G$6:$G$105="Ativo"),--('Eventos'!$I$6:$I$105="OK"),'Eventos'!$F$6:$F$105)))</f>
        <v/>
      </c>
      <c r="G197" s="38">
        <f>IF(OR(A197="",B197="",C197=""),"",IF(OR(N(D197)&lt;0,N(D197)&gt;=E197),"",C197*E197/(E197-N(D197))))</f>
        <v/>
      </c>
      <c r="H197" s="38">
        <f>IF(OR(G197="",F197="",F197&lt;=0),"",G197/F197)</f>
        <v/>
      </c>
      <c r="I197" s="38">
        <f>IF(OR(A197="",B197="",H197=""),"",IF(COUNTIFS($B$6:$B$305,B197,$A$6:$A$305,"&gt;="&amp;EDATE(A197,-'Parâmetros'!$B$4),$A$6:$A$305,"&lt;"&amp;A197,$L$6:$L$305,"OK")&gt;='Parâmetros'!$B$11,AVERAGEIFS($H$6:$H$305,$B$6:$B$305,B197,$A$6:$A$305,"&gt;="&amp;EDATE(A197,-'Parâmetros'!$B$4),$A$6:$A$305,"&lt;"&amp;A197,$L$6:$L$305,"OK"),""))</f>
        <v/>
      </c>
      <c r="J197" s="38">
        <f>IF(OR(H197="",I197=""),"",ABS(H197-I197))</f>
        <v/>
      </c>
      <c r="K197" s="39">
        <f>IFERROR(J197/H197,"")</f>
        <v/>
      </c>
      <c r="L197" s="5">
        <f>IF(COUNTA(A197:D197)=0,"",IF(OR(A197="",B197="",C197=""),"INCOMPLETO",IF(A197&gt;'Parâmetros'!$B$2,"APÓS DATA DE CORTE",IF(COUNTIFS($A$6:$A$305,A197,$B$6:$B$305,B197)&gt;1,"DUPLICADO",IF(OR(N(D197)&lt;0,N(D197)&gt;=E197),"RUPTURA TOTAL/INVÁLIDA",IF(F197&lt;=0,"EVENTO INVÁLIDO","OK"))))))</f>
        <v/>
      </c>
      <c r="M197" s="37">
        <f>IF(A197="","",MONTH(A197))</f>
        <v/>
      </c>
    </row>
    <row r="198">
      <c r="A198" s="34" t="n"/>
      <c r="B198" s="35" t="n"/>
      <c r="C198" s="36" t="n"/>
      <c r="D198" s="36" t="n"/>
      <c r="E198" s="37">
        <f>IF(A198="","",DAY(EOMONTH(A198,0)))</f>
        <v/>
      </c>
      <c r="F198" s="38">
        <f>IF(OR(A198="",B198=""),"",MAX(0.1,1+SUMPRODUCT(--('Eventos'!$B$6:$B$105&lt;=EOMONTH(A198,0)),--('Eventos'!$C$6:$C$105&gt;=A198),--((('Eventos'!$D$6:$D$105=B198)+('Eventos'!$D$6:$D$105="TODOS"))&gt;0),--('Eventos'!$G$6:$G$105="Ativo"),--('Eventos'!$I$6:$I$105="OK"),'Eventos'!$F$6:$F$105)))</f>
        <v/>
      </c>
      <c r="G198" s="38">
        <f>IF(OR(A198="",B198="",C198=""),"",IF(OR(N(D198)&lt;0,N(D198)&gt;=E198),"",C198*E198/(E198-N(D198))))</f>
        <v/>
      </c>
      <c r="H198" s="38">
        <f>IF(OR(G198="",F198="",F198&lt;=0),"",G198/F198)</f>
        <v/>
      </c>
      <c r="I198" s="38">
        <f>IF(OR(A198="",B198="",H198=""),"",IF(COUNTIFS($B$6:$B$305,B198,$A$6:$A$305,"&gt;="&amp;EDATE(A198,-'Parâmetros'!$B$4),$A$6:$A$305,"&lt;"&amp;A198,$L$6:$L$305,"OK")&gt;='Parâmetros'!$B$11,AVERAGEIFS($H$6:$H$305,$B$6:$B$305,B198,$A$6:$A$305,"&gt;="&amp;EDATE(A198,-'Parâmetros'!$B$4),$A$6:$A$305,"&lt;"&amp;A198,$L$6:$L$305,"OK"),""))</f>
        <v/>
      </c>
      <c r="J198" s="38">
        <f>IF(OR(H198="",I198=""),"",ABS(H198-I198))</f>
        <v/>
      </c>
      <c r="K198" s="39">
        <f>IFERROR(J198/H198,"")</f>
        <v/>
      </c>
      <c r="L198" s="5">
        <f>IF(COUNTA(A198:D198)=0,"",IF(OR(A198="",B198="",C198=""),"INCOMPLETO",IF(A198&gt;'Parâmetros'!$B$2,"APÓS DATA DE CORTE",IF(COUNTIFS($A$6:$A$305,A198,$B$6:$B$305,B198)&gt;1,"DUPLICADO",IF(OR(N(D198)&lt;0,N(D198)&gt;=E198),"RUPTURA TOTAL/INVÁLIDA",IF(F198&lt;=0,"EVENTO INVÁLIDO","OK"))))))</f>
        <v/>
      </c>
      <c r="M198" s="37">
        <f>IF(A198="","",MONTH(A198))</f>
        <v/>
      </c>
    </row>
    <row r="199">
      <c r="A199" s="34" t="n"/>
      <c r="B199" s="35" t="n"/>
      <c r="C199" s="36" t="n"/>
      <c r="D199" s="36" t="n"/>
      <c r="E199" s="37">
        <f>IF(A199="","",DAY(EOMONTH(A199,0)))</f>
        <v/>
      </c>
      <c r="F199" s="38">
        <f>IF(OR(A199="",B199=""),"",MAX(0.1,1+SUMPRODUCT(--('Eventos'!$B$6:$B$105&lt;=EOMONTH(A199,0)),--('Eventos'!$C$6:$C$105&gt;=A199),--((('Eventos'!$D$6:$D$105=B199)+('Eventos'!$D$6:$D$105="TODOS"))&gt;0),--('Eventos'!$G$6:$G$105="Ativo"),--('Eventos'!$I$6:$I$105="OK"),'Eventos'!$F$6:$F$105)))</f>
        <v/>
      </c>
      <c r="G199" s="38">
        <f>IF(OR(A199="",B199="",C199=""),"",IF(OR(N(D199)&lt;0,N(D199)&gt;=E199),"",C199*E199/(E199-N(D199))))</f>
        <v/>
      </c>
      <c r="H199" s="38">
        <f>IF(OR(G199="",F199="",F199&lt;=0),"",G199/F199)</f>
        <v/>
      </c>
      <c r="I199" s="38">
        <f>IF(OR(A199="",B199="",H199=""),"",IF(COUNTIFS($B$6:$B$305,B199,$A$6:$A$305,"&gt;="&amp;EDATE(A199,-'Parâmetros'!$B$4),$A$6:$A$305,"&lt;"&amp;A199,$L$6:$L$305,"OK")&gt;='Parâmetros'!$B$11,AVERAGEIFS($H$6:$H$305,$B$6:$B$305,B199,$A$6:$A$305,"&gt;="&amp;EDATE(A199,-'Parâmetros'!$B$4),$A$6:$A$305,"&lt;"&amp;A199,$L$6:$L$305,"OK"),""))</f>
        <v/>
      </c>
      <c r="J199" s="38">
        <f>IF(OR(H199="",I199=""),"",ABS(H199-I199))</f>
        <v/>
      </c>
      <c r="K199" s="39">
        <f>IFERROR(J199/H199,"")</f>
        <v/>
      </c>
      <c r="L199" s="5">
        <f>IF(COUNTA(A199:D199)=0,"",IF(OR(A199="",B199="",C199=""),"INCOMPLETO",IF(A199&gt;'Parâmetros'!$B$2,"APÓS DATA DE CORTE",IF(COUNTIFS($A$6:$A$305,A199,$B$6:$B$305,B199)&gt;1,"DUPLICADO",IF(OR(N(D199)&lt;0,N(D199)&gt;=E199),"RUPTURA TOTAL/INVÁLIDA",IF(F199&lt;=0,"EVENTO INVÁLIDO","OK"))))))</f>
        <v/>
      </c>
      <c r="M199" s="37">
        <f>IF(A199="","",MONTH(A199))</f>
        <v/>
      </c>
    </row>
    <row r="200">
      <c r="A200" s="34" t="n"/>
      <c r="B200" s="35" t="n"/>
      <c r="C200" s="36" t="n"/>
      <c r="D200" s="36" t="n"/>
      <c r="E200" s="37">
        <f>IF(A200="","",DAY(EOMONTH(A200,0)))</f>
        <v/>
      </c>
      <c r="F200" s="38">
        <f>IF(OR(A200="",B200=""),"",MAX(0.1,1+SUMPRODUCT(--('Eventos'!$B$6:$B$105&lt;=EOMONTH(A200,0)),--('Eventos'!$C$6:$C$105&gt;=A200),--((('Eventos'!$D$6:$D$105=B200)+('Eventos'!$D$6:$D$105="TODOS"))&gt;0),--('Eventos'!$G$6:$G$105="Ativo"),--('Eventos'!$I$6:$I$105="OK"),'Eventos'!$F$6:$F$105)))</f>
        <v/>
      </c>
      <c r="G200" s="38">
        <f>IF(OR(A200="",B200="",C200=""),"",IF(OR(N(D200)&lt;0,N(D200)&gt;=E200),"",C200*E200/(E200-N(D200))))</f>
        <v/>
      </c>
      <c r="H200" s="38">
        <f>IF(OR(G200="",F200="",F200&lt;=0),"",G200/F200)</f>
        <v/>
      </c>
      <c r="I200" s="38">
        <f>IF(OR(A200="",B200="",H200=""),"",IF(COUNTIFS($B$6:$B$305,B200,$A$6:$A$305,"&gt;="&amp;EDATE(A200,-'Parâmetros'!$B$4),$A$6:$A$305,"&lt;"&amp;A200,$L$6:$L$305,"OK")&gt;='Parâmetros'!$B$11,AVERAGEIFS($H$6:$H$305,$B$6:$B$305,B200,$A$6:$A$305,"&gt;="&amp;EDATE(A200,-'Parâmetros'!$B$4),$A$6:$A$305,"&lt;"&amp;A200,$L$6:$L$305,"OK"),""))</f>
        <v/>
      </c>
      <c r="J200" s="38">
        <f>IF(OR(H200="",I200=""),"",ABS(H200-I200))</f>
        <v/>
      </c>
      <c r="K200" s="39">
        <f>IFERROR(J200/H200,"")</f>
        <v/>
      </c>
      <c r="L200" s="5">
        <f>IF(COUNTA(A200:D200)=0,"",IF(OR(A200="",B200="",C200=""),"INCOMPLETO",IF(A200&gt;'Parâmetros'!$B$2,"APÓS DATA DE CORTE",IF(COUNTIFS($A$6:$A$305,A200,$B$6:$B$305,B200)&gt;1,"DUPLICADO",IF(OR(N(D200)&lt;0,N(D200)&gt;=E200),"RUPTURA TOTAL/INVÁLIDA",IF(F200&lt;=0,"EVENTO INVÁLIDO","OK"))))))</f>
        <v/>
      </c>
      <c r="M200" s="37">
        <f>IF(A200="","",MONTH(A200))</f>
        <v/>
      </c>
    </row>
    <row r="201">
      <c r="A201" s="34" t="n"/>
      <c r="B201" s="35" t="n"/>
      <c r="C201" s="36" t="n"/>
      <c r="D201" s="36" t="n"/>
      <c r="E201" s="37">
        <f>IF(A201="","",DAY(EOMONTH(A201,0)))</f>
        <v/>
      </c>
      <c r="F201" s="38">
        <f>IF(OR(A201="",B201=""),"",MAX(0.1,1+SUMPRODUCT(--('Eventos'!$B$6:$B$105&lt;=EOMONTH(A201,0)),--('Eventos'!$C$6:$C$105&gt;=A201),--((('Eventos'!$D$6:$D$105=B201)+('Eventos'!$D$6:$D$105="TODOS"))&gt;0),--('Eventos'!$G$6:$G$105="Ativo"),--('Eventos'!$I$6:$I$105="OK"),'Eventos'!$F$6:$F$105)))</f>
        <v/>
      </c>
      <c r="G201" s="38">
        <f>IF(OR(A201="",B201="",C201=""),"",IF(OR(N(D201)&lt;0,N(D201)&gt;=E201),"",C201*E201/(E201-N(D201))))</f>
        <v/>
      </c>
      <c r="H201" s="38">
        <f>IF(OR(G201="",F201="",F201&lt;=0),"",G201/F201)</f>
        <v/>
      </c>
      <c r="I201" s="38">
        <f>IF(OR(A201="",B201="",H201=""),"",IF(COUNTIFS($B$6:$B$305,B201,$A$6:$A$305,"&gt;="&amp;EDATE(A201,-'Parâmetros'!$B$4),$A$6:$A$305,"&lt;"&amp;A201,$L$6:$L$305,"OK")&gt;='Parâmetros'!$B$11,AVERAGEIFS($H$6:$H$305,$B$6:$B$305,B201,$A$6:$A$305,"&gt;="&amp;EDATE(A201,-'Parâmetros'!$B$4),$A$6:$A$305,"&lt;"&amp;A201,$L$6:$L$305,"OK"),""))</f>
        <v/>
      </c>
      <c r="J201" s="38">
        <f>IF(OR(H201="",I201=""),"",ABS(H201-I201))</f>
        <v/>
      </c>
      <c r="K201" s="39">
        <f>IFERROR(J201/H201,"")</f>
        <v/>
      </c>
      <c r="L201" s="5">
        <f>IF(COUNTA(A201:D201)=0,"",IF(OR(A201="",B201="",C201=""),"INCOMPLETO",IF(A201&gt;'Parâmetros'!$B$2,"APÓS DATA DE CORTE",IF(COUNTIFS($A$6:$A$305,A201,$B$6:$B$305,B201)&gt;1,"DUPLICADO",IF(OR(N(D201)&lt;0,N(D201)&gt;=E201),"RUPTURA TOTAL/INVÁLIDA",IF(F201&lt;=0,"EVENTO INVÁLIDO","OK"))))))</f>
        <v/>
      </c>
      <c r="M201" s="37">
        <f>IF(A201="","",MONTH(A201))</f>
        <v/>
      </c>
    </row>
    <row r="202">
      <c r="A202" s="34" t="n"/>
      <c r="B202" s="35" t="n"/>
      <c r="C202" s="36" t="n"/>
      <c r="D202" s="36" t="n"/>
      <c r="E202" s="37">
        <f>IF(A202="","",DAY(EOMONTH(A202,0)))</f>
        <v/>
      </c>
      <c r="F202" s="38">
        <f>IF(OR(A202="",B202=""),"",MAX(0.1,1+SUMPRODUCT(--('Eventos'!$B$6:$B$105&lt;=EOMONTH(A202,0)),--('Eventos'!$C$6:$C$105&gt;=A202),--((('Eventos'!$D$6:$D$105=B202)+('Eventos'!$D$6:$D$105="TODOS"))&gt;0),--('Eventos'!$G$6:$G$105="Ativo"),--('Eventos'!$I$6:$I$105="OK"),'Eventos'!$F$6:$F$105)))</f>
        <v/>
      </c>
      <c r="G202" s="38">
        <f>IF(OR(A202="",B202="",C202=""),"",IF(OR(N(D202)&lt;0,N(D202)&gt;=E202),"",C202*E202/(E202-N(D202))))</f>
        <v/>
      </c>
      <c r="H202" s="38">
        <f>IF(OR(G202="",F202="",F202&lt;=0),"",G202/F202)</f>
        <v/>
      </c>
      <c r="I202" s="38">
        <f>IF(OR(A202="",B202="",H202=""),"",IF(COUNTIFS($B$6:$B$305,B202,$A$6:$A$305,"&gt;="&amp;EDATE(A202,-'Parâmetros'!$B$4),$A$6:$A$305,"&lt;"&amp;A202,$L$6:$L$305,"OK")&gt;='Parâmetros'!$B$11,AVERAGEIFS($H$6:$H$305,$B$6:$B$305,B202,$A$6:$A$305,"&gt;="&amp;EDATE(A202,-'Parâmetros'!$B$4),$A$6:$A$305,"&lt;"&amp;A202,$L$6:$L$305,"OK"),""))</f>
        <v/>
      </c>
      <c r="J202" s="38">
        <f>IF(OR(H202="",I202=""),"",ABS(H202-I202))</f>
        <v/>
      </c>
      <c r="K202" s="39">
        <f>IFERROR(J202/H202,"")</f>
        <v/>
      </c>
      <c r="L202" s="5">
        <f>IF(COUNTA(A202:D202)=0,"",IF(OR(A202="",B202="",C202=""),"INCOMPLETO",IF(A202&gt;'Parâmetros'!$B$2,"APÓS DATA DE CORTE",IF(COUNTIFS($A$6:$A$305,A202,$B$6:$B$305,B202)&gt;1,"DUPLICADO",IF(OR(N(D202)&lt;0,N(D202)&gt;=E202),"RUPTURA TOTAL/INVÁLIDA",IF(F202&lt;=0,"EVENTO INVÁLIDO","OK"))))))</f>
        <v/>
      </c>
      <c r="M202" s="37">
        <f>IF(A202="","",MONTH(A202))</f>
        <v/>
      </c>
    </row>
    <row r="203">
      <c r="A203" s="34" t="n"/>
      <c r="B203" s="35" t="n"/>
      <c r="C203" s="36" t="n"/>
      <c r="D203" s="36" t="n"/>
      <c r="E203" s="37">
        <f>IF(A203="","",DAY(EOMONTH(A203,0)))</f>
        <v/>
      </c>
      <c r="F203" s="38">
        <f>IF(OR(A203="",B203=""),"",MAX(0.1,1+SUMPRODUCT(--('Eventos'!$B$6:$B$105&lt;=EOMONTH(A203,0)),--('Eventos'!$C$6:$C$105&gt;=A203),--((('Eventos'!$D$6:$D$105=B203)+('Eventos'!$D$6:$D$105="TODOS"))&gt;0),--('Eventos'!$G$6:$G$105="Ativo"),--('Eventos'!$I$6:$I$105="OK"),'Eventos'!$F$6:$F$105)))</f>
        <v/>
      </c>
      <c r="G203" s="38">
        <f>IF(OR(A203="",B203="",C203=""),"",IF(OR(N(D203)&lt;0,N(D203)&gt;=E203),"",C203*E203/(E203-N(D203))))</f>
        <v/>
      </c>
      <c r="H203" s="38">
        <f>IF(OR(G203="",F203="",F203&lt;=0),"",G203/F203)</f>
        <v/>
      </c>
      <c r="I203" s="38">
        <f>IF(OR(A203="",B203="",H203=""),"",IF(COUNTIFS($B$6:$B$305,B203,$A$6:$A$305,"&gt;="&amp;EDATE(A203,-'Parâmetros'!$B$4),$A$6:$A$305,"&lt;"&amp;A203,$L$6:$L$305,"OK")&gt;='Parâmetros'!$B$11,AVERAGEIFS($H$6:$H$305,$B$6:$B$305,B203,$A$6:$A$305,"&gt;="&amp;EDATE(A203,-'Parâmetros'!$B$4),$A$6:$A$305,"&lt;"&amp;A203,$L$6:$L$305,"OK"),""))</f>
        <v/>
      </c>
      <c r="J203" s="38">
        <f>IF(OR(H203="",I203=""),"",ABS(H203-I203))</f>
        <v/>
      </c>
      <c r="K203" s="39">
        <f>IFERROR(J203/H203,"")</f>
        <v/>
      </c>
      <c r="L203" s="5">
        <f>IF(COUNTA(A203:D203)=0,"",IF(OR(A203="",B203="",C203=""),"INCOMPLETO",IF(A203&gt;'Parâmetros'!$B$2,"APÓS DATA DE CORTE",IF(COUNTIFS($A$6:$A$305,A203,$B$6:$B$305,B203)&gt;1,"DUPLICADO",IF(OR(N(D203)&lt;0,N(D203)&gt;=E203),"RUPTURA TOTAL/INVÁLIDA",IF(F203&lt;=0,"EVENTO INVÁLIDO","OK"))))))</f>
        <v/>
      </c>
      <c r="M203" s="37">
        <f>IF(A203="","",MONTH(A203))</f>
        <v/>
      </c>
    </row>
    <row r="204">
      <c r="A204" s="34" t="n"/>
      <c r="B204" s="35" t="n"/>
      <c r="C204" s="36" t="n"/>
      <c r="D204" s="36" t="n"/>
      <c r="E204" s="37">
        <f>IF(A204="","",DAY(EOMONTH(A204,0)))</f>
        <v/>
      </c>
      <c r="F204" s="38">
        <f>IF(OR(A204="",B204=""),"",MAX(0.1,1+SUMPRODUCT(--('Eventos'!$B$6:$B$105&lt;=EOMONTH(A204,0)),--('Eventos'!$C$6:$C$105&gt;=A204),--((('Eventos'!$D$6:$D$105=B204)+('Eventos'!$D$6:$D$105="TODOS"))&gt;0),--('Eventos'!$G$6:$G$105="Ativo"),--('Eventos'!$I$6:$I$105="OK"),'Eventos'!$F$6:$F$105)))</f>
        <v/>
      </c>
      <c r="G204" s="38">
        <f>IF(OR(A204="",B204="",C204=""),"",IF(OR(N(D204)&lt;0,N(D204)&gt;=E204),"",C204*E204/(E204-N(D204))))</f>
        <v/>
      </c>
      <c r="H204" s="38">
        <f>IF(OR(G204="",F204="",F204&lt;=0),"",G204/F204)</f>
        <v/>
      </c>
      <c r="I204" s="38">
        <f>IF(OR(A204="",B204="",H204=""),"",IF(COUNTIFS($B$6:$B$305,B204,$A$6:$A$305,"&gt;="&amp;EDATE(A204,-'Parâmetros'!$B$4),$A$6:$A$305,"&lt;"&amp;A204,$L$6:$L$305,"OK")&gt;='Parâmetros'!$B$11,AVERAGEIFS($H$6:$H$305,$B$6:$B$305,B204,$A$6:$A$305,"&gt;="&amp;EDATE(A204,-'Parâmetros'!$B$4),$A$6:$A$305,"&lt;"&amp;A204,$L$6:$L$305,"OK"),""))</f>
        <v/>
      </c>
      <c r="J204" s="38">
        <f>IF(OR(H204="",I204=""),"",ABS(H204-I204))</f>
        <v/>
      </c>
      <c r="K204" s="39">
        <f>IFERROR(J204/H204,"")</f>
        <v/>
      </c>
      <c r="L204" s="5">
        <f>IF(COUNTA(A204:D204)=0,"",IF(OR(A204="",B204="",C204=""),"INCOMPLETO",IF(A204&gt;'Parâmetros'!$B$2,"APÓS DATA DE CORTE",IF(COUNTIFS($A$6:$A$305,A204,$B$6:$B$305,B204)&gt;1,"DUPLICADO",IF(OR(N(D204)&lt;0,N(D204)&gt;=E204),"RUPTURA TOTAL/INVÁLIDA",IF(F204&lt;=0,"EVENTO INVÁLIDO","OK"))))))</f>
        <v/>
      </c>
      <c r="M204" s="37">
        <f>IF(A204="","",MONTH(A204))</f>
        <v/>
      </c>
    </row>
    <row r="205">
      <c r="A205" s="34" t="n"/>
      <c r="B205" s="35" t="n"/>
      <c r="C205" s="36" t="n"/>
      <c r="D205" s="36" t="n"/>
      <c r="E205" s="37">
        <f>IF(A205="","",DAY(EOMONTH(A205,0)))</f>
        <v/>
      </c>
      <c r="F205" s="38">
        <f>IF(OR(A205="",B205=""),"",MAX(0.1,1+SUMPRODUCT(--('Eventos'!$B$6:$B$105&lt;=EOMONTH(A205,0)),--('Eventos'!$C$6:$C$105&gt;=A205),--((('Eventos'!$D$6:$D$105=B205)+('Eventos'!$D$6:$D$105="TODOS"))&gt;0),--('Eventos'!$G$6:$G$105="Ativo"),--('Eventos'!$I$6:$I$105="OK"),'Eventos'!$F$6:$F$105)))</f>
        <v/>
      </c>
      <c r="G205" s="38">
        <f>IF(OR(A205="",B205="",C205=""),"",IF(OR(N(D205)&lt;0,N(D205)&gt;=E205),"",C205*E205/(E205-N(D205))))</f>
        <v/>
      </c>
      <c r="H205" s="38">
        <f>IF(OR(G205="",F205="",F205&lt;=0),"",G205/F205)</f>
        <v/>
      </c>
      <c r="I205" s="38">
        <f>IF(OR(A205="",B205="",H205=""),"",IF(COUNTIFS($B$6:$B$305,B205,$A$6:$A$305,"&gt;="&amp;EDATE(A205,-'Parâmetros'!$B$4),$A$6:$A$305,"&lt;"&amp;A205,$L$6:$L$305,"OK")&gt;='Parâmetros'!$B$11,AVERAGEIFS($H$6:$H$305,$B$6:$B$305,B205,$A$6:$A$305,"&gt;="&amp;EDATE(A205,-'Parâmetros'!$B$4),$A$6:$A$305,"&lt;"&amp;A205,$L$6:$L$305,"OK"),""))</f>
        <v/>
      </c>
      <c r="J205" s="38">
        <f>IF(OR(H205="",I205=""),"",ABS(H205-I205))</f>
        <v/>
      </c>
      <c r="K205" s="39">
        <f>IFERROR(J205/H205,"")</f>
        <v/>
      </c>
      <c r="L205" s="5">
        <f>IF(COUNTA(A205:D205)=0,"",IF(OR(A205="",B205="",C205=""),"INCOMPLETO",IF(A205&gt;'Parâmetros'!$B$2,"APÓS DATA DE CORTE",IF(COUNTIFS($A$6:$A$305,A205,$B$6:$B$305,B205)&gt;1,"DUPLICADO",IF(OR(N(D205)&lt;0,N(D205)&gt;=E205),"RUPTURA TOTAL/INVÁLIDA",IF(F205&lt;=0,"EVENTO INVÁLIDO","OK"))))))</f>
        <v/>
      </c>
      <c r="M205" s="37">
        <f>IF(A205="","",MONTH(A205))</f>
        <v/>
      </c>
    </row>
    <row r="206">
      <c r="A206" s="34" t="n"/>
      <c r="B206" s="35" t="n"/>
      <c r="C206" s="36" t="n"/>
      <c r="D206" s="36" t="n"/>
      <c r="E206" s="37">
        <f>IF(A206="","",DAY(EOMONTH(A206,0)))</f>
        <v/>
      </c>
      <c r="F206" s="38">
        <f>IF(OR(A206="",B206=""),"",MAX(0.1,1+SUMPRODUCT(--('Eventos'!$B$6:$B$105&lt;=EOMONTH(A206,0)),--('Eventos'!$C$6:$C$105&gt;=A206),--((('Eventos'!$D$6:$D$105=B206)+('Eventos'!$D$6:$D$105="TODOS"))&gt;0),--('Eventos'!$G$6:$G$105="Ativo"),--('Eventos'!$I$6:$I$105="OK"),'Eventos'!$F$6:$F$105)))</f>
        <v/>
      </c>
      <c r="G206" s="38">
        <f>IF(OR(A206="",B206="",C206=""),"",IF(OR(N(D206)&lt;0,N(D206)&gt;=E206),"",C206*E206/(E206-N(D206))))</f>
        <v/>
      </c>
      <c r="H206" s="38">
        <f>IF(OR(G206="",F206="",F206&lt;=0),"",G206/F206)</f>
        <v/>
      </c>
      <c r="I206" s="38">
        <f>IF(OR(A206="",B206="",H206=""),"",IF(COUNTIFS($B$6:$B$305,B206,$A$6:$A$305,"&gt;="&amp;EDATE(A206,-'Parâmetros'!$B$4),$A$6:$A$305,"&lt;"&amp;A206,$L$6:$L$305,"OK")&gt;='Parâmetros'!$B$11,AVERAGEIFS($H$6:$H$305,$B$6:$B$305,B206,$A$6:$A$305,"&gt;="&amp;EDATE(A206,-'Parâmetros'!$B$4),$A$6:$A$305,"&lt;"&amp;A206,$L$6:$L$305,"OK"),""))</f>
        <v/>
      </c>
      <c r="J206" s="38">
        <f>IF(OR(H206="",I206=""),"",ABS(H206-I206))</f>
        <v/>
      </c>
      <c r="K206" s="39">
        <f>IFERROR(J206/H206,"")</f>
        <v/>
      </c>
      <c r="L206" s="5">
        <f>IF(COUNTA(A206:D206)=0,"",IF(OR(A206="",B206="",C206=""),"INCOMPLETO",IF(A206&gt;'Parâmetros'!$B$2,"APÓS DATA DE CORTE",IF(COUNTIFS($A$6:$A$305,A206,$B$6:$B$305,B206)&gt;1,"DUPLICADO",IF(OR(N(D206)&lt;0,N(D206)&gt;=E206),"RUPTURA TOTAL/INVÁLIDA",IF(F206&lt;=0,"EVENTO INVÁLIDO","OK"))))))</f>
        <v/>
      </c>
      <c r="M206" s="37">
        <f>IF(A206="","",MONTH(A206))</f>
        <v/>
      </c>
    </row>
    <row r="207">
      <c r="A207" s="34" t="n"/>
      <c r="B207" s="35" t="n"/>
      <c r="C207" s="36" t="n"/>
      <c r="D207" s="36" t="n"/>
      <c r="E207" s="37">
        <f>IF(A207="","",DAY(EOMONTH(A207,0)))</f>
        <v/>
      </c>
      <c r="F207" s="38">
        <f>IF(OR(A207="",B207=""),"",MAX(0.1,1+SUMPRODUCT(--('Eventos'!$B$6:$B$105&lt;=EOMONTH(A207,0)),--('Eventos'!$C$6:$C$105&gt;=A207),--((('Eventos'!$D$6:$D$105=B207)+('Eventos'!$D$6:$D$105="TODOS"))&gt;0),--('Eventos'!$G$6:$G$105="Ativo"),--('Eventos'!$I$6:$I$105="OK"),'Eventos'!$F$6:$F$105)))</f>
        <v/>
      </c>
      <c r="G207" s="38">
        <f>IF(OR(A207="",B207="",C207=""),"",IF(OR(N(D207)&lt;0,N(D207)&gt;=E207),"",C207*E207/(E207-N(D207))))</f>
        <v/>
      </c>
      <c r="H207" s="38">
        <f>IF(OR(G207="",F207="",F207&lt;=0),"",G207/F207)</f>
        <v/>
      </c>
      <c r="I207" s="38">
        <f>IF(OR(A207="",B207="",H207=""),"",IF(COUNTIFS($B$6:$B$305,B207,$A$6:$A$305,"&gt;="&amp;EDATE(A207,-'Parâmetros'!$B$4),$A$6:$A$305,"&lt;"&amp;A207,$L$6:$L$305,"OK")&gt;='Parâmetros'!$B$11,AVERAGEIFS($H$6:$H$305,$B$6:$B$305,B207,$A$6:$A$305,"&gt;="&amp;EDATE(A207,-'Parâmetros'!$B$4),$A$6:$A$305,"&lt;"&amp;A207,$L$6:$L$305,"OK"),""))</f>
        <v/>
      </c>
      <c r="J207" s="38">
        <f>IF(OR(H207="",I207=""),"",ABS(H207-I207))</f>
        <v/>
      </c>
      <c r="K207" s="39">
        <f>IFERROR(J207/H207,"")</f>
        <v/>
      </c>
      <c r="L207" s="5">
        <f>IF(COUNTA(A207:D207)=0,"",IF(OR(A207="",B207="",C207=""),"INCOMPLETO",IF(A207&gt;'Parâmetros'!$B$2,"APÓS DATA DE CORTE",IF(COUNTIFS($A$6:$A$305,A207,$B$6:$B$305,B207)&gt;1,"DUPLICADO",IF(OR(N(D207)&lt;0,N(D207)&gt;=E207),"RUPTURA TOTAL/INVÁLIDA",IF(F207&lt;=0,"EVENTO INVÁLIDO","OK"))))))</f>
        <v/>
      </c>
      <c r="M207" s="37">
        <f>IF(A207="","",MONTH(A207))</f>
        <v/>
      </c>
    </row>
    <row r="208">
      <c r="A208" s="34" t="n"/>
      <c r="B208" s="35" t="n"/>
      <c r="C208" s="36" t="n"/>
      <c r="D208" s="36" t="n"/>
      <c r="E208" s="37">
        <f>IF(A208="","",DAY(EOMONTH(A208,0)))</f>
        <v/>
      </c>
      <c r="F208" s="38">
        <f>IF(OR(A208="",B208=""),"",MAX(0.1,1+SUMPRODUCT(--('Eventos'!$B$6:$B$105&lt;=EOMONTH(A208,0)),--('Eventos'!$C$6:$C$105&gt;=A208),--((('Eventos'!$D$6:$D$105=B208)+('Eventos'!$D$6:$D$105="TODOS"))&gt;0),--('Eventos'!$G$6:$G$105="Ativo"),--('Eventos'!$I$6:$I$105="OK"),'Eventos'!$F$6:$F$105)))</f>
        <v/>
      </c>
      <c r="G208" s="38">
        <f>IF(OR(A208="",B208="",C208=""),"",IF(OR(N(D208)&lt;0,N(D208)&gt;=E208),"",C208*E208/(E208-N(D208))))</f>
        <v/>
      </c>
      <c r="H208" s="38">
        <f>IF(OR(G208="",F208="",F208&lt;=0),"",G208/F208)</f>
        <v/>
      </c>
      <c r="I208" s="38">
        <f>IF(OR(A208="",B208="",H208=""),"",IF(COUNTIFS($B$6:$B$305,B208,$A$6:$A$305,"&gt;="&amp;EDATE(A208,-'Parâmetros'!$B$4),$A$6:$A$305,"&lt;"&amp;A208,$L$6:$L$305,"OK")&gt;='Parâmetros'!$B$11,AVERAGEIFS($H$6:$H$305,$B$6:$B$305,B208,$A$6:$A$305,"&gt;="&amp;EDATE(A208,-'Parâmetros'!$B$4),$A$6:$A$305,"&lt;"&amp;A208,$L$6:$L$305,"OK"),""))</f>
        <v/>
      </c>
      <c r="J208" s="38">
        <f>IF(OR(H208="",I208=""),"",ABS(H208-I208))</f>
        <v/>
      </c>
      <c r="K208" s="39">
        <f>IFERROR(J208/H208,"")</f>
        <v/>
      </c>
      <c r="L208" s="5">
        <f>IF(COUNTA(A208:D208)=0,"",IF(OR(A208="",B208="",C208=""),"INCOMPLETO",IF(A208&gt;'Parâmetros'!$B$2,"APÓS DATA DE CORTE",IF(COUNTIFS($A$6:$A$305,A208,$B$6:$B$305,B208)&gt;1,"DUPLICADO",IF(OR(N(D208)&lt;0,N(D208)&gt;=E208),"RUPTURA TOTAL/INVÁLIDA",IF(F208&lt;=0,"EVENTO INVÁLIDO","OK"))))))</f>
        <v/>
      </c>
      <c r="M208" s="37">
        <f>IF(A208="","",MONTH(A208))</f>
        <v/>
      </c>
    </row>
    <row r="209">
      <c r="A209" s="34" t="n"/>
      <c r="B209" s="35" t="n"/>
      <c r="C209" s="36" t="n"/>
      <c r="D209" s="36" t="n"/>
      <c r="E209" s="37">
        <f>IF(A209="","",DAY(EOMONTH(A209,0)))</f>
        <v/>
      </c>
      <c r="F209" s="38">
        <f>IF(OR(A209="",B209=""),"",MAX(0.1,1+SUMPRODUCT(--('Eventos'!$B$6:$B$105&lt;=EOMONTH(A209,0)),--('Eventos'!$C$6:$C$105&gt;=A209),--((('Eventos'!$D$6:$D$105=B209)+('Eventos'!$D$6:$D$105="TODOS"))&gt;0),--('Eventos'!$G$6:$G$105="Ativo"),--('Eventos'!$I$6:$I$105="OK"),'Eventos'!$F$6:$F$105)))</f>
        <v/>
      </c>
      <c r="G209" s="38">
        <f>IF(OR(A209="",B209="",C209=""),"",IF(OR(N(D209)&lt;0,N(D209)&gt;=E209),"",C209*E209/(E209-N(D209))))</f>
        <v/>
      </c>
      <c r="H209" s="38">
        <f>IF(OR(G209="",F209="",F209&lt;=0),"",G209/F209)</f>
        <v/>
      </c>
      <c r="I209" s="38">
        <f>IF(OR(A209="",B209="",H209=""),"",IF(COUNTIFS($B$6:$B$305,B209,$A$6:$A$305,"&gt;="&amp;EDATE(A209,-'Parâmetros'!$B$4),$A$6:$A$305,"&lt;"&amp;A209,$L$6:$L$305,"OK")&gt;='Parâmetros'!$B$11,AVERAGEIFS($H$6:$H$305,$B$6:$B$305,B209,$A$6:$A$305,"&gt;="&amp;EDATE(A209,-'Parâmetros'!$B$4),$A$6:$A$305,"&lt;"&amp;A209,$L$6:$L$305,"OK"),""))</f>
        <v/>
      </c>
      <c r="J209" s="38">
        <f>IF(OR(H209="",I209=""),"",ABS(H209-I209))</f>
        <v/>
      </c>
      <c r="K209" s="39">
        <f>IFERROR(J209/H209,"")</f>
        <v/>
      </c>
      <c r="L209" s="5">
        <f>IF(COUNTA(A209:D209)=0,"",IF(OR(A209="",B209="",C209=""),"INCOMPLETO",IF(A209&gt;'Parâmetros'!$B$2,"APÓS DATA DE CORTE",IF(COUNTIFS($A$6:$A$305,A209,$B$6:$B$305,B209)&gt;1,"DUPLICADO",IF(OR(N(D209)&lt;0,N(D209)&gt;=E209),"RUPTURA TOTAL/INVÁLIDA",IF(F209&lt;=0,"EVENTO INVÁLIDO","OK"))))))</f>
        <v/>
      </c>
      <c r="M209" s="37">
        <f>IF(A209="","",MONTH(A209))</f>
        <v/>
      </c>
    </row>
    <row r="210">
      <c r="A210" s="34" t="n"/>
      <c r="B210" s="35" t="n"/>
      <c r="C210" s="36" t="n"/>
      <c r="D210" s="36" t="n"/>
      <c r="E210" s="37">
        <f>IF(A210="","",DAY(EOMONTH(A210,0)))</f>
        <v/>
      </c>
      <c r="F210" s="38">
        <f>IF(OR(A210="",B210=""),"",MAX(0.1,1+SUMPRODUCT(--('Eventos'!$B$6:$B$105&lt;=EOMONTH(A210,0)),--('Eventos'!$C$6:$C$105&gt;=A210),--((('Eventos'!$D$6:$D$105=B210)+('Eventos'!$D$6:$D$105="TODOS"))&gt;0),--('Eventos'!$G$6:$G$105="Ativo"),--('Eventos'!$I$6:$I$105="OK"),'Eventos'!$F$6:$F$105)))</f>
        <v/>
      </c>
      <c r="G210" s="38">
        <f>IF(OR(A210="",B210="",C210=""),"",IF(OR(N(D210)&lt;0,N(D210)&gt;=E210),"",C210*E210/(E210-N(D210))))</f>
        <v/>
      </c>
      <c r="H210" s="38">
        <f>IF(OR(G210="",F210="",F210&lt;=0),"",G210/F210)</f>
        <v/>
      </c>
      <c r="I210" s="38">
        <f>IF(OR(A210="",B210="",H210=""),"",IF(COUNTIFS($B$6:$B$305,B210,$A$6:$A$305,"&gt;="&amp;EDATE(A210,-'Parâmetros'!$B$4),$A$6:$A$305,"&lt;"&amp;A210,$L$6:$L$305,"OK")&gt;='Parâmetros'!$B$11,AVERAGEIFS($H$6:$H$305,$B$6:$B$305,B210,$A$6:$A$305,"&gt;="&amp;EDATE(A210,-'Parâmetros'!$B$4),$A$6:$A$305,"&lt;"&amp;A210,$L$6:$L$305,"OK"),""))</f>
        <v/>
      </c>
      <c r="J210" s="38">
        <f>IF(OR(H210="",I210=""),"",ABS(H210-I210))</f>
        <v/>
      </c>
      <c r="K210" s="39">
        <f>IFERROR(J210/H210,"")</f>
        <v/>
      </c>
      <c r="L210" s="5">
        <f>IF(COUNTA(A210:D210)=0,"",IF(OR(A210="",B210="",C210=""),"INCOMPLETO",IF(A210&gt;'Parâmetros'!$B$2,"APÓS DATA DE CORTE",IF(COUNTIFS($A$6:$A$305,A210,$B$6:$B$305,B210)&gt;1,"DUPLICADO",IF(OR(N(D210)&lt;0,N(D210)&gt;=E210),"RUPTURA TOTAL/INVÁLIDA",IF(F210&lt;=0,"EVENTO INVÁLIDO","OK"))))))</f>
        <v/>
      </c>
      <c r="M210" s="37">
        <f>IF(A210="","",MONTH(A210))</f>
        <v/>
      </c>
    </row>
    <row r="211">
      <c r="A211" s="34" t="n"/>
      <c r="B211" s="35" t="n"/>
      <c r="C211" s="36" t="n"/>
      <c r="D211" s="36" t="n"/>
      <c r="E211" s="37">
        <f>IF(A211="","",DAY(EOMONTH(A211,0)))</f>
        <v/>
      </c>
      <c r="F211" s="38">
        <f>IF(OR(A211="",B211=""),"",MAX(0.1,1+SUMPRODUCT(--('Eventos'!$B$6:$B$105&lt;=EOMONTH(A211,0)),--('Eventos'!$C$6:$C$105&gt;=A211),--((('Eventos'!$D$6:$D$105=B211)+('Eventos'!$D$6:$D$105="TODOS"))&gt;0),--('Eventos'!$G$6:$G$105="Ativo"),--('Eventos'!$I$6:$I$105="OK"),'Eventos'!$F$6:$F$105)))</f>
        <v/>
      </c>
      <c r="G211" s="38">
        <f>IF(OR(A211="",B211="",C211=""),"",IF(OR(N(D211)&lt;0,N(D211)&gt;=E211),"",C211*E211/(E211-N(D211))))</f>
        <v/>
      </c>
      <c r="H211" s="38">
        <f>IF(OR(G211="",F211="",F211&lt;=0),"",G211/F211)</f>
        <v/>
      </c>
      <c r="I211" s="38">
        <f>IF(OR(A211="",B211="",H211=""),"",IF(COUNTIFS($B$6:$B$305,B211,$A$6:$A$305,"&gt;="&amp;EDATE(A211,-'Parâmetros'!$B$4),$A$6:$A$305,"&lt;"&amp;A211,$L$6:$L$305,"OK")&gt;='Parâmetros'!$B$11,AVERAGEIFS($H$6:$H$305,$B$6:$B$305,B211,$A$6:$A$305,"&gt;="&amp;EDATE(A211,-'Parâmetros'!$B$4),$A$6:$A$305,"&lt;"&amp;A211,$L$6:$L$305,"OK"),""))</f>
        <v/>
      </c>
      <c r="J211" s="38">
        <f>IF(OR(H211="",I211=""),"",ABS(H211-I211))</f>
        <v/>
      </c>
      <c r="K211" s="39">
        <f>IFERROR(J211/H211,"")</f>
        <v/>
      </c>
      <c r="L211" s="5">
        <f>IF(COUNTA(A211:D211)=0,"",IF(OR(A211="",B211="",C211=""),"INCOMPLETO",IF(A211&gt;'Parâmetros'!$B$2,"APÓS DATA DE CORTE",IF(COUNTIFS($A$6:$A$305,A211,$B$6:$B$305,B211)&gt;1,"DUPLICADO",IF(OR(N(D211)&lt;0,N(D211)&gt;=E211),"RUPTURA TOTAL/INVÁLIDA",IF(F211&lt;=0,"EVENTO INVÁLIDO","OK"))))))</f>
        <v/>
      </c>
      <c r="M211" s="37">
        <f>IF(A211="","",MONTH(A211))</f>
        <v/>
      </c>
    </row>
    <row r="212">
      <c r="A212" s="34" t="n"/>
      <c r="B212" s="35" t="n"/>
      <c r="C212" s="36" t="n"/>
      <c r="D212" s="36" t="n"/>
      <c r="E212" s="37">
        <f>IF(A212="","",DAY(EOMONTH(A212,0)))</f>
        <v/>
      </c>
      <c r="F212" s="38">
        <f>IF(OR(A212="",B212=""),"",MAX(0.1,1+SUMPRODUCT(--('Eventos'!$B$6:$B$105&lt;=EOMONTH(A212,0)),--('Eventos'!$C$6:$C$105&gt;=A212),--((('Eventos'!$D$6:$D$105=B212)+('Eventos'!$D$6:$D$105="TODOS"))&gt;0),--('Eventos'!$G$6:$G$105="Ativo"),--('Eventos'!$I$6:$I$105="OK"),'Eventos'!$F$6:$F$105)))</f>
        <v/>
      </c>
      <c r="G212" s="38">
        <f>IF(OR(A212="",B212="",C212=""),"",IF(OR(N(D212)&lt;0,N(D212)&gt;=E212),"",C212*E212/(E212-N(D212))))</f>
        <v/>
      </c>
      <c r="H212" s="38">
        <f>IF(OR(G212="",F212="",F212&lt;=0),"",G212/F212)</f>
        <v/>
      </c>
      <c r="I212" s="38">
        <f>IF(OR(A212="",B212="",H212=""),"",IF(COUNTIFS($B$6:$B$305,B212,$A$6:$A$305,"&gt;="&amp;EDATE(A212,-'Parâmetros'!$B$4),$A$6:$A$305,"&lt;"&amp;A212,$L$6:$L$305,"OK")&gt;='Parâmetros'!$B$11,AVERAGEIFS($H$6:$H$305,$B$6:$B$305,B212,$A$6:$A$305,"&gt;="&amp;EDATE(A212,-'Parâmetros'!$B$4),$A$6:$A$305,"&lt;"&amp;A212,$L$6:$L$305,"OK"),""))</f>
        <v/>
      </c>
      <c r="J212" s="38">
        <f>IF(OR(H212="",I212=""),"",ABS(H212-I212))</f>
        <v/>
      </c>
      <c r="K212" s="39">
        <f>IFERROR(J212/H212,"")</f>
        <v/>
      </c>
      <c r="L212" s="5">
        <f>IF(COUNTA(A212:D212)=0,"",IF(OR(A212="",B212="",C212=""),"INCOMPLETO",IF(A212&gt;'Parâmetros'!$B$2,"APÓS DATA DE CORTE",IF(COUNTIFS($A$6:$A$305,A212,$B$6:$B$305,B212)&gt;1,"DUPLICADO",IF(OR(N(D212)&lt;0,N(D212)&gt;=E212),"RUPTURA TOTAL/INVÁLIDA",IF(F212&lt;=0,"EVENTO INVÁLIDO","OK"))))))</f>
        <v/>
      </c>
      <c r="M212" s="37">
        <f>IF(A212="","",MONTH(A212))</f>
        <v/>
      </c>
    </row>
    <row r="213">
      <c r="A213" s="34" t="n"/>
      <c r="B213" s="35" t="n"/>
      <c r="C213" s="36" t="n"/>
      <c r="D213" s="36" t="n"/>
      <c r="E213" s="37">
        <f>IF(A213="","",DAY(EOMONTH(A213,0)))</f>
        <v/>
      </c>
      <c r="F213" s="38">
        <f>IF(OR(A213="",B213=""),"",MAX(0.1,1+SUMPRODUCT(--('Eventos'!$B$6:$B$105&lt;=EOMONTH(A213,0)),--('Eventos'!$C$6:$C$105&gt;=A213),--((('Eventos'!$D$6:$D$105=B213)+('Eventos'!$D$6:$D$105="TODOS"))&gt;0),--('Eventos'!$G$6:$G$105="Ativo"),--('Eventos'!$I$6:$I$105="OK"),'Eventos'!$F$6:$F$105)))</f>
        <v/>
      </c>
      <c r="G213" s="38">
        <f>IF(OR(A213="",B213="",C213=""),"",IF(OR(N(D213)&lt;0,N(D213)&gt;=E213),"",C213*E213/(E213-N(D213))))</f>
        <v/>
      </c>
      <c r="H213" s="38">
        <f>IF(OR(G213="",F213="",F213&lt;=0),"",G213/F213)</f>
        <v/>
      </c>
      <c r="I213" s="38">
        <f>IF(OR(A213="",B213="",H213=""),"",IF(COUNTIFS($B$6:$B$305,B213,$A$6:$A$305,"&gt;="&amp;EDATE(A213,-'Parâmetros'!$B$4),$A$6:$A$305,"&lt;"&amp;A213,$L$6:$L$305,"OK")&gt;='Parâmetros'!$B$11,AVERAGEIFS($H$6:$H$305,$B$6:$B$305,B213,$A$6:$A$305,"&gt;="&amp;EDATE(A213,-'Parâmetros'!$B$4),$A$6:$A$305,"&lt;"&amp;A213,$L$6:$L$305,"OK"),""))</f>
        <v/>
      </c>
      <c r="J213" s="38">
        <f>IF(OR(H213="",I213=""),"",ABS(H213-I213))</f>
        <v/>
      </c>
      <c r="K213" s="39">
        <f>IFERROR(J213/H213,"")</f>
        <v/>
      </c>
      <c r="L213" s="5">
        <f>IF(COUNTA(A213:D213)=0,"",IF(OR(A213="",B213="",C213=""),"INCOMPLETO",IF(A213&gt;'Parâmetros'!$B$2,"APÓS DATA DE CORTE",IF(COUNTIFS($A$6:$A$305,A213,$B$6:$B$305,B213)&gt;1,"DUPLICADO",IF(OR(N(D213)&lt;0,N(D213)&gt;=E213),"RUPTURA TOTAL/INVÁLIDA",IF(F213&lt;=0,"EVENTO INVÁLIDO","OK"))))))</f>
        <v/>
      </c>
      <c r="M213" s="37">
        <f>IF(A213="","",MONTH(A213))</f>
        <v/>
      </c>
    </row>
    <row r="214">
      <c r="A214" s="34" t="n"/>
      <c r="B214" s="35" t="n"/>
      <c r="C214" s="36" t="n"/>
      <c r="D214" s="36" t="n"/>
      <c r="E214" s="37">
        <f>IF(A214="","",DAY(EOMONTH(A214,0)))</f>
        <v/>
      </c>
      <c r="F214" s="38">
        <f>IF(OR(A214="",B214=""),"",MAX(0.1,1+SUMPRODUCT(--('Eventos'!$B$6:$B$105&lt;=EOMONTH(A214,0)),--('Eventos'!$C$6:$C$105&gt;=A214),--((('Eventos'!$D$6:$D$105=B214)+('Eventos'!$D$6:$D$105="TODOS"))&gt;0),--('Eventos'!$G$6:$G$105="Ativo"),--('Eventos'!$I$6:$I$105="OK"),'Eventos'!$F$6:$F$105)))</f>
        <v/>
      </c>
      <c r="G214" s="38">
        <f>IF(OR(A214="",B214="",C214=""),"",IF(OR(N(D214)&lt;0,N(D214)&gt;=E214),"",C214*E214/(E214-N(D214))))</f>
        <v/>
      </c>
      <c r="H214" s="38">
        <f>IF(OR(G214="",F214="",F214&lt;=0),"",G214/F214)</f>
        <v/>
      </c>
      <c r="I214" s="38">
        <f>IF(OR(A214="",B214="",H214=""),"",IF(COUNTIFS($B$6:$B$305,B214,$A$6:$A$305,"&gt;="&amp;EDATE(A214,-'Parâmetros'!$B$4),$A$6:$A$305,"&lt;"&amp;A214,$L$6:$L$305,"OK")&gt;='Parâmetros'!$B$11,AVERAGEIFS($H$6:$H$305,$B$6:$B$305,B214,$A$6:$A$305,"&gt;="&amp;EDATE(A214,-'Parâmetros'!$B$4),$A$6:$A$305,"&lt;"&amp;A214,$L$6:$L$305,"OK"),""))</f>
        <v/>
      </c>
      <c r="J214" s="38">
        <f>IF(OR(H214="",I214=""),"",ABS(H214-I214))</f>
        <v/>
      </c>
      <c r="K214" s="39">
        <f>IFERROR(J214/H214,"")</f>
        <v/>
      </c>
      <c r="L214" s="5">
        <f>IF(COUNTA(A214:D214)=0,"",IF(OR(A214="",B214="",C214=""),"INCOMPLETO",IF(A214&gt;'Parâmetros'!$B$2,"APÓS DATA DE CORTE",IF(COUNTIFS($A$6:$A$305,A214,$B$6:$B$305,B214)&gt;1,"DUPLICADO",IF(OR(N(D214)&lt;0,N(D214)&gt;=E214),"RUPTURA TOTAL/INVÁLIDA",IF(F214&lt;=0,"EVENTO INVÁLIDO","OK"))))))</f>
        <v/>
      </c>
      <c r="M214" s="37">
        <f>IF(A214="","",MONTH(A214))</f>
        <v/>
      </c>
    </row>
    <row r="215">
      <c r="A215" s="34" t="n"/>
      <c r="B215" s="35" t="n"/>
      <c r="C215" s="36" t="n"/>
      <c r="D215" s="36" t="n"/>
      <c r="E215" s="37">
        <f>IF(A215="","",DAY(EOMONTH(A215,0)))</f>
        <v/>
      </c>
      <c r="F215" s="38">
        <f>IF(OR(A215="",B215=""),"",MAX(0.1,1+SUMPRODUCT(--('Eventos'!$B$6:$B$105&lt;=EOMONTH(A215,0)),--('Eventos'!$C$6:$C$105&gt;=A215),--((('Eventos'!$D$6:$D$105=B215)+('Eventos'!$D$6:$D$105="TODOS"))&gt;0),--('Eventos'!$G$6:$G$105="Ativo"),--('Eventos'!$I$6:$I$105="OK"),'Eventos'!$F$6:$F$105)))</f>
        <v/>
      </c>
      <c r="G215" s="38">
        <f>IF(OR(A215="",B215="",C215=""),"",IF(OR(N(D215)&lt;0,N(D215)&gt;=E215),"",C215*E215/(E215-N(D215))))</f>
        <v/>
      </c>
      <c r="H215" s="38">
        <f>IF(OR(G215="",F215="",F215&lt;=0),"",G215/F215)</f>
        <v/>
      </c>
      <c r="I215" s="38">
        <f>IF(OR(A215="",B215="",H215=""),"",IF(COUNTIFS($B$6:$B$305,B215,$A$6:$A$305,"&gt;="&amp;EDATE(A215,-'Parâmetros'!$B$4),$A$6:$A$305,"&lt;"&amp;A215,$L$6:$L$305,"OK")&gt;='Parâmetros'!$B$11,AVERAGEIFS($H$6:$H$305,$B$6:$B$305,B215,$A$6:$A$305,"&gt;="&amp;EDATE(A215,-'Parâmetros'!$B$4),$A$6:$A$305,"&lt;"&amp;A215,$L$6:$L$305,"OK"),""))</f>
        <v/>
      </c>
      <c r="J215" s="38">
        <f>IF(OR(H215="",I215=""),"",ABS(H215-I215))</f>
        <v/>
      </c>
      <c r="K215" s="39">
        <f>IFERROR(J215/H215,"")</f>
        <v/>
      </c>
      <c r="L215" s="5">
        <f>IF(COUNTA(A215:D215)=0,"",IF(OR(A215="",B215="",C215=""),"INCOMPLETO",IF(A215&gt;'Parâmetros'!$B$2,"APÓS DATA DE CORTE",IF(COUNTIFS($A$6:$A$305,A215,$B$6:$B$305,B215)&gt;1,"DUPLICADO",IF(OR(N(D215)&lt;0,N(D215)&gt;=E215),"RUPTURA TOTAL/INVÁLIDA",IF(F215&lt;=0,"EVENTO INVÁLIDO","OK"))))))</f>
        <v/>
      </c>
      <c r="M215" s="37">
        <f>IF(A215="","",MONTH(A215))</f>
        <v/>
      </c>
    </row>
    <row r="216">
      <c r="A216" s="34" t="n"/>
      <c r="B216" s="35" t="n"/>
      <c r="C216" s="36" t="n"/>
      <c r="D216" s="36" t="n"/>
      <c r="E216" s="37">
        <f>IF(A216="","",DAY(EOMONTH(A216,0)))</f>
        <v/>
      </c>
      <c r="F216" s="38">
        <f>IF(OR(A216="",B216=""),"",MAX(0.1,1+SUMPRODUCT(--('Eventos'!$B$6:$B$105&lt;=EOMONTH(A216,0)),--('Eventos'!$C$6:$C$105&gt;=A216),--((('Eventos'!$D$6:$D$105=B216)+('Eventos'!$D$6:$D$105="TODOS"))&gt;0),--('Eventos'!$G$6:$G$105="Ativo"),--('Eventos'!$I$6:$I$105="OK"),'Eventos'!$F$6:$F$105)))</f>
        <v/>
      </c>
      <c r="G216" s="38">
        <f>IF(OR(A216="",B216="",C216=""),"",IF(OR(N(D216)&lt;0,N(D216)&gt;=E216),"",C216*E216/(E216-N(D216))))</f>
        <v/>
      </c>
      <c r="H216" s="38">
        <f>IF(OR(G216="",F216="",F216&lt;=0),"",G216/F216)</f>
        <v/>
      </c>
      <c r="I216" s="38">
        <f>IF(OR(A216="",B216="",H216=""),"",IF(COUNTIFS($B$6:$B$305,B216,$A$6:$A$305,"&gt;="&amp;EDATE(A216,-'Parâmetros'!$B$4),$A$6:$A$305,"&lt;"&amp;A216,$L$6:$L$305,"OK")&gt;='Parâmetros'!$B$11,AVERAGEIFS($H$6:$H$305,$B$6:$B$305,B216,$A$6:$A$305,"&gt;="&amp;EDATE(A216,-'Parâmetros'!$B$4),$A$6:$A$305,"&lt;"&amp;A216,$L$6:$L$305,"OK"),""))</f>
        <v/>
      </c>
      <c r="J216" s="38">
        <f>IF(OR(H216="",I216=""),"",ABS(H216-I216))</f>
        <v/>
      </c>
      <c r="K216" s="39">
        <f>IFERROR(J216/H216,"")</f>
        <v/>
      </c>
      <c r="L216" s="5">
        <f>IF(COUNTA(A216:D216)=0,"",IF(OR(A216="",B216="",C216=""),"INCOMPLETO",IF(A216&gt;'Parâmetros'!$B$2,"APÓS DATA DE CORTE",IF(COUNTIFS($A$6:$A$305,A216,$B$6:$B$305,B216)&gt;1,"DUPLICADO",IF(OR(N(D216)&lt;0,N(D216)&gt;=E216),"RUPTURA TOTAL/INVÁLIDA",IF(F216&lt;=0,"EVENTO INVÁLIDO","OK"))))))</f>
        <v/>
      </c>
      <c r="M216" s="37">
        <f>IF(A216="","",MONTH(A216))</f>
        <v/>
      </c>
    </row>
    <row r="217">
      <c r="A217" s="34" t="n"/>
      <c r="B217" s="35" t="n"/>
      <c r="C217" s="36" t="n"/>
      <c r="D217" s="36" t="n"/>
      <c r="E217" s="37">
        <f>IF(A217="","",DAY(EOMONTH(A217,0)))</f>
        <v/>
      </c>
      <c r="F217" s="38">
        <f>IF(OR(A217="",B217=""),"",MAX(0.1,1+SUMPRODUCT(--('Eventos'!$B$6:$B$105&lt;=EOMONTH(A217,0)),--('Eventos'!$C$6:$C$105&gt;=A217),--((('Eventos'!$D$6:$D$105=B217)+('Eventos'!$D$6:$D$105="TODOS"))&gt;0),--('Eventos'!$G$6:$G$105="Ativo"),--('Eventos'!$I$6:$I$105="OK"),'Eventos'!$F$6:$F$105)))</f>
        <v/>
      </c>
      <c r="G217" s="38">
        <f>IF(OR(A217="",B217="",C217=""),"",IF(OR(N(D217)&lt;0,N(D217)&gt;=E217),"",C217*E217/(E217-N(D217))))</f>
        <v/>
      </c>
      <c r="H217" s="38">
        <f>IF(OR(G217="",F217="",F217&lt;=0),"",G217/F217)</f>
        <v/>
      </c>
      <c r="I217" s="38">
        <f>IF(OR(A217="",B217="",H217=""),"",IF(COUNTIFS($B$6:$B$305,B217,$A$6:$A$305,"&gt;="&amp;EDATE(A217,-'Parâmetros'!$B$4),$A$6:$A$305,"&lt;"&amp;A217,$L$6:$L$305,"OK")&gt;='Parâmetros'!$B$11,AVERAGEIFS($H$6:$H$305,$B$6:$B$305,B217,$A$6:$A$305,"&gt;="&amp;EDATE(A217,-'Parâmetros'!$B$4),$A$6:$A$305,"&lt;"&amp;A217,$L$6:$L$305,"OK"),""))</f>
        <v/>
      </c>
      <c r="J217" s="38">
        <f>IF(OR(H217="",I217=""),"",ABS(H217-I217))</f>
        <v/>
      </c>
      <c r="K217" s="39">
        <f>IFERROR(J217/H217,"")</f>
        <v/>
      </c>
      <c r="L217" s="5">
        <f>IF(COUNTA(A217:D217)=0,"",IF(OR(A217="",B217="",C217=""),"INCOMPLETO",IF(A217&gt;'Parâmetros'!$B$2,"APÓS DATA DE CORTE",IF(COUNTIFS($A$6:$A$305,A217,$B$6:$B$305,B217)&gt;1,"DUPLICADO",IF(OR(N(D217)&lt;0,N(D217)&gt;=E217),"RUPTURA TOTAL/INVÁLIDA",IF(F217&lt;=0,"EVENTO INVÁLIDO","OK"))))))</f>
        <v/>
      </c>
      <c r="M217" s="37">
        <f>IF(A217="","",MONTH(A217))</f>
        <v/>
      </c>
    </row>
    <row r="218">
      <c r="A218" s="34" t="n"/>
      <c r="B218" s="35" t="n"/>
      <c r="C218" s="36" t="n"/>
      <c r="D218" s="36" t="n"/>
      <c r="E218" s="37">
        <f>IF(A218="","",DAY(EOMONTH(A218,0)))</f>
        <v/>
      </c>
      <c r="F218" s="38">
        <f>IF(OR(A218="",B218=""),"",MAX(0.1,1+SUMPRODUCT(--('Eventos'!$B$6:$B$105&lt;=EOMONTH(A218,0)),--('Eventos'!$C$6:$C$105&gt;=A218),--((('Eventos'!$D$6:$D$105=B218)+('Eventos'!$D$6:$D$105="TODOS"))&gt;0),--('Eventos'!$G$6:$G$105="Ativo"),--('Eventos'!$I$6:$I$105="OK"),'Eventos'!$F$6:$F$105)))</f>
        <v/>
      </c>
      <c r="G218" s="38">
        <f>IF(OR(A218="",B218="",C218=""),"",IF(OR(N(D218)&lt;0,N(D218)&gt;=E218),"",C218*E218/(E218-N(D218))))</f>
        <v/>
      </c>
      <c r="H218" s="38">
        <f>IF(OR(G218="",F218="",F218&lt;=0),"",G218/F218)</f>
        <v/>
      </c>
      <c r="I218" s="38">
        <f>IF(OR(A218="",B218="",H218=""),"",IF(COUNTIFS($B$6:$B$305,B218,$A$6:$A$305,"&gt;="&amp;EDATE(A218,-'Parâmetros'!$B$4),$A$6:$A$305,"&lt;"&amp;A218,$L$6:$L$305,"OK")&gt;='Parâmetros'!$B$11,AVERAGEIFS($H$6:$H$305,$B$6:$B$305,B218,$A$6:$A$305,"&gt;="&amp;EDATE(A218,-'Parâmetros'!$B$4),$A$6:$A$305,"&lt;"&amp;A218,$L$6:$L$305,"OK"),""))</f>
        <v/>
      </c>
      <c r="J218" s="38">
        <f>IF(OR(H218="",I218=""),"",ABS(H218-I218))</f>
        <v/>
      </c>
      <c r="K218" s="39">
        <f>IFERROR(J218/H218,"")</f>
        <v/>
      </c>
      <c r="L218" s="5">
        <f>IF(COUNTA(A218:D218)=0,"",IF(OR(A218="",B218="",C218=""),"INCOMPLETO",IF(A218&gt;'Parâmetros'!$B$2,"APÓS DATA DE CORTE",IF(COUNTIFS($A$6:$A$305,A218,$B$6:$B$305,B218)&gt;1,"DUPLICADO",IF(OR(N(D218)&lt;0,N(D218)&gt;=E218),"RUPTURA TOTAL/INVÁLIDA",IF(F218&lt;=0,"EVENTO INVÁLIDO","OK"))))))</f>
        <v/>
      </c>
      <c r="M218" s="37">
        <f>IF(A218="","",MONTH(A218))</f>
        <v/>
      </c>
    </row>
    <row r="219">
      <c r="A219" s="34" t="n"/>
      <c r="B219" s="35" t="n"/>
      <c r="C219" s="36" t="n"/>
      <c r="D219" s="36" t="n"/>
      <c r="E219" s="37">
        <f>IF(A219="","",DAY(EOMONTH(A219,0)))</f>
        <v/>
      </c>
      <c r="F219" s="38">
        <f>IF(OR(A219="",B219=""),"",MAX(0.1,1+SUMPRODUCT(--('Eventos'!$B$6:$B$105&lt;=EOMONTH(A219,0)),--('Eventos'!$C$6:$C$105&gt;=A219),--((('Eventos'!$D$6:$D$105=B219)+('Eventos'!$D$6:$D$105="TODOS"))&gt;0),--('Eventos'!$G$6:$G$105="Ativo"),--('Eventos'!$I$6:$I$105="OK"),'Eventos'!$F$6:$F$105)))</f>
        <v/>
      </c>
      <c r="G219" s="38">
        <f>IF(OR(A219="",B219="",C219=""),"",IF(OR(N(D219)&lt;0,N(D219)&gt;=E219),"",C219*E219/(E219-N(D219))))</f>
        <v/>
      </c>
      <c r="H219" s="38">
        <f>IF(OR(G219="",F219="",F219&lt;=0),"",G219/F219)</f>
        <v/>
      </c>
      <c r="I219" s="38">
        <f>IF(OR(A219="",B219="",H219=""),"",IF(COUNTIFS($B$6:$B$305,B219,$A$6:$A$305,"&gt;="&amp;EDATE(A219,-'Parâmetros'!$B$4),$A$6:$A$305,"&lt;"&amp;A219,$L$6:$L$305,"OK")&gt;='Parâmetros'!$B$11,AVERAGEIFS($H$6:$H$305,$B$6:$B$305,B219,$A$6:$A$305,"&gt;="&amp;EDATE(A219,-'Parâmetros'!$B$4),$A$6:$A$305,"&lt;"&amp;A219,$L$6:$L$305,"OK"),""))</f>
        <v/>
      </c>
      <c r="J219" s="38">
        <f>IF(OR(H219="",I219=""),"",ABS(H219-I219))</f>
        <v/>
      </c>
      <c r="K219" s="39">
        <f>IFERROR(J219/H219,"")</f>
        <v/>
      </c>
      <c r="L219" s="5">
        <f>IF(COUNTA(A219:D219)=0,"",IF(OR(A219="",B219="",C219=""),"INCOMPLETO",IF(A219&gt;'Parâmetros'!$B$2,"APÓS DATA DE CORTE",IF(COUNTIFS($A$6:$A$305,A219,$B$6:$B$305,B219)&gt;1,"DUPLICADO",IF(OR(N(D219)&lt;0,N(D219)&gt;=E219),"RUPTURA TOTAL/INVÁLIDA",IF(F219&lt;=0,"EVENTO INVÁLIDO","OK"))))))</f>
        <v/>
      </c>
      <c r="M219" s="37">
        <f>IF(A219="","",MONTH(A219))</f>
        <v/>
      </c>
    </row>
    <row r="220">
      <c r="A220" s="34" t="n"/>
      <c r="B220" s="35" t="n"/>
      <c r="C220" s="36" t="n"/>
      <c r="D220" s="36" t="n"/>
      <c r="E220" s="37">
        <f>IF(A220="","",DAY(EOMONTH(A220,0)))</f>
        <v/>
      </c>
      <c r="F220" s="38">
        <f>IF(OR(A220="",B220=""),"",MAX(0.1,1+SUMPRODUCT(--('Eventos'!$B$6:$B$105&lt;=EOMONTH(A220,0)),--('Eventos'!$C$6:$C$105&gt;=A220),--((('Eventos'!$D$6:$D$105=B220)+('Eventos'!$D$6:$D$105="TODOS"))&gt;0),--('Eventos'!$G$6:$G$105="Ativo"),--('Eventos'!$I$6:$I$105="OK"),'Eventos'!$F$6:$F$105)))</f>
        <v/>
      </c>
      <c r="G220" s="38">
        <f>IF(OR(A220="",B220="",C220=""),"",IF(OR(N(D220)&lt;0,N(D220)&gt;=E220),"",C220*E220/(E220-N(D220))))</f>
        <v/>
      </c>
      <c r="H220" s="38">
        <f>IF(OR(G220="",F220="",F220&lt;=0),"",G220/F220)</f>
        <v/>
      </c>
      <c r="I220" s="38">
        <f>IF(OR(A220="",B220="",H220=""),"",IF(COUNTIFS($B$6:$B$305,B220,$A$6:$A$305,"&gt;="&amp;EDATE(A220,-'Parâmetros'!$B$4),$A$6:$A$305,"&lt;"&amp;A220,$L$6:$L$305,"OK")&gt;='Parâmetros'!$B$11,AVERAGEIFS($H$6:$H$305,$B$6:$B$305,B220,$A$6:$A$305,"&gt;="&amp;EDATE(A220,-'Parâmetros'!$B$4),$A$6:$A$305,"&lt;"&amp;A220,$L$6:$L$305,"OK"),""))</f>
        <v/>
      </c>
      <c r="J220" s="38">
        <f>IF(OR(H220="",I220=""),"",ABS(H220-I220))</f>
        <v/>
      </c>
      <c r="K220" s="39">
        <f>IFERROR(J220/H220,"")</f>
        <v/>
      </c>
      <c r="L220" s="5">
        <f>IF(COUNTA(A220:D220)=0,"",IF(OR(A220="",B220="",C220=""),"INCOMPLETO",IF(A220&gt;'Parâmetros'!$B$2,"APÓS DATA DE CORTE",IF(COUNTIFS($A$6:$A$305,A220,$B$6:$B$305,B220)&gt;1,"DUPLICADO",IF(OR(N(D220)&lt;0,N(D220)&gt;=E220),"RUPTURA TOTAL/INVÁLIDA",IF(F220&lt;=0,"EVENTO INVÁLIDO","OK"))))))</f>
        <v/>
      </c>
      <c r="M220" s="37">
        <f>IF(A220="","",MONTH(A220))</f>
        <v/>
      </c>
    </row>
    <row r="221">
      <c r="A221" s="34" t="n"/>
      <c r="B221" s="35" t="n"/>
      <c r="C221" s="36" t="n"/>
      <c r="D221" s="36" t="n"/>
      <c r="E221" s="37">
        <f>IF(A221="","",DAY(EOMONTH(A221,0)))</f>
        <v/>
      </c>
      <c r="F221" s="38">
        <f>IF(OR(A221="",B221=""),"",MAX(0.1,1+SUMPRODUCT(--('Eventos'!$B$6:$B$105&lt;=EOMONTH(A221,0)),--('Eventos'!$C$6:$C$105&gt;=A221),--((('Eventos'!$D$6:$D$105=B221)+('Eventos'!$D$6:$D$105="TODOS"))&gt;0),--('Eventos'!$G$6:$G$105="Ativo"),--('Eventos'!$I$6:$I$105="OK"),'Eventos'!$F$6:$F$105)))</f>
        <v/>
      </c>
      <c r="G221" s="38">
        <f>IF(OR(A221="",B221="",C221=""),"",IF(OR(N(D221)&lt;0,N(D221)&gt;=E221),"",C221*E221/(E221-N(D221))))</f>
        <v/>
      </c>
      <c r="H221" s="38">
        <f>IF(OR(G221="",F221="",F221&lt;=0),"",G221/F221)</f>
        <v/>
      </c>
      <c r="I221" s="38">
        <f>IF(OR(A221="",B221="",H221=""),"",IF(COUNTIFS($B$6:$B$305,B221,$A$6:$A$305,"&gt;="&amp;EDATE(A221,-'Parâmetros'!$B$4),$A$6:$A$305,"&lt;"&amp;A221,$L$6:$L$305,"OK")&gt;='Parâmetros'!$B$11,AVERAGEIFS($H$6:$H$305,$B$6:$B$305,B221,$A$6:$A$305,"&gt;="&amp;EDATE(A221,-'Parâmetros'!$B$4),$A$6:$A$305,"&lt;"&amp;A221,$L$6:$L$305,"OK"),""))</f>
        <v/>
      </c>
      <c r="J221" s="38">
        <f>IF(OR(H221="",I221=""),"",ABS(H221-I221))</f>
        <v/>
      </c>
      <c r="K221" s="39">
        <f>IFERROR(J221/H221,"")</f>
        <v/>
      </c>
      <c r="L221" s="5">
        <f>IF(COUNTA(A221:D221)=0,"",IF(OR(A221="",B221="",C221=""),"INCOMPLETO",IF(A221&gt;'Parâmetros'!$B$2,"APÓS DATA DE CORTE",IF(COUNTIFS($A$6:$A$305,A221,$B$6:$B$305,B221)&gt;1,"DUPLICADO",IF(OR(N(D221)&lt;0,N(D221)&gt;=E221),"RUPTURA TOTAL/INVÁLIDA",IF(F221&lt;=0,"EVENTO INVÁLIDO","OK"))))))</f>
        <v/>
      </c>
      <c r="M221" s="37">
        <f>IF(A221="","",MONTH(A221))</f>
        <v/>
      </c>
    </row>
    <row r="222">
      <c r="A222" s="34" t="n"/>
      <c r="B222" s="35" t="n"/>
      <c r="C222" s="36" t="n"/>
      <c r="D222" s="36" t="n"/>
      <c r="E222" s="37">
        <f>IF(A222="","",DAY(EOMONTH(A222,0)))</f>
        <v/>
      </c>
      <c r="F222" s="38">
        <f>IF(OR(A222="",B222=""),"",MAX(0.1,1+SUMPRODUCT(--('Eventos'!$B$6:$B$105&lt;=EOMONTH(A222,0)),--('Eventos'!$C$6:$C$105&gt;=A222),--((('Eventos'!$D$6:$D$105=B222)+('Eventos'!$D$6:$D$105="TODOS"))&gt;0),--('Eventos'!$G$6:$G$105="Ativo"),--('Eventos'!$I$6:$I$105="OK"),'Eventos'!$F$6:$F$105)))</f>
        <v/>
      </c>
      <c r="G222" s="38">
        <f>IF(OR(A222="",B222="",C222=""),"",IF(OR(N(D222)&lt;0,N(D222)&gt;=E222),"",C222*E222/(E222-N(D222))))</f>
        <v/>
      </c>
      <c r="H222" s="38">
        <f>IF(OR(G222="",F222="",F222&lt;=0),"",G222/F222)</f>
        <v/>
      </c>
      <c r="I222" s="38">
        <f>IF(OR(A222="",B222="",H222=""),"",IF(COUNTIFS($B$6:$B$305,B222,$A$6:$A$305,"&gt;="&amp;EDATE(A222,-'Parâmetros'!$B$4),$A$6:$A$305,"&lt;"&amp;A222,$L$6:$L$305,"OK")&gt;='Parâmetros'!$B$11,AVERAGEIFS($H$6:$H$305,$B$6:$B$305,B222,$A$6:$A$305,"&gt;="&amp;EDATE(A222,-'Parâmetros'!$B$4),$A$6:$A$305,"&lt;"&amp;A222,$L$6:$L$305,"OK"),""))</f>
        <v/>
      </c>
      <c r="J222" s="38">
        <f>IF(OR(H222="",I222=""),"",ABS(H222-I222))</f>
        <v/>
      </c>
      <c r="K222" s="39">
        <f>IFERROR(J222/H222,"")</f>
        <v/>
      </c>
      <c r="L222" s="5">
        <f>IF(COUNTA(A222:D222)=0,"",IF(OR(A222="",B222="",C222=""),"INCOMPLETO",IF(A222&gt;'Parâmetros'!$B$2,"APÓS DATA DE CORTE",IF(COUNTIFS($A$6:$A$305,A222,$B$6:$B$305,B222)&gt;1,"DUPLICADO",IF(OR(N(D222)&lt;0,N(D222)&gt;=E222),"RUPTURA TOTAL/INVÁLIDA",IF(F222&lt;=0,"EVENTO INVÁLIDO","OK"))))))</f>
        <v/>
      </c>
      <c r="M222" s="37">
        <f>IF(A222="","",MONTH(A222))</f>
        <v/>
      </c>
    </row>
    <row r="223">
      <c r="A223" s="34" t="n"/>
      <c r="B223" s="35" t="n"/>
      <c r="C223" s="36" t="n"/>
      <c r="D223" s="36" t="n"/>
      <c r="E223" s="37">
        <f>IF(A223="","",DAY(EOMONTH(A223,0)))</f>
        <v/>
      </c>
      <c r="F223" s="38">
        <f>IF(OR(A223="",B223=""),"",MAX(0.1,1+SUMPRODUCT(--('Eventos'!$B$6:$B$105&lt;=EOMONTH(A223,0)),--('Eventos'!$C$6:$C$105&gt;=A223),--((('Eventos'!$D$6:$D$105=B223)+('Eventos'!$D$6:$D$105="TODOS"))&gt;0),--('Eventos'!$G$6:$G$105="Ativo"),--('Eventos'!$I$6:$I$105="OK"),'Eventos'!$F$6:$F$105)))</f>
        <v/>
      </c>
      <c r="G223" s="38">
        <f>IF(OR(A223="",B223="",C223=""),"",IF(OR(N(D223)&lt;0,N(D223)&gt;=E223),"",C223*E223/(E223-N(D223))))</f>
        <v/>
      </c>
      <c r="H223" s="38">
        <f>IF(OR(G223="",F223="",F223&lt;=0),"",G223/F223)</f>
        <v/>
      </c>
      <c r="I223" s="38">
        <f>IF(OR(A223="",B223="",H223=""),"",IF(COUNTIFS($B$6:$B$305,B223,$A$6:$A$305,"&gt;="&amp;EDATE(A223,-'Parâmetros'!$B$4),$A$6:$A$305,"&lt;"&amp;A223,$L$6:$L$305,"OK")&gt;='Parâmetros'!$B$11,AVERAGEIFS($H$6:$H$305,$B$6:$B$305,B223,$A$6:$A$305,"&gt;="&amp;EDATE(A223,-'Parâmetros'!$B$4),$A$6:$A$305,"&lt;"&amp;A223,$L$6:$L$305,"OK"),""))</f>
        <v/>
      </c>
      <c r="J223" s="38">
        <f>IF(OR(H223="",I223=""),"",ABS(H223-I223))</f>
        <v/>
      </c>
      <c r="K223" s="39">
        <f>IFERROR(J223/H223,"")</f>
        <v/>
      </c>
      <c r="L223" s="5">
        <f>IF(COUNTA(A223:D223)=0,"",IF(OR(A223="",B223="",C223=""),"INCOMPLETO",IF(A223&gt;'Parâmetros'!$B$2,"APÓS DATA DE CORTE",IF(COUNTIFS($A$6:$A$305,A223,$B$6:$B$305,B223)&gt;1,"DUPLICADO",IF(OR(N(D223)&lt;0,N(D223)&gt;=E223),"RUPTURA TOTAL/INVÁLIDA",IF(F223&lt;=0,"EVENTO INVÁLIDO","OK"))))))</f>
        <v/>
      </c>
      <c r="M223" s="37">
        <f>IF(A223="","",MONTH(A223))</f>
        <v/>
      </c>
    </row>
    <row r="224">
      <c r="A224" s="34" t="n"/>
      <c r="B224" s="35" t="n"/>
      <c r="C224" s="36" t="n"/>
      <c r="D224" s="36" t="n"/>
      <c r="E224" s="37">
        <f>IF(A224="","",DAY(EOMONTH(A224,0)))</f>
        <v/>
      </c>
      <c r="F224" s="38">
        <f>IF(OR(A224="",B224=""),"",MAX(0.1,1+SUMPRODUCT(--('Eventos'!$B$6:$B$105&lt;=EOMONTH(A224,0)),--('Eventos'!$C$6:$C$105&gt;=A224),--((('Eventos'!$D$6:$D$105=B224)+('Eventos'!$D$6:$D$105="TODOS"))&gt;0),--('Eventos'!$G$6:$G$105="Ativo"),--('Eventos'!$I$6:$I$105="OK"),'Eventos'!$F$6:$F$105)))</f>
        <v/>
      </c>
      <c r="G224" s="38">
        <f>IF(OR(A224="",B224="",C224=""),"",IF(OR(N(D224)&lt;0,N(D224)&gt;=E224),"",C224*E224/(E224-N(D224))))</f>
        <v/>
      </c>
      <c r="H224" s="38">
        <f>IF(OR(G224="",F224="",F224&lt;=0),"",G224/F224)</f>
        <v/>
      </c>
      <c r="I224" s="38">
        <f>IF(OR(A224="",B224="",H224=""),"",IF(COUNTIFS($B$6:$B$305,B224,$A$6:$A$305,"&gt;="&amp;EDATE(A224,-'Parâmetros'!$B$4),$A$6:$A$305,"&lt;"&amp;A224,$L$6:$L$305,"OK")&gt;='Parâmetros'!$B$11,AVERAGEIFS($H$6:$H$305,$B$6:$B$305,B224,$A$6:$A$305,"&gt;="&amp;EDATE(A224,-'Parâmetros'!$B$4),$A$6:$A$305,"&lt;"&amp;A224,$L$6:$L$305,"OK"),""))</f>
        <v/>
      </c>
      <c r="J224" s="38">
        <f>IF(OR(H224="",I224=""),"",ABS(H224-I224))</f>
        <v/>
      </c>
      <c r="K224" s="39">
        <f>IFERROR(J224/H224,"")</f>
        <v/>
      </c>
      <c r="L224" s="5">
        <f>IF(COUNTA(A224:D224)=0,"",IF(OR(A224="",B224="",C224=""),"INCOMPLETO",IF(A224&gt;'Parâmetros'!$B$2,"APÓS DATA DE CORTE",IF(COUNTIFS($A$6:$A$305,A224,$B$6:$B$305,B224)&gt;1,"DUPLICADO",IF(OR(N(D224)&lt;0,N(D224)&gt;=E224),"RUPTURA TOTAL/INVÁLIDA",IF(F224&lt;=0,"EVENTO INVÁLIDO","OK"))))))</f>
        <v/>
      </c>
      <c r="M224" s="37">
        <f>IF(A224="","",MONTH(A224))</f>
        <v/>
      </c>
    </row>
    <row r="225">
      <c r="A225" s="34" t="n"/>
      <c r="B225" s="35" t="n"/>
      <c r="C225" s="36" t="n"/>
      <c r="D225" s="36" t="n"/>
      <c r="E225" s="37">
        <f>IF(A225="","",DAY(EOMONTH(A225,0)))</f>
        <v/>
      </c>
      <c r="F225" s="38">
        <f>IF(OR(A225="",B225=""),"",MAX(0.1,1+SUMPRODUCT(--('Eventos'!$B$6:$B$105&lt;=EOMONTH(A225,0)),--('Eventos'!$C$6:$C$105&gt;=A225),--((('Eventos'!$D$6:$D$105=B225)+('Eventos'!$D$6:$D$105="TODOS"))&gt;0),--('Eventos'!$G$6:$G$105="Ativo"),--('Eventos'!$I$6:$I$105="OK"),'Eventos'!$F$6:$F$105)))</f>
        <v/>
      </c>
      <c r="G225" s="38">
        <f>IF(OR(A225="",B225="",C225=""),"",IF(OR(N(D225)&lt;0,N(D225)&gt;=E225),"",C225*E225/(E225-N(D225))))</f>
        <v/>
      </c>
      <c r="H225" s="38">
        <f>IF(OR(G225="",F225="",F225&lt;=0),"",G225/F225)</f>
        <v/>
      </c>
      <c r="I225" s="38">
        <f>IF(OR(A225="",B225="",H225=""),"",IF(COUNTIFS($B$6:$B$305,B225,$A$6:$A$305,"&gt;="&amp;EDATE(A225,-'Parâmetros'!$B$4),$A$6:$A$305,"&lt;"&amp;A225,$L$6:$L$305,"OK")&gt;='Parâmetros'!$B$11,AVERAGEIFS($H$6:$H$305,$B$6:$B$305,B225,$A$6:$A$305,"&gt;="&amp;EDATE(A225,-'Parâmetros'!$B$4),$A$6:$A$305,"&lt;"&amp;A225,$L$6:$L$305,"OK"),""))</f>
        <v/>
      </c>
      <c r="J225" s="38">
        <f>IF(OR(H225="",I225=""),"",ABS(H225-I225))</f>
        <v/>
      </c>
      <c r="K225" s="39">
        <f>IFERROR(J225/H225,"")</f>
        <v/>
      </c>
      <c r="L225" s="5">
        <f>IF(COUNTA(A225:D225)=0,"",IF(OR(A225="",B225="",C225=""),"INCOMPLETO",IF(A225&gt;'Parâmetros'!$B$2,"APÓS DATA DE CORTE",IF(COUNTIFS($A$6:$A$305,A225,$B$6:$B$305,B225)&gt;1,"DUPLICADO",IF(OR(N(D225)&lt;0,N(D225)&gt;=E225),"RUPTURA TOTAL/INVÁLIDA",IF(F225&lt;=0,"EVENTO INVÁLIDO","OK"))))))</f>
        <v/>
      </c>
      <c r="M225" s="37">
        <f>IF(A225="","",MONTH(A225))</f>
        <v/>
      </c>
    </row>
    <row r="226">
      <c r="A226" s="34" t="n"/>
      <c r="B226" s="35" t="n"/>
      <c r="C226" s="36" t="n"/>
      <c r="D226" s="36" t="n"/>
      <c r="E226" s="37">
        <f>IF(A226="","",DAY(EOMONTH(A226,0)))</f>
        <v/>
      </c>
      <c r="F226" s="38">
        <f>IF(OR(A226="",B226=""),"",MAX(0.1,1+SUMPRODUCT(--('Eventos'!$B$6:$B$105&lt;=EOMONTH(A226,0)),--('Eventos'!$C$6:$C$105&gt;=A226),--((('Eventos'!$D$6:$D$105=B226)+('Eventos'!$D$6:$D$105="TODOS"))&gt;0),--('Eventos'!$G$6:$G$105="Ativo"),--('Eventos'!$I$6:$I$105="OK"),'Eventos'!$F$6:$F$105)))</f>
        <v/>
      </c>
      <c r="G226" s="38">
        <f>IF(OR(A226="",B226="",C226=""),"",IF(OR(N(D226)&lt;0,N(D226)&gt;=E226),"",C226*E226/(E226-N(D226))))</f>
        <v/>
      </c>
      <c r="H226" s="38">
        <f>IF(OR(G226="",F226="",F226&lt;=0),"",G226/F226)</f>
        <v/>
      </c>
      <c r="I226" s="38">
        <f>IF(OR(A226="",B226="",H226=""),"",IF(COUNTIFS($B$6:$B$305,B226,$A$6:$A$305,"&gt;="&amp;EDATE(A226,-'Parâmetros'!$B$4),$A$6:$A$305,"&lt;"&amp;A226,$L$6:$L$305,"OK")&gt;='Parâmetros'!$B$11,AVERAGEIFS($H$6:$H$305,$B$6:$B$305,B226,$A$6:$A$305,"&gt;="&amp;EDATE(A226,-'Parâmetros'!$B$4),$A$6:$A$305,"&lt;"&amp;A226,$L$6:$L$305,"OK"),""))</f>
        <v/>
      </c>
      <c r="J226" s="38">
        <f>IF(OR(H226="",I226=""),"",ABS(H226-I226))</f>
        <v/>
      </c>
      <c r="K226" s="39">
        <f>IFERROR(J226/H226,"")</f>
        <v/>
      </c>
      <c r="L226" s="5">
        <f>IF(COUNTA(A226:D226)=0,"",IF(OR(A226="",B226="",C226=""),"INCOMPLETO",IF(A226&gt;'Parâmetros'!$B$2,"APÓS DATA DE CORTE",IF(COUNTIFS($A$6:$A$305,A226,$B$6:$B$305,B226)&gt;1,"DUPLICADO",IF(OR(N(D226)&lt;0,N(D226)&gt;=E226),"RUPTURA TOTAL/INVÁLIDA",IF(F226&lt;=0,"EVENTO INVÁLIDO","OK"))))))</f>
        <v/>
      </c>
      <c r="M226" s="37">
        <f>IF(A226="","",MONTH(A226))</f>
        <v/>
      </c>
    </row>
    <row r="227">
      <c r="A227" s="34" t="n"/>
      <c r="B227" s="35" t="n"/>
      <c r="C227" s="36" t="n"/>
      <c r="D227" s="36" t="n"/>
      <c r="E227" s="37">
        <f>IF(A227="","",DAY(EOMONTH(A227,0)))</f>
        <v/>
      </c>
      <c r="F227" s="38">
        <f>IF(OR(A227="",B227=""),"",MAX(0.1,1+SUMPRODUCT(--('Eventos'!$B$6:$B$105&lt;=EOMONTH(A227,0)),--('Eventos'!$C$6:$C$105&gt;=A227),--((('Eventos'!$D$6:$D$105=B227)+('Eventos'!$D$6:$D$105="TODOS"))&gt;0),--('Eventos'!$G$6:$G$105="Ativo"),--('Eventos'!$I$6:$I$105="OK"),'Eventos'!$F$6:$F$105)))</f>
        <v/>
      </c>
      <c r="G227" s="38">
        <f>IF(OR(A227="",B227="",C227=""),"",IF(OR(N(D227)&lt;0,N(D227)&gt;=E227),"",C227*E227/(E227-N(D227))))</f>
        <v/>
      </c>
      <c r="H227" s="38">
        <f>IF(OR(G227="",F227="",F227&lt;=0),"",G227/F227)</f>
        <v/>
      </c>
      <c r="I227" s="38">
        <f>IF(OR(A227="",B227="",H227=""),"",IF(COUNTIFS($B$6:$B$305,B227,$A$6:$A$305,"&gt;="&amp;EDATE(A227,-'Parâmetros'!$B$4),$A$6:$A$305,"&lt;"&amp;A227,$L$6:$L$305,"OK")&gt;='Parâmetros'!$B$11,AVERAGEIFS($H$6:$H$305,$B$6:$B$305,B227,$A$6:$A$305,"&gt;="&amp;EDATE(A227,-'Parâmetros'!$B$4),$A$6:$A$305,"&lt;"&amp;A227,$L$6:$L$305,"OK"),""))</f>
        <v/>
      </c>
      <c r="J227" s="38">
        <f>IF(OR(H227="",I227=""),"",ABS(H227-I227))</f>
        <v/>
      </c>
      <c r="K227" s="39">
        <f>IFERROR(J227/H227,"")</f>
        <v/>
      </c>
      <c r="L227" s="5">
        <f>IF(COUNTA(A227:D227)=0,"",IF(OR(A227="",B227="",C227=""),"INCOMPLETO",IF(A227&gt;'Parâmetros'!$B$2,"APÓS DATA DE CORTE",IF(COUNTIFS($A$6:$A$305,A227,$B$6:$B$305,B227)&gt;1,"DUPLICADO",IF(OR(N(D227)&lt;0,N(D227)&gt;=E227),"RUPTURA TOTAL/INVÁLIDA",IF(F227&lt;=0,"EVENTO INVÁLIDO","OK"))))))</f>
        <v/>
      </c>
      <c r="M227" s="37">
        <f>IF(A227="","",MONTH(A227))</f>
        <v/>
      </c>
    </row>
    <row r="228">
      <c r="A228" s="34" t="n"/>
      <c r="B228" s="35" t="n"/>
      <c r="C228" s="36" t="n"/>
      <c r="D228" s="36" t="n"/>
      <c r="E228" s="37">
        <f>IF(A228="","",DAY(EOMONTH(A228,0)))</f>
        <v/>
      </c>
      <c r="F228" s="38">
        <f>IF(OR(A228="",B228=""),"",MAX(0.1,1+SUMPRODUCT(--('Eventos'!$B$6:$B$105&lt;=EOMONTH(A228,0)),--('Eventos'!$C$6:$C$105&gt;=A228),--((('Eventos'!$D$6:$D$105=B228)+('Eventos'!$D$6:$D$105="TODOS"))&gt;0),--('Eventos'!$G$6:$G$105="Ativo"),--('Eventos'!$I$6:$I$105="OK"),'Eventos'!$F$6:$F$105)))</f>
        <v/>
      </c>
      <c r="G228" s="38">
        <f>IF(OR(A228="",B228="",C228=""),"",IF(OR(N(D228)&lt;0,N(D228)&gt;=E228),"",C228*E228/(E228-N(D228))))</f>
        <v/>
      </c>
      <c r="H228" s="38">
        <f>IF(OR(G228="",F228="",F228&lt;=0),"",G228/F228)</f>
        <v/>
      </c>
      <c r="I228" s="38">
        <f>IF(OR(A228="",B228="",H228=""),"",IF(COUNTIFS($B$6:$B$305,B228,$A$6:$A$305,"&gt;="&amp;EDATE(A228,-'Parâmetros'!$B$4),$A$6:$A$305,"&lt;"&amp;A228,$L$6:$L$305,"OK")&gt;='Parâmetros'!$B$11,AVERAGEIFS($H$6:$H$305,$B$6:$B$305,B228,$A$6:$A$305,"&gt;="&amp;EDATE(A228,-'Parâmetros'!$B$4),$A$6:$A$305,"&lt;"&amp;A228,$L$6:$L$305,"OK"),""))</f>
        <v/>
      </c>
      <c r="J228" s="38">
        <f>IF(OR(H228="",I228=""),"",ABS(H228-I228))</f>
        <v/>
      </c>
      <c r="K228" s="39">
        <f>IFERROR(J228/H228,"")</f>
        <v/>
      </c>
      <c r="L228" s="5">
        <f>IF(COUNTA(A228:D228)=0,"",IF(OR(A228="",B228="",C228=""),"INCOMPLETO",IF(A228&gt;'Parâmetros'!$B$2,"APÓS DATA DE CORTE",IF(COUNTIFS($A$6:$A$305,A228,$B$6:$B$305,B228)&gt;1,"DUPLICADO",IF(OR(N(D228)&lt;0,N(D228)&gt;=E228),"RUPTURA TOTAL/INVÁLIDA",IF(F228&lt;=0,"EVENTO INVÁLIDO","OK"))))))</f>
        <v/>
      </c>
      <c r="M228" s="37">
        <f>IF(A228="","",MONTH(A228))</f>
        <v/>
      </c>
    </row>
    <row r="229">
      <c r="A229" s="34" t="n"/>
      <c r="B229" s="35" t="n"/>
      <c r="C229" s="36" t="n"/>
      <c r="D229" s="36" t="n"/>
      <c r="E229" s="37">
        <f>IF(A229="","",DAY(EOMONTH(A229,0)))</f>
        <v/>
      </c>
      <c r="F229" s="38">
        <f>IF(OR(A229="",B229=""),"",MAX(0.1,1+SUMPRODUCT(--('Eventos'!$B$6:$B$105&lt;=EOMONTH(A229,0)),--('Eventos'!$C$6:$C$105&gt;=A229),--((('Eventos'!$D$6:$D$105=B229)+('Eventos'!$D$6:$D$105="TODOS"))&gt;0),--('Eventos'!$G$6:$G$105="Ativo"),--('Eventos'!$I$6:$I$105="OK"),'Eventos'!$F$6:$F$105)))</f>
        <v/>
      </c>
      <c r="G229" s="38">
        <f>IF(OR(A229="",B229="",C229=""),"",IF(OR(N(D229)&lt;0,N(D229)&gt;=E229),"",C229*E229/(E229-N(D229))))</f>
        <v/>
      </c>
      <c r="H229" s="38">
        <f>IF(OR(G229="",F229="",F229&lt;=0),"",G229/F229)</f>
        <v/>
      </c>
      <c r="I229" s="38">
        <f>IF(OR(A229="",B229="",H229=""),"",IF(COUNTIFS($B$6:$B$305,B229,$A$6:$A$305,"&gt;="&amp;EDATE(A229,-'Parâmetros'!$B$4),$A$6:$A$305,"&lt;"&amp;A229,$L$6:$L$305,"OK")&gt;='Parâmetros'!$B$11,AVERAGEIFS($H$6:$H$305,$B$6:$B$305,B229,$A$6:$A$305,"&gt;="&amp;EDATE(A229,-'Parâmetros'!$B$4),$A$6:$A$305,"&lt;"&amp;A229,$L$6:$L$305,"OK"),""))</f>
        <v/>
      </c>
      <c r="J229" s="38">
        <f>IF(OR(H229="",I229=""),"",ABS(H229-I229))</f>
        <v/>
      </c>
      <c r="K229" s="39">
        <f>IFERROR(J229/H229,"")</f>
        <v/>
      </c>
      <c r="L229" s="5">
        <f>IF(COUNTA(A229:D229)=0,"",IF(OR(A229="",B229="",C229=""),"INCOMPLETO",IF(A229&gt;'Parâmetros'!$B$2,"APÓS DATA DE CORTE",IF(COUNTIFS($A$6:$A$305,A229,$B$6:$B$305,B229)&gt;1,"DUPLICADO",IF(OR(N(D229)&lt;0,N(D229)&gt;=E229),"RUPTURA TOTAL/INVÁLIDA",IF(F229&lt;=0,"EVENTO INVÁLIDO","OK"))))))</f>
        <v/>
      </c>
      <c r="M229" s="37">
        <f>IF(A229="","",MONTH(A229))</f>
        <v/>
      </c>
    </row>
    <row r="230">
      <c r="A230" s="34" t="n"/>
      <c r="B230" s="35" t="n"/>
      <c r="C230" s="36" t="n"/>
      <c r="D230" s="36" t="n"/>
      <c r="E230" s="37">
        <f>IF(A230="","",DAY(EOMONTH(A230,0)))</f>
        <v/>
      </c>
      <c r="F230" s="38">
        <f>IF(OR(A230="",B230=""),"",MAX(0.1,1+SUMPRODUCT(--('Eventos'!$B$6:$B$105&lt;=EOMONTH(A230,0)),--('Eventos'!$C$6:$C$105&gt;=A230),--((('Eventos'!$D$6:$D$105=B230)+('Eventos'!$D$6:$D$105="TODOS"))&gt;0),--('Eventos'!$G$6:$G$105="Ativo"),--('Eventos'!$I$6:$I$105="OK"),'Eventos'!$F$6:$F$105)))</f>
        <v/>
      </c>
      <c r="G230" s="38">
        <f>IF(OR(A230="",B230="",C230=""),"",IF(OR(N(D230)&lt;0,N(D230)&gt;=E230),"",C230*E230/(E230-N(D230))))</f>
        <v/>
      </c>
      <c r="H230" s="38">
        <f>IF(OR(G230="",F230="",F230&lt;=0),"",G230/F230)</f>
        <v/>
      </c>
      <c r="I230" s="38">
        <f>IF(OR(A230="",B230="",H230=""),"",IF(COUNTIFS($B$6:$B$305,B230,$A$6:$A$305,"&gt;="&amp;EDATE(A230,-'Parâmetros'!$B$4),$A$6:$A$305,"&lt;"&amp;A230,$L$6:$L$305,"OK")&gt;='Parâmetros'!$B$11,AVERAGEIFS($H$6:$H$305,$B$6:$B$305,B230,$A$6:$A$305,"&gt;="&amp;EDATE(A230,-'Parâmetros'!$B$4),$A$6:$A$305,"&lt;"&amp;A230,$L$6:$L$305,"OK"),""))</f>
        <v/>
      </c>
      <c r="J230" s="38">
        <f>IF(OR(H230="",I230=""),"",ABS(H230-I230))</f>
        <v/>
      </c>
      <c r="K230" s="39">
        <f>IFERROR(J230/H230,"")</f>
        <v/>
      </c>
      <c r="L230" s="5">
        <f>IF(COUNTA(A230:D230)=0,"",IF(OR(A230="",B230="",C230=""),"INCOMPLETO",IF(A230&gt;'Parâmetros'!$B$2,"APÓS DATA DE CORTE",IF(COUNTIFS($A$6:$A$305,A230,$B$6:$B$305,B230)&gt;1,"DUPLICADO",IF(OR(N(D230)&lt;0,N(D230)&gt;=E230),"RUPTURA TOTAL/INVÁLIDA",IF(F230&lt;=0,"EVENTO INVÁLIDO","OK"))))))</f>
        <v/>
      </c>
      <c r="M230" s="37">
        <f>IF(A230="","",MONTH(A230))</f>
        <v/>
      </c>
    </row>
    <row r="231">
      <c r="A231" s="34" t="n"/>
      <c r="B231" s="35" t="n"/>
      <c r="C231" s="36" t="n"/>
      <c r="D231" s="36" t="n"/>
      <c r="E231" s="37">
        <f>IF(A231="","",DAY(EOMONTH(A231,0)))</f>
        <v/>
      </c>
      <c r="F231" s="38">
        <f>IF(OR(A231="",B231=""),"",MAX(0.1,1+SUMPRODUCT(--('Eventos'!$B$6:$B$105&lt;=EOMONTH(A231,0)),--('Eventos'!$C$6:$C$105&gt;=A231),--((('Eventos'!$D$6:$D$105=B231)+('Eventos'!$D$6:$D$105="TODOS"))&gt;0),--('Eventos'!$G$6:$G$105="Ativo"),--('Eventos'!$I$6:$I$105="OK"),'Eventos'!$F$6:$F$105)))</f>
        <v/>
      </c>
      <c r="G231" s="38">
        <f>IF(OR(A231="",B231="",C231=""),"",IF(OR(N(D231)&lt;0,N(D231)&gt;=E231),"",C231*E231/(E231-N(D231))))</f>
        <v/>
      </c>
      <c r="H231" s="38">
        <f>IF(OR(G231="",F231="",F231&lt;=0),"",G231/F231)</f>
        <v/>
      </c>
      <c r="I231" s="38">
        <f>IF(OR(A231="",B231="",H231=""),"",IF(COUNTIFS($B$6:$B$305,B231,$A$6:$A$305,"&gt;="&amp;EDATE(A231,-'Parâmetros'!$B$4),$A$6:$A$305,"&lt;"&amp;A231,$L$6:$L$305,"OK")&gt;='Parâmetros'!$B$11,AVERAGEIFS($H$6:$H$305,$B$6:$B$305,B231,$A$6:$A$305,"&gt;="&amp;EDATE(A231,-'Parâmetros'!$B$4),$A$6:$A$305,"&lt;"&amp;A231,$L$6:$L$305,"OK"),""))</f>
        <v/>
      </c>
      <c r="J231" s="38">
        <f>IF(OR(H231="",I231=""),"",ABS(H231-I231))</f>
        <v/>
      </c>
      <c r="K231" s="39">
        <f>IFERROR(J231/H231,"")</f>
        <v/>
      </c>
      <c r="L231" s="5">
        <f>IF(COUNTA(A231:D231)=0,"",IF(OR(A231="",B231="",C231=""),"INCOMPLETO",IF(A231&gt;'Parâmetros'!$B$2,"APÓS DATA DE CORTE",IF(COUNTIFS($A$6:$A$305,A231,$B$6:$B$305,B231)&gt;1,"DUPLICADO",IF(OR(N(D231)&lt;0,N(D231)&gt;=E231),"RUPTURA TOTAL/INVÁLIDA",IF(F231&lt;=0,"EVENTO INVÁLIDO","OK"))))))</f>
        <v/>
      </c>
      <c r="M231" s="37">
        <f>IF(A231="","",MONTH(A231))</f>
        <v/>
      </c>
    </row>
    <row r="232">
      <c r="A232" s="34" t="n"/>
      <c r="B232" s="35" t="n"/>
      <c r="C232" s="36" t="n"/>
      <c r="D232" s="36" t="n"/>
      <c r="E232" s="37">
        <f>IF(A232="","",DAY(EOMONTH(A232,0)))</f>
        <v/>
      </c>
      <c r="F232" s="38">
        <f>IF(OR(A232="",B232=""),"",MAX(0.1,1+SUMPRODUCT(--('Eventos'!$B$6:$B$105&lt;=EOMONTH(A232,0)),--('Eventos'!$C$6:$C$105&gt;=A232),--((('Eventos'!$D$6:$D$105=B232)+('Eventos'!$D$6:$D$105="TODOS"))&gt;0),--('Eventos'!$G$6:$G$105="Ativo"),--('Eventos'!$I$6:$I$105="OK"),'Eventos'!$F$6:$F$105)))</f>
        <v/>
      </c>
      <c r="G232" s="38">
        <f>IF(OR(A232="",B232="",C232=""),"",IF(OR(N(D232)&lt;0,N(D232)&gt;=E232),"",C232*E232/(E232-N(D232))))</f>
        <v/>
      </c>
      <c r="H232" s="38">
        <f>IF(OR(G232="",F232="",F232&lt;=0),"",G232/F232)</f>
        <v/>
      </c>
      <c r="I232" s="38">
        <f>IF(OR(A232="",B232="",H232=""),"",IF(COUNTIFS($B$6:$B$305,B232,$A$6:$A$305,"&gt;="&amp;EDATE(A232,-'Parâmetros'!$B$4),$A$6:$A$305,"&lt;"&amp;A232,$L$6:$L$305,"OK")&gt;='Parâmetros'!$B$11,AVERAGEIFS($H$6:$H$305,$B$6:$B$305,B232,$A$6:$A$305,"&gt;="&amp;EDATE(A232,-'Parâmetros'!$B$4),$A$6:$A$305,"&lt;"&amp;A232,$L$6:$L$305,"OK"),""))</f>
        <v/>
      </c>
      <c r="J232" s="38">
        <f>IF(OR(H232="",I232=""),"",ABS(H232-I232))</f>
        <v/>
      </c>
      <c r="K232" s="39">
        <f>IFERROR(J232/H232,"")</f>
        <v/>
      </c>
      <c r="L232" s="5">
        <f>IF(COUNTA(A232:D232)=0,"",IF(OR(A232="",B232="",C232=""),"INCOMPLETO",IF(A232&gt;'Parâmetros'!$B$2,"APÓS DATA DE CORTE",IF(COUNTIFS($A$6:$A$305,A232,$B$6:$B$305,B232)&gt;1,"DUPLICADO",IF(OR(N(D232)&lt;0,N(D232)&gt;=E232),"RUPTURA TOTAL/INVÁLIDA",IF(F232&lt;=0,"EVENTO INVÁLIDO","OK"))))))</f>
        <v/>
      </c>
      <c r="M232" s="37">
        <f>IF(A232="","",MONTH(A232))</f>
        <v/>
      </c>
    </row>
    <row r="233">
      <c r="A233" s="34" t="n"/>
      <c r="B233" s="35" t="n"/>
      <c r="C233" s="36" t="n"/>
      <c r="D233" s="36" t="n"/>
      <c r="E233" s="37">
        <f>IF(A233="","",DAY(EOMONTH(A233,0)))</f>
        <v/>
      </c>
      <c r="F233" s="38">
        <f>IF(OR(A233="",B233=""),"",MAX(0.1,1+SUMPRODUCT(--('Eventos'!$B$6:$B$105&lt;=EOMONTH(A233,0)),--('Eventos'!$C$6:$C$105&gt;=A233),--((('Eventos'!$D$6:$D$105=B233)+('Eventos'!$D$6:$D$105="TODOS"))&gt;0),--('Eventos'!$G$6:$G$105="Ativo"),--('Eventos'!$I$6:$I$105="OK"),'Eventos'!$F$6:$F$105)))</f>
        <v/>
      </c>
      <c r="G233" s="38">
        <f>IF(OR(A233="",B233="",C233=""),"",IF(OR(N(D233)&lt;0,N(D233)&gt;=E233),"",C233*E233/(E233-N(D233))))</f>
        <v/>
      </c>
      <c r="H233" s="38">
        <f>IF(OR(G233="",F233="",F233&lt;=0),"",G233/F233)</f>
        <v/>
      </c>
      <c r="I233" s="38">
        <f>IF(OR(A233="",B233="",H233=""),"",IF(COUNTIFS($B$6:$B$305,B233,$A$6:$A$305,"&gt;="&amp;EDATE(A233,-'Parâmetros'!$B$4),$A$6:$A$305,"&lt;"&amp;A233,$L$6:$L$305,"OK")&gt;='Parâmetros'!$B$11,AVERAGEIFS($H$6:$H$305,$B$6:$B$305,B233,$A$6:$A$305,"&gt;="&amp;EDATE(A233,-'Parâmetros'!$B$4),$A$6:$A$305,"&lt;"&amp;A233,$L$6:$L$305,"OK"),""))</f>
        <v/>
      </c>
      <c r="J233" s="38">
        <f>IF(OR(H233="",I233=""),"",ABS(H233-I233))</f>
        <v/>
      </c>
      <c r="K233" s="39">
        <f>IFERROR(J233/H233,"")</f>
        <v/>
      </c>
      <c r="L233" s="5">
        <f>IF(COUNTA(A233:D233)=0,"",IF(OR(A233="",B233="",C233=""),"INCOMPLETO",IF(A233&gt;'Parâmetros'!$B$2,"APÓS DATA DE CORTE",IF(COUNTIFS($A$6:$A$305,A233,$B$6:$B$305,B233)&gt;1,"DUPLICADO",IF(OR(N(D233)&lt;0,N(D233)&gt;=E233),"RUPTURA TOTAL/INVÁLIDA",IF(F233&lt;=0,"EVENTO INVÁLIDO","OK"))))))</f>
        <v/>
      </c>
      <c r="M233" s="37">
        <f>IF(A233="","",MONTH(A233))</f>
        <v/>
      </c>
    </row>
    <row r="234">
      <c r="A234" s="34" t="n"/>
      <c r="B234" s="35" t="n"/>
      <c r="C234" s="36" t="n"/>
      <c r="D234" s="36" t="n"/>
      <c r="E234" s="37">
        <f>IF(A234="","",DAY(EOMONTH(A234,0)))</f>
        <v/>
      </c>
      <c r="F234" s="38">
        <f>IF(OR(A234="",B234=""),"",MAX(0.1,1+SUMPRODUCT(--('Eventos'!$B$6:$B$105&lt;=EOMONTH(A234,0)),--('Eventos'!$C$6:$C$105&gt;=A234),--((('Eventos'!$D$6:$D$105=B234)+('Eventos'!$D$6:$D$105="TODOS"))&gt;0),--('Eventos'!$G$6:$G$105="Ativo"),--('Eventos'!$I$6:$I$105="OK"),'Eventos'!$F$6:$F$105)))</f>
        <v/>
      </c>
      <c r="G234" s="38">
        <f>IF(OR(A234="",B234="",C234=""),"",IF(OR(N(D234)&lt;0,N(D234)&gt;=E234),"",C234*E234/(E234-N(D234))))</f>
        <v/>
      </c>
      <c r="H234" s="38">
        <f>IF(OR(G234="",F234="",F234&lt;=0),"",G234/F234)</f>
        <v/>
      </c>
      <c r="I234" s="38">
        <f>IF(OR(A234="",B234="",H234=""),"",IF(COUNTIFS($B$6:$B$305,B234,$A$6:$A$305,"&gt;="&amp;EDATE(A234,-'Parâmetros'!$B$4),$A$6:$A$305,"&lt;"&amp;A234,$L$6:$L$305,"OK")&gt;='Parâmetros'!$B$11,AVERAGEIFS($H$6:$H$305,$B$6:$B$305,B234,$A$6:$A$305,"&gt;="&amp;EDATE(A234,-'Parâmetros'!$B$4),$A$6:$A$305,"&lt;"&amp;A234,$L$6:$L$305,"OK"),""))</f>
        <v/>
      </c>
      <c r="J234" s="38">
        <f>IF(OR(H234="",I234=""),"",ABS(H234-I234))</f>
        <v/>
      </c>
      <c r="K234" s="39">
        <f>IFERROR(J234/H234,"")</f>
        <v/>
      </c>
      <c r="L234" s="5">
        <f>IF(COUNTA(A234:D234)=0,"",IF(OR(A234="",B234="",C234=""),"INCOMPLETO",IF(A234&gt;'Parâmetros'!$B$2,"APÓS DATA DE CORTE",IF(COUNTIFS($A$6:$A$305,A234,$B$6:$B$305,B234)&gt;1,"DUPLICADO",IF(OR(N(D234)&lt;0,N(D234)&gt;=E234),"RUPTURA TOTAL/INVÁLIDA",IF(F234&lt;=0,"EVENTO INVÁLIDO","OK"))))))</f>
        <v/>
      </c>
      <c r="M234" s="37">
        <f>IF(A234="","",MONTH(A234))</f>
        <v/>
      </c>
    </row>
    <row r="235">
      <c r="A235" s="34" t="n"/>
      <c r="B235" s="35" t="n"/>
      <c r="C235" s="36" t="n"/>
      <c r="D235" s="36" t="n"/>
      <c r="E235" s="37">
        <f>IF(A235="","",DAY(EOMONTH(A235,0)))</f>
        <v/>
      </c>
      <c r="F235" s="38">
        <f>IF(OR(A235="",B235=""),"",MAX(0.1,1+SUMPRODUCT(--('Eventos'!$B$6:$B$105&lt;=EOMONTH(A235,0)),--('Eventos'!$C$6:$C$105&gt;=A235),--((('Eventos'!$D$6:$D$105=B235)+('Eventos'!$D$6:$D$105="TODOS"))&gt;0),--('Eventos'!$G$6:$G$105="Ativo"),--('Eventos'!$I$6:$I$105="OK"),'Eventos'!$F$6:$F$105)))</f>
        <v/>
      </c>
      <c r="G235" s="38">
        <f>IF(OR(A235="",B235="",C235=""),"",IF(OR(N(D235)&lt;0,N(D235)&gt;=E235),"",C235*E235/(E235-N(D235))))</f>
        <v/>
      </c>
      <c r="H235" s="38">
        <f>IF(OR(G235="",F235="",F235&lt;=0),"",G235/F235)</f>
        <v/>
      </c>
      <c r="I235" s="38">
        <f>IF(OR(A235="",B235="",H235=""),"",IF(COUNTIFS($B$6:$B$305,B235,$A$6:$A$305,"&gt;="&amp;EDATE(A235,-'Parâmetros'!$B$4),$A$6:$A$305,"&lt;"&amp;A235,$L$6:$L$305,"OK")&gt;='Parâmetros'!$B$11,AVERAGEIFS($H$6:$H$305,$B$6:$B$305,B235,$A$6:$A$305,"&gt;="&amp;EDATE(A235,-'Parâmetros'!$B$4),$A$6:$A$305,"&lt;"&amp;A235,$L$6:$L$305,"OK"),""))</f>
        <v/>
      </c>
      <c r="J235" s="38">
        <f>IF(OR(H235="",I235=""),"",ABS(H235-I235))</f>
        <v/>
      </c>
      <c r="K235" s="39">
        <f>IFERROR(J235/H235,"")</f>
        <v/>
      </c>
      <c r="L235" s="5">
        <f>IF(COUNTA(A235:D235)=0,"",IF(OR(A235="",B235="",C235=""),"INCOMPLETO",IF(A235&gt;'Parâmetros'!$B$2,"APÓS DATA DE CORTE",IF(COUNTIFS($A$6:$A$305,A235,$B$6:$B$305,B235)&gt;1,"DUPLICADO",IF(OR(N(D235)&lt;0,N(D235)&gt;=E235),"RUPTURA TOTAL/INVÁLIDA",IF(F235&lt;=0,"EVENTO INVÁLIDO","OK"))))))</f>
        <v/>
      </c>
      <c r="M235" s="37">
        <f>IF(A235="","",MONTH(A235))</f>
        <v/>
      </c>
    </row>
    <row r="236">
      <c r="A236" s="34" t="n"/>
      <c r="B236" s="35" t="n"/>
      <c r="C236" s="36" t="n"/>
      <c r="D236" s="36" t="n"/>
      <c r="E236" s="37">
        <f>IF(A236="","",DAY(EOMONTH(A236,0)))</f>
        <v/>
      </c>
      <c r="F236" s="38">
        <f>IF(OR(A236="",B236=""),"",MAX(0.1,1+SUMPRODUCT(--('Eventos'!$B$6:$B$105&lt;=EOMONTH(A236,0)),--('Eventos'!$C$6:$C$105&gt;=A236),--((('Eventos'!$D$6:$D$105=B236)+('Eventos'!$D$6:$D$105="TODOS"))&gt;0),--('Eventos'!$G$6:$G$105="Ativo"),--('Eventos'!$I$6:$I$105="OK"),'Eventos'!$F$6:$F$105)))</f>
        <v/>
      </c>
      <c r="G236" s="38">
        <f>IF(OR(A236="",B236="",C236=""),"",IF(OR(N(D236)&lt;0,N(D236)&gt;=E236),"",C236*E236/(E236-N(D236))))</f>
        <v/>
      </c>
      <c r="H236" s="38">
        <f>IF(OR(G236="",F236="",F236&lt;=0),"",G236/F236)</f>
        <v/>
      </c>
      <c r="I236" s="38">
        <f>IF(OR(A236="",B236="",H236=""),"",IF(COUNTIFS($B$6:$B$305,B236,$A$6:$A$305,"&gt;="&amp;EDATE(A236,-'Parâmetros'!$B$4),$A$6:$A$305,"&lt;"&amp;A236,$L$6:$L$305,"OK")&gt;='Parâmetros'!$B$11,AVERAGEIFS($H$6:$H$305,$B$6:$B$305,B236,$A$6:$A$305,"&gt;="&amp;EDATE(A236,-'Parâmetros'!$B$4),$A$6:$A$305,"&lt;"&amp;A236,$L$6:$L$305,"OK"),""))</f>
        <v/>
      </c>
      <c r="J236" s="38">
        <f>IF(OR(H236="",I236=""),"",ABS(H236-I236))</f>
        <v/>
      </c>
      <c r="K236" s="39">
        <f>IFERROR(J236/H236,"")</f>
        <v/>
      </c>
      <c r="L236" s="5">
        <f>IF(COUNTA(A236:D236)=0,"",IF(OR(A236="",B236="",C236=""),"INCOMPLETO",IF(A236&gt;'Parâmetros'!$B$2,"APÓS DATA DE CORTE",IF(COUNTIFS($A$6:$A$305,A236,$B$6:$B$305,B236)&gt;1,"DUPLICADO",IF(OR(N(D236)&lt;0,N(D236)&gt;=E236),"RUPTURA TOTAL/INVÁLIDA",IF(F236&lt;=0,"EVENTO INVÁLIDO","OK"))))))</f>
        <v/>
      </c>
      <c r="M236" s="37">
        <f>IF(A236="","",MONTH(A236))</f>
        <v/>
      </c>
    </row>
    <row r="237">
      <c r="A237" s="34" t="n"/>
      <c r="B237" s="35" t="n"/>
      <c r="C237" s="36" t="n"/>
      <c r="D237" s="36" t="n"/>
      <c r="E237" s="37">
        <f>IF(A237="","",DAY(EOMONTH(A237,0)))</f>
        <v/>
      </c>
      <c r="F237" s="38">
        <f>IF(OR(A237="",B237=""),"",MAX(0.1,1+SUMPRODUCT(--('Eventos'!$B$6:$B$105&lt;=EOMONTH(A237,0)),--('Eventos'!$C$6:$C$105&gt;=A237),--((('Eventos'!$D$6:$D$105=B237)+('Eventos'!$D$6:$D$105="TODOS"))&gt;0),--('Eventos'!$G$6:$G$105="Ativo"),--('Eventos'!$I$6:$I$105="OK"),'Eventos'!$F$6:$F$105)))</f>
        <v/>
      </c>
      <c r="G237" s="38">
        <f>IF(OR(A237="",B237="",C237=""),"",IF(OR(N(D237)&lt;0,N(D237)&gt;=E237),"",C237*E237/(E237-N(D237))))</f>
        <v/>
      </c>
      <c r="H237" s="38">
        <f>IF(OR(G237="",F237="",F237&lt;=0),"",G237/F237)</f>
        <v/>
      </c>
      <c r="I237" s="38">
        <f>IF(OR(A237="",B237="",H237=""),"",IF(COUNTIFS($B$6:$B$305,B237,$A$6:$A$305,"&gt;="&amp;EDATE(A237,-'Parâmetros'!$B$4),$A$6:$A$305,"&lt;"&amp;A237,$L$6:$L$305,"OK")&gt;='Parâmetros'!$B$11,AVERAGEIFS($H$6:$H$305,$B$6:$B$305,B237,$A$6:$A$305,"&gt;="&amp;EDATE(A237,-'Parâmetros'!$B$4),$A$6:$A$305,"&lt;"&amp;A237,$L$6:$L$305,"OK"),""))</f>
        <v/>
      </c>
      <c r="J237" s="38">
        <f>IF(OR(H237="",I237=""),"",ABS(H237-I237))</f>
        <v/>
      </c>
      <c r="K237" s="39">
        <f>IFERROR(J237/H237,"")</f>
        <v/>
      </c>
      <c r="L237" s="5">
        <f>IF(COUNTA(A237:D237)=0,"",IF(OR(A237="",B237="",C237=""),"INCOMPLETO",IF(A237&gt;'Parâmetros'!$B$2,"APÓS DATA DE CORTE",IF(COUNTIFS($A$6:$A$305,A237,$B$6:$B$305,B237)&gt;1,"DUPLICADO",IF(OR(N(D237)&lt;0,N(D237)&gt;=E237),"RUPTURA TOTAL/INVÁLIDA",IF(F237&lt;=0,"EVENTO INVÁLIDO","OK"))))))</f>
        <v/>
      </c>
      <c r="M237" s="37">
        <f>IF(A237="","",MONTH(A237))</f>
        <v/>
      </c>
    </row>
    <row r="238">
      <c r="A238" s="34" t="n"/>
      <c r="B238" s="35" t="n"/>
      <c r="C238" s="36" t="n"/>
      <c r="D238" s="36" t="n"/>
      <c r="E238" s="37">
        <f>IF(A238="","",DAY(EOMONTH(A238,0)))</f>
        <v/>
      </c>
      <c r="F238" s="38">
        <f>IF(OR(A238="",B238=""),"",MAX(0.1,1+SUMPRODUCT(--('Eventos'!$B$6:$B$105&lt;=EOMONTH(A238,0)),--('Eventos'!$C$6:$C$105&gt;=A238),--((('Eventos'!$D$6:$D$105=B238)+('Eventos'!$D$6:$D$105="TODOS"))&gt;0),--('Eventos'!$G$6:$G$105="Ativo"),--('Eventos'!$I$6:$I$105="OK"),'Eventos'!$F$6:$F$105)))</f>
        <v/>
      </c>
      <c r="G238" s="38">
        <f>IF(OR(A238="",B238="",C238=""),"",IF(OR(N(D238)&lt;0,N(D238)&gt;=E238),"",C238*E238/(E238-N(D238))))</f>
        <v/>
      </c>
      <c r="H238" s="38">
        <f>IF(OR(G238="",F238="",F238&lt;=0),"",G238/F238)</f>
        <v/>
      </c>
      <c r="I238" s="38">
        <f>IF(OR(A238="",B238="",H238=""),"",IF(COUNTIFS($B$6:$B$305,B238,$A$6:$A$305,"&gt;="&amp;EDATE(A238,-'Parâmetros'!$B$4),$A$6:$A$305,"&lt;"&amp;A238,$L$6:$L$305,"OK")&gt;='Parâmetros'!$B$11,AVERAGEIFS($H$6:$H$305,$B$6:$B$305,B238,$A$6:$A$305,"&gt;="&amp;EDATE(A238,-'Parâmetros'!$B$4),$A$6:$A$305,"&lt;"&amp;A238,$L$6:$L$305,"OK"),""))</f>
        <v/>
      </c>
      <c r="J238" s="38">
        <f>IF(OR(H238="",I238=""),"",ABS(H238-I238))</f>
        <v/>
      </c>
      <c r="K238" s="39">
        <f>IFERROR(J238/H238,"")</f>
        <v/>
      </c>
      <c r="L238" s="5">
        <f>IF(COUNTA(A238:D238)=0,"",IF(OR(A238="",B238="",C238=""),"INCOMPLETO",IF(A238&gt;'Parâmetros'!$B$2,"APÓS DATA DE CORTE",IF(COUNTIFS($A$6:$A$305,A238,$B$6:$B$305,B238)&gt;1,"DUPLICADO",IF(OR(N(D238)&lt;0,N(D238)&gt;=E238),"RUPTURA TOTAL/INVÁLIDA",IF(F238&lt;=0,"EVENTO INVÁLIDO","OK"))))))</f>
        <v/>
      </c>
      <c r="M238" s="37">
        <f>IF(A238="","",MONTH(A238))</f>
        <v/>
      </c>
    </row>
    <row r="239">
      <c r="A239" s="34" t="n"/>
      <c r="B239" s="35" t="n"/>
      <c r="C239" s="36" t="n"/>
      <c r="D239" s="36" t="n"/>
      <c r="E239" s="37">
        <f>IF(A239="","",DAY(EOMONTH(A239,0)))</f>
        <v/>
      </c>
      <c r="F239" s="38">
        <f>IF(OR(A239="",B239=""),"",MAX(0.1,1+SUMPRODUCT(--('Eventos'!$B$6:$B$105&lt;=EOMONTH(A239,0)),--('Eventos'!$C$6:$C$105&gt;=A239),--((('Eventos'!$D$6:$D$105=B239)+('Eventos'!$D$6:$D$105="TODOS"))&gt;0),--('Eventos'!$G$6:$G$105="Ativo"),--('Eventos'!$I$6:$I$105="OK"),'Eventos'!$F$6:$F$105)))</f>
        <v/>
      </c>
      <c r="G239" s="38">
        <f>IF(OR(A239="",B239="",C239=""),"",IF(OR(N(D239)&lt;0,N(D239)&gt;=E239),"",C239*E239/(E239-N(D239))))</f>
        <v/>
      </c>
      <c r="H239" s="38">
        <f>IF(OR(G239="",F239="",F239&lt;=0),"",G239/F239)</f>
        <v/>
      </c>
      <c r="I239" s="38">
        <f>IF(OR(A239="",B239="",H239=""),"",IF(COUNTIFS($B$6:$B$305,B239,$A$6:$A$305,"&gt;="&amp;EDATE(A239,-'Parâmetros'!$B$4),$A$6:$A$305,"&lt;"&amp;A239,$L$6:$L$305,"OK")&gt;='Parâmetros'!$B$11,AVERAGEIFS($H$6:$H$305,$B$6:$B$305,B239,$A$6:$A$305,"&gt;="&amp;EDATE(A239,-'Parâmetros'!$B$4),$A$6:$A$305,"&lt;"&amp;A239,$L$6:$L$305,"OK"),""))</f>
        <v/>
      </c>
      <c r="J239" s="38">
        <f>IF(OR(H239="",I239=""),"",ABS(H239-I239))</f>
        <v/>
      </c>
      <c r="K239" s="39">
        <f>IFERROR(J239/H239,"")</f>
        <v/>
      </c>
      <c r="L239" s="5">
        <f>IF(COUNTA(A239:D239)=0,"",IF(OR(A239="",B239="",C239=""),"INCOMPLETO",IF(A239&gt;'Parâmetros'!$B$2,"APÓS DATA DE CORTE",IF(COUNTIFS($A$6:$A$305,A239,$B$6:$B$305,B239)&gt;1,"DUPLICADO",IF(OR(N(D239)&lt;0,N(D239)&gt;=E239),"RUPTURA TOTAL/INVÁLIDA",IF(F239&lt;=0,"EVENTO INVÁLIDO","OK"))))))</f>
        <v/>
      </c>
      <c r="M239" s="37">
        <f>IF(A239="","",MONTH(A239))</f>
        <v/>
      </c>
    </row>
    <row r="240">
      <c r="A240" s="34" t="n"/>
      <c r="B240" s="35" t="n"/>
      <c r="C240" s="36" t="n"/>
      <c r="D240" s="36" t="n"/>
      <c r="E240" s="37">
        <f>IF(A240="","",DAY(EOMONTH(A240,0)))</f>
        <v/>
      </c>
      <c r="F240" s="38">
        <f>IF(OR(A240="",B240=""),"",MAX(0.1,1+SUMPRODUCT(--('Eventos'!$B$6:$B$105&lt;=EOMONTH(A240,0)),--('Eventos'!$C$6:$C$105&gt;=A240),--((('Eventos'!$D$6:$D$105=B240)+('Eventos'!$D$6:$D$105="TODOS"))&gt;0),--('Eventos'!$G$6:$G$105="Ativo"),--('Eventos'!$I$6:$I$105="OK"),'Eventos'!$F$6:$F$105)))</f>
        <v/>
      </c>
      <c r="G240" s="38">
        <f>IF(OR(A240="",B240="",C240=""),"",IF(OR(N(D240)&lt;0,N(D240)&gt;=E240),"",C240*E240/(E240-N(D240))))</f>
        <v/>
      </c>
      <c r="H240" s="38">
        <f>IF(OR(G240="",F240="",F240&lt;=0),"",G240/F240)</f>
        <v/>
      </c>
      <c r="I240" s="38">
        <f>IF(OR(A240="",B240="",H240=""),"",IF(COUNTIFS($B$6:$B$305,B240,$A$6:$A$305,"&gt;="&amp;EDATE(A240,-'Parâmetros'!$B$4),$A$6:$A$305,"&lt;"&amp;A240,$L$6:$L$305,"OK")&gt;='Parâmetros'!$B$11,AVERAGEIFS($H$6:$H$305,$B$6:$B$305,B240,$A$6:$A$305,"&gt;="&amp;EDATE(A240,-'Parâmetros'!$B$4),$A$6:$A$305,"&lt;"&amp;A240,$L$6:$L$305,"OK"),""))</f>
        <v/>
      </c>
      <c r="J240" s="38">
        <f>IF(OR(H240="",I240=""),"",ABS(H240-I240))</f>
        <v/>
      </c>
      <c r="K240" s="39">
        <f>IFERROR(J240/H240,"")</f>
        <v/>
      </c>
      <c r="L240" s="5">
        <f>IF(COUNTA(A240:D240)=0,"",IF(OR(A240="",B240="",C240=""),"INCOMPLETO",IF(A240&gt;'Parâmetros'!$B$2,"APÓS DATA DE CORTE",IF(COUNTIFS($A$6:$A$305,A240,$B$6:$B$305,B240)&gt;1,"DUPLICADO",IF(OR(N(D240)&lt;0,N(D240)&gt;=E240),"RUPTURA TOTAL/INVÁLIDA",IF(F240&lt;=0,"EVENTO INVÁLIDO","OK"))))))</f>
        <v/>
      </c>
      <c r="M240" s="37">
        <f>IF(A240="","",MONTH(A240))</f>
        <v/>
      </c>
    </row>
    <row r="241">
      <c r="A241" s="34" t="n"/>
      <c r="B241" s="35" t="n"/>
      <c r="C241" s="36" t="n"/>
      <c r="D241" s="36" t="n"/>
      <c r="E241" s="37">
        <f>IF(A241="","",DAY(EOMONTH(A241,0)))</f>
        <v/>
      </c>
      <c r="F241" s="38">
        <f>IF(OR(A241="",B241=""),"",MAX(0.1,1+SUMPRODUCT(--('Eventos'!$B$6:$B$105&lt;=EOMONTH(A241,0)),--('Eventos'!$C$6:$C$105&gt;=A241),--((('Eventos'!$D$6:$D$105=B241)+('Eventos'!$D$6:$D$105="TODOS"))&gt;0),--('Eventos'!$G$6:$G$105="Ativo"),--('Eventos'!$I$6:$I$105="OK"),'Eventos'!$F$6:$F$105)))</f>
        <v/>
      </c>
      <c r="G241" s="38">
        <f>IF(OR(A241="",B241="",C241=""),"",IF(OR(N(D241)&lt;0,N(D241)&gt;=E241),"",C241*E241/(E241-N(D241))))</f>
        <v/>
      </c>
      <c r="H241" s="38">
        <f>IF(OR(G241="",F241="",F241&lt;=0),"",G241/F241)</f>
        <v/>
      </c>
      <c r="I241" s="38">
        <f>IF(OR(A241="",B241="",H241=""),"",IF(COUNTIFS($B$6:$B$305,B241,$A$6:$A$305,"&gt;="&amp;EDATE(A241,-'Parâmetros'!$B$4),$A$6:$A$305,"&lt;"&amp;A241,$L$6:$L$305,"OK")&gt;='Parâmetros'!$B$11,AVERAGEIFS($H$6:$H$305,$B$6:$B$305,B241,$A$6:$A$305,"&gt;="&amp;EDATE(A241,-'Parâmetros'!$B$4),$A$6:$A$305,"&lt;"&amp;A241,$L$6:$L$305,"OK"),""))</f>
        <v/>
      </c>
      <c r="J241" s="38">
        <f>IF(OR(H241="",I241=""),"",ABS(H241-I241))</f>
        <v/>
      </c>
      <c r="K241" s="39">
        <f>IFERROR(J241/H241,"")</f>
        <v/>
      </c>
      <c r="L241" s="5">
        <f>IF(COUNTA(A241:D241)=0,"",IF(OR(A241="",B241="",C241=""),"INCOMPLETO",IF(A241&gt;'Parâmetros'!$B$2,"APÓS DATA DE CORTE",IF(COUNTIFS($A$6:$A$305,A241,$B$6:$B$305,B241)&gt;1,"DUPLICADO",IF(OR(N(D241)&lt;0,N(D241)&gt;=E241),"RUPTURA TOTAL/INVÁLIDA",IF(F241&lt;=0,"EVENTO INVÁLIDO","OK"))))))</f>
        <v/>
      </c>
      <c r="M241" s="37">
        <f>IF(A241="","",MONTH(A241))</f>
        <v/>
      </c>
    </row>
    <row r="242">
      <c r="A242" s="34" t="n"/>
      <c r="B242" s="35" t="n"/>
      <c r="C242" s="36" t="n"/>
      <c r="D242" s="36" t="n"/>
      <c r="E242" s="37">
        <f>IF(A242="","",DAY(EOMONTH(A242,0)))</f>
        <v/>
      </c>
      <c r="F242" s="38">
        <f>IF(OR(A242="",B242=""),"",MAX(0.1,1+SUMPRODUCT(--('Eventos'!$B$6:$B$105&lt;=EOMONTH(A242,0)),--('Eventos'!$C$6:$C$105&gt;=A242),--((('Eventos'!$D$6:$D$105=B242)+('Eventos'!$D$6:$D$105="TODOS"))&gt;0),--('Eventos'!$G$6:$G$105="Ativo"),--('Eventos'!$I$6:$I$105="OK"),'Eventos'!$F$6:$F$105)))</f>
        <v/>
      </c>
      <c r="G242" s="38">
        <f>IF(OR(A242="",B242="",C242=""),"",IF(OR(N(D242)&lt;0,N(D242)&gt;=E242),"",C242*E242/(E242-N(D242))))</f>
        <v/>
      </c>
      <c r="H242" s="38">
        <f>IF(OR(G242="",F242="",F242&lt;=0),"",G242/F242)</f>
        <v/>
      </c>
      <c r="I242" s="38">
        <f>IF(OR(A242="",B242="",H242=""),"",IF(COUNTIFS($B$6:$B$305,B242,$A$6:$A$305,"&gt;="&amp;EDATE(A242,-'Parâmetros'!$B$4),$A$6:$A$305,"&lt;"&amp;A242,$L$6:$L$305,"OK")&gt;='Parâmetros'!$B$11,AVERAGEIFS($H$6:$H$305,$B$6:$B$305,B242,$A$6:$A$305,"&gt;="&amp;EDATE(A242,-'Parâmetros'!$B$4),$A$6:$A$305,"&lt;"&amp;A242,$L$6:$L$305,"OK"),""))</f>
        <v/>
      </c>
      <c r="J242" s="38">
        <f>IF(OR(H242="",I242=""),"",ABS(H242-I242))</f>
        <v/>
      </c>
      <c r="K242" s="39">
        <f>IFERROR(J242/H242,"")</f>
        <v/>
      </c>
      <c r="L242" s="5">
        <f>IF(COUNTA(A242:D242)=0,"",IF(OR(A242="",B242="",C242=""),"INCOMPLETO",IF(A242&gt;'Parâmetros'!$B$2,"APÓS DATA DE CORTE",IF(COUNTIFS($A$6:$A$305,A242,$B$6:$B$305,B242)&gt;1,"DUPLICADO",IF(OR(N(D242)&lt;0,N(D242)&gt;=E242),"RUPTURA TOTAL/INVÁLIDA",IF(F242&lt;=0,"EVENTO INVÁLIDO","OK"))))))</f>
        <v/>
      </c>
      <c r="M242" s="37">
        <f>IF(A242="","",MONTH(A242))</f>
        <v/>
      </c>
    </row>
    <row r="243">
      <c r="A243" s="34" t="n"/>
      <c r="B243" s="35" t="n"/>
      <c r="C243" s="36" t="n"/>
      <c r="D243" s="36" t="n"/>
      <c r="E243" s="37">
        <f>IF(A243="","",DAY(EOMONTH(A243,0)))</f>
        <v/>
      </c>
      <c r="F243" s="38">
        <f>IF(OR(A243="",B243=""),"",MAX(0.1,1+SUMPRODUCT(--('Eventos'!$B$6:$B$105&lt;=EOMONTH(A243,0)),--('Eventos'!$C$6:$C$105&gt;=A243),--((('Eventos'!$D$6:$D$105=B243)+('Eventos'!$D$6:$D$105="TODOS"))&gt;0),--('Eventos'!$G$6:$G$105="Ativo"),--('Eventos'!$I$6:$I$105="OK"),'Eventos'!$F$6:$F$105)))</f>
        <v/>
      </c>
      <c r="G243" s="38">
        <f>IF(OR(A243="",B243="",C243=""),"",IF(OR(N(D243)&lt;0,N(D243)&gt;=E243),"",C243*E243/(E243-N(D243))))</f>
        <v/>
      </c>
      <c r="H243" s="38">
        <f>IF(OR(G243="",F243="",F243&lt;=0),"",G243/F243)</f>
        <v/>
      </c>
      <c r="I243" s="38">
        <f>IF(OR(A243="",B243="",H243=""),"",IF(COUNTIFS($B$6:$B$305,B243,$A$6:$A$305,"&gt;="&amp;EDATE(A243,-'Parâmetros'!$B$4),$A$6:$A$305,"&lt;"&amp;A243,$L$6:$L$305,"OK")&gt;='Parâmetros'!$B$11,AVERAGEIFS($H$6:$H$305,$B$6:$B$305,B243,$A$6:$A$305,"&gt;="&amp;EDATE(A243,-'Parâmetros'!$B$4),$A$6:$A$305,"&lt;"&amp;A243,$L$6:$L$305,"OK"),""))</f>
        <v/>
      </c>
      <c r="J243" s="38">
        <f>IF(OR(H243="",I243=""),"",ABS(H243-I243))</f>
        <v/>
      </c>
      <c r="K243" s="39">
        <f>IFERROR(J243/H243,"")</f>
        <v/>
      </c>
      <c r="L243" s="5">
        <f>IF(COUNTA(A243:D243)=0,"",IF(OR(A243="",B243="",C243=""),"INCOMPLETO",IF(A243&gt;'Parâmetros'!$B$2,"APÓS DATA DE CORTE",IF(COUNTIFS($A$6:$A$305,A243,$B$6:$B$305,B243)&gt;1,"DUPLICADO",IF(OR(N(D243)&lt;0,N(D243)&gt;=E243),"RUPTURA TOTAL/INVÁLIDA",IF(F243&lt;=0,"EVENTO INVÁLIDO","OK"))))))</f>
        <v/>
      </c>
      <c r="M243" s="37">
        <f>IF(A243="","",MONTH(A243))</f>
        <v/>
      </c>
    </row>
    <row r="244">
      <c r="A244" s="34" t="n"/>
      <c r="B244" s="35" t="n"/>
      <c r="C244" s="36" t="n"/>
      <c r="D244" s="36" t="n"/>
      <c r="E244" s="37">
        <f>IF(A244="","",DAY(EOMONTH(A244,0)))</f>
        <v/>
      </c>
      <c r="F244" s="38">
        <f>IF(OR(A244="",B244=""),"",MAX(0.1,1+SUMPRODUCT(--('Eventos'!$B$6:$B$105&lt;=EOMONTH(A244,0)),--('Eventos'!$C$6:$C$105&gt;=A244),--((('Eventos'!$D$6:$D$105=B244)+('Eventos'!$D$6:$D$105="TODOS"))&gt;0),--('Eventos'!$G$6:$G$105="Ativo"),--('Eventos'!$I$6:$I$105="OK"),'Eventos'!$F$6:$F$105)))</f>
        <v/>
      </c>
      <c r="G244" s="38">
        <f>IF(OR(A244="",B244="",C244=""),"",IF(OR(N(D244)&lt;0,N(D244)&gt;=E244),"",C244*E244/(E244-N(D244))))</f>
        <v/>
      </c>
      <c r="H244" s="38">
        <f>IF(OR(G244="",F244="",F244&lt;=0),"",G244/F244)</f>
        <v/>
      </c>
      <c r="I244" s="38">
        <f>IF(OR(A244="",B244="",H244=""),"",IF(COUNTIFS($B$6:$B$305,B244,$A$6:$A$305,"&gt;="&amp;EDATE(A244,-'Parâmetros'!$B$4),$A$6:$A$305,"&lt;"&amp;A244,$L$6:$L$305,"OK")&gt;='Parâmetros'!$B$11,AVERAGEIFS($H$6:$H$305,$B$6:$B$305,B244,$A$6:$A$305,"&gt;="&amp;EDATE(A244,-'Parâmetros'!$B$4),$A$6:$A$305,"&lt;"&amp;A244,$L$6:$L$305,"OK"),""))</f>
        <v/>
      </c>
      <c r="J244" s="38">
        <f>IF(OR(H244="",I244=""),"",ABS(H244-I244))</f>
        <v/>
      </c>
      <c r="K244" s="39">
        <f>IFERROR(J244/H244,"")</f>
        <v/>
      </c>
      <c r="L244" s="5">
        <f>IF(COUNTA(A244:D244)=0,"",IF(OR(A244="",B244="",C244=""),"INCOMPLETO",IF(A244&gt;'Parâmetros'!$B$2,"APÓS DATA DE CORTE",IF(COUNTIFS($A$6:$A$305,A244,$B$6:$B$305,B244)&gt;1,"DUPLICADO",IF(OR(N(D244)&lt;0,N(D244)&gt;=E244),"RUPTURA TOTAL/INVÁLIDA",IF(F244&lt;=0,"EVENTO INVÁLIDO","OK"))))))</f>
        <v/>
      </c>
      <c r="M244" s="37">
        <f>IF(A244="","",MONTH(A244))</f>
        <v/>
      </c>
    </row>
    <row r="245">
      <c r="A245" s="34" t="n"/>
      <c r="B245" s="35" t="n"/>
      <c r="C245" s="36" t="n"/>
      <c r="D245" s="36" t="n"/>
      <c r="E245" s="37">
        <f>IF(A245="","",DAY(EOMONTH(A245,0)))</f>
        <v/>
      </c>
      <c r="F245" s="38">
        <f>IF(OR(A245="",B245=""),"",MAX(0.1,1+SUMPRODUCT(--('Eventos'!$B$6:$B$105&lt;=EOMONTH(A245,0)),--('Eventos'!$C$6:$C$105&gt;=A245),--((('Eventos'!$D$6:$D$105=B245)+('Eventos'!$D$6:$D$105="TODOS"))&gt;0),--('Eventos'!$G$6:$G$105="Ativo"),--('Eventos'!$I$6:$I$105="OK"),'Eventos'!$F$6:$F$105)))</f>
        <v/>
      </c>
      <c r="G245" s="38">
        <f>IF(OR(A245="",B245="",C245=""),"",IF(OR(N(D245)&lt;0,N(D245)&gt;=E245),"",C245*E245/(E245-N(D245))))</f>
        <v/>
      </c>
      <c r="H245" s="38">
        <f>IF(OR(G245="",F245="",F245&lt;=0),"",G245/F245)</f>
        <v/>
      </c>
      <c r="I245" s="38">
        <f>IF(OR(A245="",B245="",H245=""),"",IF(COUNTIFS($B$6:$B$305,B245,$A$6:$A$305,"&gt;="&amp;EDATE(A245,-'Parâmetros'!$B$4),$A$6:$A$305,"&lt;"&amp;A245,$L$6:$L$305,"OK")&gt;='Parâmetros'!$B$11,AVERAGEIFS($H$6:$H$305,$B$6:$B$305,B245,$A$6:$A$305,"&gt;="&amp;EDATE(A245,-'Parâmetros'!$B$4),$A$6:$A$305,"&lt;"&amp;A245,$L$6:$L$305,"OK"),""))</f>
        <v/>
      </c>
      <c r="J245" s="38">
        <f>IF(OR(H245="",I245=""),"",ABS(H245-I245))</f>
        <v/>
      </c>
      <c r="K245" s="39">
        <f>IFERROR(J245/H245,"")</f>
        <v/>
      </c>
      <c r="L245" s="5">
        <f>IF(COUNTA(A245:D245)=0,"",IF(OR(A245="",B245="",C245=""),"INCOMPLETO",IF(A245&gt;'Parâmetros'!$B$2,"APÓS DATA DE CORTE",IF(COUNTIFS($A$6:$A$305,A245,$B$6:$B$305,B245)&gt;1,"DUPLICADO",IF(OR(N(D245)&lt;0,N(D245)&gt;=E245),"RUPTURA TOTAL/INVÁLIDA",IF(F245&lt;=0,"EVENTO INVÁLIDO","OK"))))))</f>
        <v/>
      </c>
      <c r="M245" s="37">
        <f>IF(A245="","",MONTH(A245))</f>
        <v/>
      </c>
    </row>
    <row r="246">
      <c r="A246" s="34" t="n"/>
      <c r="B246" s="35" t="n"/>
      <c r="C246" s="36" t="n"/>
      <c r="D246" s="36" t="n"/>
      <c r="E246" s="37">
        <f>IF(A246="","",DAY(EOMONTH(A246,0)))</f>
        <v/>
      </c>
      <c r="F246" s="38">
        <f>IF(OR(A246="",B246=""),"",MAX(0.1,1+SUMPRODUCT(--('Eventos'!$B$6:$B$105&lt;=EOMONTH(A246,0)),--('Eventos'!$C$6:$C$105&gt;=A246),--((('Eventos'!$D$6:$D$105=B246)+('Eventos'!$D$6:$D$105="TODOS"))&gt;0),--('Eventos'!$G$6:$G$105="Ativo"),--('Eventos'!$I$6:$I$105="OK"),'Eventos'!$F$6:$F$105)))</f>
        <v/>
      </c>
      <c r="G246" s="38">
        <f>IF(OR(A246="",B246="",C246=""),"",IF(OR(N(D246)&lt;0,N(D246)&gt;=E246),"",C246*E246/(E246-N(D246))))</f>
        <v/>
      </c>
      <c r="H246" s="38">
        <f>IF(OR(G246="",F246="",F246&lt;=0),"",G246/F246)</f>
        <v/>
      </c>
      <c r="I246" s="38">
        <f>IF(OR(A246="",B246="",H246=""),"",IF(COUNTIFS($B$6:$B$305,B246,$A$6:$A$305,"&gt;="&amp;EDATE(A246,-'Parâmetros'!$B$4),$A$6:$A$305,"&lt;"&amp;A246,$L$6:$L$305,"OK")&gt;='Parâmetros'!$B$11,AVERAGEIFS($H$6:$H$305,$B$6:$B$305,B246,$A$6:$A$305,"&gt;="&amp;EDATE(A246,-'Parâmetros'!$B$4),$A$6:$A$305,"&lt;"&amp;A246,$L$6:$L$305,"OK"),""))</f>
        <v/>
      </c>
      <c r="J246" s="38">
        <f>IF(OR(H246="",I246=""),"",ABS(H246-I246))</f>
        <v/>
      </c>
      <c r="K246" s="39">
        <f>IFERROR(J246/H246,"")</f>
        <v/>
      </c>
      <c r="L246" s="5">
        <f>IF(COUNTA(A246:D246)=0,"",IF(OR(A246="",B246="",C246=""),"INCOMPLETO",IF(A246&gt;'Parâmetros'!$B$2,"APÓS DATA DE CORTE",IF(COUNTIFS($A$6:$A$305,A246,$B$6:$B$305,B246)&gt;1,"DUPLICADO",IF(OR(N(D246)&lt;0,N(D246)&gt;=E246),"RUPTURA TOTAL/INVÁLIDA",IF(F246&lt;=0,"EVENTO INVÁLIDO","OK"))))))</f>
        <v/>
      </c>
      <c r="M246" s="37">
        <f>IF(A246="","",MONTH(A246))</f>
        <v/>
      </c>
    </row>
    <row r="247">
      <c r="A247" s="34" t="n"/>
      <c r="B247" s="35" t="n"/>
      <c r="C247" s="36" t="n"/>
      <c r="D247" s="36" t="n"/>
      <c r="E247" s="37">
        <f>IF(A247="","",DAY(EOMONTH(A247,0)))</f>
        <v/>
      </c>
      <c r="F247" s="38">
        <f>IF(OR(A247="",B247=""),"",MAX(0.1,1+SUMPRODUCT(--('Eventos'!$B$6:$B$105&lt;=EOMONTH(A247,0)),--('Eventos'!$C$6:$C$105&gt;=A247),--((('Eventos'!$D$6:$D$105=B247)+('Eventos'!$D$6:$D$105="TODOS"))&gt;0),--('Eventos'!$G$6:$G$105="Ativo"),--('Eventos'!$I$6:$I$105="OK"),'Eventos'!$F$6:$F$105)))</f>
        <v/>
      </c>
      <c r="G247" s="38">
        <f>IF(OR(A247="",B247="",C247=""),"",IF(OR(N(D247)&lt;0,N(D247)&gt;=E247),"",C247*E247/(E247-N(D247))))</f>
        <v/>
      </c>
      <c r="H247" s="38">
        <f>IF(OR(G247="",F247="",F247&lt;=0),"",G247/F247)</f>
        <v/>
      </c>
      <c r="I247" s="38">
        <f>IF(OR(A247="",B247="",H247=""),"",IF(COUNTIFS($B$6:$B$305,B247,$A$6:$A$305,"&gt;="&amp;EDATE(A247,-'Parâmetros'!$B$4),$A$6:$A$305,"&lt;"&amp;A247,$L$6:$L$305,"OK")&gt;='Parâmetros'!$B$11,AVERAGEIFS($H$6:$H$305,$B$6:$B$305,B247,$A$6:$A$305,"&gt;="&amp;EDATE(A247,-'Parâmetros'!$B$4),$A$6:$A$305,"&lt;"&amp;A247,$L$6:$L$305,"OK"),""))</f>
        <v/>
      </c>
      <c r="J247" s="38">
        <f>IF(OR(H247="",I247=""),"",ABS(H247-I247))</f>
        <v/>
      </c>
      <c r="K247" s="39">
        <f>IFERROR(J247/H247,"")</f>
        <v/>
      </c>
      <c r="L247" s="5">
        <f>IF(COUNTA(A247:D247)=0,"",IF(OR(A247="",B247="",C247=""),"INCOMPLETO",IF(A247&gt;'Parâmetros'!$B$2,"APÓS DATA DE CORTE",IF(COUNTIFS($A$6:$A$305,A247,$B$6:$B$305,B247)&gt;1,"DUPLICADO",IF(OR(N(D247)&lt;0,N(D247)&gt;=E247),"RUPTURA TOTAL/INVÁLIDA",IF(F247&lt;=0,"EVENTO INVÁLIDO","OK"))))))</f>
        <v/>
      </c>
      <c r="M247" s="37">
        <f>IF(A247="","",MONTH(A247))</f>
        <v/>
      </c>
    </row>
    <row r="248">
      <c r="A248" s="34" t="n"/>
      <c r="B248" s="35" t="n"/>
      <c r="C248" s="36" t="n"/>
      <c r="D248" s="36" t="n"/>
      <c r="E248" s="37">
        <f>IF(A248="","",DAY(EOMONTH(A248,0)))</f>
        <v/>
      </c>
      <c r="F248" s="38">
        <f>IF(OR(A248="",B248=""),"",MAX(0.1,1+SUMPRODUCT(--('Eventos'!$B$6:$B$105&lt;=EOMONTH(A248,0)),--('Eventos'!$C$6:$C$105&gt;=A248),--((('Eventos'!$D$6:$D$105=B248)+('Eventos'!$D$6:$D$105="TODOS"))&gt;0),--('Eventos'!$G$6:$G$105="Ativo"),--('Eventos'!$I$6:$I$105="OK"),'Eventos'!$F$6:$F$105)))</f>
        <v/>
      </c>
      <c r="G248" s="38">
        <f>IF(OR(A248="",B248="",C248=""),"",IF(OR(N(D248)&lt;0,N(D248)&gt;=E248),"",C248*E248/(E248-N(D248))))</f>
        <v/>
      </c>
      <c r="H248" s="38">
        <f>IF(OR(G248="",F248="",F248&lt;=0),"",G248/F248)</f>
        <v/>
      </c>
      <c r="I248" s="38">
        <f>IF(OR(A248="",B248="",H248=""),"",IF(COUNTIFS($B$6:$B$305,B248,$A$6:$A$305,"&gt;="&amp;EDATE(A248,-'Parâmetros'!$B$4),$A$6:$A$305,"&lt;"&amp;A248,$L$6:$L$305,"OK")&gt;='Parâmetros'!$B$11,AVERAGEIFS($H$6:$H$305,$B$6:$B$305,B248,$A$6:$A$305,"&gt;="&amp;EDATE(A248,-'Parâmetros'!$B$4),$A$6:$A$305,"&lt;"&amp;A248,$L$6:$L$305,"OK"),""))</f>
        <v/>
      </c>
      <c r="J248" s="38">
        <f>IF(OR(H248="",I248=""),"",ABS(H248-I248))</f>
        <v/>
      </c>
      <c r="K248" s="39">
        <f>IFERROR(J248/H248,"")</f>
        <v/>
      </c>
      <c r="L248" s="5">
        <f>IF(COUNTA(A248:D248)=0,"",IF(OR(A248="",B248="",C248=""),"INCOMPLETO",IF(A248&gt;'Parâmetros'!$B$2,"APÓS DATA DE CORTE",IF(COUNTIFS($A$6:$A$305,A248,$B$6:$B$305,B248)&gt;1,"DUPLICADO",IF(OR(N(D248)&lt;0,N(D248)&gt;=E248),"RUPTURA TOTAL/INVÁLIDA",IF(F248&lt;=0,"EVENTO INVÁLIDO","OK"))))))</f>
        <v/>
      </c>
      <c r="M248" s="37">
        <f>IF(A248="","",MONTH(A248))</f>
        <v/>
      </c>
    </row>
    <row r="249">
      <c r="A249" s="34" t="n"/>
      <c r="B249" s="35" t="n"/>
      <c r="C249" s="36" t="n"/>
      <c r="D249" s="36" t="n"/>
      <c r="E249" s="37">
        <f>IF(A249="","",DAY(EOMONTH(A249,0)))</f>
        <v/>
      </c>
      <c r="F249" s="38">
        <f>IF(OR(A249="",B249=""),"",MAX(0.1,1+SUMPRODUCT(--('Eventos'!$B$6:$B$105&lt;=EOMONTH(A249,0)),--('Eventos'!$C$6:$C$105&gt;=A249),--((('Eventos'!$D$6:$D$105=B249)+('Eventos'!$D$6:$D$105="TODOS"))&gt;0),--('Eventos'!$G$6:$G$105="Ativo"),--('Eventos'!$I$6:$I$105="OK"),'Eventos'!$F$6:$F$105)))</f>
        <v/>
      </c>
      <c r="G249" s="38">
        <f>IF(OR(A249="",B249="",C249=""),"",IF(OR(N(D249)&lt;0,N(D249)&gt;=E249),"",C249*E249/(E249-N(D249))))</f>
        <v/>
      </c>
      <c r="H249" s="38">
        <f>IF(OR(G249="",F249="",F249&lt;=0),"",G249/F249)</f>
        <v/>
      </c>
      <c r="I249" s="38">
        <f>IF(OR(A249="",B249="",H249=""),"",IF(COUNTIFS($B$6:$B$305,B249,$A$6:$A$305,"&gt;="&amp;EDATE(A249,-'Parâmetros'!$B$4),$A$6:$A$305,"&lt;"&amp;A249,$L$6:$L$305,"OK")&gt;='Parâmetros'!$B$11,AVERAGEIFS($H$6:$H$305,$B$6:$B$305,B249,$A$6:$A$305,"&gt;="&amp;EDATE(A249,-'Parâmetros'!$B$4),$A$6:$A$305,"&lt;"&amp;A249,$L$6:$L$305,"OK"),""))</f>
        <v/>
      </c>
      <c r="J249" s="38">
        <f>IF(OR(H249="",I249=""),"",ABS(H249-I249))</f>
        <v/>
      </c>
      <c r="K249" s="39">
        <f>IFERROR(J249/H249,"")</f>
        <v/>
      </c>
      <c r="L249" s="5">
        <f>IF(COUNTA(A249:D249)=0,"",IF(OR(A249="",B249="",C249=""),"INCOMPLETO",IF(A249&gt;'Parâmetros'!$B$2,"APÓS DATA DE CORTE",IF(COUNTIFS($A$6:$A$305,A249,$B$6:$B$305,B249)&gt;1,"DUPLICADO",IF(OR(N(D249)&lt;0,N(D249)&gt;=E249),"RUPTURA TOTAL/INVÁLIDA",IF(F249&lt;=0,"EVENTO INVÁLIDO","OK"))))))</f>
        <v/>
      </c>
      <c r="M249" s="37">
        <f>IF(A249="","",MONTH(A249))</f>
        <v/>
      </c>
    </row>
    <row r="250">
      <c r="A250" s="34" t="n"/>
      <c r="B250" s="35" t="n"/>
      <c r="C250" s="36" t="n"/>
      <c r="D250" s="36" t="n"/>
      <c r="E250" s="37">
        <f>IF(A250="","",DAY(EOMONTH(A250,0)))</f>
        <v/>
      </c>
      <c r="F250" s="38">
        <f>IF(OR(A250="",B250=""),"",MAX(0.1,1+SUMPRODUCT(--('Eventos'!$B$6:$B$105&lt;=EOMONTH(A250,0)),--('Eventos'!$C$6:$C$105&gt;=A250),--((('Eventos'!$D$6:$D$105=B250)+('Eventos'!$D$6:$D$105="TODOS"))&gt;0),--('Eventos'!$G$6:$G$105="Ativo"),--('Eventos'!$I$6:$I$105="OK"),'Eventos'!$F$6:$F$105)))</f>
        <v/>
      </c>
      <c r="G250" s="38">
        <f>IF(OR(A250="",B250="",C250=""),"",IF(OR(N(D250)&lt;0,N(D250)&gt;=E250),"",C250*E250/(E250-N(D250))))</f>
        <v/>
      </c>
      <c r="H250" s="38">
        <f>IF(OR(G250="",F250="",F250&lt;=0),"",G250/F250)</f>
        <v/>
      </c>
      <c r="I250" s="38">
        <f>IF(OR(A250="",B250="",H250=""),"",IF(COUNTIFS($B$6:$B$305,B250,$A$6:$A$305,"&gt;="&amp;EDATE(A250,-'Parâmetros'!$B$4),$A$6:$A$305,"&lt;"&amp;A250,$L$6:$L$305,"OK")&gt;='Parâmetros'!$B$11,AVERAGEIFS($H$6:$H$305,$B$6:$B$305,B250,$A$6:$A$305,"&gt;="&amp;EDATE(A250,-'Parâmetros'!$B$4),$A$6:$A$305,"&lt;"&amp;A250,$L$6:$L$305,"OK"),""))</f>
        <v/>
      </c>
      <c r="J250" s="38">
        <f>IF(OR(H250="",I250=""),"",ABS(H250-I250))</f>
        <v/>
      </c>
      <c r="K250" s="39">
        <f>IFERROR(J250/H250,"")</f>
        <v/>
      </c>
      <c r="L250" s="5">
        <f>IF(COUNTA(A250:D250)=0,"",IF(OR(A250="",B250="",C250=""),"INCOMPLETO",IF(A250&gt;'Parâmetros'!$B$2,"APÓS DATA DE CORTE",IF(COUNTIFS($A$6:$A$305,A250,$B$6:$B$305,B250)&gt;1,"DUPLICADO",IF(OR(N(D250)&lt;0,N(D250)&gt;=E250),"RUPTURA TOTAL/INVÁLIDA",IF(F250&lt;=0,"EVENTO INVÁLIDO","OK"))))))</f>
        <v/>
      </c>
      <c r="M250" s="37">
        <f>IF(A250="","",MONTH(A250))</f>
        <v/>
      </c>
    </row>
    <row r="251">
      <c r="A251" s="34" t="n"/>
      <c r="B251" s="35" t="n"/>
      <c r="C251" s="36" t="n"/>
      <c r="D251" s="36" t="n"/>
      <c r="E251" s="37">
        <f>IF(A251="","",DAY(EOMONTH(A251,0)))</f>
        <v/>
      </c>
      <c r="F251" s="38">
        <f>IF(OR(A251="",B251=""),"",MAX(0.1,1+SUMPRODUCT(--('Eventos'!$B$6:$B$105&lt;=EOMONTH(A251,0)),--('Eventos'!$C$6:$C$105&gt;=A251),--((('Eventos'!$D$6:$D$105=B251)+('Eventos'!$D$6:$D$105="TODOS"))&gt;0),--('Eventos'!$G$6:$G$105="Ativo"),--('Eventos'!$I$6:$I$105="OK"),'Eventos'!$F$6:$F$105)))</f>
        <v/>
      </c>
      <c r="G251" s="38">
        <f>IF(OR(A251="",B251="",C251=""),"",IF(OR(N(D251)&lt;0,N(D251)&gt;=E251),"",C251*E251/(E251-N(D251))))</f>
        <v/>
      </c>
      <c r="H251" s="38">
        <f>IF(OR(G251="",F251="",F251&lt;=0),"",G251/F251)</f>
        <v/>
      </c>
      <c r="I251" s="38">
        <f>IF(OR(A251="",B251="",H251=""),"",IF(COUNTIFS($B$6:$B$305,B251,$A$6:$A$305,"&gt;="&amp;EDATE(A251,-'Parâmetros'!$B$4),$A$6:$A$305,"&lt;"&amp;A251,$L$6:$L$305,"OK")&gt;='Parâmetros'!$B$11,AVERAGEIFS($H$6:$H$305,$B$6:$B$305,B251,$A$6:$A$305,"&gt;="&amp;EDATE(A251,-'Parâmetros'!$B$4),$A$6:$A$305,"&lt;"&amp;A251,$L$6:$L$305,"OK"),""))</f>
        <v/>
      </c>
      <c r="J251" s="38">
        <f>IF(OR(H251="",I251=""),"",ABS(H251-I251))</f>
        <v/>
      </c>
      <c r="K251" s="39">
        <f>IFERROR(J251/H251,"")</f>
        <v/>
      </c>
      <c r="L251" s="5">
        <f>IF(COUNTA(A251:D251)=0,"",IF(OR(A251="",B251="",C251=""),"INCOMPLETO",IF(A251&gt;'Parâmetros'!$B$2,"APÓS DATA DE CORTE",IF(COUNTIFS($A$6:$A$305,A251,$B$6:$B$305,B251)&gt;1,"DUPLICADO",IF(OR(N(D251)&lt;0,N(D251)&gt;=E251),"RUPTURA TOTAL/INVÁLIDA",IF(F251&lt;=0,"EVENTO INVÁLIDO","OK"))))))</f>
        <v/>
      </c>
      <c r="M251" s="37">
        <f>IF(A251="","",MONTH(A251))</f>
        <v/>
      </c>
    </row>
    <row r="252">
      <c r="A252" s="34" t="n"/>
      <c r="B252" s="35" t="n"/>
      <c r="C252" s="36" t="n"/>
      <c r="D252" s="36" t="n"/>
      <c r="E252" s="37">
        <f>IF(A252="","",DAY(EOMONTH(A252,0)))</f>
        <v/>
      </c>
      <c r="F252" s="38">
        <f>IF(OR(A252="",B252=""),"",MAX(0.1,1+SUMPRODUCT(--('Eventos'!$B$6:$B$105&lt;=EOMONTH(A252,0)),--('Eventos'!$C$6:$C$105&gt;=A252),--((('Eventos'!$D$6:$D$105=B252)+('Eventos'!$D$6:$D$105="TODOS"))&gt;0),--('Eventos'!$G$6:$G$105="Ativo"),--('Eventos'!$I$6:$I$105="OK"),'Eventos'!$F$6:$F$105)))</f>
        <v/>
      </c>
      <c r="G252" s="38">
        <f>IF(OR(A252="",B252="",C252=""),"",IF(OR(N(D252)&lt;0,N(D252)&gt;=E252),"",C252*E252/(E252-N(D252))))</f>
        <v/>
      </c>
      <c r="H252" s="38">
        <f>IF(OR(G252="",F252="",F252&lt;=0),"",G252/F252)</f>
        <v/>
      </c>
      <c r="I252" s="38">
        <f>IF(OR(A252="",B252="",H252=""),"",IF(COUNTIFS($B$6:$B$305,B252,$A$6:$A$305,"&gt;="&amp;EDATE(A252,-'Parâmetros'!$B$4),$A$6:$A$305,"&lt;"&amp;A252,$L$6:$L$305,"OK")&gt;='Parâmetros'!$B$11,AVERAGEIFS($H$6:$H$305,$B$6:$B$305,B252,$A$6:$A$305,"&gt;="&amp;EDATE(A252,-'Parâmetros'!$B$4),$A$6:$A$305,"&lt;"&amp;A252,$L$6:$L$305,"OK"),""))</f>
        <v/>
      </c>
      <c r="J252" s="38">
        <f>IF(OR(H252="",I252=""),"",ABS(H252-I252))</f>
        <v/>
      </c>
      <c r="K252" s="39">
        <f>IFERROR(J252/H252,"")</f>
        <v/>
      </c>
      <c r="L252" s="5">
        <f>IF(COUNTA(A252:D252)=0,"",IF(OR(A252="",B252="",C252=""),"INCOMPLETO",IF(A252&gt;'Parâmetros'!$B$2,"APÓS DATA DE CORTE",IF(COUNTIFS($A$6:$A$305,A252,$B$6:$B$305,B252)&gt;1,"DUPLICADO",IF(OR(N(D252)&lt;0,N(D252)&gt;=E252),"RUPTURA TOTAL/INVÁLIDA",IF(F252&lt;=0,"EVENTO INVÁLIDO","OK"))))))</f>
        <v/>
      </c>
      <c r="M252" s="37">
        <f>IF(A252="","",MONTH(A252))</f>
        <v/>
      </c>
    </row>
    <row r="253">
      <c r="A253" s="34" t="n"/>
      <c r="B253" s="35" t="n"/>
      <c r="C253" s="36" t="n"/>
      <c r="D253" s="36" t="n"/>
      <c r="E253" s="37">
        <f>IF(A253="","",DAY(EOMONTH(A253,0)))</f>
        <v/>
      </c>
      <c r="F253" s="38">
        <f>IF(OR(A253="",B253=""),"",MAX(0.1,1+SUMPRODUCT(--('Eventos'!$B$6:$B$105&lt;=EOMONTH(A253,0)),--('Eventos'!$C$6:$C$105&gt;=A253),--((('Eventos'!$D$6:$D$105=B253)+('Eventos'!$D$6:$D$105="TODOS"))&gt;0),--('Eventos'!$G$6:$G$105="Ativo"),--('Eventos'!$I$6:$I$105="OK"),'Eventos'!$F$6:$F$105)))</f>
        <v/>
      </c>
      <c r="G253" s="38">
        <f>IF(OR(A253="",B253="",C253=""),"",IF(OR(N(D253)&lt;0,N(D253)&gt;=E253),"",C253*E253/(E253-N(D253))))</f>
        <v/>
      </c>
      <c r="H253" s="38">
        <f>IF(OR(G253="",F253="",F253&lt;=0),"",G253/F253)</f>
        <v/>
      </c>
      <c r="I253" s="38">
        <f>IF(OR(A253="",B253="",H253=""),"",IF(COUNTIFS($B$6:$B$305,B253,$A$6:$A$305,"&gt;="&amp;EDATE(A253,-'Parâmetros'!$B$4),$A$6:$A$305,"&lt;"&amp;A253,$L$6:$L$305,"OK")&gt;='Parâmetros'!$B$11,AVERAGEIFS($H$6:$H$305,$B$6:$B$305,B253,$A$6:$A$305,"&gt;="&amp;EDATE(A253,-'Parâmetros'!$B$4),$A$6:$A$305,"&lt;"&amp;A253,$L$6:$L$305,"OK"),""))</f>
        <v/>
      </c>
      <c r="J253" s="38">
        <f>IF(OR(H253="",I253=""),"",ABS(H253-I253))</f>
        <v/>
      </c>
      <c r="K253" s="39">
        <f>IFERROR(J253/H253,"")</f>
        <v/>
      </c>
      <c r="L253" s="5">
        <f>IF(COUNTA(A253:D253)=0,"",IF(OR(A253="",B253="",C253=""),"INCOMPLETO",IF(A253&gt;'Parâmetros'!$B$2,"APÓS DATA DE CORTE",IF(COUNTIFS($A$6:$A$305,A253,$B$6:$B$305,B253)&gt;1,"DUPLICADO",IF(OR(N(D253)&lt;0,N(D253)&gt;=E253),"RUPTURA TOTAL/INVÁLIDA",IF(F253&lt;=0,"EVENTO INVÁLIDO","OK"))))))</f>
        <v/>
      </c>
      <c r="M253" s="37">
        <f>IF(A253="","",MONTH(A253))</f>
        <v/>
      </c>
    </row>
    <row r="254">
      <c r="A254" s="34" t="n"/>
      <c r="B254" s="35" t="n"/>
      <c r="C254" s="36" t="n"/>
      <c r="D254" s="36" t="n"/>
      <c r="E254" s="37">
        <f>IF(A254="","",DAY(EOMONTH(A254,0)))</f>
        <v/>
      </c>
      <c r="F254" s="38">
        <f>IF(OR(A254="",B254=""),"",MAX(0.1,1+SUMPRODUCT(--('Eventos'!$B$6:$B$105&lt;=EOMONTH(A254,0)),--('Eventos'!$C$6:$C$105&gt;=A254),--((('Eventos'!$D$6:$D$105=B254)+('Eventos'!$D$6:$D$105="TODOS"))&gt;0),--('Eventos'!$G$6:$G$105="Ativo"),--('Eventos'!$I$6:$I$105="OK"),'Eventos'!$F$6:$F$105)))</f>
        <v/>
      </c>
      <c r="G254" s="38">
        <f>IF(OR(A254="",B254="",C254=""),"",IF(OR(N(D254)&lt;0,N(D254)&gt;=E254),"",C254*E254/(E254-N(D254))))</f>
        <v/>
      </c>
      <c r="H254" s="38">
        <f>IF(OR(G254="",F254="",F254&lt;=0),"",G254/F254)</f>
        <v/>
      </c>
      <c r="I254" s="38">
        <f>IF(OR(A254="",B254="",H254=""),"",IF(COUNTIFS($B$6:$B$305,B254,$A$6:$A$305,"&gt;="&amp;EDATE(A254,-'Parâmetros'!$B$4),$A$6:$A$305,"&lt;"&amp;A254,$L$6:$L$305,"OK")&gt;='Parâmetros'!$B$11,AVERAGEIFS($H$6:$H$305,$B$6:$B$305,B254,$A$6:$A$305,"&gt;="&amp;EDATE(A254,-'Parâmetros'!$B$4),$A$6:$A$305,"&lt;"&amp;A254,$L$6:$L$305,"OK"),""))</f>
        <v/>
      </c>
      <c r="J254" s="38">
        <f>IF(OR(H254="",I254=""),"",ABS(H254-I254))</f>
        <v/>
      </c>
      <c r="K254" s="39">
        <f>IFERROR(J254/H254,"")</f>
        <v/>
      </c>
      <c r="L254" s="5">
        <f>IF(COUNTA(A254:D254)=0,"",IF(OR(A254="",B254="",C254=""),"INCOMPLETO",IF(A254&gt;'Parâmetros'!$B$2,"APÓS DATA DE CORTE",IF(COUNTIFS($A$6:$A$305,A254,$B$6:$B$305,B254)&gt;1,"DUPLICADO",IF(OR(N(D254)&lt;0,N(D254)&gt;=E254),"RUPTURA TOTAL/INVÁLIDA",IF(F254&lt;=0,"EVENTO INVÁLIDO","OK"))))))</f>
        <v/>
      </c>
      <c r="M254" s="37">
        <f>IF(A254="","",MONTH(A254))</f>
        <v/>
      </c>
    </row>
    <row r="255">
      <c r="A255" s="34" t="n"/>
      <c r="B255" s="35" t="n"/>
      <c r="C255" s="36" t="n"/>
      <c r="D255" s="36" t="n"/>
      <c r="E255" s="37">
        <f>IF(A255="","",DAY(EOMONTH(A255,0)))</f>
        <v/>
      </c>
      <c r="F255" s="38">
        <f>IF(OR(A255="",B255=""),"",MAX(0.1,1+SUMPRODUCT(--('Eventos'!$B$6:$B$105&lt;=EOMONTH(A255,0)),--('Eventos'!$C$6:$C$105&gt;=A255),--((('Eventos'!$D$6:$D$105=B255)+('Eventos'!$D$6:$D$105="TODOS"))&gt;0),--('Eventos'!$G$6:$G$105="Ativo"),--('Eventos'!$I$6:$I$105="OK"),'Eventos'!$F$6:$F$105)))</f>
        <v/>
      </c>
      <c r="G255" s="38">
        <f>IF(OR(A255="",B255="",C255=""),"",IF(OR(N(D255)&lt;0,N(D255)&gt;=E255),"",C255*E255/(E255-N(D255))))</f>
        <v/>
      </c>
      <c r="H255" s="38">
        <f>IF(OR(G255="",F255="",F255&lt;=0),"",G255/F255)</f>
        <v/>
      </c>
      <c r="I255" s="38">
        <f>IF(OR(A255="",B255="",H255=""),"",IF(COUNTIFS($B$6:$B$305,B255,$A$6:$A$305,"&gt;="&amp;EDATE(A255,-'Parâmetros'!$B$4),$A$6:$A$305,"&lt;"&amp;A255,$L$6:$L$305,"OK")&gt;='Parâmetros'!$B$11,AVERAGEIFS($H$6:$H$305,$B$6:$B$305,B255,$A$6:$A$305,"&gt;="&amp;EDATE(A255,-'Parâmetros'!$B$4),$A$6:$A$305,"&lt;"&amp;A255,$L$6:$L$305,"OK"),""))</f>
        <v/>
      </c>
      <c r="J255" s="38">
        <f>IF(OR(H255="",I255=""),"",ABS(H255-I255))</f>
        <v/>
      </c>
      <c r="K255" s="39">
        <f>IFERROR(J255/H255,"")</f>
        <v/>
      </c>
      <c r="L255" s="5">
        <f>IF(COUNTA(A255:D255)=0,"",IF(OR(A255="",B255="",C255=""),"INCOMPLETO",IF(A255&gt;'Parâmetros'!$B$2,"APÓS DATA DE CORTE",IF(COUNTIFS($A$6:$A$305,A255,$B$6:$B$305,B255)&gt;1,"DUPLICADO",IF(OR(N(D255)&lt;0,N(D255)&gt;=E255),"RUPTURA TOTAL/INVÁLIDA",IF(F255&lt;=0,"EVENTO INVÁLIDO","OK"))))))</f>
        <v/>
      </c>
      <c r="M255" s="37">
        <f>IF(A255="","",MONTH(A255))</f>
        <v/>
      </c>
    </row>
    <row r="256">
      <c r="A256" s="34" t="n"/>
      <c r="B256" s="35" t="n"/>
      <c r="C256" s="36" t="n"/>
      <c r="D256" s="36" t="n"/>
      <c r="E256" s="37">
        <f>IF(A256="","",DAY(EOMONTH(A256,0)))</f>
        <v/>
      </c>
      <c r="F256" s="38">
        <f>IF(OR(A256="",B256=""),"",MAX(0.1,1+SUMPRODUCT(--('Eventos'!$B$6:$B$105&lt;=EOMONTH(A256,0)),--('Eventos'!$C$6:$C$105&gt;=A256),--((('Eventos'!$D$6:$D$105=B256)+('Eventos'!$D$6:$D$105="TODOS"))&gt;0),--('Eventos'!$G$6:$G$105="Ativo"),--('Eventos'!$I$6:$I$105="OK"),'Eventos'!$F$6:$F$105)))</f>
        <v/>
      </c>
      <c r="G256" s="38">
        <f>IF(OR(A256="",B256="",C256=""),"",IF(OR(N(D256)&lt;0,N(D256)&gt;=E256),"",C256*E256/(E256-N(D256))))</f>
        <v/>
      </c>
      <c r="H256" s="38">
        <f>IF(OR(G256="",F256="",F256&lt;=0),"",G256/F256)</f>
        <v/>
      </c>
      <c r="I256" s="38">
        <f>IF(OR(A256="",B256="",H256=""),"",IF(COUNTIFS($B$6:$B$305,B256,$A$6:$A$305,"&gt;="&amp;EDATE(A256,-'Parâmetros'!$B$4),$A$6:$A$305,"&lt;"&amp;A256,$L$6:$L$305,"OK")&gt;='Parâmetros'!$B$11,AVERAGEIFS($H$6:$H$305,$B$6:$B$305,B256,$A$6:$A$305,"&gt;="&amp;EDATE(A256,-'Parâmetros'!$B$4),$A$6:$A$305,"&lt;"&amp;A256,$L$6:$L$305,"OK"),""))</f>
        <v/>
      </c>
      <c r="J256" s="38">
        <f>IF(OR(H256="",I256=""),"",ABS(H256-I256))</f>
        <v/>
      </c>
      <c r="K256" s="39">
        <f>IFERROR(J256/H256,"")</f>
        <v/>
      </c>
      <c r="L256" s="5">
        <f>IF(COUNTA(A256:D256)=0,"",IF(OR(A256="",B256="",C256=""),"INCOMPLETO",IF(A256&gt;'Parâmetros'!$B$2,"APÓS DATA DE CORTE",IF(COUNTIFS($A$6:$A$305,A256,$B$6:$B$305,B256)&gt;1,"DUPLICADO",IF(OR(N(D256)&lt;0,N(D256)&gt;=E256),"RUPTURA TOTAL/INVÁLIDA",IF(F256&lt;=0,"EVENTO INVÁLIDO","OK"))))))</f>
        <v/>
      </c>
      <c r="M256" s="37">
        <f>IF(A256="","",MONTH(A256))</f>
        <v/>
      </c>
    </row>
    <row r="257">
      <c r="A257" s="34" t="n"/>
      <c r="B257" s="35" t="n"/>
      <c r="C257" s="36" t="n"/>
      <c r="D257" s="36" t="n"/>
      <c r="E257" s="37">
        <f>IF(A257="","",DAY(EOMONTH(A257,0)))</f>
        <v/>
      </c>
      <c r="F257" s="38">
        <f>IF(OR(A257="",B257=""),"",MAX(0.1,1+SUMPRODUCT(--('Eventos'!$B$6:$B$105&lt;=EOMONTH(A257,0)),--('Eventos'!$C$6:$C$105&gt;=A257),--((('Eventos'!$D$6:$D$105=B257)+('Eventos'!$D$6:$D$105="TODOS"))&gt;0),--('Eventos'!$G$6:$G$105="Ativo"),--('Eventos'!$I$6:$I$105="OK"),'Eventos'!$F$6:$F$105)))</f>
        <v/>
      </c>
      <c r="G257" s="38">
        <f>IF(OR(A257="",B257="",C257=""),"",IF(OR(N(D257)&lt;0,N(D257)&gt;=E257),"",C257*E257/(E257-N(D257))))</f>
        <v/>
      </c>
      <c r="H257" s="38">
        <f>IF(OR(G257="",F257="",F257&lt;=0),"",G257/F257)</f>
        <v/>
      </c>
      <c r="I257" s="38">
        <f>IF(OR(A257="",B257="",H257=""),"",IF(COUNTIFS($B$6:$B$305,B257,$A$6:$A$305,"&gt;="&amp;EDATE(A257,-'Parâmetros'!$B$4),$A$6:$A$305,"&lt;"&amp;A257,$L$6:$L$305,"OK")&gt;='Parâmetros'!$B$11,AVERAGEIFS($H$6:$H$305,$B$6:$B$305,B257,$A$6:$A$305,"&gt;="&amp;EDATE(A257,-'Parâmetros'!$B$4),$A$6:$A$305,"&lt;"&amp;A257,$L$6:$L$305,"OK"),""))</f>
        <v/>
      </c>
      <c r="J257" s="38">
        <f>IF(OR(H257="",I257=""),"",ABS(H257-I257))</f>
        <v/>
      </c>
      <c r="K257" s="39">
        <f>IFERROR(J257/H257,"")</f>
        <v/>
      </c>
      <c r="L257" s="5">
        <f>IF(COUNTA(A257:D257)=0,"",IF(OR(A257="",B257="",C257=""),"INCOMPLETO",IF(A257&gt;'Parâmetros'!$B$2,"APÓS DATA DE CORTE",IF(COUNTIFS($A$6:$A$305,A257,$B$6:$B$305,B257)&gt;1,"DUPLICADO",IF(OR(N(D257)&lt;0,N(D257)&gt;=E257),"RUPTURA TOTAL/INVÁLIDA",IF(F257&lt;=0,"EVENTO INVÁLIDO","OK"))))))</f>
        <v/>
      </c>
      <c r="M257" s="37">
        <f>IF(A257="","",MONTH(A257))</f>
        <v/>
      </c>
    </row>
    <row r="258">
      <c r="A258" s="34" t="n"/>
      <c r="B258" s="35" t="n"/>
      <c r="C258" s="36" t="n"/>
      <c r="D258" s="36" t="n"/>
      <c r="E258" s="37">
        <f>IF(A258="","",DAY(EOMONTH(A258,0)))</f>
        <v/>
      </c>
      <c r="F258" s="38">
        <f>IF(OR(A258="",B258=""),"",MAX(0.1,1+SUMPRODUCT(--('Eventos'!$B$6:$B$105&lt;=EOMONTH(A258,0)),--('Eventos'!$C$6:$C$105&gt;=A258),--((('Eventos'!$D$6:$D$105=B258)+('Eventos'!$D$6:$D$105="TODOS"))&gt;0),--('Eventos'!$G$6:$G$105="Ativo"),--('Eventos'!$I$6:$I$105="OK"),'Eventos'!$F$6:$F$105)))</f>
        <v/>
      </c>
      <c r="G258" s="38">
        <f>IF(OR(A258="",B258="",C258=""),"",IF(OR(N(D258)&lt;0,N(D258)&gt;=E258),"",C258*E258/(E258-N(D258))))</f>
        <v/>
      </c>
      <c r="H258" s="38">
        <f>IF(OR(G258="",F258="",F258&lt;=0),"",G258/F258)</f>
        <v/>
      </c>
      <c r="I258" s="38">
        <f>IF(OR(A258="",B258="",H258=""),"",IF(COUNTIFS($B$6:$B$305,B258,$A$6:$A$305,"&gt;="&amp;EDATE(A258,-'Parâmetros'!$B$4),$A$6:$A$305,"&lt;"&amp;A258,$L$6:$L$305,"OK")&gt;='Parâmetros'!$B$11,AVERAGEIFS($H$6:$H$305,$B$6:$B$305,B258,$A$6:$A$305,"&gt;="&amp;EDATE(A258,-'Parâmetros'!$B$4),$A$6:$A$305,"&lt;"&amp;A258,$L$6:$L$305,"OK"),""))</f>
        <v/>
      </c>
      <c r="J258" s="38">
        <f>IF(OR(H258="",I258=""),"",ABS(H258-I258))</f>
        <v/>
      </c>
      <c r="K258" s="39">
        <f>IFERROR(J258/H258,"")</f>
        <v/>
      </c>
      <c r="L258" s="5">
        <f>IF(COUNTA(A258:D258)=0,"",IF(OR(A258="",B258="",C258=""),"INCOMPLETO",IF(A258&gt;'Parâmetros'!$B$2,"APÓS DATA DE CORTE",IF(COUNTIFS($A$6:$A$305,A258,$B$6:$B$305,B258)&gt;1,"DUPLICADO",IF(OR(N(D258)&lt;0,N(D258)&gt;=E258),"RUPTURA TOTAL/INVÁLIDA",IF(F258&lt;=0,"EVENTO INVÁLIDO","OK"))))))</f>
        <v/>
      </c>
      <c r="M258" s="37">
        <f>IF(A258="","",MONTH(A258))</f>
        <v/>
      </c>
    </row>
    <row r="259">
      <c r="A259" s="34" t="n"/>
      <c r="B259" s="35" t="n"/>
      <c r="C259" s="36" t="n"/>
      <c r="D259" s="36" t="n"/>
      <c r="E259" s="37">
        <f>IF(A259="","",DAY(EOMONTH(A259,0)))</f>
        <v/>
      </c>
      <c r="F259" s="38">
        <f>IF(OR(A259="",B259=""),"",MAX(0.1,1+SUMPRODUCT(--('Eventos'!$B$6:$B$105&lt;=EOMONTH(A259,0)),--('Eventos'!$C$6:$C$105&gt;=A259),--((('Eventos'!$D$6:$D$105=B259)+('Eventos'!$D$6:$D$105="TODOS"))&gt;0),--('Eventos'!$G$6:$G$105="Ativo"),--('Eventos'!$I$6:$I$105="OK"),'Eventos'!$F$6:$F$105)))</f>
        <v/>
      </c>
      <c r="G259" s="38">
        <f>IF(OR(A259="",B259="",C259=""),"",IF(OR(N(D259)&lt;0,N(D259)&gt;=E259),"",C259*E259/(E259-N(D259))))</f>
        <v/>
      </c>
      <c r="H259" s="38">
        <f>IF(OR(G259="",F259="",F259&lt;=0),"",G259/F259)</f>
        <v/>
      </c>
      <c r="I259" s="38">
        <f>IF(OR(A259="",B259="",H259=""),"",IF(COUNTIFS($B$6:$B$305,B259,$A$6:$A$305,"&gt;="&amp;EDATE(A259,-'Parâmetros'!$B$4),$A$6:$A$305,"&lt;"&amp;A259,$L$6:$L$305,"OK")&gt;='Parâmetros'!$B$11,AVERAGEIFS($H$6:$H$305,$B$6:$B$305,B259,$A$6:$A$305,"&gt;="&amp;EDATE(A259,-'Parâmetros'!$B$4),$A$6:$A$305,"&lt;"&amp;A259,$L$6:$L$305,"OK"),""))</f>
        <v/>
      </c>
      <c r="J259" s="38">
        <f>IF(OR(H259="",I259=""),"",ABS(H259-I259))</f>
        <v/>
      </c>
      <c r="K259" s="39">
        <f>IFERROR(J259/H259,"")</f>
        <v/>
      </c>
      <c r="L259" s="5">
        <f>IF(COUNTA(A259:D259)=0,"",IF(OR(A259="",B259="",C259=""),"INCOMPLETO",IF(A259&gt;'Parâmetros'!$B$2,"APÓS DATA DE CORTE",IF(COUNTIFS($A$6:$A$305,A259,$B$6:$B$305,B259)&gt;1,"DUPLICADO",IF(OR(N(D259)&lt;0,N(D259)&gt;=E259),"RUPTURA TOTAL/INVÁLIDA",IF(F259&lt;=0,"EVENTO INVÁLIDO","OK"))))))</f>
        <v/>
      </c>
      <c r="M259" s="37">
        <f>IF(A259="","",MONTH(A259))</f>
        <v/>
      </c>
    </row>
    <row r="260">
      <c r="A260" s="34" t="n"/>
      <c r="B260" s="35" t="n"/>
      <c r="C260" s="36" t="n"/>
      <c r="D260" s="36" t="n"/>
      <c r="E260" s="37">
        <f>IF(A260="","",DAY(EOMONTH(A260,0)))</f>
        <v/>
      </c>
      <c r="F260" s="38">
        <f>IF(OR(A260="",B260=""),"",MAX(0.1,1+SUMPRODUCT(--('Eventos'!$B$6:$B$105&lt;=EOMONTH(A260,0)),--('Eventos'!$C$6:$C$105&gt;=A260),--((('Eventos'!$D$6:$D$105=B260)+('Eventos'!$D$6:$D$105="TODOS"))&gt;0),--('Eventos'!$G$6:$G$105="Ativo"),--('Eventos'!$I$6:$I$105="OK"),'Eventos'!$F$6:$F$105)))</f>
        <v/>
      </c>
      <c r="G260" s="38">
        <f>IF(OR(A260="",B260="",C260=""),"",IF(OR(N(D260)&lt;0,N(D260)&gt;=E260),"",C260*E260/(E260-N(D260))))</f>
        <v/>
      </c>
      <c r="H260" s="38">
        <f>IF(OR(G260="",F260="",F260&lt;=0),"",G260/F260)</f>
        <v/>
      </c>
      <c r="I260" s="38">
        <f>IF(OR(A260="",B260="",H260=""),"",IF(COUNTIFS($B$6:$B$305,B260,$A$6:$A$305,"&gt;="&amp;EDATE(A260,-'Parâmetros'!$B$4),$A$6:$A$305,"&lt;"&amp;A260,$L$6:$L$305,"OK")&gt;='Parâmetros'!$B$11,AVERAGEIFS($H$6:$H$305,$B$6:$B$305,B260,$A$6:$A$305,"&gt;="&amp;EDATE(A260,-'Parâmetros'!$B$4),$A$6:$A$305,"&lt;"&amp;A260,$L$6:$L$305,"OK"),""))</f>
        <v/>
      </c>
      <c r="J260" s="38">
        <f>IF(OR(H260="",I260=""),"",ABS(H260-I260))</f>
        <v/>
      </c>
      <c r="K260" s="39">
        <f>IFERROR(J260/H260,"")</f>
        <v/>
      </c>
      <c r="L260" s="5">
        <f>IF(COUNTA(A260:D260)=0,"",IF(OR(A260="",B260="",C260=""),"INCOMPLETO",IF(A260&gt;'Parâmetros'!$B$2,"APÓS DATA DE CORTE",IF(COUNTIFS($A$6:$A$305,A260,$B$6:$B$305,B260)&gt;1,"DUPLICADO",IF(OR(N(D260)&lt;0,N(D260)&gt;=E260),"RUPTURA TOTAL/INVÁLIDA",IF(F260&lt;=0,"EVENTO INVÁLIDO","OK"))))))</f>
        <v/>
      </c>
      <c r="M260" s="37">
        <f>IF(A260="","",MONTH(A260))</f>
        <v/>
      </c>
    </row>
    <row r="261">
      <c r="A261" s="34" t="n"/>
      <c r="B261" s="35" t="n"/>
      <c r="C261" s="36" t="n"/>
      <c r="D261" s="36" t="n"/>
      <c r="E261" s="37">
        <f>IF(A261="","",DAY(EOMONTH(A261,0)))</f>
        <v/>
      </c>
      <c r="F261" s="38">
        <f>IF(OR(A261="",B261=""),"",MAX(0.1,1+SUMPRODUCT(--('Eventos'!$B$6:$B$105&lt;=EOMONTH(A261,0)),--('Eventos'!$C$6:$C$105&gt;=A261),--((('Eventos'!$D$6:$D$105=B261)+('Eventos'!$D$6:$D$105="TODOS"))&gt;0),--('Eventos'!$G$6:$G$105="Ativo"),--('Eventos'!$I$6:$I$105="OK"),'Eventos'!$F$6:$F$105)))</f>
        <v/>
      </c>
      <c r="G261" s="38">
        <f>IF(OR(A261="",B261="",C261=""),"",IF(OR(N(D261)&lt;0,N(D261)&gt;=E261),"",C261*E261/(E261-N(D261))))</f>
        <v/>
      </c>
      <c r="H261" s="38">
        <f>IF(OR(G261="",F261="",F261&lt;=0),"",G261/F261)</f>
        <v/>
      </c>
      <c r="I261" s="38">
        <f>IF(OR(A261="",B261="",H261=""),"",IF(COUNTIFS($B$6:$B$305,B261,$A$6:$A$305,"&gt;="&amp;EDATE(A261,-'Parâmetros'!$B$4),$A$6:$A$305,"&lt;"&amp;A261,$L$6:$L$305,"OK")&gt;='Parâmetros'!$B$11,AVERAGEIFS($H$6:$H$305,$B$6:$B$305,B261,$A$6:$A$305,"&gt;="&amp;EDATE(A261,-'Parâmetros'!$B$4),$A$6:$A$305,"&lt;"&amp;A261,$L$6:$L$305,"OK"),""))</f>
        <v/>
      </c>
      <c r="J261" s="38">
        <f>IF(OR(H261="",I261=""),"",ABS(H261-I261))</f>
        <v/>
      </c>
      <c r="K261" s="39">
        <f>IFERROR(J261/H261,"")</f>
        <v/>
      </c>
      <c r="L261" s="5">
        <f>IF(COUNTA(A261:D261)=0,"",IF(OR(A261="",B261="",C261=""),"INCOMPLETO",IF(A261&gt;'Parâmetros'!$B$2,"APÓS DATA DE CORTE",IF(COUNTIFS($A$6:$A$305,A261,$B$6:$B$305,B261)&gt;1,"DUPLICADO",IF(OR(N(D261)&lt;0,N(D261)&gt;=E261),"RUPTURA TOTAL/INVÁLIDA",IF(F261&lt;=0,"EVENTO INVÁLIDO","OK"))))))</f>
        <v/>
      </c>
      <c r="M261" s="37">
        <f>IF(A261="","",MONTH(A261))</f>
        <v/>
      </c>
    </row>
    <row r="262">
      <c r="A262" s="34" t="n"/>
      <c r="B262" s="35" t="n"/>
      <c r="C262" s="36" t="n"/>
      <c r="D262" s="36" t="n"/>
      <c r="E262" s="37">
        <f>IF(A262="","",DAY(EOMONTH(A262,0)))</f>
        <v/>
      </c>
      <c r="F262" s="38">
        <f>IF(OR(A262="",B262=""),"",MAX(0.1,1+SUMPRODUCT(--('Eventos'!$B$6:$B$105&lt;=EOMONTH(A262,0)),--('Eventos'!$C$6:$C$105&gt;=A262),--((('Eventos'!$D$6:$D$105=B262)+('Eventos'!$D$6:$D$105="TODOS"))&gt;0),--('Eventos'!$G$6:$G$105="Ativo"),--('Eventos'!$I$6:$I$105="OK"),'Eventos'!$F$6:$F$105)))</f>
        <v/>
      </c>
      <c r="G262" s="38">
        <f>IF(OR(A262="",B262="",C262=""),"",IF(OR(N(D262)&lt;0,N(D262)&gt;=E262),"",C262*E262/(E262-N(D262))))</f>
        <v/>
      </c>
      <c r="H262" s="38">
        <f>IF(OR(G262="",F262="",F262&lt;=0),"",G262/F262)</f>
        <v/>
      </c>
      <c r="I262" s="38">
        <f>IF(OR(A262="",B262="",H262=""),"",IF(COUNTIFS($B$6:$B$305,B262,$A$6:$A$305,"&gt;="&amp;EDATE(A262,-'Parâmetros'!$B$4),$A$6:$A$305,"&lt;"&amp;A262,$L$6:$L$305,"OK")&gt;='Parâmetros'!$B$11,AVERAGEIFS($H$6:$H$305,$B$6:$B$305,B262,$A$6:$A$305,"&gt;="&amp;EDATE(A262,-'Parâmetros'!$B$4),$A$6:$A$305,"&lt;"&amp;A262,$L$6:$L$305,"OK"),""))</f>
        <v/>
      </c>
      <c r="J262" s="38">
        <f>IF(OR(H262="",I262=""),"",ABS(H262-I262))</f>
        <v/>
      </c>
      <c r="K262" s="39">
        <f>IFERROR(J262/H262,"")</f>
        <v/>
      </c>
      <c r="L262" s="5">
        <f>IF(COUNTA(A262:D262)=0,"",IF(OR(A262="",B262="",C262=""),"INCOMPLETO",IF(A262&gt;'Parâmetros'!$B$2,"APÓS DATA DE CORTE",IF(COUNTIFS($A$6:$A$305,A262,$B$6:$B$305,B262)&gt;1,"DUPLICADO",IF(OR(N(D262)&lt;0,N(D262)&gt;=E262),"RUPTURA TOTAL/INVÁLIDA",IF(F262&lt;=0,"EVENTO INVÁLIDO","OK"))))))</f>
        <v/>
      </c>
      <c r="M262" s="37">
        <f>IF(A262="","",MONTH(A262))</f>
        <v/>
      </c>
    </row>
    <row r="263">
      <c r="A263" s="34" t="n"/>
      <c r="B263" s="35" t="n"/>
      <c r="C263" s="36" t="n"/>
      <c r="D263" s="36" t="n"/>
      <c r="E263" s="37">
        <f>IF(A263="","",DAY(EOMONTH(A263,0)))</f>
        <v/>
      </c>
      <c r="F263" s="38">
        <f>IF(OR(A263="",B263=""),"",MAX(0.1,1+SUMPRODUCT(--('Eventos'!$B$6:$B$105&lt;=EOMONTH(A263,0)),--('Eventos'!$C$6:$C$105&gt;=A263),--((('Eventos'!$D$6:$D$105=B263)+('Eventos'!$D$6:$D$105="TODOS"))&gt;0),--('Eventos'!$G$6:$G$105="Ativo"),--('Eventos'!$I$6:$I$105="OK"),'Eventos'!$F$6:$F$105)))</f>
        <v/>
      </c>
      <c r="G263" s="38">
        <f>IF(OR(A263="",B263="",C263=""),"",IF(OR(N(D263)&lt;0,N(D263)&gt;=E263),"",C263*E263/(E263-N(D263))))</f>
        <v/>
      </c>
      <c r="H263" s="38">
        <f>IF(OR(G263="",F263="",F263&lt;=0),"",G263/F263)</f>
        <v/>
      </c>
      <c r="I263" s="38">
        <f>IF(OR(A263="",B263="",H263=""),"",IF(COUNTIFS($B$6:$B$305,B263,$A$6:$A$305,"&gt;="&amp;EDATE(A263,-'Parâmetros'!$B$4),$A$6:$A$305,"&lt;"&amp;A263,$L$6:$L$305,"OK")&gt;='Parâmetros'!$B$11,AVERAGEIFS($H$6:$H$305,$B$6:$B$305,B263,$A$6:$A$305,"&gt;="&amp;EDATE(A263,-'Parâmetros'!$B$4),$A$6:$A$305,"&lt;"&amp;A263,$L$6:$L$305,"OK"),""))</f>
        <v/>
      </c>
      <c r="J263" s="38">
        <f>IF(OR(H263="",I263=""),"",ABS(H263-I263))</f>
        <v/>
      </c>
      <c r="K263" s="39">
        <f>IFERROR(J263/H263,"")</f>
        <v/>
      </c>
      <c r="L263" s="5">
        <f>IF(COUNTA(A263:D263)=0,"",IF(OR(A263="",B263="",C263=""),"INCOMPLETO",IF(A263&gt;'Parâmetros'!$B$2,"APÓS DATA DE CORTE",IF(COUNTIFS($A$6:$A$305,A263,$B$6:$B$305,B263)&gt;1,"DUPLICADO",IF(OR(N(D263)&lt;0,N(D263)&gt;=E263),"RUPTURA TOTAL/INVÁLIDA",IF(F263&lt;=0,"EVENTO INVÁLIDO","OK"))))))</f>
        <v/>
      </c>
      <c r="M263" s="37">
        <f>IF(A263="","",MONTH(A263))</f>
        <v/>
      </c>
    </row>
    <row r="264">
      <c r="A264" s="34" t="n"/>
      <c r="B264" s="35" t="n"/>
      <c r="C264" s="36" t="n"/>
      <c r="D264" s="36" t="n"/>
      <c r="E264" s="37">
        <f>IF(A264="","",DAY(EOMONTH(A264,0)))</f>
        <v/>
      </c>
      <c r="F264" s="38">
        <f>IF(OR(A264="",B264=""),"",MAX(0.1,1+SUMPRODUCT(--('Eventos'!$B$6:$B$105&lt;=EOMONTH(A264,0)),--('Eventos'!$C$6:$C$105&gt;=A264),--((('Eventos'!$D$6:$D$105=B264)+('Eventos'!$D$6:$D$105="TODOS"))&gt;0),--('Eventos'!$G$6:$G$105="Ativo"),--('Eventos'!$I$6:$I$105="OK"),'Eventos'!$F$6:$F$105)))</f>
        <v/>
      </c>
      <c r="G264" s="38">
        <f>IF(OR(A264="",B264="",C264=""),"",IF(OR(N(D264)&lt;0,N(D264)&gt;=E264),"",C264*E264/(E264-N(D264))))</f>
        <v/>
      </c>
      <c r="H264" s="38">
        <f>IF(OR(G264="",F264="",F264&lt;=0),"",G264/F264)</f>
        <v/>
      </c>
      <c r="I264" s="38">
        <f>IF(OR(A264="",B264="",H264=""),"",IF(COUNTIFS($B$6:$B$305,B264,$A$6:$A$305,"&gt;="&amp;EDATE(A264,-'Parâmetros'!$B$4),$A$6:$A$305,"&lt;"&amp;A264,$L$6:$L$305,"OK")&gt;='Parâmetros'!$B$11,AVERAGEIFS($H$6:$H$305,$B$6:$B$305,B264,$A$6:$A$305,"&gt;="&amp;EDATE(A264,-'Parâmetros'!$B$4),$A$6:$A$305,"&lt;"&amp;A264,$L$6:$L$305,"OK"),""))</f>
        <v/>
      </c>
      <c r="J264" s="38">
        <f>IF(OR(H264="",I264=""),"",ABS(H264-I264))</f>
        <v/>
      </c>
      <c r="K264" s="39">
        <f>IFERROR(J264/H264,"")</f>
        <v/>
      </c>
      <c r="L264" s="5">
        <f>IF(COUNTA(A264:D264)=0,"",IF(OR(A264="",B264="",C264=""),"INCOMPLETO",IF(A264&gt;'Parâmetros'!$B$2,"APÓS DATA DE CORTE",IF(COUNTIFS($A$6:$A$305,A264,$B$6:$B$305,B264)&gt;1,"DUPLICADO",IF(OR(N(D264)&lt;0,N(D264)&gt;=E264),"RUPTURA TOTAL/INVÁLIDA",IF(F264&lt;=0,"EVENTO INVÁLIDO","OK"))))))</f>
        <v/>
      </c>
      <c r="M264" s="37">
        <f>IF(A264="","",MONTH(A264))</f>
        <v/>
      </c>
    </row>
    <row r="265">
      <c r="A265" s="34" t="n"/>
      <c r="B265" s="35" t="n"/>
      <c r="C265" s="36" t="n"/>
      <c r="D265" s="36" t="n"/>
      <c r="E265" s="37">
        <f>IF(A265="","",DAY(EOMONTH(A265,0)))</f>
        <v/>
      </c>
      <c r="F265" s="38">
        <f>IF(OR(A265="",B265=""),"",MAX(0.1,1+SUMPRODUCT(--('Eventos'!$B$6:$B$105&lt;=EOMONTH(A265,0)),--('Eventos'!$C$6:$C$105&gt;=A265),--((('Eventos'!$D$6:$D$105=B265)+('Eventos'!$D$6:$D$105="TODOS"))&gt;0),--('Eventos'!$G$6:$G$105="Ativo"),--('Eventos'!$I$6:$I$105="OK"),'Eventos'!$F$6:$F$105)))</f>
        <v/>
      </c>
      <c r="G265" s="38">
        <f>IF(OR(A265="",B265="",C265=""),"",IF(OR(N(D265)&lt;0,N(D265)&gt;=E265),"",C265*E265/(E265-N(D265))))</f>
        <v/>
      </c>
      <c r="H265" s="38">
        <f>IF(OR(G265="",F265="",F265&lt;=0),"",G265/F265)</f>
        <v/>
      </c>
      <c r="I265" s="38">
        <f>IF(OR(A265="",B265="",H265=""),"",IF(COUNTIFS($B$6:$B$305,B265,$A$6:$A$305,"&gt;="&amp;EDATE(A265,-'Parâmetros'!$B$4),$A$6:$A$305,"&lt;"&amp;A265,$L$6:$L$305,"OK")&gt;='Parâmetros'!$B$11,AVERAGEIFS($H$6:$H$305,$B$6:$B$305,B265,$A$6:$A$305,"&gt;="&amp;EDATE(A265,-'Parâmetros'!$B$4),$A$6:$A$305,"&lt;"&amp;A265,$L$6:$L$305,"OK"),""))</f>
        <v/>
      </c>
      <c r="J265" s="38">
        <f>IF(OR(H265="",I265=""),"",ABS(H265-I265))</f>
        <v/>
      </c>
      <c r="K265" s="39">
        <f>IFERROR(J265/H265,"")</f>
        <v/>
      </c>
      <c r="L265" s="5">
        <f>IF(COUNTA(A265:D265)=0,"",IF(OR(A265="",B265="",C265=""),"INCOMPLETO",IF(A265&gt;'Parâmetros'!$B$2,"APÓS DATA DE CORTE",IF(COUNTIFS($A$6:$A$305,A265,$B$6:$B$305,B265)&gt;1,"DUPLICADO",IF(OR(N(D265)&lt;0,N(D265)&gt;=E265),"RUPTURA TOTAL/INVÁLIDA",IF(F265&lt;=0,"EVENTO INVÁLIDO","OK"))))))</f>
        <v/>
      </c>
      <c r="M265" s="37">
        <f>IF(A265="","",MONTH(A265))</f>
        <v/>
      </c>
    </row>
    <row r="266">
      <c r="A266" s="34" t="n"/>
      <c r="B266" s="35" t="n"/>
      <c r="C266" s="36" t="n"/>
      <c r="D266" s="36" t="n"/>
      <c r="E266" s="37">
        <f>IF(A266="","",DAY(EOMONTH(A266,0)))</f>
        <v/>
      </c>
      <c r="F266" s="38">
        <f>IF(OR(A266="",B266=""),"",MAX(0.1,1+SUMPRODUCT(--('Eventos'!$B$6:$B$105&lt;=EOMONTH(A266,0)),--('Eventos'!$C$6:$C$105&gt;=A266),--((('Eventos'!$D$6:$D$105=B266)+('Eventos'!$D$6:$D$105="TODOS"))&gt;0),--('Eventos'!$G$6:$G$105="Ativo"),--('Eventos'!$I$6:$I$105="OK"),'Eventos'!$F$6:$F$105)))</f>
        <v/>
      </c>
      <c r="G266" s="38">
        <f>IF(OR(A266="",B266="",C266=""),"",IF(OR(N(D266)&lt;0,N(D266)&gt;=E266),"",C266*E266/(E266-N(D266))))</f>
        <v/>
      </c>
      <c r="H266" s="38">
        <f>IF(OR(G266="",F266="",F266&lt;=0),"",G266/F266)</f>
        <v/>
      </c>
      <c r="I266" s="38">
        <f>IF(OR(A266="",B266="",H266=""),"",IF(COUNTIFS($B$6:$B$305,B266,$A$6:$A$305,"&gt;="&amp;EDATE(A266,-'Parâmetros'!$B$4),$A$6:$A$305,"&lt;"&amp;A266,$L$6:$L$305,"OK")&gt;='Parâmetros'!$B$11,AVERAGEIFS($H$6:$H$305,$B$6:$B$305,B266,$A$6:$A$305,"&gt;="&amp;EDATE(A266,-'Parâmetros'!$B$4),$A$6:$A$305,"&lt;"&amp;A266,$L$6:$L$305,"OK"),""))</f>
        <v/>
      </c>
      <c r="J266" s="38">
        <f>IF(OR(H266="",I266=""),"",ABS(H266-I266))</f>
        <v/>
      </c>
      <c r="K266" s="39">
        <f>IFERROR(J266/H266,"")</f>
        <v/>
      </c>
      <c r="L266" s="5">
        <f>IF(COUNTA(A266:D266)=0,"",IF(OR(A266="",B266="",C266=""),"INCOMPLETO",IF(A266&gt;'Parâmetros'!$B$2,"APÓS DATA DE CORTE",IF(COUNTIFS($A$6:$A$305,A266,$B$6:$B$305,B266)&gt;1,"DUPLICADO",IF(OR(N(D266)&lt;0,N(D266)&gt;=E266),"RUPTURA TOTAL/INVÁLIDA",IF(F266&lt;=0,"EVENTO INVÁLIDO","OK"))))))</f>
        <v/>
      </c>
      <c r="M266" s="37">
        <f>IF(A266="","",MONTH(A266))</f>
        <v/>
      </c>
    </row>
    <row r="267">
      <c r="A267" s="34" t="n"/>
      <c r="B267" s="35" t="n"/>
      <c r="C267" s="36" t="n"/>
      <c r="D267" s="36" t="n"/>
      <c r="E267" s="37">
        <f>IF(A267="","",DAY(EOMONTH(A267,0)))</f>
        <v/>
      </c>
      <c r="F267" s="38">
        <f>IF(OR(A267="",B267=""),"",MAX(0.1,1+SUMPRODUCT(--('Eventos'!$B$6:$B$105&lt;=EOMONTH(A267,0)),--('Eventos'!$C$6:$C$105&gt;=A267),--((('Eventos'!$D$6:$D$105=B267)+('Eventos'!$D$6:$D$105="TODOS"))&gt;0),--('Eventos'!$G$6:$G$105="Ativo"),--('Eventos'!$I$6:$I$105="OK"),'Eventos'!$F$6:$F$105)))</f>
        <v/>
      </c>
      <c r="G267" s="38">
        <f>IF(OR(A267="",B267="",C267=""),"",IF(OR(N(D267)&lt;0,N(D267)&gt;=E267),"",C267*E267/(E267-N(D267))))</f>
        <v/>
      </c>
      <c r="H267" s="38">
        <f>IF(OR(G267="",F267="",F267&lt;=0),"",G267/F267)</f>
        <v/>
      </c>
      <c r="I267" s="38">
        <f>IF(OR(A267="",B267="",H267=""),"",IF(COUNTIFS($B$6:$B$305,B267,$A$6:$A$305,"&gt;="&amp;EDATE(A267,-'Parâmetros'!$B$4),$A$6:$A$305,"&lt;"&amp;A267,$L$6:$L$305,"OK")&gt;='Parâmetros'!$B$11,AVERAGEIFS($H$6:$H$305,$B$6:$B$305,B267,$A$6:$A$305,"&gt;="&amp;EDATE(A267,-'Parâmetros'!$B$4),$A$6:$A$305,"&lt;"&amp;A267,$L$6:$L$305,"OK"),""))</f>
        <v/>
      </c>
      <c r="J267" s="38">
        <f>IF(OR(H267="",I267=""),"",ABS(H267-I267))</f>
        <v/>
      </c>
      <c r="K267" s="39">
        <f>IFERROR(J267/H267,"")</f>
        <v/>
      </c>
      <c r="L267" s="5">
        <f>IF(COUNTA(A267:D267)=0,"",IF(OR(A267="",B267="",C267=""),"INCOMPLETO",IF(A267&gt;'Parâmetros'!$B$2,"APÓS DATA DE CORTE",IF(COUNTIFS($A$6:$A$305,A267,$B$6:$B$305,B267)&gt;1,"DUPLICADO",IF(OR(N(D267)&lt;0,N(D267)&gt;=E267),"RUPTURA TOTAL/INVÁLIDA",IF(F267&lt;=0,"EVENTO INVÁLIDO","OK"))))))</f>
        <v/>
      </c>
      <c r="M267" s="37">
        <f>IF(A267="","",MONTH(A267))</f>
        <v/>
      </c>
    </row>
    <row r="268">
      <c r="A268" s="34" t="n"/>
      <c r="B268" s="35" t="n"/>
      <c r="C268" s="36" t="n"/>
      <c r="D268" s="36" t="n"/>
      <c r="E268" s="37">
        <f>IF(A268="","",DAY(EOMONTH(A268,0)))</f>
        <v/>
      </c>
      <c r="F268" s="38">
        <f>IF(OR(A268="",B268=""),"",MAX(0.1,1+SUMPRODUCT(--('Eventos'!$B$6:$B$105&lt;=EOMONTH(A268,0)),--('Eventos'!$C$6:$C$105&gt;=A268),--((('Eventos'!$D$6:$D$105=B268)+('Eventos'!$D$6:$D$105="TODOS"))&gt;0),--('Eventos'!$G$6:$G$105="Ativo"),--('Eventos'!$I$6:$I$105="OK"),'Eventos'!$F$6:$F$105)))</f>
        <v/>
      </c>
      <c r="G268" s="38">
        <f>IF(OR(A268="",B268="",C268=""),"",IF(OR(N(D268)&lt;0,N(D268)&gt;=E268),"",C268*E268/(E268-N(D268))))</f>
        <v/>
      </c>
      <c r="H268" s="38">
        <f>IF(OR(G268="",F268="",F268&lt;=0),"",G268/F268)</f>
        <v/>
      </c>
      <c r="I268" s="38">
        <f>IF(OR(A268="",B268="",H268=""),"",IF(COUNTIFS($B$6:$B$305,B268,$A$6:$A$305,"&gt;="&amp;EDATE(A268,-'Parâmetros'!$B$4),$A$6:$A$305,"&lt;"&amp;A268,$L$6:$L$305,"OK")&gt;='Parâmetros'!$B$11,AVERAGEIFS($H$6:$H$305,$B$6:$B$305,B268,$A$6:$A$305,"&gt;="&amp;EDATE(A268,-'Parâmetros'!$B$4),$A$6:$A$305,"&lt;"&amp;A268,$L$6:$L$305,"OK"),""))</f>
        <v/>
      </c>
      <c r="J268" s="38">
        <f>IF(OR(H268="",I268=""),"",ABS(H268-I268))</f>
        <v/>
      </c>
      <c r="K268" s="39">
        <f>IFERROR(J268/H268,"")</f>
        <v/>
      </c>
      <c r="L268" s="5">
        <f>IF(COUNTA(A268:D268)=0,"",IF(OR(A268="",B268="",C268=""),"INCOMPLETO",IF(A268&gt;'Parâmetros'!$B$2,"APÓS DATA DE CORTE",IF(COUNTIFS($A$6:$A$305,A268,$B$6:$B$305,B268)&gt;1,"DUPLICADO",IF(OR(N(D268)&lt;0,N(D268)&gt;=E268),"RUPTURA TOTAL/INVÁLIDA",IF(F268&lt;=0,"EVENTO INVÁLIDO","OK"))))))</f>
        <v/>
      </c>
      <c r="M268" s="37">
        <f>IF(A268="","",MONTH(A268))</f>
        <v/>
      </c>
    </row>
    <row r="269">
      <c r="A269" s="34" t="n"/>
      <c r="B269" s="35" t="n"/>
      <c r="C269" s="36" t="n"/>
      <c r="D269" s="36" t="n"/>
      <c r="E269" s="37">
        <f>IF(A269="","",DAY(EOMONTH(A269,0)))</f>
        <v/>
      </c>
      <c r="F269" s="38">
        <f>IF(OR(A269="",B269=""),"",MAX(0.1,1+SUMPRODUCT(--('Eventos'!$B$6:$B$105&lt;=EOMONTH(A269,0)),--('Eventos'!$C$6:$C$105&gt;=A269),--((('Eventos'!$D$6:$D$105=B269)+('Eventos'!$D$6:$D$105="TODOS"))&gt;0),--('Eventos'!$G$6:$G$105="Ativo"),--('Eventos'!$I$6:$I$105="OK"),'Eventos'!$F$6:$F$105)))</f>
        <v/>
      </c>
      <c r="G269" s="38">
        <f>IF(OR(A269="",B269="",C269=""),"",IF(OR(N(D269)&lt;0,N(D269)&gt;=E269),"",C269*E269/(E269-N(D269))))</f>
        <v/>
      </c>
      <c r="H269" s="38">
        <f>IF(OR(G269="",F269="",F269&lt;=0),"",G269/F269)</f>
        <v/>
      </c>
      <c r="I269" s="38">
        <f>IF(OR(A269="",B269="",H269=""),"",IF(COUNTIFS($B$6:$B$305,B269,$A$6:$A$305,"&gt;="&amp;EDATE(A269,-'Parâmetros'!$B$4),$A$6:$A$305,"&lt;"&amp;A269,$L$6:$L$305,"OK")&gt;='Parâmetros'!$B$11,AVERAGEIFS($H$6:$H$305,$B$6:$B$305,B269,$A$6:$A$305,"&gt;="&amp;EDATE(A269,-'Parâmetros'!$B$4),$A$6:$A$305,"&lt;"&amp;A269,$L$6:$L$305,"OK"),""))</f>
        <v/>
      </c>
      <c r="J269" s="38">
        <f>IF(OR(H269="",I269=""),"",ABS(H269-I269))</f>
        <v/>
      </c>
      <c r="K269" s="39">
        <f>IFERROR(J269/H269,"")</f>
        <v/>
      </c>
      <c r="L269" s="5">
        <f>IF(COUNTA(A269:D269)=0,"",IF(OR(A269="",B269="",C269=""),"INCOMPLETO",IF(A269&gt;'Parâmetros'!$B$2,"APÓS DATA DE CORTE",IF(COUNTIFS($A$6:$A$305,A269,$B$6:$B$305,B269)&gt;1,"DUPLICADO",IF(OR(N(D269)&lt;0,N(D269)&gt;=E269),"RUPTURA TOTAL/INVÁLIDA",IF(F269&lt;=0,"EVENTO INVÁLIDO","OK"))))))</f>
        <v/>
      </c>
      <c r="M269" s="37">
        <f>IF(A269="","",MONTH(A269))</f>
        <v/>
      </c>
    </row>
    <row r="270">
      <c r="A270" s="34" t="n"/>
      <c r="B270" s="35" t="n"/>
      <c r="C270" s="36" t="n"/>
      <c r="D270" s="36" t="n"/>
      <c r="E270" s="37">
        <f>IF(A270="","",DAY(EOMONTH(A270,0)))</f>
        <v/>
      </c>
      <c r="F270" s="38">
        <f>IF(OR(A270="",B270=""),"",MAX(0.1,1+SUMPRODUCT(--('Eventos'!$B$6:$B$105&lt;=EOMONTH(A270,0)),--('Eventos'!$C$6:$C$105&gt;=A270),--((('Eventos'!$D$6:$D$105=B270)+('Eventos'!$D$6:$D$105="TODOS"))&gt;0),--('Eventos'!$G$6:$G$105="Ativo"),--('Eventos'!$I$6:$I$105="OK"),'Eventos'!$F$6:$F$105)))</f>
        <v/>
      </c>
      <c r="G270" s="38">
        <f>IF(OR(A270="",B270="",C270=""),"",IF(OR(N(D270)&lt;0,N(D270)&gt;=E270),"",C270*E270/(E270-N(D270))))</f>
        <v/>
      </c>
      <c r="H270" s="38">
        <f>IF(OR(G270="",F270="",F270&lt;=0),"",G270/F270)</f>
        <v/>
      </c>
      <c r="I270" s="38">
        <f>IF(OR(A270="",B270="",H270=""),"",IF(COUNTIFS($B$6:$B$305,B270,$A$6:$A$305,"&gt;="&amp;EDATE(A270,-'Parâmetros'!$B$4),$A$6:$A$305,"&lt;"&amp;A270,$L$6:$L$305,"OK")&gt;='Parâmetros'!$B$11,AVERAGEIFS($H$6:$H$305,$B$6:$B$305,B270,$A$6:$A$305,"&gt;="&amp;EDATE(A270,-'Parâmetros'!$B$4),$A$6:$A$305,"&lt;"&amp;A270,$L$6:$L$305,"OK"),""))</f>
        <v/>
      </c>
      <c r="J270" s="38">
        <f>IF(OR(H270="",I270=""),"",ABS(H270-I270))</f>
        <v/>
      </c>
      <c r="K270" s="39">
        <f>IFERROR(J270/H270,"")</f>
        <v/>
      </c>
      <c r="L270" s="5">
        <f>IF(COUNTA(A270:D270)=0,"",IF(OR(A270="",B270="",C270=""),"INCOMPLETO",IF(A270&gt;'Parâmetros'!$B$2,"APÓS DATA DE CORTE",IF(COUNTIFS($A$6:$A$305,A270,$B$6:$B$305,B270)&gt;1,"DUPLICADO",IF(OR(N(D270)&lt;0,N(D270)&gt;=E270),"RUPTURA TOTAL/INVÁLIDA",IF(F270&lt;=0,"EVENTO INVÁLIDO","OK"))))))</f>
        <v/>
      </c>
      <c r="M270" s="37">
        <f>IF(A270="","",MONTH(A270))</f>
        <v/>
      </c>
    </row>
    <row r="271">
      <c r="A271" s="34" t="n"/>
      <c r="B271" s="35" t="n"/>
      <c r="C271" s="36" t="n"/>
      <c r="D271" s="36" t="n"/>
      <c r="E271" s="37">
        <f>IF(A271="","",DAY(EOMONTH(A271,0)))</f>
        <v/>
      </c>
      <c r="F271" s="38">
        <f>IF(OR(A271="",B271=""),"",MAX(0.1,1+SUMPRODUCT(--('Eventos'!$B$6:$B$105&lt;=EOMONTH(A271,0)),--('Eventos'!$C$6:$C$105&gt;=A271),--((('Eventos'!$D$6:$D$105=B271)+('Eventos'!$D$6:$D$105="TODOS"))&gt;0),--('Eventos'!$G$6:$G$105="Ativo"),--('Eventos'!$I$6:$I$105="OK"),'Eventos'!$F$6:$F$105)))</f>
        <v/>
      </c>
      <c r="G271" s="38">
        <f>IF(OR(A271="",B271="",C271=""),"",IF(OR(N(D271)&lt;0,N(D271)&gt;=E271),"",C271*E271/(E271-N(D271))))</f>
        <v/>
      </c>
      <c r="H271" s="38">
        <f>IF(OR(G271="",F271="",F271&lt;=0),"",G271/F271)</f>
        <v/>
      </c>
      <c r="I271" s="38">
        <f>IF(OR(A271="",B271="",H271=""),"",IF(COUNTIFS($B$6:$B$305,B271,$A$6:$A$305,"&gt;="&amp;EDATE(A271,-'Parâmetros'!$B$4),$A$6:$A$305,"&lt;"&amp;A271,$L$6:$L$305,"OK")&gt;='Parâmetros'!$B$11,AVERAGEIFS($H$6:$H$305,$B$6:$B$305,B271,$A$6:$A$305,"&gt;="&amp;EDATE(A271,-'Parâmetros'!$B$4),$A$6:$A$305,"&lt;"&amp;A271,$L$6:$L$305,"OK"),""))</f>
        <v/>
      </c>
      <c r="J271" s="38">
        <f>IF(OR(H271="",I271=""),"",ABS(H271-I271))</f>
        <v/>
      </c>
      <c r="K271" s="39">
        <f>IFERROR(J271/H271,"")</f>
        <v/>
      </c>
      <c r="L271" s="5">
        <f>IF(COUNTA(A271:D271)=0,"",IF(OR(A271="",B271="",C271=""),"INCOMPLETO",IF(A271&gt;'Parâmetros'!$B$2,"APÓS DATA DE CORTE",IF(COUNTIFS($A$6:$A$305,A271,$B$6:$B$305,B271)&gt;1,"DUPLICADO",IF(OR(N(D271)&lt;0,N(D271)&gt;=E271),"RUPTURA TOTAL/INVÁLIDA",IF(F271&lt;=0,"EVENTO INVÁLIDO","OK"))))))</f>
        <v/>
      </c>
      <c r="M271" s="37">
        <f>IF(A271="","",MONTH(A271))</f>
        <v/>
      </c>
    </row>
    <row r="272">
      <c r="A272" s="34" t="n"/>
      <c r="B272" s="35" t="n"/>
      <c r="C272" s="36" t="n"/>
      <c r="D272" s="36" t="n"/>
      <c r="E272" s="37">
        <f>IF(A272="","",DAY(EOMONTH(A272,0)))</f>
        <v/>
      </c>
      <c r="F272" s="38">
        <f>IF(OR(A272="",B272=""),"",MAX(0.1,1+SUMPRODUCT(--('Eventos'!$B$6:$B$105&lt;=EOMONTH(A272,0)),--('Eventos'!$C$6:$C$105&gt;=A272),--((('Eventos'!$D$6:$D$105=B272)+('Eventos'!$D$6:$D$105="TODOS"))&gt;0),--('Eventos'!$G$6:$G$105="Ativo"),--('Eventos'!$I$6:$I$105="OK"),'Eventos'!$F$6:$F$105)))</f>
        <v/>
      </c>
      <c r="G272" s="38">
        <f>IF(OR(A272="",B272="",C272=""),"",IF(OR(N(D272)&lt;0,N(D272)&gt;=E272),"",C272*E272/(E272-N(D272))))</f>
        <v/>
      </c>
      <c r="H272" s="38">
        <f>IF(OR(G272="",F272="",F272&lt;=0),"",G272/F272)</f>
        <v/>
      </c>
      <c r="I272" s="38">
        <f>IF(OR(A272="",B272="",H272=""),"",IF(COUNTIFS($B$6:$B$305,B272,$A$6:$A$305,"&gt;="&amp;EDATE(A272,-'Parâmetros'!$B$4),$A$6:$A$305,"&lt;"&amp;A272,$L$6:$L$305,"OK")&gt;='Parâmetros'!$B$11,AVERAGEIFS($H$6:$H$305,$B$6:$B$305,B272,$A$6:$A$305,"&gt;="&amp;EDATE(A272,-'Parâmetros'!$B$4),$A$6:$A$305,"&lt;"&amp;A272,$L$6:$L$305,"OK"),""))</f>
        <v/>
      </c>
      <c r="J272" s="38">
        <f>IF(OR(H272="",I272=""),"",ABS(H272-I272))</f>
        <v/>
      </c>
      <c r="K272" s="39">
        <f>IFERROR(J272/H272,"")</f>
        <v/>
      </c>
      <c r="L272" s="5">
        <f>IF(COUNTA(A272:D272)=0,"",IF(OR(A272="",B272="",C272=""),"INCOMPLETO",IF(A272&gt;'Parâmetros'!$B$2,"APÓS DATA DE CORTE",IF(COUNTIFS($A$6:$A$305,A272,$B$6:$B$305,B272)&gt;1,"DUPLICADO",IF(OR(N(D272)&lt;0,N(D272)&gt;=E272),"RUPTURA TOTAL/INVÁLIDA",IF(F272&lt;=0,"EVENTO INVÁLIDO","OK"))))))</f>
        <v/>
      </c>
      <c r="M272" s="37">
        <f>IF(A272="","",MONTH(A272))</f>
        <v/>
      </c>
    </row>
    <row r="273">
      <c r="A273" s="34" t="n"/>
      <c r="B273" s="35" t="n"/>
      <c r="C273" s="36" t="n"/>
      <c r="D273" s="36" t="n"/>
      <c r="E273" s="37">
        <f>IF(A273="","",DAY(EOMONTH(A273,0)))</f>
        <v/>
      </c>
      <c r="F273" s="38">
        <f>IF(OR(A273="",B273=""),"",MAX(0.1,1+SUMPRODUCT(--('Eventos'!$B$6:$B$105&lt;=EOMONTH(A273,0)),--('Eventos'!$C$6:$C$105&gt;=A273),--((('Eventos'!$D$6:$D$105=B273)+('Eventos'!$D$6:$D$105="TODOS"))&gt;0),--('Eventos'!$G$6:$G$105="Ativo"),--('Eventos'!$I$6:$I$105="OK"),'Eventos'!$F$6:$F$105)))</f>
        <v/>
      </c>
      <c r="G273" s="38">
        <f>IF(OR(A273="",B273="",C273=""),"",IF(OR(N(D273)&lt;0,N(D273)&gt;=E273),"",C273*E273/(E273-N(D273))))</f>
        <v/>
      </c>
      <c r="H273" s="38">
        <f>IF(OR(G273="",F273="",F273&lt;=0),"",G273/F273)</f>
        <v/>
      </c>
      <c r="I273" s="38">
        <f>IF(OR(A273="",B273="",H273=""),"",IF(COUNTIFS($B$6:$B$305,B273,$A$6:$A$305,"&gt;="&amp;EDATE(A273,-'Parâmetros'!$B$4),$A$6:$A$305,"&lt;"&amp;A273,$L$6:$L$305,"OK")&gt;='Parâmetros'!$B$11,AVERAGEIFS($H$6:$H$305,$B$6:$B$305,B273,$A$6:$A$305,"&gt;="&amp;EDATE(A273,-'Parâmetros'!$B$4),$A$6:$A$305,"&lt;"&amp;A273,$L$6:$L$305,"OK"),""))</f>
        <v/>
      </c>
      <c r="J273" s="38">
        <f>IF(OR(H273="",I273=""),"",ABS(H273-I273))</f>
        <v/>
      </c>
      <c r="K273" s="39">
        <f>IFERROR(J273/H273,"")</f>
        <v/>
      </c>
      <c r="L273" s="5">
        <f>IF(COUNTA(A273:D273)=0,"",IF(OR(A273="",B273="",C273=""),"INCOMPLETO",IF(A273&gt;'Parâmetros'!$B$2,"APÓS DATA DE CORTE",IF(COUNTIFS($A$6:$A$305,A273,$B$6:$B$305,B273)&gt;1,"DUPLICADO",IF(OR(N(D273)&lt;0,N(D273)&gt;=E273),"RUPTURA TOTAL/INVÁLIDA",IF(F273&lt;=0,"EVENTO INVÁLIDO","OK"))))))</f>
        <v/>
      </c>
      <c r="M273" s="37">
        <f>IF(A273="","",MONTH(A273))</f>
        <v/>
      </c>
    </row>
    <row r="274">
      <c r="A274" s="34" t="n"/>
      <c r="B274" s="35" t="n"/>
      <c r="C274" s="36" t="n"/>
      <c r="D274" s="36" t="n"/>
      <c r="E274" s="37">
        <f>IF(A274="","",DAY(EOMONTH(A274,0)))</f>
        <v/>
      </c>
      <c r="F274" s="38">
        <f>IF(OR(A274="",B274=""),"",MAX(0.1,1+SUMPRODUCT(--('Eventos'!$B$6:$B$105&lt;=EOMONTH(A274,0)),--('Eventos'!$C$6:$C$105&gt;=A274),--((('Eventos'!$D$6:$D$105=B274)+('Eventos'!$D$6:$D$105="TODOS"))&gt;0),--('Eventos'!$G$6:$G$105="Ativo"),--('Eventos'!$I$6:$I$105="OK"),'Eventos'!$F$6:$F$105)))</f>
        <v/>
      </c>
      <c r="G274" s="38">
        <f>IF(OR(A274="",B274="",C274=""),"",IF(OR(N(D274)&lt;0,N(D274)&gt;=E274),"",C274*E274/(E274-N(D274))))</f>
        <v/>
      </c>
      <c r="H274" s="38">
        <f>IF(OR(G274="",F274="",F274&lt;=0),"",G274/F274)</f>
        <v/>
      </c>
      <c r="I274" s="38">
        <f>IF(OR(A274="",B274="",H274=""),"",IF(COUNTIFS($B$6:$B$305,B274,$A$6:$A$305,"&gt;="&amp;EDATE(A274,-'Parâmetros'!$B$4),$A$6:$A$305,"&lt;"&amp;A274,$L$6:$L$305,"OK")&gt;='Parâmetros'!$B$11,AVERAGEIFS($H$6:$H$305,$B$6:$B$305,B274,$A$6:$A$305,"&gt;="&amp;EDATE(A274,-'Parâmetros'!$B$4),$A$6:$A$305,"&lt;"&amp;A274,$L$6:$L$305,"OK"),""))</f>
        <v/>
      </c>
      <c r="J274" s="38">
        <f>IF(OR(H274="",I274=""),"",ABS(H274-I274))</f>
        <v/>
      </c>
      <c r="K274" s="39">
        <f>IFERROR(J274/H274,"")</f>
        <v/>
      </c>
      <c r="L274" s="5">
        <f>IF(COUNTA(A274:D274)=0,"",IF(OR(A274="",B274="",C274=""),"INCOMPLETO",IF(A274&gt;'Parâmetros'!$B$2,"APÓS DATA DE CORTE",IF(COUNTIFS($A$6:$A$305,A274,$B$6:$B$305,B274)&gt;1,"DUPLICADO",IF(OR(N(D274)&lt;0,N(D274)&gt;=E274),"RUPTURA TOTAL/INVÁLIDA",IF(F274&lt;=0,"EVENTO INVÁLIDO","OK"))))))</f>
        <v/>
      </c>
      <c r="M274" s="37">
        <f>IF(A274="","",MONTH(A274))</f>
        <v/>
      </c>
    </row>
    <row r="275">
      <c r="A275" s="34" t="n"/>
      <c r="B275" s="35" t="n"/>
      <c r="C275" s="36" t="n"/>
      <c r="D275" s="36" t="n"/>
      <c r="E275" s="37">
        <f>IF(A275="","",DAY(EOMONTH(A275,0)))</f>
        <v/>
      </c>
      <c r="F275" s="38">
        <f>IF(OR(A275="",B275=""),"",MAX(0.1,1+SUMPRODUCT(--('Eventos'!$B$6:$B$105&lt;=EOMONTH(A275,0)),--('Eventos'!$C$6:$C$105&gt;=A275),--((('Eventos'!$D$6:$D$105=B275)+('Eventos'!$D$6:$D$105="TODOS"))&gt;0),--('Eventos'!$G$6:$G$105="Ativo"),--('Eventos'!$I$6:$I$105="OK"),'Eventos'!$F$6:$F$105)))</f>
        <v/>
      </c>
      <c r="G275" s="38">
        <f>IF(OR(A275="",B275="",C275=""),"",IF(OR(N(D275)&lt;0,N(D275)&gt;=E275),"",C275*E275/(E275-N(D275))))</f>
        <v/>
      </c>
      <c r="H275" s="38">
        <f>IF(OR(G275="",F275="",F275&lt;=0),"",G275/F275)</f>
        <v/>
      </c>
      <c r="I275" s="38">
        <f>IF(OR(A275="",B275="",H275=""),"",IF(COUNTIFS($B$6:$B$305,B275,$A$6:$A$305,"&gt;="&amp;EDATE(A275,-'Parâmetros'!$B$4),$A$6:$A$305,"&lt;"&amp;A275,$L$6:$L$305,"OK")&gt;='Parâmetros'!$B$11,AVERAGEIFS($H$6:$H$305,$B$6:$B$305,B275,$A$6:$A$305,"&gt;="&amp;EDATE(A275,-'Parâmetros'!$B$4),$A$6:$A$305,"&lt;"&amp;A275,$L$6:$L$305,"OK"),""))</f>
        <v/>
      </c>
      <c r="J275" s="38">
        <f>IF(OR(H275="",I275=""),"",ABS(H275-I275))</f>
        <v/>
      </c>
      <c r="K275" s="39">
        <f>IFERROR(J275/H275,"")</f>
        <v/>
      </c>
      <c r="L275" s="5">
        <f>IF(COUNTA(A275:D275)=0,"",IF(OR(A275="",B275="",C275=""),"INCOMPLETO",IF(A275&gt;'Parâmetros'!$B$2,"APÓS DATA DE CORTE",IF(COUNTIFS($A$6:$A$305,A275,$B$6:$B$305,B275)&gt;1,"DUPLICADO",IF(OR(N(D275)&lt;0,N(D275)&gt;=E275),"RUPTURA TOTAL/INVÁLIDA",IF(F275&lt;=0,"EVENTO INVÁLIDO","OK"))))))</f>
        <v/>
      </c>
      <c r="M275" s="37">
        <f>IF(A275="","",MONTH(A275))</f>
        <v/>
      </c>
    </row>
    <row r="276">
      <c r="A276" s="34" t="n"/>
      <c r="B276" s="35" t="n"/>
      <c r="C276" s="36" t="n"/>
      <c r="D276" s="36" t="n"/>
      <c r="E276" s="37">
        <f>IF(A276="","",DAY(EOMONTH(A276,0)))</f>
        <v/>
      </c>
      <c r="F276" s="38">
        <f>IF(OR(A276="",B276=""),"",MAX(0.1,1+SUMPRODUCT(--('Eventos'!$B$6:$B$105&lt;=EOMONTH(A276,0)),--('Eventos'!$C$6:$C$105&gt;=A276),--((('Eventos'!$D$6:$D$105=B276)+('Eventos'!$D$6:$D$105="TODOS"))&gt;0),--('Eventos'!$G$6:$G$105="Ativo"),--('Eventos'!$I$6:$I$105="OK"),'Eventos'!$F$6:$F$105)))</f>
        <v/>
      </c>
      <c r="G276" s="38">
        <f>IF(OR(A276="",B276="",C276=""),"",IF(OR(N(D276)&lt;0,N(D276)&gt;=E276),"",C276*E276/(E276-N(D276))))</f>
        <v/>
      </c>
      <c r="H276" s="38">
        <f>IF(OR(G276="",F276="",F276&lt;=0),"",G276/F276)</f>
        <v/>
      </c>
      <c r="I276" s="38">
        <f>IF(OR(A276="",B276="",H276=""),"",IF(COUNTIFS($B$6:$B$305,B276,$A$6:$A$305,"&gt;="&amp;EDATE(A276,-'Parâmetros'!$B$4),$A$6:$A$305,"&lt;"&amp;A276,$L$6:$L$305,"OK")&gt;='Parâmetros'!$B$11,AVERAGEIFS($H$6:$H$305,$B$6:$B$305,B276,$A$6:$A$305,"&gt;="&amp;EDATE(A276,-'Parâmetros'!$B$4),$A$6:$A$305,"&lt;"&amp;A276,$L$6:$L$305,"OK"),""))</f>
        <v/>
      </c>
      <c r="J276" s="38">
        <f>IF(OR(H276="",I276=""),"",ABS(H276-I276))</f>
        <v/>
      </c>
      <c r="K276" s="39">
        <f>IFERROR(J276/H276,"")</f>
        <v/>
      </c>
      <c r="L276" s="5">
        <f>IF(COUNTA(A276:D276)=0,"",IF(OR(A276="",B276="",C276=""),"INCOMPLETO",IF(A276&gt;'Parâmetros'!$B$2,"APÓS DATA DE CORTE",IF(COUNTIFS($A$6:$A$305,A276,$B$6:$B$305,B276)&gt;1,"DUPLICADO",IF(OR(N(D276)&lt;0,N(D276)&gt;=E276),"RUPTURA TOTAL/INVÁLIDA",IF(F276&lt;=0,"EVENTO INVÁLIDO","OK"))))))</f>
        <v/>
      </c>
      <c r="M276" s="37">
        <f>IF(A276="","",MONTH(A276))</f>
        <v/>
      </c>
    </row>
    <row r="277">
      <c r="A277" s="34" t="n"/>
      <c r="B277" s="35" t="n"/>
      <c r="C277" s="36" t="n"/>
      <c r="D277" s="36" t="n"/>
      <c r="E277" s="37">
        <f>IF(A277="","",DAY(EOMONTH(A277,0)))</f>
        <v/>
      </c>
      <c r="F277" s="38">
        <f>IF(OR(A277="",B277=""),"",MAX(0.1,1+SUMPRODUCT(--('Eventos'!$B$6:$B$105&lt;=EOMONTH(A277,0)),--('Eventos'!$C$6:$C$105&gt;=A277),--((('Eventos'!$D$6:$D$105=B277)+('Eventos'!$D$6:$D$105="TODOS"))&gt;0),--('Eventos'!$G$6:$G$105="Ativo"),--('Eventos'!$I$6:$I$105="OK"),'Eventos'!$F$6:$F$105)))</f>
        <v/>
      </c>
      <c r="G277" s="38">
        <f>IF(OR(A277="",B277="",C277=""),"",IF(OR(N(D277)&lt;0,N(D277)&gt;=E277),"",C277*E277/(E277-N(D277))))</f>
        <v/>
      </c>
      <c r="H277" s="38">
        <f>IF(OR(G277="",F277="",F277&lt;=0),"",G277/F277)</f>
        <v/>
      </c>
      <c r="I277" s="38">
        <f>IF(OR(A277="",B277="",H277=""),"",IF(COUNTIFS($B$6:$B$305,B277,$A$6:$A$305,"&gt;="&amp;EDATE(A277,-'Parâmetros'!$B$4),$A$6:$A$305,"&lt;"&amp;A277,$L$6:$L$305,"OK")&gt;='Parâmetros'!$B$11,AVERAGEIFS($H$6:$H$305,$B$6:$B$305,B277,$A$6:$A$305,"&gt;="&amp;EDATE(A277,-'Parâmetros'!$B$4),$A$6:$A$305,"&lt;"&amp;A277,$L$6:$L$305,"OK"),""))</f>
        <v/>
      </c>
      <c r="J277" s="38">
        <f>IF(OR(H277="",I277=""),"",ABS(H277-I277))</f>
        <v/>
      </c>
      <c r="K277" s="39">
        <f>IFERROR(J277/H277,"")</f>
        <v/>
      </c>
      <c r="L277" s="5">
        <f>IF(COUNTA(A277:D277)=0,"",IF(OR(A277="",B277="",C277=""),"INCOMPLETO",IF(A277&gt;'Parâmetros'!$B$2,"APÓS DATA DE CORTE",IF(COUNTIFS($A$6:$A$305,A277,$B$6:$B$305,B277)&gt;1,"DUPLICADO",IF(OR(N(D277)&lt;0,N(D277)&gt;=E277),"RUPTURA TOTAL/INVÁLIDA",IF(F277&lt;=0,"EVENTO INVÁLIDO","OK"))))))</f>
        <v/>
      </c>
      <c r="M277" s="37">
        <f>IF(A277="","",MONTH(A277))</f>
        <v/>
      </c>
    </row>
    <row r="278">
      <c r="A278" s="34" t="n"/>
      <c r="B278" s="35" t="n"/>
      <c r="C278" s="36" t="n"/>
      <c r="D278" s="36" t="n"/>
      <c r="E278" s="37">
        <f>IF(A278="","",DAY(EOMONTH(A278,0)))</f>
        <v/>
      </c>
      <c r="F278" s="38">
        <f>IF(OR(A278="",B278=""),"",MAX(0.1,1+SUMPRODUCT(--('Eventos'!$B$6:$B$105&lt;=EOMONTH(A278,0)),--('Eventos'!$C$6:$C$105&gt;=A278),--((('Eventos'!$D$6:$D$105=B278)+('Eventos'!$D$6:$D$105="TODOS"))&gt;0),--('Eventos'!$G$6:$G$105="Ativo"),--('Eventos'!$I$6:$I$105="OK"),'Eventos'!$F$6:$F$105)))</f>
        <v/>
      </c>
      <c r="G278" s="38">
        <f>IF(OR(A278="",B278="",C278=""),"",IF(OR(N(D278)&lt;0,N(D278)&gt;=E278),"",C278*E278/(E278-N(D278))))</f>
        <v/>
      </c>
      <c r="H278" s="38">
        <f>IF(OR(G278="",F278="",F278&lt;=0),"",G278/F278)</f>
        <v/>
      </c>
      <c r="I278" s="38">
        <f>IF(OR(A278="",B278="",H278=""),"",IF(COUNTIFS($B$6:$B$305,B278,$A$6:$A$305,"&gt;="&amp;EDATE(A278,-'Parâmetros'!$B$4),$A$6:$A$305,"&lt;"&amp;A278,$L$6:$L$305,"OK")&gt;='Parâmetros'!$B$11,AVERAGEIFS($H$6:$H$305,$B$6:$B$305,B278,$A$6:$A$305,"&gt;="&amp;EDATE(A278,-'Parâmetros'!$B$4),$A$6:$A$305,"&lt;"&amp;A278,$L$6:$L$305,"OK"),""))</f>
        <v/>
      </c>
      <c r="J278" s="38">
        <f>IF(OR(H278="",I278=""),"",ABS(H278-I278))</f>
        <v/>
      </c>
      <c r="K278" s="39">
        <f>IFERROR(J278/H278,"")</f>
        <v/>
      </c>
      <c r="L278" s="5">
        <f>IF(COUNTA(A278:D278)=0,"",IF(OR(A278="",B278="",C278=""),"INCOMPLETO",IF(A278&gt;'Parâmetros'!$B$2,"APÓS DATA DE CORTE",IF(COUNTIFS($A$6:$A$305,A278,$B$6:$B$305,B278)&gt;1,"DUPLICADO",IF(OR(N(D278)&lt;0,N(D278)&gt;=E278),"RUPTURA TOTAL/INVÁLIDA",IF(F278&lt;=0,"EVENTO INVÁLIDO","OK"))))))</f>
        <v/>
      </c>
      <c r="M278" s="37">
        <f>IF(A278="","",MONTH(A278))</f>
        <v/>
      </c>
    </row>
    <row r="279">
      <c r="A279" s="34" t="n"/>
      <c r="B279" s="35" t="n"/>
      <c r="C279" s="36" t="n"/>
      <c r="D279" s="36" t="n"/>
      <c r="E279" s="37">
        <f>IF(A279="","",DAY(EOMONTH(A279,0)))</f>
        <v/>
      </c>
      <c r="F279" s="38">
        <f>IF(OR(A279="",B279=""),"",MAX(0.1,1+SUMPRODUCT(--('Eventos'!$B$6:$B$105&lt;=EOMONTH(A279,0)),--('Eventos'!$C$6:$C$105&gt;=A279),--((('Eventos'!$D$6:$D$105=B279)+('Eventos'!$D$6:$D$105="TODOS"))&gt;0),--('Eventos'!$G$6:$G$105="Ativo"),--('Eventos'!$I$6:$I$105="OK"),'Eventos'!$F$6:$F$105)))</f>
        <v/>
      </c>
      <c r="G279" s="38">
        <f>IF(OR(A279="",B279="",C279=""),"",IF(OR(N(D279)&lt;0,N(D279)&gt;=E279),"",C279*E279/(E279-N(D279))))</f>
        <v/>
      </c>
      <c r="H279" s="38">
        <f>IF(OR(G279="",F279="",F279&lt;=0),"",G279/F279)</f>
        <v/>
      </c>
      <c r="I279" s="38">
        <f>IF(OR(A279="",B279="",H279=""),"",IF(COUNTIFS($B$6:$B$305,B279,$A$6:$A$305,"&gt;="&amp;EDATE(A279,-'Parâmetros'!$B$4),$A$6:$A$305,"&lt;"&amp;A279,$L$6:$L$305,"OK")&gt;='Parâmetros'!$B$11,AVERAGEIFS($H$6:$H$305,$B$6:$B$305,B279,$A$6:$A$305,"&gt;="&amp;EDATE(A279,-'Parâmetros'!$B$4),$A$6:$A$305,"&lt;"&amp;A279,$L$6:$L$305,"OK"),""))</f>
        <v/>
      </c>
      <c r="J279" s="38">
        <f>IF(OR(H279="",I279=""),"",ABS(H279-I279))</f>
        <v/>
      </c>
      <c r="K279" s="39">
        <f>IFERROR(J279/H279,"")</f>
        <v/>
      </c>
      <c r="L279" s="5">
        <f>IF(COUNTA(A279:D279)=0,"",IF(OR(A279="",B279="",C279=""),"INCOMPLETO",IF(A279&gt;'Parâmetros'!$B$2,"APÓS DATA DE CORTE",IF(COUNTIFS($A$6:$A$305,A279,$B$6:$B$305,B279)&gt;1,"DUPLICADO",IF(OR(N(D279)&lt;0,N(D279)&gt;=E279),"RUPTURA TOTAL/INVÁLIDA",IF(F279&lt;=0,"EVENTO INVÁLIDO","OK"))))))</f>
        <v/>
      </c>
      <c r="M279" s="37">
        <f>IF(A279="","",MONTH(A279))</f>
        <v/>
      </c>
    </row>
    <row r="280">
      <c r="A280" s="34" t="n"/>
      <c r="B280" s="35" t="n"/>
      <c r="C280" s="36" t="n"/>
      <c r="D280" s="36" t="n"/>
      <c r="E280" s="37">
        <f>IF(A280="","",DAY(EOMONTH(A280,0)))</f>
        <v/>
      </c>
      <c r="F280" s="38">
        <f>IF(OR(A280="",B280=""),"",MAX(0.1,1+SUMPRODUCT(--('Eventos'!$B$6:$B$105&lt;=EOMONTH(A280,0)),--('Eventos'!$C$6:$C$105&gt;=A280),--((('Eventos'!$D$6:$D$105=B280)+('Eventos'!$D$6:$D$105="TODOS"))&gt;0),--('Eventos'!$G$6:$G$105="Ativo"),--('Eventos'!$I$6:$I$105="OK"),'Eventos'!$F$6:$F$105)))</f>
        <v/>
      </c>
      <c r="G280" s="38">
        <f>IF(OR(A280="",B280="",C280=""),"",IF(OR(N(D280)&lt;0,N(D280)&gt;=E280),"",C280*E280/(E280-N(D280))))</f>
        <v/>
      </c>
      <c r="H280" s="38">
        <f>IF(OR(G280="",F280="",F280&lt;=0),"",G280/F280)</f>
        <v/>
      </c>
      <c r="I280" s="38">
        <f>IF(OR(A280="",B280="",H280=""),"",IF(COUNTIFS($B$6:$B$305,B280,$A$6:$A$305,"&gt;="&amp;EDATE(A280,-'Parâmetros'!$B$4),$A$6:$A$305,"&lt;"&amp;A280,$L$6:$L$305,"OK")&gt;='Parâmetros'!$B$11,AVERAGEIFS($H$6:$H$305,$B$6:$B$305,B280,$A$6:$A$305,"&gt;="&amp;EDATE(A280,-'Parâmetros'!$B$4),$A$6:$A$305,"&lt;"&amp;A280,$L$6:$L$305,"OK"),""))</f>
        <v/>
      </c>
      <c r="J280" s="38">
        <f>IF(OR(H280="",I280=""),"",ABS(H280-I280))</f>
        <v/>
      </c>
      <c r="K280" s="39">
        <f>IFERROR(J280/H280,"")</f>
        <v/>
      </c>
      <c r="L280" s="5">
        <f>IF(COUNTA(A280:D280)=0,"",IF(OR(A280="",B280="",C280=""),"INCOMPLETO",IF(A280&gt;'Parâmetros'!$B$2,"APÓS DATA DE CORTE",IF(COUNTIFS($A$6:$A$305,A280,$B$6:$B$305,B280)&gt;1,"DUPLICADO",IF(OR(N(D280)&lt;0,N(D280)&gt;=E280),"RUPTURA TOTAL/INVÁLIDA",IF(F280&lt;=0,"EVENTO INVÁLIDO","OK"))))))</f>
        <v/>
      </c>
      <c r="M280" s="37">
        <f>IF(A280="","",MONTH(A280))</f>
        <v/>
      </c>
    </row>
    <row r="281">
      <c r="A281" s="34" t="n"/>
      <c r="B281" s="35" t="n"/>
      <c r="C281" s="36" t="n"/>
      <c r="D281" s="36" t="n"/>
      <c r="E281" s="37">
        <f>IF(A281="","",DAY(EOMONTH(A281,0)))</f>
        <v/>
      </c>
      <c r="F281" s="38">
        <f>IF(OR(A281="",B281=""),"",MAX(0.1,1+SUMPRODUCT(--('Eventos'!$B$6:$B$105&lt;=EOMONTH(A281,0)),--('Eventos'!$C$6:$C$105&gt;=A281),--((('Eventos'!$D$6:$D$105=B281)+('Eventos'!$D$6:$D$105="TODOS"))&gt;0),--('Eventos'!$G$6:$G$105="Ativo"),--('Eventos'!$I$6:$I$105="OK"),'Eventos'!$F$6:$F$105)))</f>
        <v/>
      </c>
      <c r="G281" s="38">
        <f>IF(OR(A281="",B281="",C281=""),"",IF(OR(N(D281)&lt;0,N(D281)&gt;=E281),"",C281*E281/(E281-N(D281))))</f>
        <v/>
      </c>
      <c r="H281" s="38">
        <f>IF(OR(G281="",F281="",F281&lt;=0),"",G281/F281)</f>
        <v/>
      </c>
      <c r="I281" s="38">
        <f>IF(OR(A281="",B281="",H281=""),"",IF(COUNTIFS($B$6:$B$305,B281,$A$6:$A$305,"&gt;="&amp;EDATE(A281,-'Parâmetros'!$B$4),$A$6:$A$305,"&lt;"&amp;A281,$L$6:$L$305,"OK")&gt;='Parâmetros'!$B$11,AVERAGEIFS($H$6:$H$305,$B$6:$B$305,B281,$A$6:$A$305,"&gt;="&amp;EDATE(A281,-'Parâmetros'!$B$4),$A$6:$A$305,"&lt;"&amp;A281,$L$6:$L$305,"OK"),""))</f>
        <v/>
      </c>
      <c r="J281" s="38">
        <f>IF(OR(H281="",I281=""),"",ABS(H281-I281))</f>
        <v/>
      </c>
      <c r="K281" s="39">
        <f>IFERROR(J281/H281,"")</f>
        <v/>
      </c>
      <c r="L281" s="5">
        <f>IF(COUNTA(A281:D281)=0,"",IF(OR(A281="",B281="",C281=""),"INCOMPLETO",IF(A281&gt;'Parâmetros'!$B$2,"APÓS DATA DE CORTE",IF(COUNTIFS($A$6:$A$305,A281,$B$6:$B$305,B281)&gt;1,"DUPLICADO",IF(OR(N(D281)&lt;0,N(D281)&gt;=E281),"RUPTURA TOTAL/INVÁLIDA",IF(F281&lt;=0,"EVENTO INVÁLIDO","OK"))))))</f>
        <v/>
      </c>
      <c r="M281" s="37">
        <f>IF(A281="","",MONTH(A281))</f>
        <v/>
      </c>
    </row>
    <row r="282">
      <c r="A282" s="34" t="n"/>
      <c r="B282" s="35" t="n"/>
      <c r="C282" s="36" t="n"/>
      <c r="D282" s="36" t="n"/>
      <c r="E282" s="37">
        <f>IF(A282="","",DAY(EOMONTH(A282,0)))</f>
        <v/>
      </c>
      <c r="F282" s="38">
        <f>IF(OR(A282="",B282=""),"",MAX(0.1,1+SUMPRODUCT(--('Eventos'!$B$6:$B$105&lt;=EOMONTH(A282,0)),--('Eventos'!$C$6:$C$105&gt;=A282),--((('Eventos'!$D$6:$D$105=B282)+('Eventos'!$D$6:$D$105="TODOS"))&gt;0),--('Eventos'!$G$6:$G$105="Ativo"),--('Eventos'!$I$6:$I$105="OK"),'Eventos'!$F$6:$F$105)))</f>
        <v/>
      </c>
      <c r="G282" s="38">
        <f>IF(OR(A282="",B282="",C282=""),"",IF(OR(N(D282)&lt;0,N(D282)&gt;=E282),"",C282*E282/(E282-N(D282))))</f>
        <v/>
      </c>
      <c r="H282" s="38">
        <f>IF(OR(G282="",F282="",F282&lt;=0),"",G282/F282)</f>
        <v/>
      </c>
      <c r="I282" s="38">
        <f>IF(OR(A282="",B282="",H282=""),"",IF(COUNTIFS($B$6:$B$305,B282,$A$6:$A$305,"&gt;="&amp;EDATE(A282,-'Parâmetros'!$B$4),$A$6:$A$305,"&lt;"&amp;A282,$L$6:$L$305,"OK")&gt;='Parâmetros'!$B$11,AVERAGEIFS($H$6:$H$305,$B$6:$B$305,B282,$A$6:$A$305,"&gt;="&amp;EDATE(A282,-'Parâmetros'!$B$4),$A$6:$A$305,"&lt;"&amp;A282,$L$6:$L$305,"OK"),""))</f>
        <v/>
      </c>
      <c r="J282" s="38">
        <f>IF(OR(H282="",I282=""),"",ABS(H282-I282))</f>
        <v/>
      </c>
      <c r="K282" s="39">
        <f>IFERROR(J282/H282,"")</f>
        <v/>
      </c>
      <c r="L282" s="5">
        <f>IF(COUNTA(A282:D282)=0,"",IF(OR(A282="",B282="",C282=""),"INCOMPLETO",IF(A282&gt;'Parâmetros'!$B$2,"APÓS DATA DE CORTE",IF(COUNTIFS($A$6:$A$305,A282,$B$6:$B$305,B282)&gt;1,"DUPLICADO",IF(OR(N(D282)&lt;0,N(D282)&gt;=E282),"RUPTURA TOTAL/INVÁLIDA",IF(F282&lt;=0,"EVENTO INVÁLIDO","OK"))))))</f>
        <v/>
      </c>
      <c r="M282" s="37">
        <f>IF(A282="","",MONTH(A282))</f>
        <v/>
      </c>
    </row>
    <row r="283">
      <c r="A283" s="34" t="n"/>
      <c r="B283" s="35" t="n"/>
      <c r="C283" s="36" t="n"/>
      <c r="D283" s="36" t="n"/>
      <c r="E283" s="37">
        <f>IF(A283="","",DAY(EOMONTH(A283,0)))</f>
        <v/>
      </c>
      <c r="F283" s="38">
        <f>IF(OR(A283="",B283=""),"",MAX(0.1,1+SUMPRODUCT(--('Eventos'!$B$6:$B$105&lt;=EOMONTH(A283,0)),--('Eventos'!$C$6:$C$105&gt;=A283),--((('Eventos'!$D$6:$D$105=B283)+('Eventos'!$D$6:$D$105="TODOS"))&gt;0),--('Eventos'!$G$6:$G$105="Ativo"),--('Eventos'!$I$6:$I$105="OK"),'Eventos'!$F$6:$F$105)))</f>
        <v/>
      </c>
      <c r="G283" s="38">
        <f>IF(OR(A283="",B283="",C283=""),"",IF(OR(N(D283)&lt;0,N(D283)&gt;=E283),"",C283*E283/(E283-N(D283))))</f>
        <v/>
      </c>
      <c r="H283" s="38">
        <f>IF(OR(G283="",F283="",F283&lt;=0),"",G283/F283)</f>
        <v/>
      </c>
      <c r="I283" s="38">
        <f>IF(OR(A283="",B283="",H283=""),"",IF(COUNTIFS($B$6:$B$305,B283,$A$6:$A$305,"&gt;="&amp;EDATE(A283,-'Parâmetros'!$B$4),$A$6:$A$305,"&lt;"&amp;A283,$L$6:$L$305,"OK")&gt;='Parâmetros'!$B$11,AVERAGEIFS($H$6:$H$305,$B$6:$B$305,B283,$A$6:$A$305,"&gt;="&amp;EDATE(A283,-'Parâmetros'!$B$4),$A$6:$A$305,"&lt;"&amp;A283,$L$6:$L$305,"OK"),""))</f>
        <v/>
      </c>
      <c r="J283" s="38">
        <f>IF(OR(H283="",I283=""),"",ABS(H283-I283))</f>
        <v/>
      </c>
      <c r="K283" s="39">
        <f>IFERROR(J283/H283,"")</f>
        <v/>
      </c>
      <c r="L283" s="5">
        <f>IF(COUNTA(A283:D283)=0,"",IF(OR(A283="",B283="",C283=""),"INCOMPLETO",IF(A283&gt;'Parâmetros'!$B$2,"APÓS DATA DE CORTE",IF(COUNTIFS($A$6:$A$305,A283,$B$6:$B$305,B283)&gt;1,"DUPLICADO",IF(OR(N(D283)&lt;0,N(D283)&gt;=E283),"RUPTURA TOTAL/INVÁLIDA",IF(F283&lt;=0,"EVENTO INVÁLIDO","OK"))))))</f>
        <v/>
      </c>
      <c r="M283" s="37">
        <f>IF(A283="","",MONTH(A283))</f>
        <v/>
      </c>
    </row>
    <row r="284">
      <c r="A284" s="34" t="n"/>
      <c r="B284" s="35" t="n"/>
      <c r="C284" s="36" t="n"/>
      <c r="D284" s="36" t="n"/>
      <c r="E284" s="37">
        <f>IF(A284="","",DAY(EOMONTH(A284,0)))</f>
        <v/>
      </c>
      <c r="F284" s="38">
        <f>IF(OR(A284="",B284=""),"",MAX(0.1,1+SUMPRODUCT(--('Eventos'!$B$6:$B$105&lt;=EOMONTH(A284,0)),--('Eventos'!$C$6:$C$105&gt;=A284),--((('Eventos'!$D$6:$D$105=B284)+('Eventos'!$D$6:$D$105="TODOS"))&gt;0),--('Eventos'!$G$6:$G$105="Ativo"),--('Eventos'!$I$6:$I$105="OK"),'Eventos'!$F$6:$F$105)))</f>
        <v/>
      </c>
      <c r="G284" s="38">
        <f>IF(OR(A284="",B284="",C284=""),"",IF(OR(N(D284)&lt;0,N(D284)&gt;=E284),"",C284*E284/(E284-N(D284))))</f>
        <v/>
      </c>
      <c r="H284" s="38">
        <f>IF(OR(G284="",F284="",F284&lt;=0),"",G284/F284)</f>
        <v/>
      </c>
      <c r="I284" s="38">
        <f>IF(OR(A284="",B284="",H284=""),"",IF(COUNTIFS($B$6:$B$305,B284,$A$6:$A$305,"&gt;="&amp;EDATE(A284,-'Parâmetros'!$B$4),$A$6:$A$305,"&lt;"&amp;A284,$L$6:$L$305,"OK")&gt;='Parâmetros'!$B$11,AVERAGEIFS($H$6:$H$305,$B$6:$B$305,B284,$A$6:$A$305,"&gt;="&amp;EDATE(A284,-'Parâmetros'!$B$4),$A$6:$A$305,"&lt;"&amp;A284,$L$6:$L$305,"OK"),""))</f>
        <v/>
      </c>
      <c r="J284" s="38">
        <f>IF(OR(H284="",I284=""),"",ABS(H284-I284))</f>
        <v/>
      </c>
      <c r="K284" s="39">
        <f>IFERROR(J284/H284,"")</f>
        <v/>
      </c>
      <c r="L284" s="5">
        <f>IF(COUNTA(A284:D284)=0,"",IF(OR(A284="",B284="",C284=""),"INCOMPLETO",IF(A284&gt;'Parâmetros'!$B$2,"APÓS DATA DE CORTE",IF(COUNTIFS($A$6:$A$305,A284,$B$6:$B$305,B284)&gt;1,"DUPLICADO",IF(OR(N(D284)&lt;0,N(D284)&gt;=E284),"RUPTURA TOTAL/INVÁLIDA",IF(F284&lt;=0,"EVENTO INVÁLIDO","OK"))))))</f>
        <v/>
      </c>
      <c r="M284" s="37">
        <f>IF(A284="","",MONTH(A284))</f>
        <v/>
      </c>
    </row>
    <row r="285">
      <c r="A285" s="34" t="n"/>
      <c r="B285" s="35" t="n"/>
      <c r="C285" s="36" t="n"/>
      <c r="D285" s="36" t="n"/>
      <c r="E285" s="37">
        <f>IF(A285="","",DAY(EOMONTH(A285,0)))</f>
        <v/>
      </c>
      <c r="F285" s="38">
        <f>IF(OR(A285="",B285=""),"",MAX(0.1,1+SUMPRODUCT(--('Eventos'!$B$6:$B$105&lt;=EOMONTH(A285,0)),--('Eventos'!$C$6:$C$105&gt;=A285),--((('Eventos'!$D$6:$D$105=B285)+('Eventos'!$D$6:$D$105="TODOS"))&gt;0),--('Eventos'!$G$6:$G$105="Ativo"),--('Eventos'!$I$6:$I$105="OK"),'Eventos'!$F$6:$F$105)))</f>
        <v/>
      </c>
      <c r="G285" s="38">
        <f>IF(OR(A285="",B285="",C285=""),"",IF(OR(N(D285)&lt;0,N(D285)&gt;=E285),"",C285*E285/(E285-N(D285))))</f>
        <v/>
      </c>
      <c r="H285" s="38">
        <f>IF(OR(G285="",F285="",F285&lt;=0),"",G285/F285)</f>
        <v/>
      </c>
      <c r="I285" s="38">
        <f>IF(OR(A285="",B285="",H285=""),"",IF(COUNTIFS($B$6:$B$305,B285,$A$6:$A$305,"&gt;="&amp;EDATE(A285,-'Parâmetros'!$B$4),$A$6:$A$305,"&lt;"&amp;A285,$L$6:$L$305,"OK")&gt;='Parâmetros'!$B$11,AVERAGEIFS($H$6:$H$305,$B$6:$B$305,B285,$A$6:$A$305,"&gt;="&amp;EDATE(A285,-'Parâmetros'!$B$4),$A$6:$A$305,"&lt;"&amp;A285,$L$6:$L$305,"OK"),""))</f>
        <v/>
      </c>
      <c r="J285" s="38">
        <f>IF(OR(H285="",I285=""),"",ABS(H285-I285))</f>
        <v/>
      </c>
      <c r="K285" s="39">
        <f>IFERROR(J285/H285,"")</f>
        <v/>
      </c>
      <c r="L285" s="5">
        <f>IF(COUNTA(A285:D285)=0,"",IF(OR(A285="",B285="",C285=""),"INCOMPLETO",IF(A285&gt;'Parâmetros'!$B$2,"APÓS DATA DE CORTE",IF(COUNTIFS($A$6:$A$305,A285,$B$6:$B$305,B285)&gt;1,"DUPLICADO",IF(OR(N(D285)&lt;0,N(D285)&gt;=E285),"RUPTURA TOTAL/INVÁLIDA",IF(F285&lt;=0,"EVENTO INVÁLIDO","OK"))))))</f>
        <v/>
      </c>
      <c r="M285" s="37">
        <f>IF(A285="","",MONTH(A285))</f>
        <v/>
      </c>
    </row>
    <row r="286">
      <c r="A286" s="34" t="n"/>
      <c r="B286" s="35" t="n"/>
      <c r="C286" s="36" t="n"/>
      <c r="D286" s="36" t="n"/>
      <c r="E286" s="37">
        <f>IF(A286="","",DAY(EOMONTH(A286,0)))</f>
        <v/>
      </c>
      <c r="F286" s="38">
        <f>IF(OR(A286="",B286=""),"",MAX(0.1,1+SUMPRODUCT(--('Eventos'!$B$6:$B$105&lt;=EOMONTH(A286,0)),--('Eventos'!$C$6:$C$105&gt;=A286),--((('Eventos'!$D$6:$D$105=B286)+('Eventos'!$D$6:$D$105="TODOS"))&gt;0),--('Eventos'!$G$6:$G$105="Ativo"),--('Eventos'!$I$6:$I$105="OK"),'Eventos'!$F$6:$F$105)))</f>
        <v/>
      </c>
      <c r="G286" s="38">
        <f>IF(OR(A286="",B286="",C286=""),"",IF(OR(N(D286)&lt;0,N(D286)&gt;=E286),"",C286*E286/(E286-N(D286))))</f>
        <v/>
      </c>
      <c r="H286" s="38">
        <f>IF(OR(G286="",F286="",F286&lt;=0),"",G286/F286)</f>
        <v/>
      </c>
      <c r="I286" s="38">
        <f>IF(OR(A286="",B286="",H286=""),"",IF(COUNTIFS($B$6:$B$305,B286,$A$6:$A$305,"&gt;="&amp;EDATE(A286,-'Parâmetros'!$B$4),$A$6:$A$305,"&lt;"&amp;A286,$L$6:$L$305,"OK")&gt;='Parâmetros'!$B$11,AVERAGEIFS($H$6:$H$305,$B$6:$B$305,B286,$A$6:$A$305,"&gt;="&amp;EDATE(A286,-'Parâmetros'!$B$4),$A$6:$A$305,"&lt;"&amp;A286,$L$6:$L$305,"OK"),""))</f>
        <v/>
      </c>
      <c r="J286" s="38">
        <f>IF(OR(H286="",I286=""),"",ABS(H286-I286))</f>
        <v/>
      </c>
      <c r="K286" s="39">
        <f>IFERROR(J286/H286,"")</f>
        <v/>
      </c>
      <c r="L286" s="5">
        <f>IF(COUNTA(A286:D286)=0,"",IF(OR(A286="",B286="",C286=""),"INCOMPLETO",IF(A286&gt;'Parâmetros'!$B$2,"APÓS DATA DE CORTE",IF(COUNTIFS($A$6:$A$305,A286,$B$6:$B$305,B286)&gt;1,"DUPLICADO",IF(OR(N(D286)&lt;0,N(D286)&gt;=E286),"RUPTURA TOTAL/INVÁLIDA",IF(F286&lt;=0,"EVENTO INVÁLIDO","OK"))))))</f>
        <v/>
      </c>
      <c r="M286" s="37">
        <f>IF(A286="","",MONTH(A286))</f>
        <v/>
      </c>
    </row>
    <row r="287">
      <c r="A287" s="34" t="n"/>
      <c r="B287" s="35" t="n"/>
      <c r="C287" s="36" t="n"/>
      <c r="D287" s="36" t="n"/>
      <c r="E287" s="37">
        <f>IF(A287="","",DAY(EOMONTH(A287,0)))</f>
        <v/>
      </c>
      <c r="F287" s="38">
        <f>IF(OR(A287="",B287=""),"",MAX(0.1,1+SUMPRODUCT(--('Eventos'!$B$6:$B$105&lt;=EOMONTH(A287,0)),--('Eventos'!$C$6:$C$105&gt;=A287),--((('Eventos'!$D$6:$D$105=B287)+('Eventos'!$D$6:$D$105="TODOS"))&gt;0),--('Eventos'!$G$6:$G$105="Ativo"),--('Eventos'!$I$6:$I$105="OK"),'Eventos'!$F$6:$F$105)))</f>
        <v/>
      </c>
      <c r="G287" s="38">
        <f>IF(OR(A287="",B287="",C287=""),"",IF(OR(N(D287)&lt;0,N(D287)&gt;=E287),"",C287*E287/(E287-N(D287))))</f>
        <v/>
      </c>
      <c r="H287" s="38">
        <f>IF(OR(G287="",F287="",F287&lt;=0),"",G287/F287)</f>
        <v/>
      </c>
      <c r="I287" s="38">
        <f>IF(OR(A287="",B287="",H287=""),"",IF(COUNTIFS($B$6:$B$305,B287,$A$6:$A$305,"&gt;="&amp;EDATE(A287,-'Parâmetros'!$B$4),$A$6:$A$305,"&lt;"&amp;A287,$L$6:$L$305,"OK")&gt;='Parâmetros'!$B$11,AVERAGEIFS($H$6:$H$305,$B$6:$B$305,B287,$A$6:$A$305,"&gt;="&amp;EDATE(A287,-'Parâmetros'!$B$4),$A$6:$A$305,"&lt;"&amp;A287,$L$6:$L$305,"OK"),""))</f>
        <v/>
      </c>
      <c r="J287" s="38">
        <f>IF(OR(H287="",I287=""),"",ABS(H287-I287))</f>
        <v/>
      </c>
      <c r="K287" s="39">
        <f>IFERROR(J287/H287,"")</f>
        <v/>
      </c>
      <c r="L287" s="5">
        <f>IF(COUNTA(A287:D287)=0,"",IF(OR(A287="",B287="",C287=""),"INCOMPLETO",IF(A287&gt;'Parâmetros'!$B$2,"APÓS DATA DE CORTE",IF(COUNTIFS($A$6:$A$305,A287,$B$6:$B$305,B287)&gt;1,"DUPLICADO",IF(OR(N(D287)&lt;0,N(D287)&gt;=E287),"RUPTURA TOTAL/INVÁLIDA",IF(F287&lt;=0,"EVENTO INVÁLIDO","OK"))))))</f>
        <v/>
      </c>
      <c r="M287" s="37">
        <f>IF(A287="","",MONTH(A287))</f>
        <v/>
      </c>
    </row>
    <row r="288">
      <c r="A288" s="34" t="n"/>
      <c r="B288" s="35" t="n"/>
      <c r="C288" s="36" t="n"/>
      <c r="D288" s="36" t="n"/>
      <c r="E288" s="37">
        <f>IF(A288="","",DAY(EOMONTH(A288,0)))</f>
        <v/>
      </c>
      <c r="F288" s="38">
        <f>IF(OR(A288="",B288=""),"",MAX(0.1,1+SUMPRODUCT(--('Eventos'!$B$6:$B$105&lt;=EOMONTH(A288,0)),--('Eventos'!$C$6:$C$105&gt;=A288),--((('Eventos'!$D$6:$D$105=B288)+('Eventos'!$D$6:$D$105="TODOS"))&gt;0),--('Eventos'!$G$6:$G$105="Ativo"),--('Eventos'!$I$6:$I$105="OK"),'Eventos'!$F$6:$F$105)))</f>
        <v/>
      </c>
      <c r="G288" s="38">
        <f>IF(OR(A288="",B288="",C288=""),"",IF(OR(N(D288)&lt;0,N(D288)&gt;=E288),"",C288*E288/(E288-N(D288))))</f>
        <v/>
      </c>
      <c r="H288" s="38">
        <f>IF(OR(G288="",F288="",F288&lt;=0),"",G288/F288)</f>
        <v/>
      </c>
      <c r="I288" s="38">
        <f>IF(OR(A288="",B288="",H288=""),"",IF(COUNTIFS($B$6:$B$305,B288,$A$6:$A$305,"&gt;="&amp;EDATE(A288,-'Parâmetros'!$B$4),$A$6:$A$305,"&lt;"&amp;A288,$L$6:$L$305,"OK")&gt;='Parâmetros'!$B$11,AVERAGEIFS($H$6:$H$305,$B$6:$B$305,B288,$A$6:$A$305,"&gt;="&amp;EDATE(A288,-'Parâmetros'!$B$4),$A$6:$A$305,"&lt;"&amp;A288,$L$6:$L$305,"OK"),""))</f>
        <v/>
      </c>
      <c r="J288" s="38">
        <f>IF(OR(H288="",I288=""),"",ABS(H288-I288))</f>
        <v/>
      </c>
      <c r="K288" s="39">
        <f>IFERROR(J288/H288,"")</f>
        <v/>
      </c>
      <c r="L288" s="5">
        <f>IF(COUNTA(A288:D288)=0,"",IF(OR(A288="",B288="",C288=""),"INCOMPLETO",IF(A288&gt;'Parâmetros'!$B$2,"APÓS DATA DE CORTE",IF(COUNTIFS($A$6:$A$305,A288,$B$6:$B$305,B288)&gt;1,"DUPLICADO",IF(OR(N(D288)&lt;0,N(D288)&gt;=E288),"RUPTURA TOTAL/INVÁLIDA",IF(F288&lt;=0,"EVENTO INVÁLIDO","OK"))))))</f>
        <v/>
      </c>
      <c r="M288" s="37">
        <f>IF(A288="","",MONTH(A288))</f>
        <v/>
      </c>
    </row>
    <row r="289">
      <c r="A289" s="34" t="n"/>
      <c r="B289" s="35" t="n"/>
      <c r="C289" s="36" t="n"/>
      <c r="D289" s="36" t="n"/>
      <c r="E289" s="37">
        <f>IF(A289="","",DAY(EOMONTH(A289,0)))</f>
        <v/>
      </c>
      <c r="F289" s="38">
        <f>IF(OR(A289="",B289=""),"",MAX(0.1,1+SUMPRODUCT(--('Eventos'!$B$6:$B$105&lt;=EOMONTH(A289,0)),--('Eventos'!$C$6:$C$105&gt;=A289),--((('Eventos'!$D$6:$D$105=B289)+('Eventos'!$D$6:$D$105="TODOS"))&gt;0),--('Eventos'!$G$6:$G$105="Ativo"),--('Eventos'!$I$6:$I$105="OK"),'Eventos'!$F$6:$F$105)))</f>
        <v/>
      </c>
      <c r="G289" s="38">
        <f>IF(OR(A289="",B289="",C289=""),"",IF(OR(N(D289)&lt;0,N(D289)&gt;=E289),"",C289*E289/(E289-N(D289))))</f>
        <v/>
      </c>
      <c r="H289" s="38">
        <f>IF(OR(G289="",F289="",F289&lt;=0),"",G289/F289)</f>
        <v/>
      </c>
      <c r="I289" s="38">
        <f>IF(OR(A289="",B289="",H289=""),"",IF(COUNTIFS($B$6:$B$305,B289,$A$6:$A$305,"&gt;="&amp;EDATE(A289,-'Parâmetros'!$B$4),$A$6:$A$305,"&lt;"&amp;A289,$L$6:$L$305,"OK")&gt;='Parâmetros'!$B$11,AVERAGEIFS($H$6:$H$305,$B$6:$B$305,B289,$A$6:$A$305,"&gt;="&amp;EDATE(A289,-'Parâmetros'!$B$4),$A$6:$A$305,"&lt;"&amp;A289,$L$6:$L$305,"OK"),""))</f>
        <v/>
      </c>
      <c r="J289" s="38">
        <f>IF(OR(H289="",I289=""),"",ABS(H289-I289))</f>
        <v/>
      </c>
      <c r="K289" s="39">
        <f>IFERROR(J289/H289,"")</f>
        <v/>
      </c>
      <c r="L289" s="5">
        <f>IF(COUNTA(A289:D289)=0,"",IF(OR(A289="",B289="",C289=""),"INCOMPLETO",IF(A289&gt;'Parâmetros'!$B$2,"APÓS DATA DE CORTE",IF(COUNTIFS($A$6:$A$305,A289,$B$6:$B$305,B289)&gt;1,"DUPLICADO",IF(OR(N(D289)&lt;0,N(D289)&gt;=E289),"RUPTURA TOTAL/INVÁLIDA",IF(F289&lt;=0,"EVENTO INVÁLIDO","OK"))))))</f>
        <v/>
      </c>
      <c r="M289" s="37">
        <f>IF(A289="","",MONTH(A289))</f>
        <v/>
      </c>
    </row>
    <row r="290">
      <c r="A290" s="34" t="n"/>
      <c r="B290" s="35" t="n"/>
      <c r="C290" s="36" t="n"/>
      <c r="D290" s="36" t="n"/>
      <c r="E290" s="37">
        <f>IF(A290="","",DAY(EOMONTH(A290,0)))</f>
        <v/>
      </c>
      <c r="F290" s="38">
        <f>IF(OR(A290="",B290=""),"",MAX(0.1,1+SUMPRODUCT(--('Eventos'!$B$6:$B$105&lt;=EOMONTH(A290,0)),--('Eventos'!$C$6:$C$105&gt;=A290),--((('Eventos'!$D$6:$D$105=B290)+('Eventos'!$D$6:$D$105="TODOS"))&gt;0),--('Eventos'!$G$6:$G$105="Ativo"),--('Eventos'!$I$6:$I$105="OK"),'Eventos'!$F$6:$F$105)))</f>
        <v/>
      </c>
      <c r="G290" s="38">
        <f>IF(OR(A290="",B290="",C290=""),"",IF(OR(N(D290)&lt;0,N(D290)&gt;=E290),"",C290*E290/(E290-N(D290))))</f>
        <v/>
      </c>
      <c r="H290" s="38">
        <f>IF(OR(G290="",F290="",F290&lt;=0),"",G290/F290)</f>
        <v/>
      </c>
      <c r="I290" s="38">
        <f>IF(OR(A290="",B290="",H290=""),"",IF(COUNTIFS($B$6:$B$305,B290,$A$6:$A$305,"&gt;="&amp;EDATE(A290,-'Parâmetros'!$B$4),$A$6:$A$305,"&lt;"&amp;A290,$L$6:$L$305,"OK")&gt;='Parâmetros'!$B$11,AVERAGEIFS($H$6:$H$305,$B$6:$B$305,B290,$A$6:$A$305,"&gt;="&amp;EDATE(A290,-'Parâmetros'!$B$4),$A$6:$A$305,"&lt;"&amp;A290,$L$6:$L$305,"OK"),""))</f>
        <v/>
      </c>
      <c r="J290" s="38">
        <f>IF(OR(H290="",I290=""),"",ABS(H290-I290))</f>
        <v/>
      </c>
      <c r="K290" s="39">
        <f>IFERROR(J290/H290,"")</f>
        <v/>
      </c>
      <c r="L290" s="5">
        <f>IF(COUNTA(A290:D290)=0,"",IF(OR(A290="",B290="",C290=""),"INCOMPLETO",IF(A290&gt;'Parâmetros'!$B$2,"APÓS DATA DE CORTE",IF(COUNTIFS($A$6:$A$305,A290,$B$6:$B$305,B290)&gt;1,"DUPLICADO",IF(OR(N(D290)&lt;0,N(D290)&gt;=E290),"RUPTURA TOTAL/INVÁLIDA",IF(F290&lt;=0,"EVENTO INVÁLIDO","OK"))))))</f>
        <v/>
      </c>
      <c r="M290" s="37">
        <f>IF(A290="","",MONTH(A290))</f>
        <v/>
      </c>
    </row>
    <row r="291">
      <c r="A291" s="34" t="n"/>
      <c r="B291" s="35" t="n"/>
      <c r="C291" s="36" t="n"/>
      <c r="D291" s="36" t="n"/>
      <c r="E291" s="37">
        <f>IF(A291="","",DAY(EOMONTH(A291,0)))</f>
        <v/>
      </c>
      <c r="F291" s="38">
        <f>IF(OR(A291="",B291=""),"",MAX(0.1,1+SUMPRODUCT(--('Eventos'!$B$6:$B$105&lt;=EOMONTH(A291,0)),--('Eventos'!$C$6:$C$105&gt;=A291),--((('Eventos'!$D$6:$D$105=B291)+('Eventos'!$D$6:$D$105="TODOS"))&gt;0),--('Eventos'!$G$6:$G$105="Ativo"),--('Eventos'!$I$6:$I$105="OK"),'Eventos'!$F$6:$F$105)))</f>
        <v/>
      </c>
      <c r="G291" s="38">
        <f>IF(OR(A291="",B291="",C291=""),"",IF(OR(N(D291)&lt;0,N(D291)&gt;=E291),"",C291*E291/(E291-N(D291))))</f>
        <v/>
      </c>
      <c r="H291" s="38">
        <f>IF(OR(G291="",F291="",F291&lt;=0),"",G291/F291)</f>
        <v/>
      </c>
      <c r="I291" s="38">
        <f>IF(OR(A291="",B291="",H291=""),"",IF(COUNTIFS($B$6:$B$305,B291,$A$6:$A$305,"&gt;="&amp;EDATE(A291,-'Parâmetros'!$B$4),$A$6:$A$305,"&lt;"&amp;A291,$L$6:$L$305,"OK")&gt;='Parâmetros'!$B$11,AVERAGEIFS($H$6:$H$305,$B$6:$B$305,B291,$A$6:$A$305,"&gt;="&amp;EDATE(A291,-'Parâmetros'!$B$4),$A$6:$A$305,"&lt;"&amp;A291,$L$6:$L$305,"OK"),""))</f>
        <v/>
      </c>
      <c r="J291" s="38">
        <f>IF(OR(H291="",I291=""),"",ABS(H291-I291))</f>
        <v/>
      </c>
      <c r="K291" s="39">
        <f>IFERROR(J291/H291,"")</f>
        <v/>
      </c>
      <c r="L291" s="5">
        <f>IF(COUNTA(A291:D291)=0,"",IF(OR(A291="",B291="",C291=""),"INCOMPLETO",IF(A291&gt;'Parâmetros'!$B$2,"APÓS DATA DE CORTE",IF(COUNTIFS($A$6:$A$305,A291,$B$6:$B$305,B291)&gt;1,"DUPLICADO",IF(OR(N(D291)&lt;0,N(D291)&gt;=E291),"RUPTURA TOTAL/INVÁLIDA",IF(F291&lt;=0,"EVENTO INVÁLIDO","OK"))))))</f>
        <v/>
      </c>
      <c r="M291" s="37">
        <f>IF(A291="","",MONTH(A291))</f>
        <v/>
      </c>
    </row>
    <row r="292">
      <c r="A292" s="34" t="n"/>
      <c r="B292" s="35" t="n"/>
      <c r="C292" s="36" t="n"/>
      <c r="D292" s="36" t="n"/>
      <c r="E292" s="37">
        <f>IF(A292="","",DAY(EOMONTH(A292,0)))</f>
        <v/>
      </c>
      <c r="F292" s="38">
        <f>IF(OR(A292="",B292=""),"",MAX(0.1,1+SUMPRODUCT(--('Eventos'!$B$6:$B$105&lt;=EOMONTH(A292,0)),--('Eventos'!$C$6:$C$105&gt;=A292),--((('Eventos'!$D$6:$D$105=B292)+('Eventos'!$D$6:$D$105="TODOS"))&gt;0),--('Eventos'!$G$6:$G$105="Ativo"),--('Eventos'!$I$6:$I$105="OK"),'Eventos'!$F$6:$F$105)))</f>
        <v/>
      </c>
      <c r="G292" s="38">
        <f>IF(OR(A292="",B292="",C292=""),"",IF(OR(N(D292)&lt;0,N(D292)&gt;=E292),"",C292*E292/(E292-N(D292))))</f>
        <v/>
      </c>
      <c r="H292" s="38">
        <f>IF(OR(G292="",F292="",F292&lt;=0),"",G292/F292)</f>
        <v/>
      </c>
      <c r="I292" s="38">
        <f>IF(OR(A292="",B292="",H292=""),"",IF(COUNTIFS($B$6:$B$305,B292,$A$6:$A$305,"&gt;="&amp;EDATE(A292,-'Parâmetros'!$B$4),$A$6:$A$305,"&lt;"&amp;A292,$L$6:$L$305,"OK")&gt;='Parâmetros'!$B$11,AVERAGEIFS($H$6:$H$305,$B$6:$B$305,B292,$A$6:$A$305,"&gt;="&amp;EDATE(A292,-'Parâmetros'!$B$4),$A$6:$A$305,"&lt;"&amp;A292,$L$6:$L$305,"OK"),""))</f>
        <v/>
      </c>
      <c r="J292" s="38">
        <f>IF(OR(H292="",I292=""),"",ABS(H292-I292))</f>
        <v/>
      </c>
      <c r="K292" s="39">
        <f>IFERROR(J292/H292,"")</f>
        <v/>
      </c>
      <c r="L292" s="5">
        <f>IF(COUNTA(A292:D292)=0,"",IF(OR(A292="",B292="",C292=""),"INCOMPLETO",IF(A292&gt;'Parâmetros'!$B$2,"APÓS DATA DE CORTE",IF(COUNTIFS($A$6:$A$305,A292,$B$6:$B$305,B292)&gt;1,"DUPLICADO",IF(OR(N(D292)&lt;0,N(D292)&gt;=E292),"RUPTURA TOTAL/INVÁLIDA",IF(F292&lt;=0,"EVENTO INVÁLIDO","OK"))))))</f>
        <v/>
      </c>
      <c r="M292" s="37">
        <f>IF(A292="","",MONTH(A292))</f>
        <v/>
      </c>
    </row>
    <row r="293">
      <c r="A293" s="34" t="n"/>
      <c r="B293" s="35" t="n"/>
      <c r="C293" s="36" t="n"/>
      <c r="D293" s="36" t="n"/>
      <c r="E293" s="37">
        <f>IF(A293="","",DAY(EOMONTH(A293,0)))</f>
        <v/>
      </c>
      <c r="F293" s="38">
        <f>IF(OR(A293="",B293=""),"",MAX(0.1,1+SUMPRODUCT(--('Eventos'!$B$6:$B$105&lt;=EOMONTH(A293,0)),--('Eventos'!$C$6:$C$105&gt;=A293),--((('Eventos'!$D$6:$D$105=B293)+('Eventos'!$D$6:$D$105="TODOS"))&gt;0),--('Eventos'!$G$6:$G$105="Ativo"),--('Eventos'!$I$6:$I$105="OK"),'Eventos'!$F$6:$F$105)))</f>
        <v/>
      </c>
      <c r="G293" s="38">
        <f>IF(OR(A293="",B293="",C293=""),"",IF(OR(N(D293)&lt;0,N(D293)&gt;=E293),"",C293*E293/(E293-N(D293))))</f>
        <v/>
      </c>
      <c r="H293" s="38">
        <f>IF(OR(G293="",F293="",F293&lt;=0),"",G293/F293)</f>
        <v/>
      </c>
      <c r="I293" s="38">
        <f>IF(OR(A293="",B293="",H293=""),"",IF(COUNTIFS($B$6:$B$305,B293,$A$6:$A$305,"&gt;="&amp;EDATE(A293,-'Parâmetros'!$B$4),$A$6:$A$305,"&lt;"&amp;A293,$L$6:$L$305,"OK")&gt;='Parâmetros'!$B$11,AVERAGEIFS($H$6:$H$305,$B$6:$B$305,B293,$A$6:$A$305,"&gt;="&amp;EDATE(A293,-'Parâmetros'!$B$4),$A$6:$A$305,"&lt;"&amp;A293,$L$6:$L$305,"OK"),""))</f>
        <v/>
      </c>
      <c r="J293" s="38">
        <f>IF(OR(H293="",I293=""),"",ABS(H293-I293))</f>
        <v/>
      </c>
      <c r="K293" s="39">
        <f>IFERROR(J293/H293,"")</f>
        <v/>
      </c>
      <c r="L293" s="5">
        <f>IF(COUNTA(A293:D293)=0,"",IF(OR(A293="",B293="",C293=""),"INCOMPLETO",IF(A293&gt;'Parâmetros'!$B$2,"APÓS DATA DE CORTE",IF(COUNTIFS($A$6:$A$305,A293,$B$6:$B$305,B293)&gt;1,"DUPLICADO",IF(OR(N(D293)&lt;0,N(D293)&gt;=E293),"RUPTURA TOTAL/INVÁLIDA",IF(F293&lt;=0,"EVENTO INVÁLIDO","OK"))))))</f>
        <v/>
      </c>
      <c r="M293" s="37">
        <f>IF(A293="","",MONTH(A293))</f>
        <v/>
      </c>
    </row>
    <row r="294">
      <c r="A294" s="34" t="n"/>
      <c r="B294" s="35" t="n"/>
      <c r="C294" s="36" t="n"/>
      <c r="D294" s="36" t="n"/>
      <c r="E294" s="37">
        <f>IF(A294="","",DAY(EOMONTH(A294,0)))</f>
        <v/>
      </c>
      <c r="F294" s="38">
        <f>IF(OR(A294="",B294=""),"",MAX(0.1,1+SUMPRODUCT(--('Eventos'!$B$6:$B$105&lt;=EOMONTH(A294,0)),--('Eventos'!$C$6:$C$105&gt;=A294),--((('Eventos'!$D$6:$D$105=B294)+('Eventos'!$D$6:$D$105="TODOS"))&gt;0),--('Eventos'!$G$6:$G$105="Ativo"),--('Eventos'!$I$6:$I$105="OK"),'Eventos'!$F$6:$F$105)))</f>
        <v/>
      </c>
      <c r="G294" s="38">
        <f>IF(OR(A294="",B294="",C294=""),"",IF(OR(N(D294)&lt;0,N(D294)&gt;=E294),"",C294*E294/(E294-N(D294))))</f>
        <v/>
      </c>
      <c r="H294" s="38">
        <f>IF(OR(G294="",F294="",F294&lt;=0),"",G294/F294)</f>
        <v/>
      </c>
      <c r="I294" s="38">
        <f>IF(OR(A294="",B294="",H294=""),"",IF(COUNTIFS($B$6:$B$305,B294,$A$6:$A$305,"&gt;="&amp;EDATE(A294,-'Parâmetros'!$B$4),$A$6:$A$305,"&lt;"&amp;A294,$L$6:$L$305,"OK")&gt;='Parâmetros'!$B$11,AVERAGEIFS($H$6:$H$305,$B$6:$B$305,B294,$A$6:$A$305,"&gt;="&amp;EDATE(A294,-'Parâmetros'!$B$4),$A$6:$A$305,"&lt;"&amp;A294,$L$6:$L$305,"OK"),""))</f>
        <v/>
      </c>
      <c r="J294" s="38">
        <f>IF(OR(H294="",I294=""),"",ABS(H294-I294))</f>
        <v/>
      </c>
      <c r="K294" s="39">
        <f>IFERROR(J294/H294,"")</f>
        <v/>
      </c>
      <c r="L294" s="5">
        <f>IF(COUNTA(A294:D294)=0,"",IF(OR(A294="",B294="",C294=""),"INCOMPLETO",IF(A294&gt;'Parâmetros'!$B$2,"APÓS DATA DE CORTE",IF(COUNTIFS($A$6:$A$305,A294,$B$6:$B$305,B294)&gt;1,"DUPLICADO",IF(OR(N(D294)&lt;0,N(D294)&gt;=E294),"RUPTURA TOTAL/INVÁLIDA",IF(F294&lt;=0,"EVENTO INVÁLIDO","OK"))))))</f>
        <v/>
      </c>
      <c r="M294" s="37">
        <f>IF(A294="","",MONTH(A294))</f>
        <v/>
      </c>
    </row>
    <row r="295">
      <c r="A295" s="34" t="n"/>
      <c r="B295" s="35" t="n"/>
      <c r="C295" s="36" t="n"/>
      <c r="D295" s="36" t="n"/>
      <c r="E295" s="37">
        <f>IF(A295="","",DAY(EOMONTH(A295,0)))</f>
        <v/>
      </c>
      <c r="F295" s="38">
        <f>IF(OR(A295="",B295=""),"",MAX(0.1,1+SUMPRODUCT(--('Eventos'!$B$6:$B$105&lt;=EOMONTH(A295,0)),--('Eventos'!$C$6:$C$105&gt;=A295),--((('Eventos'!$D$6:$D$105=B295)+('Eventos'!$D$6:$D$105="TODOS"))&gt;0),--('Eventos'!$G$6:$G$105="Ativo"),--('Eventos'!$I$6:$I$105="OK"),'Eventos'!$F$6:$F$105)))</f>
        <v/>
      </c>
      <c r="G295" s="38">
        <f>IF(OR(A295="",B295="",C295=""),"",IF(OR(N(D295)&lt;0,N(D295)&gt;=E295),"",C295*E295/(E295-N(D295))))</f>
        <v/>
      </c>
      <c r="H295" s="38">
        <f>IF(OR(G295="",F295="",F295&lt;=0),"",G295/F295)</f>
        <v/>
      </c>
      <c r="I295" s="38">
        <f>IF(OR(A295="",B295="",H295=""),"",IF(COUNTIFS($B$6:$B$305,B295,$A$6:$A$305,"&gt;="&amp;EDATE(A295,-'Parâmetros'!$B$4),$A$6:$A$305,"&lt;"&amp;A295,$L$6:$L$305,"OK")&gt;='Parâmetros'!$B$11,AVERAGEIFS($H$6:$H$305,$B$6:$B$305,B295,$A$6:$A$305,"&gt;="&amp;EDATE(A295,-'Parâmetros'!$B$4),$A$6:$A$305,"&lt;"&amp;A295,$L$6:$L$305,"OK"),""))</f>
        <v/>
      </c>
      <c r="J295" s="38">
        <f>IF(OR(H295="",I295=""),"",ABS(H295-I295))</f>
        <v/>
      </c>
      <c r="K295" s="39">
        <f>IFERROR(J295/H295,"")</f>
        <v/>
      </c>
      <c r="L295" s="5">
        <f>IF(COUNTA(A295:D295)=0,"",IF(OR(A295="",B295="",C295=""),"INCOMPLETO",IF(A295&gt;'Parâmetros'!$B$2,"APÓS DATA DE CORTE",IF(COUNTIFS($A$6:$A$305,A295,$B$6:$B$305,B295)&gt;1,"DUPLICADO",IF(OR(N(D295)&lt;0,N(D295)&gt;=E295),"RUPTURA TOTAL/INVÁLIDA",IF(F295&lt;=0,"EVENTO INVÁLIDO","OK"))))))</f>
        <v/>
      </c>
      <c r="M295" s="37">
        <f>IF(A295="","",MONTH(A295))</f>
        <v/>
      </c>
    </row>
    <row r="296">
      <c r="A296" s="34" t="n"/>
      <c r="B296" s="35" t="n"/>
      <c r="C296" s="36" t="n"/>
      <c r="D296" s="36" t="n"/>
      <c r="E296" s="37">
        <f>IF(A296="","",DAY(EOMONTH(A296,0)))</f>
        <v/>
      </c>
      <c r="F296" s="38">
        <f>IF(OR(A296="",B296=""),"",MAX(0.1,1+SUMPRODUCT(--('Eventos'!$B$6:$B$105&lt;=EOMONTH(A296,0)),--('Eventos'!$C$6:$C$105&gt;=A296),--((('Eventos'!$D$6:$D$105=B296)+('Eventos'!$D$6:$D$105="TODOS"))&gt;0),--('Eventos'!$G$6:$G$105="Ativo"),--('Eventos'!$I$6:$I$105="OK"),'Eventos'!$F$6:$F$105)))</f>
        <v/>
      </c>
      <c r="G296" s="38">
        <f>IF(OR(A296="",B296="",C296=""),"",IF(OR(N(D296)&lt;0,N(D296)&gt;=E296),"",C296*E296/(E296-N(D296))))</f>
        <v/>
      </c>
      <c r="H296" s="38">
        <f>IF(OR(G296="",F296="",F296&lt;=0),"",G296/F296)</f>
        <v/>
      </c>
      <c r="I296" s="38">
        <f>IF(OR(A296="",B296="",H296=""),"",IF(COUNTIFS($B$6:$B$305,B296,$A$6:$A$305,"&gt;="&amp;EDATE(A296,-'Parâmetros'!$B$4),$A$6:$A$305,"&lt;"&amp;A296,$L$6:$L$305,"OK")&gt;='Parâmetros'!$B$11,AVERAGEIFS($H$6:$H$305,$B$6:$B$305,B296,$A$6:$A$305,"&gt;="&amp;EDATE(A296,-'Parâmetros'!$B$4),$A$6:$A$305,"&lt;"&amp;A296,$L$6:$L$305,"OK"),""))</f>
        <v/>
      </c>
      <c r="J296" s="38">
        <f>IF(OR(H296="",I296=""),"",ABS(H296-I296))</f>
        <v/>
      </c>
      <c r="K296" s="39">
        <f>IFERROR(J296/H296,"")</f>
        <v/>
      </c>
      <c r="L296" s="5">
        <f>IF(COUNTA(A296:D296)=0,"",IF(OR(A296="",B296="",C296=""),"INCOMPLETO",IF(A296&gt;'Parâmetros'!$B$2,"APÓS DATA DE CORTE",IF(COUNTIFS($A$6:$A$305,A296,$B$6:$B$305,B296)&gt;1,"DUPLICADO",IF(OR(N(D296)&lt;0,N(D296)&gt;=E296),"RUPTURA TOTAL/INVÁLIDA",IF(F296&lt;=0,"EVENTO INVÁLIDO","OK"))))))</f>
        <v/>
      </c>
      <c r="M296" s="37">
        <f>IF(A296="","",MONTH(A296))</f>
        <v/>
      </c>
    </row>
    <row r="297">
      <c r="A297" s="34" t="n"/>
      <c r="B297" s="35" t="n"/>
      <c r="C297" s="36" t="n"/>
      <c r="D297" s="36" t="n"/>
      <c r="E297" s="37">
        <f>IF(A297="","",DAY(EOMONTH(A297,0)))</f>
        <v/>
      </c>
      <c r="F297" s="38">
        <f>IF(OR(A297="",B297=""),"",MAX(0.1,1+SUMPRODUCT(--('Eventos'!$B$6:$B$105&lt;=EOMONTH(A297,0)),--('Eventos'!$C$6:$C$105&gt;=A297),--((('Eventos'!$D$6:$D$105=B297)+('Eventos'!$D$6:$D$105="TODOS"))&gt;0),--('Eventos'!$G$6:$G$105="Ativo"),--('Eventos'!$I$6:$I$105="OK"),'Eventos'!$F$6:$F$105)))</f>
        <v/>
      </c>
      <c r="G297" s="38">
        <f>IF(OR(A297="",B297="",C297=""),"",IF(OR(N(D297)&lt;0,N(D297)&gt;=E297),"",C297*E297/(E297-N(D297))))</f>
        <v/>
      </c>
      <c r="H297" s="38">
        <f>IF(OR(G297="",F297="",F297&lt;=0),"",G297/F297)</f>
        <v/>
      </c>
      <c r="I297" s="38">
        <f>IF(OR(A297="",B297="",H297=""),"",IF(COUNTIFS($B$6:$B$305,B297,$A$6:$A$305,"&gt;="&amp;EDATE(A297,-'Parâmetros'!$B$4),$A$6:$A$305,"&lt;"&amp;A297,$L$6:$L$305,"OK")&gt;='Parâmetros'!$B$11,AVERAGEIFS($H$6:$H$305,$B$6:$B$305,B297,$A$6:$A$305,"&gt;="&amp;EDATE(A297,-'Parâmetros'!$B$4),$A$6:$A$305,"&lt;"&amp;A297,$L$6:$L$305,"OK"),""))</f>
        <v/>
      </c>
      <c r="J297" s="38">
        <f>IF(OR(H297="",I297=""),"",ABS(H297-I297))</f>
        <v/>
      </c>
      <c r="K297" s="39">
        <f>IFERROR(J297/H297,"")</f>
        <v/>
      </c>
      <c r="L297" s="5">
        <f>IF(COUNTA(A297:D297)=0,"",IF(OR(A297="",B297="",C297=""),"INCOMPLETO",IF(A297&gt;'Parâmetros'!$B$2,"APÓS DATA DE CORTE",IF(COUNTIFS($A$6:$A$305,A297,$B$6:$B$305,B297)&gt;1,"DUPLICADO",IF(OR(N(D297)&lt;0,N(D297)&gt;=E297),"RUPTURA TOTAL/INVÁLIDA",IF(F297&lt;=0,"EVENTO INVÁLIDO","OK"))))))</f>
        <v/>
      </c>
      <c r="M297" s="37">
        <f>IF(A297="","",MONTH(A297))</f>
        <v/>
      </c>
    </row>
    <row r="298">
      <c r="A298" s="34" t="n"/>
      <c r="B298" s="35" t="n"/>
      <c r="C298" s="36" t="n"/>
      <c r="D298" s="36" t="n"/>
      <c r="E298" s="37">
        <f>IF(A298="","",DAY(EOMONTH(A298,0)))</f>
        <v/>
      </c>
      <c r="F298" s="38">
        <f>IF(OR(A298="",B298=""),"",MAX(0.1,1+SUMPRODUCT(--('Eventos'!$B$6:$B$105&lt;=EOMONTH(A298,0)),--('Eventos'!$C$6:$C$105&gt;=A298),--((('Eventos'!$D$6:$D$105=B298)+('Eventos'!$D$6:$D$105="TODOS"))&gt;0),--('Eventos'!$G$6:$G$105="Ativo"),--('Eventos'!$I$6:$I$105="OK"),'Eventos'!$F$6:$F$105)))</f>
        <v/>
      </c>
      <c r="G298" s="38">
        <f>IF(OR(A298="",B298="",C298=""),"",IF(OR(N(D298)&lt;0,N(D298)&gt;=E298),"",C298*E298/(E298-N(D298))))</f>
        <v/>
      </c>
      <c r="H298" s="38">
        <f>IF(OR(G298="",F298="",F298&lt;=0),"",G298/F298)</f>
        <v/>
      </c>
      <c r="I298" s="38">
        <f>IF(OR(A298="",B298="",H298=""),"",IF(COUNTIFS($B$6:$B$305,B298,$A$6:$A$305,"&gt;="&amp;EDATE(A298,-'Parâmetros'!$B$4),$A$6:$A$305,"&lt;"&amp;A298,$L$6:$L$305,"OK")&gt;='Parâmetros'!$B$11,AVERAGEIFS($H$6:$H$305,$B$6:$B$305,B298,$A$6:$A$305,"&gt;="&amp;EDATE(A298,-'Parâmetros'!$B$4),$A$6:$A$305,"&lt;"&amp;A298,$L$6:$L$305,"OK"),""))</f>
        <v/>
      </c>
      <c r="J298" s="38">
        <f>IF(OR(H298="",I298=""),"",ABS(H298-I298))</f>
        <v/>
      </c>
      <c r="K298" s="39">
        <f>IFERROR(J298/H298,"")</f>
        <v/>
      </c>
      <c r="L298" s="5">
        <f>IF(COUNTA(A298:D298)=0,"",IF(OR(A298="",B298="",C298=""),"INCOMPLETO",IF(A298&gt;'Parâmetros'!$B$2,"APÓS DATA DE CORTE",IF(COUNTIFS($A$6:$A$305,A298,$B$6:$B$305,B298)&gt;1,"DUPLICADO",IF(OR(N(D298)&lt;0,N(D298)&gt;=E298),"RUPTURA TOTAL/INVÁLIDA",IF(F298&lt;=0,"EVENTO INVÁLIDO","OK"))))))</f>
        <v/>
      </c>
      <c r="M298" s="37">
        <f>IF(A298="","",MONTH(A298))</f>
        <v/>
      </c>
    </row>
    <row r="299">
      <c r="A299" s="34" t="n"/>
      <c r="B299" s="35" t="n"/>
      <c r="C299" s="36" t="n"/>
      <c r="D299" s="36" t="n"/>
      <c r="E299" s="37">
        <f>IF(A299="","",DAY(EOMONTH(A299,0)))</f>
        <v/>
      </c>
      <c r="F299" s="38">
        <f>IF(OR(A299="",B299=""),"",MAX(0.1,1+SUMPRODUCT(--('Eventos'!$B$6:$B$105&lt;=EOMONTH(A299,0)),--('Eventos'!$C$6:$C$105&gt;=A299),--((('Eventos'!$D$6:$D$105=B299)+('Eventos'!$D$6:$D$105="TODOS"))&gt;0),--('Eventos'!$G$6:$G$105="Ativo"),--('Eventos'!$I$6:$I$105="OK"),'Eventos'!$F$6:$F$105)))</f>
        <v/>
      </c>
      <c r="G299" s="38">
        <f>IF(OR(A299="",B299="",C299=""),"",IF(OR(N(D299)&lt;0,N(D299)&gt;=E299),"",C299*E299/(E299-N(D299))))</f>
        <v/>
      </c>
      <c r="H299" s="38">
        <f>IF(OR(G299="",F299="",F299&lt;=0),"",G299/F299)</f>
        <v/>
      </c>
      <c r="I299" s="38">
        <f>IF(OR(A299="",B299="",H299=""),"",IF(COUNTIFS($B$6:$B$305,B299,$A$6:$A$305,"&gt;="&amp;EDATE(A299,-'Parâmetros'!$B$4),$A$6:$A$305,"&lt;"&amp;A299,$L$6:$L$305,"OK")&gt;='Parâmetros'!$B$11,AVERAGEIFS($H$6:$H$305,$B$6:$B$305,B299,$A$6:$A$305,"&gt;="&amp;EDATE(A299,-'Parâmetros'!$B$4),$A$6:$A$305,"&lt;"&amp;A299,$L$6:$L$305,"OK"),""))</f>
        <v/>
      </c>
      <c r="J299" s="38">
        <f>IF(OR(H299="",I299=""),"",ABS(H299-I299))</f>
        <v/>
      </c>
      <c r="K299" s="39">
        <f>IFERROR(J299/H299,"")</f>
        <v/>
      </c>
      <c r="L299" s="5">
        <f>IF(COUNTA(A299:D299)=0,"",IF(OR(A299="",B299="",C299=""),"INCOMPLETO",IF(A299&gt;'Parâmetros'!$B$2,"APÓS DATA DE CORTE",IF(COUNTIFS($A$6:$A$305,A299,$B$6:$B$305,B299)&gt;1,"DUPLICADO",IF(OR(N(D299)&lt;0,N(D299)&gt;=E299),"RUPTURA TOTAL/INVÁLIDA",IF(F299&lt;=0,"EVENTO INVÁLIDO","OK"))))))</f>
        <v/>
      </c>
      <c r="M299" s="37">
        <f>IF(A299="","",MONTH(A299))</f>
        <v/>
      </c>
    </row>
    <row r="300">
      <c r="A300" s="34" t="n"/>
      <c r="B300" s="35" t="n"/>
      <c r="C300" s="36" t="n"/>
      <c r="D300" s="36" t="n"/>
      <c r="E300" s="37">
        <f>IF(A300="","",DAY(EOMONTH(A300,0)))</f>
        <v/>
      </c>
      <c r="F300" s="38">
        <f>IF(OR(A300="",B300=""),"",MAX(0.1,1+SUMPRODUCT(--('Eventos'!$B$6:$B$105&lt;=EOMONTH(A300,0)),--('Eventos'!$C$6:$C$105&gt;=A300),--((('Eventos'!$D$6:$D$105=B300)+('Eventos'!$D$6:$D$105="TODOS"))&gt;0),--('Eventos'!$G$6:$G$105="Ativo"),--('Eventos'!$I$6:$I$105="OK"),'Eventos'!$F$6:$F$105)))</f>
        <v/>
      </c>
      <c r="G300" s="38">
        <f>IF(OR(A300="",B300="",C300=""),"",IF(OR(N(D300)&lt;0,N(D300)&gt;=E300),"",C300*E300/(E300-N(D300))))</f>
        <v/>
      </c>
      <c r="H300" s="38">
        <f>IF(OR(G300="",F300="",F300&lt;=0),"",G300/F300)</f>
        <v/>
      </c>
      <c r="I300" s="38">
        <f>IF(OR(A300="",B300="",H300=""),"",IF(COUNTIFS($B$6:$B$305,B300,$A$6:$A$305,"&gt;="&amp;EDATE(A300,-'Parâmetros'!$B$4),$A$6:$A$305,"&lt;"&amp;A300,$L$6:$L$305,"OK")&gt;='Parâmetros'!$B$11,AVERAGEIFS($H$6:$H$305,$B$6:$B$305,B300,$A$6:$A$305,"&gt;="&amp;EDATE(A300,-'Parâmetros'!$B$4),$A$6:$A$305,"&lt;"&amp;A300,$L$6:$L$305,"OK"),""))</f>
        <v/>
      </c>
      <c r="J300" s="38">
        <f>IF(OR(H300="",I300=""),"",ABS(H300-I300))</f>
        <v/>
      </c>
      <c r="K300" s="39">
        <f>IFERROR(J300/H300,"")</f>
        <v/>
      </c>
      <c r="L300" s="5">
        <f>IF(COUNTA(A300:D300)=0,"",IF(OR(A300="",B300="",C300=""),"INCOMPLETO",IF(A300&gt;'Parâmetros'!$B$2,"APÓS DATA DE CORTE",IF(COUNTIFS($A$6:$A$305,A300,$B$6:$B$305,B300)&gt;1,"DUPLICADO",IF(OR(N(D300)&lt;0,N(D300)&gt;=E300),"RUPTURA TOTAL/INVÁLIDA",IF(F300&lt;=0,"EVENTO INVÁLIDO","OK"))))))</f>
        <v/>
      </c>
      <c r="M300" s="37">
        <f>IF(A300="","",MONTH(A300))</f>
        <v/>
      </c>
    </row>
    <row r="301">
      <c r="A301" s="34" t="n"/>
      <c r="B301" s="35" t="n"/>
      <c r="C301" s="36" t="n"/>
      <c r="D301" s="36" t="n"/>
      <c r="E301" s="37">
        <f>IF(A301="","",DAY(EOMONTH(A301,0)))</f>
        <v/>
      </c>
      <c r="F301" s="38">
        <f>IF(OR(A301="",B301=""),"",MAX(0.1,1+SUMPRODUCT(--('Eventos'!$B$6:$B$105&lt;=EOMONTH(A301,0)),--('Eventos'!$C$6:$C$105&gt;=A301),--((('Eventos'!$D$6:$D$105=B301)+('Eventos'!$D$6:$D$105="TODOS"))&gt;0),--('Eventos'!$G$6:$G$105="Ativo"),--('Eventos'!$I$6:$I$105="OK"),'Eventos'!$F$6:$F$105)))</f>
        <v/>
      </c>
      <c r="G301" s="38">
        <f>IF(OR(A301="",B301="",C301=""),"",IF(OR(N(D301)&lt;0,N(D301)&gt;=E301),"",C301*E301/(E301-N(D301))))</f>
        <v/>
      </c>
      <c r="H301" s="38">
        <f>IF(OR(G301="",F301="",F301&lt;=0),"",G301/F301)</f>
        <v/>
      </c>
      <c r="I301" s="38">
        <f>IF(OR(A301="",B301="",H301=""),"",IF(COUNTIFS($B$6:$B$305,B301,$A$6:$A$305,"&gt;="&amp;EDATE(A301,-'Parâmetros'!$B$4),$A$6:$A$305,"&lt;"&amp;A301,$L$6:$L$305,"OK")&gt;='Parâmetros'!$B$11,AVERAGEIFS($H$6:$H$305,$B$6:$B$305,B301,$A$6:$A$305,"&gt;="&amp;EDATE(A301,-'Parâmetros'!$B$4),$A$6:$A$305,"&lt;"&amp;A301,$L$6:$L$305,"OK"),""))</f>
        <v/>
      </c>
      <c r="J301" s="38">
        <f>IF(OR(H301="",I301=""),"",ABS(H301-I301))</f>
        <v/>
      </c>
      <c r="K301" s="39">
        <f>IFERROR(J301/H301,"")</f>
        <v/>
      </c>
      <c r="L301" s="5">
        <f>IF(COUNTA(A301:D301)=0,"",IF(OR(A301="",B301="",C301=""),"INCOMPLETO",IF(A301&gt;'Parâmetros'!$B$2,"APÓS DATA DE CORTE",IF(COUNTIFS($A$6:$A$305,A301,$B$6:$B$305,B301)&gt;1,"DUPLICADO",IF(OR(N(D301)&lt;0,N(D301)&gt;=E301),"RUPTURA TOTAL/INVÁLIDA",IF(F301&lt;=0,"EVENTO INVÁLIDO","OK"))))))</f>
        <v/>
      </c>
      <c r="M301" s="37">
        <f>IF(A301="","",MONTH(A301))</f>
        <v/>
      </c>
    </row>
    <row r="302">
      <c r="A302" s="34" t="n"/>
      <c r="B302" s="35" t="n"/>
      <c r="C302" s="36" t="n"/>
      <c r="D302" s="36" t="n"/>
      <c r="E302" s="37">
        <f>IF(A302="","",DAY(EOMONTH(A302,0)))</f>
        <v/>
      </c>
      <c r="F302" s="38">
        <f>IF(OR(A302="",B302=""),"",MAX(0.1,1+SUMPRODUCT(--('Eventos'!$B$6:$B$105&lt;=EOMONTH(A302,0)),--('Eventos'!$C$6:$C$105&gt;=A302),--((('Eventos'!$D$6:$D$105=B302)+('Eventos'!$D$6:$D$105="TODOS"))&gt;0),--('Eventos'!$G$6:$G$105="Ativo"),--('Eventos'!$I$6:$I$105="OK"),'Eventos'!$F$6:$F$105)))</f>
        <v/>
      </c>
      <c r="G302" s="38">
        <f>IF(OR(A302="",B302="",C302=""),"",IF(OR(N(D302)&lt;0,N(D302)&gt;=E302),"",C302*E302/(E302-N(D302))))</f>
        <v/>
      </c>
      <c r="H302" s="38">
        <f>IF(OR(G302="",F302="",F302&lt;=0),"",G302/F302)</f>
        <v/>
      </c>
      <c r="I302" s="38">
        <f>IF(OR(A302="",B302="",H302=""),"",IF(COUNTIFS($B$6:$B$305,B302,$A$6:$A$305,"&gt;="&amp;EDATE(A302,-'Parâmetros'!$B$4),$A$6:$A$305,"&lt;"&amp;A302,$L$6:$L$305,"OK")&gt;='Parâmetros'!$B$11,AVERAGEIFS($H$6:$H$305,$B$6:$B$305,B302,$A$6:$A$305,"&gt;="&amp;EDATE(A302,-'Parâmetros'!$B$4),$A$6:$A$305,"&lt;"&amp;A302,$L$6:$L$305,"OK"),""))</f>
        <v/>
      </c>
      <c r="J302" s="38">
        <f>IF(OR(H302="",I302=""),"",ABS(H302-I302))</f>
        <v/>
      </c>
      <c r="K302" s="39">
        <f>IFERROR(J302/H302,"")</f>
        <v/>
      </c>
      <c r="L302" s="5">
        <f>IF(COUNTA(A302:D302)=0,"",IF(OR(A302="",B302="",C302=""),"INCOMPLETO",IF(A302&gt;'Parâmetros'!$B$2,"APÓS DATA DE CORTE",IF(COUNTIFS($A$6:$A$305,A302,$B$6:$B$305,B302)&gt;1,"DUPLICADO",IF(OR(N(D302)&lt;0,N(D302)&gt;=E302),"RUPTURA TOTAL/INVÁLIDA",IF(F302&lt;=0,"EVENTO INVÁLIDO","OK"))))))</f>
        <v/>
      </c>
      <c r="M302" s="37">
        <f>IF(A302="","",MONTH(A302))</f>
        <v/>
      </c>
    </row>
    <row r="303">
      <c r="A303" s="34" t="n"/>
      <c r="B303" s="35" t="n"/>
      <c r="C303" s="36" t="n"/>
      <c r="D303" s="36" t="n"/>
      <c r="E303" s="37">
        <f>IF(A303="","",DAY(EOMONTH(A303,0)))</f>
        <v/>
      </c>
      <c r="F303" s="38">
        <f>IF(OR(A303="",B303=""),"",MAX(0.1,1+SUMPRODUCT(--('Eventos'!$B$6:$B$105&lt;=EOMONTH(A303,0)),--('Eventos'!$C$6:$C$105&gt;=A303),--((('Eventos'!$D$6:$D$105=B303)+('Eventos'!$D$6:$D$105="TODOS"))&gt;0),--('Eventos'!$G$6:$G$105="Ativo"),--('Eventos'!$I$6:$I$105="OK"),'Eventos'!$F$6:$F$105)))</f>
        <v/>
      </c>
      <c r="G303" s="38">
        <f>IF(OR(A303="",B303="",C303=""),"",IF(OR(N(D303)&lt;0,N(D303)&gt;=E303),"",C303*E303/(E303-N(D303))))</f>
        <v/>
      </c>
      <c r="H303" s="38">
        <f>IF(OR(G303="",F303="",F303&lt;=0),"",G303/F303)</f>
        <v/>
      </c>
      <c r="I303" s="38">
        <f>IF(OR(A303="",B303="",H303=""),"",IF(COUNTIFS($B$6:$B$305,B303,$A$6:$A$305,"&gt;="&amp;EDATE(A303,-'Parâmetros'!$B$4),$A$6:$A$305,"&lt;"&amp;A303,$L$6:$L$305,"OK")&gt;='Parâmetros'!$B$11,AVERAGEIFS($H$6:$H$305,$B$6:$B$305,B303,$A$6:$A$305,"&gt;="&amp;EDATE(A303,-'Parâmetros'!$B$4),$A$6:$A$305,"&lt;"&amp;A303,$L$6:$L$305,"OK"),""))</f>
        <v/>
      </c>
      <c r="J303" s="38">
        <f>IF(OR(H303="",I303=""),"",ABS(H303-I303))</f>
        <v/>
      </c>
      <c r="K303" s="39">
        <f>IFERROR(J303/H303,"")</f>
        <v/>
      </c>
      <c r="L303" s="5">
        <f>IF(COUNTA(A303:D303)=0,"",IF(OR(A303="",B303="",C303=""),"INCOMPLETO",IF(A303&gt;'Parâmetros'!$B$2,"APÓS DATA DE CORTE",IF(COUNTIFS($A$6:$A$305,A303,$B$6:$B$305,B303)&gt;1,"DUPLICADO",IF(OR(N(D303)&lt;0,N(D303)&gt;=E303),"RUPTURA TOTAL/INVÁLIDA",IF(F303&lt;=0,"EVENTO INVÁLIDO","OK"))))))</f>
        <v/>
      </c>
      <c r="M303" s="37">
        <f>IF(A303="","",MONTH(A303))</f>
        <v/>
      </c>
    </row>
    <row r="304">
      <c r="A304" s="34" t="n"/>
      <c r="B304" s="35" t="n"/>
      <c r="C304" s="36" t="n"/>
      <c r="D304" s="36" t="n"/>
      <c r="E304" s="37">
        <f>IF(A304="","",DAY(EOMONTH(A304,0)))</f>
        <v/>
      </c>
      <c r="F304" s="38">
        <f>IF(OR(A304="",B304=""),"",MAX(0.1,1+SUMPRODUCT(--('Eventos'!$B$6:$B$105&lt;=EOMONTH(A304,0)),--('Eventos'!$C$6:$C$105&gt;=A304),--((('Eventos'!$D$6:$D$105=B304)+('Eventos'!$D$6:$D$105="TODOS"))&gt;0),--('Eventos'!$G$6:$G$105="Ativo"),--('Eventos'!$I$6:$I$105="OK"),'Eventos'!$F$6:$F$105)))</f>
        <v/>
      </c>
      <c r="G304" s="38">
        <f>IF(OR(A304="",B304="",C304=""),"",IF(OR(N(D304)&lt;0,N(D304)&gt;=E304),"",C304*E304/(E304-N(D304))))</f>
        <v/>
      </c>
      <c r="H304" s="38">
        <f>IF(OR(G304="",F304="",F304&lt;=0),"",G304/F304)</f>
        <v/>
      </c>
      <c r="I304" s="38">
        <f>IF(OR(A304="",B304="",H304=""),"",IF(COUNTIFS($B$6:$B$305,B304,$A$6:$A$305,"&gt;="&amp;EDATE(A304,-'Parâmetros'!$B$4),$A$6:$A$305,"&lt;"&amp;A304,$L$6:$L$305,"OK")&gt;='Parâmetros'!$B$11,AVERAGEIFS($H$6:$H$305,$B$6:$B$305,B304,$A$6:$A$305,"&gt;="&amp;EDATE(A304,-'Parâmetros'!$B$4),$A$6:$A$305,"&lt;"&amp;A304,$L$6:$L$305,"OK"),""))</f>
        <v/>
      </c>
      <c r="J304" s="38">
        <f>IF(OR(H304="",I304=""),"",ABS(H304-I304))</f>
        <v/>
      </c>
      <c r="K304" s="39">
        <f>IFERROR(J304/H304,"")</f>
        <v/>
      </c>
      <c r="L304" s="5">
        <f>IF(COUNTA(A304:D304)=0,"",IF(OR(A304="",B304="",C304=""),"INCOMPLETO",IF(A304&gt;'Parâmetros'!$B$2,"APÓS DATA DE CORTE",IF(COUNTIFS($A$6:$A$305,A304,$B$6:$B$305,B304)&gt;1,"DUPLICADO",IF(OR(N(D304)&lt;0,N(D304)&gt;=E304),"RUPTURA TOTAL/INVÁLIDA",IF(F304&lt;=0,"EVENTO INVÁLIDO","OK"))))))</f>
        <v/>
      </c>
      <c r="M304" s="37">
        <f>IF(A304="","",MONTH(A304))</f>
        <v/>
      </c>
    </row>
    <row r="305">
      <c r="A305" s="34" t="n"/>
      <c r="B305" s="35" t="n"/>
      <c r="C305" s="36" t="n"/>
      <c r="D305" s="36" t="n"/>
      <c r="E305" s="37">
        <f>IF(A305="","",DAY(EOMONTH(A305,0)))</f>
        <v/>
      </c>
      <c r="F305" s="38">
        <f>IF(OR(A305="",B305=""),"",MAX(0.1,1+SUMPRODUCT(--('Eventos'!$B$6:$B$105&lt;=EOMONTH(A305,0)),--('Eventos'!$C$6:$C$105&gt;=A305),--((('Eventos'!$D$6:$D$105=B305)+('Eventos'!$D$6:$D$105="TODOS"))&gt;0),--('Eventos'!$G$6:$G$105="Ativo"),--('Eventos'!$I$6:$I$105="OK"),'Eventos'!$F$6:$F$105)))</f>
        <v/>
      </c>
      <c r="G305" s="38">
        <f>IF(OR(A305="",B305="",C305=""),"",IF(OR(N(D305)&lt;0,N(D305)&gt;=E305),"",C305*E305/(E305-N(D305))))</f>
        <v/>
      </c>
      <c r="H305" s="38">
        <f>IF(OR(G305="",F305="",F305&lt;=0),"",G305/F305)</f>
        <v/>
      </c>
      <c r="I305" s="38">
        <f>IF(OR(A305="",B305="",H305=""),"",IF(COUNTIFS($B$6:$B$305,B305,$A$6:$A$305,"&gt;="&amp;EDATE(A305,-'Parâmetros'!$B$4),$A$6:$A$305,"&lt;"&amp;A305,$L$6:$L$305,"OK")&gt;='Parâmetros'!$B$11,AVERAGEIFS($H$6:$H$305,$B$6:$B$305,B305,$A$6:$A$305,"&gt;="&amp;EDATE(A305,-'Parâmetros'!$B$4),$A$6:$A$305,"&lt;"&amp;A305,$L$6:$L$305,"OK"),""))</f>
        <v/>
      </c>
      <c r="J305" s="38">
        <f>IF(OR(H305="",I305=""),"",ABS(H305-I305))</f>
        <v/>
      </c>
      <c r="K305" s="39">
        <f>IFERROR(J305/H305,"")</f>
        <v/>
      </c>
      <c r="L305" s="5">
        <f>IF(COUNTA(A305:D305)=0,"",IF(OR(A305="",B305="",C305=""),"INCOMPLETO",IF(A305&gt;'Parâmetros'!$B$2,"APÓS DATA DE CORTE",IF(COUNTIFS($A$6:$A$305,A305,$B$6:$B$305,B305)&gt;1,"DUPLICADO",IF(OR(N(D305)&lt;0,N(D305)&gt;=E305),"RUPTURA TOTAL/INVÁLIDA",IF(F305&lt;=0,"EVENTO INVÁLIDO","OK"))))))</f>
        <v/>
      </c>
      <c r="M305" s="37">
        <f>IF(A305="","",MONTH(A305))</f>
        <v/>
      </c>
    </row>
  </sheetData>
  <mergeCells count="1">
    <mergeCell ref="A1:M1"/>
  </mergeCells>
  <conditionalFormatting sqref="A6:B305">
    <cfRule type="expression" priority="1" dxfId="1">
      <formula>AND($A6&lt;&gt;"",$B6&lt;&gt;"",COUNTIFS($A$6:$A$305,$A6,$B$6:$B$305,$B6)&gt;1)</formula>
    </cfRule>
  </conditionalFormatting>
  <conditionalFormatting sqref="K6:K305">
    <cfRule type="expression" priority="2" dxfId="0">
      <formula>AND(K6&lt;&gt;"",K6&lt;=0.15)</formula>
    </cfRule>
    <cfRule type="expression" priority="3" dxfId="2">
      <formula>AND(K6&gt;0.15,K6&lt;=0.3)</formula>
    </cfRule>
    <cfRule type="expression" priority="4" dxfId="1">
      <formula>K6&gt;0.3</formula>
    </cfRule>
  </conditionalFormatting>
  <conditionalFormatting sqref="L6:L305">
    <cfRule type="expression" priority="5" dxfId="0">
      <formula>$L6="OK"</formula>
    </cfRule>
    <cfRule type="expression" priority="6" dxfId="2">
      <formula>$L6="INCOMPLETO"</formula>
    </cfRule>
    <cfRule type="expression" priority="7" dxfId="1">
      <formula>AND($L6&lt;&gt;"",$L6&lt;&gt;"OK",$L6&lt;&gt;"INCOMPLETO")</formula>
    </cfRule>
  </conditionalFormatting>
  <dataValidations count="4">
    <dataValidation sqref="A6:A305" showDropDown="0" showInputMessage="1" showErrorMessage="1" allowBlank="0" errorTitle="Valor inválido" error="Informe o primeiro dia de um mês entre 01/01/2020 e a data de corte." promptTitle="Preenchimento" prompt="Informe o primeiro dia de um mês entre 01/01/2020 e a data de corte." type="custom" errorStyle="stop">
      <formula1>=AND(A6&gt;=DATE(2020,1,1),A6=EOMONTH(A6,-1)+1,A6&lt;='Parâmetros'!$B$2)</formula1>
    </dataValidation>
    <dataValidation sqref="B6:B305" showDropDown="0" showInputMessage="1" showErrorMessage="1" allowBlank="0" errorTitle="Valor inválido" error="Selecione um SKU cadastrado." promptTitle="Preenchimento" prompt="Selecione um SKU cadastrado." type="list" errorStyle="stop">
      <formula1>=INDIRECT("'Parâmetros'!$A$18:$A$117")</formula1>
    </dataValidation>
    <dataValidation sqref="C6:C305" showDropDown="0" showInputMessage="1" showErrorMessage="1" allowBlank="0" errorTitle="Valor inválido" error="Informe um número inteiro entre 0 e 1.000.000." promptTitle="Preenchimento" prompt="Informe um número inteiro entre 0 e 1.000.000." type="whole" errorStyle="stop" operator="between">
      <formula1>0</formula1>
      <formula2>1000000</formula2>
    </dataValidation>
    <dataValidation sqref="D6:D305" showDropDown="0" showInputMessage="1" showErrorMessage="1" allowBlank="0" errorTitle="Valor inválido" error="Informe um número inteiro entre 0 e 31 ou deixe em branco." promptTitle="Preenchimento" prompt="Informe um número inteiro entre 0 e 31 ou deixe em branco." type="whole" errorStyle="stop" operator="between">
      <formula1>0</formula1>
      <formula2>31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8" customWidth="1" min="4" max="4"/>
    <col width="16" customWidth="1" min="5" max="5"/>
    <col width="19" customWidth="1" min="6" max="6"/>
    <col width="13" customWidth="1" min="7" max="7"/>
    <col width="42" customWidth="1" min="8" max="8"/>
    <col width="22" customWidth="1" min="9" max="9"/>
  </cols>
  <sheetData>
    <row r="1" ht="27" customHeight="1">
      <c r="A1" s="1" t="inlineStr">
        <is>
          <t>Eventos conhecidos</t>
        </is>
      </c>
    </row>
    <row r="2">
      <c r="A2" s="27" t="inlineStr">
        <is>
          <t>O impacto será aplicado ao mês inteiro quando o evento sobrepuser qualquer dia do mês.</t>
        </is>
      </c>
      <c r="B2" s="28" t="n"/>
      <c r="C2" s="28" t="n"/>
      <c r="D2" s="28" t="n"/>
      <c r="E2" s="28" t="n"/>
      <c r="F2" s="28" t="n"/>
      <c r="G2" s="28" t="n"/>
      <c r="H2" s="28" t="n"/>
      <c r="I2" s="28" t="n"/>
    </row>
    <row r="3"/>
    <row r="4"/>
    <row r="5" ht="30" customHeight="1">
      <c r="A5" s="11" t="inlineStr">
        <is>
          <t>ID do evento</t>
        </is>
      </c>
      <c r="B5" s="11" t="inlineStr">
        <is>
          <t>Data inicial</t>
        </is>
      </c>
      <c r="C5" s="11" t="inlineStr">
        <is>
          <t>Data final</t>
        </is>
      </c>
      <c r="D5" s="11" t="inlineStr">
        <is>
          <t>Abrangência</t>
        </is>
      </c>
      <c r="E5" s="11" t="inlineStr">
        <is>
          <t>Tipo</t>
        </is>
      </c>
      <c r="F5" s="11" t="inlineStr">
        <is>
          <t>Impacto esperado</t>
        </is>
      </c>
      <c r="G5" s="11" t="inlineStr">
        <is>
          <t>Status</t>
        </is>
      </c>
      <c r="H5" s="11" t="inlineStr">
        <is>
          <t>Descrição</t>
        </is>
      </c>
      <c r="I5" s="11" t="inlineStr">
        <is>
          <t>Validação</t>
        </is>
      </c>
    </row>
    <row r="6">
      <c r="A6" s="29" t="inlineStr">
        <is>
          <t>EVT-FIC-001</t>
        </is>
      </c>
      <c r="B6" s="40" t="n">
        <v>46336</v>
      </c>
      <c r="C6" s="40" t="n">
        <v>46356</v>
      </c>
      <c r="D6" s="29" t="inlineStr">
        <is>
          <t>SKU-FIC-001</t>
        </is>
      </c>
      <c r="E6" s="29" t="inlineStr">
        <is>
          <t>Promoção</t>
        </is>
      </c>
      <c r="F6" s="41" t="n">
        <v>0.3</v>
      </c>
      <c r="G6" s="29" t="inlineStr">
        <is>
          <t>Ativo</t>
        </is>
      </c>
      <c r="H6" s="31" t="inlineStr">
        <is>
          <t>Campanha fictícia de novembro</t>
        </is>
      </c>
      <c r="I6" s="5">
        <f>IF(COUNTA(A6:H6)=0,"",IF(OR(A6="",B6="",C6="",D6="",E6="",F6="",G6=""),"INCOMPLETO",IF(C6&lt;B6,"DATAS INVÁLIDAS",IF(AND(D6&lt;&gt;"TODOS",COUNTIF('Parâmetros'!$A$18:$A$117,D6)=0),"SKU INVÁLIDO",IF(OR(F6&lt;-0.9,F6&gt;3),"IMPACTO INVÁLIDO","OK")))))</f>
        <v/>
      </c>
    </row>
    <row r="7">
      <c r="A7" s="29" t="n"/>
      <c r="B7" s="40" t="n"/>
      <c r="C7" s="40" t="n"/>
      <c r="D7" s="29" t="n"/>
      <c r="E7" s="29" t="n"/>
      <c r="F7" s="41" t="n"/>
      <c r="G7" s="29" t="n"/>
      <c r="H7" s="31" t="n"/>
      <c r="I7" s="5">
        <f>IF(COUNTA(A7:H7)=0,"",IF(OR(A7="",B7="",C7="",D7="",E7="",F7="",G7=""),"INCOMPLETO",IF(C7&lt;B7,"DATAS INVÁLIDAS",IF(AND(D7&lt;&gt;"TODOS",COUNTIF('Parâmetros'!$A$18:$A$117,D7)=0),"SKU INVÁLIDO",IF(OR(F7&lt;-0.9,F7&gt;3),"IMPACTO INVÁLIDO","OK")))))</f>
        <v/>
      </c>
    </row>
    <row r="8">
      <c r="A8" s="29" t="n"/>
      <c r="B8" s="40" t="n"/>
      <c r="C8" s="40" t="n"/>
      <c r="D8" s="29" t="n"/>
      <c r="E8" s="29" t="n"/>
      <c r="F8" s="41" t="n"/>
      <c r="G8" s="29" t="n"/>
      <c r="H8" s="31" t="n"/>
      <c r="I8" s="5">
        <f>IF(COUNTA(A8:H8)=0,"",IF(OR(A8="",B8="",C8="",D8="",E8="",F8="",G8=""),"INCOMPLETO",IF(C8&lt;B8,"DATAS INVÁLIDAS",IF(AND(D8&lt;&gt;"TODOS",COUNTIF('Parâmetros'!$A$18:$A$117,D8)=0),"SKU INVÁLIDO",IF(OR(F8&lt;-0.9,F8&gt;3),"IMPACTO INVÁLIDO","OK")))))</f>
        <v/>
      </c>
    </row>
    <row r="9">
      <c r="A9" s="29" t="n"/>
      <c r="B9" s="40" t="n"/>
      <c r="C9" s="40" t="n"/>
      <c r="D9" s="29" t="n"/>
      <c r="E9" s="29" t="n"/>
      <c r="F9" s="41" t="n"/>
      <c r="G9" s="29" t="n"/>
      <c r="H9" s="31" t="n"/>
      <c r="I9" s="5">
        <f>IF(COUNTA(A9:H9)=0,"",IF(OR(A9="",B9="",C9="",D9="",E9="",F9="",G9=""),"INCOMPLETO",IF(C9&lt;B9,"DATAS INVÁLIDAS",IF(AND(D9&lt;&gt;"TODOS",COUNTIF('Parâmetros'!$A$18:$A$117,D9)=0),"SKU INVÁLIDO",IF(OR(F9&lt;-0.9,F9&gt;3),"IMPACTO INVÁLIDO","OK")))))</f>
        <v/>
      </c>
    </row>
    <row r="10">
      <c r="A10" s="29" t="n"/>
      <c r="B10" s="40" t="n"/>
      <c r="C10" s="40" t="n"/>
      <c r="D10" s="29" t="n"/>
      <c r="E10" s="29" t="n"/>
      <c r="F10" s="41" t="n"/>
      <c r="G10" s="29" t="n"/>
      <c r="H10" s="31" t="n"/>
      <c r="I10" s="5">
        <f>IF(COUNTA(A10:H10)=0,"",IF(OR(A10="",B10="",C10="",D10="",E10="",F10="",G10=""),"INCOMPLETO",IF(C10&lt;B10,"DATAS INVÁLIDAS",IF(AND(D10&lt;&gt;"TODOS",COUNTIF('Parâmetros'!$A$18:$A$117,D10)=0),"SKU INVÁLIDO",IF(OR(F10&lt;-0.9,F10&gt;3),"IMPACTO INVÁLIDO","OK")))))</f>
        <v/>
      </c>
    </row>
    <row r="11">
      <c r="A11" s="29" t="n"/>
      <c r="B11" s="40" t="n"/>
      <c r="C11" s="40" t="n"/>
      <c r="D11" s="29" t="n"/>
      <c r="E11" s="29" t="n"/>
      <c r="F11" s="41" t="n"/>
      <c r="G11" s="29" t="n"/>
      <c r="H11" s="31" t="n"/>
      <c r="I11" s="5">
        <f>IF(COUNTA(A11:H11)=0,"",IF(OR(A11="",B11="",C11="",D11="",E11="",F11="",G11=""),"INCOMPLETO",IF(C11&lt;B11,"DATAS INVÁLIDAS",IF(AND(D11&lt;&gt;"TODOS",COUNTIF('Parâmetros'!$A$18:$A$117,D11)=0),"SKU INVÁLIDO",IF(OR(F11&lt;-0.9,F11&gt;3),"IMPACTO INVÁLIDO","OK")))))</f>
        <v/>
      </c>
    </row>
    <row r="12">
      <c r="A12" s="29" t="n"/>
      <c r="B12" s="40" t="n"/>
      <c r="C12" s="40" t="n"/>
      <c r="D12" s="29" t="n"/>
      <c r="E12" s="29" t="n"/>
      <c r="F12" s="41" t="n"/>
      <c r="G12" s="29" t="n"/>
      <c r="H12" s="31" t="n"/>
      <c r="I12" s="5">
        <f>IF(COUNTA(A12:H12)=0,"",IF(OR(A12="",B12="",C12="",D12="",E12="",F12="",G12=""),"INCOMPLETO",IF(C12&lt;B12,"DATAS INVÁLIDAS",IF(AND(D12&lt;&gt;"TODOS",COUNTIF('Parâmetros'!$A$18:$A$117,D12)=0),"SKU INVÁLIDO",IF(OR(F12&lt;-0.9,F12&gt;3),"IMPACTO INVÁLIDO","OK")))))</f>
        <v/>
      </c>
    </row>
    <row r="13">
      <c r="A13" s="29" t="n"/>
      <c r="B13" s="40" t="n"/>
      <c r="C13" s="40" t="n"/>
      <c r="D13" s="29" t="n"/>
      <c r="E13" s="29" t="n"/>
      <c r="F13" s="41" t="n"/>
      <c r="G13" s="29" t="n"/>
      <c r="H13" s="31" t="n"/>
      <c r="I13" s="5">
        <f>IF(COUNTA(A13:H13)=0,"",IF(OR(A13="",B13="",C13="",D13="",E13="",F13="",G13=""),"INCOMPLETO",IF(C13&lt;B13,"DATAS INVÁLIDAS",IF(AND(D13&lt;&gt;"TODOS",COUNTIF('Parâmetros'!$A$18:$A$117,D13)=0),"SKU INVÁLIDO",IF(OR(F13&lt;-0.9,F13&gt;3),"IMPACTO INVÁLIDO","OK")))))</f>
        <v/>
      </c>
    </row>
    <row r="14">
      <c r="A14" s="29" t="n"/>
      <c r="B14" s="40" t="n"/>
      <c r="C14" s="40" t="n"/>
      <c r="D14" s="29" t="n"/>
      <c r="E14" s="29" t="n"/>
      <c r="F14" s="41" t="n"/>
      <c r="G14" s="29" t="n"/>
      <c r="H14" s="31" t="n"/>
      <c r="I14" s="5">
        <f>IF(COUNTA(A14:H14)=0,"",IF(OR(A14="",B14="",C14="",D14="",E14="",F14="",G14=""),"INCOMPLETO",IF(C14&lt;B14,"DATAS INVÁLIDAS",IF(AND(D14&lt;&gt;"TODOS",COUNTIF('Parâmetros'!$A$18:$A$117,D14)=0),"SKU INVÁLIDO",IF(OR(F14&lt;-0.9,F14&gt;3),"IMPACTO INVÁLIDO","OK")))))</f>
        <v/>
      </c>
    </row>
    <row r="15">
      <c r="A15" s="29" t="n"/>
      <c r="B15" s="40" t="n"/>
      <c r="C15" s="40" t="n"/>
      <c r="D15" s="29" t="n"/>
      <c r="E15" s="29" t="n"/>
      <c r="F15" s="41" t="n"/>
      <c r="G15" s="29" t="n"/>
      <c r="H15" s="31" t="n"/>
      <c r="I15" s="5">
        <f>IF(COUNTA(A15:H15)=0,"",IF(OR(A15="",B15="",C15="",D15="",E15="",F15="",G15=""),"INCOMPLETO",IF(C15&lt;B15,"DATAS INVÁLIDAS",IF(AND(D15&lt;&gt;"TODOS",COUNTIF('Parâmetros'!$A$18:$A$117,D15)=0),"SKU INVÁLIDO",IF(OR(F15&lt;-0.9,F15&gt;3),"IMPACTO INVÁLIDO","OK")))))</f>
        <v/>
      </c>
    </row>
    <row r="16">
      <c r="A16" s="29" t="n"/>
      <c r="B16" s="40" t="n"/>
      <c r="C16" s="40" t="n"/>
      <c r="D16" s="29" t="n"/>
      <c r="E16" s="29" t="n"/>
      <c r="F16" s="41" t="n"/>
      <c r="G16" s="29" t="n"/>
      <c r="H16" s="31" t="n"/>
      <c r="I16" s="5">
        <f>IF(COUNTA(A16:H16)=0,"",IF(OR(A16="",B16="",C16="",D16="",E16="",F16="",G16=""),"INCOMPLETO",IF(C16&lt;B16,"DATAS INVÁLIDAS",IF(AND(D16&lt;&gt;"TODOS",COUNTIF('Parâmetros'!$A$18:$A$117,D16)=0),"SKU INVÁLIDO",IF(OR(F16&lt;-0.9,F16&gt;3),"IMPACTO INVÁLIDO","OK")))))</f>
        <v/>
      </c>
    </row>
    <row r="17">
      <c r="A17" s="29" t="n"/>
      <c r="B17" s="40" t="n"/>
      <c r="C17" s="40" t="n"/>
      <c r="D17" s="29" t="n"/>
      <c r="E17" s="29" t="n"/>
      <c r="F17" s="41" t="n"/>
      <c r="G17" s="29" t="n"/>
      <c r="H17" s="31" t="n"/>
      <c r="I17" s="5">
        <f>IF(COUNTA(A17:H17)=0,"",IF(OR(A17="",B17="",C17="",D17="",E17="",F17="",G17=""),"INCOMPLETO",IF(C17&lt;B17,"DATAS INVÁLIDAS",IF(AND(D17&lt;&gt;"TODOS",COUNTIF('Parâmetros'!$A$18:$A$117,D17)=0),"SKU INVÁLIDO",IF(OR(F17&lt;-0.9,F17&gt;3),"IMPACTO INVÁLIDO","OK")))))</f>
        <v/>
      </c>
    </row>
    <row r="18">
      <c r="A18" s="29" t="n"/>
      <c r="B18" s="40" t="n"/>
      <c r="C18" s="40" t="n"/>
      <c r="D18" s="29" t="n"/>
      <c r="E18" s="29" t="n"/>
      <c r="F18" s="41" t="n"/>
      <c r="G18" s="29" t="n"/>
      <c r="H18" s="31" t="n"/>
      <c r="I18" s="5">
        <f>IF(COUNTA(A18:H18)=0,"",IF(OR(A18="",B18="",C18="",D18="",E18="",F18="",G18=""),"INCOMPLETO",IF(C18&lt;B18,"DATAS INVÁLIDAS",IF(AND(D18&lt;&gt;"TODOS",COUNTIF('Parâmetros'!$A$18:$A$117,D18)=0),"SKU INVÁLIDO",IF(OR(F18&lt;-0.9,F18&gt;3),"IMPACTO INVÁLIDO","OK")))))</f>
        <v/>
      </c>
    </row>
    <row r="19">
      <c r="A19" s="29" t="n"/>
      <c r="B19" s="40" t="n"/>
      <c r="C19" s="40" t="n"/>
      <c r="D19" s="29" t="n"/>
      <c r="E19" s="29" t="n"/>
      <c r="F19" s="41" t="n"/>
      <c r="G19" s="29" t="n"/>
      <c r="H19" s="31" t="n"/>
      <c r="I19" s="5">
        <f>IF(COUNTA(A19:H19)=0,"",IF(OR(A19="",B19="",C19="",D19="",E19="",F19="",G19=""),"INCOMPLETO",IF(C19&lt;B19,"DATAS INVÁLIDAS",IF(AND(D19&lt;&gt;"TODOS",COUNTIF('Parâmetros'!$A$18:$A$117,D19)=0),"SKU INVÁLIDO",IF(OR(F19&lt;-0.9,F19&gt;3),"IMPACTO INVÁLIDO","OK")))))</f>
        <v/>
      </c>
    </row>
    <row r="20">
      <c r="A20" s="29" t="n"/>
      <c r="B20" s="40" t="n"/>
      <c r="C20" s="40" t="n"/>
      <c r="D20" s="29" t="n"/>
      <c r="E20" s="29" t="n"/>
      <c r="F20" s="41" t="n"/>
      <c r="G20" s="29" t="n"/>
      <c r="H20" s="31" t="n"/>
      <c r="I20" s="5">
        <f>IF(COUNTA(A20:H20)=0,"",IF(OR(A20="",B20="",C20="",D20="",E20="",F20="",G20=""),"INCOMPLETO",IF(C20&lt;B20,"DATAS INVÁLIDAS",IF(AND(D20&lt;&gt;"TODOS",COUNTIF('Parâmetros'!$A$18:$A$117,D20)=0),"SKU INVÁLIDO",IF(OR(F20&lt;-0.9,F20&gt;3),"IMPACTO INVÁLIDO","OK")))))</f>
        <v/>
      </c>
    </row>
    <row r="21">
      <c r="A21" s="29" t="n"/>
      <c r="B21" s="40" t="n"/>
      <c r="C21" s="40" t="n"/>
      <c r="D21" s="29" t="n"/>
      <c r="E21" s="29" t="n"/>
      <c r="F21" s="41" t="n"/>
      <c r="G21" s="29" t="n"/>
      <c r="H21" s="31" t="n"/>
      <c r="I21" s="5">
        <f>IF(COUNTA(A21:H21)=0,"",IF(OR(A21="",B21="",C21="",D21="",E21="",F21="",G21=""),"INCOMPLETO",IF(C21&lt;B21,"DATAS INVÁLIDAS",IF(AND(D21&lt;&gt;"TODOS",COUNTIF('Parâmetros'!$A$18:$A$117,D21)=0),"SKU INVÁLIDO",IF(OR(F21&lt;-0.9,F21&gt;3),"IMPACTO INVÁLIDO","OK")))))</f>
        <v/>
      </c>
    </row>
    <row r="22">
      <c r="A22" s="29" t="n"/>
      <c r="B22" s="40" t="n"/>
      <c r="C22" s="40" t="n"/>
      <c r="D22" s="29" t="n"/>
      <c r="E22" s="29" t="n"/>
      <c r="F22" s="41" t="n"/>
      <c r="G22" s="29" t="n"/>
      <c r="H22" s="31" t="n"/>
      <c r="I22" s="5">
        <f>IF(COUNTA(A22:H22)=0,"",IF(OR(A22="",B22="",C22="",D22="",E22="",F22="",G22=""),"INCOMPLETO",IF(C22&lt;B22,"DATAS INVÁLIDAS",IF(AND(D22&lt;&gt;"TODOS",COUNTIF('Parâmetros'!$A$18:$A$117,D22)=0),"SKU INVÁLIDO",IF(OR(F22&lt;-0.9,F22&gt;3),"IMPACTO INVÁLIDO","OK")))))</f>
        <v/>
      </c>
    </row>
    <row r="23">
      <c r="A23" s="29" t="n"/>
      <c r="B23" s="40" t="n"/>
      <c r="C23" s="40" t="n"/>
      <c r="D23" s="29" t="n"/>
      <c r="E23" s="29" t="n"/>
      <c r="F23" s="41" t="n"/>
      <c r="G23" s="29" t="n"/>
      <c r="H23" s="31" t="n"/>
      <c r="I23" s="5">
        <f>IF(COUNTA(A23:H23)=0,"",IF(OR(A23="",B23="",C23="",D23="",E23="",F23="",G23=""),"INCOMPLETO",IF(C23&lt;B23,"DATAS INVÁLIDAS",IF(AND(D23&lt;&gt;"TODOS",COUNTIF('Parâmetros'!$A$18:$A$117,D23)=0),"SKU INVÁLIDO",IF(OR(F23&lt;-0.9,F23&gt;3),"IMPACTO INVÁLIDO","OK")))))</f>
        <v/>
      </c>
    </row>
    <row r="24">
      <c r="A24" s="29" t="n"/>
      <c r="B24" s="40" t="n"/>
      <c r="C24" s="40" t="n"/>
      <c r="D24" s="29" t="n"/>
      <c r="E24" s="29" t="n"/>
      <c r="F24" s="41" t="n"/>
      <c r="G24" s="29" t="n"/>
      <c r="H24" s="31" t="n"/>
      <c r="I24" s="5">
        <f>IF(COUNTA(A24:H24)=0,"",IF(OR(A24="",B24="",C24="",D24="",E24="",F24="",G24=""),"INCOMPLETO",IF(C24&lt;B24,"DATAS INVÁLIDAS",IF(AND(D24&lt;&gt;"TODOS",COUNTIF('Parâmetros'!$A$18:$A$117,D24)=0),"SKU INVÁLIDO",IF(OR(F24&lt;-0.9,F24&gt;3),"IMPACTO INVÁLIDO","OK")))))</f>
        <v/>
      </c>
    </row>
    <row r="25">
      <c r="A25" s="29" t="n"/>
      <c r="B25" s="40" t="n"/>
      <c r="C25" s="40" t="n"/>
      <c r="D25" s="29" t="n"/>
      <c r="E25" s="29" t="n"/>
      <c r="F25" s="41" t="n"/>
      <c r="G25" s="29" t="n"/>
      <c r="H25" s="31" t="n"/>
      <c r="I25" s="5">
        <f>IF(COUNTA(A25:H25)=0,"",IF(OR(A25="",B25="",C25="",D25="",E25="",F25="",G25=""),"INCOMPLETO",IF(C25&lt;B25,"DATAS INVÁLIDAS",IF(AND(D25&lt;&gt;"TODOS",COUNTIF('Parâmetros'!$A$18:$A$117,D25)=0),"SKU INVÁLIDO",IF(OR(F25&lt;-0.9,F25&gt;3),"IMPACTO INVÁLIDO","OK")))))</f>
        <v/>
      </c>
    </row>
    <row r="26">
      <c r="A26" s="29" t="n"/>
      <c r="B26" s="40" t="n"/>
      <c r="C26" s="40" t="n"/>
      <c r="D26" s="29" t="n"/>
      <c r="E26" s="29" t="n"/>
      <c r="F26" s="41" t="n"/>
      <c r="G26" s="29" t="n"/>
      <c r="H26" s="31" t="n"/>
      <c r="I26" s="5">
        <f>IF(COUNTA(A26:H26)=0,"",IF(OR(A26="",B26="",C26="",D26="",E26="",F26="",G26=""),"INCOMPLETO",IF(C26&lt;B26,"DATAS INVÁLIDAS",IF(AND(D26&lt;&gt;"TODOS",COUNTIF('Parâmetros'!$A$18:$A$117,D26)=0),"SKU INVÁLIDO",IF(OR(F26&lt;-0.9,F26&gt;3),"IMPACTO INVÁLIDO","OK")))))</f>
        <v/>
      </c>
    </row>
    <row r="27">
      <c r="A27" s="29" t="n"/>
      <c r="B27" s="40" t="n"/>
      <c r="C27" s="40" t="n"/>
      <c r="D27" s="29" t="n"/>
      <c r="E27" s="29" t="n"/>
      <c r="F27" s="41" t="n"/>
      <c r="G27" s="29" t="n"/>
      <c r="H27" s="31" t="n"/>
      <c r="I27" s="5">
        <f>IF(COUNTA(A27:H27)=0,"",IF(OR(A27="",B27="",C27="",D27="",E27="",F27="",G27=""),"INCOMPLETO",IF(C27&lt;B27,"DATAS INVÁLIDAS",IF(AND(D27&lt;&gt;"TODOS",COUNTIF('Parâmetros'!$A$18:$A$117,D27)=0),"SKU INVÁLIDO",IF(OR(F27&lt;-0.9,F27&gt;3),"IMPACTO INVÁLIDO","OK")))))</f>
        <v/>
      </c>
    </row>
    <row r="28">
      <c r="A28" s="29" t="n"/>
      <c r="B28" s="40" t="n"/>
      <c r="C28" s="40" t="n"/>
      <c r="D28" s="29" t="n"/>
      <c r="E28" s="29" t="n"/>
      <c r="F28" s="41" t="n"/>
      <c r="G28" s="29" t="n"/>
      <c r="H28" s="31" t="n"/>
      <c r="I28" s="5">
        <f>IF(COUNTA(A28:H28)=0,"",IF(OR(A28="",B28="",C28="",D28="",E28="",F28="",G28=""),"INCOMPLETO",IF(C28&lt;B28,"DATAS INVÁLIDAS",IF(AND(D28&lt;&gt;"TODOS",COUNTIF('Parâmetros'!$A$18:$A$117,D28)=0),"SKU INVÁLIDO",IF(OR(F28&lt;-0.9,F28&gt;3),"IMPACTO INVÁLIDO","OK")))))</f>
        <v/>
      </c>
    </row>
    <row r="29">
      <c r="A29" s="29" t="n"/>
      <c r="B29" s="40" t="n"/>
      <c r="C29" s="40" t="n"/>
      <c r="D29" s="29" t="n"/>
      <c r="E29" s="29" t="n"/>
      <c r="F29" s="41" t="n"/>
      <c r="G29" s="29" t="n"/>
      <c r="H29" s="31" t="n"/>
      <c r="I29" s="5">
        <f>IF(COUNTA(A29:H29)=0,"",IF(OR(A29="",B29="",C29="",D29="",E29="",F29="",G29=""),"INCOMPLETO",IF(C29&lt;B29,"DATAS INVÁLIDAS",IF(AND(D29&lt;&gt;"TODOS",COUNTIF('Parâmetros'!$A$18:$A$117,D29)=0),"SKU INVÁLIDO",IF(OR(F29&lt;-0.9,F29&gt;3),"IMPACTO INVÁLIDO","OK")))))</f>
        <v/>
      </c>
    </row>
    <row r="30">
      <c r="A30" s="29" t="n"/>
      <c r="B30" s="40" t="n"/>
      <c r="C30" s="40" t="n"/>
      <c r="D30" s="29" t="n"/>
      <c r="E30" s="29" t="n"/>
      <c r="F30" s="41" t="n"/>
      <c r="G30" s="29" t="n"/>
      <c r="H30" s="31" t="n"/>
      <c r="I30" s="5">
        <f>IF(COUNTA(A30:H30)=0,"",IF(OR(A30="",B30="",C30="",D30="",E30="",F30="",G30=""),"INCOMPLETO",IF(C30&lt;B30,"DATAS INVÁLIDAS",IF(AND(D30&lt;&gt;"TODOS",COUNTIF('Parâmetros'!$A$18:$A$117,D30)=0),"SKU INVÁLIDO",IF(OR(F30&lt;-0.9,F30&gt;3),"IMPACTO INVÁLIDO","OK")))))</f>
        <v/>
      </c>
    </row>
    <row r="31">
      <c r="A31" s="29" t="n"/>
      <c r="B31" s="40" t="n"/>
      <c r="C31" s="40" t="n"/>
      <c r="D31" s="29" t="n"/>
      <c r="E31" s="29" t="n"/>
      <c r="F31" s="41" t="n"/>
      <c r="G31" s="29" t="n"/>
      <c r="H31" s="31" t="n"/>
      <c r="I31" s="5">
        <f>IF(COUNTA(A31:H31)=0,"",IF(OR(A31="",B31="",C31="",D31="",E31="",F31="",G31=""),"INCOMPLETO",IF(C31&lt;B31,"DATAS INVÁLIDAS",IF(AND(D31&lt;&gt;"TODOS",COUNTIF('Parâmetros'!$A$18:$A$117,D31)=0),"SKU INVÁLIDO",IF(OR(F31&lt;-0.9,F31&gt;3),"IMPACTO INVÁLIDO","OK")))))</f>
        <v/>
      </c>
    </row>
    <row r="32">
      <c r="A32" s="29" t="n"/>
      <c r="B32" s="40" t="n"/>
      <c r="C32" s="40" t="n"/>
      <c r="D32" s="29" t="n"/>
      <c r="E32" s="29" t="n"/>
      <c r="F32" s="41" t="n"/>
      <c r="G32" s="29" t="n"/>
      <c r="H32" s="31" t="n"/>
      <c r="I32" s="5">
        <f>IF(COUNTA(A32:H32)=0,"",IF(OR(A32="",B32="",C32="",D32="",E32="",F32="",G32=""),"INCOMPLETO",IF(C32&lt;B32,"DATAS INVÁLIDAS",IF(AND(D32&lt;&gt;"TODOS",COUNTIF('Parâmetros'!$A$18:$A$117,D32)=0),"SKU INVÁLIDO",IF(OR(F32&lt;-0.9,F32&gt;3),"IMPACTO INVÁLIDO","OK")))))</f>
        <v/>
      </c>
    </row>
    <row r="33">
      <c r="A33" s="29" t="n"/>
      <c r="B33" s="40" t="n"/>
      <c r="C33" s="40" t="n"/>
      <c r="D33" s="29" t="n"/>
      <c r="E33" s="29" t="n"/>
      <c r="F33" s="41" t="n"/>
      <c r="G33" s="29" t="n"/>
      <c r="H33" s="31" t="n"/>
      <c r="I33" s="5">
        <f>IF(COUNTA(A33:H33)=0,"",IF(OR(A33="",B33="",C33="",D33="",E33="",F33="",G33=""),"INCOMPLETO",IF(C33&lt;B33,"DATAS INVÁLIDAS",IF(AND(D33&lt;&gt;"TODOS",COUNTIF('Parâmetros'!$A$18:$A$117,D33)=0),"SKU INVÁLIDO",IF(OR(F33&lt;-0.9,F33&gt;3),"IMPACTO INVÁLIDO","OK")))))</f>
        <v/>
      </c>
    </row>
    <row r="34">
      <c r="A34" s="29" t="n"/>
      <c r="B34" s="40" t="n"/>
      <c r="C34" s="40" t="n"/>
      <c r="D34" s="29" t="n"/>
      <c r="E34" s="29" t="n"/>
      <c r="F34" s="41" t="n"/>
      <c r="G34" s="29" t="n"/>
      <c r="H34" s="31" t="n"/>
      <c r="I34" s="5">
        <f>IF(COUNTA(A34:H34)=0,"",IF(OR(A34="",B34="",C34="",D34="",E34="",F34="",G34=""),"INCOMPLETO",IF(C34&lt;B34,"DATAS INVÁLIDAS",IF(AND(D34&lt;&gt;"TODOS",COUNTIF('Parâmetros'!$A$18:$A$117,D34)=0),"SKU INVÁLIDO",IF(OR(F34&lt;-0.9,F34&gt;3),"IMPACTO INVÁLIDO","OK")))))</f>
        <v/>
      </c>
    </row>
    <row r="35">
      <c r="A35" s="29" t="n"/>
      <c r="B35" s="40" t="n"/>
      <c r="C35" s="40" t="n"/>
      <c r="D35" s="29" t="n"/>
      <c r="E35" s="29" t="n"/>
      <c r="F35" s="41" t="n"/>
      <c r="G35" s="29" t="n"/>
      <c r="H35" s="31" t="n"/>
      <c r="I35" s="5">
        <f>IF(COUNTA(A35:H35)=0,"",IF(OR(A35="",B35="",C35="",D35="",E35="",F35="",G35=""),"INCOMPLETO",IF(C35&lt;B35,"DATAS INVÁLIDAS",IF(AND(D35&lt;&gt;"TODOS",COUNTIF('Parâmetros'!$A$18:$A$117,D35)=0),"SKU INVÁLIDO",IF(OR(F35&lt;-0.9,F35&gt;3),"IMPACTO INVÁLIDO","OK")))))</f>
        <v/>
      </c>
    </row>
    <row r="36">
      <c r="A36" s="29" t="n"/>
      <c r="B36" s="40" t="n"/>
      <c r="C36" s="40" t="n"/>
      <c r="D36" s="29" t="n"/>
      <c r="E36" s="29" t="n"/>
      <c r="F36" s="41" t="n"/>
      <c r="G36" s="29" t="n"/>
      <c r="H36" s="31" t="n"/>
      <c r="I36" s="5">
        <f>IF(COUNTA(A36:H36)=0,"",IF(OR(A36="",B36="",C36="",D36="",E36="",F36="",G36=""),"INCOMPLETO",IF(C36&lt;B36,"DATAS INVÁLIDAS",IF(AND(D36&lt;&gt;"TODOS",COUNTIF('Parâmetros'!$A$18:$A$117,D36)=0),"SKU INVÁLIDO",IF(OR(F36&lt;-0.9,F36&gt;3),"IMPACTO INVÁLIDO","OK")))))</f>
        <v/>
      </c>
    </row>
    <row r="37">
      <c r="A37" s="29" t="n"/>
      <c r="B37" s="40" t="n"/>
      <c r="C37" s="40" t="n"/>
      <c r="D37" s="29" t="n"/>
      <c r="E37" s="29" t="n"/>
      <c r="F37" s="41" t="n"/>
      <c r="G37" s="29" t="n"/>
      <c r="H37" s="31" t="n"/>
      <c r="I37" s="5">
        <f>IF(COUNTA(A37:H37)=0,"",IF(OR(A37="",B37="",C37="",D37="",E37="",F37="",G37=""),"INCOMPLETO",IF(C37&lt;B37,"DATAS INVÁLIDAS",IF(AND(D37&lt;&gt;"TODOS",COUNTIF('Parâmetros'!$A$18:$A$117,D37)=0),"SKU INVÁLIDO",IF(OR(F37&lt;-0.9,F37&gt;3),"IMPACTO INVÁLIDO","OK")))))</f>
        <v/>
      </c>
    </row>
    <row r="38">
      <c r="A38" s="29" t="n"/>
      <c r="B38" s="40" t="n"/>
      <c r="C38" s="40" t="n"/>
      <c r="D38" s="29" t="n"/>
      <c r="E38" s="29" t="n"/>
      <c r="F38" s="41" t="n"/>
      <c r="G38" s="29" t="n"/>
      <c r="H38" s="31" t="n"/>
      <c r="I38" s="5">
        <f>IF(COUNTA(A38:H38)=0,"",IF(OR(A38="",B38="",C38="",D38="",E38="",F38="",G38=""),"INCOMPLETO",IF(C38&lt;B38,"DATAS INVÁLIDAS",IF(AND(D38&lt;&gt;"TODOS",COUNTIF('Parâmetros'!$A$18:$A$117,D38)=0),"SKU INVÁLIDO",IF(OR(F38&lt;-0.9,F38&gt;3),"IMPACTO INVÁLIDO","OK")))))</f>
        <v/>
      </c>
    </row>
    <row r="39">
      <c r="A39" s="29" t="n"/>
      <c r="B39" s="40" t="n"/>
      <c r="C39" s="40" t="n"/>
      <c r="D39" s="29" t="n"/>
      <c r="E39" s="29" t="n"/>
      <c r="F39" s="41" t="n"/>
      <c r="G39" s="29" t="n"/>
      <c r="H39" s="31" t="n"/>
      <c r="I39" s="5">
        <f>IF(COUNTA(A39:H39)=0,"",IF(OR(A39="",B39="",C39="",D39="",E39="",F39="",G39=""),"INCOMPLETO",IF(C39&lt;B39,"DATAS INVÁLIDAS",IF(AND(D39&lt;&gt;"TODOS",COUNTIF('Parâmetros'!$A$18:$A$117,D39)=0),"SKU INVÁLIDO",IF(OR(F39&lt;-0.9,F39&gt;3),"IMPACTO INVÁLIDO","OK")))))</f>
        <v/>
      </c>
    </row>
    <row r="40">
      <c r="A40" s="29" t="n"/>
      <c r="B40" s="40" t="n"/>
      <c r="C40" s="40" t="n"/>
      <c r="D40" s="29" t="n"/>
      <c r="E40" s="29" t="n"/>
      <c r="F40" s="41" t="n"/>
      <c r="G40" s="29" t="n"/>
      <c r="H40" s="31" t="n"/>
      <c r="I40" s="5">
        <f>IF(COUNTA(A40:H40)=0,"",IF(OR(A40="",B40="",C40="",D40="",E40="",F40="",G40=""),"INCOMPLETO",IF(C40&lt;B40,"DATAS INVÁLIDAS",IF(AND(D40&lt;&gt;"TODOS",COUNTIF('Parâmetros'!$A$18:$A$117,D40)=0),"SKU INVÁLIDO",IF(OR(F40&lt;-0.9,F40&gt;3),"IMPACTO INVÁLIDO","OK")))))</f>
        <v/>
      </c>
    </row>
    <row r="41">
      <c r="A41" s="29" t="n"/>
      <c r="B41" s="40" t="n"/>
      <c r="C41" s="40" t="n"/>
      <c r="D41" s="29" t="n"/>
      <c r="E41" s="29" t="n"/>
      <c r="F41" s="41" t="n"/>
      <c r="G41" s="29" t="n"/>
      <c r="H41" s="31" t="n"/>
      <c r="I41" s="5">
        <f>IF(COUNTA(A41:H41)=0,"",IF(OR(A41="",B41="",C41="",D41="",E41="",F41="",G41=""),"INCOMPLETO",IF(C41&lt;B41,"DATAS INVÁLIDAS",IF(AND(D41&lt;&gt;"TODOS",COUNTIF('Parâmetros'!$A$18:$A$117,D41)=0),"SKU INVÁLIDO",IF(OR(F41&lt;-0.9,F41&gt;3),"IMPACTO INVÁLIDO","OK")))))</f>
        <v/>
      </c>
    </row>
    <row r="42">
      <c r="A42" s="29" t="n"/>
      <c r="B42" s="40" t="n"/>
      <c r="C42" s="40" t="n"/>
      <c r="D42" s="29" t="n"/>
      <c r="E42" s="29" t="n"/>
      <c r="F42" s="41" t="n"/>
      <c r="G42" s="29" t="n"/>
      <c r="H42" s="31" t="n"/>
      <c r="I42" s="5">
        <f>IF(COUNTA(A42:H42)=0,"",IF(OR(A42="",B42="",C42="",D42="",E42="",F42="",G42=""),"INCOMPLETO",IF(C42&lt;B42,"DATAS INVÁLIDAS",IF(AND(D42&lt;&gt;"TODOS",COUNTIF('Parâmetros'!$A$18:$A$117,D42)=0),"SKU INVÁLIDO",IF(OR(F42&lt;-0.9,F42&gt;3),"IMPACTO INVÁLIDO","OK")))))</f>
        <v/>
      </c>
    </row>
    <row r="43">
      <c r="A43" s="29" t="n"/>
      <c r="B43" s="40" t="n"/>
      <c r="C43" s="40" t="n"/>
      <c r="D43" s="29" t="n"/>
      <c r="E43" s="29" t="n"/>
      <c r="F43" s="41" t="n"/>
      <c r="G43" s="29" t="n"/>
      <c r="H43" s="31" t="n"/>
      <c r="I43" s="5">
        <f>IF(COUNTA(A43:H43)=0,"",IF(OR(A43="",B43="",C43="",D43="",E43="",F43="",G43=""),"INCOMPLETO",IF(C43&lt;B43,"DATAS INVÁLIDAS",IF(AND(D43&lt;&gt;"TODOS",COUNTIF('Parâmetros'!$A$18:$A$117,D43)=0),"SKU INVÁLIDO",IF(OR(F43&lt;-0.9,F43&gt;3),"IMPACTO INVÁLIDO","OK")))))</f>
        <v/>
      </c>
    </row>
    <row r="44">
      <c r="A44" s="29" t="n"/>
      <c r="B44" s="40" t="n"/>
      <c r="C44" s="40" t="n"/>
      <c r="D44" s="29" t="n"/>
      <c r="E44" s="29" t="n"/>
      <c r="F44" s="41" t="n"/>
      <c r="G44" s="29" t="n"/>
      <c r="H44" s="31" t="n"/>
      <c r="I44" s="5">
        <f>IF(COUNTA(A44:H44)=0,"",IF(OR(A44="",B44="",C44="",D44="",E44="",F44="",G44=""),"INCOMPLETO",IF(C44&lt;B44,"DATAS INVÁLIDAS",IF(AND(D44&lt;&gt;"TODOS",COUNTIF('Parâmetros'!$A$18:$A$117,D44)=0),"SKU INVÁLIDO",IF(OR(F44&lt;-0.9,F44&gt;3),"IMPACTO INVÁLIDO","OK")))))</f>
        <v/>
      </c>
    </row>
    <row r="45">
      <c r="A45" s="29" t="n"/>
      <c r="B45" s="40" t="n"/>
      <c r="C45" s="40" t="n"/>
      <c r="D45" s="29" t="n"/>
      <c r="E45" s="29" t="n"/>
      <c r="F45" s="41" t="n"/>
      <c r="G45" s="29" t="n"/>
      <c r="H45" s="31" t="n"/>
      <c r="I45" s="5">
        <f>IF(COUNTA(A45:H45)=0,"",IF(OR(A45="",B45="",C45="",D45="",E45="",F45="",G45=""),"INCOMPLETO",IF(C45&lt;B45,"DATAS INVÁLIDAS",IF(AND(D45&lt;&gt;"TODOS",COUNTIF('Parâmetros'!$A$18:$A$117,D45)=0),"SKU INVÁLIDO",IF(OR(F45&lt;-0.9,F45&gt;3),"IMPACTO INVÁLIDO","OK")))))</f>
        <v/>
      </c>
    </row>
    <row r="46">
      <c r="A46" s="29" t="n"/>
      <c r="B46" s="40" t="n"/>
      <c r="C46" s="40" t="n"/>
      <c r="D46" s="29" t="n"/>
      <c r="E46" s="29" t="n"/>
      <c r="F46" s="41" t="n"/>
      <c r="G46" s="29" t="n"/>
      <c r="H46" s="31" t="n"/>
      <c r="I46" s="5">
        <f>IF(COUNTA(A46:H46)=0,"",IF(OR(A46="",B46="",C46="",D46="",E46="",F46="",G46=""),"INCOMPLETO",IF(C46&lt;B46,"DATAS INVÁLIDAS",IF(AND(D46&lt;&gt;"TODOS",COUNTIF('Parâmetros'!$A$18:$A$117,D46)=0),"SKU INVÁLIDO",IF(OR(F46&lt;-0.9,F46&gt;3),"IMPACTO INVÁLIDO","OK")))))</f>
        <v/>
      </c>
    </row>
    <row r="47">
      <c r="A47" s="29" t="n"/>
      <c r="B47" s="40" t="n"/>
      <c r="C47" s="40" t="n"/>
      <c r="D47" s="29" t="n"/>
      <c r="E47" s="29" t="n"/>
      <c r="F47" s="41" t="n"/>
      <c r="G47" s="29" t="n"/>
      <c r="H47" s="31" t="n"/>
      <c r="I47" s="5">
        <f>IF(COUNTA(A47:H47)=0,"",IF(OR(A47="",B47="",C47="",D47="",E47="",F47="",G47=""),"INCOMPLETO",IF(C47&lt;B47,"DATAS INVÁLIDAS",IF(AND(D47&lt;&gt;"TODOS",COUNTIF('Parâmetros'!$A$18:$A$117,D47)=0),"SKU INVÁLIDO",IF(OR(F47&lt;-0.9,F47&gt;3),"IMPACTO INVÁLIDO","OK")))))</f>
        <v/>
      </c>
    </row>
    <row r="48">
      <c r="A48" s="29" t="n"/>
      <c r="B48" s="40" t="n"/>
      <c r="C48" s="40" t="n"/>
      <c r="D48" s="29" t="n"/>
      <c r="E48" s="29" t="n"/>
      <c r="F48" s="41" t="n"/>
      <c r="G48" s="29" t="n"/>
      <c r="H48" s="31" t="n"/>
      <c r="I48" s="5">
        <f>IF(COUNTA(A48:H48)=0,"",IF(OR(A48="",B48="",C48="",D48="",E48="",F48="",G48=""),"INCOMPLETO",IF(C48&lt;B48,"DATAS INVÁLIDAS",IF(AND(D48&lt;&gt;"TODOS",COUNTIF('Parâmetros'!$A$18:$A$117,D48)=0),"SKU INVÁLIDO",IF(OR(F48&lt;-0.9,F48&gt;3),"IMPACTO INVÁLIDO","OK")))))</f>
        <v/>
      </c>
    </row>
    <row r="49">
      <c r="A49" s="29" t="n"/>
      <c r="B49" s="40" t="n"/>
      <c r="C49" s="40" t="n"/>
      <c r="D49" s="29" t="n"/>
      <c r="E49" s="29" t="n"/>
      <c r="F49" s="41" t="n"/>
      <c r="G49" s="29" t="n"/>
      <c r="H49" s="31" t="n"/>
      <c r="I49" s="5">
        <f>IF(COUNTA(A49:H49)=0,"",IF(OR(A49="",B49="",C49="",D49="",E49="",F49="",G49=""),"INCOMPLETO",IF(C49&lt;B49,"DATAS INVÁLIDAS",IF(AND(D49&lt;&gt;"TODOS",COUNTIF('Parâmetros'!$A$18:$A$117,D49)=0),"SKU INVÁLIDO",IF(OR(F49&lt;-0.9,F49&gt;3),"IMPACTO INVÁLIDO","OK")))))</f>
        <v/>
      </c>
    </row>
    <row r="50">
      <c r="A50" s="29" t="n"/>
      <c r="B50" s="40" t="n"/>
      <c r="C50" s="40" t="n"/>
      <c r="D50" s="29" t="n"/>
      <c r="E50" s="29" t="n"/>
      <c r="F50" s="41" t="n"/>
      <c r="G50" s="29" t="n"/>
      <c r="H50" s="31" t="n"/>
      <c r="I50" s="5">
        <f>IF(COUNTA(A50:H50)=0,"",IF(OR(A50="",B50="",C50="",D50="",E50="",F50="",G50=""),"INCOMPLETO",IF(C50&lt;B50,"DATAS INVÁLIDAS",IF(AND(D50&lt;&gt;"TODOS",COUNTIF('Parâmetros'!$A$18:$A$117,D50)=0),"SKU INVÁLIDO",IF(OR(F50&lt;-0.9,F50&gt;3),"IMPACTO INVÁLIDO","OK")))))</f>
        <v/>
      </c>
    </row>
    <row r="51">
      <c r="A51" s="29" t="n"/>
      <c r="B51" s="40" t="n"/>
      <c r="C51" s="40" t="n"/>
      <c r="D51" s="29" t="n"/>
      <c r="E51" s="29" t="n"/>
      <c r="F51" s="41" t="n"/>
      <c r="G51" s="29" t="n"/>
      <c r="H51" s="31" t="n"/>
      <c r="I51" s="5">
        <f>IF(COUNTA(A51:H51)=0,"",IF(OR(A51="",B51="",C51="",D51="",E51="",F51="",G51=""),"INCOMPLETO",IF(C51&lt;B51,"DATAS INVÁLIDAS",IF(AND(D51&lt;&gt;"TODOS",COUNTIF('Parâmetros'!$A$18:$A$117,D51)=0),"SKU INVÁLIDO",IF(OR(F51&lt;-0.9,F51&gt;3),"IMPACTO INVÁLIDO","OK")))))</f>
        <v/>
      </c>
    </row>
    <row r="52">
      <c r="A52" s="29" t="n"/>
      <c r="B52" s="40" t="n"/>
      <c r="C52" s="40" t="n"/>
      <c r="D52" s="29" t="n"/>
      <c r="E52" s="29" t="n"/>
      <c r="F52" s="41" t="n"/>
      <c r="G52" s="29" t="n"/>
      <c r="H52" s="31" t="n"/>
      <c r="I52" s="5">
        <f>IF(COUNTA(A52:H52)=0,"",IF(OR(A52="",B52="",C52="",D52="",E52="",F52="",G52=""),"INCOMPLETO",IF(C52&lt;B52,"DATAS INVÁLIDAS",IF(AND(D52&lt;&gt;"TODOS",COUNTIF('Parâmetros'!$A$18:$A$117,D52)=0),"SKU INVÁLIDO",IF(OR(F52&lt;-0.9,F52&gt;3),"IMPACTO INVÁLIDO","OK")))))</f>
        <v/>
      </c>
    </row>
    <row r="53">
      <c r="A53" s="29" t="n"/>
      <c r="B53" s="40" t="n"/>
      <c r="C53" s="40" t="n"/>
      <c r="D53" s="29" t="n"/>
      <c r="E53" s="29" t="n"/>
      <c r="F53" s="41" t="n"/>
      <c r="G53" s="29" t="n"/>
      <c r="H53" s="31" t="n"/>
      <c r="I53" s="5">
        <f>IF(COUNTA(A53:H53)=0,"",IF(OR(A53="",B53="",C53="",D53="",E53="",F53="",G53=""),"INCOMPLETO",IF(C53&lt;B53,"DATAS INVÁLIDAS",IF(AND(D53&lt;&gt;"TODOS",COUNTIF('Parâmetros'!$A$18:$A$117,D53)=0),"SKU INVÁLIDO",IF(OR(F53&lt;-0.9,F53&gt;3),"IMPACTO INVÁLIDO","OK")))))</f>
        <v/>
      </c>
    </row>
    <row r="54">
      <c r="A54" s="29" t="n"/>
      <c r="B54" s="40" t="n"/>
      <c r="C54" s="40" t="n"/>
      <c r="D54" s="29" t="n"/>
      <c r="E54" s="29" t="n"/>
      <c r="F54" s="41" t="n"/>
      <c r="G54" s="29" t="n"/>
      <c r="H54" s="31" t="n"/>
      <c r="I54" s="5">
        <f>IF(COUNTA(A54:H54)=0,"",IF(OR(A54="",B54="",C54="",D54="",E54="",F54="",G54=""),"INCOMPLETO",IF(C54&lt;B54,"DATAS INVÁLIDAS",IF(AND(D54&lt;&gt;"TODOS",COUNTIF('Parâmetros'!$A$18:$A$117,D54)=0),"SKU INVÁLIDO",IF(OR(F54&lt;-0.9,F54&gt;3),"IMPACTO INVÁLIDO","OK")))))</f>
        <v/>
      </c>
    </row>
    <row r="55">
      <c r="A55" s="29" t="n"/>
      <c r="B55" s="40" t="n"/>
      <c r="C55" s="40" t="n"/>
      <c r="D55" s="29" t="n"/>
      <c r="E55" s="29" t="n"/>
      <c r="F55" s="41" t="n"/>
      <c r="G55" s="29" t="n"/>
      <c r="H55" s="31" t="n"/>
      <c r="I55" s="5">
        <f>IF(COUNTA(A55:H55)=0,"",IF(OR(A55="",B55="",C55="",D55="",E55="",F55="",G55=""),"INCOMPLETO",IF(C55&lt;B55,"DATAS INVÁLIDAS",IF(AND(D55&lt;&gt;"TODOS",COUNTIF('Parâmetros'!$A$18:$A$117,D55)=0),"SKU INVÁLIDO",IF(OR(F55&lt;-0.9,F55&gt;3),"IMPACTO INVÁLIDO","OK")))))</f>
        <v/>
      </c>
    </row>
    <row r="56">
      <c r="A56" s="29" t="n"/>
      <c r="B56" s="40" t="n"/>
      <c r="C56" s="40" t="n"/>
      <c r="D56" s="29" t="n"/>
      <c r="E56" s="29" t="n"/>
      <c r="F56" s="41" t="n"/>
      <c r="G56" s="29" t="n"/>
      <c r="H56" s="31" t="n"/>
      <c r="I56" s="5">
        <f>IF(COUNTA(A56:H56)=0,"",IF(OR(A56="",B56="",C56="",D56="",E56="",F56="",G56=""),"INCOMPLETO",IF(C56&lt;B56,"DATAS INVÁLIDAS",IF(AND(D56&lt;&gt;"TODOS",COUNTIF('Parâmetros'!$A$18:$A$117,D56)=0),"SKU INVÁLIDO",IF(OR(F56&lt;-0.9,F56&gt;3),"IMPACTO INVÁLIDO","OK")))))</f>
        <v/>
      </c>
    </row>
    <row r="57">
      <c r="A57" s="29" t="n"/>
      <c r="B57" s="40" t="n"/>
      <c r="C57" s="40" t="n"/>
      <c r="D57" s="29" t="n"/>
      <c r="E57" s="29" t="n"/>
      <c r="F57" s="41" t="n"/>
      <c r="G57" s="29" t="n"/>
      <c r="H57" s="31" t="n"/>
      <c r="I57" s="5">
        <f>IF(COUNTA(A57:H57)=0,"",IF(OR(A57="",B57="",C57="",D57="",E57="",F57="",G57=""),"INCOMPLETO",IF(C57&lt;B57,"DATAS INVÁLIDAS",IF(AND(D57&lt;&gt;"TODOS",COUNTIF('Parâmetros'!$A$18:$A$117,D57)=0),"SKU INVÁLIDO",IF(OR(F57&lt;-0.9,F57&gt;3),"IMPACTO INVÁLIDO","OK")))))</f>
        <v/>
      </c>
    </row>
    <row r="58">
      <c r="A58" s="29" t="n"/>
      <c r="B58" s="40" t="n"/>
      <c r="C58" s="40" t="n"/>
      <c r="D58" s="29" t="n"/>
      <c r="E58" s="29" t="n"/>
      <c r="F58" s="41" t="n"/>
      <c r="G58" s="29" t="n"/>
      <c r="H58" s="31" t="n"/>
      <c r="I58" s="5">
        <f>IF(COUNTA(A58:H58)=0,"",IF(OR(A58="",B58="",C58="",D58="",E58="",F58="",G58=""),"INCOMPLETO",IF(C58&lt;B58,"DATAS INVÁLIDAS",IF(AND(D58&lt;&gt;"TODOS",COUNTIF('Parâmetros'!$A$18:$A$117,D58)=0),"SKU INVÁLIDO",IF(OR(F58&lt;-0.9,F58&gt;3),"IMPACTO INVÁLIDO","OK")))))</f>
        <v/>
      </c>
    </row>
    <row r="59">
      <c r="A59" s="29" t="n"/>
      <c r="B59" s="40" t="n"/>
      <c r="C59" s="40" t="n"/>
      <c r="D59" s="29" t="n"/>
      <c r="E59" s="29" t="n"/>
      <c r="F59" s="41" t="n"/>
      <c r="G59" s="29" t="n"/>
      <c r="H59" s="31" t="n"/>
      <c r="I59" s="5">
        <f>IF(COUNTA(A59:H59)=0,"",IF(OR(A59="",B59="",C59="",D59="",E59="",F59="",G59=""),"INCOMPLETO",IF(C59&lt;B59,"DATAS INVÁLIDAS",IF(AND(D59&lt;&gt;"TODOS",COUNTIF('Parâmetros'!$A$18:$A$117,D59)=0),"SKU INVÁLIDO",IF(OR(F59&lt;-0.9,F59&gt;3),"IMPACTO INVÁLIDO","OK")))))</f>
        <v/>
      </c>
    </row>
    <row r="60">
      <c r="A60" s="29" t="n"/>
      <c r="B60" s="40" t="n"/>
      <c r="C60" s="40" t="n"/>
      <c r="D60" s="29" t="n"/>
      <c r="E60" s="29" t="n"/>
      <c r="F60" s="41" t="n"/>
      <c r="G60" s="29" t="n"/>
      <c r="H60" s="31" t="n"/>
      <c r="I60" s="5">
        <f>IF(COUNTA(A60:H60)=0,"",IF(OR(A60="",B60="",C60="",D60="",E60="",F60="",G60=""),"INCOMPLETO",IF(C60&lt;B60,"DATAS INVÁLIDAS",IF(AND(D60&lt;&gt;"TODOS",COUNTIF('Parâmetros'!$A$18:$A$117,D60)=0),"SKU INVÁLIDO",IF(OR(F60&lt;-0.9,F60&gt;3),"IMPACTO INVÁLIDO","OK")))))</f>
        <v/>
      </c>
    </row>
    <row r="61">
      <c r="A61" s="29" t="n"/>
      <c r="B61" s="40" t="n"/>
      <c r="C61" s="40" t="n"/>
      <c r="D61" s="29" t="n"/>
      <c r="E61" s="29" t="n"/>
      <c r="F61" s="41" t="n"/>
      <c r="G61" s="29" t="n"/>
      <c r="H61" s="31" t="n"/>
      <c r="I61" s="5">
        <f>IF(COUNTA(A61:H61)=0,"",IF(OR(A61="",B61="",C61="",D61="",E61="",F61="",G61=""),"INCOMPLETO",IF(C61&lt;B61,"DATAS INVÁLIDAS",IF(AND(D61&lt;&gt;"TODOS",COUNTIF('Parâmetros'!$A$18:$A$117,D61)=0),"SKU INVÁLIDO",IF(OR(F61&lt;-0.9,F61&gt;3),"IMPACTO INVÁLIDO","OK")))))</f>
        <v/>
      </c>
    </row>
    <row r="62">
      <c r="A62" s="29" t="n"/>
      <c r="B62" s="40" t="n"/>
      <c r="C62" s="40" t="n"/>
      <c r="D62" s="29" t="n"/>
      <c r="E62" s="29" t="n"/>
      <c r="F62" s="41" t="n"/>
      <c r="G62" s="29" t="n"/>
      <c r="H62" s="31" t="n"/>
      <c r="I62" s="5">
        <f>IF(COUNTA(A62:H62)=0,"",IF(OR(A62="",B62="",C62="",D62="",E62="",F62="",G62=""),"INCOMPLETO",IF(C62&lt;B62,"DATAS INVÁLIDAS",IF(AND(D62&lt;&gt;"TODOS",COUNTIF('Parâmetros'!$A$18:$A$117,D62)=0),"SKU INVÁLIDO",IF(OR(F62&lt;-0.9,F62&gt;3),"IMPACTO INVÁLIDO","OK")))))</f>
        <v/>
      </c>
    </row>
    <row r="63">
      <c r="A63" s="29" t="n"/>
      <c r="B63" s="40" t="n"/>
      <c r="C63" s="40" t="n"/>
      <c r="D63" s="29" t="n"/>
      <c r="E63" s="29" t="n"/>
      <c r="F63" s="41" t="n"/>
      <c r="G63" s="29" t="n"/>
      <c r="H63" s="31" t="n"/>
      <c r="I63" s="5">
        <f>IF(COUNTA(A63:H63)=0,"",IF(OR(A63="",B63="",C63="",D63="",E63="",F63="",G63=""),"INCOMPLETO",IF(C63&lt;B63,"DATAS INVÁLIDAS",IF(AND(D63&lt;&gt;"TODOS",COUNTIF('Parâmetros'!$A$18:$A$117,D63)=0),"SKU INVÁLIDO",IF(OR(F63&lt;-0.9,F63&gt;3),"IMPACTO INVÁLIDO","OK")))))</f>
        <v/>
      </c>
    </row>
    <row r="64">
      <c r="A64" s="29" t="n"/>
      <c r="B64" s="40" t="n"/>
      <c r="C64" s="40" t="n"/>
      <c r="D64" s="29" t="n"/>
      <c r="E64" s="29" t="n"/>
      <c r="F64" s="41" t="n"/>
      <c r="G64" s="29" t="n"/>
      <c r="H64" s="31" t="n"/>
      <c r="I64" s="5">
        <f>IF(COUNTA(A64:H64)=0,"",IF(OR(A64="",B64="",C64="",D64="",E64="",F64="",G64=""),"INCOMPLETO",IF(C64&lt;B64,"DATAS INVÁLIDAS",IF(AND(D64&lt;&gt;"TODOS",COUNTIF('Parâmetros'!$A$18:$A$117,D64)=0),"SKU INVÁLIDO",IF(OR(F64&lt;-0.9,F64&gt;3),"IMPACTO INVÁLIDO","OK")))))</f>
        <v/>
      </c>
    </row>
    <row r="65">
      <c r="A65" s="29" t="n"/>
      <c r="B65" s="40" t="n"/>
      <c r="C65" s="40" t="n"/>
      <c r="D65" s="29" t="n"/>
      <c r="E65" s="29" t="n"/>
      <c r="F65" s="41" t="n"/>
      <c r="G65" s="29" t="n"/>
      <c r="H65" s="31" t="n"/>
      <c r="I65" s="5">
        <f>IF(COUNTA(A65:H65)=0,"",IF(OR(A65="",B65="",C65="",D65="",E65="",F65="",G65=""),"INCOMPLETO",IF(C65&lt;B65,"DATAS INVÁLIDAS",IF(AND(D65&lt;&gt;"TODOS",COUNTIF('Parâmetros'!$A$18:$A$117,D65)=0),"SKU INVÁLIDO",IF(OR(F65&lt;-0.9,F65&gt;3),"IMPACTO INVÁLIDO","OK")))))</f>
        <v/>
      </c>
    </row>
    <row r="66">
      <c r="A66" s="29" t="n"/>
      <c r="B66" s="40" t="n"/>
      <c r="C66" s="40" t="n"/>
      <c r="D66" s="29" t="n"/>
      <c r="E66" s="29" t="n"/>
      <c r="F66" s="41" t="n"/>
      <c r="G66" s="29" t="n"/>
      <c r="H66" s="31" t="n"/>
      <c r="I66" s="5">
        <f>IF(COUNTA(A66:H66)=0,"",IF(OR(A66="",B66="",C66="",D66="",E66="",F66="",G66=""),"INCOMPLETO",IF(C66&lt;B66,"DATAS INVÁLIDAS",IF(AND(D66&lt;&gt;"TODOS",COUNTIF('Parâmetros'!$A$18:$A$117,D66)=0),"SKU INVÁLIDO",IF(OR(F66&lt;-0.9,F66&gt;3),"IMPACTO INVÁLIDO","OK")))))</f>
        <v/>
      </c>
    </row>
    <row r="67">
      <c r="A67" s="29" t="n"/>
      <c r="B67" s="40" t="n"/>
      <c r="C67" s="40" t="n"/>
      <c r="D67" s="29" t="n"/>
      <c r="E67" s="29" t="n"/>
      <c r="F67" s="41" t="n"/>
      <c r="G67" s="29" t="n"/>
      <c r="H67" s="31" t="n"/>
      <c r="I67" s="5">
        <f>IF(COUNTA(A67:H67)=0,"",IF(OR(A67="",B67="",C67="",D67="",E67="",F67="",G67=""),"INCOMPLETO",IF(C67&lt;B67,"DATAS INVÁLIDAS",IF(AND(D67&lt;&gt;"TODOS",COUNTIF('Parâmetros'!$A$18:$A$117,D67)=0),"SKU INVÁLIDO",IF(OR(F67&lt;-0.9,F67&gt;3),"IMPACTO INVÁLIDO","OK")))))</f>
        <v/>
      </c>
    </row>
    <row r="68">
      <c r="A68" s="29" t="n"/>
      <c r="B68" s="40" t="n"/>
      <c r="C68" s="40" t="n"/>
      <c r="D68" s="29" t="n"/>
      <c r="E68" s="29" t="n"/>
      <c r="F68" s="41" t="n"/>
      <c r="G68" s="29" t="n"/>
      <c r="H68" s="31" t="n"/>
      <c r="I68" s="5">
        <f>IF(COUNTA(A68:H68)=0,"",IF(OR(A68="",B68="",C68="",D68="",E68="",F68="",G68=""),"INCOMPLETO",IF(C68&lt;B68,"DATAS INVÁLIDAS",IF(AND(D68&lt;&gt;"TODOS",COUNTIF('Parâmetros'!$A$18:$A$117,D68)=0),"SKU INVÁLIDO",IF(OR(F68&lt;-0.9,F68&gt;3),"IMPACTO INVÁLIDO","OK")))))</f>
        <v/>
      </c>
    </row>
    <row r="69">
      <c r="A69" s="29" t="n"/>
      <c r="B69" s="40" t="n"/>
      <c r="C69" s="40" t="n"/>
      <c r="D69" s="29" t="n"/>
      <c r="E69" s="29" t="n"/>
      <c r="F69" s="41" t="n"/>
      <c r="G69" s="29" t="n"/>
      <c r="H69" s="31" t="n"/>
      <c r="I69" s="5">
        <f>IF(COUNTA(A69:H69)=0,"",IF(OR(A69="",B69="",C69="",D69="",E69="",F69="",G69=""),"INCOMPLETO",IF(C69&lt;B69,"DATAS INVÁLIDAS",IF(AND(D69&lt;&gt;"TODOS",COUNTIF('Parâmetros'!$A$18:$A$117,D69)=0),"SKU INVÁLIDO",IF(OR(F69&lt;-0.9,F69&gt;3),"IMPACTO INVÁLIDO","OK")))))</f>
        <v/>
      </c>
    </row>
    <row r="70">
      <c r="A70" s="29" t="n"/>
      <c r="B70" s="40" t="n"/>
      <c r="C70" s="40" t="n"/>
      <c r="D70" s="29" t="n"/>
      <c r="E70" s="29" t="n"/>
      <c r="F70" s="41" t="n"/>
      <c r="G70" s="29" t="n"/>
      <c r="H70" s="31" t="n"/>
      <c r="I70" s="5">
        <f>IF(COUNTA(A70:H70)=0,"",IF(OR(A70="",B70="",C70="",D70="",E70="",F70="",G70=""),"INCOMPLETO",IF(C70&lt;B70,"DATAS INVÁLIDAS",IF(AND(D70&lt;&gt;"TODOS",COUNTIF('Parâmetros'!$A$18:$A$117,D70)=0),"SKU INVÁLIDO",IF(OR(F70&lt;-0.9,F70&gt;3),"IMPACTO INVÁLIDO","OK")))))</f>
        <v/>
      </c>
    </row>
    <row r="71">
      <c r="A71" s="29" t="n"/>
      <c r="B71" s="40" t="n"/>
      <c r="C71" s="40" t="n"/>
      <c r="D71" s="29" t="n"/>
      <c r="E71" s="29" t="n"/>
      <c r="F71" s="41" t="n"/>
      <c r="G71" s="29" t="n"/>
      <c r="H71" s="31" t="n"/>
      <c r="I71" s="5">
        <f>IF(COUNTA(A71:H71)=0,"",IF(OR(A71="",B71="",C71="",D71="",E71="",F71="",G71=""),"INCOMPLETO",IF(C71&lt;B71,"DATAS INVÁLIDAS",IF(AND(D71&lt;&gt;"TODOS",COUNTIF('Parâmetros'!$A$18:$A$117,D71)=0),"SKU INVÁLIDO",IF(OR(F71&lt;-0.9,F71&gt;3),"IMPACTO INVÁLIDO","OK")))))</f>
        <v/>
      </c>
    </row>
    <row r="72">
      <c r="A72" s="29" t="n"/>
      <c r="B72" s="40" t="n"/>
      <c r="C72" s="40" t="n"/>
      <c r="D72" s="29" t="n"/>
      <c r="E72" s="29" t="n"/>
      <c r="F72" s="41" t="n"/>
      <c r="G72" s="29" t="n"/>
      <c r="H72" s="31" t="n"/>
      <c r="I72" s="5">
        <f>IF(COUNTA(A72:H72)=0,"",IF(OR(A72="",B72="",C72="",D72="",E72="",F72="",G72=""),"INCOMPLETO",IF(C72&lt;B72,"DATAS INVÁLIDAS",IF(AND(D72&lt;&gt;"TODOS",COUNTIF('Parâmetros'!$A$18:$A$117,D72)=0),"SKU INVÁLIDO",IF(OR(F72&lt;-0.9,F72&gt;3),"IMPACTO INVÁLIDO","OK")))))</f>
        <v/>
      </c>
    </row>
    <row r="73">
      <c r="A73" s="29" t="n"/>
      <c r="B73" s="40" t="n"/>
      <c r="C73" s="40" t="n"/>
      <c r="D73" s="29" t="n"/>
      <c r="E73" s="29" t="n"/>
      <c r="F73" s="41" t="n"/>
      <c r="G73" s="29" t="n"/>
      <c r="H73" s="31" t="n"/>
      <c r="I73" s="5">
        <f>IF(COUNTA(A73:H73)=0,"",IF(OR(A73="",B73="",C73="",D73="",E73="",F73="",G73=""),"INCOMPLETO",IF(C73&lt;B73,"DATAS INVÁLIDAS",IF(AND(D73&lt;&gt;"TODOS",COUNTIF('Parâmetros'!$A$18:$A$117,D73)=0),"SKU INVÁLIDO",IF(OR(F73&lt;-0.9,F73&gt;3),"IMPACTO INVÁLIDO","OK")))))</f>
        <v/>
      </c>
    </row>
    <row r="74">
      <c r="A74" s="29" t="n"/>
      <c r="B74" s="40" t="n"/>
      <c r="C74" s="40" t="n"/>
      <c r="D74" s="29" t="n"/>
      <c r="E74" s="29" t="n"/>
      <c r="F74" s="41" t="n"/>
      <c r="G74" s="29" t="n"/>
      <c r="H74" s="31" t="n"/>
      <c r="I74" s="5">
        <f>IF(COUNTA(A74:H74)=0,"",IF(OR(A74="",B74="",C74="",D74="",E74="",F74="",G74=""),"INCOMPLETO",IF(C74&lt;B74,"DATAS INVÁLIDAS",IF(AND(D74&lt;&gt;"TODOS",COUNTIF('Parâmetros'!$A$18:$A$117,D74)=0),"SKU INVÁLIDO",IF(OR(F74&lt;-0.9,F74&gt;3),"IMPACTO INVÁLIDO","OK")))))</f>
        <v/>
      </c>
    </row>
    <row r="75">
      <c r="A75" s="29" t="n"/>
      <c r="B75" s="40" t="n"/>
      <c r="C75" s="40" t="n"/>
      <c r="D75" s="29" t="n"/>
      <c r="E75" s="29" t="n"/>
      <c r="F75" s="41" t="n"/>
      <c r="G75" s="29" t="n"/>
      <c r="H75" s="31" t="n"/>
      <c r="I75" s="5">
        <f>IF(COUNTA(A75:H75)=0,"",IF(OR(A75="",B75="",C75="",D75="",E75="",F75="",G75=""),"INCOMPLETO",IF(C75&lt;B75,"DATAS INVÁLIDAS",IF(AND(D75&lt;&gt;"TODOS",COUNTIF('Parâmetros'!$A$18:$A$117,D75)=0),"SKU INVÁLIDO",IF(OR(F75&lt;-0.9,F75&gt;3),"IMPACTO INVÁLIDO","OK")))))</f>
        <v/>
      </c>
    </row>
    <row r="76">
      <c r="A76" s="29" t="n"/>
      <c r="B76" s="40" t="n"/>
      <c r="C76" s="40" t="n"/>
      <c r="D76" s="29" t="n"/>
      <c r="E76" s="29" t="n"/>
      <c r="F76" s="41" t="n"/>
      <c r="G76" s="29" t="n"/>
      <c r="H76" s="31" t="n"/>
      <c r="I76" s="5">
        <f>IF(COUNTA(A76:H76)=0,"",IF(OR(A76="",B76="",C76="",D76="",E76="",F76="",G76=""),"INCOMPLETO",IF(C76&lt;B76,"DATAS INVÁLIDAS",IF(AND(D76&lt;&gt;"TODOS",COUNTIF('Parâmetros'!$A$18:$A$117,D76)=0),"SKU INVÁLIDO",IF(OR(F76&lt;-0.9,F76&gt;3),"IMPACTO INVÁLIDO","OK")))))</f>
        <v/>
      </c>
    </row>
    <row r="77">
      <c r="A77" s="29" t="n"/>
      <c r="B77" s="40" t="n"/>
      <c r="C77" s="40" t="n"/>
      <c r="D77" s="29" t="n"/>
      <c r="E77" s="29" t="n"/>
      <c r="F77" s="41" t="n"/>
      <c r="G77" s="29" t="n"/>
      <c r="H77" s="31" t="n"/>
      <c r="I77" s="5">
        <f>IF(COUNTA(A77:H77)=0,"",IF(OR(A77="",B77="",C77="",D77="",E77="",F77="",G77=""),"INCOMPLETO",IF(C77&lt;B77,"DATAS INVÁLIDAS",IF(AND(D77&lt;&gt;"TODOS",COUNTIF('Parâmetros'!$A$18:$A$117,D77)=0),"SKU INVÁLIDO",IF(OR(F77&lt;-0.9,F77&gt;3),"IMPACTO INVÁLIDO","OK")))))</f>
        <v/>
      </c>
    </row>
    <row r="78">
      <c r="A78" s="29" t="n"/>
      <c r="B78" s="40" t="n"/>
      <c r="C78" s="40" t="n"/>
      <c r="D78" s="29" t="n"/>
      <c r="E78" s="29" t="n"/>
      <c r="F78" s="41" t="n"/>
      <c r="G78" s="29" t="n"/>
      <c r="H78" s="31" t="n"/>
      <c r="I78" s="5">
        <f>IF(COUNTA(A78:H78)=0,"",IF(OR(A78="",B78="",C78="",D78="",E78="",F78="",G78=""),"INCOMPLETO",IF(C78&lt;B78,"DATAS INVÁLIDAS",IF(AND(D78&lt;&gt;"TODOS",COUNTIF('Parâmetros'!$A$18:$A$117,D78)=0),"SKU INVÁLIDO",IF(OR(F78&lt;-0.9,F78&gt;3),"IMPACTO INVÁLIDO","OK")))))</f>
        <v/>
      </c>
    </row>
    <row r="79">
      <c r="A79" s="29" t="n"/>
      <c r="B79" s="40" t="n"/>
      <c r="C79" s="40" t="n"/>
      <c r="D79" s="29" t="n"/>
      <c r="E79" s="29" t="n"/>
      <c r="F79" s="41" t="n"/>
      <c r="G79" s="29" t="n"/>
      <c r="H79" s="31" t="n"/>
      <c r="I79" s="5">
        <f>IF(COUNTA(A79:H79)=0,"",IF(OR(A79="",B79="",C79="",D79="",E79="",F79="",G79=""),"INCOMPLETO",IF(C79&lt;B79,"DATAS INVÁLIDAS",IF(AND(D79&lt;&gt;"TODOS",COUNTIF('Parâmetros'!$A$18:$A$117,D79)=0),"SKU INVÁLIDO",IF(OR(F79&lt;-0.9,F79&gt;3),"IMPACTO INVÁLIDO","OK")))))</f>
        <v/>
      </c>
    </row>
    <row r="80">
      <c r="A80" s="29" t="n"/>
      <c r="B80" s="40" t="n"/>
      <c r="C80" s="40" t="n"/>
      <c r="D80" s="29" t="n"/>
      <c r="E80" s="29" t="n"/>
      <c r="F80" s="41" t="n"/>
      <c r="G80" s="29" t="n"/>
      <c r="H80" s="31" t="n"/>
      <c r="I80" s="5">
        <f>IF(COUNTA(A80:H80)=0,"",IF(OR(A80="",B80="",C80="",D80="",E80="",F80="",G80=""),"INCOMPLETO",IF(C80&lt;B80,"DATAS INVÁLIDAS",IF(AND(D80&lt;&gt;"TODOS",COUNTIF('Parâmetros'!$A$18:$A$117,D80)=0),"SKU INVÁLIDO",IF(OR(F80&lt;-0.9,F80&gt;3),"IMPACTO INVÁLIDO","OK")))))</f>
        <v/>
      </c>
    </row>
    <row r="81">
      <c r="A81" s="29" t="n"/>
      <c r="B81" s="40" t="n"/>
      <c r="C81" s="40" t="n"/>
      <c r="D81" s="29" t="n"/>
      <c r="E81" s="29" t="n"/>
      <c r="F81" s="41" t="n"/>
      <c r="G81" s="29" t="n"/>
      <c r="H81" s="31" t="n"/>
      <c r="I81" s="5">
        <f>IF(COUNTA(A81:H81)=0,"",IF(OR(A81="",B81="",C81="",D81="",E81="",F81="",G81=""),"INCOMPLETO",IF(C81&lt;B81,"DATAS INVÁLIDAS",IF(AND(D81&lt;&gt;"TODOS",COUNTIF('Parâmetros'!$A$18:$A$117,D81)=0),"SKU INVÁLIDO",IF(OR(F81&lt;-0.9,F81&gt;3),"IMPACTO INVÁLIDO","OK")))))</f>
        <v/>
      </c>
    </row>
    <row r="82">
      <c r="A82" s="29" t="n"/>
      <c r="B82" s="40" t="n"/>
      <c r="C82" s="40" t="n"/>
      <c r="D82" s="29" t="n"/>
      <c r="E82" s="29" t="n"/>
      <c r="F82" s="41" t="n"/>
      <c r="G82" s="29" t="n"/>
      <c r="H82" s="31" t="n"/>
      <c r="I82" s="5">
        <f>IF(COUNTA(A82:H82)=0,"",IF(OR(A82="",B82="",C82="",D82="",E82="",F82="",G82=""),"INCOMPLETO",IF(C82&lt;B82,"DATAS INVÁLIDAS",IF(AND(D82&lt;&gt;"TODOS",COUNTIF('Parâmetros'!$A$18:$A$117,D82)=0),"SKU INVÁLIDO",IF(OR(F82&lt;-0.9,F82&gt;3),"IMPACTO INVÁLIDO","OK")))))</f>
        <v/>
      </c>
    </row>
    <row r="83">
      <c r="A83" s="29" t="n"/>
      <c r="B83" s="40" t="n"/>
      <c r="C83" s="40" t="n"/>
      <c r="D83" s="29" t="n"/>
      <c r="E83" s="29" t="n"/>
      <c r="F83" s="41" t="n"/>
      <c r="G83" s="29" t="n"/>
      <c r="H83" s="31" t="n"/>
      <c r="I83" s="5">
        <f>IF(COUNTA(A83:H83)=0,"",IF(OR(A83="",B83="",C83="",D83="",E83="",F83="",G83=""),"INCOMPLETO",IF(C83&lt;B83,"DATAS INVÁLIDAS",IF(AND(D83&lt;&gt;"TODOS",COUNTIF('Parâmetros'!$A$18:$A$117,D83)=0),"SKU INVÁLIDO",IF(OR(F83&lt;-0.9,F83&gt;3),"IMPACTO INVÁLIDO","OK")))))</f>
        <v/>
      </c>
    </row>
    <row r="84">
      <c r="A84" s="29" t="n"/>
      <c r="B84" s="40" t="n"/>
      <c r="C84" s="40" t="n"/>
      <c r="D84" s="29" t="n"/>
      <c r="E84" s="29" t="n"/>
      <c r="F84" s="41" t="n"/>
      <c r="G84" s="29" t="n"/>
      <c r="H84" s="31" t="n"/>
      <c r="I84" s="5">
        <f>IF(COUNTA(A84:H84)=0,"",IF(OR(A84="",B84="",C84="",D84="",E84="",F84="",G84=""),"INCOMPLETO",IF(C84&lt;B84,"DATAS INVÁLIDAS",IF(AND(D84&lt;&gt;"TODOS",COUNTIF('Parâmetros'!$A$18:$A$117,D84)=0),"SKU INVÁLIDO",IF(OR(F84&lt;-0.9,F84&gt;3),"IMPACTO INVÁLIDO","OK")))))</f>
        <v/>
      </c>
    </row>
    <row r="85">
      <c r="A85" s="29" t="n"/>
      <c r="B85" s="40" t="n"/>
      <c r="C85" s="40" t="n"/>
      <c r="D85" s="29" t="n"/>
      <c r="E85" s="29" t="n"/>
      <c r="F85" s="41" t="n"/>
      <c r="G85" s="29" t="n"/>
      <c r="H85" s="31" t="n"/>
      <c r="I85" s="5">
        <f>IF(COUNTA(A85:H85)=0,"",IF(OR(A85="",B85="",C85="",D85="",E85="",F85="",G85=""),"INCOMPLETO",IF(C85&lt;B85,"DATAS INVÁLIDAS",IF(AND(D85&lt;&gt;"TODOS",COUNTIF('Parâmetros'!$A$18:$A$117,D85)=0),"SKU INVÁLIDO",IF(OR(F85&lt;-0.9,F85&gt;3),"IMPACTO INVÁLIDO","OK")))))</f>
        <v/>
      </c>
    </row>
    <row r="86">
      <c r="A86" s="29" t="n"/>
      <c r="B86" s="40" t="n"/>
      <c r="C86" s="40" t="n"/>
      <c r="D86" s="29" t="n"/>
      <c r="E86" s="29" t="n"/>
      <c r="F86" s="41" t="n"/>
      <c r="G86" s="29" t="n"/>
      <c r="H86" s="31" t="n"/>
      <c r="I86" s="5">
        <f>IF(COUNTA(A86:H86)=0,"",IF(OR(A86="",B86="",C86="",D86="",E86="",F86="",G86=""),"INCOMPLETO",IF(C86&lt;B86,"DATAS INVÁLIDAS",IF(AND(D86&lt;&gt;"TODOS",COUNTIF('Parâmetros'!$A$18:$A$117,D86)=0),"SKU INVÁLIDO",IF(OR(F86&lt;-0.9,F86&gt;3),"IMPACTO INVÁLIDO","OK")))))</f>
        <v/>
      </c>
    </row>
    <row r="87">
      <c r="A87" s="29" t="n"/>
      <c r="B87" s="40" t="n"/>
      <c r="C87" s="40" t="n"/>
      <c r="D87" s="29" t="n"/>
      <c r="E87" s="29" t="n"/>
      <c r="F87" s="41" t="n"/>
      <c r="G87" s="29" t="n"/>
      <c r="H87" s="31" t="n"/>
      <c r="I87" s="5">
        <f>IF(COUNTA(A87:H87)=0,"",IF(OR(A87="",B87="",C87="",D87="",E87="",F87="",G87=""),"INCOMPLETO",IF(C87&lt;B87,"DATAS INVÁLIDAS",IF(AND(D87&lt;&gt;"TODOS",COUNTIF('Parâmetros'!$A$18:$A$117,D87)=0),"SKU INVÁLIDO",IF(OR(F87&lt;-0.9,F87&gt;3),"IMPACTO INVÁLIDO","OK")))))</f>
        <v/>
      </c>
    </row>
    <row r="88">
      <c r="A88" s="29" t="n"/>
      <c r="B88" s="40" t="n"/>
      <c r="C88" s="40" t="n"/>
      <c r="D88" s="29" t="n"/>
      <c r="E88" s="29" t="n"/>
      <c r="F88" s="41" t="n"/>
      <c r="G88" s="29" t="n"/>
      <c r="H88" s="31" t="n"/>
      <c r="I88" s="5">
        <f>IF(COUNTA(A88:H88)=0,"",IF(OR(A88="",B88="",C88="",D88="",E88="",F88="",G88=""),"INCOMPLETO",IF(C88&lt;B88,"DATAS INVÁLIDAS",IF(AND(D88&lt;&gt;"TODOS",COUNTIF('Parâmetros'!$A$18:$A$117,D88)=0),"SKU INVÁLIDO",IF(OR(F88&lt;-0.9,F88&gt;3),"IMPACTO INVÁLIDO","OK")))))</f>
        <v/>
      </c>
    </row>
    <row r="89">
      <c r="A89" s="29" t="n"/>
      <c r="B89" s="40" t="n"/>
      <c r="C89" s="40" t="n"/>
      <c r="D89" s="29" t="n"/>
      <c r="E89" s="29" t="n"/>
      <c r="F89" s="41" t="n"/>
      <c r="G89" s="29" t="n"/>
      <c r="H89" s="31" t="n"/>
      <c r="I89" s="5">
        <f>IF(COUNTA(A89:H89)=0,"",IF(OR(A89="",B89="",C89="",D89="",E89="",F89="",G89=""),"INCOMPLETO",IF(C89&lt;B89,"DATAS INVÁLIDAS",IF(AND(D89&lt;&gt;"TODOS",COUNTIF('Parâmetros'!$A$18:$A$117,D89)=0),"SKU INVÁLIDO",IF(OR(F89&lt;-0.9,F89&gt;3),"IMPACTO INVÁLIDO","OK")))))</f>
        <v/>
      </c>
    </row>
    <row r="90">
      <c r="A90" s="29" t="n"/>
      <c r="B90" s="40" t="n"/>
      <c r="C90" s="40" t="n"/>
      <c r="D90" s="29" t="n"/>
      <c r="E90" s="29" t="n"/>
      <c r="F90" s="41" t="n"/>
      <c r="G90" s="29" t="n"/>
      <c r="H90" s="31" t="n"/>
      <c r="I90" s="5">
        <f>IF(COUNTA(A90:H90)=0,"",IF(OR(A90="",B90="",C90="",D90="",E90="",F90="",G90=""),"INCOMPLETO",IF(C90&lt;B90,"DATAS INVÁLIDAS",IF(AND(D90&lt;&gt;"TODOS",COUNTIF('Parâmetros'!$A$18:$A$117,D90)=0),"SKU INVÁLIDO",IF(OR(F90&lt;-0.9,F90&gt;3),"IMPACTO INVÁLIDO","OK")))))</f>
        <v/>
      </c>
    </row>
    <row r="91">
      <c r="A91" s="29" t="n"/>
      <c r="B91" s="40" t="n"/>
      <c r="C91" s="40" t="n"/>
      <c r="D91" s="29" t="n"/>
      <c r="E91" s="29" t="n"/>
      <c r="F91" s="41" t="n"/>
      <c r="G91" s="29" t="n"/>
      <c r="H91" s="31" t="n"/>
      <c r="I91" s="5">
        <f>IF(COUNTA(A91:H91)=0,"",IF(OR(A91="",B91="",C91="",D91="",E91="",F91="",G91=""),"INCOMPLETO",IF(C91&lt;B91,"DATAS INVÁLIDAS",IF(AND(D91&lt;&gt;"TODOS",COUNTIF('Parâmetros'!$A$18:$A$117,D91)=0),"SKU INVÁLIDO",IF(OR(F91&lt;-0.9,F91&gt;3),"IMPACTO INVÁLIDO","OK")))))</f>
        <v/>
      </c>
    </row>
    <row r="92">
      <c r="A92" s="29" t="n"/>
      <c r="B92" s="40" t="n"/>
      <c r="C92" s="40" t="n"/>
      <c r="D92" s="29" t="n"/>
      <c r="E92" s="29" t="n"/>
      <c r="F92" s="41" t="n"/>
      <c r="G92" s="29" t="n"/>
      <c r="H92" s="31" t="n"/>
      <c r="I92" s="5">
        <f>IF(COUNTA(A92:H92)=0,"",IF(OR(A92="",B92="",C92="",D92="",E92="",F92="",G92=""),"INCOMPLETO",IF(C92&lt;B92,"DATAS INVÁLIDAS",IF(AND(D92&lt;&gt;"TODOS",COUNTIF('Parâmetros'!$A$18:$A$117,D92)=0),"SKU INVÁLIDO",IF(OR(F92&lt;-0.9,F92&gt;3),"IMPACTO INVÁLIDO","OK")))))</f>
        <v/>
      </c>
    </row>
    <row r="93">
      <c r="A93" s="29" t="n"/>
      <c r="B93" s="40" t="n"/>
      <c r="C93" s="40" t="n"/>
      <c r="D93" s="29" t="n"/>
      <c r="E93" s="29" t="n"/>
      <c r="F93" s="41" t="n"/>
      <c r="G93" s="29" t="n"/>
      <c r="H93" s="31" t="n"/>
      <c r="I93" s="5">
        <f>IF(COUNTA(A93:H93)=0,"",IF(OR(A93="",B93="",C93="",D93="",E93="",F93="",G93=""),"INCOMPLETO",IF(C93&lt;B93,"DATAS INVÁLIDAS",IF(AND(D93&lt;&gt;"TODOS",COUNTIF('Parâmetros'!$A$18:$A$117,D93)=0),"SKU INVÁLIDO",IF(OR(F93&lt;-0.9,F93&gt;3),"IMPACTO INVÁLIDO","OK")))))</f>
        <v/>
      </c>
    </row>
    <row r="94">
      <c r="A94" s="29" t="n"/>
      <c r="B94" s="40" t="n"/>
      <c r="C94" s="40" t="n"/>
      <c r="D94" s="29" t="n"/>
      <c r="E94" s="29" t="n"/>
      <c r="F94" s="41" t="n"/>
      <c r="G94" s="29" t="n"/>
      <c r="H94" s="31" t="n"/>
      <c r="I94" s="5">
        <f>IF(COUNTA(A94:H94)=0,"",IF(OR(A94="",B94="",C94="",D94="",E94="",F94="",G94=""),"INCOMPLETO",IF(C94&lt;B94,"DATAS INVÁLIDAS",IF(AND(D94&lt;&gt;"TODOS",COUNTIF('Parâmetros'!$A$18:$A$117,D94)=0),"SKU INVÁLIDO",IF(OR(F94&lt;-0.9,F94&gt;3),"IMPACTO INVÁLIDO","OK")))))</f>
        <v/>
      </c>
    </row>
    <row r="95">
      <c r="A95" s="29" t="n"/>
      <c r="B95" s="40" t="n"/>
      <c r="C95" s="40" t="n"/>
      <c r="D95" s="29" t="n"/>
      <c r="E95" s="29" t="n"/>
      <c r="F95" s="41" t="n"/>
      <c r="G95" s="29" t="n"/>
      <c r="H95" s="31" t="n"/>
      <c r="I95" s="5">
        <f>IF(COUNTA(A95:H95)=0,"",IF(OR(A95="",B95="",C95="",D95="",E95="",F95="",G95=""),"INCOMPLETO",IF(C95&lt;B95,"DATAS INVÁLIDAS",IF(AND(D95&lt;&gt;"TODOS",COUNTIF('Parâmetros'!$A$18:$A$117,D95)=0),"SKU INVÁLIDO",IF(OR(F95&lt;-0.9,F95&gt;3),"IMPACTO INVÁLIDO","OK")))))</f>
        <v/>
      </c>
    </row>
    <row r="96">
      <c r="A96" s="29" t="n"/>
      <c r="B96" s="40" t="n"/>
      <c r="C96" s="40" t="n"/>
      <c r="D96" s="29" t="n"/>
      <c r="E96" s="29" t="n"/>
      <c r="F96" s="41" t="n"/>
      <c r="G96" s="29" t="n"/>
      <c r="H96" s="31" t="n"/>
      <c r="I96" s="5">
        <f>IF(COUNTA(A96:H96)=0,"",IF(OR(A96="",B96="",C96="",D96="",E96="",F96="",G96=""),"INCOMPLETO",IF(C96&lt;B96,"DATAS INVÁLIDAS",IF(AND(D96&lt;&gt;"TODOS",COUNTIF('Parâmetros'!$A$18:$A$117,D96)=0),"SKU INVÁLIDO",IF(OR(F96&lt;-0.9,F96&gt;3),"IMPACTO INVÁLIDO","OK")))))</f>
        <v/>
      </c>
    </row>
    <row r="97">
      <c r="A97" s="29" t="n"/>
      <c r="B97" s="40" t="n"/>
      <c r="C97" s="40" t="n"/>
      <c r="D97" s="29" t="n"/>
      <c r="E97" s="29" t="n"/>
      <c r="F97" s="41" t="n"/>
      <c r="G97" s="29" t="n"/>
      <c r="H97" s="31" t="n"/>
      <c r="I97" s="5">
        <f>IF(COUNTA(A97:H97)=0,"",IF(OR(A97="",B97="",C97="",D97="",E97="",F97="",G97=""),"INCOMPLETO",IF(C97&lt;B97,"DATAS INVÁLIDAS",IF(AND(D97&lt;&gt;"TODOS",COUNTIF('Parâmetros'!$A$18:$A$117,D97)=0),"SKU INVÁLIDO",IF(OR(F97&lt;-0.9,F97&gt;3),"IMPACTO INVÁLIDO","OK")))))</f>
        <v/>
      </c>
    </row>
    <row r="98">
      <c r="A98" s="29" t="n"/>
      <c r="B98" s="40" t="n"/>
      <c r="C98" s="40" t="n"/>
      <c r="D98" s="29" t="n"/>
      <c r="E98" s="29" t="n"/>
      <c r="F98" s="41" t="n"/>
      <c r="G98" s="29" t="n"/>
      <c r="H98" s="31" t="n"/>
      <c r="I98" s="5">
        <f>IF(COUNTA(A98:H98)=0,"",IF(OR(A98="",B98="",C98="",D98="",E98="",F98="",G98=""),"INCOMPLETO",IF(C98&lt;B98,"DATAS INVÁLIDAS",IF(AND(D98&lt;&gt;"TODOS",COUNTIF('Parâmetros'!$A$18:$A$117,D98)=0),"SKU INVÁLIDO",IF(OR(F98&lt;-0.9,F98&gt;3),"IMPACTO INVÁLIDO","OK")))))</f>
        <v/>
      </c>
    </row>
    <row r="99">
      <c r="A99" s="29" t="n"/>
      <c r="B99" s="40" t="n"/>
      <c r="C99" s="40" t="n"/>
      <c r="D99" s="29" t="n"/>
      <c r="E99" s="29" t="n"/>
      <c r="F99" s="41" t="n"/>
      <c r="G99" s="29" t="n"/>
      <c r="H99" s="31" t="n"/>
      <c r="I99" s="5">
        <f>IF(COUNTA(A99:H99)=0,"",IF(OR(A99="",B99="",C99="",D99="",E99="",F99="",G99=""),"INCOMPLETO",IF(C99&lt;B99,"DATAS INVÁLIDAS",IF(AND(D99&lt;&gt;"TODOS",COUNTIF('Parâmetros'!$A$18:$A$117,D99)=0),"SKU INVÁLIDO",IF(OR(F99&lt;-0.9,F99&gt;3),"IMPACTO INVÁLIDO","OK")))))</f>
        <v/>
      </c>
    </row>
    <row r="100">
      <c r="A100" s="29" t="n"/>
      <c r="B100" s="40" t="n"/>
      <c r="C100" s="40" t="n"/>
      <c r="D100" s="29" t="n"/>
      <c r="E100" s="29" t="n"/>
      <c r="F100" s="41" t="n"/>
      <c r="G100" s="29" t="n"/>
      <c r="H100" s="31" t="n"/>
      <c r="I100" s="5">
        <f>IF(COUNTA(A100:H100)=0,"",IF(OR(A100="",B100="",C100="",D100="",E100="",F100="",G100=""),"INCOMPLETO",IF(C100&lt;B100,"DATAS INVÁLIDAS",IF(AND(D100&lt;&gt;"TODOS",COUNTIF('Parâmetros'!$A$18:$A$117,D100)=0),"SKU INVÁLIDO",IF(OR(F100&lt;-0.9,F100&gt;3),"IMPACTO INVÁLIDO","OK")))))</f>
        <v/>
      </c>
    </row>
    <row r="101">
      <c r="A101" s="29" t="n"/>
      <c r="B101" s="40" t="n"/>
      <c r="C101" s="40" t="n"/>
      <c r="D101" s="29" t="n"/>
      <c r="E101" s="29" t="n"/>
      <c r="F101" s="41" t="n"/>
      <c r="G101" s="29" t="n"/>
      <c r="H101" s="31" t="n"/>
      <c r="I101" s="5">
        <f>IF(COUNTA(A101:H101)=0,"",IF(OR(A101="",B101="",C101="",D101="",E101="",F101="",G101=""),"INCOMPLETO",IF(C101&lt;B101,"DATAS INVÁLIDAS",IF(AND(D101&lt;&gt;"TODOS",COUNTIF('Parâmetros'!$A$18:$A$117,D101)=0),"SKU INVÁLIDO",IF(OR(F101&lt;-0.9,F101&gt;3),"IMPACTO INVÁLIDO","OK")))))</f>
        <v/>
      </c>
    </row>
    <row r="102">
      <c r="A102" s="29" t="n"/>
      <c r="B102" s="40" t="n"/>
      <c r="C102" s="40" t="n"/>
      <c r="D102" s="29" t="n"/>
      <c r="E102" s="29" t="n"/>
      <c r="F102" s="41" t="n"/>
      <c r="G102" s="29" t="n"/>
      <c r="H102" s="31" t="n"/>
      <c r="I102" s="5">
        <f>IF(COUNTA(A102:H102)=0,"",IF(OR(A102="",B102="",C102="",D102="",E102="",F102="",G102=""),"INCOMPLETO",IF(C102&lt;B102,"DATAS INVÁLIDAS",IF(AND(D102&lt;&gt;"TODOS",COUNTIF('Parâmetros'!$A$18:$A$117,D102)=0),"SKU INVÁLIDO",IF(OR(F102&lt;-0.9,F102&gt;3),"IMPACTO INVÁLIDO","OK")))))</f>
        <v/>
      </c>
    </row>
    <row r="103">
      <c r="A103" s="29" t="n"/>
      <c r="B103" s="40" t="n"/>
      <c r="C103" s="40" t="n"/>
      <c r="D103" s="29" t="n"/>
      <c r="E103" s="29" t="n"/>
      <c r="F103" s="41" t="n"/>
      <c r="G103" s="29" t="n"/>
      <c r="H103" s="31" t="n"/>
      <c r="I103" s="5">
        <f>IF(COUNTA(A103:H103)=0,"",IF(OR(A103="",B103="",C103="",D103="",E103="",F103="",G103=""),"INCOMPLETO",IF(C103&lt;B103,"DATAS INVÁLIDAS",IF(AND(D103&lt;&gt;"TODOS",COUNTIF('Parâmetros'!$A$18:$A$117,D103)=0),"SKU INVÁLIDO",IF(OR(F103&lt;-0.9,F103&gt;3),"IMPACTO INVÁLIDO","OK")))))</f>
        <v/>
      </c>
    </row>
    <row r="104">
      <c r="A104" s="29" t="n"/>
      <c r="B104" s="40" t="n"/>
      <c r="C104" s="40" t="n"/>
      <c r="D104" s="29" t="n"/>
      <c r="E104" s="29" t="n"/>
      <c r="F104" s="41" t="n"/>
      <c r="G104" s="29" t="n"/>
      <c r="H104" s="31" t="n"/>
      <c r="I104" s="5">
        <f>IF(COUNTA(A104:H104)=0,"",IF(OR(A104="",B104="",C104="",D104="",E104="",F104="",G104=""),"INCOMPLETO",IF(C104&lt;B104,"DATAS INVÁLIDAS",IF(AND(D104&lt;&gt;"TODOS",COUNTIF('Parâmetros'!$A$18:$A$117,D104)=0),"SKU INVÁLIDO",IF(OR(F104&lt;-0.9,F104&gt;3),"IMPACTO INVÁLIDO","OK")))))</f>
        <v/>
      </c>
    </row>
    <row r="105">
      <c r="A105" s="29" t="n"/>
      <c r="B105" s="40" t="n"/>
      <c r="C105" s="40" t="n"/>
      <c r="D105" s="29" t="n"/>
      <c r="E105" s="29" t="n"/>
      <c r="F105" s="41" t="n"/>
      <c r="G105" s="29" t="n"/>
      <c r="H105" s="31" t="n"/>
      <c r="I105" s="5">
        <f>IF(COUNTA(A105:H105)=0,"",IF(OR(A105="",B105="",C105="",D105="",E105="",F105="",G105=""),"INCOMPLETO",IF(C105&lt;B105,"DATAS INVÁLIDAS",IF(AND(D105&lt;&gt;"TODOS",COUNTIF('Parâmetros'!$A$18:$A$117,D105)=0),"SKU INVÁLIDO",IF(OR(F105&lt;-0.9,F105&gt;3),"IMPACTO INVÁLIDO","OK")))))</f>
        <v/>
      </c>
    </row>
  </sheetData>
  <mergeCells count="1">
    <mergeCell ref="A1:I1"/>
  </mergeCells>
  <conditionalFormatting sqref="I6:I105">
    <cfRule type="expression" priority="1" dxfId="0">
      <formula>$I6="OK"</formula>
    </cfRule>
    <cfRule type="expression" priority="2" dxfId="2">
      <formula>$I6="INCOMPLETO"</formula>
    </cfRule>
    <cfRule type="expression" priority="3" dxfId="1">
      <formula>AND($I6&lt;&gt;"",$I6&lt;&gt;"OK",$I6&lt;&gt;"INCOMPLETO")</formula>
    </cfRule>
  </conditionalFormatting>
  <conditionalFormatting sqref="F6:F105">
    <cfRule type="expression" priority="4" dxfId="0">
      <formula>F6&gt;0</formula>
    </cfRule>
    <cfRule type="expression" priority="5" dxfId="3">
      <formula>F6&lt;0</formula>
    </cfRule>
  </conditionalFormatting>
  <dataValidations count="8">
    <dataValidation sqref="A6:A105" showDropDown="0" showInputMessage="1" showErrorMessage="1" allowBlank="0" errorTitle="Valor inválido" error="O ID do evento deve ser único quando preenchido." promptTitle="Preenchimento" prompt="O ID do evento deve ser único quando preenchido." type="custom" errorStyle="stop">
      <formula1>=OR(A6="",COUNTIF($A$6:$A$105,A6)=1)</formula1>
    </dataValidation>
    <dataValidation sqref="B6:B105" showDropDown="0" showInputMessage="1" showErrorMessage="1" allowBlank="0" errorTitle="Valor inválido" error="Informe uma data entre 01/01/2020 e 31/12/2035." promptTitle="Preenchimento" prompt="Informe uma data entre 01/01/2020 e 31/12/2035." type="date" errorStyle="stop" operator="between">
      <formula1>DATE(2020,1,1)</formula1>
      <formula2>DATE(2035,12,31)</formula2>
    </dataValidation>
    <dataValidation sqref="C6:C105" showDropDown="0" showInputMessage="1" showErrorMessage="1" allowBlank="0" errorTitle="Valor inválido" error="A data final deve estar entre 01/01/2020 e 31/12/2035 e não pode ser anterior à data inicial." promptTitle="Preenchimento" prompt="A data final deve estar entre 01/01/2020 e 31/12/2035 e não pode ser anterior à data inicial." type="custom" errorStyle="stop">
      <formula1>=OR(C6="",AND(C6&gt;=DATE(2020,1,1),C6&lt;=DATE(2035,12,31),B6&lt;&gt;"",C6&gt;=B6))</formula1>
    </dataValidation>
    <dataValidation sqref="D6:D105" showDropDown="0" showInputMessage="1" showErrorMessage="1" allowBlank="0" errorTitle="Valor inválido" error="Selecione um SKU ou TODOS." promptTitle="Preenchimento" prompt="Selecione um SKU ou TODOS." type="list" errorStyle="stop">
      <formula1>=INDIRECT("'Parâmetros'!$S$2:$S$102")</formula1>
    </dataValidation>
    <dataValidation sqref="E6:E105" showDropDown="0" showInputMessage="1" showErrorMessage="1" allowBlank="0" errorTitle="Valor inválido" error="Selecione o tipo do evento." promptTitle="Preenchimento" prompt="Selecione o tipo do evento." type="list" errorStyle="stop">
      <formula1>=INDIRECT("'Parâmetros'!$Q$2:$Q$5")</formula1>
    </dataValidation>
    <dataValidation sqref="F6:F105" showDropDown="0" showInputMessage="1" showErrorMessage="1" allowBlank="0" errorTitle="Valor inválido" error="Informe um percentual entre -90% e 300%." promptTitle="Preenchimento" prompt="Informe um percentual entre -90% e 300%." type="decimal" errorStyle="stop" operator="between">
      <formula1>-0.9</formula1>
      <formula2>3</formula2>
    </dataValidation>
    <dataValidation sqref="G6:G105" showDropDown="0" showInputMessage="1" showErrorMessage="1" allowBlank="0" errorTitle="Valor inválido" error="Selecione Ativo ou Inativo." promptTitle="Preenchimento" prompt="Selecione Ativo ou Inativo." type="list" errorStyle="stop">
      <formula1>=INDIRECT("'Parâmetros'!$R$2:$R$3")</formula1>
    </dataValidation>
    <dataValidation sqref="H6:H105" showDropDown="0" showInputMessage="1" showErrorMessage="1" allowBlank="0" errorTitle="Valor inválido" error="Use no máximo 200 caracteres." promptTitle="Preenchimento" prompt="Use no máximo 200 caracteres." type="textLength" errorStyle="stop" operator="lessThanOrEqual">
      <formula1>200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1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28" customWidth="1" min="3" max="3"/>
    <col width="23" customWidth="1" min="4" max="4"/>
    <col width="16" customWidth="1" min="5" max="5"/>
    <col width="16" customWidth="1" min="6" max="6"/>
    <col width="17" customWidth="1" min="7" max="7"/>
    <col width="18" customWidth="1" min="8" max="8"/>
    <col width="21" customWidth="1" min="9" max="9"/>
    <col width="16" customWidth="1" min="10" max="10"/>
    <col width="18" customWidth="1" min="11" max="11"/>
    <col width="20" customWidth="1" min="12" max="12"/>
    <col width="15" customWidth="1" min="13" max="13"/>
    <col width="24" customWidth="1" min="14" max="14"/>
    <col width="24" customWidth="1" min="15" max="15"/>
    <col width="18" customWidth="1" min="16" max="16"/>
    <col width="22" customWidth="1" min="17" max="17"/>
    <col width="27" customWidth="1" min="18" max="18"/>
  </cols>
  <sheetData>
    <row r="1" ht="27" customHeight="1">
      <c r="A1" s="1" t="inlineStr">
        <is>
          <t>Previsão mensal de demanda e estoque</t>
        </is>
      </c>
    </row>
    <row r="2">
      <c r="A2" s="27" t="inlineStr">
        <is>
          <t>A projeção considera estoque disponível e estoque em trânsito antes do primeiro mês previsto.</t>
        </is>
      </c>
      <c r="B2" s="28" t="n"/>
      <c r="C2" s="28" t="n"/>
      <c r="D2" s="28" t="n"/>
      <c r="E2" s="28" t="n"/>
      <c r="F2" s="28" t="n"/>
      <c r="G2" s="28" t="n"/>
      <c r="H2" s="28" t="n"/>
      <c r="I2" s="28" t="n"/>
      <c r="J2" s="28" t="n"/>
      <c r="K2" s="28" t="n"/>
      <c r="L2" s="28" t="n"/>
      <c r="M2" s="28" t="n"/>
      <c r="N2" s="28" t="n"/>
      <c r="O2" s="28" t="n"/>
      <c r="P2" s="28" t="n"/>
      <c r="Q2" s="28" t="n"/>
      <c r="R2" s="28" t="n"/>
    </row>
    <row r="3"/>
    <row r="4"/>
    <row r="5" ht="30" customHeight="1">
      <c r="A5" s="11" t="inlineStr">
        <is>
          <t>Período</t>
        </is>
      </c>
      <c r="B5" s="11" t="inlineStr">
        <is>
          <t>SKU</t>
        </is>
      </c>
      <c r="C5" s="11" t="inlineStr">
        <is>
          <t>Produto</t>
        </is>
      </c>
      <c r="D5" s="11" t="inlineStr">
        <is>
          <t>Status histórico</t>
        </is>
      </c>
      <c r="E5" s="11" t="inlineStr">
        <is>
          <t>Nível recente</t>
        </is>
      </c>
      <c r="F5" s="11" t="inlineStr">
        <is>
          <t>Fator sazonal</t>
        </is>
      </c>
      <c r="G5" s="11" t="inlineStr">
        <is>
          <t>Fator de eventos</t>
        </is>
      </c>
      <c r="H5" s="11" t="inlineStr">
        <is>
          <t>Previsão técnica</t>
        </is>
      </c>
      <c r="I5" s="11" t="inlineStr">
        <is>
          <t>Cenário conservador</t>
        </is>
      </c>
      <c r="J5" s="11" t="inlineStr">
        <is>
          <t>Cenário base</t>
        </is>
      </c>
      <c r="K5" s="11" t="inlineStr">
        <is>
          <t>Cenário otimista</t>
        </is>
      </c>
      <c r="L5" s="11" t="inlineStr">
        <is>
          <t>Cenário selecionado</t>
        </is>
      </c>
      <c r="M5" s="11" t="inlineStr">
        <is>
          <t>Erro aplicado</t>
        </is>
      </c>
      <c r="N5" s="11" t="inlineStr">
        <is>
          <t>Limite inferior indicativo</t>
        </is>
      </c>
      <c r="O5" s="11" t="inlineStr">
        <is>
          <t>Limite superior indicativo</t>
        </is>
      </c>
      <c r="P5" s="11" t="inlineStr">
        <is>
          <t>Estoque projetado</t>
        </is>
      </c>
      <c r="Q5" s="11" t="inlineStr">
        <is>
          <t>Necessidade acumulada</t>
        </is>
      </c>
      <c r="R5" s="11" t="inlineStr">
        <is>
          <t>Alerta</t>
        </is>
      </c>
    </row>
    <row r="6">
      <c r="A6" s="42">
        <f>IF(B6="","",EDATE(EOMONTH('Parâmetros'!$B$2,0)+1,MOD(ROW()-6,12)))</f>
        <v/>
      </c>
      <c r="B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" s="43">
        <f>IF(B6="","",INDEX('Parâmetros'!$B$18:$B$117,MATCH(B6,'Parâmetros'!$A$18:$A$117,0)))</f>
        <v/>
      </c>
      <c r="D6" s="43">
        <f>IF(B6="","",INDEX('Parâmetros'!$I$18:$I$117,MATCH(B6,'Parâmetros'!$A$18:$A$117,0)))</f>
        <v/>
      </c>
      <c r="E6" s="44">
        <f>IF(B6="","",IF(COUNTIFS('Histórico'!$B$6:$B$305,B6,'Histórico'!$A$6:$A$305,"&gt;="&amp;EDATE(EOMONTH('Parâmetros'!$B$2,0)+1,-'Parâmetros'!$B$4),'Histórico'!$A$6:$A$305,"&lt;="&amp;'Parâmetros'!$B$2,'Histórico'!$L$6:$L$305,"OK")&gt;='Parâmetros'!$B$11,AVERAGEIFS('Histórico'!$H$6:$H$305,'Histórico'!$B$6:$B$305,B6,'Histórico'!$A$6:$A$305,"&gt;="&amp;EDATE(EOMONTH('Parâmetros'!$B$2,0)+1,-'Parâmetros'!$B$4),'Histórico'!$A$6:$A$305,"&lt;="&amp;'Parâmetros'!$B$2,'Histórico'!$L$6:$L$305,"OK"),IF(INDEX('Parâmetros'!$G$18:$G$117,MATCH(B6,'Parâmetros'!$A$18:$A$117,0))="","",INDEX('Parâmetros'!$G$18:$G$117,MATCH(B6,'Parâmetros'!$A$18:$A$117,0)))))</f>
        <v/>
      </c>
      <c r="F6" s="45">
        <f>IF(B6="","",IF(COUNTIFS('Histórico'!$B$6:$B$305,B6,'Histórico'!$L$6:$L$305,"OK",'Histórico'!$M$6:$M$305,MONTH(A6),'Histórico'!$A$6:$A$305,"&lt;="&amp;'Parâmetros'!$B$2)&gt;='Parâmetros'!$B$12,MAX('Parâmetros'!$B$13,MIN('Parâmetros'!$B$14,IFERROR(AVERAGEIFS('Histórico'!$H$6:$H$305,'Histórico'!$B$6:$B$305,B6,'Histórico'!$L$6:$L$305,"OK",'Histórico'!$M$6:$M$305,MONTH(A6),'Histórico'!$A$6:$A$305,"&lt;="&amp;'Parâmetros'!$B$2)/AVERAGEIFS('Histórico'!$H$6:$H$305,'Histórico'!$B$6:$B$305,B6,'Histórico'!$L$6:$L$305,"OK",'Histórico'!$A$6:$A$305,"&lt;="&amp;'Parâmetros'!$B$2),1))),1))</f>
        <v/>
      </c>
      <c r="G6" s="45">
        <f>IF(OR(A6="",B6=""),"",MAX(0.1,1+SUMPRODUCT(--('Eventos'!$B$6:$B$105&lt;=EOMONTH(A6,0)),--('Eventos'!$C$6:$C$105&gt;=A6),--((('Eventos'!$D$6:$D$105=B6)+('Eventos'!$D$6:$D$105="TODOS"))&gt;0),--('Eventos'!$G$6:$G$105="Ativo"),--('Eventos'!$I$6:$I$105="OK"),'Eventos'!$F$6:$F$105)))</f>
        <v/>
      </c>
      <c r="H6" s="44">
        <f>IF(OR(B6="",E6=""),"",MAX(0,E6*F6*G6))</f>
        <v/>
      </c>
      <c r="I6" s="44">
        <f>IF(H6="","",H6*'Parâmetros'!$B$6)</f>
        <v/>
      </c>
      <c r="J6" s="44">
        <f>IF(H6="","",H6*'Parâmetros'!$B$7)</f>
        <v/>
      </c>
      <c r="K6" s="44">
        <f>IF(H6="","",H6*'Parâmetros'!$B$8)</f>
        <v/>
      </c>
      <c r="L6" s="44">
        <f>IF(H6="","",IF('Parâmetros'!$B$5="Conservador",I6,IF('Parâmetros'!$B$5="Otimista",K6,J6)))</f>
        <v/>
      </c>
      <c r="M6" s="46">
        <f>IF(B6="","",IF(COUNTIFS('Histórico'!$B$6:$B$305,B6,'Histórico'!$J$6:$J$305,"&lt;&gt;")&gt;='Parâmetros'!$B$10,AVERAGEIFS('Histórico'!$K$6:$K$305,'Histórico'!$B$6:$B$305,B6,'Histórico'!$J$6:$J$305,"&lt;&gt;"),'Parâmetros'!$B$9))</f>
        <v/>
      </c>
      <c r="N6" s="44">
        <f>IF(L6="","",MAX(0,L6*(1-M6)))</f>
        <v/>
      </c>
      <c r="O6" s="44">
        <f>IF(L6="","",L6*(1+M6))</f>
        <v/>
      </c>
      <c r="P6" s="44">
        <f>IF(L6="","",IF(INDEX('Parâmetros'!$E$18:$E$117,MATCH(B6,'Parâmetros'!$A$18:$A$117,0))="","",INDEX('Parâmetros'!$E$18:$E$117,MATCH(B6,'Parâmetros'!$A$18:$A$117,0))+N(INDEX('Parâmetros'!$F$18:$F$117,MATCH(B6,'Parâmetros'!$A$18:$A$117,0)))-SUMIFS($L$6:L6,$B$6:B6,B6,$A$6:A6,"&lt;="&amp;A6)))</f>
        <v/>
      </c>
      <c r="Q6" s="44">
        <f>IF(P6="","",MAX(0,-P6))</f>
        <v/>
      </c>
      <c r="R6" s="43">
        <f>IF(B6="","",IF(L6="","SEM BASE",IF(P6="","ESTOQUE NÃO INFORMADO",IF(P6&lt;0,"RUPTURA PREVISTA",IF(D6="Sem histórico","USAR DEMANDA INICIAL",IF(D6="Histórico insuficiente","HISTÓRICO INSUFICIENTE","OK"))))))</f>
        <v/>
      </c>
    </row>
    <row r="7">
      <c r="A7" s="42">
        <f>IF(B7="","",EDATE(EOMONTH('Parâmetros'!$B$2,0)+1,MOD(ROW()-6,12)))</f>
        <v/>
      </c>
      <c r="B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" s="43">
        <f>IF(B7="","",INDEX('Parâmetros'!$B$18:$B$117,MATCH(B7,'Parâmetros'!$A$18:$A$117,0)))</f>
        <v/>
      </c>
      <c r="D7" s="43">
        <f>IF(B7="","",INDEX('Parâmetros'!$I$18:$I$117,MATCH(B7,'Parâmetros'!$A$18:$A$117,0)))</f>
        <v/>
      </c>
      <c r="E7" s="44">
        <f>IF(B7="","",IF(COUNTIFS('Histórico'!$B$6:$B$305,B7,'Histórico'!$A$6:$A$305,"&gt;="&amp;EDATE(EOMONTH('Parâmetros'!$B$2,0)+1,-'Parâmetros'!$B$4),'Histórico'!$A$6:$A$305,"&lt;="&amp;'Parâmetros'!$B$2,'Histórico'!$L$6:$L$305,"OK")&gt;='Parâmetros'!$B$11,AVERAGEIFS('Histórico'!$H$6:$H$305,'Histórico'!$B$6:$B$305,B7,'Histórico'!$A$6:$A$305,"&gt;="&amp;EDATE(EOMONTH('Parâmetros'!$B$2,0)+1,-'Parâmetros'!$B$4),'Histórico'!$A$6:$A$305,"&lt;="&amp;'Parâmetros'!$B$2,'Histórico'!$L$6:$L$305,"OK"),IF(INDEX('Parâmetros'!$G$18:$G$117,MATCH(B7,'Parâmetros'!$A$18:$A$117,0))="","",INDEX('Parâmetros'!$G$18:$G$117,MATCH(B7,'Parâmetros'!$A$18:$A$117,0)))))</f>
        <v/>
      </c>
      <c r="F7" s="45">
        <f>IF(B7="","",IF(COUNTIFS('Histórico'!$B$6:$B$305,B7,'Histórico'!$L$6:$L$305,"OK",'Histórico'!$M$6:$M$305,MONTH(A7),'Histórico'!$A$6:$A$305,"&lt;="&amp;'Parâmetros'!$B$2)&gt;='Parâmetros'!$B$12,MAX('Parâmetros'!$B$13,MIN('Parâmetros'!$B$14,IFERROR(AVERAGEIFS('Histórico'!$H$6:$H$305,'Histórico'!$B$6:$B$305,B7,'Histórico'!$L$6:$L$305,"OK",'Histórico'!$M$6:$M$305,MONTH(A7),'Histórico'!$A$6:$A$305,"&lt;="&amp;'Parâmetros'!$B$2)/AVERAGEIFS('Histórico'!$H$6:$H$305,'Histórico'!$B$6:$B$305,B7,'Histórico'!$L$6:$L$305,"OK",'Histórico'!$A$6:$A$305,"&lt;="&amp;'Parâmetros'!$B$2),1))),1))</f>
        <v/>
      </c>
      <c r="G7" s="45">
        <f>IF(OR(A7="",B7=""),"",MAX(0.1,1+SUMPRODUCT(--('Eventos'!$B$6:$B$105&lt;=EOMONTH(A7,0)),--('Eventos'!$C$6:$C$105&gt;=A7),--((('Eventos'!$D$6:$D$105=B7)+('Eventos'!$D$6:$D$105="TODOS"))&gt;0),--('Eventos'!$G$6:$G$105="Ativo"),--('Eventos'!$I$6:$I$105="OK"),'Eventos'!$F$6:$F$105)))</f>
        <v/>
      </c>
      <c r="H7" s="44">
        <f>IF(OR(B7="",E7=""),"",MAX(0,E7*F7*G7))</f>
        <v/>
      </c>
      <c r="I7" s="44">
        <f>IF(H7="","",H7*'Parâmetros'!$B$6)</f>
        <v/>
      </c>
      <c r="J7" s="44">
        <f>IF(H7="","",H7*'Parâmetros'!$B$7)</f>
        <v/>
      </c>
      <c r="K7" s="44">
        <f>IF(H7="","",H7*'Parâmetros'!$B$8)</f>
        <v/>
      </c>
      <c r="L7" s="44">
        <f>IF(H7="","",IF('Parâmetros'!$B$5="Conservador",I7,IF('Parâmetros'!$B$5="Otimista",K7,J7)))</f>
        <v/>
      </c>
      <c r="M7" s="46">
        <f>IF(B7="","",IF(COUNTIFS('Histórico'!$B$6:$B$305,B7,'Histórico'!$J$6:$J$305,"&lt;&gt;")&gt;='Parâmetros'!$B$10,AVERAGEIFS('Histórico'!$K$6:$K$305,'Histórico'!$B$6:$B$305,B7,'Histórico'!$J$6:$J$305,"&lt;&gt;"),'Parâmetros'!$B$9))</f>
        <v/>
      </c>
      <c r="N7" s="44">
        <f>IF(L7="","",MAX(0,L7*(1-M7)))</f>
        <v/>
      </c>
      <c r="O7" s="44">
        <f>IF(L7="","",L7*(1+M7))</f>
        <v/>
      </c>
      <c r="P7" s="44">
        <f>IF(L7="","",IF(INDEX('Parâmetros'!$E$18:$E$117,MATCH(B7,'Parâmetros'!$A$18:$A$117,0))="","",INDEX('Parâmetros'!$E$18:$E$117,MATCH(B7,'Parâmetros'!$A$18:$A$117,0))+N(INDEX('Parâmetros'!$F$18:$F$117,MATCH(B7,'Parâmetros'!$A$18:$A$117,0)))-SUMIFS($L$6:L7,$B$6:B7,B7,$A$6:A7,"&lt;="&amp;A7)))</f>
        <v/>
      </c>
      <c r="Q7" s="44">
        <f>IF(P7="","",MAX(0,-P7))</f>
        <v/>
      </c>
      <c r="R7" s="43">
        <f>IF(B7="","",IF(L7="","SEM BASE",IF(P7="","ESTOQUE NÃO INFORMADO",IF(P7&lt;0,"RUPTURA PREVISTA",IF(D7="Sem histórico","USAR DEMANDA INICIAL",IF(D7="Histórico insuficiente","HISTÓRICO INSUFICIENTE","OK"))))))</f>
        <v/>
      </c>
    </row>
    <row r="8">
      <c r="A8" s="42">
        <f>IF(B8="","",EDATE(EOMONTH('Parâmetros'!$B$2,0)+1,MOD(ROW()-6,12)))</f>
        <v/>
      </c>
      <c r="B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" s="43">
        <f>IF(B8="","",INDEX('Parâmetros'!$B$18:$B$117,MATCH(B8,'Parâmetros'!$A$18:$A$117,0)))</f>
        <v/>
      </c>
      <c r="D8" s="43">
        <f>IF(B8="","",INDEX('Parâmetros'!$I$18:$I$117,MATCH(B8,'Parâmetros'!$A$18:$A$117,0)))</f>
        <v/>
      </c>
      <c r="E8" s="44">
        <f>IF(B8="","",IF(COUNTIFS('Histórico'!$B$6:$B$305,B8,'Histórico'!$A$6:$A$305,"&gt;="&amp;EDATE(EOMONTH('Parâmetros'!$B$2,0)+1,-'Parâmetros'!$B$4),'Histórico'!$A$6:$A$305,"&lt;="&amp;'Parâmetros'!$B$2,'Histórico'!$L$6:$L$305,"OK")&gt;='Parâmetros'!$B$11,AVERAGEIFS('Histórico'!$H$6:$H$305,'Histórico'!$B$6:$B$305,B8,'Histórico'!$A$6:$A$305,"&gt;="&amp;EDATE(EOMONTH('Parâmetros'!$B$2,0)+1,-'Parâmetros'!$B$4),'Histórico'!$A$6:$A$305,"&lt;="&amp;'Parâmetros'!$B$2,'Histórico'!$L$6:$L$305,"OK"),IF(INDEX('Parâmetros'!$G$18:$G$117,MATCH(B8,'Parâmetros'!$A$18:$A$117,0))="","",INDEX('Parâmetros'!$G$18:$G$117,MATCH(B8,'Parâmetros'!$A$18:$A$117,0)))))</f>
        <v/>
      </c>
      <c r="F8" s="45">
        <f>IF(B8="","",IF(COUNTIFS('Histórico'!$B$6:$B$305,B8,'Histórico'!$L$6:$L$305,"OK",'Histórico'!$M$6:$M$305,MONTH(A8),'Histórico'!$A$6:$A$305,"&lt;="&amp;'Parâmetros'!$B$2)&gt;='Parâmetros'!$B$12,MAX('Parâmetros'!$B$13,MIN('Parâmetros'!$B$14,IFERROR(AVERAGEIFS('Histórico'!$H$6:$H$305,'Histórico'!$B$6:$B$305,B8,'Histórico'!$L$6:$L$305,"OK",'Histórico'!$M$6:$M$305,MONTH(A8),'Histórico'!$A$6:$A$305,"&lt;="&amp;'Parâmetros'!$B$2)/AVERAGEIFS('Histórico'!$H$6:$H$305,'Histórico'!$B$6:$B$305,B8,'Histórico'!$L$6:$L$305,"OK",'Histórico'!$A$6:$A$305,"&lt;="&amp;'Parâmetros'!$B$2),1))),1))</f>
        <v/>
      </c>
      <c r="G8" s="45">
        <f>IF(OR(A8="",B8=""),"",MAX(0.1,1+SUMPRODUCT(--('Eventos'!$B$6:$B$105&lt;=EOMONTH(A8,0)),--('Eventos'!$C$6:$C$105&gt;=A8),--((('Eventos'!$D$6:$D$105=B8)+('Eventos'!$D$6:$D$105="TODOS"))&gt;0),--('Eventos'!$G$6:$G$105="Ativo"),--('Eventos'!$I$6:$I$105="OK"),'Eventos'!$F$6:$F$105)))</f>
        <v/>
      </c>
      <c r="H8" s="44">
        <f>IF(OR(B8="",E8=""),"",MAX(0,E8*F8*G8))</f>
        <v/>
      </c>
      <c r="I8" s="44">
        <f>IF(H8="","",H8*'Parâmetros'!$B$6)</f>
        <v/>
      </c>
      <c r="J8" s="44">
        <f>IF(H8="","",H8*'Parâmetros'!$B$7)</f>
        <v/>
      </c>
      <c r="K8" s="44">
        <f>IF(H8="","",H8*'Parâmetros'!$B$8)</f>
        <v/>
      </c>
      <c r="L8" s="44">
        <f>IF(H8="","",IF('Parâmetros'!$B$5="Conservador",I8,IF('Parâmetros'!$B$5="Otimista",K8,J8)))</f>
        <v/>
      </c>
      <c r="M8" s="46">
        <f>IF(B8="","",IF(COUNTIFS('Histórico'!$B$6:$B$305,B8,'Histórico'!$J$6:$J$305,"&lt;&gt;")&gt;='Parâmetros'!$B$10,AVERAGEIFS('Histórico'!$K$6:$K$305,'Histórico'!$B$6:$B$305,B8,'Histórico'!$J$6:$J$305,"&lt;&gt;"),'Parâmetros'!$B$9))</f>
        <v/>
      </c>
      <c r="N8" s="44">
        <f>IF(L8="","",MAX(0,L8*(1-M8)))</f>
        <v/>
      </c>
      <c r="O8" s="44">
        <f>IF(L8="","",L8*(1+M8))</f>
        <v/>
      </c>
      <c r="P8" s="44">
        <f>IF(L8="","",IF(INDEX('Parâmetros'!$E$18:$E$117,MATCH(B8,'Parâmetros'!$A$18:$A$117,0))="","",INDEX('Parâmetros'!$E$18:$E$117,MATCH(B8,'Parâmetros'!$A$18:$A$117,0))+N(INDEX('Parâmetros'!$F$18:$F$117,MATCH(B8,'Parâmetros'!$A$18:$A$117,0)))-SUMIFS($L$6:L8,$B$6:B8,B8,$A$6:A8,"&lt;="&amp;A8)))</f>
        <v/>
      </c>
      <c r="Q8" s="44">
        <f>IF(P8="","",MAX(0,-P8))</f>
        <v/>
      </c>
      <c r="R8" s="43">
        <f>IF(B8="","",IF(L8="","SEM BASE",IF(P8="","ESTOQUE NÃO INFORMADO",IF(P8&lt;0,"RUPTURA PREVISTA",IF(D8="Sem histórico","USAR DEMANDA INICIAL",IF(D8="Histórico insuficiente","HISTÓRICO INSUFICIENTE","OK"))))))</f>
        <v/>
      </c>
    </row>
    <row r="9">
      <c r="A9" s="42">
        <f>IF(B9="","",EDATE(EOMONTH('Parâmetros'!$B$2,0)+1,MOD(ROW()-6,12)))</f>
        <v/>
      </c>
      <c r="B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" s="43">
        <f>IF(B9="","",INDEX('Parâmetros'!$B$18:$B$117,MATCH(B9,'Parâmetros'!$A$18:$A$117,0)))</f>
        <v/>
      </c>
      <c r="D9" s="43">
        <f>IF(B9="","",INDEX('Parâmetros'!$I$18:$I$117,MATCH(B9,'Parâmetros'!$A$18:$A$117,0)))</f>
        <v/>
      </c>
      <c r="E9" s="44">
        <f>IF(B9="","",IF(COUNTIFS('Histórico'!$B$6:$B$305,B9,'Histórico'!$A$6:$A$305,"&gt;="&amp;EDATE(EOMONTH('Parâmetros'!$B$2,0)+1,-'Parâmetros'!$B$4),'Histórico'!$A$6:$A$305,"&lt;="&amp;'Parâmetros'!$B$2,'Histórico'!$L$6:$L$305,"OK")&gt;='Parâmetros'!$B$11,AVERAGEIFS('Histórico'!$H$6:$H$305,'Histórico'!$B$6:$B$305,B9,'Histórico'!$A$6:$A$305,"&gt;="&amp;EDATE(EOMONTH('Parâmetros'!$B$2,0)+1,-'Parâmetros'!$B$4),'Histórico'!$A$6:$A$305,"&lt;="&amp;'Parâmetros'!$B$2,'Histórico'!$L$6:$L$305,"OK"),IF(INDEX('Parâmetros'!$G$18:$G$117,MATCH(B9,'Parâmetros'!$A$18:$A$117,0))="","",INDEX('Parâmetros'!$G$18:$G$117,MATCH(B9,'Parâmetros'!$A$18:$A$117,0)))))</f>
        <v/>
      </c>
      <c r="F9" s="45">
        <f>IF(B9="","",IF(COUNTIFS('Histórico'!$B$6:$B$305,B9,'Histórico'!$L$6:$L$305,"OK",'Histórico'!$M$6:$M$305,MONTH(A9),'Histórico'!$A$6:$A$305,"&lt;="&amp;'Parâmetros'!$B$2)&gt;='Parâmetros'!$B$12,MAX('Parâmetros'!$B$13,MIN('Parâmetros'!$B$14,IFERROR(AVERAGEIFS('Histórico'!$H$6:$H$305,'Histórico'!$B$6:$B$305,B9,'Histórico'!$L$6:$L$305,"OK",'Histórico'!$M$6:$M$305,MONTH(A9),'Histórico'!$A$6:$A$305,"&lt;="&amp;'Parâmetros'!$B$2)/AVERAGEIFS('Histórico'!$H$6:$H$305,'Histórico'!$B$6:$B$305,B9,'Histórico'!$L$6:$L$305,"OK",'Histórico'!$A$6:$A$305,"&lt;="&amp;'Parâmetros'!$B$2),1))),1))</f>
        <v/>
      </c>
      <c r="G9" s="45">
        <f>IF(OR(A9="",B9=""),"",MAX(0.1,1+SUMPRODUCT(--('Eventos'!$B$6:$B$105&lt;=EOMONTH(A9,0)),--('Eventos'!$C$6:$C$105&gt;=A9),--((('Eventos'!$D$6:$D$105=B9)+('Eventos'!$D$6:$D$105="TODOS"))&gt;0),--('Eventos'!$G$6:$G$105="Ativo"),--('Eventos'!$I$6:$I$105="OK"),'Eventos'!$F$6:$F$105)))</f>
        <v/>
      </c>
      <c r="H9" s="44">
        <f>IF(OR(B9="",E9=""),"",MAX(0,E9*F9*G9))</f>
        <v/>
      </c>
      <c r="I9" s="44">
        <f>IF(H9="","",H9*'Parâmetros'!$B$6)</f>
        <v/>
      </c>
      <c r="J9" s="44">
        <f>IF(H9="","",H9*'Parâmetros'!$B$7)</f>
        <v/>
      </c>
      <c r="K9" s="44">
        <f>IF(H9="","",H9*'Parâmetros'!$B$8)</f>
        <v/>
      </c>
      <c r="L9" s="44">
        <f>IF(H9="","",IF('Parâmetros'!$B$5="Conservador",I9,IF('Parâmetros'!$B$5="Otimista",K9,J9)))</f>
        <v/>
      </c>
      <c r="M9" s="46">
        <f>IF(B9="","",IF(COUNTIFS('Histórico'!$B$6:$B$305,B9,'Histórico'!$J$6:$J$305,"&lt;&gt;")&gt;='Parâmetros'!$B$10,AVERAGEIFS('Histórico'!$K$6:$K$305,'Histórico'!$B$6:$B$305,B9,'Histórico'!$J$6:$J$305,"&lt;&gt;"),'Parâmetros'!$B$9))</f>
        <v/>
      </c>
      <c r="N9" s="44">
        <f>IF(L9="","",MAX(0,L9*(1-M9)))</f>
        <v/>
      </c>
      <c r="O9" s="44">
        <f>IF(L9="","",L9*(1+M9))</f>
        <v/>
      </c>
      <c r="P9" s="44">
        <f>IF(L9="","",IF(INDEX('Parâmetros'!$E$18:$E$117,MATCH(B9,'Parâmetros'!$A$18:$A$117,0))="","",INDEX('Parâmetros'!$E$18:$E$117,MATCH(B9,'Parâmetros'!$A$18:$A$117,0))+N(INDEX('Parâmetros'!$F$18:$F$117,MATCH(B9,'Parâmetros'!$A$18:$A$117,0)))-SUMIFS($L$6:L9,$B$6:B9,B9,$A$6:A9,"&lt;="&amp;A9)))</f>
        <v/>
      </c>
      <c r="Q9" s="44">
        <f>IF(P9="","",MAX(0,-P9))</f>
        <v/>
      </c>
      <c r="R9" s="43">
        <f>IF(B9="","",IF(L9="","SEM BASE",IF(P9="","ESTOQUE NÃO INFORMADO",IF(P9&lt;0,"RUPTURA PREVISTA",IF(D9="Sem histórico","USAR DEMANDA INICIAL",IF(D9="Histórico insuficiente","HISTÓRICO INSUFICIENTE","OK"))))))</f>
        <v/>
      </c>
    </row>
    <row r="10">
      <c r="A10" s="42">
        <f>IF(B10="","",EDATE(EOMONTH('Parâmetros'!$B$2,0)+1,MOD(ROW()-6,12)))</f>
        <v/>
      </c>
      <c r="B1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" s="43">
        <f>IF(B10="","",INDEX('Parâmetros'!$B$18:$B$117,MATCH(B10,'Parâmetros'!$A$18:$A$117,0)))</f>
        <v/>
      </c>
      <c r="D10" s="43">
        <f>IF(B10="","",INDEX('Parâmetros'!$I$18:$I$117,MATCH(B10,'Parâmetros'!$A$18:$A$117,0)))</f>
        <v/>
      </c>
      <c r="E10" s="44">
        <f>IF(B10="","",IF(COUNTIFS('Histórico'!$B$6:$B$305,B10,'Histórico'!$A$6:$A$305,"&gt;="&amp;EDATE(EOMONTH('Parâmetros'!$B$2,0)+1,-'Parâmetros'!$B$4),'Histórico'!$A$6:$A$305,"&lt;="&amp;'Parâmetros'!$B$2,'Histórico'!$L$6:$L$305,"OK")&gt;='Parâmetros'!$B$11,AVERAGEIFS('Histórico'!$H$6:$H$305,'Histórico'!$B$6:$B$305,B10,'Histórico'!$A$6:$A$305,"&gt;="&amp;EDATE(EOMONTH('Parâmetros'!$B$2,0)+1,-'Parâmetros'!$B$4),'Histórico'!$A$6:$A$305,"&lt;="&amp;'Parâmetros'!$B$2,'Histórico'!$L$6:$L$305,"OK"),IF(INDEX('Parâmetros'!$G$18:$G$117,MATCH(B10,'Parâmetros'!$A$18:$A$117,0))="","",INDEX('Parâmetros'!$G$18:$G$117,MATCH(B10,'Parâmetros'!$A$18:$A$117,0)))))</f>
        <v/>
      </c>
      <c r="F10" s="45">
        <f>IF(B10="","",IF(COUNTIFS('Histórico'!$B$6:$B$305,B10,'Histórico'!$L$6:$L$305,"OK",'Histórico'!$M$6:$M$305,MONTH(A10),'Histórico'!$A$6:$A$305,"&lt;="&amp;'Parâmetros'!$B$2)&gt;='Parâmetros'!$B$12,MAX('Parâmetros'!$B$13,MIN('Parâmetros'!$B$14,IFERROR(AVERAGEIFS('Histórico'!$H$6:$H$305,'Histórico'!$B$6:$B$305,B10,'Histórico'!$L$6:$L$305,"OK",'Histórico'!$M$6:$M$305,MONTH(A10),'Histórico'!$A$6:$A$305,"&lt;="&amp;'Parâmetros'!$B$2)/AVERAGEIFS('Histórico'!$H$6:$H$305,'Histórico'!$B$6:$B$305,B10,'Histórico'!$L$6:$L$305,"OK",'Histórico'!$A$6:$A$305,"&lt;="&amp;'Parâmetros'!$B$2),1))),1))</f>
        <v/>
      </c>
      <c r="G10" s="45">
        <f>IF(OR(A10="",B10=""),"",MAX(0.1,1+SUMPRODUCT(--('Eventos'!$B$6:$B$105&lt;=EOMONTH(A10,0)),--('Eventos'!$C$6:$C$105&gt;=A10),--((('Eventos'!$D$6:$D$105=B10)+('Eventos'!$D$6:$D$105="TODOS"))&gt;0),--('Eventos'!$G$6:$G$105="Ativo"),--('Eventos'!$I$6:$I$105="OK"),'Eventos'!$F$6:$F$105)))</f>
        <v/>
      </c>
      <c r="H10" s="44">
        <f>IF(OR(B10="",E10=""),"",MAX(0,E10*F10*G10))</f>
        <v/>
      </c>
      <c r="I10" s="44">
        <f>IF(H10="","",H10*'Parâmetros'!$B$6)</f>
        <v/>
      </c>
      <c r="J10" s="44">
        <f>IF(H10="","",H10*'Parâmetros'!$B$7)</f>
        <v/>
      </c>
      <c r="K10" s="44">
        <f>IF(H10="","",H10*'Parâmetros'!$B$8)</f>
        <v/>
      </c>
      <c r="L10" s="44">
        <f>IF(H10="","",IF('Parâmetros'!$B$5="Conservador",I10,IF('Parâmetros'!$B$5="Otimista",K10,J10)))</f>
        <v/>
      </c>
      <c r="M10" s="46">
        <f>IF(B10="","",IF(COUNTIFS('Histórico'!$B$6:$B$305,B10,'Histórico'!$J$6:$J$305,"&lt;&gt;")&gt;='Parâmetros'!$B$10,AVERAGEIFS('Histórico'!$K$6:$K$305,'Histórico'!$B$6:$B$305,B10,'Histórico'!$J$6:$J$305,"&lt;&gt;"),'Parâmetros'!$B$9))</f>
        <v/>
      </c>
      <c r="N10" s="44">
        <f>IF(L10="","",MAX(0,L10*(1-M10)))</f>
        <v/>
      </c>
      <c r="O10" s="44">
        <f>IF(L10="","",L10*(1+M10))</f>
        <v/>
      </c>
      <c r="P10" s="44">
        <f>IF(L10="","",IF(INDEX('Parâmetros'!$E$18:$E$117,MATCH(B10,'Parâmetros'!$A$18:$A$117,0))="","",INDEX('Parâmetros'!$E$18:$E$117,MATCH(B10,'Parâmetros'!$A$18:$A$117,0))+N(INDEX('Parâmetros'!$F$18:$F$117,MATCH(B10,'Parâmetros'!$A$18:$A$117,0)))-SUMIFS($L$6:L10,$B$6:B10,B10,$A$6:A10,"&lt;="&amp;A10)))</f>
        <v/>
      </c>
      <c r="Q10" s="44">
        <f>IF(P10="","",MAX(0,-P10))</f>
        <v/>
      </c>
      <c r="R10" s="43">
        <f>IF(B10="","",IF(L10="","SEM BASE",IF(P10="","ESTOQUE NÃO INFORMADO",IF(P10&lt;0,"RUPTURA PREVISTA",IF(D10="Sem histórico","USAR DEMANDA INICIAL",IF(D10="Histórico insuficiente","HISTÓRICO INSUFICIENTE","OK"))))))</f>
        <v/>
      </c>
    </row>
    <row r="11">
      <c r="A11" s="42">
        <f>IF(B11="","",EDATE(EOMONTH('Parâmetros'!$B$2,0)+1,MOD(ROW()-6,12)))</f>
        <v/>
      </c>
      <c r="B1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" s="43">
        <f>IF(B11="","",INDEX('Parâmetros'!$B$18:$B$117,MATCH(B11,'Parâmetros'!$A$18:$A$117,0)))</f>
        <v/>
      </c>
      <c r="D11" s="43">
        <f>IF(B11="","",INDEX('Parâmetros'!$I$18:$I$117,MATCH(B11,'Parâmetros'!$A$18:$A$117,0)))</f>
        <v/>
      </c>
      <c r="E11" s="44">
        <f>IF(B11="","",IF(COUNTIFS('Histórico'!$B$6:$B$305,B11,'Histórico'!$A$6:$A$305,"&gt;="&amp;EDATE(EOMONTH('Parâmetros'!$B$2,0)+1,-'Parâmetros'!$B$4),'Histórico'!$A$6:$A$305,"&lt;="&amp;'Parâmetros'!$B$2,'Histórico'!$L$6:$L$305,"OK")&gt;='Parâmetros'!$B$11,AVERAGEIFS('Histórico'!$H$6:$H$305,'Histórico'!$B$6:$B$305,B11,'Histórico'!$A$6:$A$305,"&gt;="&amp;EDATE(EOMONTH('Parâmetros'!$B$2,0)+1,-'Parâmetros'!$B$4),'Histórico'!$A$6:$A$305,"&lt;="&amp;'Parâmetros'!$B$2,'Histórico'!$L$6:$L$305,"OK"),IF(INDEX('Parâmetros'!$G$18:$G$117,MATCH(B11,'Parâmetros'!$A$18:$A$117,0))="","",INDEX('Parâmetros'!$G$18:$G$117,MATCH(B11,'Parâmetros'!$A$18:$A$117,0)))))</f>
        <v/>
      </c>
      <c r="F11" s="45">
        <f>IF(B11="","",IF(COUNTIFS('Histórico'!$B$6:$B$305,B11,'Histórico'!$L$6:$L$305,"OK",'Histórico'!$M$6:$M$305,MONTH(A11),'Histórico'!$A$6:$A$305,"&lt;="&amp;'Parâmetros'!$B$2)&gt;='Parâmetros'!$B$12,MAX('Parâmetros'!$B$13,MIN('Parâmetros'!$B$14,IFERROR(AVERAGEIFS('Histórico'!$H$6:$H$305,'Histórico'!$B$6:$B$305,B11,'Histórico'!$L$6:$L$305,"OK",'Histórico'!$M$6:$M$305,MONTH(A11),'Histórico'!$A$6:$A$305,"&lt;="&amp;'Parâmetros'!$B$2)/AVERAGEIFS('Histórico'!$H$6:$H$305,'Histórico'!$B$6:$B$305,B11,'Histórico'!$L$6:$L$305,"OK",'Histórico'!$A$6:$A$305,"&lt;="&amp;'Parâmetros'!$B$2),1))),1))</f>
        <v/>
      </c>
      <c r="G11" s="45">
        <f>IF(OR(A11="",B11=""),"",MAX(0.1,1+SUMPRODUCT(--('Eventos'!$B$6:$B$105&lt;=EOMONTH(A11,0)),--('Eventos'!$C$6:$C$105&gt;=A11),--((('Eventos'!$D$6:$D$105=B11)+('Eventos'!$D$6:$D$105="TODOS"))&gt;0),--('Eventos'!$G$6:$G$105="Ativo"),--('Eventos'!$I$6:$I$105="OK"),'Eventos'!$F$6:$F$105)))</f>
        <v/>
      </c>
      <c r="H11" s="44">
        <f>IF(OR(B11="",E11=""),"",MAX(0,E11*F11*G11))</f>
        <v/>
      </c>
      <c r="I11" s="44">
        <f>IF(H11="","",H11*'Parâmetros'!$B$6)</f>
        <v/>
      </c>
      <c r="J11" s="44">
        <f>IF(H11="","",H11*'Parâmetros'!$B$7)</f>
        <v/>
      </c>
      <c r="K11" s="44">
        <f>IF(H11="","",H11*'Parâmetros'!$B$8)</f>
        <v/>
      </c>
      <c r="L11" s="44">
        <f>IF(H11="","",IF('Parâmetros'!$B$5="Conservador",I11,IF('Parâmetros'!$B$5="Otimista",K11,J11)))</f>
        <v/>
      </c>
      <c r="M11" s="46">
        <f>IF(B11="","",IF(COUNTIFS('Histórico'!$B$6:$B$305,B11,'Histórico'!$J$6:$J$305,"&lt;&gt;")&gt;='Parâmetros'!$B$10,AVERAGEIFS('Histórico'!$K$6:$K$305,'Histórico'!$B$6:$B$305,B11,'Histórico'!$J$6:$J$305,"&lt;&gt;"),'Parâmetros'!$B$9))</f>
        <v/>
      </c>
      <c r="N11" s="44">
        <f>IF(L11="","",MAX(0,L11*(1-M11)))</f>
        <v/>
      </c>
      <c r="O11" s="44">
        <f>IF(L11="","",L11*(1+M11))</f>
        <v/>
      </c>
      <c r="P11" s="44">
        <f>IF(L11="","",IF(INDEX('Parâmetros'!$E$18:$E$117,MATCH(B11,'Parâmetros'!$A$18:$A$117,0))="","",INDEX('Parâmetros'!$E$18:$E$117,MATCH(B11,'Parâmetros'!$A$18:$A$117,0))+N(INDEX('Parâmetros'!$F$18:$F$117,MATCH(B11,'Parâmetros'!$A$18:$A$117,0)))-SUMIFS($L$6:L11,$B$6:B11,B11,$A$6:A11,"&lt;="&amp;A11)))</f>
        <v/>
      </c>
      <c r="Q11" s="44">
        <f>IF(P11="","",MAX(0,-P11))</f>
        <v/>
      </c>
      <c r="R11" s="43">
        <f>IF(B11="","",IF(L11="","SEM BASE",IF(P11="","ESTOQUE NÃO INFORMADO",IF(P11&lt;0,"RUPTURA PREVISTA",IF(D11="Sem histórico","USAR DEMANDA INICIAL",IF(D11="Histórico insuficiente","HISTÓRICO INSUFICIENTE","OK"))))))</f>
        <v/>
      </c>
    </row>
    <row r="12">
      <c r="A12" s="42">
        <f>IF(B12="","",EDATE(EOMONTH('Parâmetros'!$B$2,0)+1,MOD(ROW()-6,12)))</f>
        <v/>
      </c>
      <c r="B1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" s="43">
        <f>IF(B12="","",INDEX('Parâmetros'!$B$18:$B$117,MATCH(B12,'Parâmetros'!$A$18:$A$117,0)))</f>
        <v/>
      </c>
      <c r="D12" s="43">
        <f>IF(B12="","",INDEX('Parâmetros'!$I$18:$I$117,MATCH(B12,'Parâmetros'!$A$18:$A$117,0)))</f>
        <v/>
      </c>
      <c r="E12" s="44">
        <f>IF(B12="","",IF(COUNTIFS('Histórico'!$B$6:$B$305,B12,'Histórico'!$A$6:$A$305,"&gt;="&amp;EDATE(EOMONTH('Parâmetros'!$B$2,0)+1,-'Parâmetros'!$B$4),'Histórico'!$A$6:$A$305,"&lt;="&amp;'Parâmetros'!$B$2,'Histórico'!$L$6:$L$305,"OK")&gt;='Parâmetros'!$B$11,AVERAGEIFS('Histórico'!$H$6:$H$305,'Histórico'!$B$6:$B$305,B12,'Histórico'!$A$6:$A$305,"&gt;="&amp;EDATE(EOMONTH('Parâmetros'!$B$2,0)+1,-'Parâmetros'!$B$4),'Histórico'!$A$6:$A$305,"&lt;="&amp;'Parâmetros'!$B$2,'Histórico'!$L$6:$L$305,"OK"),IF(INDEX('Parâmetros'!$G$18:$G$117,MATCH(B12,'Parâmetros'!$A$18:$A$117,0))="","",INDEX('Parâmetros'!$G$18:$G$117,MATCH(B12,'Parâmetros'!$A$18:$A$117,0)))))</f>
        <v/>
      </c>
      <c r="F12" s="45">
        <f>IF(B12="","",IF(COUNTIFS('Histórico'!$B$6:$B$305,B12,'Histórico'!$L$6:$L$305,"OK",'Histórico'!$M$6:$M$305,MONTH(A12),'Histórico'!$A$6:$A$305,"&lt;="&amp;'Parâmetros'!$B$2)&gt;='Parâmetros'!$B$12,MAX('Parâmetros'!$B$13,MIN('Parâmetros'!$B$14,IFERROR(AVERAGEIFS('Histórico'!$H$6:$H$305,'Histórico'!$B$6:$B$305,B12,'Histórico'!$L$6:$L$305,"OK",'Histórico'!$M$6:$M$305,MONTH(A12),'Histórico'!$A$6:$A$305,"&lt;="&amp;'Parâmetros'!$B$2)/AVERAGEIFS('Histórico'!$H$6:$H$305,'Histórico'!$B$6:$B$305,B12,'Histórico'!$L$6:$L$305,"OK",'Histórico'!$A$6:$A$305,"&lt;="&amp;'Parâmetros'!$B$2),1))),1))</f>
        <v/>
      </c>
      <c r="G12" s="45">
        <f>IF(OR(A12="",B12=""),"",MAX(0.1,1+SUMPRODUCT(--('Eventos'!$B$6:$B$105&lt;=EOMONTH(A12,0)),--('Eventos'!$C$6:$C$105&gt;=A12),--((('Eventos'!$D$6:$D$105=B12)+('Eventos'!$D$6:$D$105="TODOS"))&gt;0),--('Eventos'!$G$6:$G$105="Ativo"),--('Eventos'!$I$6:$I$105="OK"),'Eventos'!$F$6:$F$105)))</f>
        <v/>
      </c>
      <c r="H12" s="44">
        <f>IF(OR(B12="",E12=""),"",MAX(0,E12*F12*G12))</f>
        <v/>
      </c>
      <c r="I12" s="44">
        <f>IF(H12="","",H12*'Parâmetros'!$B$6)</f>
        <v/>
      </c>
      <c r="J12" s="44">
        <f>IF(H12="","",H12*'Parâmetros'!$B$7)</f>
        <v/>
      </c>
      <c r="K12" s="44">
        <f>IF(H12="","",H12*'Parâmetros'!$B$8)</f>
        <v/>
      </c>
      <c r="L12" s="44">
        <f>IF(H12="","",IF('Parâmetros'!$B$5="Conservador",I12,IF('Parâmetros'!$B$5="Otimista",K12,J12)))</f>
        <v/>
      </c>
      <c r="M12" s="46">
        <f>IF(B12="","",IF(COUNTIFS('Histórico'!$B$6:$B$305,B12,'Histórico'!$J$6:$J$305,"&lt;&gt;")&gt;='Parâmetros'!$B$10,AVERAGEIFS('Histórico'!$K$6:$K$305,'Histórico'!$B$6:$B$305,B12,'Histórico'!$J$6:$J$305,"&lt;&gt;"),'Parâmetros'!$B$9))</f>
        <v/>
      </c>
      <c r="N12" s="44">
        <f>IF(L12="","",MAX(0,L12*(1-M12)))</f>
        <v/>
      </c>
      <c r="O12" s="44">
        <f>IF(L12="","",L12*(1+M12))</f>
        <v/>
      </c>
      <c r="P12" s="44">
        <f>IF(L12="","",IF(INDEX('Parâmetros'!$E$18:$E$117,MATCH(B12,'Parâmetros'!$A$18:$A$117,0))="","",INDEX('Parâmetros'!$E$18:$E$117,MATCH(B12,'Parâmetros'!$A$18:$A$117,0))+N(INDEX('Parâmetros'!$F$18:$F$117,MATCH(B12,'Parâmetros'!$A$18:$A$117,0)))-SUMIFS($L$6:L12,$B$6:B12,B12,$A$6:A12,"&lt;="&amp;A12)))</f>
        <v/>
      </c>
      <c r="Q12" s="44">
        <f>IF(P12="","",MAX(0,-P12))</f>
        <v/>
      </c>
      <c r="R12" s="43">
        <f>IF(B12="","",IF(L12="","SEM BASE",IF(P12="","ESTOQUE NÃO INFORMADO",IF(P12&lt;0,"RUPTURA PREVISTA",IF(D12="Sem histórico","USAR DEMANDA INICIAL",IF(D12="Histórico insuficiente","HISTÓRICO INSUFICIENTE","OK"))))))</f>
        <v/>
      </c>
    </row>
    <row r="13">
      <c r="A13" s="42">
        <f>IF(B13="","",EDATE(EOMONTH('Parâmetros'!$B$2,0)+1,MOD(ROW()-6,12)))</f>
        <v/>
      </c>
      <c r="B1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3" s="43">
        <f>IF(B13="","",INDEX('Parâmetros'!$B$18:$B$117,MATCH(B13,'Parâmetros'!$A$18:$A$117,0)))</f>
        <v/>
      </c>
      <c r="D13" s="43">
        <f>IF(B13="","",INDEX('Parâmetros'!$I$18:$I$117,MATCH(B13,'Parâmetros'!$A$18:$A$117,0)))</f>
        <v/>
      </c>
      <c r="E13" s="44">
        <f>IF(B13="","",IF(COUNTIFS('Histórico'!$B$6:$B$305,B13,'Histórico'!$A$6:$A$305,"&gt;="&amp;EDATE(EOMONTH('Parâmetros'!$B$2,0)+1,-'Parâmetros'!$B$4),'Histórico'!$A$6:$A$305,"&lt;="&amp;'Parâmetros'!$B$2,'Histórico'!$L$6:$L$305,"OK")&gt;='Parâmetros'!$B$11,AVERAGEIFS('Histórico'!$H$6:$H$305,'Histórico'!$B$6:$B$305,B13,'Histórico'!$A$6:$A$305,"&gt;="&amp;EDATE(EOMONTH('Parâmetros'!$B$2,0)+1,-'Parâmetros'!$B$4),'Histórico'!$A$6:$A$305,"&lt;="&amp;'Parâmetros'!$B$2,'Histórico'!$L$6:$L$305,"OK"),IF(INDEX('Parâmetros'!$G$18:$G$117,MATCH(B13,'Parâmetros'!$A$18:$A$117,0))="","",INDEX('Parâmetros'!$G$18:$G$117,MATCH(B13,'Parâmetros'!$A$18:$A$117,0)))))</f>
        <v/>
      </c>
      <c r="F13" s="45">
        <f>IF(B13="","",IF(COUNTIFS('Histórico'!$B$6:$B$305,B13,'Histórico'!$L$6:$L$305,"OK",'Histórico'!$M$6:$M$305,MONTH(A13),'Histórico'!$A$6:$A$305,"&lt;="&amp;'Parâmetros'!$B$2)&gt;='Parâmetros'!$B$12,MAX('Parâmetros'!$B$13,MIN('Parâmetros'!$B$14,IFERROR(AVERAGEIFS('Histórico'!$H$6:$H$305,'Histórico'!$B$6:$B$305,B13,'Histórico'!$L$6:$L$305,"OK",'Histórico'!$M$6:$M$305,MONTH(A13),'Histórico'!$A$6:$A$305,"&lt;="&amp;'Parâmetros'!$B$2)/AVERAGEIFS('Histórico'!$H$6:$H$305,'Histórico'!$B$6:$B$305,B13,'Histórico'!$L$6:$L$305,"OK",'Histórico'!$A$6:$A$305,"&lt;="&amp;'Parâmetros'!$B$2),1))),1))</f>
        <v/>
      </c>
      <c r="G13" s="45">
        <f>IF(OR(A13="",B13=""),"",MAX(0.1,1+SUMPRODUCT(--('Eventos'!$B$6:$B$105&lt;=EOMONTH(A13,0)),--('Eventos'!$C$6:$C$105&gt;=A13),--((('Eventos'!$D$6:$D$105=B13)+('Eventos'!$D$6:$D$105="TODOS"))&gt;0),--('Eventos'!$G$6:$G$105="Ativo"),--('Eventos'!$I$6:$I$105="OK"),'Eventos'!$F$6:$F$105)))</f>
        <v/>
      </c>
      <c r="H13" s="44">
        <f>IF(OR(B13="",E13=""),"",MAX(0,E13*F13*G13))</f>
        <v/>
      </c>
      <c r="I13" s="44">
        <f>IF(H13="","",H13*'Parâmetros'!$B$6)</f>
        <v/>
      </c>
      <c r="J13" s="44">
        <f>IF(H13="","",H13*'Parâmetros'!$B$7)</f>
        <v/>
      </c>
      <c r="K13" s="44">
        <f>IF(H13="","",H13*'Parâmetros'!$B$8)</f>
        <v/>
      </c>
      <c r="L13" s="44">
        <f>IF(H13="","",IF('Parâmetros'!$B$5="Conservador",I13,IF('Parâmetros'!$B$5="Otimista",K13,J13)))</f>
        <v/>
      </c>
      <c r="M13" s="46">
        <f>IF(B13="","",IF(COUNTIFS('Histórico'!$B$6:$B$305,B13,'Histórico'!$J$6:$J$305,"&lt;&gt;")&gt;='Parâmetros'!$B$10,AVERAGEIFS('Histórico'!$K$6:$K$305,'Histórico'!$B$6:$B$305,B13,'Histórico'!$J$6:$J$305,"&lt;&gt;"),'Parâmetros'!$B$9))</f>
        <v/>
      </c>
      <c r="N13" s="44">
        <f>IF(L13="","",MAX(0,L13*(1-M13)))</f>
        <v/>
      </c>
      <c r="O13" s="44">
        <f>IF(L13="","",L13*(1+M13))</f>
        <v/>
      </c>
      <c r="P13" s="44">
        <f>IF(L13="","",IF(INDEX('Parâmetros'!$E$18:$E$117,MATCH(B13,'Parâmetros'!$A$18:$A$117,0))="","",INDEX('Parâmetros'!$E$18:$E$117,MATCH(B13,'Parâmetros'!$A$18:$A$117,0))+N(INDEX('Parâmetros'!$F$18:$F$117,MATCH(B13,'Parâmetros'!$A$18:$A$117,0)))-SUMIFS($L$6:L13,$B$6:B13,B13,$A$6:A13,"&lt;="&amp;A13)))</f>
        <v/>
      </c>
      <c r="Q13" s="44">
        <f>IF(P13="","",MAX(0,-P13))</f>
        <v/>
      </c>
      <c r="R13" s="43">
        <f>IF(B13="","",IF(L13="","SEM BASE",IF(P13="","ESTOQUE NÃO INFORMADO",IF(P13&lt;0,"RUPTURA PREVISTA",IF(D13="Sem histórico","USAR DEMANDA INICIAL",IF(D13="Histórico insuficiente","HISTÓRICO INSUFICIENTE","OK"))))))</f>
        <v/>
      </c>
    </row>
    <row r="14">
      <c r="A14" s="42">
        <f>IF(B14="","",EDATE(EOMONTH('Parâmetros'!$B$2,0)+1,MOD(ROW()-6,12)))</f>
        <v/>
      </c>
      <c r="B1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4" s="43">
        <f>IF(B14="","",INDEX('Parâmetros'!$B$18:$B$117,MATCH(B14,'Parâmetros'!$A$18:$A$117,0)))</f>
        <v/>
      </c>
      <c r="D14" s="43">
        <f>IF(B14="","",INDEX('Parâmetros'!$I$18:$I$117,MATCH(B14,'Parâmetros'!$A$18:$A$117,0)))</f>
        <v/>
      </c>
      <c r="E14" s="44">
        <f>IF(B14="","",IF(COUNTIFS('Histórico'!$B$6:$B$305,B14,'Histórico'!$A$6:$A$305,"&gt;="&amp;EDATE(EOMONTH('Parâmetros'!$B$2,0)+1,-'Parâmetros'!$B$4),'Histórico'!$A$6:$A$305,"&lt;="&amp;'Parâmetros'!$B$2,'Histórico'!$L$6:$L$305,"OK")&gt;='Parâmetros'!$B$11,AVERAGEIFS('Histórico'!$H$6:$H$305,'Histórico'!$B$6:$B$305,B14,'Histórico'!$A$6:$A$305,"&gt;="&amp;EDATE(EOMONTH('Parâmetros'!$B$2,0)+1,-'Parâmetros'!$B$4),'Histórico'!$A$6:$A$305,"&lt;="&amp;'Parâmetros'!$B$2,'Histórico'!$L$6:$L$305,"OK"),IF(INDEX('Parâmetros'!$G$18:$G$117,MATCH(B14,'Parâmetros'!$A$18:$A$117,0))="","",INDEX('Parâmetros'!$G$18:$G$117,MATCH(B14,'Parâmetros'!$A$18:$A$117,0)))))</f>
        <v/>
      </c>
      <c r="F14" s="45">
        <f>IF(B14="","",IF(COUNTIFS('Histórico'!$B$6:$B$305,B14,'Histórico'!$L$6:$L$305,"OK",'Histórico'!$M$6:$M$305,MONTH(A14),'Histórico'!$A$6:$A$305,"&lt;="&amp;'Parâmetros'!$B$2)&gt;='Parâmetros'!$B$12,MAX('Parâmetros'!$B$13,MIN('Parâmetros'!$B$14,IFERROR(AVERAGEIFS('Histórico'!$H$6:$H$305,'Histórico'!$B$6:$B$305,B14,'Histórico'!$L$6:$L$305,"OK",'Histórico'!$M$6:$M$305,MONTH(A14),'Histórico'!$A$6:$A$305,"&lt;="&amp;'Parâmetros'!$B$2)/AVERAGEIFS('Histórico'!$H$6:$H$305,'Histórico'!$B$6:$B$305,B14,'Histórico'!$L$6:$L$305,"OK",'Histórico'!$A$6:$A$305,"&lt;="&amp;'Parâmetros'!$B$2),1))),1))</f>
        <v/>
      </c>
      <c r="G14" s="45">
        <f>IF(OR(A14="",B14=""),"",MAX(0.1,1+SUMPRODUCT(--('Eventos'!$B$6:$B$105&lt;=EOMONTH(A14,0)),--('Eventos'!$C$6:$C$105&gt;=A14),--((('Eventos'!$D$6:$D$105=B14)+('Eventos'!$D$6:$D$105="TODOS"))&gt;0),--('Eventos'!$G$6:$G$105="Ativo"),--('Eventos'!$I$6:$I$105="OK"),'Eventos'!$F$6:$F$105)))</f>
        <v/>
      </c>
      <c r="H14" s="44">
        <f>IF(OR(B14="",E14=""),"",MAX(0,E14*F14*G14))</f>
        <v/>
      </c>
      <c r="I14" s="44">
        <f>IF(H14="","",H14*'Parâmetros'!$B$6)</f>
        <v/>
      </c>
      <c r="J14" s="44">
        <f>IF(H14="","",H14*'Parâmetros'!$B$7)</f>
        <v/>
      </c>
      <c r="K14" s="44">
        <f>IF(H14="","",H14*'Parâmetros'!$B$8)</f>
        <v/>
      </c>
      <c r="L14" s="44">
        <f>IF(H14="","",IF('Parâmetros'!$B$5="Conservador",I14,IF('Parâmetros'!$B$5="Otimista",K14,J14)))</f>
        <v/>
      </c>
      <c r="M14" s="46">
        <f>IF(B14="","",IF(COUNTIFS('Histórico'!$B$6:$B$305,B14,'Histórico'!$J$6:$J$305,"&lt;&gt;")&gt;='Parâmetros'!$B$10,AVERAGEIFS('Histórico'!$K$6:$K$305,'Histórico'!$B$6:$B$305,B14,'Histórico'!$J$6:$J$305,"&lt;&gt;"),'Parâmetros'!$B$9))</f>
        <v/>
      </c>
      <c r="N14" s="44">
        <f>IF(L14="","",MAX(0,L14*(1-M14)))</f>
        <v/>
      </c>
      <c r="O14" s="44">
        <f>IF(L14="","",L14*(1+M14))</f>
        <v/>
      </c>
      <c r="P14" s="44">
        <f>IF(L14="","",IF(INDEX('Parâmetros'!$E$18:$E$117,MATCH(B14,'Parâmetros'!$A$18:$A$117,0))="","",INDEX('Parâmetros'!$E$18:$E$117,MATCH(B14,'Parâmetros'!$A$18:$A$117,0))+N(INDEX('Parâmetros'!$F$18:$F$117,MATCH(B14,'Parâmetros'!$A$18:$A$117,0)))-SUMIFS($L$6:L14,$B$6:B14,B14,$A$6:A14,"&lt;="&amp;A14)))</f>
        <v/>
      </c>
      <c r="Q14" s="44">
        <f>IF(P14="","",MAX(0,-P14))</f>
        <v/>
      </c>
      <c r="R14" s="43">
        <f>IF(B14="","",IF(L14="","SEM BASE",IF(P14="","ESTOQUE NÃO INFORMADO",IF(P14&lt;0,"RUPTURA PREVISTA",IF(D14="Sem histórico","USAR DEMANDA INICIAL",IF(D14="Histórico insuficiente","HISTÓRICO INSUFICIENTE","OK"))))))</f>
        <v/>
      </c>
    </row>
    <row r="15">
      <c r="A15" s="42">
        <f>IF(B15="","",EDATE(EOMONTH('Parâmetros'!$B$2,0)+1,MOD(ROW()-6,12)))</f>
        <v/>
      </c>
      <c r="B1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5" s="43">
        <f>IF(B15="","",INDEX('Parâmetros'!$B$18:$B$117,MATCH(B15,'Parâmetros'!$A$18:$A$117,0)))</f>
        <v/>
      </c>
      <c r="D15" s="43">
        <f>IF(B15="","",INDEX('Parâmetros'!$I$18:$I$117,MATCH(B15,'Parâmetros'!$A$18:$A$117,0)))</f>
        <v/>
      </c>
      <c r="E15" s="44">
        <f>IF(B15="","",IF(COUNTIFS('Histórico'!$B$6:$B$305,B15,'Histórico'!$A$6:$A$305,"&gt;="&amp;EDATE(EOMONTH('Parâmetros'!$B$2,0)+1,-'Parâmetros'!$B$4),'Histórico'!$A$6:$A$305,"&lt;="&amp;'Parâmetros'!$B$2,'Histórico'!$L$6:$L$305,"OK")&gt;='Parâmetros'!$B$11,AVERAGEIFS('Histórico'!$H$6:$H$305,'Histórico'!$B$6:$B$305,B15,'Histórico'!$A$6:$A$305,"&gt;="&amp;EDATE(EOMONTH('Parâmetros'!$B$2,0)+1,-'Parâmetros'!$B$4),'Histórico'!$A$6:$A$305,"&lt;="&amp;'Parâmetros'!$B$2,'Histórico'!$L$6:$L$305,"OK"),IF(INDEX('Parâmetros'!$G$18:$G$117,MATCH(B15,'Parâmetros'!$A$18:$A$117,0))="","",INDEX('Parâmetros'!$G$18:$G$117,MATCH(B15,'Parâmetros'!$A$18:$A$117,0)))))</f>
        <v/>
      </c>
      <c r="F15" s="45">
        <f>IF(B15="","",IF(COUNTIFS('Histórico'!$B$6:$B$305,B15,'Histórico'!$L$6:$L$305,"OK",'Histórico'!$M$6:$M$305,MONTH(A15),'Histórico'!$A$6:$A$305,"&lt;="&amp;'Parâmetros'!$B$2)&gt;='Parâmetros'!$B$12,MAX('Parâmetros'!$B$13,MIN('Parâmetros'!$B$14,IFERROR(AVERAGEIFS('Histórico'!$H$6:$H$305,'Histórico'!$B$6:$B$305,B15,'Histórico'!$L$6:$L$305,"OK",'Histórico'!$M$6:$M$305,MONTH(A15),'Histórico'!$A$6:$A$305,"&lt;="&amp;'Parâmetros'!$B$2)/AVERAGEIFS('Histórico'!$H$6:$H$305,'Histórico'!$B$6:$B$305,B15,'Histórico'!$L$6:$L$305,"OK",'Histórico'!$A$6:$A$305,"&lt;="&amp;'Parâmetros'!$B$2),1))),1))</f>
        <v/>
      </c>
      <c r="G15" s="45">
        <f>IF(OR(A15="",B15=""),"",MAX(0.1,1+SUMPRODUCT(--('Eventos'!$B$6:$B$105&lt;=EOMONTH(A15,0)),--('Eventos'!$C$6:$C$105&gt;=A15),--((('Eventos'!$D$6:$D$105=B15)+('Eventos'!$D$6:$D$105="TODOS"))&gt;0),--('Eventos'!$G$6:$G$105="Ativo"),--('Eventos'!$I$6:$I$105="OK"),'Eventos'!$F$6:$F$105)))</f>
        <v/>
      </c>
      <c r="H15" s="44">
        <f>IF(OR(B15="",E15=""),"",MAX(0,E15*F15*G15))</f>
        <v/>
      </c>
      <c r="I15" s="44">
        <f>IF(H15="","",H15*'Parâmetros'!$B$6)</f>
        <v/>
      </c>
      <c r="J15" s="44">
        <f>IF(H15="","",H15*'Parâmetros'!$B$7)</f>
        <v/>
      </c>
      <c r="K15" s="44">
        <f>IF(H15="","",H15*'Parâmetros'!$B$8)</f>
        <v/>
      </c>
      <c r="L15" s="44">
        <f>IF(H15="","",IF('Parâmetros'!$B$5="Conservador",I15,IF('Parâmetros'!$B$5="Otimista",K15,J15)))</f>
        <v/>
      </c>
      <c r="M15" s="46">
        <f>IF(B15="","",IF(COUNTIFS('Histórico'!$B$6:$B$305,B15,'Histórico'!$J$6:$J$305,"&lt;&gt;")&gt;='Parâmetros'!$B$10,AVERAGEIFS('Histórico'!$K$6:$K$305,'Histórico'!$B$6:$B$305,B15,'Histórico'!$J$6:$J$305,"&lt;&gt;"),'Parâmetros'!$B$9))</f>
        <v/>
      </c>
      <c r="N15" s="44">
        <f>IF(L15="","",MAX(0,L15*(1-M15)))</f>
        <v/>
      </c>
      <c r="O15" s="44">
        <f>IF(L15="","",L15*(1+M15))</f>
        <v/>
      </c>
      <c r="P15" s="44">
        <f>IF(L15="","",IF(INDEX('Parâmetros'!$E$18:$E$117,MATCH(B15,'Parâmetros'!$A$18:$A$117,0))="","",INDEX('Parâmetros'!$E$18:$E$117,MATCH(B15,'Parâmetros'!$A$18:$A$117,0))+N(INDEX('Parâmetros'!$F$18:$F$117,MATCH(B15,'Parâmetros'!$A$18:$A$117,0)))-SUMIFS($L$6:L15,$B$6:B15,B15,$A$6:A15,"&lt;="&amp;A15)))</f>
        <v/>
      </c>
      <c r="Q15" s="44">
        <f>IF(P15="","",MAX(0,-P15))</f>
        <v/>
      </c>
      <c r="R15" s="43">
        <f>IF(B15="","",IF(L15="","SEM BASE",IF(P15="","ESTOQUE NÃO INFORMADO",IF(P15&lt;0,"RUPTURA PREVISTA",IF(D15="Sem histórico","USAR DEMANDA INICIAL",IF(D15="Histórico insuficiente","HISTÓRICO INSUFICIENTE","OK"))))))</f>
        <v/>
      </c>
    </row>
    <row r="16">
      <c r="A16" s="42">
        <f>IF(B16="","",EDATE(EOMONTH('Parâmetros'!$B$2,0)+1,MOD(ROW()-6,12)))</f>
        <v/>
      </c>
      <c r="B1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6" s="43">
        <f>IF(B16="","",INDEX('Parâmetros'!$B$18:$B$117,MATCH(B16,'Parâmetros'!$A$18:$A$117,0)))</f>
        <v/>
      </c>
      <c r="D16" s="43">
        <f>IF(B16="","",INDEX('Parâmetros'!$I$18:$I$117,MATCH(B16,'Parâmetros'!$A$18:$A$117,0)))</f>
        <v/>
      </c>
      <c r="E16" s="44">
        <f>IF(B16="","",IF(COUNTIFS('Histórico'!$B$6:$B$305,B16,'Histórico'!$A$6:$A$305,"&gt;="&amp;EDATE(EOMONTH('Parâmetros'!$B$2,0)+1,-'Parâmetros'!$B$4),'Histórico'!$A$6:$A$305,"&lt;="&amp;'Parâmetros'!$B$2,'Histórico'!$L$6:$L$305,"OK")&gt;='Parâmetros'!$B$11,AVERAGEIFS('Histórico'!$H$6:$H$305,'Histórico'!$B$6:$B$305,B16,'Histórico'!$A$6:$A$305,"&gt;="&amp;EDATE(EOMONTH('Parâmetros'!$B$2,0)+1,-'Parâmetros'!$B$4),'Histórico'!$A$6:$A$305,"&lt;="&amp;'Parâmetros'!$B$2,'Histórico'!$L$6:$L$305,"OK"),IF(INDEX('Parâmetros'!$G$18:$G$117,MATCH(B16,'Parâmetros'!$A$18:$A$117,0))="","",INDEX('Parâmetros'!$G$18:$G$117,MATCH(B16,'Parâmetros'!$A$18:$A$117,0)))))</f>
        <v/>
      </c>
      <c r="F16" s="45">
        <f>IF(B16="","",IF(COUNTIFS('Histórico'!$B$6:$B$305,B16,'Histórico'!$L$6:$L$305,"OK",'Histórico'!$M$6:$M$305,MONTH(A16),'Histórico'!$A$6:$A$305,"&lt;="&amp;'Parâmetros'!$B$2)&gt;='Parâmetros'!$B$12,MAX('Parâmetros'!$B$13,MIN('Parâmetros'!$B$14,IFERROR(AVERAGEIFS('Histórico'!$H$6:$H$305,'Histórico'!$B$6:$B$305,B16,'Histórico'!$L$6:$L$305,"OK",'Histórico'!$M$6:$M$305,MONTH(A16),'Histórico'!$A$6:$A$305,"&lt;="&amp;'Parâmetros'!$B$2)/AVERAGEIFS('Histórico'!$H$6:$H$305,'Histórico'!$B$6:$B$305,B16,'Histórico'!$L$6:$L$305,"OK",'Histórico'!$A$6:$A$305,"&lt;="&amp;'Parâmetros'!$B$2),1))),1))</f>
        <v/>
      </c>
      <c r="G16" s="45">
        <f>IF(OR(A16="",B16=""),"",MAX(0.1,1+SUMPRODUCT(--('Eventos'!$B$6:$B$105&lt;=EOMONTH(A16,0)),--('Eventos'!$C$6:$C$105&gt;=A16),--((('Eventos'!$D$6:$D$105=B16)+('Eventos'!$D$6:$D$105="TODOS"))&gt;0),--('Eventos'!$G$6:$G$105="Ativo"),--('Eventos'!$I$6:$I$105="OK"),'Eventos'!$F$6:$F$105)))</f>
        <v/>
      </c>
      <c r="H16" s="44">
        <f>IF(OR(B16="",E16=""),"",MAX(0,E16*F16*G16))</f>
        <v/>
      </c>
      <c r="I16" s="44">
        <f>IF(H16="","",H16*'Parâmetros'!$B$6)</f>
        <v/>
      </c>
      <c r="J16" s="44">
        <f>IF(H16="","",H16*'Parâmetros'!$B$7)</f>
        <v/>
      </c>
      <c r="K16" s="44">
        <f>IF(H16="","",H16*'Parâmetros'!$B$8)</f>
        <v/>
      </c>
      <c r="L16" s="44">
        <f>IF(H16="","",IF('Parâmetros'!$B$5="Conservador",I16,IF('Parâmetros'!$B$5="Otimista",K16,J16)))</f>
        <v/>
      </c>
      <c r="M16" s="46">
        <f>IF(B16="","",IF(COUNTIFS('Histórico'!$B$6:$B$305,B16,'Histórico'!$J$6:$J$305,"&lt;&gt;")&gt;='Parâmetros'!$B$10,AVERAGEIFS('Histórico'!$K$6:$K$305,'Histórico'!$B$6:$B$305,B16,'Histórico'!$J$6:$J$305,"&lt;&gt;"),'Parâmetros'!$B$9))</f>
        <v/>
      </c>
      <c r="N16" s="44">
        <f>IF(L16="","",MAX(0,L16*(1-M16)))</f>
        <v/>
      </c>
      <c r="O16" s="44">
        <f>IF(L16="","",L16*(1+M16))</f>
        <v/>
      </c>
      <c r="P16" s="44">
        <f>IF(L16="","",IF(INDEX('Parâmetros'!$E$18:$E$117,MATCH(B16,'Parâmetros'!$A$18:$A$117,0))="","",INDEX('Parâmetros'!$E$18:$E$117,MATCH(B16,'Parâmetros'!$A$18:$A$117,0))+N(INDEX('Parâmetros'!$F$18:$F$117,MATCH(B16,'Parâmetros'!$A$18:$A$117,0)))-SUMIFS($L$6:L16,$B$6:B16,B16,$A$6:A16,"&lt;="&amp;A16)))</f>
        <v/>
      </c>
      <c r="Q16" s="44">
        <f>IF(P16="","",MAX(0,-P16))</f>
        <v/>
      </c>
      <c r="R16" s="43">
        <f>IF(B16="","",IF(L16="","SEM BASE",IF(P16="","ESTOQUE NÃO INFORMADO",IF(P16&lt;0,"RUPTURA PREVISTA",IF(D16="Sem histórico","USAR DEMANDA INICIAL",IF(D16="Histórico insuficiente","HISTÓRICO INSUFICIENTE","OK"))))))</f>
        <v/>
      </c>
    </row>
    <row r="17">
      <c r="A17" s="42">
        <f>IF(B17="","",EDATE(EOMONTH('Parâmetros'!$B$2,0)+1,MOD(ROW()-6,12)))</f>
        <v/>
      </c>
      <c r="B1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7" s="43">
        <f>IF(B17="","",INDEX('Parâmetros'!$B$18:$B$117,MATCH(B17,'Parâmetros'!$A$18:$A$117,0)))</f>
        <v/>
      </c>
      <c r="D17" s="43">
        <f>IF(B17="","",INDEX('Parâmetros'!$I$18:$I$117,MATCH(B17,'Parâmetros'!$A$18:$A$117,0)))</f>
        <v/>
      </c>
      <c r="E17" s="44">
        <f>IF(B17="","",IF(COUNTIFS('Histórico'!$B$6:$B$305,B17,'Histórico'!$A$6:$A$305,"&gt;="&amp;EDATE(EOMONTH('Parâmetros'!$B$2,0)+1,-'Parâmetros'!$B$4),'Histórico'!$A$6:$A$305,"&lt;="&amp;'Parâmetros'!$B$2,'Histórico'!$L$6:$L$305,"OK")&gt;='Parâmetros'!$B$11,AVERAGEIFS('Histórico'!$H$6:$H$305,'Histórico'!$B$6:$B$305,B17,'Histórico'!$A$6:$A$305,"&gt;="&amp;EDATE(EOMONTH('Parâmetros'!$B$2,0)+1,-'Parâmetros'!$B$4),'Histórico'!$A$6:$A$305,"&lt;="&amp;'Parâmetros'!$B$2,'Histórico'!$L$6:$L$305,"OK"),IF(INDEX('Parâmetros'!$G$18:$G$117,MATCH(B17,'Parâmetros'!$A$18:$A$117,0))="","",INDEX('Parâmetros'!$G$18:$G$117,MATCH(B17,'Parâmetros'!$A$18:$A$117,0)))))</f>
        <v/>
      </c>
      <c r="F17" s="45">
        <f>IF(B17="","",IF(COUNTIFS('Histórico'!$B$6:$B$305,B17,'Histórico'!$L$6:$L$305,"OK",'Histórico'!$M$6:$M$305,MONTH(A17),'Histórico'!$A$6:$A$305,"&lt;="&amp;'Parâmetros'!$B$2)&gt;='Parâmetros'!$B$12,MAX('Parâmetros'!$B$13,MIN('Parâmetros'!$B$14,IFERROR(AVERAGEIFS('Histórico'!$H$6:$H$305,'Histórico'!$B$6:$B$305,B17,'Histórico'!$L$6:$L$305,"OK",'Histórico'!$M$6:$M$305,MONTH(A17),'Histórico'!$A$6:$A$305,"&lt;="&amp;'Parâmetros'!$B$2)/AVERAGEIFS('Histórico'!$H$6:$H$305,'Histórico'!$B$6:$B$305,B17,'Histórico'!$L$6:$L$305,"OK",'Histórico'!$A$6:$A$305,"&lt;="&amp;'Parâmetros'!$B$2),1))),1))</f>
        <v/>
      </c>
      <c r="G17" s="45">
        <f>IF(OR(A17="",B17=""),"",MAX(0.1,1+SUMPRODUCT(--('Eventos'!$B$6:$B$105&lt;=EOMONTH(A17,0)),--('Eventos'!$C$6:$C$105&gt;=A17),--((('Eventos'!$D$6:$D$105=B17)+('Eventos'!$D$6:$D$105="TODOS"))&gt;0),--('Eventos'!$G$6:$G$105="Ativo"),--('Eventos'!$I$6:$I$105="OK"),'Eventos'!$F$6:$F$105)))</f>
        <v/>
      </c>
      <c r="H17" s="44">
        <f>IF(OR(B17="",E17=""),"",MAX(0,E17*F17*G17))</f>
        <v/>
      </c>
      <c r="I17" s="44">
        <f>IF(H17="","",H17*'Parâmetros'!$B$6)</f>
        <v/>
      </c>
      <c r="J17" s="44">
        <f>IF(H17="","",H17*'Parâmetros'!$B$7)</f>
        <v/>
      </c>
      <c r="K17" s="44">
        <f>IF(H17="","",H17*'Parâmetros'!$B$8)</f>
        <v/>
      </c>
      <c r="L17" s="44">
        <f>IF(H17="","",IF('Parâmetros'!$B$5="Conservador",I17,IF('Parâmetros'!$B$5="Otimista",K17,J17)))</f>
        <v/>
      </c>
      <c r="M17" s="46">
        <f>IF(B17="","",IF(COUNTIFS('Histórico'!$B$6:$B$305,B17,'Histórico'!$J$6:$J$305,"&lt;&gt;")&gt;='Parâmetros'!$B$10,AVERAGEIFS('Histórico'!$K$6:$K$305,'Histórico'!$B$6:$B$305,B17,'Histórico'!$J$6:$J$305,"&lt;&gt;"),'Parâmetros'!$B$9))</f>
        <v/>
      </c>
      <c r="N17" s="44">
        <f>IF(L17="","",MAX(0,L17*(1-M17)))</f>
        <v/>
      </c>
      <c r="O17" s="44">
        <f>IF(L17="","",L17*(1+M17))</f>
        <v/>
      </c>
      <c r="P17" s="44">
        <f>IF(L17="","",IF(INDEX('Parâmetros'!$E$18:$E$117,MATCH(B17,'Parâmetros'!$A$18:$A$117,0))="","",INDEX('Parâmetros'!$E$18:$E$117,MATCH(B17,'Parâmetros'!$A$18:$A$117,0))+N(INDEX('Parâmetros'!$F$18:$F$117,MATCH(B17,'Parâmetros'!$A$18:$A$117,0)))-SUMIFS($L$6:L17,$B$6:B17,B17,$A$6:A17,"&lt;="&amp;A17)))</f>
        <v/>
      </c>
      <c r="Q17" s="44">
        <f>IF(P17="","",MAX(0,-P17))</f>
        <v/>
      </c>
      <c r="R17" s="43">
        <f>IF(B17="","",IF(L17="","SEM BASE",IF(P17="","ESTOQUE NÃO INFORMADO",IF(P17&lt;0,"RUPTURA PREVISTA",IF(D17="Sem histórico","USAR DEMANDA INICIAL",IF(D17="Histórico insuficiente","HISTÓRICO INSUFICIENTE","OK"))))))</f>
        <v/>
      </c>
    </row>
    <row r="18">
      <c r="A18" s="42">
        <f>IF(B18="","",EDATE(EOMONTH('Parâmetros'!$B$2,0)+1,MOD(ROW()-6,12)))</f>
        <v/>
      </c>
      <c r="B1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8" s="43">
        <f>IF(B18="","",INDEX('Parâmetros'!$B$18:$B$117,MATCH(B18,'Parâmetros'!$A$18:$A$117,0)))</f>
        <v/>
      </c>
      <c r="D18" s="43">
        <f>IF(B18="","",INDEX('Parâmetros'!$I$18:$I$117,MATCH(B18,'Parâmetros'!$A$18:$A$117,0)))</f>
        <v/>
      </c>
      <c r="E18" s="44">
        <f>IF(B18="","",IF(COUNTIFS('Histórico'!$B$6:$B$305,B18,'Histórico'!$A$6:$A$305,"&gt;="&amp;EDATE(EOMONTH('Parâmetros'!$B$2,0)+1,-'Parâmetros'!$B$4),'Histórico'!$A$6:$A$305,"&lt;="&amp;'Parâmetros'!$B$2,'Histórico'!$L$6:$L$305,"OK")&gt;='Parâmetros'!$B$11,AVERAGEIFS('Histórico'!$H$6:$H$305,'Histórico'!$B$6:$B$305,B18,'Histórico'!$A$6:$A$305,"&gt;="&amp;EDATE(EOMONTH('Parâmetros'!$B$2,0)+1,-'Parâmetros'!$B$4),'Histórico'!$A$6:$A$305,"&lt;="&amp;'Parâmetros'!$B$2,'Histórico'!$L$6:$L$305,"OK"),IF(INDEX('Parâmetros'!$G$18:$G$117,MATCH(B18,'Parâmetros'!$A$18:$A$117,0))="","",INDEX('Parâmetros'!$G$18:$G$117,MATCH(B18,'Parâmetros'!$A$18:$A$117,0)))))</f>
        <v/>
      </c>
      <c r="F18" s="45">
        <f>IF(B18="","",IF(COUNTIFS('Histórico'!$B$6:$B$305,B18,'Histórico'!$L$6:$L$305,"OK",'Histórico'!$M$6:$M$305,MONTH(A18),'Histórico'!$A$6:$A$305,"&lt;="&amp;'Parâmetros'!$B$2)&gt;='Parâmetros'!$B$12,MAX('Parâmetros'!$B$13,MIN('Parâmetros'!$B$14,IFERROR(AVERAGEIFS('Histórico'!$H$6:$H$305,'Histórico'!$B$6:$B$305,B18,'Histórico'!$L$6:$L$305,"OK",'Histórico'!$M$6:$M$305,MONTH(A18),'Histórico'!$A$6:$A$305,"&lt;="&amp;'Parâmetros'!$B$2)/AVERAGEIFS('Histórico'!$H$6:$H$305,'Histórico'!$B$6:$B$305,B18,'Histórico'!$L$6:$L$305,"OK",'Histórico'!$A$6:$A$305,"&lt;="&amp;'Parâmetros'!$B$2),1))),1))</f>
        <v/>
      </c>
      <c r="G18" s="45">
        <f>IF(OR(A18="",B18=""),"",MAX(0.1,1+SUMPRODUCT(--('Eventos'!$B$6:$B$105&lt;=EOMONTH(A18,0)),--('Eventos'!$C$6:$C$105&gt;=A18),--((('Eventos'!$D$6:$D$105=B18)+('Eventos'!$D$6:$D$105="TODOS"))&gt;0),--('Eventos'!$G$6:$G$105="Ativo"),--('Eventos'!$I$6:$I$105="OK"),'Eventos'!$F$6:$F$105)))</f>
        <v/>
      </c>
      <c r="H18" s="44">
        <f>IF(OR(B18="",E18=""),"",MAX(0,E18*F18*G18))</f>
        <v/>
      </c>
      <c r="I18" s="44">
        <f>IF(H18="","",H18*'Parâmetros'!$B$6)</f>
        <v/>
      </c>
      <c r="J18" s="44">
        <f>IF(H18="","",H18*'Parâmetros'!$B$7)</f>
        <v/>
      </c>
      <c r="K18" s="44">
        <f>IF(H18="","",H18*'Parâmetros'!$B$8)</f>
        <v/>
      </c>
      <c r="L18" s="44">
        <f>IF(H18="","",IF('Parâmetros'!$B$5="Conservador",I18,IF('Parâmetros'!$B$5="Otimista",K18,J18)))</f>
        <v/>
      </c>
      <c r="M18" s="46">
        <f>IF(B18="","",IF(COUNTIFS('Histórico'!$B$6:$B$305,B18,'Histórico'!$J$6:$J$305,"&lt;&gt;")&gt;='Parâmetros'!$B$10,AVERAGEIFS('Histórico'!$K$6:$K$305,'Histórico'!$B$6:$B$305,B18,'Histórico'!$J$6:$J$305,"&lt;&gt;"),'Parâmetros'!$B$9))</f>
        <v/>
      </c>
      <c r="N18" s="44">
        <f>IF(L18="","",MAX(0,L18*(1-M18)))</f>
        <v/>
      </c>
      <c r="O18" s="44">
        <f>IF(L18="","",L18*(1+M18))</f>
        <v/>
      </c>
      <c r="P18" s="44">
        <f>IF(L18="","",IF(INDEX('Parâmetros'!$E$18:$E$117,MATCH(B18,'Parâmetros'!$A$18:$A$117,0))="","",INDEX('Parâmetros'!$E$18:$E$117,MATCH(B18,'Parâmetros'!$A$18:$A$117,0))+N(INDEX('Parâmetros'!$F$18:$F$117,MATCH(B18,'Parâmetros'!$A$18:$A$117,0)))-SUMIFS($L$6:L18,$B$6:B18,B18,$A$6:A18,"&lt;="&amp;A18)))</f>
        <v/>
      </c>
      <c r="Q18" s="44">
        <f>IF(P18="","",MAX(0,-P18))</f>
        <v/>
      </c>
      <c r="R18" s="43">
        <f>IF(B18="","",IF(L18="","SEM BASE",IF(P18="","ESTOQUE NÃO INFORMADO",IF(P18&lt;0,"RUPTURA PREVISTA",IF(D18="Sem histórico","USAR DEMANDA INICIAL",IF(D18="Histórico insuficiente","HISTÓRICO INSUFICIENTE","OK"))))))</f>
        <v/>
      </c>
    </row>
    <row r="19">
      <c r="A19" s="42">
        <f>IF(B19="","",EDATE(EOMONTH('Parâmetros'!$B$2,0)+1,MOD(ROW()-6,12)))</f>
        <v/>
      </c>
      <c r="B1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9" s="43">
        <f>IF(B19="","",INDEX('Parâmetros'!$B$18:$B$117,MATCH(B19,'Parâmetros'!$A$18:$A$117,0)))</f>
        <v/>
      </c>
      <c r="D19" s="43">
        <f>IF(B19="","",INDEX('Parâmetros'!$I$18:$I$117,MATCH(B19,'Parâmetros'!$A$18:$A$117,0)))</f>
        <v/>
      </c>
      <c r="E19" s="44">
        <f>IF(B19="","",IF(COUNTIFS('Histórico'!$B$6:$B$305,B19,'Histórico'!$A$6:$A$305,"&gt;="&amp;EDATE(EOMONTH('Parâmetros'!$B$2,0)+1,-'Parâmetros'!$B$4),'Histórico'!$A$6:$A$305,"&lt;="&amp;'Parâmetros'!$B$2,'Histórico'!$L$6:$L$305,"OK")&gt;='Parâmetros'!$B$11,AVERAGEIFS('Histórico'!$H$6:$H$305,'Histórico'!$B$6:$B$305,B19,'Histórico'!$A$6:$A$305,"&gt;="&amp;EDATE(EOMONTH('Parâmetros'!$B$2,0)+1,-'Parâmetros'!$B$4),'Histórico'!$A$6:$A$305,"&lt;="&amp;'Parâmetros'!$B$2,'Histórico'!$L$6:$L$305,"OK"),IF(INDEX('Parâmetros'!$G$18:$G$117,MATCH(B19,'Parâmetros'!$A$18:$A$117,0))="","",INDEX('Parâmetros'!$G$18:$G$117,MATCH(B19,'Parâmetros'!$A$18:$A$117,0)))))</f>
        <v/>
      </c>
      <c r="F19" s="45">
        <f>IF(B19="","",IF(COUNTIFS('Histórico'!$B$6:$B$305,B19,'Histórico'!$L$6:$L$305,"OK",'Histórico'!$M$6:$M$305,MONTH(A19),'Histórico'!$A$6:$A$305,"&lt;="&amp;'Parâmetros'!$B$2)&gt;='Parâmetros'!$B$12,MAX('Parâmetros'!$B$13,MIN('Parâmetros'!$B$14,IFERROR(AVERAGEIFS('Histórico'!$H$6:$H$305,'Histórico'!$B$6:$B$305,B19,'Histórico'!$L$6:$L$305,"OK",'Histórico'!$M$6:$M$305,MONTH(A19),'Histórico'!$A$6:$A$305,"&lt;="&amp;'Parâmetros'!$B$2)/AVERAGEIFS('Histórico'!$H$6:$H$305,'Histórico'!$B$6:$B$305,B19,'Histórico'!$L$6:$L$305,"OK",'Histórico'!$A$6:$A$305,"&lt;="&amp;'Parâmetros'!$B$2),1))),1))</f>
        <v/>
      </c>
      <c r="G19" s="45">
        <f>IF(OR(A19="",B19=""),"",MAX(0.1,1+SUMPRODUCT(--('Eventos'!$B$6:$B$105&lt;=EOMONTH(A19,0)),--('Eventos'!$C$6:$C$105&gt;=A19),--((('Eventos'!$D$6:$D$105=B19)+('Eventos'!$D$6:$D$105="TODOS"))&gt;0),--('Eventos'!$G$6:$G$105="Ativo"),--('Eventos'!$I$6:$I$105="OK"),'Eventos'!$F$6:$F$105)))</f>
        <v/>
      </c>
      <c r="H19" s="44">
        <f>IF(OR(B19="",E19=""),"",MAX(0,E19*F19*G19))</f>
        <v/>
      </c>
      <c r="I19" s="44">
        <f>IF(H19="","",H19*'Parâmetros'!$B$6)</f>
        <v/>
      </c>
      <c r="J19" s="44">
        <f>IF(H19="","",H19*'Parâmetros'!$B$7)</f>
        <v/>
      </c>
      <c r="K19" s="44">
        <f>IF(H19="","",H19*'Parâmetros'!$B$8)</f>
        <v/>
      </c>
      <c r="L19" s="44">
        <f>IF(H19="","",IF('Parâmetros'!$B$5="Conservador",I19,IF('Parâmetros'!$B$5="Otimista",K19,J19)))</f>
        <v/>
      </c>
      <c r="M19" s="46">
        <f>IF(B19="","",IF(COUNTIFS('Histórico'!$B$6:$B$305,B19,'Histórico'!$J$6:$J$305,"&lt;&gt;")&gt;='Parâmetros'!$B$10,AVERAGEIFS('Histórico'!$K$6:$K$305,'Histórico'!$B$6:$B$305,B19,'Histórico'!$J$6:$J$305,"&lt;&gt;"),'Parâmetros'!$B$9))</f>
        <v/>
      </c>
      <c r="N19" s="44">
        <f>IF(L19="","",MAX(0,L19*(1-M19)))</f>
        <v/>
      </c>
      <c r="O19" s="44">
        <f>IF(L19="","",L19*(1+M19))</f>
        <v/>
      </c>
      <c r="P19" s="44">
        <f>IF(L19="","",IF(INDEX('Parâmetros'!$E$18:$E$117,MATCH(B19,'Parâmetros'!$A$18:$A$117,0))="","",INDEX('Parâmetros'!$E$18:$E$117,MATCH(B19,'Parâmetros'!$A$18:$A$117,0))+N(INDEX('Parâmetros'!$F$18:$F$117,MATCH(B19,'Parâmetros'!$A$18:$A$117,0)))-SUMIFS($L$6:L19,$B$6:B19,B19,$A$6:A19,"&lt;="&amp;A19)))</f>
        <v/>
      </c>
      <c r="Q19" s="44">
        <f>IF(P19="","",MAX(0,-P19))</f>
        <v/>
      </c>
      <c r="R19" s="43">
        <f>IF(B19="","",IF(L19="","SEM BASE",IF(P19="","ESTOQUE NÃO INFORMADO",IF(P19&lt;0,"RUPTURA PREVISTA",IF(D19="Sem histórico","USAR DEMANDA INICIAL",IF(D19="Histórico insuficiente","HISTÓRICO INSUFICIENTE","OK"))))))</f>
        <v/>
      </c>
    </row>
    <row r="20">
      <c r="A20" s="42">
        <f>IF(B20="","",EDATE(EOMONTH('Parâmetros'!$B$2,0)+1,MOD(ROW()-6,12)))</f>
        <v/>
      </c>
      <c r="B2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0" s="43">
        <f>IF(B20="","",INDEX('Parâmetros'!$B$18:$B$117,MATCH(B20,'Parâmetros'!$A$18:$A$117,0)))</f>
        <v/>
      </c>
      <c r="D20" s="43">
        <f>IF(B20="","",INDEX('Parâmetros'!$I$18:$I$117,MATCH(B20,'Parâmetros'!$A$18:$A$117,0)))</f>
        <v/>
      </c>
      <c r="E20" s="44">
        <f>IF(B20="","",IF(COUNTIFS('Histórico'!$B$6:$B$305,B20,'Histórico'!$A$6:$A$305,"&gt;="&amp;EDATE(EOMONTH('Parâmetros'!$B$2,0)+1,-'Parâmetros'!$B$4),'Histórico'!$A$6:$A$305,"&lt;="&amp;'Parâmetros'!$B$2,'Histórico'!$L$6:$L$305,"OK")&gt;='Parâmetros'!$B$11,AVERAGEIFS('Histórico'!$H$6:$H$305,'Histórico'!$B$6:$B$305,B20,'Histórico'!$A$6:$A$305,"&gt;="&amp;EDATE(EOMONTH('Parâmetros'!$B$2,0)+1,-'Parâmetros'!$B$4),'Histórico'!$A$6:$A$305,"&lt;="&amp;'Parâmetros'!$B$2,'Histórico'!$L$6:$L$305,"OK"),IF(INDEX('Parâmetros'!$G$18:$G$117,MATCH(B20,'Parâmetros'!$A$18:$A$117,0))="","",INDEX('Parâmetros'!$G$18:$G$117,MATCH(B20,'Parâmetros'!$A$18:$A$117,0)))))</f>
        <v/>
      </c>
      <c r="F20" s="45">
        <f>IF(B20="","",IF(COUNTIFS('Histórico'!$B$6:$B$305,B20,'Histórico'!$L$6:$L$305,"OK",'Histórico'!$M$6:$M$305,MONTH(A20),'Histórico'!$A$6:$A$305,"&lt;="&amp;'Parâmetros'!$B$2)&gt;='Parâmetros'!$B$12,MAX('Parâmetros'!$B$13,MIN('Parâmetros'!$B$14,IFERROR(AVERAGEIFS('Histórico'!$H$6:$H$305,'Histórico'!$B$6:$B$305,B20,'Histórico'!$L$6:$L$305,"OK",'Histórico'!$M$6:$M$305,MONTH(A20),'Histórico'!$A$6:$A$305,"&lt;="&amp;'Parâmetros'!$B$2)/AVERAGEIFS('Histórico'!$H$6:$H$305,'Histórico'!$B$6:$B$305,B20,'Histórico'!$L$6:$L$305,"OK",'Histórico'!$A$6:$A$305,"&lt;="&amp;'Parâmetros'!$B$2),1))),1))</f>
        <v/>
      </c>
      <c r="G20" s="45">
        <f>IF(OR(A20="",B20=""),"",MAX(0.1,1+SUMPRODUCT(--('Eventos'!$B$6:$B$105&lt;=EOMONTH(A20,0)),--('Eventos'!$C$6:$C$105&gt;=A20),--((('Eventos'!$D$6:$D$105=B20)+('Eventos'!$D$6:$D$105="TODOS"))&gt;0),--('Eventos'!$G$6:$G$105="Ativo"),--('Eventos'!$I$6:$I$105="OK"),'Eventos'!$F$6:$F$105)))</f>
        <v/>
      </c>
      <c r="H20" s="44">
        <f>IF(OR(B20="",E20=""),"",MAX(0,E20*F20*G20))</f>
        <v/>
      </c>
      <c r="I20" s="44">
        <f>IF(H20="","",H20*'Parâmetros'!$B$6)</f>
        <v/>
      </c>
      <c r="J20" s="44">
        <f>IF(H20="","",H20*'Parâmetros'!$B$7)</f>
        <v/>
      </c>
      <c r="K20" s="44">
        <f>IF(H20="","",H20*'Parâmetros'!$B$8)</f>
        <v/>
      </c>
      <c r="L20" s="44">
        <f>IF(H20="","",IF('Parâmetros'!$B$5="Conservador",I20,IF('Parâmetros'!$B$5="Otimista",K20,J20)))</f>
        <v/>
      </c>
      <c r="M20" s="46">
        <f>IF(B20="","",IF(COUNTIFS('Histórico'!$B$6:$B$305,B20,'Histórico'!$J$6:$J$305,"&lt;&gt;")&gt;='Parâmetros'!$B$10,AVERAGEIFS('Histórico'!$K$6:$K$305,'Histórico'!$B$6:$B$305,B20,'Histórico'!$J$6:$J$305,"&lt;&gt;"),'Parâmetros'!$B$9))</f>
        <v/>
      </c>
      <c r="N20" s="44">
        <f>IF(L20="","",MAX(0,L20*(1-M20)))</f>
        <v/>
      </c>
      <c r="O20" s="44">
        <f>IF(L20="","",L20*(1+M20))</f>
        <v/>
      </c>
      <c r="P20" s="44">
        <f>IF(L20="","",IF(INDEX('Parâmetros'!$E$18:$E$117,MATCH(B20,'Parâmetros'!$A$18:$A$117,0))="","",INDEX('Parâmetros'!$E$18:$E$117,MATCH(B20,'Parâmetros'!$A$18:$A$117,0))+N(INDEX('Parâmetros'!$F$18:$F$117,MATCH(B20,'Parâmetros'!$A$18:$A$117,0)))-SUMIFS($L$6:L20,$B$6:B20,B20,$A$6:A20,"&lt;="&amp;A20)))</f>
        <v/>
      </c>
      <c r="Q20" s="44">
        <f>IF(P20="","",MAX(0,-P20))</f>
        <v/>
      </c>
      <c r="R20" s="43">
        <f>IF(B20="","",IF(L20="","SEM BASE",IF(P20="","ESTOQUE NÃO INFORMADO",IF(P20&lt;0,"RUPTURA PREVISTA",IF(D20="Sem histórico","USAR DEMANDA INICIAL",IF(D20="Histórico insuficiente","HISTÓRICO INSUFICIENTE","OK"))))))</f>
        <v/>
      </c>
    </row>
    <row r="21">
      <c r="A21" s="42">
        <f>IF(B21="","",EDATE(EOMONTH('Parâmetros'!$B$2,0)+1,MOD(ROW()-6,12)))</f>
        <v/>
      </c>
      <c r="B2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1" s="43">
        <f>IF(B21="","",INDEX('Parâmetros'!$B$18:$B$117,MATCH(B21,'Parâmetros'!$A$18:$A$117,0)))</f>
        <v/>
      </c>
      <c r="D21" s="43">
        <f>IF(B21="","",INDEX('Parâmetros'!$I$18:$I$117,MATCH(B21,'Parâmetros'!$A$18:$A$117,0)))</f>
        <v/>
      </c>
      <c r="E21" s="44">
        <f>IF(B21="","",IF(COUNTIFS('Histórico'!$B$6:$B$305,B21,'Histórico'!$A$6:$A$305,"&gt;="&amp;EDATE(EOMONTH('Parâmetros'!$B$2,0)+1,-'Parâmetros'!$B$4),'Histórico'!$A$6:$A$305,"&lt;="&amp;'Parâmetros'!$B$2,'Histórico'!$L$6:$L$305,"OK")&gt;='Parâmetros'!$B$11,AVERAGEIFS('Histórico'!$H$6:$H$305,'Histórico'!$B$6:$B$305,B21,'Histórico'!$A$6:$A$305,"&gt;="&amp;EDATE(EOMONTH('Parâmetros'!$B$2,0)+1,-'Parâmetros'!$B$4),'Histórico'!$A$6:$A$305,"&lt;="&amp;'Parâmetros'!$B$2,'Histórico'!$L$6:$L$305,"OK"),IF(INDEX('Parâmetros'!$G$18:$G$117,MATCH(B21,'Parâmetros'!$A$18:$A$117,0))="","",INDEX('Parâmetros'!$G$18:$G$117,MATCH(B21,'Parâmetros'!$A$18:$A$117,0)))))</f>
        <v/>
      </c>
      <c r="F21" s="45">
        <f>IF(B21="","",IF(COUNTIFS('Histórico'!$B$6:$B$305,B21,'Histórico'!$L$6:$L$305,"OK",'Histórico'!$M$6:$M$305,MONTH(A21),'Histórico'!$A$6:$A$305,"&lt;="&amp;'Parâmetros'!$B$2)&gt;='Parâmetros'!$B$12,MAX('Parâmetros'!$B$13,MIN('Parâmetros'!$B$14,IFERROR(AVERAGEIFS('Histórico'!$H$6:$H$305,'Histórico'!$B$6:$B$305,B21,'Histórico'!$L$6:$L$305,"OK",'Histórico'!$M$6:$M$305,MONTH(A21),'Histórico'!$A$6:$A$305,"&lt;="&amp;'Parâmetros'!$B$2)/AVERAGEIFS('Histórico'!$H$6:$H$305,'Histórico'!$B$6:$B$305,B21,'Histórico'!$L$6:$L$305,"OK",'Histórico'!$A$6:$A$305,"&lt;="&amp;'Parâmetros'!$B$2),1))),1))</f>
        <v/>
      </c>
      <c r="G21" s="45">
        <f>IF(OR(A21="",B21=""),"",MAX(0.1,1+SUMPRODUCT(--('Eventos'!$B$6:$B$105&lt;=EOMONTH(A21,0)),--('Eventos'!$C$6:$C$105&gt;=A21),--((('Eventos'!$D$6:$D$105=B21)+('Eventos'!$D$6:$D$105="TODOS"))&gt;0),--('Eventos'!$G$6:$G$105="Ativo"),--('Eventos'!$I$6:$I$105="OK"),'Eventos'!$F$6:$F$105)))</f>
        <v/>
      </c>
      <c r="H21" s="44">
        <f>IF(OR(B21="",E21=""),"",MAX(0,E21*F21*G21))</f>
        <v/>
      </c>
      <c r="I21" s="44">
        <f>IF(H21="","",H21*'Parâmetros'!$B$6)</f>
        <v/>
      </c>
      <c r="J21" s="44">
        <f>IF(H21="","",H21*'Parâmetros'!$B$7)</f>
        <v/>
      </c>
      <c r="K21" s="44">
        <f>IF(H21="","",H21*'Parâmetros'!$B$8)</f>
        <v/>
      </c>
      <c r="L21" s="44">
        <f>IF(H21="","",IF('Parâmetros'!$B$5="Conservador",I21,IF('Parâmetros'!$B$5="Otimista",K21,J21)))</f>
        <v/>
      </c>
      <c r="M21" s="46">
        <f>IF(B21="","",IF(COUNTIFS('Histórico'!$B$6:$B$305,B21,'Histórico'!$J$6:$J$305,"&lt;&gt;")&gt;='Parâmetros'!$B$10,AVERAGEIFS('Histórico'!$K$6:$K$305,'Histórico'!$B$6:$B$305,B21,'Histórico'!$J$6:$J$305,"&lt;&gt;"),'Parâmetros'!$B$9))</f>
        <v/>
      </c>
      <c r="N21" s="44">
        <f>IF(L21="","",MAX(0,L21*(1-M21)))</f>
        <v/>
      </c>
      <c r="O21" s="44">
        <f>IF(L21="","",L21*(1+M21))</f>
        <v/>
      </c>
      <c r="P21" s="44">
        <f>IF(L21="","",IF(INDEX('Parâmetros'!$E$18:$E$117,MATCH(B21,'Parâmetros'!$A$18:$A$117,0))="","",INDEX('Parâmetros'!$E$18:$E$117,MATCH(B21,'Parâmetros'!$A$18:$A$117,0))+N(INDEX('Parâmetros'!$F$18:$F$117,MATCH(B21,'Parâmetros'!$A$18:$A$117,0)))-SUMIFS($L$6:L21,$B$6:B21,B21,$A$6:A21,"&lt;="&amp;A21)))</f>
        <v/>
      </c>
      <c r="Q21" s="44">
        <f>IF(P21="","",MAX(0,-P21))</f>
        <v/>
      </c>
      <c r="R21" s="43">
        <f>IF(B21="","",IF(L21="","SEM BASE",IF(P21="","ESTOQUE NÃO INFORMADO",IF(P21&lt;0,"RUPTURA PREVISTA",IF(D21="Sem histórico","USAR DEMANDA INICIAL",IF(D21="Histórico insuficiente","HISTÓRICO INSUFICIENTE","OK"))))))</f>
        <v/>
      </c>
    </row>
    <row r="22">
      <c r="A22" s="42">
        <f>IF(B22="","",EDATE(EOMONTH('Parâmetros'!$B$2,0)+1,MOD(ROW()-6,12)))</f>
        <v/>
      </c>
      <c r="B2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2" s="43">
        <f>IF(B22="","",INDEX('Parâmetros'!$B$18:$B$117,MATCH(B22,'Parâmetros'!$A$18:$A$117,0)))</f>
        <v/>
      </c>
      <c r="D22" s="43">
        <f>IF(B22="","",INDEX('Parâmetros'!$I$18:$I$117,MATCH(B22,'Parâmetros'!$A$18:$A$117,0)))</f>
        <v/>
      </c>
      <c r="E22" s="44">
        <f>IF(B22="","",IF(COUNTIFS('Histórico'!$B$6:$B$305,B22,'Histórico'!$A$6:$A$305,"&gt;="&amp;EDATE(EOMONTH('Parâmetros'!$B$2,0)+1,-'Parâmetros'!$B$4),'Histórico'!$A$6:$A$305,"&lt;="&amp;'Parâmetros'!$B$2,'Histórico'!$L$6:$L$305,"OK")&gt;='Parâmetros'!$B$11,AVERAGEIFS('Histórico'!$H$6:$H$305,'Histórico'!$B$6:$B$305,B22,'Histórico'!$A$6:$A$305,"&gt;="&amp;EDATE(EOMONTH('Parâmetros'!$B$2,0)+1,-'Parâmetros'!$B$4),'Histórico'!$A$6:$A$305,"&lt;="&amp;'Parâmetros'!$B$2,'Histórico'!$L$6:$L$305,"OK"),IF(INDEX('Parâmetros'!$G$18:$G$117,MATCH(B22,'Parâmetros'!$A$18:$A$117,0))="","",INDEX('Parâmetros'!$G$18:$G$117,MATCH(B22,'Parâmetros'!$A$18:$A$117,0)))))</f>
        <v/>
      </c>
      <c r="F22" s="45">
        <f>IF(B22="","",IF(COUNTIFS('Histórico'!$B$6:$B$305,B22,'Histórico'!$L$6:$L$305,"OK",'Histórico'!$M$6:$M$305,MONTH(A22),'Histórico'!$A$6:$A$305,"&lt;="&amp;'Parâmetros'!$B$2)&gt;='Parâmetros'!$B$12,MAX('Parâmetros'!$B$13,MIN('Parâmetros'!$B$14,IFERROR(AVERAGEIFS('Histórico'!$H$6:$H$305,'Histórico'!$B$6:$B$305,B22,'Histórico'!$L$6:$L$305,"OK",'Histórico'!$M$6:$M$305,MONTH(A22),'Histórico'!$A$6:$A$305,"&lt;="&amp;'Parâmetros'!$B$2)/AVERAGEIFS('Histórico'!$H$6:$H$305,'Histórico'!$B$6:$B$305,B22,'Histórico'!$L$6:$L$305,"OK",'Histórico'!$A$6:$A$305,"&lt;="&amp;'Parâmetros'!$B$2),1))),1))</f>
        <v/>
      </c>
      <c r="G22" s="45">
        <f>IF(OR(A22="",B22=""),"",MAX(0.1,1+SUMPRODUCT(--('Eventos'!$B$6:$B$105&lt;=EOMONTH(A22,0)),--('Eventos'!$C$6:$C$105&gt;=A22),--((('Eventos'!$D$6:$D$105=B22)+('Eventos'!$D$6:$D$105="TODOS"))&gt;0),--('Eventos'!$G$6:$G$105="Ativo"),--('Eventos'!$I$6:$I$105="OK"),'Eventos'!$F$6:$F$105)))</f>
        <v/>
      </c>
      <c r="H22" s="44">
        <f>IF(OR(B22="",E22=""),"",MAX(0,E22*F22*G22))</f>
        <v/>
      </c>
      <c r="I22" s="44">
        <f>IF(H22="","",H22*'Parâmetros'!$B$6)</f>
        <v/>
      </c>
      <c r="J22" s="44">
        <f>IF(H22="","",H22*'Parâmetros'!$B$7)</f>
        <v/>
      </c>
      <c r="K22" s="44">
        <f>IF(H22="","",H22*'Parâmetros'!$B$8)</f>
        <v/>
      </c>
      <c r="L22" s="44">
        <f>IF(H22="","",IF('Parâmetros'!$B$5="Conservador",I22,IF('Parâmetros'!$B$5="Otimista",K22,J22)))</f>
        <v/>
      </c>
      <c r="M22" s="46">
        <f>IF(B22="","",IF(COUNTIFS('Histórico'!$B$6:$B$305,B22,'Histórico'!$J$6:$J$305,"&lt;&gt;")&gt;='Parâmetros'!$B$10,AVERAGEIFS('Histórico'!$K$6:$K$305,'Histórico'!$B$6:$B$305,B22,'Histórico'!$J$6:$J$305,"&lt;&gt;"),'Parâmetros'!$B$9))</f>
        <v/>
      </c>
      <c r="N22" s="44">
        <f>IF(L22="","",MAX(0,L22*(1-M22)))</f>
        <v/>
      </c>
      <c r="O22" s="44">
        <f>IF(L22="","",L22*(1+M22))</f>
        <v/>
      </c>
      <c r="P22" s="44">
        <f>IF(L22="","",IF(INDEX('Parâmetros'!$E$18:$E$117,MATCH(B22,'Parâmetros'!$A$18:$A$117,0))="","",INDEX('Parâmetros'!$E$18:$E$117,MATCH(B22,'Parâmetros'!$A$18:$A$117,0))+N(INDEX('Parâmetros'!$F$18:$F$117,MATCH(B22,'Parâmetros'!$A$18:$A$117,0)))-SUMIFS($L$6:L22,$B$6:B22,B22,$A$6:A22,"&lt;="&amp;A22)))</f>
        <v/>
      </c>
      <c r="Q22" s="44">
        <f>IF(P22="","",MAX(0,-P22))</f>
        <v/>
      </c>
      <c r="R22" s="43">
        <f>IF(B22="","",IF(L22="","SEM BASE",IF(P22="","ESTOQUE NÃO INFORMADO",IF(P22&lt;0,"RUPTURA PREVISTA",IF(D22="Sem histórico","USAR DEMANDA INICIAL",IF(D22="Histórico insuficiente","HISTÓRICO INSUFICIENTE","OK"))))))</f>
        <v/>
      </c>
    </row>
    <row r="23">
      <c r="A23" s="42">
        <f>IF(B23="","",EDATE(EOMONTH('Parâmetros'!$B$2,0)+1,MOD(ROW()-6,12)))</f>
        <v/>
      </c>
      <c r="B2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3" s="43">
        <f>IF(B23="","",INDEX('Parâmetros'!$B$18:$B$117,MATCH(B23,'Parâmetros'!$A$18:$A$117,0)))</f>
        <v/>
      </c>
      <c r="D23" s="43">
        <f>IF(B23="","",INDEX('Parâmetros'!$I$18:$I$117,MATCH(B23,'Parâmetros'!$A$18:$A$117,0)))</f>
        <v/>
      </c>
      <c r="E23" s="44">
        <f>IF(B23="","",IF(COUNTIFS('Histórico'!$B$6:$B$305,B23,'Histórico'!$A$6:$A$305,"&gt;="&amp;EDATE(EOMONTH('Parâmetros'!$B$2,0)+1,-'Parâmetros'!$B$4),'Histórico'!$A$6:$A$305,"&lt;="&amp;'Parâmetros'!$B$2,'Histórico'!$L$6:$L$305,"OK")&gt;='Parâmetros'!$B$11,AVERAGEIFS('Histórico'!$H$6:$H$305,'Histórico'!$B$6:$B$305,B23,'Histórico'!$A$6:$A$305,"&gt;="&amp;EDATE(EOMONTH('Parâmetros'!$B$2,0)+1,-'Parâmetros'!$B$4),'Histórico'!$A$6:$A$305,"&lt;="&amp;'Parâmetros'!$B$2,'Histórico'!$L$6:$L$305,"OK"),IF(INDEX('Parâmetros'!$G$18:$G$117,MATCH(B23,'Parâmetros'!$A$18:$A$117,0))="","",INDEX('Parâmetros'!$G$18:$G$117,MATCH(B23,'Parâmetros'!$A$18:$A$117,0)))))</f>
        <v/>
      </c>
      <c r="F23" s="45">
        <f>IF(B23="","",IF(COUNTIFS('Histórico'!$B$6:$B$305,B23,'Histórico'!$L$6:$L$305,"OK",'Histórico'!$M$6:$M$305,MONTH(A23),'Histórico'!$A$6:$A$305,"&lt;="&amp;'Parâmetros'!$B$2)&gt;='Parâmetros'!$B$12,MAX('Parâmetros'!$B$13,MIN('Parâmetros'!$B$14,IFERROR(AVERAGEIFS('Histórico'!$H$6:$H$305,'Histórico'!$B$6:$B$305,B23,'Histórico'!$L$6:$L$305,"OK",'Histórico'!$M$6:$M$305,MONTH(A23),'Histórico'!$A$6:$A$305,"&lt;="&amp;'Parâmetros'!$B$2)/AVERAGEIFS('Histórico'!$H$6:$H$305,'Histórico'!$B$6:$B$305,B23,'Histórico'!$L$6:$L$305,"OK",'Histórico'!$A$6:$A$305,"&lt;="&amp;'Parâmetros'!$B$2),1))),1))</f>
        <v/>
      </c>
      <c r="G23" s="45">
        <f>IF(OR(A23="",B23=""),"",MAX(0.1,1+SUMPRODUCT(--('Eventos'!$B$6:$B$105&lt;=EOMONTH(A23,0)),--('Eventos'!$C$6:$C$105&gt;=A23),--((('Eventos'!$D$6:$D$105=B23)+('Eventos'!$D$6:$D$105="TODOS"))&gt;0),--('Eventos'!$G$6:$G$105="Ativo"),--('Eventos'!$I$6:$I$105="OK"),'Eventos'!$F$6:$F$105)))</f>
        <v/>
      </c>
      <c r="H23" s="44">
        <f>IF(OR(B23="",E23=""),"",MAX(0,E23*F23*G23))</f>
        <v/>
      </c>
      <c r="I23" s="44">
        <f>IF(H23="","",H23*'Parâmetros'!$B$6)</f>
        <v/>
      </c>
      <c r="J23" s="44">
        <f>IF(H23="","",H23*'Parâmetros'!$B$7)</f>
        <v/>
      </c>
      <c r="K23" s="44">
        <f>IF(H23="","",H23*'Parâmetros'!$B$8)</f>
        <v/>
      </c>
      <c r="L23" s="44">
        <f>IF(H23="","",IF('Parâmetros'!$B$5="Conservador",I23,IF('Parâmetros'!$B$5="Otimista",K23,J23)))</f>
        <v/>
      </c>
      <c r="M23" s="46">
        <f>IF(B23="","",IF(COUNTIFS('Histórico'!$B$6:$B$305,B23,'Histórico'!$J$6:$J$305,"&lt;&gt;")&gt;='Parâmetros'!$B$10,AVERAGEIFS('Histórico'!$K$6:$K$305,'Histórico'!$B$6:$B$305,B23,'Histórico'!$J$6:$J$305,"&lt;&gt;"),'Parâmetros'!$B$9))</f>
        <v/>
      </c>
      <c r="N23" s="44">
        <f>IF(L23="","",MAX(0,L23*(1-M23)))</f>
        <v/>
      </c>
      <c r="O23" s="44">
        <f>IF(L23="","",L23*(1+M23))</f>
        <v/>
      </c>
      <c r="P23" s="44">
        <f>IF(L23="","",IF(INDEX('Parâmetros'!$E$18:$E$117,MATCH(B23,'Parâmetros'!$A$18:$A$117,0))="","",INDEX('Parâmetros'!$E$18:$E$117,MATCH(B23,'Parâmetros'!$A$18:$A$117,0))+N(INDEX('Parâmetros'!$F$18:$F$117,MATCH(B23,'Parâmetros'!$A$18:$A$117,0)))-SUMIFS($L$6:L23,$B$6:B23,B23,$A$6:A23,"&lt;="&amp;A23)))</f>
        <v/>
      </c>
      <c r="Q23" s="44">
        <f>IF(P23="","",MAX(0,-P23))</f>
        <v/>
      </c>
      <c r="R23" s="43">
        <f>IF(B23="","",IF(L23="","SEM BASE",IF(P23="","ESTOQUE NÃO INFORMADO",IF(P23&lt;0,"RUPTURA PREVISTA",IF(D23="Sem histórico","USAR DEMANDA INICIAL",IF(D23="Histórico insuficiente","HISTÓRICO INSUFICIENTE","OK"))))))</f>
        <v/>
      </c>
    </row>
    <row r="24">
      <c r="A24" s="42">
        <f>IF(B24="","",EDATE(EOMONTH('Parâmetros'!$B$2,0)+1,MOD(ROW()-6,12)))</f>
        <v/>
      </c>
      <c r="B2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4" s="43">
        <f>IF(B24="","",INDEX('Parâmetros'!$B$18:$B$117,MATCH(B24,'Parâmetros'!$A$18:$A$117,0)))</f>
        <v/>
      </c>
      <c r="D24" s="43">
        <f>IF(B24="","",INDEX('Parâmetros'!$I$18:$I$117,MATCH(B24,'Parâmetros'!$A$18:$A$117,0)))</f>
        <v/>
      </c>
      <c r="E24" s="44">
        <f>IF(B24="","",IF(COUNTIFS('Histórico'!$B$6:$B$305,B24,'Histórico'!$A$6:$A$305,"&gt;="&amp;EDATE(EOMONTH('Parâmetros'!$B$2,0)+1,-'Parâmetros'!$B$4),'Histórico'!$A$6:$A$305,"&lt;="&amp;'Parâmetros'!$B$2,'Histórico'!$L$6:$L$305,"OK")&gt;='Parâmetros'!$B$11,AVERAGEIFS('Histórico'!$H$6:$H$305,'Histórico'!$B$6:$B$305,B24,'Histórico'!$A$6:$A$305,"&gt;="&amp;EDATE(EOMONTH('Parâmetros'!$B$2,0)+1,-'Parâmetros'!$B$4),'Histórico'!$A$6:$A$305,"&lt;="&amp;'Parâmetros'!$B$2,'Histórico'!$L$6:$L$305,"OK"),IF(INDEX('Parâmetros'!$G$18:$G$117,MATCH(B24,'Parâmetros'!$A$18:$A$117,0))="","",INDEX('Parâmetros'!$G$18:$G$117,MATCH(B24,'Parâmetros'!$A$18:$A$117,0)))))</f>
        <v/>
      </c>
      <c r="F24" s="45">
        <f>IF(B24="","",IF(COUNTIFS('Histórico'!$B$6:$B$305,B24,'Histórico'!$L$6:$L$305,"OK",'Histórico'!$M$6:$M$305,MONTH(A24),'Histórico'!$A$6:$A$305,"&lt;="&amp;'Parâmetros'!$B$2)&gt;='Parâmetros'!$B$12,MAX('Parâmetros'!$B$13,MIN('Parâmetros'!$B$14,IFERROR(AVERAGEIFS('Histórico'!$H$6:$H$305,'Histórico'!$B$6:$B$305,B24,'Histórico'!$L$6:$L$305,"OK",'Histórico'!$M$6:$M$305,MONTH(A24),'Histórico'!$A$6:$A$305,"&lt;="&amp;'Parâmetros'!$B$2)/AVERAGEIFS('Histórico'!$H$6:$H$305,'Histórico'!$B$6:$B$305,B24,'Histórico'!$L$6:$L$305,"OK",'Histórico'!$A$6:$A$305,"&lt;="&amp;'Parâmetros'!$B$2),1))),1))</f>
        <v/>
      </c>
      <c r="G24" s="45">
        <f>IF(OR(A24="",B24=""),"",MAX(0.1,1+SUMPRODUCT(--('Eventos'!$B$6:$B$105&lt;=EOMONTH(A24,0)),--('Eventos'!$C$6:$C$105&gt;=A24),--((('Eventos'!$D$6:$D$105=B24)+('Eventos'!$D$6:$D$105="TODOS"))&gt;0),--('Eventos'!$G$6:$G$105="Ativo"),--('Eventos'!$I$6:$I$105="OK"),'Eventos'!$F$6:$F$105)))</f>
        <v/>
      </c>
      <c r="H24" s="44">
        <f>IF(OR(B24="",E24=""),"",MAX(0,E24*F24*G24))</f>
        <v/>
      </c>
      <c r="I24" s="44">
        <f>IF(H24="","",H24*'Parâmetros'!$B$6)</f>
        <v/>
      </c>
      <c r="J24" s="44">
        <f>IF(H24="","",H24*'Parâmetros'!$B$7)</f>
        <v/>
      </c>
      <c r="K24" s="44">
        <f>IF(H24="","",H24*'Parâmetros'!$B$8)</f>
        <v/>
      </c>
      <c r="L24" s="44">
        <f>IF(H24="","",IF('Parâmetros'!$B$5="Conservador",I24,IF('Parâmetros'!$B$5="Otimista",K24,J24)))</f>
        <v/>
      </c>
      <c r="M24" s="46">
        <f>IF(B24="","",IF(COUNTIFS('Histórico'!$B$6:$B$305,B24,'Histórico'!$J$6:$J$305,"&lt;&gt;")&gt;='Parâmetros'!$B$10,AVERAGEIFS('Histórico'!$K$6:$K$305,'Histórico'!$B$6:$B$305,B24,'Histórico'!$J$6:$J$305,"&lt;&gt;"),'Parâmetros'!$B$9))</f>
        <v/>
      </c>
      <c r="N24" s="44">
        <f>IF(L24="","",MAX(0,L24*(1-M24)))</f>
        <v/>
      </c>
      <c r="O24" s="44">
        <f>IF(L24="","",L24*(1+M24))</f>
        <v/>
      </c>
      <c r="P24" s="44">
        <f>IF(L24="","",IF(INDEX('Parâmetros'!$E$18:$E$117,MATCH(B24,'Parâmetros'!$A$18:$A$117,0))="","",INDEX('Parâmetros'!$E$18:$E$117,MATCH(B24,'Parâmetros'!$A$18:$A$117,0))+N(INDEX('Parâmetros'!$F$18:$F$117,MATCH(B24,'Parâmetros'!$A$18:$A$117,0)))-SUMIFS($L$6:L24,$B$6:B24,B24,$A$6:A24,"&lt;="&amp;A24)))</f>
        <v/>
      </c>
      <c r="Q24" s="44">
        <f>IF(P24="","",MAX(0,-P24))</f>
        <v/>
      </c>
      <c r="R24" s="43">
        <f>IF(B24="","",IF(L24="","SEM BASE",IF(P24="","ESTOQUE NÃO INFORMADO",IF(P24&lt;0,"RUPTURA PREVISTA",IF(D24="Sem histórico","USAR DEMANDA INICIAL",IF(D24="Histórico insuficiente","HISTÓRICO INSUFICIENTE","OK"))))))</f>
        <v/>
      </c>
    </row>
    <row r="25">
      <c r="A25" s="42">
        <f>IF(B25="","",EDATE(EOMONTH('Parâmetros'!$B$2,0)+1,MOD(ROW()-6,12)))</f>
        <v/>
      </c>
      <c r="B2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5" s="43">
        <f>IF(B25="","",INDEX('Parâmetros'!$B$18:$B$117,MATCH(B25,'Parâmetros'!$A$18:$A$117,0)))</f>
        <v/>
      </c>
      <c r="D25" s="43">
        <f>IF(B25="","",INDEX('Parâmetros'!$I$18:$I$117,MATCH(B25,'Parâmetros'!$A$18:$A$117,0)))</f>
        <v/>
      </c>
      <c r="E25" s="44">
        <f>IF(B25="","",IF(COUNTIFS('Histórico'!$B$6:$B$305,B25,'Histórico'!$A$6:$A$305,"&gt;="&amp;EDATE(EOMONTH('Parâmetros'!$B$2,0)+1,-'Parâmetros'!$B$4),'Histórico'!$A$6:$A$305,"&lt;="&amp;'Parâmetros'!$B$2,'Histórico'!$L$6:$L$305,"OK")&gt;='Parâmetros'!$B$11,AVERAGEIFS('Histórico'!$H$6:$H$305,'Histórico'!$B$6:$B$305,B25,'Histórico'!$A$6:$A$305,"&gt;="&amp;EDATE(EOMONTH('Parâmetros'!$B$2,0)+1,-'Parâmetros'!$B$4),'Histórico'!$A$6:$A$305,"&lt;="&amp;'Parâmetros'!$B$2,'Histórico'!$L$6:$L$305,"OK"),IF(INDEX('Parâmetros'!$G$18:$G$117,MATCH(B25,'Parâmetros'!$A$18:$A$117,0))="","",INDEX('Parâmetros'!$G$18:$G$117,MATCH(B25,'Parâmetros'!$A$18:$A$117,0)))))</f>
        <v/>
      </c>
      <c r="F25" s="45">
        <f>IF(B25="","",IF(COUNTIFS('Histórico'!$B$6:$B$305,B25,'Histórico'!$L$6:$L$305,"OK",'Histórico'!$M$6:$M$305,MONTH(A25),'Histórico'!$A$6:$A$305,"&lt;="&amp;'Parâmetros'!$B$2)&gt;='Parâmetros'!$B$12,MAX('Parâmetros'!$B$13,MIN('Parâmetros'!$B$14,IFERROR(AVERAGEIFS('Histórico'!$H$6:$H$305,'Histórico'!$B$6:$B$305,B25,'Histórico'!$L$6:$L$305,"OK",'Histórico'!$M$6:$M$305,MONTH(A25),'Histórico'!$A$6:$A$305,"&lt;="&amp;'Parâmetros'!$B$2)/AVERAGEIFS('Histórico'!$H$6:$H$305,'Histórico'!$B$6:$B$305,B25,'Histórico'!$L$6:$L$305,"OK",'Histórico'!$A$6:$A$305,"&lt;="&amp;'Parâmetros'!$B$2),1))),1))</f>
        <v/>
      </c>
      <c r="G25" s="45">
        <f>IF(OR(A25="",B25=""),"",MAX(0.1,1+SUMPRODUCT(--('Eventos'!$B$6:$B$105&lt;=EOMONTH(A25,0)),--('Eventos'!$C$6:$C$105&gt;=A25),--((('Eventos'!$D$6:$D$105=B25)+('Eventos'!$D$6:$D$105="TODOS"))&gt;0),--('Eventos'!$G$6:$G$105="Ativo"),--('Eventos'!$I$6:$I$105="OK"),'Eventos'!$F$6:$F$105)))</f>
        <v/>
      </c>
      <c r="H25" s="44">
        <f>IF(OR(B25="",E25=""),"",MAX(0,E25*F25*G25))</f>
        <v/>
      </c>
      <c r="I25" s="44">
        <f>IF(H25="","",H25*'Parâmetros'!$B$6)</f>
        <v/>
      </c>
      <c r="J25" s="44">
        <f>IF(H25="","",H25*'Parâmetros'!$B$7)</f>
        <v/>
      </c>
      <c r="K25" s="44">
        <f>IF(H25="","",H25*'Parâmetros'!$B$8)</f>
        <v/>
      </c>
      <c r="L25" s="44">
        <f>IF(H25="","",IF('Parâmetros'!$B$5="Conservador",I25,IF('Parâmetros'!$B$5="Otimista",K25,J25)))</f>
        <v/>
      </c>
      <c r="M25" s="46">
        <f>IF(B25="","",IF(COUNTIFS('Histórico'!$B$6:$B$305,B25,'Histórico'!$J$6:$J$305,"&lt;&gt;")&gt;='Parâmetros'!$B$10,AVERAGEIFS('Histórico'!$K$6:$K$305,'Histórico'!$B$6:$B$305,B25,'Histórico'!$J$6:$J$305,"&lt;&gt;"),'Parâmetros'!$B$9))</f>
        <v/>
      </c>
      <c r="N25" s="44">
        <f>IF(L25="","",MAX(0,L25*(1-M25)))</f>
        <v/>
      </c>
      <c r="O25" s="44">
        <f>IF(L25="","",L25*(1+M25))</f>
        <v/>
      </c>
      <c r="P25" s="44">
        <f>IF(L25="","",IF(INDEX('Parâmetros'!$E$18:$E$117,MATCH(B25,'Parâmetros'!$A$18:$A$117,0))="","",INDEX('Parâmetros'!$E$18:$E$117,MATCH(B25,'Parâmetros'!$A$18:$A$117,0))+N(INDEX('Parâmetros'!$F$18:$F$117,MATCH(B25,'Parâmetros'!$A$18:$A$117,0)))-SUMIFS($L$6:L25,$B$6:B25,B25,$A$6:A25,"&lt;="&amp;A25)))</f>
        <v/>
      </c>
      <c r="Q25" s="44">
        <f>IF(P25="","",MAX(0,-P25))</f>
        <v/>
      </c>
      <c r="R25" s="43">
        <f>IF(B25="","",IF(L25="","SEM BASE",IF(P25="","ESTOQUE NÃO INFORMADO",IF(P25&lt;0,"RUPTURA PREVISTA",IF(D25="Sem histórico","USAR DEMANDA INICIAL",IF(D25="Histórico insuficiente","HISTÓRICO INSUFICIENTE","OK"))))))</f>
        <v/>
      </c>
    </row>
    <row r="26">
      <c r="A26" s="42">
        <f>IF(B26="","",EDATE(EOMONTH('Parâmetros'!$B$2,0)+1,MOD(ROW()-6,12)))</f>
        <v/>
      </c>
      <c r="B2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6" s="43">
        <f>IF(B26="","",INDEX('Parâmetros'!$B$18:$B$117,MATCH(B26,'Parâmetros'!$A$18:$A$117,0)))</f>
        <v/>
      </c>
      <c r="D26" s="43">
        <f>IF(B26="","",INDEX('Parâmetros'!$I$18:$I$117,MATCH(B26,'Parâmetros'!$A$18:$A$117,0)))</f>
        <v/>
      </c>
      <c r="E26" s="44">
        <f>IF(B26="","",IF(COUNTIFS('Histórico'!$B$6:$B$305,B26,'Histórico'!$A$6:$A$305,"&gt;="&amp;EDATE(EOMONTH('Parâmetros'!$B$2,0)+1,-'Parâmetros'!$B$4),'Histórico'!$A$6:$A$305,"&lt;="&amp;'Parâmetros'!$B$2,'Histórico'!$L$6:$L$305,"OK")&gt;='Parâmetros'!$B$11,AVERAGEIFS('Histórico'!$H$6:$H$305,'Histórico'!$B$6:$B$305,B26,'Histórico'!$A$6:$A$305,"&gt;="&amp;EDATE(EOMONTH('Parâmetros'!$B$2,0)+1,-'Parâmetros'!$B$4),'Histórico'!$A$6:$A$305,"&lt;="&amp;'Parâmetros'!$B$2,'Histórico'!$L$6:$L$305,"OK"),IF(INDEX('Parâmetros'!$G$18:$G$117,MATCH(B26,'Parâmetros'!$A$18:$A$117,0))="","",INDEX('Parâmetros'!$G$18:$G$117,MATCH(B26,'Parâmetros'!$A$18:$A$117,0)))))</f>
        <v/>
      </c>
      <c r="F26" s="45">
        <f>IF(B26="","",IF(COUNTIFS('Histórico'!$B$6:$B$305,B26,'Histórico'!$L$6:$L$305,"OK",'Histórico'!$M$6:$M$305,MONTH(A26),'Histórico'!$A$6:$A$305,"&lt;="&amp;'Parâmetros'!$B$2)&gt;='Parâmetros'!$B$12,MAX('Parâmetros'!$B$13,MIN('Parâmetros'!$B$14,IFERROR(AVERAGEIFS('Histórico'!$H$6:$H$305,'Histórico'!$B$6:$B$305,B26,'Histórico'!$L$6:$L$305,"OK",'Histórico'!$M$6:$M$305,MONTH(A26),'Histórico'!$A$6:$A$305,"&lt;="&amp;'Parâmetros'!$B$2)/AVERAGEIFS('Histórico'!$H$6:$H$305,'Histórico'!$B$6:$B$305,B26,'Histórico'!$L$6:$L$305,"OK",'Histórico'!$A$6:$A$305,"&lt;="&amp;'Parâmetros'!$B$2),1))),1))</f>
        <v/>
      </c>
      <c r="G26" s="45">
        <f>IF(OR(A26="",B26=""),"",MAX(0.1,1+SUMPRODUCT(--('Eventos'!$B$6:$B$105&lt;=EOMONTH(A26,0)),--('Eventos'!$C$6:$C$105&gt;=A26),--((('Eventos'!$D$6:$D$105=B26)+('Eventos'!$D$6:$D$105="TODOS"))&gt;0),--('Eventos'!$G$6:$G$105="Ativo"),--('Eventos'!$I$6:$I$105="OK"),'Eventos'!$F$6:$F$105)))</f>
        <v/>
      </c>
      <c r="H26" s="44">
        <f>IF(OR(B26="",E26=""),"",MAX(0,E26*F26*G26))</f>
        <v/>
      </c>
      <c r="I26" s="44">
        <f>IF(H26="","",H26*'Parâmetros'!$B$6)</f>
        <v/>
      </c>
      <c r="J26" s="44">
        <f>IF(H26="","",H26*'Parâmetros'!$B$7)</f>
        <v/>
      </c>
      <c r="K26" s="44">
        <f>IF(H26="","",H26*'Parâmetros'!$B$8)</f>
        <v/>
      </c>
      <c r="L26" s="44">
        <f>IF(H26="","",IF('Parâmetros'!$B$5="Conservador",I26,IF('Parâmetros'!$B$5="Otimista",K26,J26)))</f>
        <v/>
      </c>
      <c r="M26" s="46">
        <f>IF(B26="","",IF(COUNTIFS('Histórico'!$B$6:$B$305,B26,'Histórico'!$J$6:$J$305,"&lt;&gt;")&gt;='Parâmetros'!$B$10,AVERAGEIFS('Histórico'!$K$6:$K$305,'Histórico'!$B$6:$B$305,B26,'Histórico'!$J$6:$J$305,"&lt;&gt;"),'Parâmetros'!$B$9))</f>
        <v/>
      </c>
      <c r="N26" s="44">
        <f>IF(L26="","",MAX(0,L26*(1-M26)))</f>
        <v/>
      </c>
      <c r="O26" s="44">
        <f>IF(L26="","",L26*(1+M26))</f>
        <v/>
      </c>
      <c r="P26" s="44">
        <f>IF(L26="","",IF(INDEX('Parâmetros'!$E$18:$E$117,MATCH(B26,'Parâmetros'!$A$18:$A$117,0))="","",INDEX('Parâmetros'!$E$18:$E$117,MATCH(B26,'Parâmetros'!$A$18:$A$117,0))+N(INDEX('Parâmetros'!$F$18:$F$117,MATCH(B26,'Parâmetros'!$A$18:$A$117,0)))-SUMIFS($L$6:L26,$B$6:B26,B26,$A$6:A26,"&lt;="&amp;A26)))</f>
        <v/>
      </c>
      <c r="Q26" s="44">
        <f>IF(P26="","",MAX(0,-P26))</f>
        <v/>
      </c>
      <c r="R26" s="43">
        <f>IF(B26="","",IF(L26="","SEM BASE",IF(P26="","ESTOQUE NÃO INFORMADO",IF(P26&lt;0,"RUPTURA PREVISTA",IF(D26="Sem histórico","USAR DEMANDA INICIAL",IF(D26="Histórico insuficiente","HISTÓRICO INSUFICIENTE","OK"))))))</f>
        <v/>
      </c>
    </row>
    <row r="27">
      <c r="A27" s="42">
        <f>IF(B27="","",EDATE(EOMONTH('Parâmetros'!$B$2,0)+1,MOD(ROW()-6,12)))</f>
        <v/>
      </c>
      <c r="B2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7" s="43">
        <f>IF(B27="","",INDEX('Parâmetros'!$B$18:$B$117,MATCH(B27,'Parâmetros'!$A$18:$A$117,0)))</f>
        <v/>
      </c>
      <c r="D27" s="43">
        <f>IF(B27="","",INDEX('Parâmetros'!$I$18:$I$117,MATCH(B27,'Parâmetros'!$A$18:$A$117,0)))</f>
        <v/>
      </c>
      <c r="E27" s="44">
        <f>IF(B27="","",IF(COUNTIFS('Histórico'!$B$6:$B$305,B27,'Histórico'!$A$6:$A$305,"&gt;="&amp;EDATE(EOMONTH('Parâmetros'!$B$2,0)+1,-'Parâmetros'!$B$4),'Histórico'!$A$6:$A$305,"&lt;="&amp;'Parâmetros'!$B$2,'Histórico'!$L$6:$L$305,"OK")&gt;='Parâmetros'!$B$11,AVERAGEIFS('Histórico'!$H$6:$H$305,'Histórico'!$B$6:$B$305,B27,'Histórico'!$A$6:$A$305,"&gt;="&amp;EDATE(EOMONTH('Parâmetros'!$B$2,0)+1,-'Parâmetros'!$B$4),'Histórico'!$A$6:$A$305,"&lt;="&amp;'Parâmetros'!$B$2,'Histórico'!$L$6:$L$305,"OK"),IF(INDEX('Parâmetros'!$G$18:$G$117,MATCH(B27,'Parâmetros'!$A$18:$A$117,0))="","",INDEX('Parâmetros'!$G$18:$G$117,MATCH(B27,'Parâmetros'!$A$18:$A$117,0)))))</f>
        <v/>
      </c>
      <c r="F27" s="45">
        <f>IF(B27="","",IF(COUNTIFS('Histórico'!$B$6:$B$305,B27,'Histórico'!$L$6:$L$305,"OK",'Histórico'!$M$6:$M$305,MONTH(A27),'Histórico'!$A$6:$A$305,"&lt;="&amp;'Parâmetros'!$B$2)&gt;='Parâmetros'!$B$12,MAX('Parâmetros'!$B$13,MIN('Parâmetros'!$B$14,IFERROR(AVERAGEIFS('Histórico'!$H$6:$H$305,'Histórico'!$B$6:$B$305,B27,'Histórico'!$L$6:$L$305,"OK",'Histórico'!$M$6:$M$305,MONTH(A27),'Histórico'!$A$6:$A$305,"&lt;="&amp;'Parâmetros'!$B$2)/AVERAGEIFS('Histórico'!$H$6:$H$305,'Histórico'!$B$6:$B$305,B27,'Histórico'!$L$6:$L$305,"OK",'Histórico'!$A$6:$A$305,"&lt;="&amp;'Parâmetros'!$B$2),1))),1))</f>
        <v/>
      </c>
      <c r="G27" s="45">
        <f>IF(OR(A27="",B27=""),"",MAX(0.1,1+SUMPRODUCT(--('Eventos'!$B$6:$B$105&lt;=EOMONTH(A27,0)),--('Eventos'!$C$6:$C$105&gt;=A27),--((('Eventos'!$D$6:$D$105=B27)+('Eventos'!$D$6:$D$105="TODOS"))&gt;0),--('Eventos'!$G$6:$G$105="Ativo"),--('Eventos'!$I$6:$I$105="OK"),'Eventos'!$F$6:$F$105)))</f>
        <v/>
      </c>
      <c r="H27" s="44">
        <f>IF(OR(B27="",E27=""),"",MAX(0,E27*F27*G27))</f>
        <v/>
      </c>
      <c r="I27" s="44">
        <f>IF(H27="","",H27*'Parâmetros'!$B$6)</f>
        <v/>
      </c>
      <c r="J27" s="44">
        <f>IF(H27="","",H27*'Parâmetros'!$B$7)</f>
        <v/>
      </c>
      <c r="K27" s="44">
        <f>IF(H27="","",H27*'Parâmetros'!$B$8)</f>
        <v/>
      </c>
      <c r="L27" s="44">
        <f>IF(H27="","",IF('Parâmetros'!$B$5="Conservador",I27,IF('Parâmetros'!$B$5="Otimista",K27,J27)))</f>
        <v/>
      </c>
      <c r="M27" s="46">
        <f>IF(B27="","",IF(COUNTIFS('Histórico'!$B$6:$B$305,B27,'Histórico'!$J$6:$J$305,"&lt;&gt;")&gt;='Parâmetros'!$B$10,AVERAGEIFS('Histórico'!$K$6:$K$305,'Histórico'!$B$6:$B$305,B27,'Histórico'!$J$6:$J$305,"&lt;&gt;"),'Parâmetros'!$B$9))</f>
        <v/>
      </c>
      <c r="N27" s="44">
        <f>IF(L27="","",MAX(0,L27*(1-M27)))</f>
        <v/>
      </c>
      <c r="O27" s="44">
        <f>IF(L27="","",L27*(1+M27))</f>
        <v/>
      </c>
      <c r="P27" s="44">
        <f>IF(L27="","",IF(INDEX('Parâmetros'!$E$18:$E$117,MATCH(B27,'Parâmetros'!$A$18:$A$117,0))="","",INDEX('Parâmetros'!$E$18:$E$117,MATCH(B27,'Parâmetros'!$A$18:$A$117,0))+N(INDEX('Parâmetros'!$F$18:$F$117,MATCH(B27,'Parâmetros'!$A$18:$A$117,0)))-SUMIFS($L$6:L27,$B$6:B27,B27,$A$6:A27,"&lt;="&amp;A27)))</f>
        <v/>
      </c>
      <c r="Q27" s="44">
        <f>IF(P27="","",MAX(0,-P27))</f>
        <v/>
      </c>
      <c r="R27" s="43">
        <f>IF(B27="","",IF(L27="","SEM BASE",IF(P27="","ESTOQUE NÃO INFORMADO",IF(P27&lt;0,"RUPTURA PREVISTA",IF(D27="Sem histórico","USAR DEMANDA INICIAL",IF(D27="Histórico insuficiente","HISTÓRICO INSUFICIENTE","OK"))))))</f>
        <v/>
      </c>
    </row>
    <row r="28">
      <c r="A28" s="42">
        <f>IF(B28="","",EDATE(EOMONTH('Parâmetros'!$B$2,0)+1,MOD(ROW()-6,12)))</f>
        <v/>
      </c>
      <c r="B2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8" s="43">
        <f>IF(B28="","",INDEX('Parâmetros'!$B$18:$B$117,MATCH(B28,'Parâmetros'!$A$18:$A$117,0)))</f>
        <v/>
      </c>
      <c r="D28" s="43">
        <f>IF(B28="","",INDEX('Parâmetros'!$I$18:$I$117,MATCH(B28,'Parâmetros'!$A$18:$A$117,0)))</f>
        <v/>
      </c>
      <c r="E28" s="44">
        <f>IF(B28="","",IF(COUNTIFS('Histórico'!$B$6:$B$305,B28,'Histórico'!$A$6:$A$305,"&gt;="&amp;EDATE(EOMONTH('Parâmetros'!$B$2,0)+1,-'Parâmetros'!$B$4),'Histórico'!$A$6:$A$305,"&lt;="&amp;'Parâmetros'!$B$2,'Histórico'!$L$6:$L$305,"OK")&gt;='Parâmetros'!$B$11,AVERAGEIFS('Histórico'!$H$6:$H$305,'Histórico'!$B$6:$B$305,B28,'Histórico'!$A$6:$A$305,"&gt;="&amp;EDATE(EOMONTH('Parâmetros'!$B$2,0)+1,-'Parâmetros'!$B$4),'Histórico'!$A$6:$A$305,"&lt;="&amp;'Parâmetros'!$B$2,'Histórico'!$L$6:$L$305,"OK"),IF(INDEX('Parâmetros'!$G$18:$G$117,MATCH(B28,'Parâmetros'!$A$18:$A$117,0))="","",INDEX('Parâmetros'!$G$18:$G$117,MATCH(B28,'Parâmetros'!$A$18:$A$117,0)))))</f>
        <v/>
      </c>
      <c r="F28" s="45">
        <f>IF(B28="","",IF(COUNTIFS('Histórico'!$B$6:$B$305,B28,'Histórico'!$L$6:$L$305,"OK",'Histórico'!$M$6:$M$305,MONTH(A28),'Histórico'!$A$6:$A$305,"&lt;="&amp;'Parâmetros'!$B$2)&gt;='Parâmetros'!$B$12,MAX('Parâmetros'!$B$13,MIN('Parâmetros'!$B$14,IFERROR(AVERAGEIFS('Histórico'!$H$6:$H$305,'Histórico'!$B$6:$B$305,B28,'Histórico'!$L$6:$L$305,"OK",'Histórico'!$M$6:$M$305,MONTH(A28),'Histórico'!$A$6:$A$305,"&lt;="&amp;'Parâmetros'!$B$2)/AVERAGEIFS('Histórico'!$H$6:$H$305,'Histórico'!$B$6:$B$305,B28,'Histórico'!$L$6:$L$305,"OK",'Histórico'!$A$6:$A$305,"&lt;="&amp;'Parâmetros'!$B$2),1))),1))</f>
        <v/>
      </c>
      <c r="G28" s="45">
        <f>IF(OR(A28="",B28=""),"",MAX(0.1,1+SUMPRODUCT(--('Eventos'!$B$6:$B$105&lt;=EOMONTH(A28,0)),--('Eventos'!$C$6:$C$105&gt;=A28),--((('Eventos'!$D$6:$D$105=B28)+('Eventos'!$D$6:$D$105="TODOS"))&gt;0),--('Eventos'!$G$6:$G$105="Ativo"),--('Eventos'!$I$6:$I$105="OK"),'Eventos'!$F$6:$F$105)))</f>
        <v/>
      </c>
      <c r="H28" s="44">
        <f>IF(OR(B28="",E28=""),"",MAX(0,E28*F28*G28))</f>
        <v/>
      </c>
      <c r="I28" s="44">
        <f>IF(H28="","",H28*'Parâmetros'!$B$6)</f>
        <v/>
      </c>
      <c r="J28" s="44">
        <f>IF(H28="","",H28*'Parâmetros'!$B$7)</f>
        <v/>
      </c>
      <c r="K28" s="44">
        <f>IF(H28="","",H28*'Parâmetros'!$B$8)</f>
        <v/>
      </c>
      <c r="L28" s="44">
        <f>IF(H28="","",IF('Parâmetros'!$B$5="Conservador",I28,IF('Parâmetros'!$B$5="Otimista",K28,J28)))</f>
        <v/>
      </c>
      <c r="M28" s="46">
        <f>IF(B28="","",IF(COUNTIFS('Histórico'!$B$6:$B$305,B28,'Histórico'!$J$6:$J$305,"&lt;&gt;")&gt;='Parâmetros'!$B$10,AVERAGEIFS('Histórico'!$K$6:$K$305,'Histórico'!$B$6:$B$305,B28,'Histórico'!$J$6:$J$305,"&lt;&gt;"),'Parâmetros'!$B$9))</f>
        <v/>
      </c>
      <c r="N28" s="44">
        <f>IF(L28="","",MAX(0,L28*(1-M28)))</f>
        <v/>
      </c>
      <c r="O28" s="44">
        <f>IF(L28="","",L28*(1+M28))</f>
        <v/>
      </c>
      <c r="P28" s="44">
        <f>IF(L28="","",IF(INDEX('Parâmetros'!$E$18:$E$117,MATCH(B28,'Parâmetros'!$A$18:$A$117,0))="","",INDEX('Parâmetros'!$E$18:$E$117,MATCH(B28,'Parâmetros'!$A$18:$A$117,0))+N(INDEX('Parâmetros'!$F$18:$F$117,MATCH(B28,'Parâmetros'!$A$18:$A$117,0)))-SUMIFS($L$6:L28,$B$6:B28,B28,$A$6:A28,"&lt;="&amp;A28)))</f>
        <v/>
      </c>
      <c r="Q28" s="44">
        <f>IF(P28="","",MAX(0,-P28))</f>
        <v/>
      </c>
      <c r="R28" s="43">
        <f>IF(B28="","",IF(L28="","SEM BASE",IF(P28="","ESTOQUE NÃO INFORMADO",IF(P28&lt;0,"RUPTURA PREVISTA",IF(D28="Sem histórico","USAR DEMANDA INICIAL",IF(D28="Histórico insuficiente","HISTÓRICO INSUFICIENTE","OK"))))))</f>
        <v/>
      </c>
    </row>
    <row r="29">
      <c r="A29" s="42">
        <f>IF(B29="","",EDATE(EOMONTH('Parâmetros'!$B$2,0)+1,MOD(ROW()-6,12)))</f>
        <v/>
      </c>
      <c r="B2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9" s="43">
        <f>IF(B29="","",INDEX('Parâmetros'!$B$18:$B$117,MATCH(B29,'Parâmetros'!$A$18:$A$117,0)))</f>
        <v/>
      </c>
      <c r="D29" s="43">
        <f>IF(B29="","",INDEX('Parâmetros'!$I$18:$I$117,MATCH(B29,'Parâmetros'!$A$18:$A$117,0)))</f>
        <v/>
      </c>
      <c r="E29" s="44">
        <f>IF(B29="","",IF(COUNTIFS('Histórico'!$B$6:$B$305,B29,'Histórico'!$A$6:$A$305,"&gt;="&amp;EDATE(EOMONTH('Parâmetros'!$B$2,0)+1,-'Parâmetros'!$B$4),'Histórico'!$A$6:$A$305,"&lt;="&amp;'Parâmetros'!$B$2,'Histórico'!$L$6:$L$305,"OK")&gt;='Parâmetros'!$B$11,AVERAGEIFS('Histórico'!$H$6:$H$305,'Histórico'!$B$6:$B$305,B29,'Histórico'!$A$6:$A$305,"&gt;="&amp;EDATE(EOMONTH('Parâmetros'!$B$2,0)+1,-'Parâmetros'!$B$4),'Histórico'!$A$6:$A$305,"&lt;="&amp;'Parâmetros'!$B$2,'Histórico'!$L$6:$L$305,"OK"),IF(INDEX('Parâmetros'!$G$18:$G$117,MATCH(B29,'Parâmetros'!$A$18:$A$117,0))="","",INDEX('Parâmetros'!$G$18:$G$117,MATCH(B29,'Parâmetros'!$A$18:$A$117,0)))))</f>
        <v/>
      </c>
      <c r="F29" s="45">
        <f>IF(B29="","",IF(COUNTIFS('Histórico'!$B$6:$B$305,B29,'Histórico'!$L$6:$L$305,"OK",'Histórico'!$M$6:$M$305,MONTH(A29),'Histórico'!$A$6:$A$305,"&lt;="&amp;'Parâmetros'!$B$2)&gt;='Parâmetros'!$B$12,MAX('Parâmetros'!$B$13,MIN('Parâmetros'!$B$14,IFERROR(AVERAGEIFS('Histórico'!$H$6:$H$305,'Histórico'!$B$6:$B$305,B29,'Histórico'!$L$6:$L$305,"OK",'Histórico'!$M$6:$M$305,MONTH(A29),'Histórico'!$A$6:$A$305,"&lt;="&amp;'Parâmetros'!$B$2)/AVERAGEIFS('Histórico'!$H$6:$H$305,'Histórico'!$B$6:$B$305,B29,'Histórico'!$L$6:$L$305,"OK",'Histórico'!$A$6:$A$305,"&lt;="&amp;'Parâmetros'!$B$2),1))),1))</f>
        <v/>
      </c>
      <c r="G29" s="45">
        <f>IF(OR(A29="",B29=""),"",MAX(0.1,1+SUMPRODUCT(--('Eventos'!$B$6:$B$105&lt;=EOMONTH(A29,0)),--('Eventos'!$C$6:$C$105&gt;=A29),--((('Eventos'!$D$6:$D$105=B29)+('Eventos'!$D$6:$D$105="TODOS"))&gt;0),--('Eventos'!$G$6:$G$105="Ativo"),--('Eventos'!$I$6:$I$105="OK"),'Eventos'!$F$6:$F$105)))</f>
        <v/>
      </c>
      <c r="H29" s="44">
        <f>IF(OR(B29="",E29=""),"",MAX(0,E29*F29*G29))</f>
        <v/>
      </c>
      <c r="I29" s="44">
        <f>IF(H29="","",H29*'Parâmetros'!$B$6)</f>
        <v/>
      </c>
      <c r="J29" s="44">
        <f>IF(H29="","",H29*'Parâmetros'!$B$7)</f>
        <v/>
      </c>
      <c r="K29" s="44">
        <f>IF(H29="","",H29*'Parâmetros'!$B$8)</f>
        <v/>
      </c>
      <c r="L29" s="44">
        <f>IF(H29="","",IF('Parâmetros'!$B$5="Conservador",I29,IF('Parâmetros'!$B$5="Otimista",K29,J29)))</f>
        <v/>
      </c>
      <c r="M29" s="46">
        <f>IF(B29="","",IF(COUNTIFS('Histórico'!$B$6:$B$305,B29,'Histórico'!$J$6:$J$305,"&lt;&gt;")&gt;='Parâmetros'!$B$10,AVERAGEIFS('Histórico'!$K$6:$K$305,'Histórico'!$B$6:$B$305,B29,'Histórico'!$J$6:$J$305,"&lt;&gt;"),'Parâmetros'!$B$9))</f>
        <v/>
      </c>
      <c r="N29" s="44">
        <f>IF(L29="","",MAX(0,L29*(1-M29)))</f>
        <v/>
      </c>
      <c r="O29" s="44">
        <f>IF(L29="","",L29*(1+M29))</f>
        <v/>
      </c>
      <c r="P29" s="44">
        <f>IF(L29="","",IF(INDEX('Parâmetros'!$E$18:$E$117,MATCH(B29,'Parâmetros'!$A$18:$A$117,0))="","",INDEX('Parâmetros'!$E$18:$E$117,MATCH(B29,'Parâmetros'!$A$18:$A$117,0))+N(INDEX('Parâmetros'!$F$18:$F$117,MATCH(B29,'Parâmetros'!$A$18:$A$117,0)))-SUMIFS($L$6:L29,$B$6:B29,B29,$A$6:A29,"&lt;="&amp;A29)))</f>
        <v/>
      </c>
      <c r="Q29" s="44">
        <f>IF(P29="","",MAX(0,-P29))</f>
        <v/>
      </c>
      <c r="R29" s="43">
        <f>IF(B29="","",IF(L29="","SEM BASE",IF(P29="","ESTOQUE NÃO INFORMADO",IF(P29&lt;0,"RUPTURA PREVISTA",IF(D29="Sem histórico","USAR DEMANDA INICIAL",IF(D29="Histórico insuficiente","HISTÓRICO INSUFICIENTE","OK"))))))</f>
        <v/>
      </c>
    </row>
    <row r="30">
      <c r="A30" s="42">
        <f>IF(B30="","",EDATE(EOMONTH('Parâmetros'!$B$2,0)+1,MOD(ROW()-6,12)))</f>
        <v/>
      </c>
      <c r="B3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0" s="43">
        <f>IF(B30="","",INDEX('Parâmetros'!$B$18:$B$117,MATCH(B30,'Parâmetros'!$A$18:$A$117,0)))</f>
        <v/>
      </c>
      <c r="D30" s="43">
        <f>IF(B30="","",INDEX('Parâmetros'!$I$18:$I$117,MATCH(B30,'Parâmetros'!$A$18:$A$117,0)))</f>
        <v/>
      </c>
      <c r="E30" s="44">
        <f>IF(B30="","",IF(COUNTIFS('Histórico'!$B$6:$B$305,B30,'Histórico'!$A$6:$A$305,"&gt;="&amp;EDATE(EOMONTH('Parâmetros'!$B$2,0)+1,-'Parâmetros'!$B$4),'Histórico'!$A$6:$A$305,"&lt;="&amp;'Parâmetros'!$B$2,'Histórico'!$L$6:$L$305,"OK")&gt;='Parâmetros'!$B$11,AVERAGEIFS('Histórico'!$H$6:$H$305,'Histórico'!$B$6:$B$305,B30,'Histórico'!$A$6:$A$305,"&gt;="&amp;EDATE(EOMONTH('Parâmetros'!$B$2,0)+1,-'Parâmetros'!$B$4),'Histórico'!$A$6:$A$305,"&lt;="&amp;'Parâmetros'!$B$2,'Histórico'!$L$6:$L$305,"OK"),IF(INDEX('Parâmetros'!$G$18:$G$117,MATCH(B30,'Parâmetros'!$A$18:$A$117,0))="","",INDEX('Parâmetros'!$G$18:$G$117,MATCH(B30,'Parâmetros'!$A$18:$A$117,0)))))</f>
        <v/>
      </c>
      <c r="F30" s="45">
        <f>IF(B30="","",IF(COUNTIFS('Histórico'!$B$6:$B$305,B30,'Histórico'!$L$6:$L$305,"OK",'Histórico'!$M$6:$M$305,MONTH(A30),'Histórico'!$A$6:$A$305,"&lt;="&amp;'Parâmetros'!$B$2)&gt;='Parâmetros'!$B$12,MAX('Parâmetros'!$B$13,MIN('Parâmetros'!$B$14,IFERROR(AVERAGEIFS('Histórico'!$H$6:$H$305,'Histórico'!$B$6:$B$305,B30,'Histórico'!$L$6:$L$305,"OK",'Histórico'!$M$6:$M$305,MONTH(A30),'Histórico'!$A$6:$A$305,"&lt;="&amp;'Parâmetros'!$B$2)/AVERAGEIFS('Histórico'!$H$6:$H$305,'Histórico'!$B$6:$B$305,B30,'Histórico'!$L$6:$L$305,"OK",'Histórico'!$A$6:$A$305,"&lt;="&amp;'Parâmetros'!$B$2),1))),1))</f>
        <v/>
      </c>
      <c r="G30" s="45">
        <f>IF(OR(A30="",B30=""),"",MAX(0.1,1+SUMPRODUCT(--('Eventos'!$B$6:$B$105&lt;=EOMONTH(A30,0)),--('Eventos'!$C$6:$C$105&gt;=A30),--((('Eventos'!$D$6:$D$105=B30)+('Eventos'!$D$6:$D$105="TODOS"))&gt;0),--('Eventos'!$G$6:$G$105="Ativo"),--('Eventos'!$I$6:$I$105="OK"),'Eventos'!$F$6:$F$105)))</f>
        <v/>
      </c>
      <c r="H30" s="44">
        <f>IF(OR(B30="",E30=""),"",MAX(0,E30*F30*G30))</f>
        <v/>
      </c>
      <c r="I30" s="44">
        <f>IF(H30="","",H30*'Parâmetros'!$B$6)</f>
        <v/>
      </c>
      <c r="J30" s="44">
        <f>IF(H30="","",H30*'Parâmetros'!$B$7)</f>
        <v/>
      </c>
      <c r="K30" s="44">
        <f>IF(H30="","",H30*'Parâmetros'!$B$8)</f>
        <v/>
      </c>
      <c r="L30" s="44">
        <f>IF(H30="","",IF('Parâmetros'!$B$5="Conservador",I30,IF('Parâmetros'!$B$5="Otimista",K30,J30)))</f>
        <v/>
      </c>
      <c r="M30" s="46">
        <f>IF(B30="","",IF(COUNTIFS('Histórico'!$B$6:$B$305,B30,'Histórico'!$J$6:$J$305,"&lt;&gt;")&gt;='Parâmetros'!$B$10,AVERAGEIFS('Histórico'!$K$6:$K$305,'Histórico'!$B$6:$B$305,B30,'Histórico'!$J$6:$J$305,"&lt;&gt;"),'Parâmetros'!$B$9))</f>
        <v/>
      </c>
      <c r="N30" s="44">
        <f>IF(L30="","",MAX(0,L30*(1-M30)))</f>
        <v/>
      </c>
      <c r="O30" s="44">
        <f>IF(L30="","",L30*(1+M30))</f>
        <v/>
      </c>
      <c r="P30" s="44">
        <f>IF(L30="","",IF(INDEX('Parâmetros'!$E$18:$E$117,MATCH(B30,'Parâmetros'!$A$18:$A$117,0))="","",INDEX('Parâmetros'!$E$18:$E$117,MATCH(B30,'Parâmetros'!$A$18:$A$117,0))+N(INDEX('Parâmetros'!$F$18:$F$117,MATCH(B30,'Parâmetros'!$A$18:$A$117,0)))-SUMIFS($L$6:L30,$B$6:B30,B30,$A$6:A30,"&lt;="&amp;A30)))</f>
        <v/>
      </c>
      <c r="Q30" s="44">
        <f>IF(P30="","",MAX(0,-P30))</f>
        <v/>
      </c>
      <c r="R30" s="43">
        <f>IF(B30="","",IF(L30="","SEM BASE",IF(P30="","ESTOQUE NÃO INFORMADO",IF(P30&lt;0,"RUPTURA PREVISTA",IF(D30="Sem histórico","USAR DEMANDA INICIAL",IF(D30="Histórico insuficiente","HISTÓRICO INSUFICIENTE","OK"))))))</f>
        <v/>
      </c>
    </row>
    <row r="31">
      <c r="A31" s="42">
        <f>IF(B31="","",EDATE(EOMONTH('Parâmetros'!$B$2,0)+1,MOD(ROW()-6,12)))</f>
        <v/>
      </c>
      <c r="B3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1" s="43">
        <f>IF(B31="","",INDEX('Parâmetros'!$B$18:$B$117,MATCH(B31,'Parâmetros'!$A$18:$A$117,0)))</f>
        <v/>
      </c>
      <c r="D31" s="43">
        <f>IF(B31="","",INDEX('Parâmetros'!$I$18:$I$117,MATCH(B31,'Parâmetros'!$A$18:$A$117,0)))</f>
        <v/>
      </c>
      <c r="E31" s="44">
        <f>IF(B31="","",IF(COUNTIFS('Histórico'!$B$6:$B$305,B31,'Histórico'!$A$6:$A$305,"&gt;="&amp;EDATE(EOMONTH('Parâmetros'!$B$2,0)+1,-'Parâmetros'!$B$4),'Histórico'!$A$6:$A$305,"&lt;="&amp;'Parâmetros'!$B$2,'Histórico'!$L$6:$L$305,"OK")&gt;='Parâmetros'!$B$11,AVERAGEIFS('Histórico'!$H$6:$H$305,'Histórico'!$B$6:$B$305,B31,'Histórico'!$A$6:$A$305,"&gt;="&amp;EDATE(EOMONTH('Parâmetros'!$B$2,0)+1,-'Parâmetros'!$B$4),'Histórico'!$A$6:$A$305,"&lt;="&amp;'Parâmetros'!$B$2,'Histórico'!$L$6:$L$305,"OK"),IF(INDEX('Parâmetros'!$G$18:$G$117,MATCH(B31,'Parâmetros'!$A$18:$A$117,0))="","",INDEX('Parâmetros'!$G$18:$G$117,MATCH(B31,'Parâmetros'!$A$18:$A$117,0)))))</f>
        <v/>
      </c>
      <c r="F31" s="45">
        <f>IF(B31="","",IF(COUNTIFS('Histórico'!$B$6:$B$305,B31,'Histórico'!$L$6:$L$305,"OK",'Histórico'!$M$6:$M$305,MONTH(A31),'Histórico'!$A$6:$A$305,"&lt;="&amp;'Parâmetros'!$B$2)&gt;='Parâmetros'!$B$12,MAX('Parâmetros'!$B$13,MIN('Parâmetros'!$B$14,IFERROR(AVERAGEIFS('Histórico'!$H$6:$H$305,'Histórico'!$B$6:$B$305,B31,'Histórico'!$L$6:$L$305,"OK",'Histórico'!$M$6:$M$305,MONTH(A31),'Histórico'!$A$6:$A$305,"&lt;="&amp;'Parâmetros'!$B$2)/AVERAGEIFS('Histórico'!$H$6:$H$305,'Histórico'!$B$6:$B$305,B31,'Histórico'!$L$6:$L$305,"OK",'Histórico'!$A$6:$A$305,"&lt;="&amp;'Parâmetros'!$B$2),1))),1))</f>
        <v/>
      </c>
      <c r="G31" s="45">
        <f>IF(OR(A31="",B31=""),"",MAX(0.1,1+SUMPRODUCT(--('Eventos'!$B$6:$B$105&lt;=EOMONTH(A31,0)),--('Eventos'!$C$6:$C$105&gt;=A31),--((('Eventos'!$D$6:$D$105=B31)+('Eventos'!$D$6:$D$105="TODOS"))&gt;0),--('Eventos'!$G$6:$G$105="Ativo"),--('Eventos'!$I$6:$I$105="OK"),'Eventos'!$F$6:$F$105)))</f>
        <v/>
      </c>
      <c r="H31" s="44">
        <f>IF(OR(B31="",E31=""),"",MAX(0,E31*F31*G31))</f>
        <v/>
      </c>
      <c r="I31" s="44">
        <f>IF(H31="","",H31*'Parâmetros'!$B$6)</f>
        <v/>
      </c>
      <c r="J31" s="44">
        <f>IF(H31="","",H31*'Parâmetros'!$B$7)</f>
        <v/>
      </c>
      <c r="K31" s="44">
        <f>IF(H31="","",H31*'Parâmetros'!$B$8)</f>
        <v/>
      </c>
      <c r="L31" s="44">
        <f>IF(H31="","",IF('Parâmetros'!$B$5="Conservador",I31,IF('Parâmetros'!$B$5="Otimista",K31,J31)))</f>
        <v/>
      </c>
      <c r="M31" s="46">
        <f>IF(B31="","",IF(COUNTIFS('Histórico'!$B$6:$B$305,B31,'Histórico'!$J$6:$J$305,"&lt;&gt;")&gt;='Parâmetros'!$B$10,AVERAGEIFS('Histórico'!$K$6:$K$305,'Histórico'!$B$6:$B$305,B31,'Histórico'!$J$6:$J$305,"&lt;&gt;"),'Parâmetros'!$B$9))</f>
        <v/>
      </c>
      <c r="N31" s="44">
        <f>IF(L31="","",MAX(0,L31*(1-M31)))</f>
        <v/>
      </c>
      <c r="O31" s="44">
        <f>IF(L31="","",L31*(1+M31))</f>
        <v/>
      </c>
      <c r="P31" s="44">
        <f>IF(L31="","",IF(INDEX('Parâmetros'!$E$18:$E$117,MATCH(B31,'Parâmetros'!$A$18:$A$117,0))="","",INDEX('Parâmetros'!$E$18:$E$117,MATCH(B31,'Parâmetros'!$A$18:$A$117,0))+N(INDEX('Parâmetros'!$F$18:$F$117,MATCH(B31,'Parâmetros'!$A$18:$A$117,0)))-SUMIFS($L$6:L31,$B$6:B31,B31,$A$6:A31,"&lt;="&amp;A31)))</f>
        <v/>
      </c>
      <c r="Q31" s="44">
        <f>IF(P31="","",MAX(0,-P31))</f>
        <v/>
      </c>
      <c r="R31" s="43">
        <f>IF(B31="","",IF(L31="","SEM BASE",IF(P31="","ESTOQUE NÃO INFORMADO",IF(P31&lt;0,"RUPTURA PREVISTA",IF(D31="Sem histórico","USAR DEMANDA INICIAL",IF(D31="Histórico insuficiente","HISTÓRICO INSUFICIENTE","OK"))))))</f>
        <v/>
      </c>
    </row>
    <row r="32">
      <c r="A32" s="42">
        <f>IF(B32="","",EDATE(EOMONTH('Parâmetros'!$B$2,0)+1,MOD(ROW()-6,12)))</f>
        <v/>
      </c>
      <c r="B3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2" s="43">
        <f>IF(B32="","",INDEX('Parâmetros'!$B$18:$B$117,MATCH(B32,'Parâmetros'!$A$18:$A$117,0)))</f>
        <v/>
      </c>
      <c r="D32" s="43">
        <f>IF(B32="","",INDEX('Parâmetros'!$I$18:$I$117,MATCH(B32,'Parâmetros'!$A$18:$A$117,0)))</f>
        <v/>
      </c>
      <c r="E32" s="44">
        <f>IF(B32="","",IF(COUNTIFS('Histórico'!$B$6:$B$305,B32,'Histórico'!$A$6:$A$305,"&gt;="&amp;EDATE(EOMONTH('Parâmetros'!$B$2,0)+1,-'Parâmetros'!$B$4),'Histórico'!$A$6:$A$305,"&lt;="&amp;'Parâmetros'!$B$2,'Histórico'!$L$6:$L$305,"OK")&gt;='Parâmetros'!$B$11,AVERAGEIFS('Histórico'!$H$6:$H$305,'Histórico'!$B$6:$B$305,B32,'Histórico'!$A$6:$A$305,"&gt;="&amp;EDATE(EOMONTH('Parâmetros'!$B$2,0)+1,-'Parâmetros'!$B$4),'Histórico'!$A$6:$A$305,"&lt;="&amp;'Parâmetros'!$B$2,'Histórico'!$L$6:$L$305,"OK"),IF(INDEX('Parâmetros'!$G$18:$G$117,MATCH(B32,'Parâmetros'!$A$18:$A$117,0))="","",INDEX('Parâmetros'!$G$18:$G$117,MATCH(B32,'Parâmetros'!$A$18:$A$117,0)))))</f>
        <v/>
      </c>
      <c r="F32" s="45">
        <f>IF(B32="","",IF(COUNTIFS('Histórico'!$B$6:$B$305,B32,'Histórico'!$L$6:$L$305,"OK",'Histórico'!$M$6:$M$305,MONTH(A32),'Histórico'!$A$6:$A$305,"&lt;="&amp;'Parâmetros'!$B$2)&gt;='Parâmetros'!$B$12,MAX('Parâmetros'!$B$13,MIN('Parâmetros'!$B$14,IFERROR(AVERAGEIFS('Histórico'!$H$6:$H$305,'Histórico'!$B$6:$B$305,B32,'Histórico'!$L$6:$L$305,"OK",'Histórico'!$M$6:$M$305,MONTH(A32),'Histórico'!$A$6:$A$305,"&lt;="&amp;'Parâmetros'!$B$2)/AVERAGEIFS('Histórico'!$H$6:$H$305,'Histórico'!$B$6:$B$305,B32,'Histórico'!$L$6:$L$305,"OK",'Histórico'!$A$6:$A$305,"&lt;="&amp;'Parâmetros'!$B$2),1))),1))</f>
        <v/>
      </c>
      <c r="G32" s="45">
        <f>IF(OR(A32="",B32=""),"",MAX(0.1,1+SUMPRODUCT(--('Eventos'!$B$6:$B$105&lt;=EOMONTH(A32,0)),--('Eventos'!$C$6:$C$105&gt;=A32),--((('Eventos'!$D$6:$D$105=B32)+('Eventos'!$D$6:$D$105="TODOS"))&gt;0),--('Eventos'!$G$6:$G$105="Ativo"),--('Eventos'!$I$6:$I$105="OK"),'Eventos'!$F$6:$F$105)))</f>
        <v/>
      </c>
      <c r="H32" s="44">
        <f>IF(OR(B32="",E32=""),"",MAX(0,E32*F32*G32))</f>
        <v/>
      </c>
      <c r="I32" s="44">
        <f>IF(H32="","",H32*'Parâmetros'!$B$6)</f>
        <v/>
      </c>
      <c r="J32" s="44">
        <f>IF(H32="","",H32*'Parâmetros'!$B$7)</f>
        <v/>
      </c>
      <c r="K32" s="44">
        <f>IF(H32="","",H32*'Parâmetros'!$B$8)</f>
        <v/>
      </c>
      <c r="L32" s="44">
        <f>IF(H32="","",IF('Parâmetros'!$B$5="Conservador",I32,IF('Parâmetros'!$B$5="Otimista",K32,J32)))</f>
        <v/>
      </c>
      <c r="M32" s="46">
        <f>IF(B32="","",IF(COUNTIFS('Histórico'!$B$6:$B$305,B32,'Histórico'!$J$6:$J$305,"&lt;&gt;")&gt;='Parâmetros'!$B$10,AVERAGEIFS('Histórico'!$K$6:$K$305,'Histórico'!$B$6:$B$305,B32,'Histórico'!$J$6:$J$305,"&lt;&gt;"),'Parâmetros'!$B$9))</f>
        <v/>
      </c>
      <c r="N32" s="44">
        <f>IF(L32="","",MAX(0,L32*(1-M32)))</f>
        <v/>
      </c>
      <c r="O32" s="44">
        <f>IF(L32="","",L32*(1+M32))</f>
        <v/>
      </c>
      <c r="P32" s="44">
        <f>IF(L32="","",IF(INDEX('Parâmetros'!$E$18:$E$117,MATCH(B32,'Parâmetros'!$A$18:$A$117,0))="","",INDEX('Parâmetros'!$E$18:$E$117,MATCH(B32,'Parâmetros'!$A$18:$A$117,0))+N(INDEX('Parâmetros'!$F$18:$F$117,MATCH(B32,'Parâmetros'!$A$18:$A$117,0)))-SUMIFS($L$6:L32,$B$6:B32,B32,$A$6:A32,"&lt;="&amp;A32)))</f>
        <v/>
      </c>
      <c r="Q32" s="44">
        <f>IF(P32="","",MAX(0,-P32))</f>
        <v/>
      </c>
      <c r="R32" s="43">
        <f>IF(B32="","",IF(L32="","SEM BASE",IF(P32="","ESTOQUE NÃO INFORMADO",IF(P32&lt;0,"RUPTURA PREVISTA",IF(D32="Sem histórico","USAR DEMANDA INICIAL",IF(D32="Histórico insuficiente","HISTÓRICO INSUFICIENTE","OK"))))))</f>
        <v/>
      </c>
    </row>
    <row r="33">
      <c r="A33" s="42">
        <f>IF(B33="","",EDATE(EOMONTH('Parâmetros'!$B$2,0)+1,MOD(ROW()-6,12)))</f>
        <v/>
      </c>
      <c r="B3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3" s="43">
        <f>IF(B33="","",INDEX('Parâmetros'!$B$18:$B$117,MATCH(B33,'Parâmetros'!$A$18:$A$117,0)))</f>
        <v/>
      </c>
      <c r="D33" s="43">
        <f>IF(B33="","",INDEX('Parâmetros'!$I$18:$I$117,MATCH(B33,'Parâmetros'!$A$18:$A$117,0)))</f>
        <v/>
      </c>
      <c r="E33" s="44">
        <f>IF(B33="","",IF(COUNTIFS('Histórico'!$B$6:$B$305,B33,'Histórico'!$A$6:$A$305,"&gt;="&amp;EDATE(EOMONTH('Parâmetros'!$B$2,0)+1,-'Parâmetros'!$B$4),'Histórico'!$A$6:$A$305,"&lt;="&amp;'Parâmetros'!$B$2,'Histórico'!$L$6:$L$305,"OK")&gt;='Parâmetros'!$B$11,AVERAGEIFS('Histórico'!$H$6:$H$305,'Histórico'!$B$6:$B$305,B33,'Histórico'!$A$6:$A$305,"&gt;="&amp;EDATE(EOMONTH('Parâmetros'!$B$2,0)+1,-'Parâmetros'!$B$4),'Histórico'!$A$6:$A$305,"&lt;="&amp;'Parâmetros'!$B$2,'Histórico'!$L$6:$L$305,"OK"),IF(INDEX('Parâmetros'!$G$18:$G$117,MATCH(B33,'Parâmetros'!$A$18:$A$117,0))="","",INDEX('Parâmetros'!$G$18:$G$117,MATCH(B33,'Parâmetros'!$A$18:$A$117,0)))))</f>
        <v/>
      </c>
      <c r="F33" s="45">
        <f>IF(B33="","",IF(COUNTIFS('Histórico'!$B$6:$B$305,B33,'Histórico'!$L$6:$L$305,"OK",'Histórico'!$M$6:$M$305,MONTH(A33),'Histórico'!$A$6:$A$305,"&lt;="&amp;'Parâmetros'!$B$2)&gt;='Parâmetros'!$B$12,MAX('Parâmetros'!$B$13,MIN('Parâmetros'!$B$14,IFERROR(AVERAGEIFS('Histórico'!$H$6:$H$305,'Histórico'!$B$6:$B$305,B33,'Histórico'!$L$6:$L$305,"OK",'Histórico'!$M$6:$M$305,MONTH(A33),'Histórico'!$A$6:$A$305,"&lt;="&amp;'Parâmetros'!$B$2)/AVERAGEIFS('Histórico'!$H$6:$H$305,'Histórico'!$B$6:$B$305,B33,'Histórico'!$L$6:$L$305,"OK",'Histórico'!$A$6:$A$305,"&lt;="&amp;'Parâmetros'!$B$2),1))),1))</f>
        <v/>
      </c>
      <c r="G33" s="45">
        <f>IF(OR(A33="",B33=""),"",MAX(0.1,1+SUMPRODUCT(--('Eventos'!$B$6:$B$105&lt;=EOMONTH(A33,0)),--('Eventos'!$C$6:$C$105&gt;=A33),--((('Eventos'!$D$6:$D$105=B33)+('Eventos'!$D$6:$D$105="TODOS"))&gt;0),--('Eventos'!$G$6:$G$105="Ativo"),--('Eventos'!$I$6:$I$105="OK"),'Eventos'!$F$6:$F$105)))</f>
        <v/>
      </c>
      <c r="H33" s="44">
        <f>IF(OR(B33="",E33=""),"",MAX(0,E33*F33*G33))</f>
        <v/>
      </c>
      <c r="I33" s="44">
        <f>IF(H33="","",H33*'Parâmetros'!$B$6)</f>
        <v/>
      </c>
      <c r="J33" s="44">
        <f>IF(H33="","",H33*'Parâmetros'!$B$7)</f>
        <v/>
      </c>
      <c r="K33" s="44">
        <f>IF(H33="","",H33*'Parâmetros'!$B$8)</f>
        <v/>
      </c>
      <c r="L33" s="44">
        <f>IF(H33="","",IF('Parâmetros'!$B$5="Conservador",I33,IF('Parâmetros'!$B$5="Otimista",K33,J33)))</f>
        <v/>
      </c>
      <c r="M33" s="46">
        <f>IF(B33="","",IF(COUNTIFS('Histórico'!$B$6:$B$305,B33,'Histórico'!$J$6:$J$305,"&lt;&gt;")&gt;='Parâmetros'!$B$10,AVERAGEIFS('Histórico'!$K$6:$K$305,'Histórico'!$B$6:$B$305,B33,'Histórico'!$J$6:$J$305,"&lt;&gt;"),'Parâmetros'!$B$9))</f>
        <v/>
      </c>
      <c r="N33" s="44">
        <f>IF(L33="","",MAX(0,L33*(1-M33)))</f>
        <v/>
      </c>
      <c r="O33" s="44">
        <f>IF(L33="","",L33*(1+M33))</f>
        <v/>
      </c>
      <c r="P33" s="44">
        <f>IF(L33="","",IF(INDEX('Parâmetros'!$E$18:$E$117,MATCH(B33,'Parâmetros'!$A$18:$A$117,0))="","",INDEX('Parâmetros'!$E$18:$E$117,MATCH(B33,'Parâmetros'!$A$18:$A$117,0))+N(INDEX('Parâmetros'!$F$18:$F$117,MATCH(B33,'Parâmetros'!$A$18:$A$117,0)))-SUMIFS($L$6:L33,$B$6:B33,B33,$A$6:A33,"&lt;="&amp;A33)))</f>
        <v/>
      </c>
      <c r="Q33" s="44">
        <f>IF(P33="","",MAX(0,-P33))</f>
        <v/>
      </c>
      <c r="R33" s="43">
        <f>IF(B33="","",IF(L33="","SEM BASE",IF(P33="","ESTOQUE NÃO INFORMADO",IF(P33&lt;0,"RUPTURA PREVISTA",IF(D33="Sem histórico","USAR DEMANDA INICIAL",IF(D33="Histórico insuficiente","HISTÓRICO INSUFICIENTE","OK"))))))</f>
        <v/>
      </c>
    </row>
    <row r="34">
      <c r="A34" s="42">
        <f>IF(B34="","",EDATE(EOMONTH('Parâmetros'!$B$2,0)+1,MOD(ROW()-6,12)))</f>
        <v/>
      </c>
      <c r="B3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4" s="43">
        <f>IF(B34="","",INDEX('Parâmetros'!$B$18:$B$117,MATCH(B34,'Parâmetros'!$A$18:$A$117,0)))</f>
        <v/>
      </c>
      <c r="D34" s="43">
        <f>IF(B34="","",INDEX('Parâmetros'!$I$18:$I$117,MATCH(B34,'Parâmetros'!$A$18:$A$117,0)))</f>
        <v/>
      </c>
      <c r="E34" s="44">
        <f>IF(B34="","",IF(COUNTIFS('Histórico'!$B$6:$B$305,B34,'Histórico'!$A$6:$A$305,"&gt;="&amp;EDATE(EOMONTH('Parâmetros'!$B$2,0)+1,-'Parâmetros'!$B$4),'Histórico'!$A$6:$A$305,"&lt;="&amp;'Parâmetros'!$B$2,'Histórico'!$L$6:$L$305,"OK")&gt;='Parâmetros'!$B$11,AVERAGEIFS('Histórico'!$H$6:$H$305,'Histórico'!$B$6:$B$305,B34,'Histórico'!$A$6:$A$305,"&gt;="&amp;EDATE(EOMONTH('Parâmetros'!$B$2,0)+1,-'Parâmetros'!$B$4),'Histórico'!$A$6:$A$305,"&lt;="&amp;'Parâmetros'!$B$2,'Histórico'!$L$6:$L$305,"OK"),IF(INDEX('Parâmetros'!$G$18:$G$117,MATCH(B34,'Parâmetros'!$A$18:$A$117,0))="","",INDEX('Parâmetros'!$G$18:$G$117,MATCH(B34,'Parâmetros'!$A$18:$A$117,0)))))</f>
        <v/>
      </c>
      <c r="F34" s="45">
        <f>IF(B34="","",IF(COUNTIFS('Histórico'!$B$6:$B$305,B34,'Histórico'!$L$6:$L$305,"OK",'Histórico'!$M$6:$M$305,MONTH(A34),'Histórico'!$A$6:$A$305,"&lt;="&amp;'Parâmetros'!$B$2)&gt;='Parâmetros'!$B$12,MAX('Parâmetros'!$B$13,MIN('Parâmetros'!$B$14,IFERROR(AVERAGEIFS('Histórico'!$H$6:$H$305,'Histórico'!$B$6:$B$305,B34,'Histórico'!$L$6:$L$305,"OK",'Histórico'!$M$6:$M$305,MONTH(A34),'Histórico'!$A$6:$A$305,"&lt;="&amp;'Parâmetros'!$B$2)/AVERAGEIFS('Histórico'!$H$6:$H$305,'Histórico'!$B$6:$B$305,B34,'Histórico'!$L$6:$L$305,"OK",'Histórico'!$A$6:$A$305,"&lt;="&amp;'Parâmetros'!$B$2),1))),1))</f>
        <v/>
      </c>
      <c r="G34" s="45">
        <f>IF(OR(A34="",B34=""),"",MAX(0.1,1+SUMPRODUCT(--('Eventos'!$B$6:$B$105&lt;=EOMONTH(A34,0)),--('Eventos'!$C$6:$C$105&gt;=A34),--((('Eventos'!$D$6:$D$105=B34)+('Eventos'!$D$6:$D$105="TODOS"))&gt;0),--('Eventos'!$G$6:$G$105="Ativo"),--('Eventos'!$I$6:$I$105="OK"),'Eventos'!$F$6:$F$105)))</f>
        <v/>
      </c>
      <c r="H34" s="44">
        <f>IF(OR(B34="",E34=""),"",MAX(0,E34*F34*G34))</f>
        <v/>
      </c>
      <c r="I34" s="44">
        <f>IF(H34="","",H34*'Parâmetros'!$B$6)</f>
        <v/>
      </c>
      <c r="J34" s="44">
        <f>IF(H34="","",H34*'Parâmetros'!$B$7)</f>
        <v/>
      </c>
      <c r="K34" s="44">
        <f>IF(H34="","",H34*'Parâmetros'!$B$8)</f>
        <v/>
      </c>
      <c r="L34" s="44">
        <f>IF(H34="","",IF('Parâmetros'!$B$5="Conservador",I34,IF('Parâmetros'!$B$5="Otimista",K34,J34)))</f>
        <v/>
      </c>
      <c r="M34" s="46">
        <f>IF(B34="","",IF(COUNTIFS('Histórico'!$B$6:$B$305,B34,'Histórico'!$J$6:$J$305,"&lt;&gt;")&gt;='Parâmetros'!$B$10,AVERAGEIFS('Histórico'!$K$6:$K$305,'Histórico'!$B$6:$B$305,B34,'Histórico'!$J$6:$J$305,"&lt;&gt;"),'Parâmetros'!$B$9))</f>
        <v/>
      </c>
      <c r="N34" s="44">
        <f>IF(L34="","",MAX(0,L34*(1-M34)))</f>
        <v/>
      </c>
      <c r="O34" s="44">
        <f>IF(L34="","",L34*(1+M34))</f>
        <v/>
      </c>
      <c r="P34" s="44">
        <f>IF(L34="","",IF(INDEX('Parâmetros'!$E$18:$E$117,MATCH(B34,'Parâmetros'!$A$18:$A$117,0))="","",INDEX('Parâmetros'!$E$18:$E$117,MATCH(B34,'Parâmetros'!$A$18:$A$117,0))+N(INDEX('Parâmetros'!$F$18:$F$117,MATCH(B34,'Parâmetros'!$A$18:$A$117,0)))-SUMIFS($L$6:L34,$B$6:B34,B34,$A$6:A34,"&lt;="&amp;A34)))</f>
        <v/>
      </c>
      <c r="Q34" s="44">
        <f>IF(P34="","",MAX(0,-P34))</f>
        <v/>
      </c>
      <c r="R34" s="43">
        <f>IF(B34="","",IF(L34="","SEM BASE",IF(P34="","ESTOQUE NÃO INFORMADO",IF(P34&lt;0,"RUPTURA PREVISTA",IF(D34="Sem histórico","USAR DEMANDA INICIAL",IF(D34="Histórico insuficiente","HISTÓRICO INSUFICIENTE","OK"))))))</f>
        <v/>
      </c>
    </row>
    <row r="35">
      <c r="A35" s="42">
        <f>IF(B35="","",EDATE(EOMONTH('Parâmetros'!$B$2,0)+1,MOD(ROW()-6,12)))</f>
        <v/>
      </c>
      <c r="B3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5" s="43">
        <f>IF(B35="","",INDEX('Parâmetros'!$B$18:$B$117,MATCH(B35,'Parâmetros'!$A$18:$A$117,0)))</f>
        <v/>
      </c>
      <c r="D35" s="43">
        <f>IF(B35="","",INDEX('Parâmetros'!$I$18:$I$117,MATCH(B35,'Parâmetros'!$A$18:$A$117,0)))</f>
        <v/>
      </c>
      <c r="E35" s="44">
        <f>IF(B35="","",IF(COUNTIFS('Histórico'!$B$6:$B$305,B35,'Histórico'!$A$6:$A$305,"&gt;="&amp;EDATE(EOMONTH('Parâmetros'!$B$2,0)+1,-'Parâmetros'!$B$4),'Histórico'!$A$6:$A$305,"&lt;="&amp;'Parâmetros'!$B$2,'Histórico'!$L$6:$L$305,"OK")&gt;='Parâmetros'!$B$11,AVERAGEIFS('Histórico'!$H$6:$H$305,'Histórico'!$B$6:$B$305,B35,'Histórico'!$A$6:$A$305,"&gt;="&amp;EDATE(EOMONTH('Parâmetros'!$B$2,0)+1,-'Parâmetros'!$B$4),'Histórico'!$A$6:$A$305,"&lt;="&amp;'Parâmetros'!$B$2,'Histórico'!$L$6:$L$305,"OK"),IF(INDEX('Parâmetros'!$G$18:$G$117,MATCH(B35,'Parâmetros'!$A$18:$A$117,0))="","",INDEX('Parâmetros'!$G$18:$G$117,MATCH(B35,'Parâmetros'!$A$18:$A$117,0)))))</f>
        <v/>
      </c>
      <c r="F35" s="45">
        <f>IF(B35="","",IF(COUNTIFS('Histórico'!$B$6:$B$305,B35,'Histórico'!$L$6:$L$305,"OK",'Histórico'!$M$6:$M$305,MONTH(A35),'Histórico'!$A$6:$A$305,"&lt;="&amp;'Parâmetros'!$B$2)&gt;='Parâmetros'!$B$12,MAX('Parâmetros'!$B$13,MIN('Parâmetros'!$B$14,IFERROR(AVERAGEIFS('Histórico'!$H$6:$H$305,'Histórico'!$B$6:$B$305,B35,'Histórico'!$L$6:$L$305,"OK",'Histórico'!$M$6:$M$305,MONTH(A35),'Histórico'!$A$6:$A$305,"&lt;="&amp;'Parâmetros'!$B$2)/AVERAGEIFS('Histórico'!$H$6:$H$305,'Histórico'!$B$6:$B$305,B35,'Histórico'!$L$6:$L$305,"OK",'Histórico'!$A$6:$A$305,"&lt;="&amp;'Parâmetros'!$B$2),1))),1))</f>
        <v/>
      </c>
      <c r="G35" s="45">
        <f>IF(OR(A35="",B35=""),"",MAX(0.1,1+SUMPRODUCT(--('Eventos'!$B$6:$B$105&lt;=EOMONTH(A35,0)),--('Eventos'!$C$6:$C$105&gt;=A35),--((('Eventos'!$D$6:$D$105=B35)+('Eventos'!$D$6:$D$105="TODOS"))&gt;0),--('Eventos'!$G$6:$G$105="Ativo"),--('Eventos'!$I$6:$I$105="OK"),'Eventos'!$F$6:$F$105)))</f>
        <v/>
      </c>
      <c r="H35" s="44">
        <f>IF(OR(B35="",E35=""),"",MAX(0,E35*F35*G35))</f>
        <v/>
      </c>
      <c r="I35" s="44">
        <f>IF(H35="","",H35*'Parâmetros'!$B$6)</f>
        <v/>
      </c>
      <c r="J35" s="44">
        <f>IF(H35="","",H35*'Parâmetros'!$B$7)</f>
        <v/>
      </c>
      <c r="K35" s="44">
        <f>IF(H35="","",H35*'Parâmetros'!$B$8)</f>
        <v/>
      </c>
      <c r="L35" s="44">
        <f>IF(H35="","",IF('Parâmetros'!$B$5="Conservador",I35,IF('Parâmetros'!$B$5="Otimista",K35,J35)))</f>
        <v/>
      </c>
      <c r="M35" s="46">
        <f>IF(B35="","",IF(COUNTIFS('Histórico'!$B$6:$B$305,B35,'Histórico'!$J$6:$J$305,"&lt;&gt;")&gt;='Parâmetros'!$B$10,AVERAGEIFS('Histórico'!$K$6:$K$305,'Histórico'!$B$6:$B$305,B35,'Histórico'!$J$6:$J$305,"&lt;&gt;"),'Parâmetros'!$B$9))</f>
        <v/>
      </c>
      <c r="N35" s="44">
        <f>IF(L35="","",MAX(0,L35*(1-M35)))</f>
        <v/>
      </c>
      <c r="O35" s="44">
        <f>IF(L35="","",L35*(1+M35))</f>
        <v/>
      </c>
      <c r="P35" s="44">
        <f>IF(L35="","",IF(INDEX('Parâmetros'!$E$18:$E$117,MATCH(B35,'Parâmetros'!$A$18:$A$117,0))="","",INDEX('Parâmetros'!$E$18:$E$117,MATCH(B35,'Parâmetros'!$A$18:$A$117,0))+N(INDEX('Parâmetros'!$F$18:$F$117,MATCH(B35,'Parâmetros'!$A$18:$A$117,0)))-SUMIFS($L$6:L35,$B$6:B35,B35,$A$6:A35,"&lt;="&amp;A35)))</f>
        <v/>
      </c>
      <c r="Q35" s="44">
        <f>IF(P35="","",MAX(0,-P35))</f>
        <v/>
      </c>
      <c r="R35" s="43">
        <f>IF(B35="","",IF(L35="","SEM BASE",IF(P35="","ESTOQUE NÃO INFORMADO",IF(P35&lt;0,"RUPTURA PREVISTA",IF(D35="Sem histórico","USAR DEMANDA INICIAL",IF(D35="Histórico insuficiente","HISTÓRICO INSUFICIENTE","OK"))))))</f>
        <v/>
      </c>
    </row>
    <row r="36">
      <c r="A36" s="42">
        <f>IF(B36="","",EDATE(EOMONTH('Parâmetros'!$B$2,0)+1,MOD(ROW()-6,12)))</f>
        <v/>
      </c>
      <c r="B3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6" s="43">
        <f>IF(B36="","",INDEX('Parâmetros'!$B$18:$B$117,MATCH(B36,'Parâmetros'!$A$18:$A$117,0)))</f>
        <v/>
      </c>
      <c r="D36" s="43">
        <f>IF(B36="","",INDEX('Parâmetros'!$I$18:$I$117,MATCH(B36,'Parâmetros'!$A$18:$A$117,0)))</f>
        <v/>
      </c>
      <c r="E36" s="44">
        <f>IF(B36="","",IF(COUNTIFS('Histórico'!$B$6:$B$305,B36,'Histórico'!$A$6:$A$305,"&gt;="&amp;EDATE(EOMONTH('Parâmetros'!$B$2,0)+1,-'Parâmetros'!$B$4),'Histórico'!$A$6:$A$305,"&lt;="&amp;'Parâmetros'!$B$2,'Histórico'!$L$6:$L$305,"OK")&gt;='Parâmetros'!$B$11,AVERAGEIFS('Histórico'!$H$6:$H$305,'Histórico'!$B$6:$B$305,B36,'Histórico'!$A$6:$A$305,"&gt;="&amp;EDATE(EOMONTH('Parâmetros'!$B$2,0)+1,-'Parâmetros'!$B$4),'Histórico'!$A$6:$A$305,"&lt;="&amp;'Parâmetros'!$B$2,'Histórico'!$L$6:$L$305,"OK"),IF(INDEX('Parâmetros'!$G$18:$G$117,MATCH(B36,'Parâmetros'!$A$18:$A$117,0))="","",INDEX('Parâmetros'!$G$18:$G$117,MATCH(B36,'Parâmetros'!$A$18:$A$117,0)))))</f>
        <v/>
      </c>
      <c r="F36" s="45">
        <f>IF(B36="","",IF(COUNTIFS('Histórico'!$B$6:$B$305,B36,'Histórico'!$L$6:$L$305,"OK",'Histórico'!$M$6:$M$305,MONTH(A36),'Histórico'!$A$6:$A$305,"&lt;="&amp;'Parâmetros'!$B$2)&gt;='Parâmetros'!$B$12,MAX('Parâmetros'!$B$13,MIN('Parâmetros'!$B$14,IFERROR(AVERAGEIFS('Histórico'!$H$6:$H$305,'Histórico'!$B$6:$B$305,B36,'Histórico'!$L$6:$L$305,"OK",'Histórico'!$M$6:$M$305,MONTH(A36),'Histórico'!$A$6:$A$305,"&lt;="&amp;'Parâmetros'!$B$2)/AVERAGEIFS('Histórico'!$H$6:$H$305,'Histórico'!$B$6:$B$305,B36,'Histórico'!$L$6:$L$305,"OK",'Histórico'!$A$6:$A$305,"&lt;="&amp;'Parâmetros'!$B$2),1))),1))</f>
        <v/>
      </c>
      <c r="G36" s="45">
        <f>IF(OR(A36="",B36=""),"",MAX(0.1,1+SUMPRODUCT(--('Eventos'!$B$6:$B$105&lt;=EOMONTH(A36,0)),--('Eventos'!$C$6:$C$105&gt;=A36),--((('Eventos'!$D$6:$D$105=B36)+('Eventos'!$D$6:$D$105="TODOS"))&gt;0),--('Eventos'!$G$6:$G$105="Ativo"),--('Eventos'!$I$6:$I$105="OK"),'Eventos'!$F$6:$F$105)))</f>
        <v/>
      </c>
      <c r="H36" s="44">
        <f>IF(OR(B36="",E36=""),"",MAX(0,E36*F36*G36))</f>
        <v/>
      </c>
      <c r="I36" s="44">
        <f>IF(H36="","",H36*'Parâmetros'!$B$6)</f>
        <v/>
      </c>
      <c r="J36" s="44">
        <f>IF(H36="","",H36*'Parâmetros'!$B$7)</f>
        <v/>
      </c>
      <c r="K36" s="44">
        <f>IF(H36="","",H36*'Parâmetros'!$B$8)</f>
        <v/>
      </c>
      <c r="L36" s="44">
        <f>IF(H36="","",IF('Parâmetros'!$B$5="Conservador",I36,IF('Parâmetros'!$B$5="Otimista",K36,J36)))</f>
        <v/>
      </c>
      <c r="M36" s="46">
        <f>IF(B36="","",IF(COUNTIFS('Histórico'!$B$6:$B$305,B36,'Histórico'!$J$6:$J$305,"&lt;&gt;")&gt;='Parâmetros'!$B$10,AVERAGEIFS('Histórico'!$K$6:$K$305,'Histórico'!$B$6:$B$305,B36,'Histórico'!$J$6:$J$305,"&lt;&gt;"),'Parâmetros'!$B$9))</f>
        <v/>
      </c>
      <c r="N36" s="44">
        <f>IF(L36="","",MAX(0,L36*(1-M36)))</f>
        <v/>
      </c>
      <c r="O36" s="44">
        <f>IF(L36="","",L36*(1+M36))</f>
        <v/>
      </c>
      <c r="P36" s="44">
        <f>IF(L36="","",IF(INDEX('Parâmetros'!$E$18:$E$117,MATCH(B36,'Parâmetros'!$A$18:$A$117,0))="","",INDEX('Parâmetros'!$E$18:$E$117,MATCH(B36,'Parâmetros'!$A$18:$A$117,0))+N(INDEX('Parâmetros'!$F$18:$F$117,MATCH(B36,'Parâmetros'!$A$18:$A$117,0)))-SUMIFS($L$6:L36,$B$6:B36,B36,$A$6:A36,"&lt;="&amp;A36)))</f>
        <v/>
      </c>
      <c r="Q36" s="44">
        <f>IF(P36="","",MAX(0,-P36))</f>
        <v/>
      </c>
      <c r="R36" s="43">
        <f>IF(B36="","",IF(L36="","SEM BASE",IF(P36="","ESTOQUE NÃO INFORMADO",IF(P36&lt;0,"RUPTURA PREVISTA",IF(D36="Sem histórico","USAR DEMANDA INICIAL",IF(D36="Histórico insuficiente","HISTÓRICO INSUFICIENTE","OK"))))))</f>
        <v/>
      </c>
    </row>
    <row r="37">
      <c r="A37" s="42">
        <f>IF(B37="","",EDATE(EOMONTH('Parâmetros'!$B$2,0)+1,MOD(ROW()-6,12)))</f>
        <v/>
      </c>
      <c r="B3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7" s="43">
        <f>IF(B37="","",INDEX('Parâmetros'!$B$18:$B$117,MATCH(B37,'Parâmetros'!$A$18:$A$117,0)))</f>
        <v/>
      </c>
      <c r="D37" s="43">
        <f>IF(B37="","",INDEX('Parâmetros'!$I$18:$I$117,MATCH(B37,'Parâmetros'!$A$18:$A$117,0)))</f>
        <v/>
      </c>
      <c r="E37" s="44">
        <f>IF(B37="","",IF(COUNTIFS('Histórico'!$B$6:$B$305,B37,'Histórico'!$A$6:$A$305,"&gt;="&amp;EDATE(EOMONTH('Parâmetros'!$B$2,0)+1,-'Parâmetros'!$B$4),'Histórico'!$A$6:$A$305,"&lt;="&amp;'Parâmetros'!$B$2,'Histórico'!$L$6:$L$305,"OK")&gt;='Parâmetros'!$B$11,AVERAGEIFS('Histórico'!$H$6:$H$305,'Histórico'!$B$6:$B$305,B37,'Histórico'!$A$6:$A$305,"&gt;="&amp;EDATE(EOMONTH('Parâmetros'!$B$2,0)+1,-'Parâmetros'!$B$4),'Histórico'!$A$6:$A$305,"&lt;="&amp;'Parâmetros'!$B$2,'Histórico'!$L$6:$L$305,"OK"),IF(INDEX('Parâmetros'!$G$18:$G$117,MATCH(B37,'Parâmetros'!$A$18:$A$117,0))="","",INDEX('Parâmetros'!$G$18:$G$117,MATCH(B37,'Parâmetros'!$A$18:$A$117,0)))))</f>
        <v/>
      </c>
      <c r="F37" s="45">
        <f>IF(B37="","",IF(COUNTIFS('Histórico'!$B$6:$B$305,B37,'Histórico'!$L$6:$L$305,"OK",'Histórico'!$M$6:$M$305,MONTH(A37),'Histórico'!$A$6:$A$305,"&lt;="&amp;'Parâmetros'!$B$2)&gt;='Parâmetros'!$B$12,MAX('Parâmetros'!$B$13,MIN('Parâmetros'!$B$14,IFERROR(AVERAGEIFS('Histórico'!$H$6:$H$305,'Histórico'!$B$6:$B$305,B37,'Histórico'!$L$6:$L$305,"OK",'Histórico'!$M$6:$M$305,MONTH(A37),'Histórico'!$A$6:$A$305,"&lt;="&amp;'Parâmetros'!$B$2)/AVERAGEIFS('Histórico'!$H$6:$H$305,'Histórico'!$B$6:$B$305,B37,'Histórico'!$L$6:$L$305,"OK",'Histórico'!$A$6:$A$305,"&lt;="&amp;'Parâmetros'!$B$2),1))),1))</f>
        <v/>
      </c>
      <c r="G37" s="45">
        <f>IF(OR(A37="",B37=""),"",MAX(0.1,1+SUMPRODUCT(--('Eventos'!$B$6:$B$105&lt;=EOMONTH(A37,0)),--('Eventos'!$C$6:$C$105&gt;=A37),--((('Eventos'!$D$6:$D$105=B37)+('Eventos'!$D$6:$D$105="TODOS"))&gt;0),--('Eventos'!$G$6:$G$105="Ativo"),--('Eventos'!$I$6:$I$105="OK"),'Eventos'!$F$6:$F$105)))</f>
        <v/>
      </c>
      <c r="H37" s="44">
        <f>IF(OR(B37="",E37=""),"",MAX(0,E37*F37*G37))</f>
        <v/>
      </c>
      <c r="I37" s="44">
        <f>IF(H37="","",H37*'Parâmetros'!$B$6)</f>
        <v/>
      </c>
      <c r="J37" s="44">
        <f>IF(H37="","",H37*'Parâmetros'!$B$7)</f>
        <v/>
      </c>
      <c r="K37" s="44">
        <f>IF(H37="","",H37*'Parâmetros'!$B$8)</f>
        <v/>
      </c>
      <c r="L37" s="44">
        <f>IF(H37="","",IF('Parâmetros'!$B$5="Conservador",I37,IF('Parâmetros'!$B$5="Otimista",K37,J37)))</f>
        <v/>
      </c>
      <c r="M37" s="46">
        <f>IF(B37="","",IF(COUNTIFS('Histórico'!$B$6:$B$305,B37,'Histórico'!$J$6:$J$305,"&lt;&gt;")&gt;='Parâmetros'!$B$10,AVERAGEIFS('Histórico'!$K$6:$K$305,'Histórico'!$B$6:$B$305,B37,'Histórico'!$J$6:$J$305,"&lt;&gt;"),'Parâmetros'!$B$9))</f>
        <v/>
      </c>
      <c r="N37" s="44">
        <f>IF(L37="","",MAX(0,L37*(1-M37)))</f>
        <v/>
      </c>
      <c r="O37" s="44">
        <f>IF(L37="","",L37*(1+M37))</f>
        <v/>
      </c>
      <c r="P37" s="44">
        <f>IF(L37="","",IF(INDEX('Parâmetros'!$E$18:$E$117,MATCH(B37,'Parâmetros'!$A$18:$A$117,0))="","",INDEX('Parâmetros'!$E$18:$E$117,MATCH(B37,'Parâmetros'!$A$18:$A$117,0))+N(INDEX('Parâmetros'!$F$18:$F$117,MATCH(B37,'Parâmetros'!$A$18:$A$117,0)))-SUMIFS($L$6:L37,$B$6:B37,B37,$A$6:A37,"&lt;="&amp;A37)))</f>
        <v/>
      </c>
      <c r="Q37" s="44">
        <f>IF(P37="","",MAX(0,-P37))</f>
        <v/>
      </c>
      <c r="R37" s="43">
        <f>IF(B37="","",IF(L37="","SEM BASE",IF(P37="","ESTOQUE NÃO INFORMADO",IF(P37&lt;0,"RUPTURA PREVISTA",IF(D37="Sem histórico","USAR DEMANDA INICIAL",IF(D37="Histórico insuficiente","HISTÓRICO INSUFICIENTE","OK"))))))</f>
        <v/>
      </c>
    </row>
    <row r="38">
      <c r="A38" s="42">
        <f>IF(B38="","",EDATE(EOMONTH('Parâmetros'!$B$2,0)+1,MOD(ROW()-6,12)))</f>
        <v/>
      </c>
      <c r="B3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8" s="43">
        <f>IF(B38="","",INDEX('Parâmetros'!$B$18:$B$117,MATCH(B38,'Parâmetros'!$A$18:$A$117,0)))</f>
        <v/>
      </c>
      <c r="D38" s="43">
        <f>IF(B38="","",INDEX('Parâmetros'!$I$18:$I$117,MATCH(B38,'Parâmetros'!$A$18:$A$117,0)))</f>
        <v/>
      </c>
      <c r="E38" s="44">
        <f>IF(B38="","",IF(COUNTIFS('Histórico'!$B$6:$B$305,B38,'Histórico'!$A$6:$A$305,"&gt;="&amp;EDATE(EOMONTH('Parâmetros'!$B$2,0)+1,-'Parâmetros'!$B$4),'Histórico'!$A$6:$A$305,"&lt;="&amp;'Parâmetros'!$B$2,'Histórico'!$L$6:$L$305,"OK")&gt;='Parâmetros'!$B$11,AVERAGEIFS('Histórico'!$H$6:$H$305,'Histórico'!$B$6:$B$305,B38,'Histórico'!$A$6:$A$305,"&gt;="&amp;EDATE(EOMONTH('Parâmetros'!$B$2,0)+1,-'Parâmetros'!$B$4),'Histórico'!$A$6:$A$305,"&lt;="&amp;'Parâmetros'!$B$2,'Histórico'!$L$6:$L$305,"OK"),IF(INDEX('Parâmetros'!$G$18:$G$117,MATCH(B38,'Parâmetros'!$A$18:$A$117,0))="","",INDEX('Parâmetros'!$G$18:$G$117,MATCH(B38,'Parâmetros'!$A$18:$A$117,0)))))</f>
        <v/>
      </c>
      <c r="F38" s="45">
        <f>IF(B38="","",IF(COUNTIFS('Histórico'!$B$6:$B$305,B38,'Histórico'!$L$6:$L$305,"OK",'Histórico'!$M$6:$M$305,MONTH(A38),'Histórico'!$A$6:$A$305,"&lt;="&amp;'Parâmetros'!$B$2)&gt;='Parâmetros'!$B$12,MAX('Parâmetros'!$B$13,MIN('Parâmetros'!$B$14,IFERROR(AVERAGEIFS('Histórico'!$H$6:$H$305,'Histórico'!$B$6:$B$305,B38,'Histórico'!$L$6:$L$305,"OK",'Histórico'!$M$6:$M$305,MONTH(A38),'Histórico'!$A$6:$A$305,"&lt;="&amp;'Parâmetros'!$B$2)/AVERAGEIFS('Histórico'!$H$6:$H$305,'Histórico'!$B$6:$B$305,B38,'Histórico'!$L$6:$L$305,"OK",'Histórico'!$A$6:$A$305,"&lt;="&amp;'Parâmetros'!$B$2),1))),1))</f>
        <v/>
      </c>
      <c r="G38" s="45">
        <f>IF(OR(A38="",B38=""),"",MAX(0.1,1+SUMPRODUCT(--('Eventos'!$B$6:$B$105&lt;=EOMONTH(A38,0)),--('Eventos'!$C$6:$C$105&gt;=A38),--((('Eventos'!$D$6:$D$105=B38)+('Eventos'!$D$6:$D$105="TODOS"))&gt;0),--('Eventos'!$G$6:$G$105="Ativo"),--('Eventos'!$I$6:$I$105="OK"),'Eventos'!$F$6:$F$105)))</f>
        <v/>
      </c>
      <c r="H38" s="44">
        <f>IF(OR(B38="",E38=""),"",MAX(0,E38*F38*G38))</f>
        <v/>
      </c>
      <c r="I38" s="44">
        <f>IF(H38="","",H38*'Parâmetros'!$B$6)</f>
        <v/>
      </c>
      <c r="J38" s="44">
        <f>IF(H38="","",H38*'Parâmetros'!$B$7)</f>
        <v/>
      </c>
      <c r="K38" s="44">
        <f>IF(H38="","",H38*'Parâmetros'!$B$8)</f>
        <v/>
      </c>
      <c r="L38" s="44">
        <f>IF(H38="","",IF('Parâmetros'!$B$5="Conservador",I38,IF('Parâmetros'!$B$5="Otimista",K38,J38)))</f>
        <v/>
      </c>
      <c r="M38" s="46">
        <f>IF(B38="","",IF(COUNTIFS('Histórico'!$B$6:$B$305,B38,'Histórico'!$J$6:$J$305,"&lt;&gt;")&gt;='Parâmetros'!$B$10,AVERAGEIFS('Histórico'!$K$6:$K$305,'Histórico'!$B$6:$B$305,B38,'Histórico'!$J$6:$J$305,"&lt;&gt;"),'Parâmetros'!$B$9))</f>
        <v/>
      </c>
      <c r="N38" s="44">
        <f>IF(L38="","",MAX(0,L38*(1-M38)))</f>
        <v/>
      </c>
      <c r="O38" s="44">
        <f>IF(L38="","",L38*(1+M38))</f>
        <v/>
      </c>
      <c r="P38" s="44">
        <f>IF(L38="","",IF(INDEX('Parâmetros'!$E$18:$E$117,MATCH(B38,'Parâmetros'!$A$18:$A$117,0))="","",INDEX('Parâmetros'!$E$18:$E$117,MATCH(B38,'Parâmetros'!$A$18:$A$117,0))+N(INDEX('Parâmetros'!$F$18:$F$117,MATCH(B38,'Parâmetros'!$A$18:$A$117,0)))-SUMIFS($L$6:L38,$B$6:B38,B38,$A$6:A38,"&lt;="&amp;A38)))</f>
        <v/>
      </c>
      <c r="Q38" s="44">
        <f>IF(P38="","",MAX(0,-P38))</f>
        <v/>
      </c>
      <c r="R38" s="43">
        <f>IF(B38="","",IF(L38="","SEM BASE",IF(P38="","ESTOQUE NÃO INFORMADO",IF(P38&lt;0,"RUPTURA PREVISTA",IF(D38="Sem histórico","USAR DEMANDA INICIAL",IF(D38="Histórico insuficiente","HISTÓRICO INSUFICIENTE","OK"))))))</f>
        <v/>
      </c>
    </row>
    <row r="39">
      <c r="A39" s="42">
        <f>IF(B39="","",EDATE(EOMONTH('Parâmetros'!$B$2,0)+1,MOD(ROW()-6,12)))</f>
        <v/>
      </c>
      <c r="B3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9" s="43">
        <f>IF(B39="","",INDEX('Parâmetros'!$B$18:$B$117,MATCH(B39,'Parâmetros'!$A$18:$A$117,0)))</f>
        <v/>
      </c>
      <c r="D39" s="43">
        <f>IF(B39="","",INDEX('Parâmetros'!$I$18:$I$117,MATCH(B39,'Parâmetros'!$A$18:$A$117,0)))</f>
        <v/>
      </c>
      <c r="E39" s="44">
        <f>IF(B39="","",IF(COUNTIFS('Histórico'!$B$6:$B$305,B39,'Histórico'!$A$6:$A$305,"&gt;="&amp;EDATE(EOMONTH('Parâmetros'!$B$2,0)+1,-'Parâmetros'!$B$4),'Histórico'!$A$6:$A$305,"&lt;="&amp;'Parâmetros'!$B$2,'Histórico'!$L$6:$L$305,"OK")&gt;='Parâmetros'!$B$11,AVERAGEIFS('Histórico'!$H$6:$H$305,'Histórico'!$B$6:$B$305,B39,'Histórico'!$A$6:$A$305,"&gt;="&amp;EDATE(EOMONTH('Parâmetros'!$B$2,0)+1,-'Parâmetros'!$B$4),'Histórico'!$A$6:$A$305,"&lt;="&amp;'Parâmetros'!$B$2,'Histórico'!$L$6:$L$305,"OK"),IF(INDEX('Parâmetros'!$G$18:$G$117,MATCH(B39,'Parâmetros'!$A$18:$A$117,0))="","",INDEX('Parâmetros'!$G$18:$G$117,MATCH(B39,'Parâmetros'!$A$18:$A$117,0)))))</f>
        <v/>
      </c>
      <c r="F39" s="45">
        <f>IF(B39="","",IF(COUNTIFS('Histórico'!$B$6:$B$305,B39,'Histórico'!$L$6:$L$305,"OK",'Histórico'!$M$6:$M$305,MONTH(A39),'Histórico'!$A$6:$A$305,"&lt;="&amp;'Parâmetros'!$B$2)&gt;='Parâmetros'!$B$12,MAX('Parâmetros'!$B$13,MIN('Parâmetros'!$B$14,IFERROR(AVERAGEIFS('Histórico'!$H$6:$H$305,'Histórico'!$B$6:$B$305,B39,'Histórico'!$L$6:$L$305,"OK",'Histórico'!$M$6:$M$305,MONTH(A39),'Histórico'!$A$6:$A$305,"&lt;="&amp;'Parâmetros'!$B$2)/AVERAGEIFS('Histórico'!$H$6:$H$305,'Histórico'!$B$6:$B$305,B39,'Histórico'!$L$6:$L$305,"OK",'Histórico'!$A$6:$A$305,"&lt;="&amp;'Parâmetros'!$B$2),1))),1))</f>
        <v/>
      </c>
      <c r="G39" s="45">
        <f>IF(OR(A39="",B39=""),"",MAX(0.1,1+SUMPRODUCT(--('Eventos'!$B$6:$B$105&lt;=EOMONTH(A39,0)),--('Eventos'!$C$6:$C$105&gt;=A39),--((('Eventos'!$D$6:$D$105=B39)+('Eventos'!$D$6:$D$105="TODOS"))&gt;0),--('Eventos'!$G$6:$G$105="Ativo"),--('Eventos'!$I$6:$I$105="OK"),'Eventos'!$F$6:$F$105)))</f>
        <v/>
      </c>
      <c r="H39" s="44">
        <f>IF(OR(B39="",E39=""),"",MAX(0,E39*F39*G39))</f>
        <v/>
      </c>
      <c r="I39" s="44">
        <f>IF(H39="","",H39*'Parâmetros'!$B$6)</f>
        <v/>
      </c>
      <c r="J39" s="44">
        <f>IF(H39="","",H39*'Parâmetros'!$B$7)</f>
        <v/>
      </c>
      <c r="K39" s="44">
        <f>IF(H39="","",H39*'Parâmetros'!$B$8)</f>
        <v/>
      </c>
      <c r="L39" s="44">
        <f>IF(H39="","",IF('Parâmetros'!$B$5="Conservador",I39,IF('Parâmetros'!$B$5="Otimista",K39,J39)))</f>
        <v/>
      </c>
      <c r="M39" s="46">
        <f>IF(B39="","",IF(COUNTIFS('Histórico'!$B$6:$B$305,B39,'Histórico'!$J$6:$J$305,"&lt;&gt;")&gt;='Parâmetros'!$B$10,AVERAGEIFS('Histórico'!$K$6:$K$305,'Histórico'!$B$6:$B$305,B39,'Histórico'!$J$6:$J$305,"&lt;&gt;"),'Parâmetros'!$B$9))</f>
        <v/>
      </c>
      <c r="N39" s="44">
        <f>IF(L39="","",MAX(0,L39*(1-M39)))</f>
        <v/>
      </c>
      <c r="O39" s="44">
        <f>IF(L39="","",L39*(1+M39))</f>
        <v/>
      </c>
      <c r="P39" s="44">
        <f>IF(L39="","",IF(INDEX('Parâmetros'!$E$18:$E$117,MATCH(B39,'Parâmetros'!$A$18:$A$117,0))="","",INDEX('Parâmetros'!$E$18:$E$117,MATCH(B39,'Parâmetros'!$A$18:$A$117,0))+N(INDEX('Parâmetros'!$F$18:$F$117,MATCH(B39,'Parâmetros'!$A$18:$A$117,0)))-SUMIFS($L$6:L39,$B$6:B39,B39,$A$6:A39,"&lt;="&amp;A39)))</f>
        <v/>
      </c>
      <c r="Q39" s="44">
        <f>IF(P39="","",MAX(0,-P39))</f>
        <v/>
      </c>
      <c r="R39" s="43">
        <f>IF(B39="","",IF(L39="","SEM BASE",IF(P39="","ESTOQUE NÃO INFORMADO",IF(P39&lt;0,"RUPTURA PREVISTA",IF(D39="Sem histórico","USAR DEMANDA INICIAL",IF(D39="Histórico insuficiente","HISTÓRICO INSUFICIENTE","OK"))))))</f>
        <v/>
      </c>
    </row>
    <row r="40">
      <c r="A40" s="42">
        <f>IF(B40="","",EDATE(EOMONTH('Parâmetros'!$B$2,0)+1,MOD(ROW()-6,12)))</f>
        <v/>
      </c>
      <c r="B4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0" s="43">
        <f>IF(B40="","",INDEX('Parâmetros'!$B$18:$B$117,MATCH(B40,'Parâmetros'!$A$18:$A$117,0)))</f>
        <v/>
      </c>
      <c r="D40" s="43">
        <f>IF(B40="","",INDEX('Parâmetros'!$I$18:$I$117,MATCH(B40,'Parâmetros'!$A$18:$A$117,0)))</f>
        <v/>
      </c>
      <c r="E40" s="44">
        <f>IF(B40="","",IF(COUNTIFS('Histórico'!$B$6:$B$305,B40,'Histórico'!$A$6:$A$305,"&gt;="&amp;EDATE(EOMONTH('Parâmetros'!$B$2,0)+1,-'Parâmetros'!$B$4),'Histórico'!$A$6:$A$305,"&lt;="&amp;'Parâmetros'!$B$2,'Histórico'!$L$6:$L$305,"OK")&gt;='Parâmetros'!$B$11,AVERAGEIFS('Histórico'!$H$6:$H$305,'Histórico'!$B$6:$B$305,B40,'Histórico'!$A$6:$A$305,"&gt;="&amp;EDATE(EOMONTH('Parâmetros'!$B$2,0)+1,-'Parâmetros'!$B$4),'Histórico'!$A$6:$A$305,"&lt;="&amp;'Parâmetros'!$B$2,'Histórico'!$L$6:$L$305,"OK"),IF(INDEX('Parâmetros'!$G$18:$G$117,MATCH(B40,'Parâmetros'!$A$18:$A$117,0))="","",INDEX('Parâmetros'!$G$18:$G$117,MATCH(B40,'Parâmetros'!$A$18:$A$117,0)))))</f>
        <v/>
      </c>
      <c r="F40" s="45">
        <f>IF(B40="","",IF(COUNTIFS('Histórico'!$B$6:$B$305,B40,'Histórico'!$L$6:$L$305,"OK",'Histórico'!$M$6:$M$305,MONTH(A40),'Histórico'!$A$6:$A$305,"&lt;="&amp;'Parâmetros'!$B$2)&gt;='Parâmetros'!$B$12,MAX('Parâmetros'!$B$13,MIN('Parâmetros'!$B$14,IFERROR(AVERAGEIFS('Histórico'!$H$6:$H$305,'Histórico'!$B$6:$B$305,B40,'Histórico'!$L$6:$L$305,"OK",'Histórico'!$M$6:$M$305,MONTH(A40),'Histórico'!$A$6:$A$305,"&lt;="&amp;'Parâmetros'!$B$2)/AVERAGEIFS('Histórico'!$H$6:$H$305,'Histórico'!$B$6:$B$305,B40,'Histórico'!$L$6:$L$305,"OK",'Histórico'!$A$6:$A$305,"&lt;="&amp;'Parâmetros'!$B$2),1))),1))</f>
        <v/>
      </c>
      <c r="G40" s="45">
        <f>IF(OR(A40="",B40=""),"",MAX(0.1,1+SUMPRODUCT(--('Eventos'!$B$6:$B$105&lt;=EOMONTH(A40,0)),--('Eventos'!$C$6:$C$105&gt;=A40),--((('Eventos'!$D$6:$D$105=B40)+('Eventos'!$D$6:$D$105="TODOS"))&gt;0),--('Eventos'!$G$6:$G$105="Ativo"),--('Eventos'!$I$6:$I$105="OK"),'Eventos'!$F$6:$F$105)))</f>
        <v/>
      </c>
      <c r="H40" s="44">
        <f>IF(OR(B40="",E40=""),"",MAX(0,E40*F40*G40))</f>
        <v/>
      </c>
      <c r="I40" s="44">
        <f>IF(H40="","",H40*'Parâmetros'!$B$6)</f>
        <v/>
      </c>
      <c r="J40" s="44">
        <f>IF(H40="","",H40*'Parâmetros'!$B$7)</f>
        <v/>
      </c>
      <c r="K40" s="44">
        <f>IF(H40="","",H40*'Parâmetros'!$B$8)</f>
        <v/>
      </c>
      <c r="L40" s="44">
        <f>IF(H40="","",IF('Parâmetros'!$B$5="Conservador",I40,IF('Parâmetros'!$B$5="Otimista",K40,J40)))</f>
        <v/>
      </c>
      <c r="M40" s="46">
        <f>IF(B40="","",IF(COUNTIFS('Histórico'!$B$6:$B$305,B40,'Histórico'!$J$6:$J$305,"&lt;&gt;")&gt;='Parâmetros'!$B$10,AVERAGEIFS('Histórico'!$K$6:$K$305,'Histórico'!$B$6:$B$305,B40,'Histórico'!$J$6:$J$305,"&lt;&gt;"),'Parâmetros'!$B$9))</f>
        <v/>
      </c>
      <c r="N40" s="44">
        <f>IF(L40="","",MAX(0,L40*(1-M40)))</f>
        <v/>
      </c>
      <c r="O40" s="44">
        <f>IF(L40="","",L40*(1+M40))</f>
        <v/>
      </c>
      <c r="P40" s="44">
        <f>IF(L40="","",IF(INDEX('Parâmetros'!$E$18:$E$117,MATCH(B40,'Parâmetros'!$A$18:$A$117,0))="","",INDEX('Parâmetros'!$E$18:$E$117,MATCH(B40,'Parâmetros'!$A$18:$A$117,0))+N(INDEX('Parâmetros'!$F$18:$F$117,MATCH(B40,'Parâmetros'!$A$18:$A$117,0)))-SUMIFS($L$6:L40,$B$6:B40,B40,$A$6:A40,"&lt;="&amp;A40)))</f>
        <v/>
      </c>
      <c r="Q40" s="44">
        <f>IF(P40="","",MAX(0,-P40))</f>
        <v/>
      </c>
      <c r="R40" s="43">
        <f>IF(B40="","",IF(L40="","SEM BASE",IF(P40="","ESTOQUE NÃO INFORMADO",IF(P40&lt;0,"RUPTURA PREVISTA",IF(D40="Sem histórico","USAR DEMANDA INICIAL",IF(D40="Histórico insuficiente","HISTÓRICO INSUFICIENTE","OK"))))))</f>
        <v/>
      </c>
    </row>
    <row r="41">
      <c r="A41" s="42">
        <f>IF(B41="","",EDATE(EOMONTH('Parâmetros'!$B$2,0)+1,MOD(ROW()-6,12)))</f>
        <v/>
      </c>
      <c r="B4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1" s="43">
        <f>IF(B41="","",INDEX('Parâmetros'!$B$18:$B$117,MATCH(B41,'Parâmetros'!$A$18:$A$117,0)))</f>
        <v/>
      </c>
      <c r="D41" s="43">
        <f>IF(B41="","",INDEX('Parâmetros'!$I$18:$I$117,MATCH(B41,'Parâmetros'!$A$18:$A$117,0)))</f>
        <v/>
      </c>
      <c r="E41" s="44">
        <f>IF(B41="","",IF(COUNTIFS('Histórico'!$B$6:$B$305,B41,'Histórico'!$A$6:$A$305,"&gt;="&amp;EDATE(EOMONTH('Parâmetros'!$B$2,0)+1,-'Parâmetros'!$B$4),'Histórico'!$A$6:$A$305,"&lt;="&amp;'Parâmetros'!$B$2,'Histórico'!$L$6:$L$305,"OK")&gt;='Parâmetros'!$B$11,AVERAGEIFS('Histórico'!$H$6:$H$305,'Histórico'!$B$6:$B$305,B41,'Histórico'!$A$6:$A$305,"&gt;="&amp;EDATE(EOMONTH('Parâmetros'!$B$2,0)+1,-'Parâmetros'!$B$4),'Histórico'!$A$6:$A$305,"&lt;="&amp;'Parâmetros'!$B$2,'Histórico'!$L$6:$L$305,"OK"),IF(INDEX('Parâmetros'!$G$18:$G$117,MATCH(B41,'Parâmetros'!$A$18:$A$117,0))="","",INDEX('Parâmetros'!$G$18:$G$117,MATCH(B41,'Parâmetros'!$A$18:$A$117,0)))))</f>
        <v/>
      </c>
      <c r="F41" s="45">
        <f>IF(B41="","",IF(COUNTIFS('Histórico'!$B$6:$B$305,B41,'Histórico'!$L$6:$L$305,"OK",'Histórico'!$M$6:$M$305,MONTH(A41),'Histórico'!$A$6:$A$305,"&lt;="&amp;'Parâmetros'!$B$2)&gt;='Parâmetros'!$B$12,MAX('Parâmetros'!$B$13,MIN('Parâmetros'!$B$14,IFERROR(AVERAGEIFS('Histórico'!$H$6:$H$305,'Histórico'!$B$6:$B$305,B41,'Histórico'!$L$6:$L$305,"OK",'Histórico'!$M$6:$M$305,MONTH(A41),'Histórico'!$A$6:$A$305,"&lt;="&amp;'Parâmetros'!$B$2)/AVERAGEIFS('Histórico'!$H$6:$H$305,'Histórico'!$B$6:$B$305,B41,'Histórico'!$L$6:$L$305,"OK",'Histórico'!$A$6:$A$305,"&lt;="&amp;'Parâmetros'!$B$2),1))),1))</f>
        <v/>
      </c>
      <c r="G41" s="45">
        <f>IF(OR(A41="",B41=""),"",MAX(0.1,1+SUMPRODUCT(--('Eventos'!$B$6:$B$105&lt;=EOMONTH(A41,0)),--('Eventos'!$C$6:$C$105&gt;=A41),--((('Eventos'!$D$6:$D$105=B41)+('Eventos'!$D$6:$D$105="TODOS"))&gt;0),--('Eventos'!$G$6:$G$105="Ativo"),--('Eventos'!$I$6:$I$105="OK"),'Eventos'!$F$6:$F$105)))</f>
        <v/>
      </c>
      <c r="H41" s="44">
        <f>IF(OR(B41="",E41=""),"",MAX(0,E41*F41*G41))</f>
        <v/>
      </c>
      <c r="I41" s="44">
        <f>IF(H41="","",H41*'Parâmetros'!$B$6)</f>
        <v/>
      </c>
      <c r="J41" s="44">
        <f>IF(H41="","",H41*'Parâmetros'!$B$7)</f>
        <v/>
      </c>
      <c r="K41" s="44">
        <f>IF(H41="","",H41*'Parâmetros'!$B$8)</f>
        <v/>
      </c>
      <c r="L41" s="44">
        <f>IF(H41="","",IF('Parâmetros'!$B$5="Conservador",I41,IF('Parâmetros'!$B$5="Otimista",K41,J41)))</f>
        <v/>
      </c>
      <c r="M41" s="46">
        <f>IF(B41="","",IF(COUNTIFS('Histórico'!$B$6:$B$305,B41,'Histórico'!$J$6:$J$305,"&lt;&gt;")&gt;='Parâmetros'!$B$10,AVERAGEIFS('Histórico'!$K$6:$K$305,'Histórico'!$B$6:$B$305,B41,'Histórico'!$J$6:$J$305,"&lt;&gt;"),'Parâmetros'!$B$9))</f>
        <v/>
      </c>
      <c r="N41" s="44">
        <f>IF(L41="","",MAX(0,L41*(1-M41)))</f>
        <v/>
      </c>
      <c r="O41" s="44">
        <f>IF(L41="","",L41*(1+M41))</f>
        <v/>
      </c>
      <c r="P41" s="44">
        <f>IF(L41="","",IF(INDEX('Parâmetros'!$E$18:$E$117,MATCH(B41,'Parâmetros'!$A$18:$A$117,0))="","",INDEX('Parâmetros'!$E$18:$E$117,MATCH(B41,'Parâmetros'!$A$18:$A$117,0))+N(INDEX('Parâmetros'!$F$18:$F$117,MATCH(B41,'Parâmetros'!$A$18:$A$117,0)))-SUMIFS($L$6:L41,$B$6:B41,B41,$A$6:A41,"&lt;="&amp;A41)))</f>
        <v/>
      </c>
      <c r="Q41" s="44">
        <f>IF(P41="","",MAX(0,-P41))</f>
        <v/>
      </c>
      <c r="R41" s="43">
        <f>IF(B41="","",IF(L41="","SEM BASE",IF(P41="","ESTOQUE NÃO INFORMADO",IF(P41&lt;0,"RUPTURA PREVISTA",IF(D41="Sem histórico","USAR DEMANDA INICIAL",IF(D41="Histórico insuficiente","HISTÓRICO INSUFICIENTE","OK"))))))</f>
        <v/>
      </c>
    </row>
    <row r="42">
      <c r="A42" s="42">
        <f>IF(B42="","",EDATE(EOMONTH('Parâmetros'!$B$2,0)+1,MOD(ROW()-6,12)))</f>
        <v/>
      </c>
      <c r="B4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2" s="43">
        <f>IF(B42="","",INDEX('Parâmetros'!$B$18:$B$117,MATCH(B42,'Parâmetros'!$A$18:$A$117,0)))</f>
        <v/>
      </c>
      <c r="D42" s="43">
        <f>IF(B42="","",INDEX('Parâmetros'!$I$18:$I$117,MATCH(B42,'Parâmetros'!$A$18:$A$117,0)))</f>
        <v/>
      </c>
      <c r="E42" s="44">
        <f>IF(B42="","",IF(COUNTIFS('Histórico'!$B$6:$B$305,B42,'Histórico'!$A$6:$A$305,"&gt;="&amp;EDATE(EOMONTH('Parâmetros'!$B$2,0)+1,-'Parâmetros'!$B$4),'Histórico'!$A$6:$A$305,"&lt;="&amp;'Parâmetros'!$B$2,'Histórico'!$L$6:$L$305,"OK")&gt;='Parâmetros'!$B$11,AVERAGEIFS('Histórico'!$H$6:$H$305,'Histórico'!$B$6:$B$305,B42,'Histórico'!$A$6:$A$305,"&gt;="&amp;EDATE(EOMONTH('Parâmetros'!$B$2,0)+1,-'Parâmetros'!$B$4),'Histórico'!$A$6:$A$305,"&lt;="&amp;'Parâmetros'!$B$2,'Histórico'!$L$6:$L$305,"OK"),IF(INDEX('Parâmetros'!$G$18:$G$117,MATCH(B42,'Parâmetros'!$A$18:$A$117,0))="","",INDEX('Parâmetros'!$G$18:$G$117,MATCH(B42,'Parâmetros'!$A$18:$A$117,0)))))</f>
        <v/>
      </c>
      <c r="F42" s="45">
        <f>IF(B42="","",IF(COUNTIFS('Histórico'!$B$6:$B$305,B42,'Histórico'!$L$6:$L$305,"OK",'Histórico'!$M$6:$M$305,MONTH(A42),'Histórico'!$A$6:$A$305,"&lt;="&amp;'Parâmetros'!$B$2)&gt;='Parâmetros'!$B$12,MAX('Parâmetros'!$B$13,MIN('Parâmetros'!$B$14,IFERROR(AVERAGEIFS('Histórico'!$H$6:$H$305,'Histórico'!$B$6:$B$305,B42,'Histórico'!$L$6:$L$305,"OK",'Histórico'!$M$6:$M$305,MONTH(A42),'Histórico'!$A$6:$A$305,"&lt;="&amp;'Parâmetros'!$B$2)/AVERAGEIFS('Histórico'!$H$6:$H$305,'Histórico'!$B$6:$B$305,B42,'Histórico'!$L$6:$L$305,"OK",'Histórico'!$A$6:$A$305,"&lt;="&amp;'Parâmetros'!$B$2),1))),1))</f>
        <v/>
      </c>
      <c r="G42" s="45">
        <f>IF(OR(A42="",B42=""),"",MAX(0.1,1+SUMPRODUCT(--('Eventos'!$B$6:$B$105&lt;=EOMONTH(A42,0)),--('Eventos'!$C$6:$C$105&gt;=A42),--((('Eventos'!$D$6:$D$105=B42)+('Eventos'!$D$6:$D$105="TODOS"))&gt;0),--('Eventos'!$G$6:$G$105="Ativo"),--('Eventos'!$I$6:$I$105="OK"),'Eventos'!$F$6:$F$105)))</f>
        <v/>
      </c>
      <c r="H42" s="44">
        <f>IF(OR(B42="",E42=""),"",MAX(0,E42*F42*G42))</f>
        <v/>
      </c>
      <c r="I42" s="44">
        <f>IF(H42="","",H42*'Parâmetros'!$B$6)</f>
        <v/>
      </c>
      <c r="J42" s="44">
        <f>IF(H42="","",H42*'Parâmetros'!$B$7)</f>
        <v/>
      </c>
      <c r="K42" s="44">
        <f>IF(H42="","",H42*'Parâmetros'!$B$8)</f>
        <v/>
      </c>
      <c r="L42" s="44">
        <f>IF(H42="","",IF('Parâmetros'!$B$5="Conservador",I42,IF('Parâmetros'!$B$5="Otimista",K42,J42)))</f>
        <v/>
      </c>
      <c r="M42" s="46">
        <f>IF(B42="","",IF(COUNTIFS('Histórico'!$B$6:$B$305,B42,'Histórico'!$J$6:$J$305,"&lt;&gt;")&gt;='Parâmetros'!$B$10,AVERAGEIFS('Histórico'!$K$6:$K$305,'Histórico'!$B$6:$B$305,B42,'Histórico'!$J$6:$J$305,"&lt;&gt;"),'Parâmetros'!$B$9))</f>
        <v/>
      </c>
      <c r="N42" s="44">
        <f>IF(L42="","",MAX(0,L42*(1-M42)))</f>
        <v/>
      </c>
      <c r="O42" s="44">
        <f>IF(L42="","",L42*(1+M42))</f>
        <v/>
      </c>
      <c r="P42" s="44">
        <f>IF(L42="","",IF(INDEX('Parâmetros'!$E$18:$E$117,MATCH(B42,'Parâmetros'!$A$18:$A$117,0))="","",INDEX('Parâmetros'!$E$18:$E$117,MATCH(B42,'Parâmetros'!$A$18:$A$117,0))+N(INDEX('Parâmetros'!$F$18:$F$117,MATCH(B42,'Parâmetros'!$A$18:$A$117,0)))-SUMIFS($L$6:L42,$B$6:B42,B42,$A$6:A42,"&lt;="&amp;A42)))</f>
        <v/>
      </c>
      <c r="Q42" s="44">
        <f>IF(P42="","",MAX(0,-P42))</f>
        <v/>
      </c>
      <c r="R42" s="43">
        <f>IF(B42="","",IF(L42="","SEM BASE",IF(P42="","ESTOQUE NÃO INFORMADO",IF(P42&lt;0,"RUPTURA PREVISTA",IF(D42="Sem histórico","USAR DEMANDA INICIAL",IF(D42="Histórico insuficiente","HISTÓRICO INSUFICIENTE","OK"))))))</f>
        <v/>
      </c>
    </row>
    <row r="43">
      <c r="A43" s="42">
        <f>IF(B43="","",EDATE(EOMONTH('Parâmetros'!$B$2,0)+1,MOD(ROW()-6,12)))</f>
        <v/>
      </c>
      <c r="B4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3" s="43">
        <f>IF(B43="","",INDEX('Parâmetros'!$B$18:$B$117,MATCH(B43,'Parâmetros'!$A$18:$A$117,0)))</f>
        <v/>
      </c>
      <c r="D43" s="43">
        <f>IF(B43="","",INDEX('Parâmetros'!$I$18:$I$117,MATCH(B43,'Parâmetros'!$A$18:$A$117,0)))</f>
        <v/>
      </c>
      <c r="E43" s="44">
        <f>IF(B43="","",IF(COUNTIFS('Histórico'!$B$6:$B$305,B43,'Histórico'!$A$6:$A$305,"&gt;="&amp;EDATE(EOMONTH('Parâmetros'!$B$2,0)+1,-'Parâmetros'!$B$4),'Histórico'!$A$6:$A$305,"&lt;="&amp;'Parâmetros'!$B$2,'Histórico'!$L$6:$L$305,"OK")&gt;='Parâmetros'!$B$11,AVERAGEIFS('Histórico'!$H$6:$H$305,'Histórico'!$B$6:$B$305,B43,'Histórico'!$A$6:$A$305,"&gt;="&amp;EDATE(EOMONTH('Parâmetros'!$B$2,0)+1,-'Parâmetros'!$B$4),'Histórico'!$A$6:$A$305,"&lt;="&amp;'Parâmetros'!$B$2,'Histórico'!$L$6:$L$305,"OK"),IF(INDEX('Parâmetros'!$G$18:$G$117,MATCH(B43,'Parâmetros'!$A$18:$A$117,0))="","",INDEX('Parâmetros'!$G$18:$G$117,MATCH(B43,'Parâmetros'!$A$18:$A$117,0)))))</f>
        <v/>
      </c>
      <c r="F43" s="45">
        <f>IF(B43="","",IF(COUNTIFS('Histórico'!$B$6:$B$305,B43,'Histórico'!$L$6:$L$305,"OK",'Histórico'!$M$6:$M$305,MONTH(A43),'Histórico'!$A$6:$A$305,"&lt;="&amp;'Parâmetros'!$B$2)&gt;='Parâmetros'!$B$12,MAX('Parâmetros'!$B$13,MIN('Parâmetros'!$B$14,IFERROR(AVERAGEIFS('Histórico'!$H$6:$H$305,'Histórico'!$B$6:$B$305,B43,'Histórico'!$L$6:$L$305,"OK",'Histórico'!$M$6:$M$305,MONTH(A43),'Histórico'!$A$6:$A$305,"&lt;="&amp;'Parâmetros'!$B$2)/AVERAGEIFS('Histórico'!$H$6:$H$305,'Histórico'!$B$6:$B$305,B43,'Histórico'!$L$6:$L$305,"OK",'Histórico'!$A$6:$A$305,"&lt;="&amp;'Parâmetros'!$B$2),1))),1))</f>
        <v/>
      </c>
      <c r="G43" s="45">
        <f>IF(OR(A43="",B43=""),"",MAX(0.1,1+SUMPRODUCT(--('Eventos'!$B$6:$B$105&lt;=EOMONTH(A43,0)),--('Eventos'!$C$6:$C$105&gt;=A43),--((('Eventos'!$D$6:$D$105=B43)+('Eventos'!$D$6:$D$105="TODOS"))&gt;0),--('Eventos'!$G$6:$G$105="Ativo"),--('Eventos'!$I$6:$I$105="OK"),'Eventos'!$F$6:$F$105)))</f>
        <v/>
      </c>
      <c r="H43" s="44">
        <f>IF(OR(B43="",E43=""),"",MAX(0,E43*F43*G43))</f>
        <v/>
      </c>
      <c r="I43" s="44">
        <f>IF(H43="","",H43*'Parâmetros'!$B$6)</f>
        <v/>
      </c>
      <c r="J43" s="44">
        <f>IF(H43="","",H43*'Parâmetros'!$B$7)</f>
        <v/>
      </c>
      <c r="K43" s="44">
        <f>IF(H43="","",H43*'Parâmetros'!$B$8)</f>
        <v/>
      </c>
      <c r="L43" s="44">
        <f>IF(H43="","",IF('Parâmetros'!$B$5="Conservador",I43,IF('Parâmetros'!$B$5="Otimista",K43,J43)))</f>
        <v/>
      </c>
      <c r="M43" s="46">
        <f>IF(B43="","",IF(COUNTIFS('Histórico'!$B$6:$B$305,B43,'Histórico'!$J$6:$J$305,"&lt;&gt;")&gt;='Parâmetros'!$B$10,AVERAGEIFS('Histórico'!$K$6:$K$305,'Histórico'!$B$6:$B$305,B43,'Histórico'!$J$6:$J$305,"&lt;&gt;"),'Parâmetros'!$B$9))</f>
        <v/>
      </c>
      <c r="N43" s="44">
        <f>IF(L43="","",MAX(0,L43*(1-M43)))</f>
        <v/>
      </c>
      <c r="O43" s="44">
        <f>IF(L43="","",L43*(1+M43))</f>
        <v/>
      </c>
      <c r="P43" s="44">
        <f>IF(L43="","",IF(INDEX('Parâmetros'!$E$18:$E$117,MATCH(B43,'Parâmetros'!$A$18:$A$117,0))="","",INDEX('Parâmetros'!$E$18:$E$117,MATCH(B43,'Parâmetros'!$A$18:$A$117,0))+N(INDEX('Parâmetros'!$F$18:$F$117,MATCH(B43,'Parâmetros'!$A$18:$A$117,0)))-SUMIFS($L$6:L43,$B$6:B43,B43,$A$6:A43,"&lt;="&amp;A43)))</f>
        <v/>
      </c>
      <c r="Q43" s="44">
        <f>IF(P43="","",MAX(0,-P43))</f>
        <v/>
      </c>
      <c r="R43" s="43">
        <f>IF(B43="","",IF(L43="","SEM BASE",IF(P43="","ESTOQUE NÃO INFORMADO",IF(P43&lt;0,"RUPTURA PREVISTA",IF(D43="Sem histórico","USAR DEMANDA INICIAL",IF(D43="Histórico insuficiente","HISTÓRICO INSUFICIENTE","OK"))))))</f>
        <v/>
      </c>
    </row>
    <row r="44">
      <c r="A44" s="42">
        <f>IF(B44="","",EDATE(EOMONTH('Parâmetros'!$B$2,0)+1,MOD(ROW()-6,12)))</f>
        <v/>
      </c>
      <c r="B4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4" s="43">
        <f>IF(B44="","",INDEX('Parâmetros'!$B$18:$B$117,MATCH(B44,'Parâmetros'!$A$18:$A$117,0)))</f>
        <v/>
      </c>
      <c r="D44" s="43">
        <f>IF(B44="","",INDEX('Parâmetros'!$I$18:$I$117,MATCH(B44,'Parâmetros'!$A$18:$A$117,0)))</f>
        <v/>
      </c>
      <c r="E44" s="44">
        <f>IF(B44="","",IF(COUNTIFS('Histórico'!$B$6:$B$305,B44,'Histórico'!$A$6:$A$305,"&gt;="&amp;EDATE(EOMONTH('Parâmetros'!$B$2,0)+1,-'Parâmetros'!$B$4),'Histórico'!$A$6:$A$305,"&lt;="&amp;'Parâmetros'!$B$2,'Histórico'!$L$6:$L$305,"OK")&gt;='Parâmetros'!$B$11,AVERAGEIFS('Histórico'!$H$6:$H$305,'Histórico'!$B$6:$B$305,B44,'Histórico'!$A$6:$A$305,"&gt;="&amp;EDATE(EOMONTH('Parâmetros'!$B$2,0)+1,-'Parâmetros'!$B$4),'Histórico'!$A$6:$A$305,"&lt;="&amp;'Parâmetros'!$B$2,'Histórico'!$L$6:$L$305,"OK"),IF(INDEX('Parâmetros'!$G$18:$G$117,MATCH(B44,'Parâmetros'!$A$18:$A$117,0))="","",INDEX('Parâmetros'!$G$18:$G$117,MATCH(B44,'Parâmetros'!$A$18:$A$117,0)))))</f>
        <v/>
      </c>
      <c r="F44" s="45">
        <f>IF(B44="","",IF(COUNTIFS('Histórico'!$B$6:$B$305,B44,'Histórico'!$L$6:$L$305,"OK",'Histórico'!$M$6:$M$305,MONTH(A44),'Histórico'!$A$6:$A$305,"&lt;="&amp;'Parâmetros'!$B$2)&gt;='Parâmetros'!$B$12,MAX('Parâmetros'!$B$13,MIN('Parâmetros'!$B$14,IFERROR(AVERAGEIFS('Histórico'!$H$6:$H$305,'Histórico'!$B$6:$B$305,B44,'Histórico'!$L$6:$L$305,"OK",'Histórico'!$M$6:$M$305,MONTH(A44),'Histórico'!$A$6:$A$305,"&lt;="&amp;'Parâmetros'!$B$2)/AVERAGEIFS('Histórico'!$H$6:$H$305,'Histórico'!$B$6:$B$305,B44,'Histórico'!$L$6:$L$305,"OK",'Histórico'!$A$6:$A$305,"&lt;="&amp;'Parâmetros'!$B$2),1))),1))</f>
        <v/>
      </c>
      <c r="G44" s="45">
        <f>IF(OR(A44="",B44=""),"",MAX(0.1,1+SUMPRODUCT(--('Eventos'!$B$6:$B$105&lt;=EOMONTH(A44,0)),--('Eventos'!$C$6:$C$105&gt;=A44),--((('Eventos'!$D$6:$D$105=B44)+('Eventos'!$D$6:$D$105="TODOS"))&gt;0),--('Eventos'!$G$6:$G$105="Ativo"),--('Eventos'!$I$6:$I$105="OK"),'Eventos'!$F$6:$F$105)))</f>
        <v/>
      </c>
      <c r="H44" s="44">
        <f>IF(OR(B44="",E44=""),"",MAX(0,E44*F44*G44))</f>
        <v/>
      </c>
      <c r="I44" s="44">
        <f>IF(H44="","",H44*'Parâmetros'!$B$6)</f>
        <v/>
      </c>
      <c r="J44" s="44">
        <f>IF(H44="","",H44*'Parâmetros'!$B$7)</f>
        <v/>
      </c>
      <c r="K44" s="44">
        <f>IF(H44="","",H44*'Parâmetros'!$B$8)</f>
        <v/>
      </c>
      <c r="L44" s="44">
        <f>IF(H44="","",IF('Parâmetros'!$B$5="Conservador",I44,IF('Parâmetros'!$B$5="Otimista",K44,J44)))</f>
        <v/>
      </c>
      <c r="M44" s="46">
        <f>IF(B44="","",IF(COUNTIFS('Histórico'!$B$6:$B$305,B44,'Histórico'!$J$6:$J$305,"&lt;&gt;")&gt;='Parâmetros'!$B$10,AVERAGEIFS('Histórico'!$K$6:$K$305,'Histórico'!$B$6:$B$305,B44,'Histórico'!$J$6:$J$305,"&lt;&gt;"),'Parâmetros'!$B$9))</f>
        <v/>
      </c>
      <c r="N44" s="44">
        <f>IF(L44="","",MAX(0,L44*(1-M44)))</f>
        <v/>
      </c>
      <c r="O44" s="44">
        <f>IF(L44="","",L44*(1+M44))</f>
        <v/>
      </c>
      <c r="P44" s="44">
        <f>IF(L44="","",IF(INDEX('Parâmetros'!$E$18:$E$117,MATCH(B44,'Parâmetros'!$A$18:$A$117,0))="","",INDEX('Parâmetros'!$E$18:$E$117,MATCH(B44,'Parâmetros'!$A$18:$A$117,0))+N(INDEX('Parâmetros'!$F$18:$F$117,MATCH(B44,'Parâmetros'!$A$18:$A$117,0)))-SUMIFS($L$6:L44,$B$6:B44,B44,$A$6:A44,"&lt;="&amp;A44)))</f>
        <v/>
      </c>
      <c r="Q44" s="44">
        <f>IF(P44="","",MAX(0,-P44))</f>
        <v/>
      </c>
      <c r="R44" s="43">
        <f>IF(B44="","",IF(L44="","SEM BASE",IF(P44="","ESTOQUE NÃO INFORMADO",IF(P44&lt;0,"RUPTURA PREVISTA",IF(D44="Sem histórico","USAR DEMANDA INICIAL",IF(D44="Histórico insuficiente","HISTÓRICO INSUFICIENTE","OK"))))))</f>
        <v/>
      </c>
    </row>
    <row r="45">
      <c r="A45" s="42">
        <f>IF(B45="","",EDATE(EOMONTH('Parâmetros'!$B$2,0)+1,MOD(ROW()-6,12)))</f>
        <v/>
      </c>
      <c r="B4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5" s="43">
        <f>IF(B45="","",INDEX('Parâmetros'!$B$18:$B$117,MATCH(B45,'Parâmetros'!$A$18:$A$117,0)))</f>
        <v/>
      </c>
      <c r="D45" s="43">
        <f>IF(B45="","",INDEX('Parâmetros'!$I$18:$I$117,MATCH(B45,'Parâmetros'!$A$18:$A$117,0)))</f>
        <v/>
      </c>
      <c r="E45" s="44">
        <f>IF(B45="","",IF(COUNTIFS('Histórico'!$B$6:$B$305,B45,'Histórico'!$A$6:$A$305,"&gt;="&amp;EDATE(EOMONTH('Parâmetros'!$B$2,0)+1,-'Parâmetros'!$B$4),'Histórico'!$A$6:$A$305,"&lt;="&amp;'Parâmetros'!$B$2,'Histórico'!$L$6:$L$305,"OK")&gt;='Parâmetros'!$B$11,AVERAGEIFS('Histórico'!$H$6:$H$305,'Histórico'!$B$6:$B$305,B45,'Histórico'!$A$6:$A$305,"&gt;="&amp;EDATE(EOMONTH('Parâmetros'!$B$2,0)+1,-'Parâmetros'!$B$4),'Histórico'!$A$6:$A$305,"&lt;="&amp;'Parâmetros'!$B$2,'Histórico'!$L$6:$L$305,"OK"),IF(INDEX('Parâmetros'!$G$18:$G$117,MATCH(B45,'Parâmetros'!$A$18:$A$117,0))="","",INDEX('Parâmetros'!$G$18:$G$117,MATCH(B45,'Parâmetros'!$A$18:$A$117,0)))))</f>
        <v/>
      </c>
      <c r="F45" s="45">
        <f>IF(B45="","",IF(COUNTIFS('Histórico'!$B$6:$B$305,B45,'Histórico'!$L$6:$L$305,"OK",'Histórico'!$M$6:$M$305,MONTH(A45),'Histórico'!$A$6:$A$305,"&lt;="&amp;'Parâmetros'!$B$2)&gt;='Parâmetros'!$B$12,MAX('Parâmetros'!$B$13,MIN('Parâmetros'!$B$14,IFERROR(AVERAGEIFS('Histórico'!$H$6:$H$305,'Histórico'!$B$6:$B$305,B45,'Histórico'!$L$6:$L$305,"OK",'Histórico'!$M$6:$M$305,MONTH(A45),'Histórico'!$A$6:$A$305,"&lt;="&amp;'Parâmetros'!$B$2)/AVERAGEIFS('Histórico'!$H$6:$H$305,'Histórico'!$B$6:$B$305,B45,'Histórico'!$L$6:$L$305,"OK",'Histórico'!$A$6:$A$305,"&lt;="&amp;'Parâmetros'!$B$2),1))),1))</f>
        <v/>
      </c>
      <c r="G45" s="45">
        <f>IF(OR(A45="",B45=""),"",MAX(0.1,1+SUMPRODUCT(--('Eventos'!$B$6:$B$105&lt;=EOMONTH(A45,0)),--('Eventos'!$C$6:$C$105&gt;=A45),--((('Eventos'!$D$6:$D$105=B45)+('Eventos'!$D$6:$D$105="TODOS"))&gt;0),--('Eventos'!$G$6:$G$105="Ativo"),--('Eventos'!$I$6:$I$105="OK"),'Eventos'!$F$6:$F$105)))</f>
        <v/>
      </c>
      <c r="H45" s="44">
        <f>IF(OR(B45="",E45=""),"",MAX(0,E45*F45*G45))</f>
        <v/>
      </c>
      <c r="I45" s="44">
        <f>IF(H45="","",H45*'Parâmetros'!$B$6)</f>
        <v/>
      </c>
      <c r="J45" s="44">
        <f>IF(H45="","",H45*'Parâmetros'!$B$7)</f>
        <v/>
      </c>
      <c r="K45" s="44">
        <f>IF(H45="","",H45*'Parâmetros'!$B$8)</f>
        <v/>
      </c>
      <c r="L45" s="44">
        <f>IF(H45="","",IF('Parâmetros'!$B$5="Conservador",I45,IF('Parâmetros'!$B$5="Otimista",K45,J45)))</f>
        <v/>
      </c>
      <c r="M45" s="46">
        <f>IF(B45="","",IF(COUNTIFS('Histórico'!$B$6:$B$305,B45,'Histórico'!$J$6:$J$305,"&lt;&gt;")&gt;='Parâmetros'!$B$10,AVERAGEIFS('Histórico'!$K$6:$K$305,'Histórico'!$B$6:$B$305,B45,'Histórico'!$J$6:$J$305,"&lt;&gt;"),'Parâmetros'!$B$9))</f>
        <v/>
      </c>
      <c r="N45" s="44">
        <f>IF(L45="","",MAX(0,L45*(1-M45)))</f>
        <v/>
      </c>
      <c r="O45" s="44">
        <f>IF(L45="","",L45*(1+M45))</f>
        <v/>
      </c>
      <c r="P45" s="44">
        <f>IF(L45="","",IF(INDEX('Parâmetros'!$E$18:$E$117,MATCH(B45,'Parâmetros'!$A$18:$A$117,0))="","",INDEX('Parâmetros'!$E$18:$E$117,MATCH(B45,'Parâmetros'!$A$18:$A$117,0))+N(INDEX('Parâmetros'!$F$18:$F$117,MATCH(B45,'Parâmetros'!$A$18:$A$117,0)))-SUMIFS($L$6:L45,$B$6:B45,B45,$A$6:A45,"&lt;="&amp;A45)))</f>
        <v/>
      </c>
      <c r="Q45" s="44">
        <f>IF(P45="","",MAX(0,-P45))</f>
        <v/>
      </c>
      <c r="R45" s="43">
        <f>IF(B45="","",IF(L45="","SEM BASE",IF(P45="","ESTOQUE NÃO INFORMADO",IF(P45&lt;0,"RUPTURA PREVISTA",IF(D45="Sem histórico","USAR DEMANDA INICIAL",IF(D45="Histórico insuficiente","HISTÓRICO INSUFICIENTE","OK"))))))</f>
        <v/>
      </c>
    </row>
    <row r="46">
      <c r="A46" s="42">
        <f>IF(B46="","",EDATE(EOMONTH('Parâmetros'!$B$2,0)+1,MOD(ROW()-6,12)))</f>
        <v/>
      </c>
      <c r="B4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6" s="43">
        <f>IF(B46="","",INDEX('Parâmetros'!$B$18:$B$117,MATCH(B46,'Parâmetros'!$A$18:$A$117,0)))</f>
        <v/>
      </c>
      <c r="D46" s="43">
        <f>IF(B46="","",INDEX('Parâmetros'!$I$18:$I$117,MATCH(B46,'Parâmetros'!$A$18:$A$117,0)))</f>
        <v/>
      </c>
      <c r="E46" s="44">
        <f>IF(B46="","",IF(COUNTIFS('Histórico'!$B$6:$B$305,B46,'Histórico'!$A$6:$A$305,"&gt;="&amp;EDATE(EOMONTH('Parâmetros'!$B$2,0)+1,-'Parâmetros'!$B$4),'Histórico'!$A$6:$A$305,"&lt;="&amp;'Parâmetros'!$B$2,'Histórico'!$L$6:$L$305,"OK")&gt;='Parâmetros'!$B$11,AVERAGEIFS('Histórico'!$H$6:$H$305,'Histórico'!$B$6:$B$305,B46,'Histórico'!$A$6:$A$305,"&gt;="&amp;EDATE(EOMONTH('Parâmetros'!$B$2,0)+1,-'Parâmetros'!$B$4),'Histórico'!$A$6:$A$305,"&lt;="&amp;'Parâmetros'!$B$2,'Histórico'!$L$6:$L$305,"OK"),IF(INDEX('Parâmetros'!$G$18:$G$117,MATCH(B46,'Parâmetros'!$A$18:$A$117,0))="","",INDEX('Parâmetros'!$G$18:$G$117,MATCH(B46,'Parâmetros'!$A$18:$A$117,0)))))</f>
        <v/>
      </c>
      <c r="F46" s="45">
        <f>IF(B46="","",IF(COUNTIFS('Histórico'!$B$6:$B$305,B46,'Histórico'!$L$6:$L$305,"OK",'Histórico'!$M$6:$M$305,MONTH(A46),'Histórico'!$A$6:$A$305,"&lt;="&amp;'Parâmetros'!$B$2)&gt;='Parâmetros'!$B$12,MAX('Parâmetros'!$B$13,MIN('Parâmetros'!$B$14,IFERROR(AVERAGEIFS('Histórico'!$H$6:$H$305,'Histórico'!$B$6:$B$305,B46,'Histórico'!$L$6:$L$305,"OK",'Histórico'!$M$6:$M$305,MONTH(A46),'Histórico'!$A$6:$A$305,"&lt;="&amp;'Parâmetros'!$B$2)/AVERAGEIFS('Histórico'!$H$6:$H$305,'Histórico'!$B$6:$B$305,B46,'Histórico'!$L$6:$L$305,"OK",'Histórico'!$A$6:$A$305,"&lt;="&amp;'Parâmetros'!$B$2),1))),1))</f>
        <v/>
      </c>
      <c r="G46" s="45">
        <f>IF(OR(A46="",B46=""),"",MAX(0.1,1+SUMPRODUCT(--('Eventos'!$B$6:$B$105&lt;=EOMONTH(A46,0)),--('Eventos'!$C$6:$C$105&gt;=A46),--((('Eventos'!$D$6:$D$105=B46)+('Eventos'!$D$6:$D$105="TODOS"))&gt;0),--('Eventos'!$G$6:$G$105="Ativo"),--('Eventos'!$I$6:$I$105="OK"),'Eventos'!$F$6:$F$105)))</f>
        <v/>
      </c>
      <c r="H46" s="44">
        <f>IF(OR(B46="",E46=""),"",MAX(0,E46*F46*G46))</f>
        <v/>
      </c>
      <c r="I46" s="44">
        <f>IF(H46="","",H46*'Parâmetros'!$B$6)</f>
        <v/>
      </c>
      <c r="J46" s="44">
        <f>IF(H46="","",H46*'Parâmetros'!$B$7)</f>
        <v/>
      </c>
      <c r="K46" s="44">
        <f>IF(H46="","",H46*'Parâmetros'!$B$8)</f>
        <v/>
      </c>
      <c r="L46" s="44">
        <f>IF(H46="","",IF('Parâmetros'!$B$5="Conservador",I46,IF('Parâmetros'!$B$5="Otimista",K46,J46)))</f>
        <v/>
      </c>
      <c r="M46" s="46">
        <f>IF(B46="","",IF(COUNTIFS('Histórico'!$B$6:$B$305,B46,'Histórico'!$J$6:$J$305,"&lt;&gt;")&gt;='Parâmetros'!$B$10,AVERAGEIFS('Histórico'!$K$6:$K$305,'Histórico'!$B$6:$B$305,B46,'Histórico'!$J$6:$J$305,"&lt;&gt;"),'Parâmetros'!$B$9))</f>
        <v/>
      </c>
      <c r="N46" s="44">
        <f>IF(L46="","",MAX(0,L46*(1-M46)))</f>
        <v/>
      </c>
      <c r="O46" s="44">
        <f>IF(L46="","",L46*(1+M46))</f>
        <v/>
      </c>
      <c r="P46" s="44">
        <f>IF(L46="","",IF(INDEX('Parâmetros'!$E$18:$E$117,MATCH(B46,'Parâmetros'!$A$18:$A$117,0))="","",INDEX('Parâmetros'!$E$18:$E$117,MATCH(B46,'Parâmetros'!$A$18:$A$117,0))+N(INDEX('Parâmetros'!$F$18:$F$117,MATCH(B46,'Parâmetros'!$A$18:$A$117,0)))-SUMIFS($L$6:L46,$B$6:B46,B46,$A$6:A46,"&lt;="&amp;A46)))</f>
        <v/>
      </c>
      <c r="Q46" s="44">
        <f>IF(P46="","",MAX(0,-P46))</f>
        <v/>
      </c>
      <c r="R46" s="43">
        <f>IF(B46="","",IF(L46="","SEM BASE",IF(P46="","ESTOQUE NÃO INFORMADO",IF(P46&lt;0,"RUPTURA PREVISTA",IF(D46="Sem histórico","USAR DEMANDA INICIAL",IF(D46="Histórico insuficiente","HISTÓRICO INSUFICIENTE","OK"))))))</f>
        <v/>
      </c>
    </row>
    <row r="47">
      <c r="A47" s="42">
        <f>IF(B47="","",EDATE(EOMONTH('Parâmetros'!$B$2,0)+1,MOD(ROW()-6,12)))</f>
        <v/>
      </c>
      <c r="B4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7" s="43">
        <f>IF(B47="","",INDEX('Parâmetros'!$B$18:$B$117,MATCH(B47,'Parâmetros'!$A$18:$A$117,0)))</f>
        <v/>
      </c>
      <c r="D47" s="43">
        <f>IF(B47="","",INDEX('Parâmetros'!$I$18:$I$117,MATCH(B47,'Parâmetros'!$A$18:$A$117,0)))</f>
        <v/>
      </c>
      <c r="E47" s="44">
        <f>IF(B47="","",IF(COUNTIFS('Histórico'!$B$6:$B$305,B47,'Histórico'!$A$6:$A$305,"&gt;="&amp;EDATE(EOMONTH('Parâmetros'!$B$2,0)+1,-'Parâmetros'!$B$4),'Histórico'!$A$6:$A$305,"&lt;="&amp;'Parâmetros'!$B$2,'Histórico'!$L$6:$L$305,"OK")&gt;='Parâmetros'!$B$11,AVERAGEIFS('Histórico'!$H$6:$H$305,'Histórico'!$B$6:$B$305,B47,'Histórico'!$A$6:$A$305,"&gt;="&amp;EDATE(EOMONTH('Parâmetros'!$B$2,0)+1,-'Parâmetros'!$B$4),'Histórico'!$A$6:$A$305,"&lt;="&amp;'Parâmetros'!$B$2,'Histórico'!$L$6:$L$305,"OK"),IF(INDEX('Parâmetros'!$G$18:$G$117,MATCH(B47,'Parâmetros'!$A$18:$A$117,0))="","",INDEX('Parâmetros'!$G$18:$G$117,MATCH(B47,'Parâmetros'!$A$18:$A$117,0)))))</f>
        <v/>
      </c>
      <c r="F47" s="45">
        <f>IF(B47="","",IF(COUNTIFS('Histórico'!$B$6:$B$305,B47,'Histórico'!$L$6:$L$305,"OK",'Histórico'!$M$6:$M$305,MONTH(A47),'Histórico'!$A$6:$A$305,"&lt;="&amp;'Parâmetros'!$B$2)&gt;='Parâmetros'!$B$12,MAX('Parâmetros'!$B$13,MIN('Parâmetros'!$B$14,IFERROR(AVERAGEIFS('Histórico'!$H$6:$H$305,'Histórico'!$B$6:$B$305,B47,'Histórico'!$L$6:$L$305,"OK",'Histórico'!$M$6:$M$305,MONTH(A47),'Histórico'!$A$6:$A$305,"&lt;="&amp;'Parâmetros'!$B$2)/AVERAGEIFS('Histórico'!$H$6:$H$305,'Histórico'!$B$6:$B$305,B47,'Histórico'!$L$6:$L$305,"OK",'Histórico'!$A$6:$A$305,"&lt;="&amp;'Parâmetros'!$B$2),1))),1))</f>
        <v/>
      </c>
      <c r="G47" s="45">
        <f>IF(OR(A47="",B47=""),"",MAX(0.1,1+SUMPRODUCT(--('Eventos'!$B$6:$B$105&lt;=EOMONTH(A47,0)),--('Eventos'!$C$6:$C$105&gt;=A47),--((('Eventos'!$D$6:$D$105=B47)+('Eventos'!$D$6:$D$105="TODOS"))&gt;0),--('Eventos'!$G$6:$G$105="Ativo"),--('Eventos'!$I$6:$I$105="OK"),'Eventos'!$F$6:$F$105)))</f>
        <v/>
      </c>
      <c r="H47" s="44">
        <f>IF(OR(B47="",E47=""),"",MAX(0,E47*F47*G47))</f>
        <v/>
      </c>
      <c r="I47" s="44">
        <f>IF(H47="","",H47*'Parâmetros'!$B$6)</f>
        <v/>
      </c>
      <c r="J47" s="44">
        <f>IF(H47="","",H47*'Parâmetros'!$B$7)</f>
        <v/>
      </c>
      <c r="K47" s="44">
        <f>IF(H47="","",H47*'Parâmetros'!$B$8)</f>
        <v/>
      </c>
      <c r="L47" s="44">
        <f>IF(H47="","",IF('Parâmetros'!$B$5="Conservador",I47,IF('Parâmetros'!$B$5="Otimista",K47,J47)))</f>
        <v/>
      </c>
      <c r="M47" s="46">
        <f>IF(B47="","",IF(COUNTIFS('Histórico'!$B$6:$B$305,B47,'Histórico'!$J$6:$J$305,"&lt;&gt;")&gt;='Parâmetros'!$B$10,AVERAGEIFS('Histórico'!$K$6:$K$305,'Histórico'!$B$6:$B$305,B47,'Histórico'!$J$6:$J$305,"&lt;&gt;"),'Parâmetros'!$B$9))</f>
        <v/>
      </c>
      <c r="N47" s="44">
        <f>IF(L47="","",MAX(0,L47*(1-M47)))</f>
        <v/>
      </c>
      <c r="O47" s="44">
        <f>IF(L47="","",L47*(1+M47))</f>
        <v/>
      </c>
      <c r="P47" s="44">
        <f>IF(L47="","",IF(INDEX('Parâmetros'!$E$18:$E$117,MATCH(B47,'Parâmetros'!$A$18:$A$117,0))="","",INDEX('Parâmetros'!$E$18:$E$117,MATCH(B47,'Parâmetros'!$A$18:$A$117,0))+N(INDEX('Parâmetros'!$F$18:$F$117,MATCH(B47,'Parâmetros'!$A$18:$A$117,0)))-SUMIFS($L$6:L47,$B$6:B47,B47,$A$6:A47,"&lt;="&amp;A47)))</f>
        <v/>
      </c>
      <c r="Q47" s="44">
        <f>IF(P47="","",MAX(0,-P47))</f>
        <v/>
      </c>
      <c r="R47" s="43">
        <f>IF(B47="","",IF(L47="","SEM BASE",IF(P47="","ESTOQUE NÃO INFORMADO",IF(P47&lt;0,"RUPTURA PREVISTA",IF(D47="Sem histórico","USAR DEMANDA INICIAL",IF(D47="Histórico insuficiente","HISTÓRICO INSUFICIENTE","OK"))))))</f>
        <v/>
      </c>
    </row>
    <row r="48">
      <c r="A48" s="42">
        <f>IF(B48="","",EDATE(EOMONTH('Parâmetros'!$B$2,0)+1,MOD(ROW()-6,12)))</f>
        <v/>
      </c>
      <c r="B4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8" s="43">
        <f>IF(B48="","",INDEX('Parâmetros'!$B$18:$B$117,MATCH(B48,'Parâmetros'!$A$18:$A$117,0)))</f>
        <v/>
      </c>
      <c r="D48" s="43">
        <f>IF(B48="","",INDEX('Parâmetros'!$I$18:$I$117,MATCH(B48,'Parâmetros'!$A$18:$A$117,0)))</f>
        <v/>
      </c>
      <c r="E48" s="44">
        <f>IF(B48="","",IF(COUNTIFS('Histórico'!$B$6:$B$305,B48,'Histórico'!$A$6:$A$305,"&gt;="&amp;EDATE(EOMONTH('Parâmetros'!$B$2,0)+1,-'Parâmetros'!$B$4),'Histórico'!$A$6:$A$305,"&lt;="&amp;'Parâmetros'!$B$2,'Histórico'!$L$6:$L$305,"OK")&gt;='Parâmetros'!$B$11,AVERAGEIFS('Histórico'!$H$6:$H$305,'Histórico'!$B$6:$B$305,B48,'Histórico'!$A$6:$A$305,"&gt;="&amp;EDATE(EOMONTH('Parâmetros'!$B$2,0)+1,-'Parâmetros'!$B$4),'Histórico'!$A$6:$A$305,"&lt;="&amp;'Parâmetros'!$B$2,'Histórico'!$L$6:$L$305,"OK"),IF(INDEX('Parâmetros'!$G$18:$G$117,MATCH(B48,'Parâmetros'!$A$18:$A$117,0))="","",INDEX('Parâmetros'!$G$18:$G$117,MATCH(B48,'Parâmetros'!$A$18:$A$117,0)))))</f>
        <v/>
      </c>
      <c r="F48" s="45">
        <f>IF(B48="","",IF(COUNTIFS('Histórico'!$B$6:$B$305,B48,'Histórico'!$L$6:$L$305,"OK",'Histórico'!$M$6:$M$305,MONTH(A48),'Histórico'!$A$6:$A$305,"&lt;="&amp;'Parâmetros'!$B$2)&gt;='Parâmetros'!$B$12,MAX('Parâmetros'!$B$13,MIN('Parâmetros'!$B$14,IFERROR(AVERAGEIFS('Histórico'!$H$6:$H$305,'Histórico'!$B$6:$B$305,B48,'Histórico'!$L$6:$L$305,"OK",'Histórico'!$M$6:$M$305,MONTH(A48),'Histórico'!$A$6:$A$305,"&lt;="&amp;'Parâmetros'!$B$2)/AVERAGEIFS('Histórico'!$H$6:$H$305,'Histórico'!$B$6:$B$305,B48,'Histórico'!$L$6:$L$305,"OK",'Histórico'!$A$6:$A$305,"&lt;="&amp;'Parâmetros'!$B$2),1))),1))</f>
        <v/>
      </c>
      <c r="G48" s="45">
        <f>IF(OR(A48="",B48=""),"",MAX(0.1,1+SUMPRODUCT(--('Eventos'!$B$6:$B$105&lt;=EOMONTH(A48,0)),--('Eventos'!$C$6:$C$105&gt;=A48),--((('Eventos'!$D$6:$D$105=B48)+('Eventos'!$D$6:$D$105="TODOS"))&gt;0),--('Eventos'!$G$6:$G$105="Ativo"),--('Eventos'!$I$6:$I$105="OK"),'Eventos'!$F$6:$F$105)))</f>
        <v/>
      </c>
      <c r="H48" s="44">
        <f>IF(OR(B48="",E48=""),"",MAX(0,E48*F48*G48))</f>
        <v/>
      </c>
      <c r="I48" s="44">
        <f>IF(H48="","",H48*'Parâmetros'!$B$6)</f>
        <v/>
      </c>
      <c r="J48" s="44">
        <f>IF(H48="","",H48*'Parâmetros'!$B$7)</f>
        <v/>
      </c>
      <c r="K48" s="44">
        <f>IF(H48="","",H48*'Parâmetros'!$B$8)</f>
        <v/>
      </c>
      <c r="L48" s="44">
        <f>IF(H48="","",IF('Parâmetros'!$B$5="Conservador",I48,IF('Parâmetros'!$B$5="Otimista",K48,J48)))</f>
        <v/>
      </c>
      <c r="M48" s="46">
        <f>IF(B48="","",IF(COUNTIFS('Histórico'!$B$6:$B$305,B48,'Histórico'!$J$6:$J$305,"&lt;&gt;")&gt;='Parâmetros'!$B$10,AVERAGEIFS('Histórico'!$K$6:$K$305,'Histórico'!$B$6:$B$305,B48,'Histórico'!$J$6:$J$305,"&lt;&gt;"),'Parâmetros'!$B$9))</f>
        <v/>
      </c>
      <c r="N48" s="44">
        <f>IF(L48="","",MAX(0,L48*(1-M48)))</f>
        <v/>
      </c>
      <c r="O48" s="44">
        <f>IF(L48="","",L48*(1+M48))</f>
        <v/>
      </c>
      <c r="P48" s="44">
        <f>IF(L48="","",IF(INDEX('Parâmetros'!$E$18:$E$117,MATCH(B48,'Parâmetros'!$A$18:$A$117,0))="","",INDEX('Parâmetros'!$E$18:$E$117,MATCH(B48,'Parâmetros'!$A$18:$A$117,0))+N(INDEX('Parâmetros'!$F$18:$F$117,MATCH(B48,'Parâmetros'!$A$18:$A$117,0)))-SUMIFS($L$6:L48,$B$6:B48,B48,$A$6:A48,"&lt;="&amp;A48)))</f>
        <v/>
      </c>
      <c r="Q48" s="44">
        <f>IF(P48="","",MAX(0,-P48))</f>
        <v/>
      </c>
      <c r="R48" s="43">
        <f>IF(B48="","",IF(L48="","SEM BASE",IF(P48="","ESTOQUE NÃO INFORMADO",IF(P48&lt;0,"RUPTURA PREVISTA",IF(D48="Sem histórico","USAR DEMANDA INICIAL",IF(D48="Histórico insuficiente","HISTÓRICO INSUFICIENTE","OK"))))))</f>
        <v/>
      </c>
    </row>
    <row r="49">
      <c r="A49" s="42">
        <f>IF(B49="","",EDATE(EOMONTH('Parâmetros'!$B$2,0)+1,MOD(ROW()-6,12)))</f>
        <v/>
      </c>
      <c r="B4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9" s="43">
        <f>IF(B49="","",INDEX('Parâmetros'!$B$18:$B$117,MATCH(B49,'Parâmetros'!$A$18:$A$117,0)))</f>
        <v/>
      </c>
      <c r="D49" s="43">
        <f>IF(B49="","",INDEX('Parâmetros'!$I$18:$I$117,MATCH(B49,'Parâmetros'!$A$18:$A$117,0)))</f>
        <v/>
      </c>
      <c r="E49" s="44">
        <f>IF(B49="","",IF(COUNTIFS('Histórico'!$B$6:$B$305,B49,'Histórico'!$A$6:$A$305,"&gt;="&amp;EDATE(EOMONTH('Parâmetros'!$B$2,0)+1,-'Parâmetros'!$B$4),'Histórico'!$A$6:$A$305,"&lt;="&amp;'Parâmetros'!$B$2,'Histórico'!$L$6:$L$305,"OK")&gt;='Parâmetros'!$B$11,AVERAGEIFS('Histórico'!$H$6:$H$305,'Histórico'!$B$6:$B$305,B49,'Histórico'!$A$6:$A$305,"&gt;="&amp;EDATE(EOMONTH('Parâmetros'!$B$2,0)+1,-'Parâmetros'!$B$4),'Histórico'!$A$6:$A$305,"&lt;="&amp;'Parâmetros'!$B$2,'Histórico'!$L$6:$L$305,"OK"),IF(INDEX('Parâmetros'!$G$18:$G$117,MATCH(B49,'Parâmetros'!$A$18:$A$117,0))="","",INDEX('Parâmetros'!$G$18:$G$117,MATCH(B49,'Parâmetros'!$A$18:$A$117,0)))))</f>
        <v/>
      </c>
      <c r="F49" s="45">
        <f>IF(B49="","",IF(COUNTIFS('Histórico'!$B$6:$B$305,B49,'Histórico'!$L$6:$L$305,"OK",'Histórico'!$M$6:$M$305,MONTH(A49),'Histórico'!$A$6:$A$305,"&lt;="&amp;'Parâmetros'!$B$2)&gt;='Parâmetros'!$B$12,MAX('Parâmetros'!$B$13,MIN('Parâmetros'!$B$14,IFERROR(AVERAGEIFS('Histórico'!$H$6:$H$305,'Histórico'!$B$6:$B$305,B49,'Histórico'!$L$6:$L$305,"OK",'Histórico'!$M$6:$M$305,MONTH(A49),'Histórico'!$A$6:$A$305,"&lt;="&amp;'Parâmetros'!$B$2)/AVERAGEIFS('Histórico'!$H$6:$H$305,'Histórico'!$B$6:$B$305,B49,'Histórico'!$L$6:$L$305,"OK",'Histórico'!$A$6:$A$305,"&lt;="&amp;'Parâmetros'!$B$2),1))),1))</f>
        <v/>
      </c>
      <c r="G49" s="45">
        <f>IF(OR(A49="",B49=""),"",MAX(0.1,1+SUMPRODUCT(--('Eventos'!$B$6:$B$105&lt;=EOMONTH(A49,0)),--('Eventos'!$C$6:$C$105&gt;=A49),--((('Eventos'!$D$6:$D$105=B49)+('Eventos'!$D$6:$D$105="TODOS"))&gt;0),--('Eventos'!$G$6:$G$105="Ativo"),--('Eventos'!$I$6:$I$105="OK"),'Eventos'!$F$6:$F$105)))</f>
        <v/>
      </c>
      <c r="H49" s="44">
        <f>IF(OR(B49="",E49=""),"",MAX(0,E49*F49*G49))</f>
        <v/>
      </c>
      <c r="I49" s="44">
        <f>IF(H49="","",H49*'Parâmetros'!$B$6)</f>
        <v/>
      </c>
      <c r="J49" s="44">
        <f>IF(H49="","",H49*'Parâmetros'!$B$7)</f>
        <v/>
      </c>
      <c r="K49" s="44">
        <f>IF(H49="","",H49*'Parâmetros'!$B$8)</f>
        <v/>
      </c>
      <c r="L49" s="44">
        <f>IF(H49="","",IF('Parâmetros'!$B$5="Conservador",I49,IF('Parâmetros'!$B$5="Otimista",K49,J49)))</f>
        <v/>
      </c>
      <c r="M49" s="46">
        <f>IF(B49="","",IF(COUNTIFS('Histórico'!$B$6:$B$305,B49,'Histórico'!$J$6:$J$305,"&lt;&gt;")&gt;='Parâmetros'!$B$10,AVERAGEIFS('Histórico'!$K$6:$K$305,'Histórico'!$B$6:$B$305,B49,'Histórico'!$J$6:$J$305,"&lt;&gt;"),'Parâmetros'!$B$9))</f>
        <v/>
      </c>
      <c r="N49" s="44">
        <f>IF(L49="","",MAX(0,L49*(1-M49)))</f>
        <v/>
      </c>
      <c r="O49" s="44">
        <f>IF(L49="","",L49*(1+M49))</f>
        <v/>
      </c>
      <c r="P49" s="44">
        <f>IF(L49="","",IF(INDEX('Parâmetros'!$E$18:$E$117,MATCH(B49,'Parâmetros'!$A$18:$A$117,0))="","",INDEX('Parâmetros'!$E$18:$E$117,MATCH(B49,'Parâmetros'!$A$18:$A$117,0))+N(INDEX('Parâmetros'!$F$18:$F$117,MATCH(B49,'Parâmetros'!$A$18:$A$117,0)))-SUMIFS($L$6:L49,$B$6:B49,B49,$A$6:A49,"&lt;="&amp;A49)))</f>
        <v/>
      </c>
      <c r="Q49" s="44">
        <f>IF(P49="","",MAX(0,-P49))</f>
        <v/>
      </c>
      <c r="R49" s="43">
        <f>IF(B49="","",IF(L49="","SEM BASE",IF(P49="","ESTOQUE NÃO INFORMADO",IF(P49&lt;0,"RUPTURA PREVISTA",IF(D49="Sem histórico","USAR DEMANDA INICIAL",IF(D49="Histórico insuficiente","HISTÓRICO INSUFICIENTE","OK"))))))</f>
        <v/>
      </c>
    </row>
    <row r="50">
      <c r="A50" s="42">
        <f>IF(B50="","",EDATE(EOMONTH('Parâmetros'!$B$2,0)+1,MOD(ROW()-6,12)))</f>
        <v/>
      </c>
      <c r="B5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0" s="43">
        <f>IF(B50="","",INDEX('Parâmetros'!$B$18:$B$117,MATCH(B50,'Parâmetros'!$A$18:$A$117,0)))</f>
        <v/>
      </c>
      <c r="D50" s="43">
        <f>IF(B50="","",INDEX('Parâmetros'!$I$18:$I$117,MATCH(B50,'Parâmetros'!$A$18:$A$117,0)))</f>
        <v/>
      </c>
      <c r="E50" s="44">
        <f>IF(B50="","",IF(COUNTIFS('Histórico'!$B$6:$B$305,B50,'Histórico'!$A$6:$A$305,"&gt;="&amp;EDATE(EOMONTH('Parâmetros'!$B$2,0)+1,-'Parâmetros'!$B$4),'Histórico'!$A$6:$A$305,"&lt;="&amp;'Parâmetros'!$B$2,'Histórico'!$L$6:$L$305,"OK")&gt;='Parâmetros'!$B$11,AVERAGEIFS('Histórico'!$H$6:$H$305,'Histórico'!$B$6:$B$305,B50,'Histórico'!$A$6:$A$305,"&gt;="&amp;EDATE(EOMONTH('Parâmetros'!$B$2,0)+1,-'Parâmetros'!$B$4),'Histórico'!$A$6:$A$305,"&lt;="&amp;'Parâmetros'!$B$2,'Histórico'!$L$6:$L$305,"OK"),IF(INDEX('Parâmetros'!$G$18:$G$117,MATCH(B50,'Parâmetros'!$A$18:$A$117,0))="","",INDEX('Parâmetros'!$G$18:$G$117,MATCH(B50,'Parâmetros'!$A$18:$A$117,0)))))</f>
        <v/>
      </c>
      <c r="F50" s="45">
        <f>IF(B50="","",IF(COUNTIFS('Histórico'!$B$6:$B$305,B50,'Histórico'!$L$6:$L$305,"OK",'Histórico'!$M$6:$M$305,MONTH(A50),'Histórico'!$A$6:$A$305,"&lt;="&amp;'Parâmetros'!$B$2)&gt;='Parâmetros'!$B$12,MAX('Parâmetros'!$B$13,MIN('Parâmetros'!$B$14,IFERROR(AVERAGEIFS('Histórico'!$H$6:$H$305,'Histórico'!$B$6:$B$305,B50,'Histórico'!$L$6:$L$305,"OK",'Histórico'!$M$6:$M$305,MONTH(A50),'Histórico'!$A$6:$A$305,"&lt;="&amp;'Parâmetros'!$B$2)/AVERAGEIFS('Histórico'!$H$6:$H$305,'Histórico'!$B$6:$B$305,B50,'Histórico'!$L$6:$L$305,"OK",'Histórico'!$A$6:$A$305,"&lt;="&amp;'Parâmetros'!$B$2),1))),1))</f>
        <v/>
      </c>
      <c r="G50" s="45">
        <f>IF(OR(A50="",B50=""),"",MAX(0.1,1+SUMPRODUCT(--('Eventos'!$B$6:$B$105&lt;=EOMONTH(A50,0)),--('Eventos'!$C$6:$C$105&gt;=A50),--((('Eventos'!$D$6:$D$105=B50)+('Eventos'!$D$6:$D$105="TODOS"))&gt;0),--('Eventos'!$G$6:$G$105="Ativo"),--('Eventos'!$I$6:$I$105="OK"),'Eventos'!$F$6:$F$105)))</f>
        <v/>
      </c>
      <c r="H50" s="44">
        <f>IF(OR(B50="",E50=""),"",MAX(0,E50*F50*G50))</f>
        <v/>
      </c>
      <c r="I50" s="44">
        <f>IF(H50="","",H50*'Parâmetros'!$B$6)</f>
        <v/>
      </c>
      <c r="J50" s="44">
        <f>IF(H50="","",H50*'Parâmetros'!$B$7)</f>
        <v/>
      </c>
      <c r="K50" s="44">
        <f>IF(H50="","",H50*'Parâmetros'!$B$8)</f>
        <v/>
      </c>
      <c r="L50" s="44">
        <f>IF(H50="","",IF('Parâmetros'!$B$5="Conservador",I50,IF('Parâmetros'!$B$5="Otimista",K50,J50)))</f>
        <v/>
      </c>
      <c r="M50" s="46">
        <f>IF(B50="","",IF(COUNTIFS('Histórico'!$B$6:$B$305,B50,'Histórico'!$J$6:$J$305,"&lt;&gt;")&gt;='Parâmetros'!$B$10,AVERAGEIFS('Histórico'!$K$6:$K$305,'Histórico'!$B$6:$B$305,B50,'Histórico'!$J$6:$J$305,"&lt;&gt;"),'Parâmetros'!$B$9))</f>
        <v/>
      </c>
      <c r="N50" s="44">
        <f>IF(L50="","",MAX(0,L50*(1-M50)))</f>
        <v/>
      </c>
      <c r="O50" s="44">
        <f>IF(L50="","",L50*(1+M50))</f>
        <v/>
      </c>
      <c r="P50" s="44">
        <f>IF(L50="","",IF(INDEX('Parâmetros'!$E$18:$E$117,MATCH(B50,'Parâmetros'!$A$18:$A$117,0))="","",INDEX('Parâmetros'!$E$18:$E$117,MATCH(B50,'Parâmetros'!$A$18:$A$117,0))+N(INDEX('Parâmetros'!$F$18:$F$117,MATCH(B50,'Parâmetros'!$A$18:$A$117,0)))-SUMIFS($L$6:L50,$B$6:B50,B50,$A$6:A50,"&lt;="&amp;A50)))</f>
        <v/>
      </c>
      <c r="Q50" s="44">
        <f>IF(P50="","",MAX(0,-P50))</f>
        <v/>
      </c>
      <c r="R50" s="43">
        <f>IF(B50="","",IF(L50="","SEM BASE",IF(P50="","ESTOQUE NÃO INFORMADO",IF(P50&lt;0,"RUPTURA PREVISTA",IF(D50="Sem histórico","USAR DEMANDA INICIAL",IF(D50="Histórico insuficiente","HISTÓRICO INSUFICIENTE","OK"))))))</f>
        <v/>
      </c>
    </row>
    <row r="51">
      <c r="A51" s="42">
        <f>IF(B51="","",EDATE(EOMONTH('Parâmetros'!$B$2,0)+1,MOD(ROW()-6,12)))</f>
        <v/>
      </c>
      <c r="B5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1" s="43">
        <f>IF(B51="","",INDEX('Parâmetros'!$B$18:$B$117,MATCH(B51,'Parâmetros'!$A$18:$A$117,0)))</f>
        <v/>
      </c>
      <c r="D51" s="43">
        <f>IF(B51="","",INDEX('Parâmetros'!$I$18:$I$117,MATCH(B51,'Parâmetros'!$A$18:$A$117,0)))</f>
        <v/>
      </c>
      <c r="E51" s="44">
        <f>IF(B51="","",IF(COUNTIFS('Histórico'!$B$6:$B$305,B51,'Histórico'!$A$6:$A$305,"&gt;="&amp;EDATE(EOMONTH('Parâmetros'!$B$2,0)+1,-'Parâmetros'!$B$4),'Histórico'!$A$6:$A$305,"&lt;="&amp;'Parâmetros'!$B$2,'Histórico'!$L$6:$L$305,"OK")&gt;='Parâmetros'!$B$11,AVERAGEIFS('Histórico'!$H$6:$H$305,'Histórico'!$B$6:$B$305,B51,'Histórico'!$A$6:$A$305,"&gt;="&amp;EDATE(EOMONTH('Parâmetros'!$B$2,0)+1,-'Parâmetros'!$B$4),'Histórico'!$A$6:$A$305,"&lt;="&amp;'Parâmetros'!$B$2,'Histórico'!$L$6:$L$305,"OK"),IF(INDEX('Parâmetros'!$G$18:$G$117,MATCH(B51,'Parâmetros'!$A$18:$A$117,0))="","",INDEX('Parâmetros'!$G$18:$G$117,MATCH(B51,'Parâmetros'!$A$18:$A$117,0)))))</f>
        <v/>
      </c>
      <c r="F51" s="45">
        <f>IF(B51="","",IF(COUNTIFS('Histórico'!$B$6:$B$305,B51,'Histórico'!$L$6:$L$305,"OK",'Histórico'!$M$6:$M$305,MONTH(A51),'Histórico'!$A$6:$A$305,"&lt;="&amp;'Parâmetros'!$B$2)&gt;='Parâmetros'!$B$12,MAX('Parâmetros'!$B$13,MIN('Parâmetros'!$B$14,IFERROR(AVERAGEIFS('Histórico'!$H$6:$H$305,'Histórico'!$B$6:$B$305,B51,'Histórico'!$L$6:$L$305,"OK",'Histórico'!$M$6:$M$305,MONTH(A51),'Histórico'!$A$6:$A$305,"&lt;="&amp;'Parâmetros'!$B$2)/AVERAGEIFS('Histórico'!$H$6:$H$305,'Histórico'!$B$6:$B$305,B51,'Histórico'!$L$6:$L$305,"OK",'Histórico'!$A$6:$A$305,"&lt;="&amp;'Parâmetros'!$B$2),1))),1))</f>
        <v/>
      </c>
      <c r="G51" s="45">
        <f>IF(OR(A51="",B51=""),"",MAX(0.1,1+SUMPRODUCT(--('Eventos'!$B$6:$B$105&lt;=EOMONTH(A51,0)),--('Eventos'!$C$6:$C$105&gt;=A51),--((('Eventos'!$D$6:$D$105=B51)+('Eventos'!$D$6:$D$105="TODOS"))&gt;0),--('Eventos'!$G$6:$G$105="Ativo"),--('Eventos'!$I$6:$I$105="OK"),'Eventos'!$F$6:$F$105)))</f>
        <v/>
      </c>
      <c r="H51" s="44">
        <f>IF(OR(B51="",E51=""),"",MAX(0,E51*F51*G51))</f>
        <v/>
      </c>
      <c r="I51" s="44">
        <f>IF(H51="","",H51*'Parâmetros'!$B$6)</f>
        <v/>
      </c>
      <c r="J51" s="44">
        <f>IF(H51="","",H51*'Parâmetros'!$B$7)</f>
        <v/>
      </c>
      <c r="K51" s="44">
        <f>IF(H51="","",H51*'Parâmetros'!$B$8)</f>
        <v/>
      </c>
      <c r="L51" s="44">
        <f>IF(H51="","",IF('Parâmetros'!$B$5="Conservador",I51,IF('Parâmetros'!$B$5="Otimista",K51,J51)))</f>
        <v/>
      </c>
      <c r="M51" s="46">
        <f>IF(B51="","",IF(COUNTIFS('Histórico'!$B$6:$B$305,B51,'Histórico'!$J$6:$J$305,"&lt;&gt;")&gt;='Parâmetros'!$B$10,AVERAGEIFS('Histórico'!$K$6:$K$305,'Histórico'!$B$6:$B$305,B51,'Histórico'!$J$6:$J$305,"&lt;&gt;"),'Parâmetros'!$B$9))</f>
        <v/>
      </c>
      <c r="N51" s="44">
        <f>IF(L51="","",MAX(0,L51*(1-M51)))</f>
        <v/>
      </c>
      <c r="O51" s="44">
        <f>IF(L51="","",L51*(1+M51))</f>
        <v/>
      </c>
      <c r="P51" s="44">
        <f>IF(L51="","",IF(INDEX('Parâmetros'!$E$18:$E$117,MATCH(B51,'Parâmetros'!$A$18:$A$117,0))="","",INDEX('Parâmetros'!$E$18:$E$117,MATCH(B51,'Parâmetros'!$A$18:$A$117,0))+N(INDEX('Parâmetros'!$F$18:$F$117,MATCH(B51,'Parâmetros'!$A$18:$A$117,0)))-SUMIFS($L$6:L51,$B$6:B51,B51,$A$6:A51,"&lt;="&amp;A51)))</f>
        <v/>
      </c>
      <c r="Q51" s="44">
        <f>IF(P51="","",MAX(0,-P51))</f>
        <v/>
      </c>
      <c r="R51" s="43">
        <f>IF(B51="","",IF(L51="","SEM BASE",IF(P51="","ESTOQUE NÃO INFORMADO",IF(P51&lt;0,"RUPTURA PREVISTA",IF(D51="Sem histórico","USAR DEMANDA INICIAL",IF(D51="Histórico insuficiente","HISTÓRICO INSUFICIENTE","OK"))))))</f>
        <v/>
      </c>
    </row>
    <row r="52">
      <c r="A52" s="42">
        <f>IF(B52="","",EDATE(EOMONTH('Parâmetros'!$B$2,0)+1,MOD(ROW()-6,12)))</f>
        <v/>
      </c>
      <c r="B5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2" s="43">
        <f>IF(B52="","",INDEX('Parâmetros'!$B$18:$B$117,MATCH(B52,'Parâmetros'!$A$18:$A$117,0)))</f>
        <v/>
      </c>
      <c r="D52" s="43">
        <f>IF(B52="","",INDEX('Parâmetros'!$I$18:$I$117,MATCH(B52,'Parâmetros'!$A$18:$A$117,0)))</f>
        <v/>
      </c>
      <c r="E52" s="44">
        <f>IF(B52="","",IF(COUNTIFS('Histórico'!$B$6:$B$305,B52,'Histórico'!$A$6:$A$305,"&gt;="&amp;EDATE(EOMONTH('Parâmetros'!$B$2,0)+1,-'Parâmetros'!$B$4),'Histórico'!$A$6:$A$305,"&lt;="&amp;'Parâmetros'!$B$2,'Histórico'!$L$6:$L$305,"OK")&gt;='Parâmetros'!$B$11,AVERAGEIFS('Histórico'!$H$6:$H$305,'Histórico'!$B$6:$B$305,B52,'Histórico'!$A$6:$A$305,"&gt;="&amp;EDATE(EOMONTH('Parâmetros'!$B$2,0)+1,-'Parâmetros'!$B$4),'Histórico'!$A$6:$A$305,"&lt;="&amp;'Parâmetros'!$B$2,'Histórico'!$L$6:$L$305,"OK"),IF(INDEX('Parâmetros'!$G$18:$G$117,MATCH(B52,'Parâmetros'!$A$18:$A$117,0))="","",INDEX('Parâmetros'!$G$18:$G$117,MATCH(B52,'Parâmetros'!$A$18:$A$117,0)))))</f>
        <v/>
      </c>
      <c r="F52" s="45">
        <f>IF(B52="","",IF(COUNTIFS('Histórico'!$B$6:$B$305,B52,'Histórico'!$L$6:$L$305,"OK",'Histórico'!$M$6:$M$305,MONTH(A52),'Histórico'!$A$6:$A$305,"&lt;="&amp;'Parâmetros'!$B$2)&gt;='Parâmetros'!$B$12,MAX('Parâmetros'!$B$13,MIN('Parâmetros'!$B$14,IFERROR(AVERAGEIFS('Histórico'!$H$6:$H$305,'Histórico'!$B$6:$B$305,B52,'Histórico'!$L$6:$L$305,"OK",'Histórico'!$M$6:$M$305,MONTH(A52),'Histórico'!$A$6:$A$305,"&lt;="&amp;'Parâmetros'!$B$2)/AVERAGEIFS('Histórico'!$H$6:$H$305,'Histórico'!$B$6:$B$305,B52,'Histórico'!$L$6:$L$305,"OK",'Histórico'!$A$6:$A$305,"&lt;="&amp;'Parâmetros'!$B$2),1))),1))</f>
        <v/>
      </c>
      <c r="G52" s="45">
        <f>IF(OR(A52="",B52=""),"",MAX(0.1,1+SUMPRODUCT(--('Eventos'!$B$6:$B$105&lt;=EOMONTH(A52,0)),--('Eventos'!$C$6:$C$105&gt;=A52),--((('Eventos'!$D$6:$D$105=B52)+('Eventos'!$D$6:$D$105="TODOS"))&gt;0),--('Eventos'!$G$6:$G$105="Ativo"),--('Eventos'!$I$6:$I$105="OK"),'Eventos'!$F$6:$F$105)))</f>
        <v/>
      </c>
      <c r="H52" s="44">
        <f>IF(OR(B52="",E52=""),"",MAX(0,E52*F52*G52))</f>
        <v/>
      </c>
      <c r="I52" s="44">
        <f>IF(H52="","",H52*'Parâmetros'!$B$6)</f>
        <v/>
      </c>
      <c r="J52" s="44">
        <f>IF(H52="","",H52*'Parâmetros'!$B$7)</f>
        <v/>
      </c>
      <c r="K52" s="44">
        <f>IF(H52="","",H52*'Parâmetros'!$B$8)</f>
        <v/>
      </c>
      <c r="L52" s="44">
        <f>IF(H52="","",IF('Parâmetros'!$B$5="Conservador",I52,IF('Parâmetros'!$B$5="Otimista",K52,J52)))</f>
        <v/>
      </c>
      <c r="M52" s="46">
        <f>IF(B52="","",IF(COUNTIFS('Histórico'!$B$6:$B$305,B52,'Histórico'!$J$6:$J$305,"&lt;&gt;")&gt;='Parâmetros'!$B$10,AVERAGEIFS('Histórico'!$K$6:$K$305,'Histórico'!$B$6:$B$305,B52,'Histórico'!$J$6:$J$305,"&lt;&gt;"),'Parâmetros'!$B$9))</f>
        <v/>
      </c>
      <c r="N52" s="44">
        <f>IF(L52="","",MAX(0,L52*(1-M52)))</f>
        <v/>
      </c>
      <c r="O52" s="44">
        <f>IF(L52="","",L52*(1+M52))</f>
        <v/>
      </c>
      <c r="P52" s="44">
        <f>IF(L52="","",IF(INDEX('Parâmetros'!$E$18:$E$117,MATCH(B52,'Parâmetros'!$A$18:$A$117,0))="","",INDEX('Parâmetros'!$E$18:$E$117,MATCH(B52,'Parâmetros'!$A$18:$A$117,0))+N(INDEX('Parâmetros'!$F$18:$F$117,MATCH(B52,'Parâmetros'!$A$18:$A$117,0)))-SUMIFS($L$6:L52,$B$6:B52,B52,$A$6:A52,"&lt;="&amp;A52)))</f>
        <v/>
      </c>
      <c r="Q52" s="44">
        <f>IF(P52="","",MAX(0,-P52))</f>
        <v/>
      </c>
      <c r="R52" s="43">
        <f>IF(B52="","",IF(L52="","SEM BASE",IF(P52="","ESTOQUE NÃO INFORMADO",IF(P52&lt;0,"RUPTURA PREVISTA",IF(D52="Sem histórico","USAR DEMANDA INICIAL",IF(D52="Histórico insuficiente","HISTÓRICO INSUFICIENTE","OK"))))))</f>
        <v/>
      </c>
    </row>
    <row r="53">
      <c r="A53" s="42">
        <f>IF(B53="","",EDATE(EOMONTH('Parâmetros'!$B$2,0)+1,MOD(ROW()-6,12)))</f>
        <v/>
      </c>
      <c r="B5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3" s="43">
        <f>IF(B53="","",INDEX('Parâmetros'!$B$18:$B$117,MATCH(B53,'Parâmetros'!$A$18:$A$117,0)))</f>
        <v/>
      </c>
      <c r="D53" s="43">
        <f>IF(B53="","",INDEX('Parâmetros'!$I$18:$I$117,MATCH(B53,'Parâmetros'!$A$18:$A$117,0)))</f>
        <v/>
      </c>
      <c r="E53" s="44">
        <f>IF(B53="","",IF(COUNTIFS('Histórico'!$B$6:$B$305,B53,'Histórico'!$A$6:$A$305,"&gt;="&amp;EDATE(EOMONTH('Parâmetros'!$B$2,0)+1,-'Parâmetros'!$B$4),'Histórico'!$A$6:$A$305,"&lt;="&amp;'Parâmetros'!$B$2,'Histórico'!$L$6:$L$305,"OK")&gt;='Parâmetros'!$B$11,AVERAGEIFS('Histórico'!$H$6:$H$305,'Histórico'!$B$6:$B$305,B53,'Histórico'!$A$6:$A$305,"&gt;="&amp;EDATE(EOMONTH('Parâmetros'!$B$2,0)+1,-'Parâmetros'!$B$4),'Histórico'!$A$6:$A$305,"&lt;="&amp;'Parâmetros'!$B$2,'Histórico'!$L$6:$L$305,"OK"),IF(INDEX('Parâmetros'!$G$18:$G$117,MATCH(B53,'Parâmetros'!$A$18:$A$117,0))="","",INDEX('Parâmetros'!$G$18:$G$117,MATCH(B53,'Parâmetros'!$A$18:$A$117,0)))))</f>
        <v/>
      </c>
      <c r="F53" s="45">
        <f>IF(B53="","",IF(COUNTIFS('Histórico'!$B$6:$B$305,B53,'Histórico'!$L$6:$L$305,"OK",'Histórico'!$M$6:$M$305,MONTH(A53),'Histórico'!$A$6:$A$305,"&lt;="&amp;'Parâmetros'!$B$2)&gt;='Parâmetros'!$B$12,MAX('Parâmetros'!$B$13,MIN('Parâmetros'!$B$14,IFERROR(AVERAGEIFS('Histórico'!$H$6:$H$305,'Histórico'!$B$6:$B$305,B53,'Histórico'!$L$6:$L$305,"OK",'Histórico'!$M$6:$M$305,MONTH(A53),'Histórico'!$A$6:$A$305,"&lt;="&amp;'Parâmetros'!$B$2)/AVERAGEIFS('Histórico'!$H$6:$H$305,'Histórico'!$B$6:$B$305,B53,'Histórico'!$L$6:$L$305,"OK",'Histórico'!$A$6:$A$305,"&lt;="&amp;'Parâmetros'!$B$2),1))),1))</f>
        <v/>
      </c>
      <c r="G53" s="45">
        <f>IF(OR(A53="",B53=""),"",MAX(0.1,1+SUMPRODUCT(--('Eventos'!$B$6:$B$105&lt;=EOMONTH(A53,0)),--('Eventos'!$C$6:$C$105&gt;=A53),--((('Eventos'!$D$6:$D$105=B53)+('Eventos'!$D$6:$D$105="TODOS"))&gt;0),--('Eventos'!$G$6:$G$105="Ativo"),--('Eventos'!$I$6:$I$105="OK"),'Eventos'!$F$6:$F$105)))</f>
        <v/>
      </c>
      <c r="H53" s="44">
        <f>IF(OR(B53="",E53=""),"",MAX(0,E53*F53*G53))</f>
        <v/>
      </c>
      <c r="I53" s="44">
        <f>IF(H53="","",H53*'Parâmetros'!$B$6)</f>
        <v/>
      </c>
      <c r="J53" s="44">
        <f>IF(H53="","",H53*'Parâmetros'!$B$7)</f>
        <v/>
      </c>
      <c r="K53" s="44">
        <f>IF(H53="","",H53*'Parâmetros'!$B$8)</f>
        <v/>
      </c>
      <c r="L53" s="44">
        <f>IF(H53="","",IF('Parâmetros'!$B$5="Conservador",I53,IF('Parâmetros'!$B$5="Otimista",K53,J53)))</f>
        <v/>
      </c>
      <c r="M53" s="46">
        <f>IF(B53="","",IF(COUNTIFS('Histórico'!$B$6:$B$305,B53,'Histórico'!$J$6:$J$305,"&lt;&gt;")&gt;='Parâmetros'!$B$10,AVERAGEIFS('Histórico'!$K$6:$K$305,'Histórico'!$B$6:$B$305,B53,'Histórico'!$J$6:$J$305,"&lt;&gt;"),'Parâmetros'!$B$9))</f>
        <v/>
      </c>
      <c r="N53" s="44">
        <f>IF(L53="","",MAX(0,L53*(1-M53)))</f>
        <v/>
      </c>
      <c r="O53" s="44">
        <f>IF(L53="","",L53*(1+M53))</f>
        <v/>
      </c>
      <c r="P53" s="44">
        <f>IF(L53="","",IF(INDEX('Parâmetros'!$E$18:$E$117,MATCH(B53,'Parâmetros'!$A$18:$A$117,0))="","",INDEX('Parâmetros'!$E$18:$E$117,MATCH(B53,'Parâmetros'!$A$18:$A$117,0))+N(INDEX('Parâmetros'!$F$18:$F$117,MATCH(B53,'Parâmetros'!$A$18:$A$117,0)))-SUMIFS($L$6:L53,$B$6:B53,B53,$A$6:A53,"&lt;="&amp;A53)))</f>
        <v/>
      </c>
      <c r="Q53" s="44">
        <f>IF(P53="","",MAX(0,-P53))</f>
        <v/>
      </c>
      <c r="R53" s="43">
        <f>IF(B53="","",IF(L53="","SEM BASE",IF(P53="","ESTOQUE NÃO INFORMADO",IF(P53&lt;0,"RUPTURA PREVISTA",IF(D53="Sem histórico","USAR DEMANDA INICIAL",IF(D53="Histórico insuficiente","HISTÓRICO INSUFICIENTE","OK"))))))</f>
        <v/>
      </c>
    </row>
    <row r="54">
      <c r="A54" s="42">
        <f>IF(B54="","",EDATE(EOMONTH('Parâmetros'!$B$2,0)+1,MOD(ROW()-6,12)))</f>
        <v/>
      </c>
      <c r="B5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4" s="43">
        <f>IF(B54="","",INDEX('Parâmetros'!$B$18:$B$117,MATCH(B54,'Parâmetros'!$A$18:$A$117,0)))</f>
        <v/>
      </c>
      <c r="D54" s="43">
        <f>IF(B54="","",INDEX('Parâmetros'!$I$18:$I$117,MATCH(B54,'Parâmetros'!$A$18:$A$117,0)))</f>
        <v/>
      </c>
      <c r="E54" s="44">
        <f>IF(B54="","",IF(COUNTIFS('Histórico'!$B$6:$B$305,B54,'Histórico'!$A$6:$A$305,"&gt;="&amp;EDATE(EOMONTH('Parâmetros'!$B$2,0)+1,-'Parâmetros'!$B$4),'Histórico'!$A$6:$A$305,"&lt;="&amp;'Parâmetros'!$B$2,'Histórico'!$L$6:$L$305,"OK")&gt;='Parâmetros'!$B$11,AVERAGEIFS('Histórico'!$H$6:$H$305,'Histórico'!$B$6:$B$305,B54,'Histórico'!$A$6:$A$305,"&gt;="&amp;EDATE(EOMONTH('Parâmetros'!$B$2,0)+1,-'Parâmetros'!$B$4),'Histórico'!$A$6:$A$305,"&lt;="&amp;'Parâmetros'!$B$2,'Histórico'!$L$6:$L$305,"OK"),IF(INDEX('Parâmetros'!$G$18:$G$117,MATCH(B54,'Parâmetros'!$A$18:$A$117,0))="","",INDEX('Parâmetros'!$G$18:$G$117,MATCH(B54,'Parâmetros'!$A$18:$A$117,0)))))</f>
        <v/>
      </c>
      <c r="F54" s="45">
        <f>IF(B54="","",IF(COUNTIFS('Histórico'!$B$6:$B$305,B54,'Histórico'!$L$6:$L$305,"OK",'Histórico'!$M$6:$M$305,MONTH(A54),'Histórico'!$A$6:$A$305,"&lt;="&amp;'Parâmetros'!$B$2)&gt;='Parâmetros'!$B$12,MAX('Parâmetros'!$B$13,MIN('Parâmetros'!$B$14,IFERROR(AVERAGEIFS('Histórico'!$H$6:$H$305,'Histórico'!$B$6:$B$305,B54,'Histórico'!$L$6:$L$305,"OK",'Histórico'!$M$6:$M$305,MONTH(A54),'Histórico'!$A$6:$A$305,"&lt;="&amp;'Parâmetros'!$B$2)/AVERAGEIFS('Histórico'!$H$6:$H$305,'Histórico'!$B$6:$B$305,B54,'Histórico'!$L$6:$L$305,"OK",'Histórico'!$A$6:$A$305,"&lt;="&amp;'Parâmetros'!$B$2),1))),1))</f>
        <v/>
      </c>
      <c r="G54" s="45">
        <f>IF(OR(A54="",B54=""),"",MAX(0.1,1+SUMPRODUCT(--('Eventos'!$B$6:$B$105&lt;=EOMONTH(A54,0)),--('Eventos'!$C$6:$C$105&gt;=A54),--((('Eventos'!$D$6:$D$105=B54)+('Eventos'!$D$6:$D$105="TODOS"))&gt;0),--('Eventos'!$G$6:$G$105="Ativo"),--('Eventos'!$I$6:$I$105="OK"),'Eventos'!$F$6:$F$105)))</f>
        <v/>
      </c>
      <c r="H54" s="44">
        <f>IF(OR(B54="",E54=""),"",MAX(0,E54*F54*G54))</f>
        <v/>
      </c>
      <c r="I54" s="44">
        <f>IF(H54="","",H54*'Parâmetros'!$B$6)</f>
        <v/>
      </c>
      <c r="J54" s="44">
        <f>IF(H54="","",H54*'Parâmetros'!$B$7)</f>
        <v/>
      </c>
      <c r="K54" s="44">
        <f>IF(H54="","",H54*'Parâmetros'!$B$8)</f>
        <v/>
      </c>
      <c r="L54" s="44">
        <f>IF(H54="","",IF('Parâmetros'!$B$5="Conservador",I54,IF('Parâmetros'!$B$5="Otimista",K54,J54)))</f>
        <v/>
      </c>
      <c r="M54" s="46">
        <f>IF(B54="","",IF(COUNTIFS('Histórico'!$B$6:$B$305,B54,'Histórico'!$J$6:$J$305,"&lt;&gt;")&gt;='Parâmetros'!$B$10,AVERAGEIFS('Histórico'!$K$6:$K$305,'Histórico'!$B$6:$B$305,B54,'Histórico'!$J$6:$J$305,"&lt;&gt;"),'Parâmetros'!$B$9))</f>
        <v/>
      </c>
      <c r="N54" s="44">
        <f>IF(L54="","",MAX(0,L54*(1-M54)))</f>
        <v/>
      </c>
      <c r="O54" s="44">
        <f>IF(L54="","",L54*(1+M54))</f>
        <v/>
      </c>
      <c r="P54" s="44">
        <f>IF(L54="","",IF(INDEX('Parâmetros'!$E$18:$E$117,MATCH(B54,'Parâmetros'!$A$18:$A$117,0))="","",INDEX('Parâmetros'!$E$18:$E$117,MATCH(B54,'Parâmetros'!$A$18:$A$117,0))+N(INDEX('Parâmetros'!$F$18:$F$117,MATCH(B54,'Parâmetros'!$A$18:$A$117,0)))-SUMIFS($L$6:L54,$B$6:B54,B54,$A$6:A54,"&lt;="&amp;A54)))</f>
        <v/>
      </c>
      <c r="Q54" s="44">
        <f>IF(P54="","",MAX(0,-P54))</f>
        <v/>
      </c>
      <c r="R54" s="43">
        <f>IF(B54="","",IF(L54="","SEM BASE",IF(P54="","ESTOQUE NÃO INFORMADO",IF(P54&lt;0,"RUPTURA PREVISTA",IF(D54="Sem histórico","USAR DEMANDA INICIAL",IF(D54="Histórico insuficiente","HISTÓRICO INSUFICIENTE","OK"))))))</f>
        <v/>
      </c>
    </row>
    <row r="55">
      <c r="A55" s="42">
        <f>IF(B55="","",EDATE(EOMONTH('Parâmetros'!$B$2,0)+1,MOD(ROW()-6,12)))</f>
        <v/>
      </c>
      <c r="B5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5" s="43">
        <f>IF(B55="","",INDEX('Parâmetros'!$B$18:$B$117,MATCH(B55,'Parâmetros'!$A$18:$A$117,0)))</f>
        <v/>
      </c>
      <c r="D55" s="43">
        <f>IF(B55="","",INDEX('Parâmetros'!$I$18:$I$117,MATCH(B55,'Parâmetros'!$A$18:$A$117,0)))</f>
        <v/>
      </c>
      <c r="E55" s="44">
        <f>IF(B55="","",IF(COUNTIFS('Histórico'!$B$6:$B$305,B55,'Histórico'!$A$6:$A$305,"&gt;="&amp;EDATE(EOMONTH('Parâmetros'!$B$2,0)+1,-'Parâmetros'!$B$4),'Histórico'!$A$6:$A$305,"&lt;="&amp;'Parâmetros'!$B$2,'Histórico'!$L$6:$L$305,"OK")&gt;='Parâmetros'!$B$11,AVERAGEIFS('Histórico'!$H$6:$H$305,'Histórico'!$B$6:$B$305,B55,'Histórico'!$A$6:$A$305,"&gt;="&amp;EDATE(EOMONTH('Parâmetros'!$B$2,0)+1,-'Parâmetros'!$B$4),'Histórico'!$A$6:$A$305,"&lt;="&amp;'Parâmetros'!$B$2,'Histórico'!$L$6:$L$305,"OK"),IF(INDEX('Parâmetros'!$G$18:$G$117,MATCH(B55,'Parâmetros'!$A$18:$A$117,0))="","",INDEX('Parâmetros'!$G$18:$G$117,MATCH(B55,'Parâmetros'!$A$18:$A$117,0)))))</f>
        <v/>
      </c>
      <c r="F55" s="45">
        <f>IF(B55="","",IF(COUNTIFS('Histórico'!$B$6:$B$305,B55,'Histórico'!$L$6:$L$305,"OK",'Histórico'!$M$6:$M$305,MONTH(A55),'Histórico'!$A$6:$A$305,"&lt;="&amp;'Parâmetros'!$B$2)&gt;='Parâmetros'!$B$12,MAX('Parâmetros'!$B$13,MIN('Parâmetros'!$B$14,IFERROR(AVERAGEIFS('Histórico'!$H$6:$H$305,'Histórico'!$B$6:$B$305,B55,'Histórico'!$L$6:$L$305,"OK",'Histórico'!$M$6:$M$305,MONTH(A55),'Histórico'!$A$6:$A$305,"&lt;="&amp;'Parâmetros'!$B$2)/AVERAGEIFS('Histórico'!$H$6:$H$305,'Histórico'!$B$6:$B$305,B55,'Histórico'!$L$6:$L$305,"OK",'Histórico'!$A$6:$A$305,"&lt;="&amp;'Parâmetros'!$B$2),1))),1))</f>
        <v/>
      </c>
      <c r="G55" s="45">
        <f>IF(OR(A55="",B55=""),"",MAX(0.1,1+SUMPRODUCT(--('Eventos'!$B$6:$B$105&lt;=EOMONTH(A55,0)),--('Eventos'!$C$6:$C$105&gt;=A55),--((('Eventos'!$D$6:$D$105=B55)+('Eventos'!$D$6:$D$105="TODOS"))&gt;0),--('Eventos'!$G$6:$G$105="Ativo"),--('Eventos'!$I$6:$I$105="OK"),'Eventos'!$F$6:$F$105)))</f>
        <v/>
      </c>
      <c r="H55" s="44">
        <f>IF(OR(B55="",E55=""),"",MAX(0,E55*F55*G55))</f>
        <v/>
      </c>
      <c r="I55" s="44">
        <f>IF(H55="","",H55*'Parâmetros'!$B$6)</f>
        <v/>
      </c>
      <c r="J55" s="44">
        <f>IF(H55="","",H55*'Parâmetros'!$B$7)</f>
        <v/>
      </c>
      <c r="K55" s="44">
        <f>IF(H55="","",H55*'Parâmetros'!$B$8)</f>
        <v/>
      </c>
      <c r="L55" s="44">
        <f>IF(H55="","",IF('Parâmetros'!$B$5="Conservador",I55,IF('Parâmetros'!$B$5="Otimista",K55,J55)))</f>
        <v/>
      </c>
      <c r="M55" s="46">
        <f>IF(B55="","",IF(COUNTIFS('Histórico'!$B$6:$B$305,B55,'Histórico'!$J$6:$J$305,"&lt;&gt;")&gt;='Parâmetros'!$B$10,AVERAGEIFS('Histórico'!$K$6:$K$305,'Histórico'!$B$6:$B$305,B55,'Histórico'!$J$6:$J$305,"&lt;&gt;"),'Parâmetros'!$B$9))</f>
        <v/>
      </c>
      <c r="N55" s="44">
        <f>IF(L55="","",MAX(0,L55*(1-M55)))</f>
        <v/>
      </c>
      <c r="O55" s="44">
        <f>IF(L55="","",L55*(1+M55))</f>
        <v/>
      </c>
      <c r="P55" s="44">
        <f>IF(L55="","",IF(INDEX('Parâmetros'!$E$18:$E$117,MATCH(B55,'Parâmetros'!$A$18:$A$117,0))="","",INDEX('Parâmetros'!$E$18:$E$117,MATCH(B55,'Parâmetros'!$A$18:$A$117,0))+N(INDEX('Parâmetros'!$F$18:$F$117,MATCH(B55,'Parâmetros'!$A$18:$A$117,0)))-SUMIFS($L$6:L55,$B$6:B55,B55,$A$6:A55,"&lt;="&amp;A55)))</f>
        <v/>
      </c>
      <c r="Q55" s="44">
        <f>IF(P55="","",MAX(0,-P55))</f>
        <v/>
      </c>
      <c r="R55" s="43">
        <f>IF(B55="","",IF(L55="","SEM BASE",IF(P55="","ESTOQUE NÃO INFORMADO",IF(P55&lt;0,"RUPTURA PREVISTA",IF(D55="Sem histórico","USAR DEMANDA INICIAL",IF(D55="Histórico insuficiente","HISTÓRICO INSUFICIENTE","OK"))))))</f>
        <v/>
      </c>
    </row>
    <row r="56">
      <c r="A56" s="42">
        <f>IF(B56="","",EDATE(EOMONTH('Parâmetros'!$B$2,0)+1,MOD(ROW()-6,12)))</f>
        <v/>
      </c>
      <c r="B5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6" s="43">
        <f>IF(B56="","",INDEX('Parâmetros'!$B$18:$B$117,MATCH(B56,'Parâmetros'!$A$18:$A$117,0)))</f>
        <v/>
      </c>
      <c r="D56" s="43">
        <f>IF(B56="","",INDEX('Parâmetros'!$I$18:$I$117,MATCH(B56,'Parâmetros'!$A$18:$A$117,0)))</f>
        <v/>
      </c>
      <c r="E56" s="44">
        <f>IF(B56="","",IF(COUNTIFS('Histórico'!$B$6:$B$305,B56,'Histórico'!$A$6:$A$305,"&gt;="&amp;EDATE(EOMONTH('Parâmetros'!$B$2,0)+1,-'Parâmetros'!$B$4),'Histórico'!$A$6:$A$305,"&lt;="&amp;'Parâmetros'!$B$2,'Histórico'!$L$6:$L$305,"OK")&gt;='Parâmetros'!$B$11,AVERAGEIFS('Histórico'!$H$6:$H$305,'Histórico'!$B$6:$B$305,B56,'Histórico'!$A$6:$A$305,"&gt;="&amp;EDATE(EOMONTH('Parâmetros'!$B$2,0)+1,-'Parâmetros'!$B$4),'Histórico'!$A$6:$A$305,"&lt;="&amp;'Parâmetros'!$B$2,'Histórico'!$L$6:$L$305,"OK"),IF(INDEX('Parâmetros'!$G$18:$G$117,MATCH(B56,'Parâmetros'!$A$18:$A$117,0))="","",INDEX('Parâmetros'!$G$18:$G$117,MATCH(B56,'Parâmetros'!$A$18:$A$117,0)))))</f>
        <v/>
      </c>
      <c r="F56" s="45">
        <f>IF(B56="","",IF(COUNTIFS('Histórico'!$B$6:$B$305,B56,'Histórico'!$L$6:$L$305,"OK",'Histórico'!$M$6:$M$305,MONTH(A56),'Histórico'!$A$6:$A$305,"&lt;="&amp;'Parâmetros'!$B$2)&gt;='Parâmetros'!$B$12,MAX('Parâmetros'!$B$13,MIN('Parâmetros'!$B$14,IFERROR(AVERAGEIFS('Histórico'!$H$6:$H$305,'Histórico'!$B$6:$B$305,B56,'Histórico'!$L$6:$L$305,"OK",'Histórico'!$M$6:$M$305,MONTH(A56),'Histórico'!$A$6:$A$305,"&lt;="&amp;'Parâmetros'!$B$2)/AVERAGEIFS('Histórico'!$H$6:$H$305,'Histórico'!$B$6:$B$305,B56,'Histórico'!$L$6:$L$305,"OK",'Histórico'!$A$6:$A$305,"&lt;="&amp;'Parâmetros'!$B$2),1))),1))</f>
        <v/>
      </c>
      <c r="G56" s="45">
        <f>IF(OR(A56="",B56=""),"",MAX(0.1,1+SUMPRODUCT(--('Eventos'!$B$6:$B$105&lt;=EOMONTH(A56,0)),--('Eventos'!$C$6:$C$105&gt;=A56),--((('Eventos'!$D$6:$D$105=B56)+('Eventos'!$D$6:$D$105="TODOS"))&gt;0),--('Eventos'!$G$6:$G$105="Ativo"),--('Eventos'!$I$6:$I$105="OK"),'Eventos'!$F$6:$F$105)))</f>
        <v/>
      </c>
      <c r="H56" s="44">
        <f>IF(OR(B56="",E56=""),"",MAX(0,E56*F56*G56))</f>
        <v/>
      </c>
      <c r="I56" s="44">
        <f>IF(H56="","",H56*'Parâmetros'!$B$6)</f>
        <v/>
      </c>
      <c r="J56" s="44">
        <f>IF(H56="","",H56*'Parâmetros'!$B$7)</f>
        <v/>
      </c>
      <c r="K56" s="44">
        <f>IF(H56="","",H56*'Parâmetros'!$B$8)</f>
        <v/>
      </c>
      <c r="L56" s="44">
        <f>IF(H56="","",IF('Parâmetros'!$B$5="Conservador",I56,IF('Parâmetros'!$B$5="Otimista",K56,J56)))</f>
        <v/>
      </c>
      <c r="M56" s="46">
        <f>IF(B56="","",IF(COUNTIFS('Histórico'!$B$6:$B$305,B56,'Histórico'!$J$6:$J$305,"&lt;&gt;")&gt;='Parâmetros'!$B$10,AVERAGEIFS('Histórico'!$K$6:$K$305,'Histórico'!$B$6:$B$305,B56,'Histórico'!$J$6:$J$305,"&lt;&gt;"),'Parâmetros'!$B$9))</f>
        <v/>
      </c>
      <c r="N56" s="44">
        <f>IF(L56="","",MAX(0,L56*(1-M56)))</f>
        <v/>
      </c>
      <c r="O56" s="44">
        <f>IF(L56="","",L56*(1+M56))</f>
        <v/>
      </c>
      <c r="P56" s="44">
        <f>IF(L56="","",IF(INDEX('Parâmetros'!$E$18:$E$117,MATCH(B56,'Parâmetros'!$A$18:$A$117,0))="","",INDEX('Parâmetros'!$E$18:$E$117,MATCH(B56,'Parâmetros'!$A$18:$A$117,0))+N(INDEX('Parâmetros'!$F$18:$F$117,MATCH(B56,'Parâmetros'!$A$18:$A$117,0)))-SUMIFS($L$6:L56,$B$6:B56,B56,$A$6:A56,"&lt;="&amp;A56)))</f>
        <v/>
      </c>
      <c r="Q56" s="44">
        <f>IF(P56="","",MAX(0,-P56))</f>
        <v/>
      </c>
      <c r="R56" s="43">
        <f>IF(B56="","",IF(L56="","SEM BASE",IF(P56="","ESTOQUE NÃO INFORMADO",IF(P56&lt;0,"RUPTURA PREVISTA",IF(D56="Sem histórico","USAR DEMANDA INICIAL",IF(D56="Histórico insuficiente","HISTÓRICO INSUFICIENTE","OK"))))))</f>
        <v/>
      </c>
    </row>
    <row r="57">
      <c r="A57" s="42">
        <f>IF(B57="","",EDATE(EOMONTH('Parâmetros'!$B$2,0)+1,MOD(ROW()-6,12)))</f>
        <v/>
      </c>
      <c r="B5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7" s="43">
        <f>IF(B57="","",INDEX('Parâmetros'!$B$18:$B$117,MATCH(B57,'Parâmetros'!$A$18:$A$117,0)))</f>
        <v/>
      </c>
      <c r="D57" s="43">
        <f>IF(B57="","",INDEX('Parâmetros'!$I$18:$I$117,MATCH(B57,'Parâmetros'!$A$18:$A$117,0)))</f>
        <v/>
      </c>
      <c r="E57" s="44">
        <f>IF(B57="","",IF(COUNTIFS('Histórico'!$B$6:$B$305,B57,'Histórico'!$A$6:$A$305,"&gt;="&amp;EDATE(EOMONTH('Parâmetros'!$B$2,0)+1,-'Parâmetros'!$B$4),'Histórico'!$A$6:$A$305,"&lt;="&amp;'Parâmetros'!$B$2,'Histórico'!$L$6:$L$305,"OK")&gt;='Parâmetros'!$B$11,AVERAGEIFS('Histórico'!$H$6:$H$305,'Histórico'!$B$6:$B$305,B57,'Histórico'!$A$6:$A$305,"&gt;="&amp;EDATE(EOMONTH('Parâmetros'!$B$2,0)+1,-'Parâmetros'!$B$4),'Histórico'!$A$6:$A$305,"&lt;="&amp;'Parâmetros'!$B$2,'Histórico'!$L$6:$L$305,"OK"),IF(INDEX('Parâmetros'!$G$18:$G$117,MATCH(B57,'Parâmetros'!$A$18:$A$117,0))="","",INDEX('Parâmetros'!$G$18:$G$117,MATCH(B57,'Parâmetros'!$A$18:$A$117,0)))))</f>
        <v/>
      </c>
      <c r="F57" s="45">
        <f>IF(B57="","",IF(COUNTIFS('Histórico'!$B$6:$B$305,B57,'Histórico'!$L$6:$L$305,"OK",'Histórico'!$M$6:$M$305,MONTH(A57),'Histórico'!$A$6:$A$305,"&lt;="&amp;'Parâmetros'!$B$2)&gt;='Parâmetros'!$B$12,MAX('Parâmetros'!$B$13,MIN('Parâmetros'!$B$14,IFERROR(AVERAGEIFS('Histórico'!$H$6:$H$305,'Histórico'!$B$6:$B$305,B57,'Histórico'!$L$6:$L$305,"OK",'Histórico'!$M$6:$M$305,MONTH(A57),'Histórico'!$A$6:$A$305,"&lt;="&amp;'Parâmetros'!$B$2)/AVERAGEIFS('Histórico'!$H$6:$H$305,'Histórico'!$B$6:$B$305,B57,'Histórico'!$L$6:$L$305,"OK",'Histórico'!$A$6:$A$305,"&lt;="&amp;'Parâmetros'!$B$2),1))),1))</f>
        <v/>
      </c>
      <c r="G57" s="45">
        <f>IF(OR(A57="",B57=""),"",MAX(0.1,1+SUMPRODUCT(--('Eventos'!$B$6:$B$105&lt;=EOMONTH(A57,0)),--('Eventos'!$C$6:$C$105&gt;=A57),--((('Eventos'!$D$6:$D$105=B57)+('Eventos'!$D$6:$D$105="TODOS"))&gt;0),--('Eventos'!$G$6:$G$105="Ativo"),--('Eventos'!$I$6:$I$105="OK"),'Eventos'!$F$6:$F$105)))</f>
        <v/>
      </c>
      <c r="H57" s="44">
        <f>IF(OR(B57="",E57=""),"",MAX(0,E57*F57*G57))</f>
        <v/>
      </c>
      <c r="I57" s="44">
        <f>IF(H57="","",H57*'Parâmetros'!$B$6)</f>
        <v/>
      </c>
      <c r="J57" s="44">
        <f>IF(H57="","",H57*'Parâmetros'!$B$7)</f>
        <v/>
      </c>
      <c r="K57" s="44">
        <f>IF(H57="","",H57*'Parâmetros'!$B$8)</f>
        <v/>
      </c>
      <c r="L57" s="44">
        <f>IF(H57="","",IF('Parâmetros'!$B$5="Conservador",I57,IF('Parâmetros'!$B$5="Otimista",K57,J57)))</f>
        <v/>
      </c>
      <c r="M57" s="46">
        <f>IF(B57="","",IF(COUNTIFS('Histórico'!$B$6:$B$305,B57,'Histórico'!$J$6:$J$305,"&lt;&gt;")&gt;='Parâmetros'!$B$10,AVERAGEIFS('Histórico'!$K$6:$K$305,'Histórico'!$B$6:$B$305,B57,'Histórico'!$J$6:$J$305,"&lt;&gt;"),'Parâmetros'!$B$9))</f>
        <v/>
      </c>
      <c r="N57" s="44">
        <f>IF(L57="","",MAX(0,L57*(1-M57)))</f>
        <v/>
      </c>
      <c r="O57" s="44">
        <f>IF(L57="","",L57*(1+M57))</f>
        <v/>
      </c>
      <c r="P57" s="44">
        <f>IF(L57="","",IF(INDEX('Parâmetros'!$E$18:$E$117,MATCH(B57,'Parâmetros'!$A$18:$A$117,0))="","",INDEX('Parâmetros'!$E$18:$E$117,MATCH(B57,'Parâmetros'!$A$18:$A$117,0))+N(INDEX('Parâmetros'!$F$18:$F$117,MATCH(B57,'Parâmetros'!$A$18:$A$117,0)))-SUMIFS($L$6:L57,$B$6:B57,B57,$A$6:A57,"&lt;="&amp;A57)))</f>
        <v/>
      </c>
      <c r="Q57" s="44">
        <f>IF(P57="","",MAX(0,-P57))</f>
        <v/>
      </c>
      <c r="R57" s="43">
        <f>IF(B57="","",IF(L57="","SEM BASE",IF(P57="","ESTOQUE NÃO INFORMADO",IF(P57&lt;0,"RUPTURA PREVISTA",IF(D57="Sem histórico","USAR DEMANDA INICIAL",IF(D57="Histórico insuficiente","HISTÓRICO INSUFICIENTE","OK"))))))</f>
        <v/>
      </c>
    </row>
    <row r="58">
      <c r="A58" s="42">
        <f>IF(B58="","",EDATE(EOMONTH('Parâmetros'!$B$2,0)+1,MOD(ROW()-6,12)))</f>
        <v/>
      </c>
      <c r="B5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8" s="43">
        <f>IF(B58="","",INDEX('Parâmetros'!$B$18:$B$117,MATCH(B58,'Parâmetros'!$A$18:$A$117,0)))</f>
        <v/>
      </c>
      <c r="D58" s="43">
        <f>IF(B58="","",INDEX('Parâmetros'!$I$18:$I$117,MATCH(B58,'Parâmetros'!$A$18:$A$117,0)))</f>
        <v/>
      </c>
      <c r="E58" s="44">
        <f>IF(B58="","",IF(COUNTIFS('Histórico'!$B$6:$B$305,B58,'Histórico'!$A$6:$A$305,"&gt;="&amp;EDATE(EOMONTH('Parâmetros'!$B$2,0)+1,-'Parâmetros'!$B$4),'Histórico'!$A$6:$A$305,"&lt;="&amp;'Parâmetros'!$B$2,'Histórico'!$L$6:$L$305,"OK")&gt;='Parâmetros'!$B$11,AVERAGEIFS('Histórico'!$H$6:$H$305,'Histórico'!$B$6:$B$305,B58,'Histórico'!$A$6:$A$305,"&gt;="&amp;EDATE(EOMONTH('Parâmetros'!$B$2,0)+1,-'Parâmetros'!$B$4),'Histórico'!$A$6:$A$305,"&lt;="&amp;'Parâmetros'!$B$2,'Histórico'!$L$6:$L$305,"OK"),IF(INDEX('Parâmetros'!$G$18:$G$117,MATCH(B58,'Parâmetros'!$A$18:$A$117,0))="","",INDEX('Parâmetros'!$G$18:$G$117,MATCH(B58,'Parâmetros'!$A$18:$A$117,0)))))</f>
        <v/>
      </c>
      <c r="F58" s="45">
        <f>IF(B58="","",IF(COUNTIFS('Histórico'!$B$6:$B$305,B58,'Histórico'!$L$6:$L$305,"OK",'Histórico'!$M$6:$M$305,MONTH(A58),'Histórico'!$A$6:$A$305,"&lt;="&amp;'Parâmetros'!$B$2)&gt;='Parâmetros'!$B$12,MAX('Parâmetros'!$B$13,MIN('Parâmetros'!$B$14,IFERROR(AVERAGEIFS('Histórico'!$H$6:$H$305,'Histórico'!$B$6:$B$305,B58,'Histórico'!$L$6:$L$305,"OK",'Histórico'!$M$6:$M$305,MONTH(A58),'Histórico'!$A$6:$A$305,"&lt;="&amp;'Parâmetros'!$B$2)/AVERAGEIFS('Histórico'!$H$6:$H$305,'Histórico'!$B$6:$B$305,B58,'Histórico'!$L$6:$L$305,"OK",'Histórico'!$A$6:$A$305,"&lt;="&amp;'Parâmetros'!$B$2),1))),1))</f>
        <v/>
      </c>
      <c r="G58" s="45">
        <f>IF(OR(A58="",B58=""),"",MAX(0.1,1+SUMPRODUCT(--('Eventos'!$B$6:$B$105&lt;=EOMONTH(A58,0)),--('Eventos'!$C$6:$C$105&gt;=A58),--((('Eventos'!$D$6:$D$105=B58)+('Eventos'!$D$6:$D$105="TODOS"))&gt;0),--('Eventos'!$G$6:$G$105="Ativo"),--('Eventos'!$I$6:$I$105="OK"),'Eventos'!$F$6:$F$105)))</f>
        <v/>
      </c>
      <c r="H58" s="44">
        <f>IF(OR(B58="",E58=""),"",MAX(0,E58*F58*G58))</f>
        <v/>
      </c>
      <c r="I58" s="44">
        <f>IF(H58="","",H58*'Parâmetros'!$B$6)</f>
        <v/>
      </c>
      <c r="J58" s="44">
        <f>IF(H58="","",H58*'Parâmetros'!$B$7)</f>
        <v/>
      </c>
      <c r="K58" s="44">
        <f>IF(H58="","",H58*'Parâmetros'!$B$8)</f>
        <v/>
      </c>
      <c r="L58" s="44">
        <f>IF(H58="","",IF('Parâmetros'!$B$5="Conservador",I58,IF('Parâmetros'!$B$5="Otimista",K58,J58)))</f>
        <v/>
      </c>
      <c r="M58" s="46">
        <f>IF(B58="","",IF(COUNTIFS('Histórico'!$B$6:$B$305,B58,'Histórico'!$J$6:$J$305,"&lt;&gt;")&gt;='Parâmetros'!$B$10,AVERAGEIFS('Histórico'!$K$6:$K$305,'Histórico'!$B$6:$B$305,B58,'Histórico'!$J$6:$J$305,"&lt;&gt;"),'Parâmetros'!$B$9))</f>
        <v/>
      </c>
      <c r="N58" s="44">
        <f>IF(L58="","",MAX(0,L58*(1-M58)))</f>
        <v/>
      </c>
      <c r="O58" s="44">
        <f>IF(L58="","",L58*(1+M58))</f>
        <v/>
      </c>
      <c r="P58" s="44">
        <f>IF(L58="","",IF(INDEX('Parâmetros'!$E$18:$E$117,MATCH(B58,'Parâmetros'!$A$18:$A$117,0))="","",INDEX('Parâmetros'!$E$18:$E$117,MATCH(B58,'Parâmetros'!$A$18:$A$117,0))+N(INDEX('Parâmetros'!$F$18:$F$117,MATCH(B58,'Parâmetros'!$A$18:$A$117,0)))-SUMIFS($L$6:L58,$B$6:B58,B58,$A$6:A58,"&lt;="&amp;A58)))</f>
        <v/>
      </c>
      <c r="Q58" s="44">
        <f>IF(P58="","",MAX(0,-P58))</f>
        <v/>
      </c>
      <c r="R58" s="43">
        <f>IF(B58="","",IF(L58="","SEM BASE",IF(P58="","ESTOQUE NÃO INFORMADO",IF(P58&lt;0,"RUPTURA PREVISTA",IF(D58="Sem histórico","USAR DEMANDA INICIAL",IF(D58="Histórico insuficiente","HISTÓRICO INSUFICIENTE","OK"))))))</f>
        <v/>
      </c>
    </row>
    <row r="59">
      <c r="A59" s="42">
        <f>IF(B59="","",EDATE(EOMONTH('Parâmetros'!$B$2,0)+1,MOD(ROW()-6,12)))</f>
        <v/>
      </c>
      <c r="B5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9" s="43">
        <f>IF(B59="","",INDEX('Parâmetros'!$B$18:$B$117,MATCH(B59,'Parâmetros'!$A$18:$A$117,0)))</f>
        <v/>
      </c>
      <c r="D59" s="43">
        <f>IF(B59="","",INDEX('Parâmetros'!$I$18:$I$117,MATCH(B59,'Parâmetros'!$A$18:$A$117,0)))</f>
        <v/>
      </c>
      <c r="E59" s="44">
        <f>IF(B59="","",IF(COUNTIFS('Histórico'!$B$6:$B$305,B59,'Histórico'!$A$6:$A$305,"&gt;="&amp;EDATE(EOMONTH('Parâmetros'!$B$2,0)+1,-'Parâmetros'!$B$4),'Histórico'!$A$6:$A$305,"&lt;="&amp;'Parâmetros'!$B$2,'Histórico'!$L$6:$L$305,"OK")&gt;='Parâmetros'!$B$11,AVERAGEIFS('Histórico'!$H$6:$H$305,'Histórico'!$B$6:$B$305,B59,'Histórico'!$A$6:$A$305,"&gt;="&amp;EDATE(EOMONTH('Parâmetros'!$B$2,0)+1,-'Parâmetros'!$B$4),'Histórico'!$A$6:$A$305,"&lt;="&amp;'Parâmetros'!$B$2,'Histórico'!$L$6:$L$305,"OK"),IF(INDEX('Parâmetros'!$G$18:$G$117,MATCH(B59,'Parâmetros'!$A$18:$A$117,0))="","",INDEX('Parâmetros'!$G$18:$G$117,MATCH(B59,'Parâmetros'!$A$18:$A$117,0)))))</f>
        <v/>
      </c>
      <c r="F59" s="45">
        <f>IF(B59="","",IF(COUNTIFS('Histórico'!$B$6:$B$305,B59,'Histórico'!$L$6:$L$305,"OK",'Histórico'!$M$6:$M$305,MONTH(A59),'Histórico'!$A$6:$A$305,"&lt;="&amp;'Parâmetros'!$B$2)&gt;='Parâmetros'!$B$12,MAX('Parâmetros'!$B$13,MIN('Parâmetros'!$B$14,IFERROR(AVERAGEIFS('Histórico'!$H$6:$H$305,'Histórico'!$B$6:$B$305,B59,'Histórico'!$L$6:$L$305,"OK",'Histórico'!$M$6:$M$305,MONTH(A59),'Histórico'!$A$6:$A$305,"&lt;="&amp;'Parâmetros'!$B$2)/AVERAGEIFS('Histórico'!$H$6:$H$305,'Histórico'!$B$6:$B$305,B59,'Histórico'!$L$6:$L$305,"OK",'Histórico'!$A$6:$A$305,"&lt;="&amp;'Parâmetros'!$B$2),1))),1))</f>
        <v/>
      </c>
      <c r="G59" s="45">
        <f>IF(OR(A59="",B59=""),"",MAX(0.1,1+SUMPRODUCT(--('Eventos'!$B$6:$B$105&lt;=EOMONTH(A59,0)),--('Eventos'!$C$6:$C$105&gt;=A59),--((('Eventos'!$D$6:$D$105=B59)+('Eventos'!$D$6:$D$105="TODOS"))&gt;0),--('Eventos'!$G$6:$G$105="Ativo"),--('Eventos'!$I$6:$I$105="OK"),'Eventos'!$F$6:$F$105)))</f>
        <v/>
      </c>
      <c r="H59" s="44">
        <f>IF(OR(B59="",E59=""),"",MAX(0,E59*F59*G59))</f>
        <v/>
      </c>
      <c r="I59" s="44">
        <f>IF(H59="","",H59*'Parâmetros'!$B$6)</f>
        <v/>
      </c>
      <c r="J59" s="44">
        <f>IF(H59="","",H59*'Parâmetros'!$B$7)</f>
        <v/>
      </c>
      <c r="K59" s="44">
        <f>IF(H59="","",H59*'Parâmetros'!$B$8)</f>
        <v/>
      </c>
      <c r="L59" s="44">
        <f>IF(H59="","",IF('Parâmetros'!$B$5="Conservador",I59,IF('Parâmetros'!$B$5="Otimista",K59,J59)))</f>
        <v/>
      </c>
      <c r="M59" s="46">
        <f>IF(B59="","",IF(COUNTIFS('Histórico'!$B$6:$B$305,B59,'Histórico'!$J$6:$J$305,"&lt;&gt;")&gt;='Parâmetros'!$B$10,AVERAGEIFS('Histórico'!$K$6:$K$305,'Histórico'!$B$6:$B$305,B59,'Histórico'!$J$6:$J$305,"&lt;&gt;"),'Parâmetros'!$B$9))</f>
        <v/>
      </c>
      <c r="N59" s="44">
        <f>IF(L59="","",MAX(0,L59*(1-M59)))</f>
        <v/>
      </c>
      <c r="O59" s="44">
        <f>IF(L59="","",L59*(1+M59))</f>
        <v/>
      </c>
      <c r="P59" s="44">
        <f>IF(L59="","",IF(INDEX('Parâmetros'!$E$18:$E$117,MATCH(B59,'Parâmetros'!$A$18:$A$117,0))="","",INDEX('Parâmetros'!$E$18:$E$117,MATCH(B59,'Parâmetros'!$A$18:$A$117,0))+N(INDEX('Parâmetros'!$F$18:$F$117,MATCH(B59,'Parâmetros'!$A$18:$A$117,0)))-SUMIFS($L$6:L59,$B$6:B59,B59,$A$6:A59,"&lt;="&amp;A59)))</f>
        <v/>
      </c>
      <c r="Q59" s="44">
        <f>IF(P59="","",MAX(0,-P59))</f>
        <v/>
      </c>
      <c r="R59" s="43">
        <f>IF(B59="","",IF(L59="","SEM BASE",IF(P59="","ESTOQUE NÃO INFORMADO",IF(P59&lt;0,"RUPTURA PREVISTA",IF(D59="Sem histórico","USAR DEMANDA INICIAL",IF(D59="Histórico insuficiente","HISTÓRICO INSUFICIENTE","OK"))))))</f>
        <v/>
      </c>
    </row>
    <row r="60">
      <c r="A60" s="42">
        <f>IF(B60="","",EDATE(EOMONTH('Parâmetros'!$B$2,0)+1,MOD(ROW()-6,12)))</f>
        <v/>
      </c>
      <c r="B6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0" s="43">
        <f>IF(B60="","",INDEX('Parâmetros'!$B$18:$B$117,MATCH(B60,'Parâmetros'!$A$18:$A$117,0)))</f>
        <v/>
      </c>
      <c r="D60" s="43">
        <f>IF(B60="","",INDEX('Parâmetros'!$I$18:$I$117,MATCH(B60,'Parâmetros'!$A$18:$A$117,0)))</f>
        <v/>
      </c>
      <c r="E60" s="44">
        <f>IF(B60="","",IF(COUNTIFS('Histórico'!$B$6:$B$305,B60,'Histórico'!$A$6:$A$305,"&gt;="&amp;EDATE(EOMONTH('Parâmetros'!$B$2,0)+1,-'Parâmetros'!$B$4),'Histórico'!$A$6:$A$305,"&lt;="&amp;'Parâmetros'!$B$2,'Histórico'!$L$6:$L$305,"OK")&gt;='Parâmetros'!$B$11,AVERAGEIFS('Histórico'!$H$6:$H$305,'Histórico'!$B$6:$B$305,B60,'Histórico'!$A$6:$A$305,"&gt;="&amp;EDATE(EOMONTH('Parâmetros'!$B$2,0)+1,-'Parâmetros'!$B$4),'Histórico'!$A$6:$A$305,"&lt;="&amp;'Parâmetros'!$B$2,'Histórico'!$L$6:$L$305,"OK"),IF(INDEX('Parâmetros'!$G$18:$G$117,MATCH(B60,'Parâmetros'!$A$18:$A$117,0))="","",INDEX('Parâmetros'!$G$18:$G$117,MATCH(B60,'Parâmetros'!$A$18:$A$117,0)))))</f>
        <v/>
      </c>
      <c r="F60" s="45">
        <f>IF(B60="","",IF(COUNTIFS('Histórico'!$B$6:$B$305,B60,'Histórico'!$L$6:$L$305,"OK",'Histórico'!$M$6:$M$305,MONTH(A60),'Histórico'!$A$6:$A$305,"&lt;="&amp;'Parâmetros'!$B$2)&gt;='Parâmetros'!$B$12,MAX('Parâmetros'!$B$13,MIN('Parâmetros'!$B$14,IFERROR(AVERAGEIFS('Histórico'!$H$6:$H$305,'Histórico'!$B$6:$B$305,B60,'Histórico'!$L$6:$L$305,"OK",'Histórico'!$M$6:$M$305,MONTH(A60),'Histórico'!$A$6:$A$305,"&lt;="&amp;'Parâmetros'!$B$2)/AVERAGEIFS('Histórico'!$H$6:$H$305,'Histórico'!$B$6:$B$305,B60,'Histórico'!$L$6:$L$305,"OK",'Histórico'!$A$6:$A$305,"&lt;="&amp;'Parâmetros'!$B$2),1))),1))</f>
        <v/>
      </c>
      <c r="G60" s="45">
        <f>IF(OR(A60="",B60=""),"",MAX(0.1,1+SUMPRODUCT(--('Eventos'!$B$6:$B$105&lt;=EOMONTH(A60,0)),--('Eventos'!$C$6:$C$105&gt;=A60),--((('Eventos'!$D$6:$D$105=B60)+('Eventos'!$D$6:$D$105="TODOS"))&gt;0),--('Eventos'!$G$6:$G$105="Ativo"),--('Eventos'!$I$6:$I$105="OK"),'Eventos'!$F$6:$F$105)))</f>
        <v/>
      </c>
      <c r="H60" s="44">
        <f>IF(OR(B60="",E60=""),"",MAX(0,E60*F60*G60))</f>
        <v/>
      </c>
      <c r="I60" s="44">
        <f>IF(H60="","",H60*'Parâmetros'!$B$6)</f>
        <v/>
      </c>
      <c r="J60" s="44">
        <f>IF(H60="","",H60*'Parâmetros'!$B$7)</f>
        <v/>
      </c>
      <c r="K60" s="44">
        <f>IF(H60="","",H60*'Parâmetros'!$B$8)</f>
        <v/>
      </c>
      <c r="L60" s="44">
        <f>IF(H60="","",IF('Parâmetros'!$B$5="Conservador",I60,IF('Parâmetros'!$B$5="Otimista",K60,J60)))</f>
        <v/>
      </c>
      <c r="M60" s="46">
        <f>IF(B60="","",IF(COUNTIFS('Histórico'!$B$6:$B$305,B60,'Histórico'!$J$6:$J$305,"&lt;&gt;")&gt;='Parâmetros'!$B$10,AVERAGEIFS('Histórico'!$K$6:$K$305,'Histórico'!$B$6:$B$305,B60,'Histórico'!$J$6:$J$305,"&lt;&gt;"),'Parâmetros'!$B$9))</f>
        <v/>
      </c>
      <c r="N60" s="44">
        <f>IF(L60="","",MAX(0,L60*(1-M60)))</f>
        <v/>
      </c>
      <c r="O60" s="44">
        <f>IF(L60="","",L60*(1+M60))</f>
        <v/>
      </c>
      <c r="P60" s="44">
        <f>IF(L60="","",IF(INDEX('Parâmetros'!$E$18:$E$117,MATCH(B60,'Parâmetros'!$A$18:$A$117,0))="","",INDEX('Parâmetros'!$E$18:$E$117,MATCH(B60,'Parâmetros'!$A$18:$A$117,0))+N(INDEX('Parâmetros'!$F$18:$F$117,MATCH(B60,'Parâmetros'!$A$18:$A$117,0)))-SUMIFS($L$6:L60,$B$6:B60,B60,$A$6:A60,"&lt;="&amp;A60)))</f>
        <v/>
      </c>
      <c r="Q60" s="44">
        <f>IF(P60="","",MAX(0,-P60))</f>
        <v/>
      </c>
      <c r="R60" s="43">
        <f>IF(B60="","",IF(L60="","SEM BASE",IF(P60="","ESTOQUE NÃO INFORMADO",IF(P60&lt;0,"RUPTURA PREVISTA",IF(D60="Sem histórico","USAR DEMANDA INICIAL",IF(D60="Histórico insuficiente","HISTÓRICO INSUFICIENTE","OK"))))))</f>
        <v/>
      </c>
    </row>
    <row r="61">
      <c r="A61" s="42">
        <f>IF(B61="","",EDATE(EOMONTH('Parâmetros'!$B$2,0)+1,MOD(ROW()-6,12)))</f>
        <v/>
      </c>
      <c r="B6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1" s="43">
        <f>IF(B61="","",INDEX('Parâmetros'!$B$18:$B$117,MATCH(B61,'Parâmetros'!$A$18:$A$117,0)))</f>
        <v/>
      </c>
      <c r="D61" s="43">
        <f>IF(B61="","",INDEX('Parâmetros'!$I$18:$I$117,MATCH(B61,'Parâmetros'!$A$18:$A$117,0)))</f>
        <v/>
      </c>
      <c r="E61" s="44">
        <f>IF(B61="","",IF(COUNTIFS('Histórico'!$B$6:$B$305,B61,'Histórico'!$A$6:$A$305,"&gt;="&amp;EDATE(EOMONTH('Parâmetros'!$B$2,0)+1,-'Parâmetros'!$B$4),'Histórico'!$A$6:$A$305,"&lt;="&amp;'Parâmetros'!$B$2,'Histórico'!$L$6:$L$305,"OK")&gt;='Parâmetros'!$B$11,AVERAGEIFS('Histórico'!$H$6:$H$305,'Histórico'!$B$6:$B$305,B61,'Histórico'!$A$6:$A$305,"&gt;="&amp;EDATE(EOMONTH('Parâmetros'!$B$2,0)+1,-'Parâmetros'!$B$4),'Histórico'!$A$6:$A$305,"&lt;="&amp;'Parâmetros'!$B$2,'Histórico'!$L$6:$L$305,"OK"),IF(INDEX('Parâmetros'!$G$18:$G$117,MATCH(B61,'Parâmetros'!$A$18:$A$117,0))="","",INDEX('Parâmetros'!$G$18:$G$117,MATCH(B61,'Parâmetros'!$A$18:$A$117,0)))))</f>
        <v/>
      </c>
      <c r="F61" s="45">
        <f>IF(B61="","",IF(COUNTIFS('Histórico'!$B$6:$B$305,B61,'Histórico'!$L$6:$L$305,"OK",'Histórico'!$M$6:$M$305,MONTH(A61),'Histórico'!$A$6:$A$305,"&lt;="&amp;'Parâmetros'!$B$2)&gt;='Parâmetros'!$B$12,MAX('Parâmetros'!$B$13,MIN('Parâmetros'!$B$14,IFERROR(AVERAGEIFS('Histórico'!$H$6:$H$305,'Histórico'!$B$6:$B$305,B61,'Histórico'!$L$6:$L$305,"OK",'Histórico'!$M$6:$M$305,MONTH(A61),'Histórico'!$A$6:$A$305,"&lt;="&amp;'Parâmetros'!$B$2)/AVERAGEIFS('Histórico'!$H$6:$H$305,'Histórico'!$B$6:$B$305,B61,'Histórico'!$L$6:$L$305,"OK",'Histórico'!$A$6:$A$305,"&lt;="&amp;'Parâmetros'!$B$2),1))),1))</f>
        <v/>
      </c>
      <c r="G61" s="45">
        <f>IF(OR(A61="",B61=""),"",MAX(0.1,1+SUMPRODUCT(--('Eventos'!$B$6:$B$105&lt;=EOMONTH(A61,0)),--('Eventos'!$C$6:$C$105&gt;=A61),--((('Eventos'!$D$6:$D$105=B61)+('Eventos'!$D$6:$D$105="TODOS"))&gt;0),--('Eventos'!$G$6:$G$105="Ativo"),--('Eventos'!$I$6:$I$105="OK"),'Eventos'!$F$6:$F$105)))</f>
        <v/>
      </c>
      <c r="H61" s="44">
        <f>IF(OR(B61="",E61=""),"",MAX(0,E61*F61*G61))</f>
        <v/>
      </c>
      <c r="I61" s="44">
        <f>IF(H61="","",H61*'Parâmetros'!$B$6)</f>
        <v/>
      </c>
      <c r="J61" s="44">
        <f>IF(H61="","",H61*'Parâmetros'!$B$7)</f>
        <v/>
      </c>
      <c r="K61" s="44">
        <f>IF(H61="","",H61*'Parâmetros'!$B$8)</f>
        <v/>
      </c>
      <c r="L61" s="44">
        <f>IF(H61="","",IF('Parâmetros'!$B$5="Conservador",I61,IF('Parâmetros'!$B$5="Otimista",K61,J61)))</f>
        <v/>
      </c>
      <c r="M61" s="46">
        <f>IF(B61="","",IF(COUNTIFS('Histórico'!$B$6:$B$305,B61,'Histórico'!$J$6:$J$305,"&lt;&gt;")&gt;='Parâmetros'!$B$10,AVERAGEIFS('Histórico'!$K$6:$K$305,'Histórico'!$B$6:$B$305,B61,'Histórico'!$J$6:$J$305,"&lt;&gt;"),'Parâmetros'!$B$9))</f>
        <v/>
      </c>
      <c r="N61" s="44">
        <f>IF(L61="","",MAX(0,L61*(1-M61)))</f>
        <v/>
      </c>
      <c r="O61" s="44">
        <f>IF(L61="","",L61*(1+M61))</f>
        <v/>
      </c>
      <c r="P61" s="44">
        <f>IF(L61="","",IF(INDEX('Parâmetros'!$E$18:$E$117,MATCH(B61,'Parâmetros'!$A$18:$A$117,0))="","",INDEX('Parâmetros'!$E$18:$E$117,MATCH(B61,'Parâmetros'!$A$18:$A$117,0))+N(INDEX('Parâmetros'!$F$18:$F$117,MATCH(B61,'Parâmetros'!$A$18:$A$117,0)))-SUMIFS($L$6:L61,$B$6:B61,B61,$A$6:A61,"&lt;="&amp;A61)))</f>
        <v/>
      </c>
      <c r="Q61" s="44">
        <f>IF(P61="","",MAX(0,-P61))</f>
        <v/>
      </c>
      <c r="R61" s="43">
        <f>IF(B61="","",IF(L61="","SEM BASE",IF(P61="","ESTOQUE NÃO INFORMADO",IF(P61&lt;0,"RUPTURA PREVISTA",IF(D61="Sem histórico","USAR DEMANDA INICIAL",IF(D61="Histórico insuficiente","HISTÓRICO INSUFICIENTE","OK"))))))</f>
        <v/>
      </c>
    </row>
    <row r="62">
      <c r="A62" s="42">
        <f>IF(B62="","",EDATE(EOMONTH('Parâmetros'!$B$2,0)+1,MOD(ROW()-6,12)))</f>
        <v/>
      </c>
      <c r="B6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2" s="43">
        <f>IF(B62="","",INDEX('Parâmetros'!$B$18:$B$117,MATCH(B62,'Parâmetros'!$A$18:$A$117,0)))</f>
        <v/>
      </c>
      <c r="D62" s="43">
        <f>IF(B62="","",INDEX('Parâmetros'!$I$18:$I$117,MATCH(B62,'Parâmetros'!$A$18:$A$117,0)))</f>
        <v/>
      </c>
      <c r="E62" s="44">
        <f>IF(B62="","",IF(COUNTIFS('Histórico'!$B$6:$B$305,B62,'Histórico'!$A$6:$A$305,"&gt;="&amp;EDATE(EOMONTH('Parâmetros'!$B$2,0)+1,-'Parâmetros'!$B$4),'Histórico'!$A$6:$A$305,"&lt;="&amp;'Parâmetros'!$B$2,'Histórico'!$L$6:$L$305,"OK")&gt;='Parâmetros'!$B$11,AVERAGEIFS('Histórico'!$H$6:$H$305,'Histórico'!$B$6:$B$305,B62,'Histórico'!$A$6:$A$305,"&gt;="&amp;EDATE(EOMONTH('Parâmetros'!$B$2,0)+1,-'Parâmetros'!$B$4),'Histórico'!$A$6:$A$305,"&lt;="&amp;'Parâmetros'!$B$2,'Histórico'!$L$6:$L$305,"OK"),IF(INDEX('Parâmetros'!$G$18:$G$117,MATCH(B62,'Parâmetros'!$A$18:$A$117,0))="","",INDEX('Parâmetros'!$G$18:$G$117,MATCH(B62,'Parâmetros'!$A$18:$A$117,0)))))</f>
        <v/>
      </c>
      <c r="F62" s="45">
        <f>IF(B62="","",IF(COUNTIFS('Histórico'!$B$6:$B$305,B62,'Histórico'!$L$6:$L$305,"OK",'Histórico'!$M$6:$M$305,MONTH(A62),'Histórico'!$A$6:$A$305,"&lt;="&amp;'Parâmetros'!$B$2)&gt;='Parâmetros'!$B$12,MAX('Parâmetros'!$B$13,MIN('Parâmetros'!$B$14,IFERROR(AVERAGEIFS('Histórico'!$H$6:$H$305,'Histórico'!$B$6:$B$305,B62,'Histórico'!$L$6:$L$305,"OK",'Histórico'!$M$6:$M$305,MONTH(A62),'Histórico'!$A$6:$A$305,"&lt;="&amp;'Parâmetros'!$B$2)/AVERAGEIFS('Histórico'!$H$6:$H$305,'Histórico'!$B$6:$B$305,B62,'Histórico'!$L$6:$L$305,"OK",'Histórico'!$A$6:$A$305,"&lt;="&amp;'Parâmetros'!$B$2),1))),1))</f>
        <v/>
      </c>
      <c r="G62" s="45">
        <f>IF(OR(A62="",B62=""),"",MAX(0.1,1+SUMPRODUCT(--('Eventos'!$B$6:$B$105&lt;=EOMONTH(A62,0)),--('Eventos'!$C$6:$C$105&gt;=A62),--((('Eventos'!$D$6:$D$105=B62)+('Eventos'!$D$6:$D$105="TODOS"))&gt;0),--('Eventos'!$G$6:$G$105="Ativo"),--('Eventos'!$I$6:$I$105="OK"),'Eventos'!$F$6:$F$105)))</f>
        <v/>
      </c>
      <c r="H62" s="44">
        <f>IF(OR(B62="",E62=""),"",MAX(0,E62*F62*G62))</f>
        <v/>
      </c>
      <c r="I62" s="44">
        <f>IF(H62="","",H62*'Parâmetros'!$B$6)</f>
        <v/>
      </c>
      <c r="J62" s="44">
        <f>IF(H62="","",H62*'Parâmetros'!$B$7)</f>
        <v/>
      </c>
      <c r="K62" s="44">
        <f>IF(H62="","",H62*'Parâmetros'!$B$8)</f>
        <v/>
      </c>
      <c r="L62" s="44">
        <f>IF(H62="","",IF('Parâmetros'!$B$5="Conservador",I62,IF('Parâmetros'!$B$5="Otimista",K62,J62)))</f>
        <v/>
      </c>
      <c r="M62" s="46">
        <f>IF(B62="","",IF(COUNTIFS('Histórico'!$B$6:$B$305,B62,'Histórico'!$J$6:$J$305,"&lt;&gt;")&gt;='Parâmetros'!$B$10,AVERAGEIFS('Histórico'!$K$6:$K$305,'Histórico'!$B$6:$B$305,B62,'Histórico'!$J$6:$J$305,"&lt;&gt;"),'Parâmetros'!$B$9))</f>
        <v/>
      </c>
      <c r="N62" s="44">
        <f>IF(L62="","",MAX(0,L62*(1-M62)))</f>
        <v/>
      </c>
      <c r="O62" s="44">
        <f>IF(L62="","",L62*(1+M62))</f>
        <v/>
      </c>
      <c r="P62" s="44">
        <f>IF(L62="","",IF(INDEX('Parâmetros'!$E$18:$E$117,MATCH(B62,'Parâmetros'!$A$18:$A$117,0))="","",INDEX('Parâmetros'!$E$18:$E$117,MATCH(B62,'Parâmetros'!$A$18:$A$117,0))+N(INDEX('Parâmetros'!$F$18:$F$117,MATCH(B62,'Parâmetros'!$A$18:$A$117,0)))-SUMIFS($L$6:L62,$B$6:B62,B62,$A$6:A62,"&lt;="&amp;A62)))</f>
        <v/>
      </c>
      <c r="Q62" s="44">
        <f>IF(P62="","",MAX(0,-P62))</f>
        <v/>
      </c>
      <c r="R62" s="43">
        <f>IF(B62="","",IF(L62="","SEM BASE",IF(P62="","ESTOQUE NÃO INFORMADO",IF(P62&lt;0,"RUPTURA PREVISTA",IF(D62="Sem histórico","USAR DEMANDA INICIAL",IF(D62="Histórico insuficiente","HISTÓRICO INSUFICIENTE","OK"))))))</f>
        <v/>
      </c>
    </row>
    <row r="63">
      <c r="A63" s="42">
        <f>IF(B63="","",EDATE(EOMONTH('Parâmetros'!$B$2,0)+1,MOD(ROW()-6,12)))</f>
        <v/>
      </c>
      <c r="B6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3" s="43">
        <f>IF(B63="","",INDEX('Parâmetros'!$B$18:$B$117,MATCH(B63,'Parâmetros'!$A$18:$A$117,0)))</f>
        <v/>
      </c>
      <c r="D63" s="43">
        <f>IF(B63="","",INDEX('Parâmetros'!$I$18:$I$117,MATCH(B63,'Parâmetros'!$A$18:$A$117,0)))</f>
        <v/>
      </c>
      <c r="E63" s="44">
        <f>IF(B63="","",IF(COUNTIFS('Histórico'!$B$6:$B$305,B63,'Histórico'!$A$6:$A$305,"&gt;="&amp;EDATE(EOMONTH('Parâmetros'!$B$2,0)+1,-'Parâmetros'!$B$4),'Histórico'!$A$6:$A$305,"&lt;="&amp;'Parâmetros'!$B$2,'Histórico'!$L$6:$L$305,"OK")&gt;='Parâmetros'!$B$11,AVERAGEIFS('Histórico'!$H$6:$H$305,'Histórico'!$B$6:$B$305,B63,'Histórico'!$A$6:$A$305,"&gt;="&amp;EDATE(EOMONTH('Parâmetros'!$B$2,0)+1,-'Parâmetros'!$B$4),'Histórico'!$A$6:$A$305,"&lt;="&amp;'Parâmetros'!$B$2,'Histórico'!$L$6:$L$305,"OK"),IF(INDEX('Parâmetros'!$G$18:$G$117,MATCH(B63,'Parâmetros'!$A$18:$A$117,0))="","",INDEX('Parâmetros'!$G$18:$G$117,MATCH(B63,'Parâmetros'!$A$18:$A$117,0)))))</f>
        <v/>
      </c>
      <c r="F63" s="45">
        <f>IF(B63="","",IF(COUNTIFS('Histórico'!$B$6:$B$305,B63,'Histórico'!$L$6:$L$305,"OK",'Histórico'!$M$6:$M$305,MONTH(A63),'Histórico'!$A$6:$A$305,"&lt;="&amp;'Parâmetros'!$B$2)&gt;='Parâmetros'!$B$12,MAX('Parâmetros'!$B$13,MIN('Parâmetros'!$B$14,IFERROR(AVERAGEIFS('Histórico'!$H$6:$H$305,'Histórico'!$B$6:$B$305,B63,'Histórico'!$L$6:$L$305,"OK",'Histórico'!$M$6:$M$305,MONTH(A63),'Histórico'!$A$6:$A$305,"&lt;="&amp;'Parâmetros'!$B$2)/AVERAGEIFS('Histórico'!$H$6:$H$305,'Histórico'!$B$6:$B$305,B63,'Histórico'!$L$6:$L$305,"OK",'Histórico'!$A$6:$A$305,"&lt;="&amp;'Parâmetros'!$B$2),1))),1))</f>
        <v/>
      </c>
      <c r="G63" s="45">
        <f>IF(OR(A63="",B63=""),"",MAX(0.1,1+SUMPRODUCT(--('Eventos'!$B$6:$B$105&lt;=EOMONTH(A63,0)),--('Eventos'!$C$6:$C$105&gt;=A63),--((('Eventos'!$D$6:$D$105=B63)+('Eventos'!$D$6:$D$105="TODOS"))&gt;0),--('Eventos'!$G$6:$G$105="Ativo"),--('Eventos'!$I$6:$I$105="OK"),'Eventos'!$F$6:$F$105)))</f>
        <v/>
      </c>
      <c r="H63" s="44">
        <f>IF(OR(B63="",E63=""),"",MAX(0,E63*F63*G63))</f>
        <v/>
      </c>
      <c r="I63" s="44">
        <f>IF(H63="","",H63*'Parâmetros'!$B$6)</f>
        <v/>
      </c>
      <c r="J63" s="44">
        <f>IF(H63="","",H63*'Parâmetros'!$B$7)</f>
        <v/>
      </c>
      <c r="K63" s="44">
        <f>IF(H63="","",H63*'Parâmetros'!$B$8)</f>
        <v/>
      </c>
      <c r="L63" s="44">
        <f>IF(H63="","",IF('Parâmetros'!$B$5="Conservador",I63,IF('Parâmetros'!$B$5="Otimista",K63,J63)))</f>
        <v/>
      </c>
      <c r="M63" s="46">
        <f>IF(B63="","",IF(COUNTIFS('Histórico'!$B$6:$B$305,B63,'Histórico'!$J$6:$J$305,"&lt;&gt;")&gt;='Parâmetros'!$B$10,AVERAGEIFS('Histórico'!$K$6:$K$305,'Histórico'!$B$6:$B$305,B63,'Histórico'!$J$6:$J$305,"&lt;&gt;"),'Parâmetros'!$B$9))</f>
        <v/>
      </c>
      <c r="N63" s="44">
        <f>IF(L63="","",MAX(0,L63*(1-M63)))</f>
        <v/>
      </c>
      <c r="O63" s="44">
        <f>IF(L63="","",L63*(1+M63))</f>
        <v/>
      </c>
      <c r="P63" s="44">
        <f>IF(L63="","",IF(INDEX('Parâmetros'!$E$18:$E$117,MATCH(B63,'Parâmetros'!$A$18:$A$117,0))="","",INDEX('Parâmetros'!$E$18:$E$117,MATCH(B63,'Parâmetros'!$A$18:$A$117,0))+N(INDEX('Parâmetros'!$F$18:$F$117,MATCH(B63,'Parâmetros'!$A$18:$A$117,0)))-SUMIFS($L$6:L63,$B$6:B63,B63,$A$6:A63,"&lt;="&amp;A63)))</f>
        <v/>
      </c>
      <c r="Q63" s="44">
        <f>IF(P63="","",MAX(0,-P63))</f>
        <v/>
      </c>
      <c r="R63" s="43">
        <f>IF(B63="","",IF(L63="","SEM BASE",IF(P63="","ESTOQUE NÃO INFORMADO",IF(P63&lt;0,"RUPTURA PREVISTA",IF(D63="Sem histórico","USAR DEMANDA INICIAL",IF(D63="Histórico insuficiente","HISTÓRICO INSUFICIENTE","OK"))))))</f>
        <v/>
      </c>
    </row>
    <row r="64">
      <c r="A64" s="42">
        <f>IF(B64="","",EDATE(EOMONTH('Parâmetros'!$B$2,0)+1,MOD(ROW()-6,12)))</f>
        <v/>
      </c>
      <c r="B6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4" s="43">
        <f>IF(B64="","",INDEX('Parâmetros'!$B$18:$B$117,MATCH(B64,'Parâmetros'!$A$18:$A$117,0)))</f>
        <v/>
      </c>
      <c r="D64" s="43">
        <f>IF(B64="","",INDEX('Parâmetros'!$I$18:$I$117,MATCH(B64,'Parâmetros'!$A$18:$A$117,0)))</f>
        <v/>
      </c>
      <c r="E64" s="44">
        <f>IF(B64="","",IF(COUNTIFS('Histórico'!$B$6:$B$305,B64,'Histórico'!$A$6:$A$305,"&gt;="&amp;EDATE(EOMONTH('Parâmetros'!$B$2,0)+1,-'Parâmetros'!$B$4),'Histórico'!$A$6:$A$305,"&lt;="&amp;'Parâmetros'!$B$2,'Histórico'!$L$6:$L$305,"OK")&gt;='Parâmetros'!$B$11,AVERAGEIFS('Histórico'!$H$6:$H$305,'Histórico'!$B$6:$B$305,B64,'Histórico'!$A$6:$A$305,"&gt;="&amp;EDATE(EOMONTH('Parâmetros'!$B$2,0)+1,-'Parâmetros'!$B$4),'Histórico'!$A$6:$A$305,"&lt;="&amp;'Parâmetros'!$B$2,'Histórico'!$L$6:$L$305,"OK"),IF(INDEX('Parâmetros'!$G$18:$G$117,MATCH(B64,'Parâmetros'!$A$18:$A$117,0))="","",INDEX('Parâmetros'!$G$18:$G$117,MATCH(B64,'Parâmetros'!$A$18:$A$117,0)))))</f>
        <v/>
      </c>
      <c r="F64" s="45">
        <f>IF(B64="","",IF(COUNTIFS('Histórico'!$B$6:$B$305,B64,'Histórico'!$L$6:$L$305,"OK",'Histórico'!$M$6:$M$305,MONTH(A64),'Histórico'!$A$6:$A$305,"&lt;="&amp;'Parâmetros'!$B$2)&gt;='Parâmetros'!$B$12,MAX('Parâmetros'!$B$13,MIN('Parâmetros'!$B$14,IFERROR(AVERAGEIFS('Histórico'!$H$6:$H$305,'Histórico'!$B$6:$B$305,B64,'Histórico'!$L$6:$L$305,"OK",'Histórico'!$M$6:$M$305,MONTH(A64),'Histórico'!$A$6:$A$305,"&lt;="&amp;'Parâmetros'!$B$2)/AVERAGEIFS('Histórico'!$H$6:$H$305,'Histórico'!$B$6:$B$305,B64,'Histórico'!$L$6:$L$305,"OK",'Histórico'!$A$6:$A$305,"&lt;="&amp;'Parâmetros'!$B$2),1))),1))</f>
        <v/>
      </c>
      <c r="G64" s="45">
        <f>IF(OR(A64="",B64=""),"",MAX(0.1,1+SUMPRODUCT(--('Eventos'!$B$6:$B$105&lt;=EOMONTH(A64,0)),--('Eventos'!$C$6:$C$105&gt;=A64),--((('Eventos'!$D$6:$D$105=B64)+('Eventos'!$D$6:$D$105="TODOS"))&gt;0),--('Eventos'!$G$6:$G$105="Ativo"),--('Eventos'!$I$6:$I$105="OK"),'Eventos'!$F$6:$F$105)))</f>
        <v/>
      </c>
      <c r="H64" s="44">
        <f>IF(OR(B64="",E64=""),"",MAX(0,E64*F64*G64))</f>
        <v/>
      </c>
      <c r="I64" s="44">
        <f>IF(H64="","",H64*'Parâmetros'!$B$6)</f>
        <v/>
      </c>
      <c r="J64" s="44">
        <f>IF(H64="","",H64*'Parâmetros'!$B$7)</f>
        <v/>
      </c>
      <c r="K64" s="44">
        <f>IF(H64="","",H64*'Parâmetros'!$B$8)</f>
        <v/>
      </c>
      <c r="L64" s="44">
        <f>IF(H64="","",IF('Parâmetros'!$B$5="Conservador",I64,IF('Parâmetros'!$B$5="Otimista",K64,J64)))</f>
        <v/>
      </c>
      <c r="M64" s="46">
        <f>IF(B64="","",IF(COUNTIFS('Histórico'!$B$6:$B$305,B64,'Histórico'!$J$6:$J$305,"&lt;&gt;")&gt;='Parâmetros'!$B$10,AVERAGEIFS('Histórico'!$K$6:$K$305,'Histórico'!$B$6:$B$305,B64,'Histórico'!$J$6:$J$305,"&lt;&gt;"),'Parâmetros'!$B$9))</f>
        <v/>
      </c>
      <c r="N64" s="44">
        <f>IF(L64="","",MAX(0,L64*(1-M64)))</f>
        <v/>
      </c>
      <c r="O64" s="44">
        <f>IF(L64="","",L64*(1+M64))</f>
        <v/>
      </c>
      <c r="P64" s="44">
        <f>IF(L64="","",IF(INDEX('Parâmetros'!$E$18:$E$117,MATCH(B64,'Parâmetros'!$A$18:$A$117,0))="","",INDEX('Parâmetros'!$E$18:$E$117,MATCH(B64,'Parâmetros'!$A$18:$A$117,0))+N(INDEX('Parâmetros'!$F$18:$F$117,MATCH(B64,'Parâmetros'!$A$18:$A$117,0)))-SUMIFS($L$6:L64,$B$6:B64,B64,$A$6:A64,"&lt;="&amp;A64)))</f>
        <v/>
      </c>
      <c r="Q64" s="44">
        <f>IF(P64="","",MAX(0,-P64))</f>
        <v/>
      </c>
      <c r="R64" s="43">
        <f>IF(B64="","",IF(L64="","SEM BASE",IF(P64="","ESTOQUE NÃO INFORMADO",IF(P64&lt;0,"RUPTURA PREVISTA",IF(D64="Sem histórico","USAR DEMANDA INICIAL",IF(D64="Histórico insuficiente","HISTÓRICO INSUFICIENTE","OK"))))))</f>
        <v/>
      </c>
    </row>
    <row r="65">
      <c r="A65" s="42">
        <f>IF(B65="","",EDATE(EOMONTH('Parâmetros'!$B$2,0)+1,MOD(ROW()-6,12)))</f>
        <v/>
      </c>
      <c r="B6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5" s="43">
        <f>IF(B65="","",INDEX('Parâmetros'!$B$18:$B$117,MATCH(B65,'Parâmetros'!$A$18:$A$117,0)))</f>
        <v/>
      </c>
      <c r="D65" s="43">
        <f>IF(B65="","",INDEX('Parâmetros'!$I$18:$I$117,MATCH(B65,'Parâmetros'!$A$18:$A$117,0)))</f>
        <v/>
      </c>
      <c r="E65" s="44">
        <f>IF(B65="","",IF(COUNTIFS('Histórico'!$B$6:$B$305,B65,'Histórico'!$A$6:$A$305,"&gt;="&amp;EDATE(EOMONTH('Parâmetros'!$B$2,0)+1,-'Parâmetros'!$B$4),'Histórico'!$A$6:$A$305,"&lt;="&amp;'Parâmetros'!$B$2,'Histórico'!$L$6:$L$305,"OK")&gt;='Parâmetros'!$B$11,AVERAGEIFS('Histórico'!$H$6:$H$305,'Histórico'!$B$6:$B$305,B65,'Histórico'!$A$6:$A$305,"&gt;="&amp;EDATE(EOMONTH('Parâmetros'!$B$2,0)+1,-'Parâmetros'!$B$4),'Histórico'!$A$6:$A$305,"&lt;="&amp;'Parâmetros'!$B$2,'Histórico'!$L$6:$L$305,"OK"),IF(INDEX('Parâmetros'!$G$18:$G$117,MATCH(B65,'Parâmetros'!$A$18:$A$117,0))="","",INDEX('Parâmetros'!$G$18:$G$117,MATCH(B65,'Parâmetros'!$A$18:$A$117,0)))))</f>
        <v/>
      </c>
      <c r="F65" s="45">
        <f>IF(B65="","",IF(COUNTIFS('Histórico'!$B$6:$B$305,B65,'Histórico'!$L$6:$L$305,"OK",'Histórico'!$M$6:$M$305,MONTH(A65),'Histórico'!$A$6:$A$305,"&lt;="&amp;'Parâmetros'!$B$2)&gt;='Parâmetros'!$B$12,MAX('Parâmetros'!$B$13,MIN('Parâmetros'!$B$14,IFERROR(AVERAGEIFS('Histórico'!$H$6:$H$305,'Histórico'!$B$6:$B$305,B65,'Histórico'!$L$6:$L$305,"OK",'Histórico'!$M$6:$M$305,MONTH(A65),'Histórico'!$A$6:$A$305,"&lt;="&amp;'Parâmetros'!$B$2)/AVERAGEIFS('Histórico'!$H$6:$H$305,'Histórico'!$B$6:$B$305,B65,'Histórico'!$L$6:$L$305,"OK",'Histórico'!$A$6:$A$305,"&lt;="&amp;'Parâmetros'!$B$2),1))),1))</f>
        <v/>
      </c>
      <c r="G65" s="45">
        <f>IF(OR(A65="",B65=""),"",MAX(0.1,1+SUMPRODUCT(--('Eventos'!$B$6:$B$105&lt;=EOMONTH(A65,0)),--('Eventos'!$C$6:$C$105&gt;=A65),--((('Eventos'!$D$6:$D$105=B65)+('Eventos'!$D$6:$D$105="TODOS"))&gt;0),--('Eventos'!$G$6:$G$105="Ativo"),--('Eventos'!$I$6:$I$105="OK"),'Eventos'!$F$6:$F$105)))</f>
        <v/>
      </c>
      <c r="H65" s="44">
        <f>IF(OR(B65="",E65=""),"",MAX(0,E65*F65*G65))</f>
        <v/>
      </c>
      <c r="I65" s="44">
        <f>IF(H65="","",H65*'Parâmetros'!$B$6)</f>
        <v/>
      </c>
      <c r="J65" s="44">
        <f>IF(H65="","",H65*'Parâmetros'!$B$7)</f>
        <v/>
      </c>
      <c r="K65" s="44">
        <f>IF(H65="","",H65*'Parâmetros'!$B$8)</f>
        <v/>
      </c>
      <c r="L65" s="44">
        <f>IF(H65="","",IF('Parâmetros'!$B$5="Conservador",I65,IF('Parâmetros'!$B$5="Otimista",K65,J65)))</f>
        <v/>
      </c>
      <c r="M65" s="46">
        <f>IF(B65="","",IF(COUNTIFS('Histórico'!$B$6:$B$305,B65,'Histórico'!$J$6:$J$305,"&lt;&gt;")&gt;='Parâmetros'!$B$10,AVERAGEIFS('Histórico'!$K$6:$K$305,'Histórico'!$B$6:$B$305,B65,'Histórico'!$J$6:$J$305,"&lt;&gt;"),'Parâmetros'!$B$9))</f>
        <v/>
      </c>
      <c r="N65" s="44">
        <f>IF(L65="","",MAX(0,L65*(1-M65)))</f>
        <v/>
      </c>
      <c r="O65" s="44">
        <f>IF(L65="","",L65*(1+M65))</f>
        <v/>
      </c>
      <c r="P65" s="44">
        <f>IF(L65="","",IF(INDEX('Parâmetros'!$E$18:$E$117,MATCH(B65,'Parâmetros'!$A$18:$A$117,0))="","",INDEX('Parâmetros'!$E$18:$E$117,MATCH(B65,'Parâmetros'!$A$18:$A$117,0))+N(INDEX('Parâmetros'!$F$18:$F$117,MATCH(B65,'Parâmetros'!$A$18:$A$117,0)))-SUMIFS($L$6:L65,$B$6:B65,B65,$A$6:A65,"&lt;="&amp;A65)))</f>
        <v/>
      </c>
      <c r="Q65" s="44">
        <f>IF(P65="","",MAX(0,-P65))</f>
        <v/>
      </c>
      <c r="R65" s="43">
        <f>IF(B65="","",IF(L65="","SEM BASE",IF(P65="","ESTOQUE NÃO INFORMADO",IF(P65&lt;0,"RUPTURA PREVISTA",IF(D65="Sem histórico","USAR DEMANDA INICIAL",IF(D65="Histórico insuficiente","HISTÓRICO INSUFICIENTE","OK"))))))</f>
        <v/>
      </c>
    </row>
    <row r="66">
      <c r="A66" s="42">
        <f>IF(B66="","",EDATE(EOMONTH('Parâmetros'!$B$2,0)+1,MOD(ROW()-6,12)))</f>
        <v/>
      </c>
      <c r="B6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6" s="43">
        <f>IF(B66="","",INDEX('Parâmetros'!$B$18:$B$117,MATCH(B66,'Parâmetros'!$A$18:$A$117,0)))</f>
        <v/>
      </c>
      <c r="D66" s="43">
        <f>IF(B66="","",INDEX('Parâmetros'!$I$18:$I$117,MATCH(B66,'Parâmetros'!$A$18:$A$117,0)))</f>
        <v/>
      </c>
      <c r="E66" s="44">
        <f>IF(B66="","",IF(COUNTIFS('Histórico'!$B$6:$B$305,B66,'Histórico'!$A$6:$A$305,"&gt;="&amp;EDATE(EOMONTH('Parâmetros'!$B$2,0)+1,-'Parâmetros'!$B$4),'Histórico'!$A$6:$A$305,"&lt;="&amp;'Parâmetros'!$B$2,'Histórico'!$L$6:$L$305,"OK")&gt;='Parâmetros'!$B$11,AVERAGEIFS('Histórico'!$H$6:$H$305,'Histórico'!$B$6:$B$305,B66,'Histórico'!$A$6:$A$305,"&gt;="&amp;EDATE(EOMONTH('Parâmetros'!$B$2,0)+1,-'Parâmetros'!$B$4),'Histórico'!$A$6:$A$305,"&lt;="&amp;'Parâmetros'!$B$2,'Histórico'!$L$6:$L$305,"OK"),IF(INDEX('Parâmetros'!$G$18:$G$117,MATCH(B66,'Parâmetros'!$A$18:$A$117,0))="","",INDEX('Parâmetros'!$G$18:$G$117,MATCH(B66,'Parâmetros'!$A$18:$A$117,0)))))</f>
        <v/>
      </c>
      <c r="F66" s="45">
        <f>IF(B66="","",IF(COUNTIFS('Histórico'!$B$6:$B$305,B66,'Histórico'!$L$6:$L$305,"OK",'Histórico'!$M$6:$M$305,MONTH(A66),'Histórico'!$A$6:$A$305,"&lt;="&amp;'Parâmetros'!$B$2)&gt;='Parâmetros'!$B$12,MAX('Parâmetros'!$B$13,MIN('Parâmetros'!$B$14,IFERROR(AVERAGEIFS('Histórico'!$H$6:$H$305,'Histórico'!$B$6:$B$305,B66,'Histórico'!$L$6:$L$305,"OK",'Histórico'!$M$6:$M$305,MONTH(A66),'Histórico'!$A$6:$A$305,"&lt;="&amp;'Parâmetros'!$B$2)/AVERAGEIFS('Histórico'!$H$6:$H$305,'Histórico'!$B$6:$B$305,B66,'Histórico'!$L$6:$L$305,"OK",'Histórico'!$A$6:$A$305,"&lt;="&amp;'Parâmetros'!$B$2),1))),1))</f>
        <v/>
      </c>
      <c r="G66" s="45">
        <f>IF(OR(A66="",B66=""),"",MAX(0.1,1+SUMPRODUCT(--('Eventos'!$B$6:$B$105&lt;=EOMONTH(A66,0)),--('Eventos'!$C$6:$C$105&gt;=A66),--((('Eventos'!$D$6:$D$105=B66)+('Eventos'!$D$6:$D$105="TODOS"))&gt;0),--('Eventos'!$G$6:$G$105="Ativo"),--('Eventos'!$I$6:$I$105="OK"),'Eventos'!$F$6:$F$105)))</f>
        <v/>
      </c>
      <c r="H66" s="44">
        <f>IF(OR(B66="",E66=""),"",MAX(0,E66*F66*G66))</f>
        <v/>
      </c>
      <c r="I66" s="44">
        <f>IF(H66="","",H66*'Parâmetros'!$B$6)</f>
        <v/>
      </c>
      <c r="J66" s="44">
        <f>IF(H66="","",H66*'Parâmetros'!$B$7)</f>
        <v/>
      </c>
      <c r="K66" s="44">
        <f>IF(H66="","",H66*'Parâmetros'!$B$8)</f>
        <v/>
      </c>
      <c r="L66" s="44">
        <f>IF(H66="","",IF('Parâmetros'!$B$5="Conservador",I66,IF('Parâmetros'!$B$5="Otimista",K66,J66)))</f>
        <v/>
      </c>
      <c r="M66" s="46">
        <f>IF(B66="","",IF(COUNTIFS('Histórico'!$B$6:$B$305,B66,'Histórico'!$J$6:$J$305,"&lt;&gt;")&gt;='Parâmetros'!$B$10,AVERAGEIFS('Histórico'!$K$6:$K$305,'Histórico'!$B$6:$B$305,B66,'Histórico'!$J$6:$J$305,"&lt;&gt;"),'Parâmetros'!$B$9))</f>
        <v/>
      </c>
      <c r="N66" s="44">
        <f>IF(L66="","",MAX(0,L66*(1-M66)))</f>
        <v/>
      </c>
      <c r="O66" s="44">
        <f>IF(L66="","",L66*(1+M66))</f>
        <v/>
      </c>
      <c r="P66" s="44">
        <f>IF(L66="","",IF(INDEX('Parâmetros'!$E$18:$E$117,MATCH(B66,'Parâmetros'!$A$18:$A$117,0))="","",INDEX('Parâmetros'!$E$18:$E$117,MATCH(B66,'Parâmetros'!$A$18:$A$117,0))+N(INDEX('Parâmetros'!$F$18:$F$117,MATCH(B66,'Parâmetros'!$A$18:$A$117,0)))-SUMIFS($L$6:L66,$B$6:B66,B66,$A$6:A66,"&lt;="&amp;A66)))</f>
        <v/>
      </c>
      <c r="Q66" s="44">
        <f>IF(P66="","",MAX(0,-P66))</f>
        <v/>
      </c>
      <c r="R66" s="43">
        <f>IF(B66="","",IF(L66="","SEM BASE",IF(P66="","ESTOQUE NÃO INFORMADO",IF(P66&lt;0,"RUPTURA PREVISTA",IF(D66="Sem histórico","USAR DEMANDA INICIAL",IF(D66="Histórico insuficiente","HISTÓRICO INSUFICIENTE","OK"))))))</f>
        <v/>
      </c>
    </row>
    <row r="67">
      <c r="A67" s="42">
        <f>IF(B67="","",EDATE(EOMONTH('Parâmetros'!$B$2,0)+1,MOD(ROW()-6,12)))</f>
        <v/>
      </c>
      <c r="B6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7" s="43">
        <f>IF(B67="","",INDEX('Parâmetros'!$B$18:$B$117,MATCH(B67,'Parâmetros'!$A$18:$A$117,0)))</f>
        <v/>
      </c>
      <c r="D67" s="43">
        <f>IF(B67="","",INDEX('Parâmetros'!$I$18:$I$117,MATCH(B67,'Parâmetros'!$A$18:$A$117,0)))</f>
        <v/>
      </c>
      <c r="E67" s="44">
        <f>IF(B67="","",IF(COUNTIFS('Histórico'!$B$6:$B$305,B67,'Histórico'!$A$6:$A$305,"&gt;="&amp;EDATE(EOMONTH('Parâmetros'!$B$2,0)+1,-'Parâmetros'!$B$4),'Histórico'!$A$6:$A$305,"&lt;="&amp;'Parâmetros'!$B$2,'Histórico'!$L$6:$L$305,"OK")&gt;='Parâmetros'!$B$11,AVERAGEIFS('Histórico'!$H$6:$H$305,'Histórico'!$B$6:$B$305,B67,'Histórico'!$A$6:$A$305,"&gt;="&amp;EDATE(EOMONTH('Parâmetros'!$B$2,0)+1,-'Parâmetros'!$B$4),'Histórico'!$A$6:$A$305,"&lt;="&amp;'Parâmetros'!$B$2,'Histórico'!$L$6:$L$305,"OK"),IF(INDEX('Parâmetros'!$G$18:$G$117,MATCH(B67,'Parâmetros'!$A$18:$A$117,0))="","",INDEX('Parâmetros'!$G$18:$G$117,MATCH(B67,'Parâmetros'!$A$18:$A$117,0)))))</f>
        <v/>
      </c>
      <c r="F67" s="45">
        <f>IF(B67="","",IF(COUNTIFS('Histórico'!$B$6:$B$305,B67,'Histórico'!$L$6:$L$305,"OK",'Histórico'!$M$6:$M$305,MONTH(A67),'Histórico'!$A$6:$A$305,"&lt;="&amp;'Parâmetros'!$B$2)&gt;='Parâmetros'!$B$12,MAX('Parâmetros'!$B$13,MIN('Parâmetros'!$B$14,IFERROR(AVERAGEIFS('Histórico'!$H$6:$H$305,'Histórico'!$B$6:$B$305,B67,'Histórico'!$L$6:$L$305,"OK",'Histórico'!$M$6:$M$305,MONTH(A67),'Histórico'!$A$6:$A$305,"&lt;="&amp;'Parâmetros'!$B$2)/AVERAGEIFS('Histórico'!$H$6:$H$305,'Histórico'!$B$6:$B$305,B67,'Histórico'!$L$6:$L$305,"OK",'Histórico'!$A$6:$A$305,"&lt;="&amp;'Parâmetros'!$B$2),1))),1))</f>
        <v/>
      </c>
      <c r="G67" s="45">
        <f>IF(OR(A67="",B67=""),"",MAX(0.1,1+SUMPRODUCT(--('Eventos'!$B$6:$B$105&lt;=EOMONTH(A67,0)),--('Eventos'!$C$6:$C$105&gt;=A67),--((('Eventos'!$D$6:$D$105=B67)+('Eventos'!$D$6:$D$105="TODOS"))&gt;0),--('Eventos'!$G$6:$G$105="Ativo"),--('Eventos'!$I$6:$I$105="OK"),'Eventos'!$F$6:$F$105)))</f>
        <v/>
      </c>
      <c r="H67" s="44">
        <f>IF(OR(B67="",E67=""),"",MAX(0,E67*F67*G67))</f>
        <v/>
      </c>
      <c r="I67" s="44">
        <f>IF(H67="","",H67*'Parâmetros'!$B$6)</f>
        <v/>
      </c>
      <c r="J67" s="44">
        <f>IF(H67="","",H67*'Parâmetros'!$B$7)</f>
        <v/>
      </c>
      <c r="K67" s="44">
        <f>IF(H67="","",H67*'Parâmetros'!$B$8)</f>
        <v/>
      </c>
      <c r="L67" s="44">
        <f>IF(H67="","",IF('Parâmetros'!$B$5="Conservador",I67,IF('Parâmetros'!$B$5="Otimista",K67,J67)))</f>
        <v/>
      </c>
      <c r="M67" s="46">
        <f>IF(B67="","",IF(COUNTIFS('Histórico'!$B$6:$B$305,B67,'Histórico'!$J$6:$J$305,"&lt;&gt;")&gt;='Parâmetros'!$B$10,AVERAGEIFS('Histórico'!$K$6:$K$305,'Histórico'!$B$6:$B$305,B67,'Histórico'!$J$6:$J$305,"&lt;&gt;"),'Parâmetros'!$B$9))</f>
        <v/>
      </c>
      <c r="N67" s="44">
        <f>IF(L67="","",MAX(0,L67*(1-M67)))</f>
        <v/>
      </c>
      <c r="O67" s="44">
        <f>IF(L67="","",L67*(1+M67))</f>
        <v/>
      </c>
      <c r="P67" s="44">
        <f>IF(L67="","",IF(INDEX('Parâmetros'!$E$18:$E$117,MATCH(B67,'Parâmetros'!$A$18:$A$117,0))="","",INDEX('Parâmetros'!$E$18:$E$117,MATCH(B67,'Parâmetros'!$A$18:$A$117,0))+N(INDEX('Parâmetros'!$F$18:$F$117,MATCH(B67,'Parâmetros'!$A$18:$A$117,0)))-SUMIFS($L$6:L67,$B$6:B67,B67,$A$6:A67,"&lt;="&amp;A67)))</f>
        <v/>
      </c>
      <c r="Q67" s="44">
        <f>IF(P67="","",MAX(0,-P67))</f>
        <v/>
      </c>
      <c r="R67" s="43">
        <f>IF(B67="","",IF(L67="","SEM BASE",IF(P67="","ESTOQUE NÃO INFORMADO",IF(P67&lt;0,"RUPTURA PREVISTA",IF(D67="Sem histórico","USAR DEMANDA INICIAL",IF(D67="Histórico insuficiente","HISTÓRICO INSUFICIENTE","OK"))))))</f>
        <v/>
      </c>
    </row>
    <row r="68">
      <c r="A68" s="42">
        <f>IF(B68="","",EDATE(EOMONTH('Parâmetros'!$B$2,0)+1,MOD(ROW()-6,12)))</f>
        <v/>
      </c>
      <c r="B6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8" s="43">
        <f>IF(B68="","",INDEX('Parâmetros'!$B$18:$B$117,MATCH(B68,'Parâmetros'!$A$18:$A$117,0)))</f>
        <v/>
      </c>
      <c r="D68" s="43">
        <f>IF(B68="","",INDEX('Parâmetros'!$I$18:$I$117,MATCH(B68,'Parâmetros'!$A$18:$A$117,0)))</f>
        <v/>
      </c>
      <c r="E68" s="44">
        <f>IF(B68="","",IF(COUNTIFS('Histórico'!$B$6:$B$305,B68,'Histórico'!$A$6:$A$305,"&gt;="&amp;EDATE(EOMONTH('Parâmetros'!$B$2,0)+1,-'Parâmetros'!$B$4),'Histórico'!$A$6:$A$305,"&lt;="&amp;'Parâmetros'!$B$2,'Histórico'!$L$6:$L$305,"OK")&gt;='Parâmetros'!$B$11,AVERAGEIFS('Histórico'!$H$6:$H$305,'Histórico'!$B$6:$B$305,B68,'Histórico'!$A$6:$A$305,"&gt;="&amp;EDATE(EOMONTH('Parâmetros'!$B$2,0)+1,-'Parâmetros'!$B$4),'Histórico'!$A$6:$A$305,"&lt;="&amp;'Parâmetros'!$B$2,'Histórico'!$L$6:$L$305,"OK"),IF(INDEX('Parâmetros'!$G$18:$G$117,MATCH(B68,'Parâmetros'!$A$18:$A$117,0))="","",INDEX('Parâmetros'!$G$18:$G$117,MATCH(B68,'Parâmetros'!$A$18:$A$117,0)))))</f>
        <v/>
      </c>
      <c r="F68" s="45">
        <f>IF(B68="","",IF(COUNTIFS('Histórico'!$B$6:$B$305,B68,'Histórico'!$L$6:$L$305,"OK",'Histórico'!$M$6:$M$305,MONTH(A68),'Histórico'!$A$6:$A$305,"&lt;="&amp;'Parâmetros'!$B$2)&gt;='Parâmetros'!$B$12,MAX('Parâmetros'!$B$13,MIN('Parâmetros'!$B$14,IFERROR(AVERAGEIFS('Histórico'!$H$6:$H$305,'Histórico'!$B$6:$B$305,B68,'Histórico'!$L$6:$L$305,"OK",'Histórico'!$M$6:$M$305,MONTH(A68),'Histórico'!$A$6:$A$305,"&lt;="&amp;'Parâmetros'!$B$2)/AVERAGEIFS('Histórico'!$H$6:$H$305,'Histórico'!$B$6:$B$305,B68,'Histórico'!$L$6:$L$305,"OK",'Histórico'!$A$6:$A$305,"&lt;="&amp;'Parâmetros'!$B$2),1))),1))</f>
        <v/>
      </c>
      <c r="G68" s="45">
        <f>IF(OR(A68="",B68=""),"",MAX(0.1,1+SUMPRODUCT(--('Eventos'!$B$6:$B$105&lt;=EOMONTH(A68,0)),--('Eventos'!$C$6:$C$105&gt;=A68),--((('Eventos'!$D$6:$D$105=B68)+('Eventos'!$D$6:$D$105="TODOS"))&gt;0),--('Eventos'!$G$6:$G$105="Ativo"),--('Eventos'!$I$6:$I$105="OK"),'Eventos'!$F$6:$F$105)))</f>
        <v/>
      </c>
      <c r="H68" s="44">
        <f>IF(OR(B68="",E68=""),"",MAX(0,E68*F68*G68))</f>
        <v/>
      </c>
      <c r="I68" s="44">
        <f>IF(H68="","",H68*'Parâmetros'!$B$6)</f>
        <v/>
      </c>
      <c r="J68" s="44">
        <f>IF(H68="","",H68*'Parâmetros'!$B$7)</f>
        <v/>
      </c>
      <c r="K68" s="44">
        <f>IF(H68="","",H68*'Parâmetros'!$B$8)</f>
        <v/>
      </c>
      <c r="L68" s="44">
        <f>IF(H68="","",IF('Parâmetros'!$B$5="Conservador",I68,IF('Parâmetros'!$B$5="Otimista",K68,J68)))</f>
        <v/>
      </c>
      <c r="M68" s="46">
        <f>IF(B68="","",IF(COUNTIFS('Histórico'!$B$6:$B$305,B68,'Histórico'!$J$6:$J$305,"&lt;&gt;")&gt;='Parâmetros'!$B$10,AVERAGEIFS('Histórico'!$K$6:$K$305,'Histórico'!$B$6:$B$305,B68,'Histórico'!$J$6:$J$305,"&lt;&gt;"),'Parâmetros'!$B$9))</f>
        <v/>
      </c>
      <c r="N68" s="44">
        <f>IF(L68="","",MAX(0,L68*(1-M68)))</f>
        <v/>
      </c>
      <c r="O68" s="44">
        <f>IF(L68="","",L68*(1+M68))</f>
        <v/>
      </c>
      <c r="P68" s="44">
        <f>IF(L68="","",IF(INDEX('Parâmetros'!$E$18:$E$117,MATCH(B68,'Parâmetros'!$A$18:$A$117,0))="","",INDEX('Parâmetros'!$E$18:$E$117,MATCH(B68,'Parâmetros'!$A$18:$A$117,0))+N(INDEX('Parâmetros'!$F$18:$F$117,MATCH(B68,'Parâmetros'!$A$18:$A$117,0)))-SUMIFS($L$6:L68,$B$6:B68,B68,$A$6:A68,"&lt;="&amp;A68)))</f>
        <v/>
      </c>
      <c r="Q68" s="44">
        <f>IF(P68="","",MAX(0,-P68))</f>
        <v/>
      </c>
      <c r="R68" s="43">
        <f>IF(B68="","",IF(L68="","SEM BASE",IF(P68="","ESTOQUE NÃO INFORMADO",IF(P68&lt;0,"RUPTURA PREVISTA",IF(D68="Sem histórico","USAR DEMANDA INICIAL",IF(D68="Histórico insuficiente","HISTÓRICO INSUFICIENTE","OK"))))))</f>
        <v/>
      </c>
    </row>
    <row r="69">
      <c r="A69" s="42">
        <f>IF(B69="","",EDATE(EOMONTH('Parâmetros'!$B$2,0)+1,MOD(ROW()-6,12)))</f>
        <v/>
      </c>
      <c r="B6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9" s="43">
        <f>IF(B69="","",INDEX('Parâmetros'!$B$18:$B$117,MATCH(B69,'Parâmetros'!$A$18:$A$117,0)))</f>
        <v/>
      </c>
      <c r="D69" s="43">
        <f>IF(B69="","",INDEX('Parâmetros'!$I$18:$I$117,MATCH(B69,'Parâmetros'!$A$18:$A$117,0)))</f>
        <v/>
      </c>
      <c r="E69" s="44">
        <f>IF(B69="","",IF(COUNTIFS('Histórico'!$B$6:$B$305,B69,'Histórico'!$A$6:$A$305,"&gt;="&amp;EDATE(EOMONTH('Parâmetros'!$B$2,0)+1,-'Parâmetros'!$B$4),'Histórico'!$A$6:$A$305,"&lt;="&amp;'Parâmetros'!$B$2,'Histórico'!$L$6:$L$305,"OK")&gt;='Parâmetros'!$B$11,AVERAGEIFS('Histórico'!$H$6:$H$305,'Histórico'!$B$6:$B$305,B69,'Histórico'!$A$6:$A$305,"&gt;="&amp;EDATE(EOMONTH('Parâmetros'!$B$2,0)+1,-'Parâmetros'!$B$4),'Histórico'!$A$6:$A$305,"&lt;="&amp;'Parâmetros'!$B$2,'Histórico'!$L$6:$L$305,"OK"),IF(INDEX('Parâmetros'!$G$18:$G$117,MATCH(B69,'Parâmetros'!$A$18:$A$117,0))="","",INDEX('Parâmetros'!$G$18:$G$117,MATCH(B69,'Parâmetros'!$A$18:$A$117,0)))))</f>
        <v/>
      </c>
      <c r="F69" s="45">
        <f>IF(B69="","",IF(COUNTIFS('Histórico'!$B$6:$B$305,B69,'Histórico'!$L$6:$L$305,"OK",'Histórico'!$M$6:$M$305,MONTH(A69),'Histórico'!$A$6:$A$305,"&lt;="&amp;'Parâmetros'!$B$2)&gt;='Parâmetros'!$B$12,MAX('Parâmetros'!$B$13,MIN('Parâmetros'!$B$14,IFERROR(AVERAGEIFS('Histórico'!$H$6:$H$305,'Histórico'!$B$6:$B$305,B69,'Histórico'!$L$6:$L$305,"OK",'Histórico'!$M$6:$M$305,MONTH(A69),'Histórico'!$A$6:$A$305,"&lt;="&amp;'Parâmetros'!$B$2)/AVERAGEIFS('Histórico'!$H$6:$H$305,'Histórico'!$B$6:$B$305,B69,'Histórico'!$L$6:$L$305,"OK",'Histórico'!$A$6:$A$305,"&lt;="&amp;'Parâmetros'!$B$2),1))),1))</f>
        <v/>
      </c>
      <c r="G69" s="45">
        <f>IF(OR(A69="",B69=""),"",MAX(0.1,1+SUMPRODUCT(--('Eventos'!$B$6:$B$105&lt;=EOMONTH(A69,0)),--('Eventos'!$C$6:$C$105&gt;=A69),--((('Eventos'!$D$6:$D$105=B69)+('Eventos'!$D$6:$D$105="TODOS"))&gt;0),--('Eventos'!$G$6:$G$105="Ativo"),--('Eventos'!$I$6:$I$105="OK"),'Eventos'!$F$6:$F$105)))</f>
        <v/>
      </c>
      <c r="H69" s="44">
        <f>IF(OR(B69="",E69=""),"",MAX(0,E69*F69*G69))</f>
        <v/>
      </c>
      <c r="I69" s="44">
        <f>IF(H69="","",H69*'Parâmetros'!$B$6)</f>
        <v/>
      </c>
      <c r="J69" s="44">
        <f>IF(H69="","",H69*'Parâmetros'!$B$7)</f>
        <v/>
      </c>
      <c r="K69" s="44">
        <f>IF(H69="","",H69*'Parâmetros'!$B$8)</f>
        <v/>
      </c>
      <c r="L69" s="44">
        <f>IF(H69="","",IF('Parâmetros'!$B$5="Conservador",I69,IF('Parâmetros'!$B$5="Otimista",K69,J69)))</f>
        <v/>
      </c>
      <c r="M69" s="46">
        <f>IF(B69="","",IF(COUNTIFS('Histórico'!$B$6:$B$305,B69,'Histórico'!$J$6:$J$305,"&lt;&gt;")&gt;='Parâmetros'!$B$10,AVERAGEIFS('Histórico'!$K$6:$K$305,'Histórico'!$B$6:$B$305,B69,'Histórico'!$J$6:$J$305,"&lt;&gt;"),'Parâmetros'!$B$9))</f>
        <v/>
      </c>
      <c r="N69" s="44">
        <f>IF(L69="","",MAX(0,L69*(1-M69)))</f>
        <v/>
      </c>
      <c r="O69" s="44">
        <f>IF(L69="","",L69*(1+M69))</f>
        <v/>
      </c>
      <c r="P69" s="44">
        <f>IF(L69="","",IF(INDEX('Parâmetros'!$E$18:$E$117,MATCH(B69,'Parâmetros'!$A$18:$A$117,0))="","",INDEX('Parâmetros'!$E$18:$E$117,MATCH(B69,'Parâmetros'!$A$18:$A$117,0))+N(INDEX('Parâmetros'!$F$18:$F$117,MATCH(B69,'Parâmetros'!$A$18:$A$117,0)))-SUMIFS($L$6:L69,$B$6:B69,B69,$A$6:A69,"&lt;="&amp;A69)))</f>
        <v/>
      </c>
      <c r="Q69" s="44">
        <f>IF(P69="","",MAX(0,-P69))</f>
        <v/>
      </c>
      <c r="R69" s="43">
        <f>IF(B69="","",IF(L69="","SEM BASE",IF(P69="","ESTOQUE NÃO INFORMADO",IF(P69&lt;0,"RUPTURA PREVISTA",IF(D69="Sem histórico","USAR DEMANDA INICIAL",IF(D69="Histórico insuficiente","HISTÓRICO INSUFICIENTE","OK"))))))</f>
        <v/>
      </c>
    </row>
    <row r="70">
      <c r="A70" s="42">
        <f>IF(B70="","",EDATE(EOMONTH('Parâmetros'!$B$2,0)+1,MOD(ROW()-6,12)))</f>
        <v/>
      </c>
      <c r="B7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0" s="43">
        <f>IF(B70="","",INDEX('Parâmetros'!$B$18:$B$117,MATCH(B70,'Parâmetros'!$A$18:$A$117,0)))</f>
        <v/>
      </c>
      <c r="D70" s="43">
        <f>IF(B70="","",INDEX('Parâmetros'!$I$18:$I$117,MATCH(B70,'Parâmetros'!$A$18:$A$117,0)))</f>
        <v/>
      </c>
      <c r="E70" s="44">
        <f>IF(B70="","",IF(COUNTIFS('Histórico'!$B$6:$B$305,B70,'Histórico'!$A$6:$A$305,"&gt;="&amp;EDATE(EOMONTH('Parâmetros'!$B$2,0)+1,-'Parâmetros'!$B$4),'Histórico'!$A$6:$A$305,"&lt;="&amp;'Parâmetros'!$B$2,'Histórico'!$L$6:$L$305,"OK")&gt;='Parâmetros'!$B$11,AVERAGEIFS('Histórico'!$H$6:$H$305,'Histórico'!$B$6:$B$305,B70,'Histórico'!$A$6:$A$305,"&gt;="&amp;EDATE(EOMONTH('Parâmetros'!$B$2,0)+1,-'Parâmetros'!$B$4),'Histórico'!$A$6:$A$305,"&lt;="&amp;'Parâmetros'!$B$2,'Histórico'!$L$6:$L$305,"OK"),IF(INDEX('Parâmetros'!$G$18:$G$117,MATCH(B70,'Parâmetros'!$A$18:$A$117,0))="","",INDEX('Parâmetros'!$G$18:$G$117,MATCH(B70,'Parâmetros'!$A$18:$A$117,0)))))</f>
        <v/>
      </c>
      <c r="F70" s="45">
        <f>IF(B70="","",IF(COUNTIFS('Histórico'!$B$6:$B$305,B70,'Histórico'!$L$6:$L$305,"OK",'Histórico'!$M$6:$M$305,MONTH(A70),'Histórico'!$A$6:$A$305,"&lt;="&amp;'Parâmetros'!$B$2)&gt;='Parâmetros'!$B$12,MAX('Parâmetros'!$B$13,MIN('Parâmetros'!$B$14,IFERROR(AVERAGEIFS('Histórico'!$H$6:$H$305,'Histórico'!$B$6:$B$305,B70,'Histórico'!$L$6:$L$305,"OK",'Histórico'!$M$6:$M$305,MONTH(A70),'Histórico'!$A$6:$A$305,"&lt;="&amp;'Parâmetros'!$B$2)/AVERAGEIFS('Histórico'!$H$6:$H$305,'Histórico'!$B$6:$B$305,B70,'Histórico'!$L$6:$L$305,"OK",'Histórico'!$A$6:$A$305,"&lt;="&amp;'Parâmetros'!$B$2),1))),1))</f>
        <v/>
      </c>
      <c r="G70" s="45">
        <f>IF(OR(A70="",B70=""),"",MAX(0.1,1+SUMPRODUCT(--('Eventos'!$B$6:$B$105&lt;=EOMONTH(A70,0)),--('Eventos'!$C$6:$C$105&gt;=A70),--((('Eventos'!$D$6:$D$105=B70)+('Eventos'!$D$6:$D$105="TODOS"))&gt;0),--('Eventos'!$G$6:$G$105="Ativo"),--('Eventos'!$I$6:$I$105="OK"),'Eventos'!$F$6:$F$105)))</f>
        <v/>
      </c>
      <c r="H70" s="44">
        <f>IF(OR(B70="",E70=""),"",MAX(0,E70*F70*G70))</f>
        <v/>
      </c>
      <c r="I70" s="44">
        <f>IF(H70="","",H70*'Parâmetros'!$B$6)</f>
        <v/>
      </c>
      <c r="J70" s="44">
        <f>IF(H70="","",H70*'Parâmetros'!$B$7)</f>
        <v/>
      </c>
      <c r="K70" s="44">
        <f>IF(H70="","",H70*'Parâmetros'!$B$8)</f>
        <v/>
      </c>
      <c r="L70" s="44">
        <f>IF(H70="","",IF('Parâmetros'!$B$5="Conservador",I70,IF('Parâmetros'!$B$5="Otimista",K70,J70)))</f>
        <v/>
      </c>
      <c r="M70" s="46">
        <f>IF(B70="","",IF(COUNTIFS('Histórico'!$B$6:$B$305,B70,'Histórico'!$J$6:$J$305,"&lt;&gt;")&gt;='Parâmetros'!$B$10,AVERAGEIFS('Histórico'!$K$6:$K$305,'Histórico'!$B$6:$B$305,B70,'Histórico'!$J$6:$J$305,"&lt;&gt;"),'Parâmetros'!$B$9))</f>
        <v/>
      </c>
      <c r="N70" s="44">
        <f>IF(L70="","",MAX(0,L70*(1-M70)))</f>
        <v/>
      </c>
      <c r="O70" s="44">
        <f>IF(L70="","",L70*(1+M70))</f>
        <v/>
      </c>
      <c r="P70" s="44">
        <f>IF(L70="","",IF(INDEX('Parâmetros'!$E$18:$E$117,MATCH(B70,'Parâmetros'!$A$18:$A$117,0))="","",INDEX('Parâmetros'!$E$18:$E$117,MATCH(B70,'Parâmetros'!$A$18:$A$117,0))+N(INDEX('Parâmetros'!$F$18:$F$117,MATCH(B70,'Parâmetros'!$A$18:$A$117,0)))-SUMIFS($L$6:L70,$B$6:B70,B70,$A$6:A70,"&lt;="&amp;A70)))</f>
        <v/>
      </c>
      <c r="Q70" s="44">
        <f>IF(P70="","",MAX(0,-P70))</f>
        <v/>
      </c>
      <c r="R70" s="43">
        <f>IF(B70="","",IF(L70="","SEM BASE",IF(P70="","ESTOQUE NÃO INFORMADO",IF(P70&lt;0,"RUPTURA PREVISTA",IF(D70="Sem histórico","USAR DEMANDA INICIAL",IF(D70="Histórico insuficiente","HISTÓRICO INSUFICIENTE","OK"))))))</f>
        <v/>
      </c>
    </row>
    <row r="71">
      <c r="A71" s="42">
        <f>IF(B71="","",EDATE(EOMONTH('Parâmetros'!$B$2,0)+1,MOD(ROW()-6,12)))</f>
        <v/>
      </c>
      <c r="B7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1" s="43">
        <f>IF(B71="","",INDEX('Parâmetros'!$B$18:$B$117,MATCH(B71,'Parâmetros'!$A$18:$A$117,0)))</f>
        <v/>
      </c>
      <c r="D71" s="43">
        <f>IF(B71="","",INDEX('Parâmetros'!$I$18:$I$117,MATCH(B71,'Parâmetros'!$A$18:$A$117,0)))</f>
        <v/>
      </c>
      <c r="E71" s="44">
        <f>IF(B71="","",IF(COUNTIFS('Histórico'!$B$6:$B$305,B71,'Histórico'!$A$6:$A$305,"&gt;="&amp;EDATE(EOMONTH('Parâmetros'!$B$2,0)+1,-'Parâmetros'!$B$4),'Histórico'!$A$6:$A$305,"&lt;="&amp;'Parâmetros'!$B$2,'Histórico'!$L$6:$L$305,"OK")&gt;='Parâmetros'!$B$11,AVERAGEIFS('Histórico'!$H$6:$H$305,'Histórico'!$B$6:$B$305,B71,'Histórico'!$A$6:$A$305,"&gt;="&amp;EDATE(EOMONTH('Parâmetros'!$B$2,0)+1,-'Parâmetros'!$B$4),'Histórico'!$A$6:$A$305,"&lt;="&amp;'Parâmetros'!$B$2,'Histórico'!$L$6:$L$305,"OK"),IF(INDEX('Parâmetros'!$G$18:$G$117,MATCH(B71,'Parâmetros'!$A$18:$A$117,0))="","",INDEX('Parâmetros'!$G$18:$G$117,MATCH(B71,'Parâmetros'!$A$18:$A$117,0)))))</f>
        <v/>
      </c>
      <c r="F71" s="45">
        <f>IF(B71="","",IF(COUNTIFS('Histórico'!$B$6:$B$305,B71,'Histórico'!$L$6:$L$305,"OK",'Histórico'!$M$6:$M$305,MONTH(A71),'Histórico'!$A$6:$A$305,"&lt;="&amp;'Parâmetros'!$B$2)&gt;='Parâmetros'!$B$12,MAX('Parâmetros'!$B$13,MIN('Parâmetros'!$B$14,IFERROR(AVERAGEIFS('Histórico'!$H$6:$H$305,'Histórico'!$B$6:$B$305,B71,'Histórico'!$L$6:$L$305,"OK",'Histórico'!$M$6:$M$305,MONTH(A71),'Histórico'!$A$6:$A$305,"&lt;="&amp;'Parâmetros'!$B$2)/AVERAGEIFS('Histórico'!$H$6:$H$305,'Histórico'!$B$6:$B$305,B71,'Histórico'!$L$6:$L$305,"OK",'Histórico'!$A$6:$A$305,"&lt;="&amp;'Parâmetros'!$B$2),1))),1))</f>
        <v/>
      </c>
      <c r="G71" s="45">
        <f>IF(OR(A71="",B71=""),"",MAX(0.1,1+SUMPRODUCT(--('Eventos'!$B$6:$B$105&lt;=EOMONTH(A71,0)),--('Eventos'!$C$6:$C$105&gt;=A71),--((('Eventos'!$D$6:$D$105=B71)+('Eventos'!$D$6:$D$105="TODOS"))&gt;0),--('Eventos'!$G$6:$G$105="Ativo"),--('Eventos'!$I$6:$I$105="OK"),'Eventos'!$F$6:$F$105)))</f>
        <v/>
      </c>
      <c r="H71" s="44">
        <f>IF(OR(B71="",E71=""),"",MAX(0,E71*F71*G71))</f>
        <v/>
      </c>
      <c r="I71" s="44">
        <f>IF(H71="","",H71*'Parâmetros'!$B$6)</f>
        <v/>
      </c>
      <c r="J71" s="44">
        <f>IF(H71="","",H71*'Parâmetros'!$B$7)</f>
        <v/>
      </c>
      <c r="K71" s="44">
        <f>IF(H71="","",H71*'Parâmetros'!$B$8)</f>
        <v/>
      </c>
      <c r="L71" s="44">
        <f>IF(H71="","",IF('Parâmetros'!$B$5="Conservador",I71,IF('Parâmetros'!$B$5="Otimista",K71,J71)))</f>
        <v/>
      </c>
      <c r="M71" s="46">
        <f>IF(B71="","",IF(COUNTIFS('Histórico'!$B$6:$B$305,B71,'Histórico'!$J$6:$J$305,"&lt;&gt;")&gt;='Parâmetros'!$B$10,AVERAGEIFS('Histórico'!$K$6:$K$305,'Histórico'!$B$6:$B$305,B71,'Histórico'!$J$6:$J$305,"&lt;&gt;"),'Parâmetros'!$B$9))</f>
        <v/>
      </c>
      <c r="N71" s="44">
        <f>IF(L71="","",MAX(0,L71*(1-M71)))</f>
        <v/>
      </c>
      <c r="O71" s="44">
        <f>IF(L71="","",L71*(1+M71))</f>
        <v/>
      </c>
      <c r="P71" s="44">
        <f>IF(L71="","",IF(INDEX('Parâmetros'!$E$18:$E$117,MATCH(B71,'Parâmetros'!$A$18:$A$117,0))="","",INDEX('Parâmetros'!$E$18:$E$117,MATCH(B71,'Parâmetros'!$A$18:$A$117,0))+N(INDEX('Parâmetros'!$F$18:$F$117,MATCH(B71,'Parâmetros'!$A$18:$A$117,0)))-SUMIFS($L$6:L71,$B$6:B71,B71,$A$6:A71,"&lt;="&amp;A71)))</f>
        <v/>
      </c>
      <c r="Q71" s="44">
        <f>IF(P71="","",MAX(0,-P71))</f>
        <v/>
      </c>
      <c r="R71" s="43">
        <f>IF(B71="","",IF(L71="","SEM BASE",IF(P71="","ESTOQUE NÃO INFORMADO",IF(P71&lt;0,"RUPTURA PREVISTA",IF(D71="Sem histórico","USAR DEMANDA INICIAL",IF(D71="Histórico insuficiente","HISTÓRICO INSUFICIENTE","OK"))))))</f>
        <v/>
      </c>
    </row>
    <row r="72">
      <c r="A72" s="42">
        <f>IF(B72="","",EDATE(EOMONTH('Parâmetros'!$B$2,0)+1,MOD(ROW()-6,12)))</f>
        <v/>
      </c>
      <c r="B7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2" s="43">
        <f>IF(B72="","",INDEX('Parâmetros'!$B$18:$B$117,MATCH(B72,'Parâmetros'!$A$18:$A$117,0)))</f>
        <v/>
      </c>
      <c r="D72" s="43">
        <f>IF(B72="","",INDEX('Parâmetros'!$I$18:$I$117,MATCH(B72,'Parâmetros'!$A$18:$A$117,0)))</f>
        <v/>
      </c>
      <c r="E72" s="44">
        <f>IF(B72="","",IF(COUNTIFS('Histórico'!$B$6:$B$305,B72,'Histórico'!$A$6:$A$305,"&gt;="&amp;EDATE(EOMONTH('Parâmetros'!$B$2,0)+1,-'Parâmetros'!$B$4),'Histórico'!$A$6:$A$305,"&lt;="&amp;'Parâmetros'!$B$2,'Histórico'!$L$6:$L$305,"OK")&gt;='Parâmetros'!$B$11,AVERAGEIFS('Histórico'!$H$6:$H$305,'Histórico'!$B$6:$B$305,B72,'Histórico'!$A$6:$A$305,"&gt;="&amp;EDATE(EOMONTH('Parâmetros'!$B$2,0)+1,-'Parâmetros'!$B$4),'Histórico'!$A$6:$A$305,"&lt;="&amp;'Parâmetros'!$B$2,'Histórico'!$L$6:$L$305,"OK"),IF(INDEX('Parâmetros'!$G$18:$G$117,MATCH(B72,'Parâmetros'!$A$18:$A$117,0))="","",INDEX('Parâmetros'!$G$18:$G$117,MATCH(B72,'Parâmetros'!$A$18:$A$117,0)))))</f>
        <v/>
      </c>
      <c r="F72" s="45">
        <f>IF(B72="","",IF(COUNTIFS('Histórico'!$B$6:$B$305,B72,'Histórico'!$L$6:$L$305,"OK",'Histórico'!$M$6:$M$305,MONTH(A72),'Histórico'!$A$6:$A$305,"&lt;="&amp;'Parâmetros'!$B$2)&gt;='Parâmetros'!$B$12,MAX('Parâmetros'!$B$13,MIN('Parâmetros'!$B$14,IFERROR(AVERAGEIFS('Histórico'!$H$6:$H$305,'Histórico'!$B$6:$B$305,B72,'Histórico'!$L$6:$L$305,"OK",'Histórico'!$M$6:$M$305,MONTH(A72),'Histórico'!$A$6:$A$305,"&lt;="&amp;'Parâmetros'!$B$2)/AVERAGEIFS('Histórico'!$H$6:$H$305,'Histórico'!$B$6:$B$305,B72,'Histórico'!$L$6:$L$305,"OK",'Histórico'!$A$6:$A$305,"&lt;="&amp;'Parâmetros'!$B$2),1))),1))</f>
        <v/>
      </c>
      <c r="G72" s="45">
        <f>IF(OR(A72="",B72=""),"",MAX(0.1,1+SUMPRODUCT(--('Eventos'!$B$6:$B$105&lt;=EOMONTH(A72,0)),--('Eventos'!$C$6:$C$105&gt;=A72),--((('Eventos'!$D$6:$D$105=B72)+('Eventos'!$D$6:$D$105="TODOS"))&gt;0),--('Eventos'!$G$6:$G$105="Ativo"),--('Eventos'!$I$6:$I$105="OK"),'Eventos'!$F$6:$F$105)))</f>
        <v/>
      </c>
      <c r="H72" s="44">
        <f>IF(OR(B72="",E72=""),"",MAX(0,E72*F72*G72))</f>
        <v/>
      </c>
      <c r="I72" s="44">
        <f>IF(H72="","",H72*'Parâmetros'!$B$6)</f>
        <v/>
      </c>
      <c r="J72" s="44">
        <f>IF(H72="","",H72*'Parâmetros'!$B$7)</f>
        <v/>
      </c>
      <c r="K72" s="44">
        <f>IF(H72="","",H72*'Parâmetros'!$B$8)</f>
        <v/>
      </c>
      <c r="L72" s="44">
        <f>IF(H72="","",IF('Parâmetros'!$B$5="Conservador",I72,IF('Parâmetros'!$B$5="Otimista",K72,J72)))</f>
        <v/>
      </c>
      <c r="M72" s="46">
        <f>IF(B72="","",IF(COUNTIFS('Histórico'!$B$6:$B$305,B72,'Histórico'!$J$6:$J$305,"&lt;&gt;")&gt;='Parâmetros'!$B$10,AVERAGEIFS('Histórico'!$K$6:$K$305,'Histórico'!$B$6:$B$305,B72,'Histórico'!$J$6:$J$305,"&lt;&gt;"),'Parâmetros'!$B$9))</f>
        <v/>
      </c>
      <c r="N72" s="44">
        <f>IF(L72="","",MAX(0,L72*(1-M72)))</f>
        <v/>
      </c>
      <c r="O72" s="44">
        <f>IF(L72="","",L72*(1+M72))</f>
        <v/>
      </c>
      <c r="P72" s="44">
        <f>IF(L72="","",IF(INDEX('Parâmetros'!$E$18:$E$117,MATCH(B72,'Parâmetros'!$A$18:$A$117,0))="","",INDEX('Parâmetros'!$E$18:$E$117,MATCH(B72,'Parâmetros'!$A$18:$A$117,0))+N(INDEX('Parâmetros'!$F$18:$F$117,MATCH(B72,'Parâmetros'!$A$18:$A$117,0)))-SUMIFS($L$6:L72,$B$6:B72,B72,$A$6:A72,"&lt;="&amp;A72)))</f>
        <v/>
      </c>
      <c r="Q72" s="44">
        <f>IF(P72="","",MAX(0,-P72))</f>
        <v/>
      </c>
      <c r="R72" s="43">
        <f>IF(B72="","",IF(L72="","SEM BASE",IF(P72="","ESTOQUE NÃO INFORMADO",IF(P72&lt;0,"RUPTURA PREVISTA",IF(D72="Sem histórico","USAR DEMANDA INICIAL",IF(D72="Histórico insuficiente","HISTÓRICO INSUFICIENTE","OK"))))))</f>
        <v/>
      </c>
    </row>
    <row r="73">
      <c r="A73" s="42">
        <f>IF(B73="","",EDATE(EOMONTH('Parâmetros'!$B$2,0)+1,MOD(ROW()-6,12)))</f>
        <v/>
      </c>
      <c r="B7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3" s="43">
        <f>IF(B73="","",INDEX('Parâmetros'!$B$18:$B$117,MATCH(B73,'Parâmetros'!$A$18:$A$117,0)))</f>
        <v/>
      </c>
      <c r="D73" s="43">
        <f>IF(B73="","",INDEX('Parâmetros'!$I$18:$I$117,MATCH(B73,'Parâmetros'!$A$18:$A$117,0)))</f>
        <v/>
      </c>
      <c r="E73" s="44">
        <f>IF(B73="","",IF(COUNTIFS('Histórico'!$B$6:$B$305,B73,'Histórico'!$A$6:$A$305,"&gt;="&amp;EDATE(EOMONTH('Parâmetros'!$B$2,0)+1,-'Parâmetros'!$B$4),'Histórico'!$A$6:$A$305,"&lt;="&amp;'Parâmetros'!$B$2,'Histórico'!$L$6:$L$305,"OK")&gt;='Parâmetros'!$B$11,AVERAGEIFS('Histórico'!$H$6:$H$305,'Histórico'!$B$6:$B$305,B73,'Histórico'!$A$6:$A$305,"&gt;="&amp;EDATE(EOMONTH('Parâmetros'!$B$2,0)+1,-'Parâmetros'!$B$4),'Histórico'!$A$6:$A$305,"&lt;="&amp;'Parâmetros'!$B$2,'Histórico'!$L$6:$L$305,"OK"),IF(INDEX('Parâmetros'!$G$18:$G$117,MATCH(B73,'Parâmetros'!$A$18:$A$117,0))="","",INDEX('Parâmetros'!$G$18:$G$117,MATCH(B73,'Parâmetros'!$A$18:$A$117,0)))))</f>
        <v/>
      </c>
      <c r="F73" s="45">
        <f>IF(B73="","",IF(COUNTIFS('Histórico'!$B$6:$B$305,B73,'Histórico'!$L$6:$L$305,"OK",'Histórico'!$M$6:$M$305,MONTH(A73),'Histórico'!$A$6:$A$305,"&lt;="&amp;'Parâmetros'!$B$2)&gt;='Parâmetros'!$B$12,MAX('Parâmetros'!$B$13,MIN('Parâmetros'!$B$14,IFERROR(AVERAGEIFS('Histórico'!$H$6:$H$305,'Histórico'!$B$6:$B$305,B73,'Histórico'!$L$6:$L$305,"OK",'Histórico'!$M$6:$M$305,MONTH(A73),'Histórico'!$A$6:$A$305,"&lt;="&amp;'Parâmetros'!$B$2)/AVERAGEIFS('Histórico'!$H$6:$H$305,'Histórico'!$B$6:$B$305,B73,'Histórico'!$L$6:$L$305,"OK",'Histórico'!$A$6:$A$305,"&lt;="&amp;'Parâmetros'!$B$2),1))),1))</f>
        <v/>
      </c>
      <c r="G73" s="45">
        <f>IF(OR(A73="",B73=""),"",MAX(0.1,1+SUMPRODUCT(--('Eventos'!$B$6:$B$105&lt;=EOMONTH(A73,0)),--('Eventos'!$C$6:$C$105&gt;=A73),--((('Eventos'!$D$6:$D$105=B73)+('Eventos'!$D$6:$D$105="TODOS"))&gt;0),--('Eventos'!$G$6:$G$105="Ativo"),--('Eventos'!$I$6:$I$105="OK"),'Eventos'!$F$6:$F$105)))</f>
        <v/>
      </c>
      <c r="H73" s="44">
        <f>IF(OR(B73="",E73=""),"",MAX(0,E73*F73*G73))</f>
        <v/>
      </c>
      <c r="I73" s="44">
        <f>IF(H73="","",H73*'Parâmetros'!$B$6)</f>
        <v/>
      </c>
      <c r="J73" s="44">
        <f>IF(H73="","",H73*'Parâmetros'!$B$7)</f>
        <v/>
      </c>
      <c r="K73" s="44">
        <f>IF(H73="","",H73*'Parâmetros'!$B$8)</f>
        <v/>
      </c>
      <c r="L73" s="44">
        <f>IF(H73="","",IF('Parâmetros'!$B$5="Conservador",I73,IF('Parâmetros'!$B$5="Otimista",K73,J73)))</f>
        <v/>
      </c>
      <c r="M73" s="46">
        <f>IF(B73="","",IF(COUNTIFS('Histórico'!$B$6:$B$305,B73,'Histórico'!$J$6:$J$305,"&lt;&gt;")&gt;='Parâmetros'!$B$10,AVERAGEIFS('Histórico'!$K$6:$K$305,'Histórico'!$B$6:$B$305,B73,'Histórico'!$J$6:$J$305,"&lt;&gt;"),'Parâmetros'!$B$9))</f>
        <v/>
      </c>
      <c r="N73" s="44">
        <f>IF(L73="","",MAX(0,L73*(1-M73)))</f>
        <v/>
      </c>
      <c r="O73" s="44">
        <f>IF(L73="","",L73*(1+M73))</f>
        <v/>
      </c>
      <c r="P73" s="44">
        <f>IF(L73="","",IF(INDEX('Parâmetros'!$E$18:$E$117,MATCH(B73,'Parâmetros'!$A$18:$A$117,0))="","",INDEX('Parâmetros'!$E$18:$E$117,MATCH(B73,'Parâmetros'!$A$18:$A$117,0))+N(INDEX('Parâmetros'!$F$18:$F$117,MATCH(B73,'Parâmetros'!$A$18:$A$117,0)))-SUMIFS($L$6:L73,$B$6:B73,B73,$A$6:A73,"&lt;="&amp;A73)))</f>
        <v/>
      </c>
      <c r="Q73" s="44">
        <f>IF(P73="","",MAX(0,-P73))</f>
        <v/>
      </c>
      <c r="R73" s="43">
        <f>IF(B73="","",IF(L73="","SEM BASE",IF(P73="","ESTOQUE NÃO INFORMADO",IF(P73&lt;0,"RUPTURA PREVISTA",IF(D73="Sem histórico","USAR DEMANDA INICIAL",IF(D73="Histórico insuficiente","HISTÓRICO INSUFICIENTE","OK"))))))</f>
        <v/>
      </c>
    </row>
    <row r="74">
      <c r="A74" s="42">
        <f>IF(B74="","",EDATE(EOMONTH('Parâmetros'!$B$2,0)+1,MOD(ROW()-6,12)))</f>
        <v/>
      </c>
      <c r="B7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4" s="43">
        <f>IF(B74="","",INDEX('Parâmetros'!$B$18:$B$117,MATCH(B74,'Parâmetros'!$A$18:$A$117,0)))</f>
        <v/>
      </c>
      <c r="D74" s="43">
        <f>IF(B74="","",INDEX('Parâmetros'!$I$18:$I$117,MATCH(B74,'Parâmetros'!$A$18:$A$117,0)))</f>
        <v/>
      </c>
      <c r="E74" s="44">
        <f>IF(B74="","",IF(COUNTIFS('Histórico'!$B$6:$B$305,B74,'Histórico'!$A$6:$A$305,"&gt;="&amp;EDATE(EOMONTH('Parâmetros'!$B$2,0)+1,-'Parâmetros'!$B$4),'Histórico'!$A$6:$A$305,"&lt;="&amp;'Parâmetros'!$B$2,'Histórico'!$L$6:$L$305,"OK")&gt;='Parâmetros'!$B$11,AVERAGEIFS('Histórico'!$H$6:$H$305,'Histórico'!$B$6:$B$305,B74,'Histórico'!$A$6:$A$305,"&gt;="&amp;EDATE(EOMONTH('Parâmetros'!$B$2,0)+1,-'Parâmetros'!$B$4),'Histórico'!$A$6:$A$305,"&lt;="&amp;'Parâmetros'!$B$2,'Histórico'!$L$6:$L$305,"OK"),IF(INDEX('Parâmetros'!$G$18:$G$117,MATCH(B74,'Parâmetros'!$A$18:$A$117,0))="","",INDEX('Parâmetros'!$G$18:$G$117,MATCH(B74,'Parâmetros'!$A$18:$A$117,0)))))</f>
        <v/>
      </c>
      <c r="F74" s="45">
        <f>IF(B74="","",IF(COUNTIFS('Histórico'!$B$6:$B$305,B74,'Histórico'!$L$6:$L$305,"OK",'Histórico'!$M$6:$M$305,MONTH(A74),'Histórico'!$A$6:$A$305,"&lt;="&amp;'Parâmetros'!$B$2)&gt;='Parâmetros'!$B$12,MAX('Parâmetros'!$B$13,MIN('Parâmetros'!$B$14,IFERROR(AVERAGEIFS('Histórico'!$H$6:$H$305,'Histórico'!$B$6:$B$305,B74,'Histórico'!$L$6:$L$305,"OK",'Histórico'!$M$6:$M$305,MONTH(A74),'Histórico'!$A$6:$A$305,"&lt;="&amp;'Parâmetros'!$B$2)/AVERAGEIFS('Histórico'!$H$6:$H$305,'Histórico'!$B$6:$B$305,B74,'Histórico'!$L$6:$L$305,"OK",'Histórico'!$A$6:$A$305,"&lt;="&amp;'Parâmetros'!$B$2),1))),1))</f>
        <v/>
      </c>
      <c r="G74" s="45">
        <f>IF(OR(A74="",B74=""),"",MAX(0.1,1+SUMPRODUCT(--('Eventos'!$B$6:$B$105&lt;=EOMONTH(A74,0)),--('Eventos'!$C$6:$C$105&gt;=A74),--((('Eventos'!$D$6:$D$105=B74)+('Eventos'!$D$6:$D$105="TODOS"))&gt;0),--('Eventos'!$G$6:$G$105="Ativo"),--('Eventos'!$I$6:$I$105="OK"),'Eventos'!$F$6:$F$105)))</f>
        <v/>
      </c>
      <c r="H74" s="44">
        <f>IF(OR(B74="",E74=""),"",MAX(0,E74*F74*G74))</f>
        <v/>
      </c>
      <c r="I74" s="44">
        <f>IF(H74="","",H74*'Parâmetros'!$B$6)</f>
        <v/>
      </c>
      <c r="J74" s="44">
        <f>IF(H74="","",H74*'Parâmetros'!$B$7)</f>
        <v/>
      </c>
      <c r="K74" s="44">
        <f>IF(H74="","",H74*'Parâmetros'!$B$8)</f>
        <v/>
      </c>
      <c r="L74" s="44">
        <f>IF(H74="","",IF('Parâmetros'!$B$5="Conservador",I74,IF('Parâmetros'!$B$5="Otimista",K74,J74)))</f>
        <v/>
      </c>
      <c r="M74" s="46">
        <f>IF(B74="","",IF(COUNTIFS('Histórico'!$B$6:$B$305,B74,'Histórico'!$J$6:$J$305,"&lt;&gt;")&gt;='Parâmetros'!$B$10,AVERAGEIFS('Histórico'!$K$6:$K$305,'Histórico'!$B$6:$B$305,B74,'Histórico'!$J$6:$J$305,"&lt;&gt;"),'Parâmetros'!$B$9))</f>
        <v/>
      </c>
      <c r="N74" s="44">
        <f>IF(L74="","",MAX(0,L74*(1-M74)))</f>
        <v/>
      </c>
      <c r="O74" s="44">
        <f>IF(L74="","",L74*(1+M74))</f>
        <v/>
      </c>
      <c r="P74" s="44">
        <f>IF(L74="","",IF(INDEX('Parâmetros'!$E$18:$E$117,MATCH(B74,'Parâmetros'!$A$18:$A$117,0))="","",INDEX('Parâmetros'!$E$18:$E$117,MATCH(B74,'Parâmetros'!$A$18:$A$117,0))+N(INDEX('Parâmetros'!$F$18:$F$117,MATCH(B74,'Parâmetros'!$A$18:$A$117,0)))-SUMIFS($L$6:L74,$B$6:B74,B74,$A$6:A74,"&lt;="&amp;A74)))</f>
        <v/>
      </c>
      <c r="Q74" s="44">
        <f>IF(P74="","",MAX(0,-P74))</f>
        <v/>
      </c>
      <c r="R74" s="43">
        <f>IF(B74="","",IF(L74="","SEM BASE",IF(P74="","ESTOQUE NÃO INFORMADO",IF(P74&lt;0,"RUPTURA PREVISTA",IF(D74="Sem histórico","USAR DEMANDA INICIAL",IF(D74="Histórico insuficiente","HISTÓRICO INSUFICIENTE","OK"))))))</f>
        <v/>
      </c>
    </row>
    <row r="75">
      <c r="A75" s="42">
        <f>IF(B75="","",EDATE(EOMONTH('Parâmetros'!$B$2,0)+1,MOD(ROW()-6,12)))</f>
        <v/>
      </c>
      <c r="B7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5" s="43">
        <f>IF(B75="","",INDEX('Parâmetros'!$B$18:$B$117,MATCH(B75,'Parâmetros'!$A$18:$A$117,0)))</f>
        <v/>
      </c>
      <c r="D75" s="43">
        <f>IF(B75="","",INDEX('Parâmetros'!$I$18:$I$117,MATCH(B75,'Parâmetros'!$A$18:$A$117,0)))</f>
        <v/>
      </c>
      <c r="E75" s="44">
        <f>IF(B75="","",IF(COUNTIFS('Histórico'!$B$6:$B$305,B75,'Histórico'!$A$6:$A$305,"&gt;="&amp;EDATE(EOMONTH('Parâmetros'!$B$2,0)+1,-'Parâmetros'!$B$4),'Histórico'!$A$6:$A$305,"&lt;="&amp;'Parâmetros'!$B$2,'Histórico'!$L$6:$L$305,"OK")&gt;='Parâmetros'!$B$11,AVERAGEIFS('Histórico'!$H$6:$H$305,'Histórico'!$B$6:$B$305,B75,'Histórico'!$A$6:$A$305,"&gt;="&amp;EDATE(EOMONTH('Parâmetros'!$B$2,0)+1,-'Parâmetros'!$B$4),'Histórico'!$A$6:$A$305,"&lt;="&amp;'Parâmetros'!$B$2,'Histórico'!$L$6:$L$305,"OK"),IF(INDEX('Parâmetros'!$G$18:$G$117,MATCH(B75,'Parâmetros'!$A$18:$A$117,0))="","",INDEX('Parâmetros'!$G$18:$G$117,MATCH(B75,'Parâmetros'!$A$18:$A$117,0)))))</f>
        <v/>
      </c>
      <c r="F75" s="45">
        <f>IF(B75="","",IF(COUNTIFS('Histórico'!$B$6:$B$305,B75,'Histórico'!$L$6:$L$305,"OK",'Histórico'!$M$6:$M$305,MONTH(A75),'Histórico'!$A$6:$A$305,"&lt;="&amp;'Parâmetros'!$B$2)&gt;='Parâmetros'!$B$12,MAX('Parâmetros'!$B$13,MIN('Parâmetros'!$B$14,IFERROR(AVERAGEIFS('Histórico'!$H$6:$H$305,'Histórico'!$B$6:$B$305,B75,'Histórico'!$L$6:$L$305,"OK",'Histórico'!$M$6:$M$305,MONTH(A75),'Histórico'!$A$6:$A$305,"&lt;="&amp;'Parâmetros'!$B$2)/AVERAGEIFS('Histórico'!$H$6:$H$305,'Histórico'!$B$6:$B$305,B75,'Histórico'!$L$6:$L$305,"OK",'Histórico'!$A$6:$A$305,"&lt;="&amp;'Parâmetros'!$B$2),1))),1))</f>
        <v/>
      </c>
      <c r="G75" s="45">
        <f>IF(OR(A75="",B75=""),"",MAX(0.1,1+SUMPRODUCT(--('Eventos'!$B$6:$B$105&lt;=EOMONTH(A75,0)),--('Eventos'!$C$6:$C$105&gt;=A75),--((('Eventos'!$D$6:$D$105=B75)+('Eventos'!$D$6:$D$105="TODOS"))&gt;0),--('Eventos'!$G$6:$G$105="Ativo"),--('Eventos'!$I$6:$I$105="OK"),'Eventos'!$F$6:$F$105)))</f>
        <v/>
      </c>
      <c r="H75" s="44">
        <f>IF(OR(B75="",E75=""),"",MAX(0,E75*F75*G75))</f>
        <v/>
      </c>
      <c r="I75" s="44">
        <f>IF(H75="","",H75*'Parâmetros'!$B$6)</f>
        <v/>
      </c>
      <c r="J75" s="44">
        <f>IF(H75="","",H75*'Parâmetros'!$B$7)</f>
        <v/>
      </c>
      <c r="K75" s="44">
        <f>IF(H75="","",H75*'Parâmetros'!$B$8)</f>
        <v/>
      </c>
      <c r="L75" s="44">
        <f>IF(H75="","",IF('Parâmetros'!$B$5="Conservador",I75,IF('Parâmetros'!$B$5="Otimista",K75,J75)))</f>
        <v/>
      </c>
      <c r="M75" s="46">
        <f>IF(B75="","",IF(COUNTIFS('Histórico'!$B$6:$B$305,B75,'Histórico'!$J$6:$J$305,"&lt;&gt;")&gt;='Parâmetros'!$B$10,AVERAGEIFS('Histórico'!$K$6:$K$305,'Histórico'!$B$6:$B$305,B75,'Histórico'!$J$6:$J$305,"&lt;&gt;"),'Parâmetros'!$B$9))</f>
        <v/>
      </c>
      <c r="N75" s="44">
        <f>IF(L75="","",MAX(0,L75*(1-M75)))</f>
        <v/>
      </c>
      <c r="O75" s="44">
        <f>IF(L75="","",L75*(1+M75))</f>
        <v/>
      </c>
      <c r="P75" s="44">
        <f>IF(L75="","",IF(INDEX('Parâmetros'!$E$18:$E$117,MATCH(B75,'Parâmetros'!$A$18:$A$117,0))="","",INDEX('Parâmetros'!$E$18:$E$117,MATCH(B75,'Parâmetros'!$A$18:$A$117,0))+N(INDEX('Parâmetros'!$F$18:$F$117,MATCH(B75,'Parâmetros'!$A$18:$A$117,0)))-SUMIFS($L$6:L75,$B$6:B75,B75,$A$6:A75,"&lt;="&amp;A75)))</f>
        <v/>
      </c>
      <c r="Q75" s="44">
        <f>IF(P75="","",MAX(0,-P75))</f>
        <v/>
      </c>
      <c r="R75" s="43">
        <f>IF(B75="","",IF(L75="","SEM BASE",IF(P75="","ESTOQUE NÃO INFORMADO",IF(P75&lt;0,"RUPTURA PREVISTA",IF(D75="Sem histórico","USAR DEMANDA INICIAL",IF(D75="Histórico insuficiente","HISTÓRICO INSUFICIENTE","OK"))))))</f>
        <v/>
      </c>
    </row>
    <row r="76">
      <c r="A76" s="42">
        <f>IF(B76="","",EDATE(EOMONTH('Parâmetros'!$B$2,0)+1,MOD(ROW()-6,12)))</f>
        <v/>
      </c>
      <c r="B7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6" s="43">
        <f>IF(B76="","",INDEX('Parâmetros'!$B$18:$B$117,MATCH(B76,'Parâmetros'!$A$18:$A$117,0)))</f>
        <v/>
      </c>
      <c r="D76" s="43">
        <f>IF(B76="","",INDEX('Parâmetros'!$I$18:$I$117,MATCH(B76,'Parâmetros'!$A$18:$A$117,0)))</f>
        <v/>
      </c>
      <c r="E76" s="44">
        <f>IF(B76="","",IF(COUNTIFS('Histórico'!$B$6:$B$305,B76,'Histórico'!$A$6:$A$305,"&gt;="&amp;EDATE(EOMONTH('Parâmetros'!$B$2,0)+1,-'Parâmetros'!$B$4),'Histórico'!$A$6:$A$305,"&lt;="&amp;'Parâmetros'!$B$2,'Histórico'!$L$6:$L$305,"OK")&gt;='Parâmetros'!$B$11,AVERAGEIFS('Histórico'!$H$6:$H$305,'Histórico'!$B$6:$B$305,B76,'Histórico'!$A$6:$A$305,"&gt;="&amp;EDATE(EOMONTH('Parâmetros'!$B$2,0)+1,-'Parâmetros'!$B$4),'Histórico'!$A$6:$A$305,"&lt;="&amp;'Parâmetros'!$B$2,'Histórico'!$L$6:$L$305,"OK"),IF(INDEX('Parâmetros'!$G$18:$G$117,MATCH(B76,'Parâmetros'!$A$18:$A$117,0))="","",INDEX('Parâmetros'!$G$18:$G$117,MATCH(B76,'Parâmetros'!$A$18:$A$117,0)))))</f>
        <v/>
      </c>
      <c r="F76" s="45">
        <f>IF(B76="","",IF(COUNTIFS('Histórico'!$B$6:$B$305,B76,'Histórico'!$L$6:$L$305,"OK",'Histórico'!$M$6:$M$305,MONTH(A76),'Histórico'!$A$6:$A$305,"&lt;="&amp;'Parâmetros'!$B$2)&gt;='Parâmetros'!$B$12,MAX('Parâmetros'!$B$13,MIN('Parâmetros'!$B$14,IFERROR(AVERAGEIFS('Histórico'!$H$6:$H$305,'Histórico'!$B$6:$B$305,B76,'Histórico'!$L$6:$L$305,"OK",'Histórico'!$M$6:$M$305,MONTH(A76),'Histórico'!$A$6:$A$305,"&lt;="&amp;'Parâmetros'!$B$2)/AVERAGEIFS('Histórico'!$H$6:$H$305,'Histórico'!$B$6:$B$305,B76,'Histórico'!$L$6:$L$305,"OK",'Histórico'!$A$6:$A$305,"&lt;="&amp;'Parâmetros'!$B$2),1))),1))</f>
        <v/>
      </c>
      <c r="G76" s="45">
        <f>IF(OR(A76="",B76=""),"",MAX(0.1,1+SUMPRODUCT(--('Eventos'!$B$6:$B$105&lt;=EOMONTH(A76,0)),--('Eventos'!$C$6:$C$105&gt;=A76),--((('Eventos'!$D$6:$D$105=B76)+('Eventos'!$D$6:$D$105="TODOS"))&gt;0),--('Eventos'!$G$6:$G$105="Ativo"),--('Eventos'!$I$6:$I$105="OK"),'Eventos'!$F$6:$F$105)))</f>
        <v/>
      </c>
      <c r="H76" s="44">
        <f>IF(OR(B76="",E76=""),"",MAX(0,E76*F76*G76))</f>
        <v/>
      </c>
      <c r="I76" s="44">
        <f>IF(H76="","",H76*'Parâmetros'!$B$6)</f>
        <v/>
      </c>
      <c r="J76" s="44">
        <f>IF(H76="","",H76*'Parâmetros'!$B$7)</f>
        <v/>
      </c>
      <c r="K76" s="44">
        <f>IF(H76="","",H76*'Parâmetros'!$B$8)</f>
        <v/>
      </c>
      <c r="L76" s="44">
        <f>IF(H76="","",IF('Parâmetros'!$B$5="Conservador",I76,IF('Parâmetros'!$B$5="Otimista",K76,J76)))</f>
        <v/>
      </c>
      <c r="M76" s="46">
        <f>IF(B76="","",IF(COUNTIFS('Histórico'!$B$6:$B$305,B76,'Histórico'!$J$6:$J$305,"&lt;&gt;")&gt;='Parâmetros'!$B$10,AVERAGEIFS('Histórico'!$K$6:$K$305,'Histórico'!$B$6:$B$305,B76,'Histórico'!$J$6:$J$305,"&lt;&gt;"),'Parâmetros'!$B$9))</f>
        <v/>
      </c>
      <c r="N76" s="44">
        <f>IF(L76="","",MAX(0,L76*(1-M76)))</f>
        <v/>
      </c>
      <c r="O76" s="44">
        <f>IF(L76="","",L76*(1+M76))</f>
        <v/>
      </c>
      <c r="P76" s="44">
        <f>IF(L76="","",IF(INDEX('Parâmetros'!$E$18:$E$117,MATCH(B76,'Parâmetros'!$A$18:$A$117,0))="","",INDEX('Parâmetros'!$E$18:$E$117,MATCH(B76,'Parâmetros'!$A$18:$A$117,0))+N(INDEX('Parâmetros'!$F$18:$F$117,MATCH(B76,'Parâmetros'!$A$18:$A$117,0)))-SUMIFS($L$6:L76,$B$6:B76,B76,$A$6:A76,"&lt;="&amp;A76)))</f>
        <v/>
      </c>
      <c r="Q76" s="44">
        <f>IF(P76="","",MAX(0,-P76))</f>
        <v/>
      </c>
      <c r="R76" s="43">
        <f>IF(B76="","",IF(L76="","SEM BASE",IF(P76="","ESTOQUE NÃO INFORMADO",IF(P76&lt;0,"RUPTURA PREVISTA",IF(D76="Sem histórico","USAR DEMANDA INICIAL",IF(D76="Histórico insuficiente","HISTÓRICO INSUFICIENTE","OK"))))))</f>
        <v/>
      </c>
    </row>
    <row r="77">
      <c r="A77" s="42">
        <f>IF(B77="","",EDATE(EOMONTH('Parâmetros'!$B$2,0)+1,MOD(ROW()-6,12)))</f>
        <v/>
      </c>
      <c r="B7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7" s="43">
        <f>IF(B77="","",INDEX('Parâmetros'!$B$18:$B$117,MATCH(B77,'Parâmetros'!$A$18:$A$117,0)))</f>
        <v/>
      </c>
      <c r="D77" s="43">
        <f>IF(B77="","",INDEX('Parâmetros'!$I$18:$I$117,MATCH(B77,'Parâmetros'!$A$18:$A$117,0)))</f>
        <v/>
      </c>
      <c r="E77" s="44">
        <f>IF(B77="","",IF(COUNTIFS('Histórico'!$B$6:$B$305,B77,'Histórico'!$A$6:$A$305,"&gt;="&amp;EDATE(EOMONTH('Parâmetros'!$B$2,0)+1,-'Parâmetros'!$B$4),'Histórico'!$A$6:$A$305,"&lt;="&amp;'Parâmetros'!$B$2,'Histórico'!$L$6:$L$305,"OK")&gt;='Parâmetros'!$B$11,AVERAGEIFS('Histórico'!$H$6:$H$305,'Histórico'!$B$6:$B$305,B77,'Histórico'!$A$6:$A$305,"&gt;="&amp;EDATE(EOMONTH('Parâmetros'!$B$2,0)+1,-'Parâmetros'!$B$4),'Histórico'!$A$6:$A$305,"&lt;="&amp;'Parâmetros'!$B$2,'Histórico'!$L$6:$L$305,"OK"),IF(INDEX('Parâmetros'!$G$18:$G$117,MATCH(B77,'Parâmetros'!$A$18:$A$117,0))="","",INDEX('Parâmetros'!$G$18:$G$117,MATCH(B77,'Parâmetros'!$A$18:$A$117,0)))))</f>
        <v/>
      </c>
      <c r="F77" s="45">
        <f>IF(B77="","",IF(COUNTIFS('Histórico'!$B$6:$B$305,B77,'Histórico'!$L$6:$L$305,"OK",'Histórico'!$M$6:$M$305,MONTH(A77),'Histórico'!$A$6:$A$305,"&lt;="&amp;'Parâmetros'!$B$2)&gt;='Parâmetros'!$B$12,MAX('Parâmetros'!$B$13,MIN('Parâmetros'!$B$14,IFERROR(AVERAGEIFS('Histórico'!$H$6:$H$305,'Histórico'!$B$6:$B$305,B77,'Histórico'!$L$6:$L$305,"OK",'Histórico'!$M$6:$M$305,MONTH(A77),'Histórico'!$A$6:$A$305,"&lt;="&amp;'Parâmetros'!$B$2)/AVERAGEIFS('Histórico'!$H$6:$H$305,'Histórico'!$B$6:$B$305,B77,'Histórico'!$L$6:$L$305,"OK",'Histórico'!$A$6:$A$305,"&lt;="&amp;'Parâmetros'!$B$2),1))),1))</f>
        <v/>
      </c>
      <c r="G77" s="45">
        <f>IF(OR(A77="",B77=""),"",MAX(0.1,1+SUMPRODUCT(--('Eventos'!$B$6:$B$105&lt;=EOMONTH(A77,0)),--('Eventos'!$C$6:$C$105&gt;=A77),--((('Eventos'!$D$6:$D$105=B77)+('Eventos'!$D$6:$D$105="TODOS"))&gt;0),--('Eventos'!$G$6:$G$105="Ativo"),--('Eventos'!$I$6:$I$105="OK"),'Eventos'!$F$6:$F$105)))</f>
        <v/>
      </c>
      <c r="H77" s="44">
        <f>IF(OR(B77="",E77=""),"",MAX(0,E77*F77*G77))</f>
        <v/>
      </c>
      <c r="I77" s="44">
        <f>IF(H77="","",H77*'Parâmetros'!$B$6)</f>
        <v/>
      </c>
      <c r="J77" s="44">
        <f>IF(H77="","",H77*'Parâmetros'!$B$7)</f>
        <v/>
      </c>
      <c r="K77" s="44">
        <f>IF(H77="","",H77*'Parâmetros'!$B$8)</f>
        <v/>
      </c>
      <c r="L77" s="44">
        <f>IF(H77="","",IF('Parâmetros'!$B$5="Conservador",I77,IF('Parâmetros'!$B$5="Otimista",K77,J77)))</f>
        <v/>
      </c>
      <c r="M77" s="46">
        <f>IF(B77="","",IF(COUNTIFS('Histórico'!$B$6:$B$305,B77,'Histórico'!$J$6:$J$305,"&lt;&gt;")&gt;='Parâmetros'!$B$10,AVERAGEIFS('Histórico'!$K$6:$K$305,'Histórico'!$B$6:$B$305,B77,'Histórico'!$J$6:$J$305,"&lt;&gt;"),'Parâmetros'!$B$9))</f>
        <v/>
      </c>
      <c r="N77" s="44">
        <f>IF(L77="","",MAX(0,L77*(1-M77)))</f>
        <v/>
      </c>
      <c r="O77" s="44">
        <f>IF(L77="","",L77*(1+M77))</f>
        <v/>
      </c>
      <c r="P77" s="44">
        <f>IF(L77="","",IF(INDEX('Parâmetros'!$E$18:$E$117,MATCH(B77,'Parâmetros'!$A$18:$A$117,0))="","",INDEX('Parâmetros'!$E$18:$E$117,MATCH(B77,'Parâmetros'!$A$18:$A$117,0))+N(INDEX('Parâmetros'!$F$18:$F$117,MATCH(B77,'Parâmetros'!$A$18:$A$117,0)))-SUMIFS($L$6:L77,$B$6:B77,B77,$A$6:A77,"&lt;="&amp;A77)))</f>
        <v/>
      </c>
      <c r="Q77" s="44">
        <f>IF(P77="","",MAX(0,-P77))</f>
        <v/>
      </c>
      <c r="R77" s="43">
        <f>IF(B77="","",IF(L77="","SEM BASE",IF(P77="","ESTOQUE NÃO INFORMADO",IF(P77&lt;0,"RUPTURA PREVISTA",IF(D77="Sem histórico","USAR DEMANDA INICIAL",IF(D77="Histórico insuficiente","HISTÓRICO INSUFICIENTE","OK"))))))</f>
        <v/>
      </c>
    </row>
    <row r="78">
      <c r="A78" s="42">
        <f>IF(B78="","",EDATE(EOMONTH('Parâmetros'!$B$2,0)+1,MOD(ROW()-6,12)))</f>
        <v/>
      </c>
      <c r="B7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8" s="43">
        <f>IF(B78="","",INDEX('Parâmetros'!$B$18:$B$117,MATCH(B78,'Parâmetros'!$A$18:$A$117,0)))</f>
        <v/>
      </c>
      <c r="D78" s="43">
        <f>IF(B78="","",INDEX('Parâmetros'!$I$18:$I$117,MATCH(B78,'Parâmetros'!$A$18:$A$117,0)))</f>
        <v/>
      </c>
      <c r="E78" s="44">
        <f>IF(B78="","",IF(COUNTIFS('Histórico'!$B$6:$B$305,B78,'Histórico'!$A$6:$A$305,"&gt;="&amp;EDATE(EOMONTH('Parâmetros'!$B$2,0)+1,-'Parâmetros'!$B$4),'Histórico'!$A$6:$A$305,"&lt;="&amp;'Parâmetros'!$B$2,'Histórico'!$L$6:$L$305,"OK")&gt;='Parâmetros'!$B$11,AVERAGEIFS('Histórico'!$H$6:$H$305,'Histórico'!$B$6:$B$305,B78,'Histórico'!$A$6:$A$305,"&gt;="&amp;EDATE(EOMONTH('Parâmetros'!$B$2,0)+1,-'Parâmetros'!$B$4),'Histórico'!$A$6:$A$305,"&lt;="&amp;'Parâmetros'!$B$2,'Histórico'!$L$6:$L$305,"OK"),IF(INDEX('Parâmetros'!$G$18:$G$117,MATCH(B78,'Parâmetros'!$A$18:$A$117,0))="","",INDEX('Parâmetros'!$G$18:$G$117,MATCH(B78,'Parâmetros'!$A$18:$A$117,0)))))</f>
        <v/>
      </c>
      <c r="F78" s="45">
        <f>IF(B78="","",IF(COUNTIFS('Histórico'!$B$6:$B$305,B78,'Histórico'!$L$6:$L$305,"OK",'Histórico'!$M$6:$M$305,MONTH(A78),'Histórico'!$A$6:$A$305,"&lt;="&amp;'Parâmetros'!$B$2)&gt;='Parâmetros'!$B$12,MAX('Parâmetros'!$B$13,MIN('Parâmetros'!$B$14,IFERROR(AVERAGEIFS('Histórico'!$H$6:$H$305,'Histórico'!$B$6:$B$305,B78,'Histórico'!$L$6:$L$305,"OK",'Histórico'!$M$6:$M$305,MONTH(A78),'Histórico'!$A$6:$A$305,"&lt;="&amp;'Parâmetros'!$B$2)/AVERAGEIFS('Histórico'!$H$6:$H$305,'Histórico'!$B$6:$B$305,B78,'Histórico'!$L$6:$L$305,"OK",'Histórico'!$A$6:$A$305,"&lt;="&amp;'Parâmetros'!$B$2),1))),1))</f>
        <v/>
      </c>
      <c r="G78" s="45">
        <f>IF(OR(A78="",B78=""),"",MAX(0.1,1+SUMPRODUCT(--('Eventos'!$B$6:$B$105&lt;=EOMONTH(A78,0)),--('Eventos'!$C$6:$C$105&gt;=A78),--((('Eventos'!$D$6:$D$105=B78)+('Eventos'!$D$6:$D$105="TODOS"))&gt;0),--('Eventos'!$G$6:$G$105="Ativo"),--('Eventos'!$I$6:$I$105="OK"),'Eventos'!$F$6:$F$105)))</f>
        <v/>
      </c>
      <c r="H78" s="44">
        <f>IF(OR(B78="",E78=""),"",MAX(0,E78*F78*G78))</f>
        <v/>
      </c>
      <c r="I78" s="44">
        <f>IF(H78="","",H78*'Parâmetros'!$B$6)</f>
        <v/>
      </c>
      <c r="J78" s="44">
        <f>IF(H78="","",H78*'Parâmetros'!$B$7)</f>
        <v/>
      </c>
      <c r="K78" s="44">
        <f>IF(H78="","",H78*'Parâmetros'!$B$8)</f>
        <v/>
      </c>
      <c r="L78" s="44">
        <f>IF(H78="","",IF('Parâmetros'!$B$5="Conservador",I78,IF('Parâmetros'!$B$5="Otimista",K78,J78)))</f>
        <v/>
      </c>
      <c r="M78" s="46">
        <f>IF(B78="","",IF(COUNTIFS('Histórico'!$B$6:$B$305,B78,'Histórico'!$J$6:$J$305,"&lt;&gt;")&gt;='Parâmetros'!$B$10,AVERAGEIFS('Histórico'!$K$6:$K$305,'Histórico'!$B$6:$B$305,B78,'Histórico'!$J$6:$J$305,"&lt;&gt;"),'Parâmetros'!$B$9))</f>
        <v/>
      </c>
      <c r="N78" s="44">
        <f>IF(L78="","",MAX(0,L78*(1-M78)))</f>
        <v/>
      </c>
      <c r="O78" s="44">
        <f>IF(L78="","",L78*(1+M78))</f>
        <v/>
      </c>
      <c r="P78" s="44">
        <f>IF(L78="","",IF(INDEX('Parâmetros'!$E$18:$E$117,MATCH(B78,'Parâmetros'!$A$18:$A$117,0))="","",INDEX('Parâmetros'!$E$18:$E$117,MATCH(B78,'Parâmetros'!$A$18:$A$117,0))+N(INDEX('Parâmetros'!$F$18:$F$117,MATCH(B78,'Parâmetros'!$A$18:$A$117,0)))-SUMIFS($L$6:L78,$B$6:B78,B78,$A$6:A78,"&lt;="&amp;A78)))</f>
        <v/>
      </c>
      <c r="Q78" s="44">
        <f>IF(P78="","",MAX(0,-P78))</f>
        <v/>
      </c>
      <c r="R78" s="43">
        <f>IF(B78="","",IF(L78="","SEM BASE",IF(P78="","ESTOQUE NÃO INFORMADO",IF(P78&lt;0,"RUPTURA PREVISTA",IF(D78="Sem histórico","USAR DEMANDA INICIAL",IF(D78="Histórico insuficiente","HISTÓRICO INSUFICIENTE","OK"))))))</f>
        <v/>
      </c>
    </row>
    <row r="79">
      <c r="A79" s="42">
        <f>IF(B79="","",EDATE(EOMONTH('Parâmetros'!$B$2,0)+1,MOD(ROW()-6,12)))</f>
        <v/>
      </c>
      <c r="B7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9" s="43">
        <f>IF(B79="","",INDEX('Parâmetros'!$B$18:$B$117,MATCH(B79,'Parâmetros'!$A$18:$A$117,0)))</f>
        <v/>
      </c>
      <c r="D79" s="43">
        <f>IF(B79="","",INDEX('Parâmetros'!$I$18:$I$117,MATCH(B79,'Parâmetros'!$A$18:$A$117,0)))</f>
        <v/>
      </c>
      <c r="E79" s="44">
        <f>IF(B79="","",IF(COUNTIFS('Histórico'!$B$6:$B$305,B79,'Histórico'!$A$6:$A$305,"&gt;="&amp;EDATE(EOMONTH('Parâmetros'!$B$2,0)+1,-'Parâmetros'!$B$4),'Histórico'!$A$6:$A$305,"&lt;="&amp;'Parâmetros'!$B$2,'Histórico'!$L$6:$L$305,"OK")&gt;='Parâmetros'!$B$11,AVERAGEIFS('Histórico'!$H$6:$H$305,'Histórico'!$B$6:$B$305,B79,'Histórico'!$A$6:$A$305,"&gt;="&amp;EDATE(EOMONTH('Parâmetros'!$B$2,0)+1,-'Parâmetros'!$B$4),'Histórico'!$A$6:$A$305,"&lt;="&amp;'Parâmetros'!$B$2,'Histórico'!$L$6:$L$305,"OK"),IF(INDEX('Parâmetros'!$G$18:$G$117,MATCH(B79,'Parâmetros'!$A$18:$A$117,0))="","",INDEX('Parâmetros'!$G$18:$G$117,MATCH(B79,'Parâmetros'!$A$18:$A$117,0)))))</f>
        <v/>
      </c>
      <c r="F79" s="45">
        <f>IF(B79="","",IF(COUNTIFS('Histórico'!$B$6:$B$305,B79,'Histórico'!$L$6:$L$305,"OK",'Histórico'!$M$6:$M$305,MONTH(A79),'Histórico'!$A$6:$A$305,"&lt;="&amp;'Parâmetros'!$B$2)&gt;='Parâmetros'!$B$12,MAX('Parâmetros'!$B$13,MIN('Parâmetros'!$B$14,IFERROR(AVERAGEIFS('Histórico'!$H$6:$H$305,'Histórico'!$B$6:$B$305,B79,'Histórico'!$L$6:$L$305,"OK",'Histórico'!$M$6:$M$305,MONTH(A79),'Histórico'!$A$6:$A$305,"&lt;="&amp;'Parâmetros'!$B$2)/AVERAGEIFS('Histórico'!$H$6:$H$305,'Histórico'!$B$6:$B$305,B79,'Histórico'!$L$6:$L$305,"OK",'Histórico'!$A$6:$A$305,"&lt;="&amp;'Parâmetros'!$B$2),1))),1))</f>
        <v/>
      </c>
      <c r="G79" s="45">
        <f>IF(OR(A79="",B79=""),"",MAX(0.1,1+SUMPRODUCT(--('Eventos'!$B$6:$B$105&lt;=EOMONTH(A79,0)),--('Eventos'!$C$6:$C$105&gt;=A79),--((('Eventos'!$D$6:$D$105=B79)+('Eventos'!$D$6:$D$105="TODOS"))&gt;0),--('Eventos'!$G$6:$G$105="Ativo"),--('Eventos'!$I$6:$I$105="OK"),'Eventos'!$F$6:$F$105)))</f>
        <v/>
      </c>
      <c r="H79" s="44">
        <f>IF(OR(B79="",E79=""),"",MAX(0,E79*F79*G79))</f>
        <v/>
      </c>
      <c r="I79" s="44">
        <f>IF(H79="","",H79*'Parâmetros'!$B$6)</f>
        <v/>
      </c>
      <c r="J79" s="44">
        <f>IF(H79="","",H79*'Parâmetros'!$B$7)</f>
        <v/>
      </c>
      <c r="K79" s="44">
        <f>IF(H79="","",H79*'Parâmetros'!$B$8)</f>
        <v/>
      </c>
      <c r="L79" s="44">
        <f>IF(H79="","",IF('Parâmetros'!$B$5="Conservador",I79,IF('Parâmetros'!$B$5="Otimista",K79,J79)))</f>
        <v/>
      </c>
      <c r="M79" s="46">
        <f>IF(B79="","",IF(COUNTIFS('Histórico'!$B$6:$B$305,B79,'Histórico'!$J$6:$J$305,"&lt;&gt;")&gt;='Parâmetros'!$B$10,AVERAGEIFS('Histórico'!$K$6:$K$305,'Histórico'!$B$6:$B$305,B79,'Histórico'!$J$6:$J$305,"&lt;&gt;"),'Parâmetros'!$B$9))</f>
        <v/>
      </c>
      <c r="N79" s="44">
        <f>IF(L79="","",MAX(0,L79*(1-M79)))</f>
        <v/>
      </c>
      <c r="O79" s="44">
        <f>IF(L79="","",L79*(1+M79))</f>
        <v/>
      </c>
      <c r="P79" s="44">
        <f>IF(L79="","",IF(INDEX('Parâmetros'!$E$18:$E$117,MATCH(B79,'Parâmetros'!$A$18:$A$117,0))="","",INDEX('Parâmetros'!$E$18:$E$117,MATCH(B79,'Parâmetros'!$A$18:$A$117,0))+N(INDEX('Parâmetros'!$F$18:$F$117,MATCH(B79,'Parâmetros'!$A$18:$A$117,0)))-SUMIFS($L$6:L79,$B$6:B79,B79,$A$6:A79,"&lt;="&amp;A79)))</f>
        <v/>
      </c>
      <c r="Q79" s="44">
        <f>IF(P79="","",MAX(0,-P79))</f>
        <v/>
      </c>
      <c r="R79" s="43">
        <f>IF(B79="","",IF(L79="","SEM BASE",IF(P79="","ESTOQUE NÃO INFORMADO",IF(P79&lt;0,"RUPTURA PREVISTA",IF(D79="Sem histórico","USAR DEMANDA INICIAL",IF(D79="Histórico insuficiente","HISTÓRICO INSUFICIENTE","OK"))))))</f>
        <v/>
      </c>
    </row>
    <row r="80">
      <c r="A80" s="42">
        <f>IF(B80="","",EDATE(EOMONTH('Parâmetros'!$B$2,0)+1,MOD(ROW()-6,12)))</f>
        <v/>
      </c>
      <c r="B8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0" s="43">
        <f>IF(B80="","",INDEX('Parâmetros'!$B$18:$B$117,MATCH(B80,'Parâmetros'!$A$18:$A$117,0)))</f>
        <v/>
      </c>
      <c r="D80" s="43">
        <f>IF(B80="","",INDEX('Parâmetros'!$I$18:$I$117,MATCH(B80,'Parâmetros'!$A$18:$A$117,0)))</f>
        <v/>
      </c>
      <c r="E80" s="44">
        <f>IF(B80="","",IF(COUNTIFS('Histórico'!$B$6:$B$305,B80,'Histórico'!$A$6:$A$305,"&gt;="&amp;EDATE(EOMONTH('Parâmetros'!$B$2,0)+1,-'Parâmetros'!$B$4),'Histórico'!$A$6:$A$305,"&lt;="&amp;'Parâmetros'!$B$2,'Histórico'!$L$6:$L$305,"OK")&gt;='Parâmetros'!$B$11,AVERAGEIFS('Histórico'!$H$6:$H$305,'Histórico'!$B$6:$B$305,B80,'Histórico'!$A$6:$A$305,"&gt;="&amp;EDATE(EOMONTH('Parâmetros'!$B$2,0)+1,-'Parâmetros'!$B$4),'Histórico'!$A$6:$A$305,"&lt;="&amp;'Parâmetros'!$B$2,'Histórico'!$L$6:$L$305,"OK"),IF(INDEX('Parâmetros'!$G$18:$G$117,MATCH(B80,'Parâmetros'!$A$18:$A$117,0))="","",INDEX('Parâmetros'!$G$18:$G$117,MATCH(B80,'Parâmetros'!$A$18:$A$117,0)))))</f>
        <v/>
      </c>
      <c r="F80" s="45">
        <f>IF(B80="","",IF(COUNTIFS('Histórico'!$B$6:$B$305,B80,'Histórico'!$L$6:$L$305,"OK",'Histórico'!$M$6:$M$305,MONTH(A80),'Histórico'!$A$6:$A$305,"&lt;="&amp;'Parâmetros'!$B$2)&gt;='Parâmetros'!$B$12,MAX('Parâmetros'!$B$13,MIN('Parâmetros'!$B$14,IFERROR(AVERAGEIFS('Histórico'!$H$6:$H$305,'Histórico'!$B$6:$B$305,B80,'Histórico'!$L$6:$L$305,"OK",'Histórico'!$M$6:$M$305,MONTH(A80),'Histórico'!$A$6:$A$305,"&lt;="&amp;'Parâmetros'!$B$2)/AVERAGEIFS('Histórico'!$H$6:$H$305,'Histórico'!$B$6:$B$305,B80,'Histórico'!$L$6:$L$305,"OK",'Histórico'!$A$6:$A$305,"&lt;="&amp;'Parâmetros'!$B$2),1))),1))</f>
        <v/>
      </c>
      <c r="G80" s="45">
        <f>IF(OR(A80="",B80=""),"",MAX(0.1,1+SUMPRODUCT(--('Eventos'!$B$6:$B$105&lt;=EOMONTH(A80,0)),--('Eventos'!$C$6:$C$105&gt;=A80),--((('Eventos'!$D$6:$D$105=B80)+('Eventos'!$D$6:$D$105="TODOS"))&gt;0),--('Eventos'!$G$6:$G$105="Ativo"),--('Eventos'!$I$6:$I$105="OK"),'Eventos'!$F$6:$F$105)))</f>
        <v/>
      </c>
      <c r="H80" s="44">
        <f>IF(OR(B80="",E80=""),"",MAX(0,E80*F80*G80))</f>
        <v/>
      </c>
      <c r="I80" s="44">
        <f>IF(H80="","",H80*'Parâmetros'!$B$6)</f>
        <v/>
      </c>
      <c r="J80" s="44">
        <f>IF(H80="","",H80*'Parâmetros'!$B$7)</f>
        <v/>
      </c>
      <c r="K80" s="44">
        <f>IF(H80="","",H80*'Parâmetros'!$B$8)</f>
        <v/>
      </c>
      <c r="L80" s="44">
        <f>IF(H80="","",IF('Parâmetros'!$B$5="Conservador",I80,IF('Parâmetros'!$B$5="Otimista",K80,J80)))</f>
        <v/>
      </c>
      <c r="M80" s="46">
        <f>IF(B80="","",IF(COUNTIFS('Histórico'!$B$6:$B$305,B80,'Histórico'!$J$6:$J$305,"&lt;&gt;")&gt;='Parâmetros'!$B$10,AVERAGEIFS('Histórico'!$K$6:$K$305,'Histórico'!$B$6:$B$305,B80,'Histórico'!$J$6:$J$305,"&lt;&gt;"),'Parâmetros'!$B$9))</f>
        <v/>
      </c>
      <c r="N80" s="44">
        <f>IF(L80="","",MAX(0,L80*(1-M80)))</f>
        <v/>
      </c>
      <c r="O80" s="44">
        <f>IF(L80="","",L80*(1+M80))</f>
        <v/>
      </c>
      <c r="P80" s="44">
        <f>IF(L80="","",IF(INDEX('Parâmetros'!$E$18:$E$117,MATCH(B80,'Parâmetros'!$A$18:$A$117,0))="","",INDEX('Parâmetros'!$E$18:$E$117,MATCH(B80,'Parâmetros'!$A$18:$A$117,0))+N(INDEX('Parâmetros'!$F$18:$F$117,MATCH(B80,'Parâmetros'!$A$18:$A$117,0)))-SUMIFS($L$6:L80,$B$6:B80,B80,$A$6:A80,"&lt;="&amp;A80)))</f>
        <v/>
      </c>
      <c r="Q80" s="44">
        <f>IF(P80="","",MAX(0,-P80))</f>
        <v/>
      </c>
      <c r="R80" s="43">
        <f>IF(B80="","",IF(L80="","SEM BASE",IF(P80="","ESTOQUE NÃO INFORMADO",IF(P80&lt;0,"RUPTURA PREVISTA",IF(D80="Sem histórico","USAR DEMANDA INICIAL",IF(D80="Histórico insuficiente","HISTÓRICO INSUFICIENTE","OK"))))))</f>
        <v/>
      </c>
    </row>
    <row r="81">
      <c r="A81" s="42">
        <f>IF(B81="","",EDATE(EOMONTH('Parâmetros'!$B$2,0)+1,MOD(ROW()-6,12)))</f>
        <v/>
      </c>
      <c r="B8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1" s="43">
        <f>IF(B81="","",INDEX('Parâmetros'!$B$18:$B$117,MATCH(B81,'Parâmetros'!$A$18:$A$117,0)))</f>
        <v/>
      </c>
      <c r="D81" s="43">
        <f>IF(B81="","",INDEX('Parâmetros'!$I$18:$I$117,MATCH(B81,'Parâmetros'!$A$18:$A$117,0)))</f>
        <v/>
      </c>
      <c r="E81" s="44">
        <f>IF(B81="","",IF(COUNTIFS('Histórico'!$B$6:$B$305,B81,'Histórico'!$A$6:$A$305,"&gt;="&amp;EDATE(EOMONTH('Parâmetros'!$B$2,0)+1,-'Parâmetros'!$B$4),'Histórico'!$A$6:$A$305,"&lt;="&amp;'Parâmetros'!$B$2,'Histórico'!$L$6:$L$305,"OK")&gt;='Parâmetros'!$B$11,AVERAGEIFS('Histórico'!$H$6:$H$305,'Histórico'!$B$6:$B$305,B81,'Histórico'!$A$6:$A$305,"&gt;="&amp;EDATE(EOMONTH('Parâmetros'!$B$2,0)+1,-'Parâmetros'!$B$4),'Histórico'!$A$6:$A$305,"&lt;="&amp;'Parâmetros'!$B$2,'Histórico'!$L$6:$L$305,"OK"),IF(INDEX('Parâmetros'!$G$18:$G$117,MATCH(B81,'Parâmetros'!$A$18:$A$117,0))="","",INDEX('Parâmetros'!$G$18:$G$117,MATCH(B81,'Parâmetros'!$A$18:$A$117,0)))))</f>
        <v/>
      </c>
      <c r="F81" s="45">
        <f>IF(B81="","",IF(COUNTIFS('Histórico'!$B$6:$B$305,B81,'Histórico'!$L$6:$L$305,"OK",'Histórico'!$M$6:$M$305,MONTH(A81),'Histórico'!$A$6:$A$305,"&lt;="&amp;'Parâmetros'!$B$2)&gt;='Parâmetros'!$B$12,MAX('Parâmetros'!$B$13,MIN('Parâmetros'!$B$14,IFERROR(AVERAGEIFS('Histórico'!$H$6:$H$305,'Histórico'!$B$6:$B$305,B81,'Histórico'!$L$6:$L$305,"OK",'Histórico'!$M$6:$M$305,MONTH(A81),'Histórico'!$A$6:$A$305,"&lt;="&amp;'Parâmetros'!$B$2)/AVERAGEIFS('Histórico'!$H$6:$H$305,'Histórico'!$B$6:$B$305,B81,'Histórico'!$L$6:$L$305,"OK",'Histórico'!$A$6:$A$305,"&lt;="&amp;'Parâmetros'!$B$2),1))),1))</f>
        <v/>
      </c>
      <c r="G81" s="45">
        <f>IF(OR(A81="",B81=""),"",MAX(0.1,1+SUMPRODUCT(--('Eventos'!$B$6:$B$105&lt;=EOMONTH(A81,0)),--('Eventos'!$C$6:$C$105&gt;=A81),--((('Eventos'!$D$6:$D$105=B81)+('Eventos'!$D$6:$D$105="TODOS"))&gt;0),--('Eventos'!$G$6:$G$105="Ativo"),--('Eventos'!$I$6:$I$105="OK"),'Eventos'!$F$6:$F$105)))</f>
        <v/>
      </c>
      <c r="H81" s="44">
        <f>IF(OR(B81="",E81=""),"",MAX(0,E81*F81*G81))</f>
        <v/>
      </c>
      <c r="I81" s="44">
        <f>IF(H81="","",H81*'Parâmetros'!$B$6)</f>
        <v/>
      </c>
      <c r="J81" s="44">
        <f>IF(H81="","",H81*'Parâmetros'!$B$7)</f>
        <v/>
      </c>
      <c r="K81" s="44">
        <f>IF(H81="","",H81*'Parâmetros'!$B$8)</f>
        <v/>
      </c>
      <c r="L81" s="44">
        <f>IF(H81="","",IF('Parâmetros'!$B$5="Conservador",I81,IF('Parâmetros'!$B$5="Otimista",K81,J81)))</f>
        <v/>
      </c>
      <c r="M81" s="46">
        <f>IF(B81="","",IF(COUNTIFS('Histórico'!$B$6:$B$305,B81,'Histórico'!$J$6:$J$305,"&lt;&gt;")&gt;='Parâmetros'!$B$10,AVERAGEIFS('Histórico'!$K$6:$K$305,'Histórico'!$B$6:$B$305,B81,'Histórico'!$J$6:$J$305,"&lt;&gt;"),'Parâmetros'!$B$9))</f>
        <v/>
      </c>
      <c r="N81" s="44">
        <f>IF(L81="","",MAX(0,L81*(1-M81)))</f>
        <v/>
      </c>
      <c r="O81" s="44">
        <f>IF(L81="","",L81*(1+M81))</f>
        <v/>
      </c>
      <c r="P81" s="44">
        <f>IF(L81="","",IF(INDEX('Parâmetros'!$E$18:$E$117,MATCH(B81,'Parâmetros'!$A$18:$A$117,0))="","",INDEX('Parâmetros'!$E$18:$E$117,MATCH(B81,'Parâmetros'!$A$18:$A$117,0))+N(INDEX('Parâmetros'!$F$18:$F$117,MATCH(B81,'Parâmetros'!$A$18:$A$117,0)))-SUMIFS($L$6:L81,$B$6:B81,B81,$A$6:A81,"&lt;="&amp;A81)))</f>
        <v/>
      </c>
      <c r="Q81" s="44">
        <f>IF(P81="","",MAX(0,-P81))</f>
        <v/>
      </c>
      <c r="R81" s="43">
        <f>IF(B81="","",IF(L81="","SEM BASE",IF(P81="","ESTOQUE NÃO INFORMADO",IF(P81&lt;0,"RUPTURA PREVISTA",IF(D81="Sem histórico","USAR DEMANDA INICIAL",IF(D81="Histórico insuficiente","HISTÓRICO INSUFICIENTE","OK"))))))</f>
        <v/>
      </c>
    </row>
    <row r="82">
      <c r="A82" s="42">
        <f>IF(B82="","",EDATE(EOMONTH('Parâmetros'!$B$2,0)+1,MOD(ROW()-6,12)))</f>
        <v/>
      </c>
      <c r="B8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2" s="43">
        <f>IF(B82="","",INDEX('Parâmetros'!$B$18:$B$117,MATCH(B82,'Parâmetros'!$A$18:$A$117,0)))</f>
        <v/>
      </c>
      <c r="D82" s="43">
        <f>IF(B82="","",INDEX('Parâmetros'!$I$18:$I$117,MATCH(B82,'Parâmetros'!$A$18:$A$117,0)))</f>
        <v/>
      </c>
      <c r="E82" s="44">
        <f>IF(B82="","",IF(COUNTIFS('Histórico'!$B$6:$B$305,B82,'Histórico'!$A$6:$A$305,"&gt;="&amp;EDATE(EOMONTH('Parâmetros'!$B$2,0)+1,-'Parâmetros'!$B$4),'Histórico'!$A$6:$A$305,"&lt;="&amp;'Parâmetros'!$B$2,'Histórico'!$L$6:$L$305,"OK")&gt;='Parâmetros'!$B$11,AVERAGEIFS('Histórico'!$H$6:$H$305,'Histórico'!$B$6:$B$305,B82,'Histórico'!$A$6:$A$305,"&gt;="&amp;EDATE(EOMONTH('Parâmetros'!$B$2,0)+1,-'Parâmetros'!$B$4),'Histórico'!$A$6:$A$305,"&lt;="&amp;'Parâmetros'!$B$2,'Histórico'!$L$6:$L$305,"OK"),IF(INDEX('Parâmetros'!$G$18:$G$117,MATCH(B82,'Parâmetros'!$A$18:$A$117,0))="","",INDEX('Parâmetros'!$G$18:$G$117,MATCH(B82,'Parâmetros'!$A$18:$A$117,0)))))</f>
        <v/>
      </c>
      <c r="F82" s="45">
        <f>IF(B82="","",IF(COUNTIFS('Histórico'!$B$6:$B$305,B82,'Histórico'!$L$6:$L$305,"OK",'Histórico'!$M$6:$M$305,MONTH(A82),'Histórico'!$A$6:$A$305,"&lt;="&amp;'Parâmetros'!$B$2)&gt;='Parâmetros'!$B$12,MAX('Parâmetros'!$B$13,MIN('Parâmetros'!$B$14,IFERROR(AVERAGEIFS('Histórico'!$H$6:$H$305,'Histórico'!$B$6:$B$305,B82,'Histórico'!$L$6:$L$305,"OK",'Histórico'!$M$6:$M$305,MONTH(A82),'Histórico'!$A$6:$A$305,"&lt;="&amp;'Parâmetros'!$B$2)/AVERAGEIFS('Histórico'!$H$6:$H$305,'Histórico'!$B$6:$B$305,B82,'Histórico'!$L$6:$L$305,"OK",'Histórico'!$A$6:$A$305,"&lt;="&amp;'Parâmetros'!$B$2),1))),1))</f>
        <v/>
      </c>
      <c r="G82" s="45">
        <f>IF(OR(A82="",B82=""),"",MAX(0.1,1+SUMPRODUCT(--('Eventos'!$B$6:$B$105&lt;=EOMONTH(A82,0)),--('Eventos'!$C$6:$C$105&gt;=A82),--((('Eventos'!$D$6:$D$105=B82)+('Eventos'!$D$6:$D$105="TODOS"))&gt;0),--('Eventos'!$G$6:$G$105="Ativo"),--('Eventos'!$I$6:$I$105="OK"),'Eventos'!$F$6:$F$105)))</f>
        <v/>
      </c>
      <c r="H82" s="44">
        <f>IF(OR(B82="",E82=""),"",MAX(0,E82*F82*G82))</f>
        <v/>
      </c>
      <c r="I82" s="44">
        <f>IF(H82="","",H82*'Parâmetros'!$B$6)</f>
        <v/>
      </c>
      <c r="J82" s="44">
        <f>IF(H82="","",H82*'Parâmetros'!$B$7)</f>
        <v/>
      </c>
      <c r="K82" s="44">
        <f>IF(H82="","",H82*'Parâmetros'!$B$8)</f>
        <v/>
      </c>
      <c r="L82" s="44">
        <f>IF(H82="","",IF('Parâmetros'!$B$5="Conservador",I82,IF('Parâmetros'!$B$5="Otimista",K82,J82)))</f>
        <v/>
      </c>
      <c r="M82" s="46">
        <f>IF(B82="","",IF(COUNTIFS('Histórico'!$B$6:$B$305,B82,'Histórico'!$J$6:$J$305,"&lt;&gt;")&gt;='Parâmetros'!$B$10,AVERAGEIFS('Histórico'!$K$6:$K$305,'Histórico'!$B$6:$B$305,B82,'Histórico'!$J$6:$J$305,"&lt;&gt;"),'Parâmetros'!$B$9))</f>
        <v/>
      </c>
      <c r="N82" s="44">
        <f>IF(L82="","",MAX(0,L82*(1-M82)))</f>
        <v/>
      </c>
      <c r="O82" s="44">
        <f>IF(L82="","",L82*(1+M82))</f>
        <v/>
      </c>
      <c r="P82" s="44">
        <f>IF(L82="","",IF(INDEX('Parâmetros'!$E$18:$E$117,MATCH(B82,'Parâmetros'!$A$18:$A$117,0))="","",INDEX('Parâmetros'!$E$18:$E$117,MATCH(B82,'Parâmetros'!$A$18:$A$117,0))+N(INDEX('Parâmetros'!$F$18:$F$117,MATCH(B82,'Parâmetros'!$A$18:$A$117,0)))-SUMIFS($L$6:L82,$B$6:B82,B82,$A$6:A82,"&lt;="&amp;A82)))</f>
        <v/>
      </c>
      <c r="Q82" s="44">
        <f>IF(P82="","",MAX(0,-P82))</f>
        <v/>
      </c>
      <c r="R82" s="43">
        <f>IF(B82="","",IF(L82="","SEM BASE",IF(P82="","ESTOQUE NÃO INFORMADO",IF(P82&lt;0,"RUPTURA PREVISTA",IF(D82="Sem histórico","USAR DEMANDA INICIAL",IF(D82="Histórico insuficiente","HISTÓRICO INSUFICIENTE","OK"))))))</f>
        <v/>
      </c>
    </row>
    <row r="83">
      <c r="A83" s="42">
        <f>IF(B83="","",EDATE(EOMONTH('Parâmetros'!$B$2,0)+1,MOD(ROW()-6,12)))</f>
        <v/>
      </c>
      <c r="B8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3" s="43">
        <f>IF(B83="","",INDEX('Parâmetros'!$B$18:$B$117,MATCH(B83,'Parâmetros'!$A$18:$A$117,0)))</f>
        <v/>
      </c>
      <c r="D83" s="43">
        <f>IF(B83="","",INDEX('Parâmetros'!$I$18:$I$117,MATCH(B83,'Parâmetros'!$A$18:$A$117,0)))</f>
        <v/>
      </c>
      <c r="E83" s="44">
        <f>IF(B83="","",IF(COUNTIFS('Histórico'!$B$6:$B$305,B83,'Histórico'!$A$6:$A$305,"&gt;="&amp;EDATE(EOMONTH('Parâmetros'!$B$2,0)+1,-'Parâmetros'!$B$4),'Histórico'!$A$6:$A$305,"&lt;="&amp;'Parâmetros'!$B$2,'Histórico'!$L$6:$L$305,"OK")&gt;='Parâmetros'!$B$11,AVERAGEIFS('Histórico'!$H$6:$H$305,'Histórico'!$B$6:$B$305,B83,'Histórico'!$A$6:$A$305,"&gt;="&amp;EDATE(EOMONTH('Parâmetros'!$B$2,0)+1,-'Parâmetros'!$B$4),'Histórico'!$A$6:$A$305,"&lt;="&amp;'Parâmetros'!$B$2,'Histórico'!$L$6:$L$305,"OK"),IF(INDEX('Parâmetros'!$G$18:$G$117,MATCH(B83,'Parâmetros'!$A$18:$A$117,0))="","",INDEX('Parâmetros'!$G$18:$G$117,MATCH(B83,'Parâmetros'!$A$18:$A$117,0)))))</f>
        <v/>
      </c>
      <c r="F83" s="45">
        <f>IF(B83="","",IF(COUNTIFS('Histórico'!$B$6:$B$305,B83,'Histórico'!$L$6:$L$305,"OK",'Histórico'!$M$6:$M$305,MONTH(A83),'Histórico'!$A$6:$A$305,"&lt;="&amp;'Parâmetros'!$B$2)&gt;='Parâmetros'!$B$12,MAX('Parâmetros'!$B$13,MIN('Parâmetros'!$B$14,IFERROR(AVERAGEIFS('Histórico'!$H$6:$H$305,'Histórico'!$B$6:$B$305,B83,'Histórico'!$L$6:$L$305,"OK",'Histórico'!$M$6:$M$305,MONTH(A83),'Histórico'!$A$6:$A$305,"&lt;="&amp;'Parâmetros'!$B$2)/AVERAGEIFS('Histórico'!$H$6:$H$305,'Histórico'!$B$6:$B$305,B83,'Histórico'!$L$6:$L$305,"OK",'Histórico'!$A$6:$A$305,"&lt;="&amp;'Parâmetros'!$B$2),1))),1))</f>
        <v/>
      </c>
      <c r="G83" s="45">
        <f>IF(OR(A83="",B83=""),"",MAX(0.1,1+SUMPRODUCT(--('Eventos'!$B$6:$B$105&lt;=EOMONTH(A83,0)),--('Eventos'!$C$6:$C$105&gt;=A83),--((('Eventos'!$D$6:$D$105=B83)+('Eventos'!$D$6:$D$105="TODOS"))&gt;0),--('Eventos'!$G$6:$G$105="Ativo"),--('Eventos'!$I$6:$I$105="OK"),'Eventos'!$F$6:$F$105)))</f>
        <v/>
      </c>
      <c r="H83" s="44">
        <f>IF(OR(B83="",E83=""),"",MAX(0,E83*F83*G83))</f>
        <v/>
      </c>
      <c r="I83" s="44">
        <f>IF(H83="","",H83*'Parâmetros'!$B$6)</f>
        <v/>
      </c>
      <c r="J83" s="44">
        <f>IF(H83="","",H83*'Parâmetros'!$B$7)</f>
        <v/>
      </c>
      <c r="K83" s="44">
        <f>IF(H83="","",H83*'Parâmetros'!$B$8)</f>
        <v/>
      </c>
      <c r="L83" s="44">
        <f>IF(H83="","",IF('Parâmetros'!$B$5="Conservador",I83,IF('Parâmetros'!$B$5="Otimista",K83,J83)))</f>
        <v/>
      </c>
      <c r="M83" s="46">
        <f>IF(B83="","",IF(COUNTIFS('Histórico'!$B$6:$B$305,B83,'Histórico'!$J$6:$J$305,"&lt;&gt;")&gt;='Parâmetros'!$B$10,AVERAGEIFS('Histórico'!$K$6:$K$305,'Histórico'!$B$6:$B$305,B83,'Histórico'!$J$6:$J$305,"&lt;&gt;"),'Parâmetros'!$B$9))</f>
        <v/>
      </c>
      <c r="N83" s="44">
        <f>IF(L83="","",MAX(0,L83*(1-M83)))</f>
        <v/>
      </c>
      <c r="O83" s="44">
        <f>IF(L83="","",L83*(1+M83))</f>
        <v/>
      </c>
      <c r="P83" s="44">
        <f>IF(L83="","",IF(INDEX('Parâmetros'!$E$18:$E$117,MATCH(B83,'Parâmetros'!$A$18:$A$117,0))="","",INDEX('Parâmetros'!$E$18:$E$117,MATCH(B83,'Parâmetros'!$A$18:$A$117,0))+N(INDEX('Parâmetros'!$F$18:$F$117,MATCH(B83,'Parâmetros'!$A$18:$A$117,0)))-SUMIFS($L$6:L83,$B$6:B83,B83,$A$6:A83,"&lt;="&amp;A83)))</f>
        <v/>
      </c>
      <c r="Q83" s="44">
        <f>IF(P83="","",MAX(0,-P83))</f>
        <v/>
      </c>
      <c r="R83" s="43">
        <f>IF(B83="","",IF(L83="","SEM BASE",IF(P83="","ESTOQUE NÃO INFORMADO",IF(P83&lt;0,"RUPTURA PREVISTA",IF(D83="Sem histórico","USAR DEMANDA INICIAL",IF(D83="Histórico insuficiente","HISTÓRICO INSUFICIENTE","OK"))))))</f>
        <v/>
      </c>
    </row>
    <row r="84">
      <c r="A84" s="42">
        <f>IF(B84="","",EDATE(EOMONTH('Parâmetros'!$B$2,0)+1,MOD(ROW()-6,12)))</f>
        <v/>
      </c>
      <c r="B8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4" s="43">
        <f>IF(B84="","",INDEX('Parâmetros'!$B$18:$B$117,MATCH(B84,'Parâmetros'!$A$18:$A$117,0)))</f>
        <v/>
      </c>
      <c r="D84" s="43">
        <f>IF(B84="","",INDEX('Parâmetros'!$I$18:$I$117,MATCH(B84,'Parâmetros'!$A$18:$A$117,0)))</f>
        <v/>
      </c>
      <c r="E84" s="44">
        <f>IF(B84="","",IF(COUNTIFS('Histórico'!$B$6:$B$305,B84,'Histórico'!$A$6:$A$305,"&gt;="&amp;EDATE(EOMONTH('Parâmetros'!$B$2,0)+1,-'Parâmetros'!$B$4),'Histórico'!$A$6:$A$305,"&lt;="&amp;'Parâmetros'!$B$2,'Histórico'!$L$6:$L$305,"OK")&gt;='Parâmetros'!$B$11,AVERAGEIFS('Histórico'!$H$6:$H$305,'Histórico'!$B$6:$B$305,B84,'Histórico'!$A$6:$A$305,"&gt;="&amp;EDATE(EOMONTH('Parâmetros'!$B$2,0)+1,-'Parâmetros'!$B$4),'Histórico'!$A$6:$A$305,"&lt;="&amp;'Parâmetros'!$B$2,'Histórico'!$L$6:$L$305,"OK"),IF(INDEX('Parâmetros'!$G$18:$G$117,MATCH(B84,'Parâmetros'!$A$18:$A$117,0))="","",INDEX('Parâmetros'!$G$18:$G$117,MATCH(B84,'Parâmetros'!$A$18:$A$117,0)))))</f>
        <v/>
      </c>
      <c r="F84" s="45">
        <f>IF(B84="","",IF(COUNTIFS('Histórico'!$B$6:$B$305,B84,'Histórico'!$L$6:$L$305,"OK",'Histórico'!$M$6:$M$305,MONTH(A84),'Histórico'!$A$6:$A$305,"&lt;="&amp;'Parâmetros'!$B$2)&gt;='Parâmetros'!$B$12,MAX('Parâmetros'!$B$13,MIN('Parâmetros'!$B$14,IFERROR(AVERAGEIFS('Histórico'!$H$6:$H$305,'Histórico'!$B$6:$B$305,B84,'Histórico'!$L$6:$L$305,"OK",'Histórico'!$M$6:$M$305,MONTH(A84),'Histórico'!$A$6:$A$305,"&lt;="&amp;'Parâmetros'!$B$2)/AVERAGEIFS('Histórico'!$H$6:$H$305,'Histórico'!$B$6:$B$305,B84,'Histórico'!$L$6:$L$305,"OK",'Histórico'!$A$6:$A$305,"&lt;="&amp;'Parâmetros'!$B$2),1))),1))</f>
        <v/>
      </c>
      <c r="G84" s="45">
        <f>IF(OR(A84="",B84=""),"",MAX(0.1,1+SUMPRODUCT(--('Eventos'!$B$6:$B$105&lt;=EOMONTH(A84,0)),--('Eventos'!$C$6:$C$105&gt;=A84),--((('Eventos'!$D$6:$D$105=B84)+('Eventos'!$D$6:$D$105="TODOS"))&gt;0),--('Eventos'!$G$6:$G$105="Ativo"),--('Eventos'!$I$6:$I$105="OK"),'Eventos'!$F$6:$F$105)))</f>
        <v/>
      </c>
      <c r="H84" s="44">
        <f>IF(OR(B84="",E84=""),"",MAX(0,E84*F84*G84))</f>
        <v/>
      </c>
      <c r="I84" s="44">
        <f>IF(H84="","",H84*'Parâmetros'!$B$6)</f>
        <v/>
      </c>
      <c r="J84" s="44">
        <f>IF(H84="","",H84*'Parâmetros'!$B$7)</f>
        <v/>
      </c>
      <c r="K84" s="44">
        <f>IF(H84="","",H84*'Parâmetros'!$B$8)</f>
        <v/>
      </c>
      <c r="L84" s="44">
        <f>IF(H84="","",IF('Parâmetros'!$B$5="Conservador",I84,IF('Parâmetros'!$B$5="Otimista",K84,J84)))</f>
        <v/>
      </c>
      <c r="M84" s="46">
        <f>IF(B84="","",IF(COUNTIFS('Histórico'!$B$6:$B$305,B84,'Histórico'!$J$6:$J$305,"&lt;&gt;")&gt;='Parâmetros'!$B$10,AVERAGEIFS('Histórico'!$K$6:$K$305,'Histórico'!$B$6:$B$305,B84,'Histórico'!$J$6:$J$305,"&lt;&gt;"),'Parâmetros'!$B$9))</f>
        <v/>
      </c>
      <c r="N84" s="44">
        <f>IF(L84="","",MAX(0,L84*(1-M84)))</f>
        <v/>
      </c>
      <c r="O84" s="44">
        <f>IF(L84="","",L84*(1+M84))</f>
        <v/>
      </c>
      <c r="P84" s="44">
        <f>IF(L84="","",IF(INDEX('Parâmetros'!$E$18:$E$117,MATCH(B84,'Parâmetros'!$A$18:$A$117,0))="","",INDEX('Parâmetros'!$E$18:$E$117,MATCH(B84,'Parâmetros'!$A$18:$A$117,0))+N(INDEX('Parâmetros'!$F$18:$F$117,MATCH(B84,'Parâmetros'!$A$18:$A$117,0)))-SUMIFS($L$6:L84,$B$6:B84,B84,$A$6:A84,"&lt;="&amp;A84)))</f>
        <v/>
      </c>
      <c r="Q84" s="44">
        <f>IF(P84="","",MAX(0,-P84))</f>
        <v/>
      </c>
      <c r="R84" s="43">
        <f>IF(B84="","",IF(L84="","SEM BASE",IF(P84="","ESTOQUE NÃO INFORMADO",IF(P84&lt;0,"RUPTURA PREVISTA",IF(D84="Sem histórico","USAR DEMANDA INICIAL",IF(D84="Histórico insuficiente","HISTÓRICO INSUFICIENTE","OK"))))))</f>
        <v/>
      </c>
    </row>
    <row r="85">
      <c r="A85" s="42">
        <f>IF(B85="","",EDATE(EOMONTH('Parâmetros'!$B$2,0)+1,MOD(ROW()-6,12)))</f>
        <v/>
      </c>
      <c r="B8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5" s="43">
        <f>IF(B85="","",INDEX('Parâmetros'!$B$18:$B$117,MATCH(B85,'Parâmetros'!$A$18:$A$117,0)))</f>
        <v/>
      </c>
      <c r="D85" s="43">
        <f>IF(B85="","",INDEX('Parâmetros'!$I$18:$I$117,MATCH(B85,'Parâmetros'!$A$18:$A$117,0)))</f>
        <v/>
      </c>
      <c r="E85" s="44">
        <f>IF(B85="","",IF(COUNTIFS('Histórico'!$B$6:$B$305,B85,'Histórico'!$A$6:$A$305,"&gt;="&amp;EDATE(EOMONTH('Parâmetros'!$B$2,0)+1,-'Parâmetros'!$B$4),'Histórico'!$A$6:$A$305,"&lt;="&amp;'Parâmetros'!$B$2,'Histórico'!$L$6:$L$305,"OK")&gt;='Parâmetros'!$B$11,AVERAGEIFS('Histórico'!$H$6:$H$305,'Histórico'!$B$6:$B$305,B85,'Histórico'!$A$6:$A$305,"&gt;="&amp;EDATE(EOMONTH('Parâmetros'!$B$2,0)+1,-'Parâmetros'!$B$4),'Histórico'!$A$6:$A$305,"&lt;="&amp;'Parâmetros'!$B$2,'Histórico'!$L$6:$L$305,"OK"),IF(INDEX('Parâmetros'!$G$18:$G$117,MATCH(B85,'Parâmetros'!$A$18:$A$117,0))="","",INDEX('Parâmetros'!$G$18:$G$117,MATCH(B85,'Parâmetros'!$A$18:$A$117,0)))))</f>
        <v/>
      </c>
      <c r="F85" s="45">
        <f>IF(B85="","",IF(COUNTIFS('Histórico'!$B$6:$B$305,B85,'Histórico'!$L$6:$L$305,"OK",'Histórico'!$M$6:$M$305,MONTH(A85),'Histórico'!$A$6:$A$305,"&lt;="&amp;'Parâmetros'!$B$2)&gt;='Parâmetros'!$B$12,MAX('Parâmetros'!$B$13,MIN('Parâmetros'!$B$14,IFERROR(AVERAGEIFS('Histórico'!$H$6:$H$305,'Histórico'!$B$6:$B$305,B85,'Histórico'!$L$6:$L$305,"OK",'Histórico'!$M$6:$M$305,MONTH(A85),'Histórico'!$A$6:$A$305,"&lt;="&amp;'Parâmetros'!$B$2)/AVERAGEIFS('Histórico'!$H$6:$H$305,'Histórico'!$B$6:$B$305,B85,'Histórico'!$L$6:$L$305,"OK",'Histórico'!$A$6:$A$305,"&lt;="&amp;'Parâmetros'!$B$2),1))),1))</f>
        <v/>
      </c>
      <c r="G85" s="45">
        <f>IF(OR(A85="",B85=""),"",MAX(0.1,1+SUMPRODUCT(--('Eventos'!$B$6:$B$105&lt;=EOMONTH(A85,0)),--('Eventos'!$C$6:$C$105&gt;=A85),--((('Eventos'!$D$6:$D$105=B85)+('Eventos'!$D$6:$D$105="TODOS"))&gt;0),--('Eventos'!$G$6:$G$105="Ativo"),--('Eventos'!$I$6:$I$105="OK"),'Eventos'!$F$6:$F$105)))</f>
        <v/>
      </c>
      <c r="H85" s="44">
        <f>IF(OR(B85="",E85=""),"",MAX(0,E85*F85*G85))</f>
        <v/>
      </c>
      <c r="I85" s="44">
        <f>IF(H85="","",H85*'Parâmetros'!$B$6)</f>
        <v/>
      </c>
      <c r="J85" s="44">
        <f>IF(H85="","",H85*'Parâmetros'!$B$7)</f>
        <v/>
      </c>
      <c r="K85" s="44">
        <f>IF(H85="","",H85*'Parâmetros'!$B$8)</f>
        <v/>
      </c>
      <c r="L85" s="44">
        <f>IF(H85="","",IF('Parâmetros'!$B$5="Conservador",I85,IF('Parâmetros'!$B$5="Otimista",K85,J85)))</f>
        <v/>
      </c>
      <c r="M85" s="46">
        <f>IF(B85="","",IF(COUNTIFS('Histórico'!$B$6:$B$305,B85,'Histórico'!$J$6:$J$305,"&lt;&gt;")&gt;='Parâmetros'!$B$10,AVERAGEIFS('Histórico'!$K$6:$K$305,'Histórico'!$B$6:$B$305,B85,'Histórico'!$J$6:$J$305,"&lt;&gt;"),'Parâmetros'!$B$9))</f>
        <v/>
      </c>
      <c r="N85" s="44">
        <f>IF(L85="","",MAX(0,L85*(1-M85)))</f>
        <v/>
      </c>
      <c r="O85" s="44">
        <f>IF(L85="","",L85*(1+M85))</f>
        <v/>
      </c>
      <c r="P85" s="44">
        <f>IF(L85="","",IF(INDEX('Parâmetros'!$E$18:$E$117,MATCH(B85,'Parâmetros'!$A$18:$A$117,0))="","",INDEX('Parâmetros'!$E$18:$E$117,MATCH(B85,'Parâmetros'!$A$18:$A$117,0))+N(INDEX('Parâmetros'!$F$18:$F$117,MATCH(B85,'Parâmetros'!$A$18:$A$117,0)))-SUMIFS($L$6:L85,$B$6:B85,B85,$A$6:A85,"&lt;="&amp;A85)))</f>
        <v/>
      </c>
      <c r="Q85" s="44">
        <f>IF(P85="","",MAX(0,-P85))</f>
        <v/>
      </c>
      <c r="R85" s="43">
        <f>IF(B85="","",IF(L85="","SEM BASE",IF(P85="","ESTOQUE NÃO INFORMADO",IF(P85&lt;0,"RUPTURA PREVISTA",IF(D85="Sem histórico","USAR DEMANDA INICIAL",IF(D85="Histórico insuficiente","HISTÓRICO INSUFICIENTE","OK"))))))</f>
        <v/>
      </c>
    </row>
    <row r="86">
      <c r="A86" s="42">
        <f>IF(B86="","",EDATE(EOMONTH('Parâmetros'!$B$2,0)+1,MOD(ROW()-6,12)))</f>
        <v/>
      </c>
      <c r="B8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6" s="43">
        <f>IF(B86="","",INDEX('Parâmetros'!$B$18:$B$117,MATCH(B86,'Parâmetros'!$A$18:$A$117,0)))</f>
        <v/>
      </c>
      <c r="D86" s="43">
        <f>IF(B86="","",INDEX('Parâmetros'!$I$18:$I$117,MATCH(B86,'Parâmetros'!$A$18:$A$117,0)))</f>
        <v/>
      </c>
      <c r="E86" s="44">
        <f>IF(B86="","",IF(COUNTIFS('Histórico'!$B$6:$B$305,B86,'Histórico'!$A$6:$A$305,"&gt;="&amp;EDATE(EOMONTH('Parâmetros'!$B$2,0)+1,-'Parâmetros'!$B$4),'Histórico'!$A$6:$A$305,"&lt;="&amp;'Parâmetros'!$B$2,'Histórico'!$L$6:$L$305,"OK")&gt;='Parâmetros'!$B$11,AVERAGEIFS('Histórico'!$H$6:$H$305,'Histórico'!$B$6:$B$305,B86,'Histórico'!$A$6:$A$305,"&gt;="&amp;EDATE(EOMONTH('Parâmetros'!$B$2,0)+1,-'Parâmetros'!$B$4),'Histórico'!$A$6:$A$305,"&lt;="&amp;'Parâmetros'!$B$2,'Histórico'!$L$6:$L$305,"OK"),IF(INDEX('Parâmetros'!$G$18:$G$117,MATCH(B86,'Parâmetros'!$A$18:$A$117,0))="","",INDEX('Parâmetros'!$G$18:$G$117,MATCH(B86,'Parâmetros'!$A$18:$A$117,0)))))</f>
        <v/>
      </c>
      <c r="F86" s="45">
        <f>IF(B86="","",IF(COUNTIFS('Histórico'!$B$6:$B$305,B86,'Histórico'!$L$6:$L$305,"OK",'Histórico'!$M$6:$M$305,MONTH(A86),'Histórico'!$A$6:$A$305,"&lt;="&amp;'Parâmetros'!$B$2)&gt;='Parâmetros'!$B$12,MAX('Parâmetros'!$B$13,MIN('Parâmetros'!$B$14,IFERROR(AVERAGEIFS('Histórico'!$H$6:$H$305,'Histórico'!$B$6:$B$305,B86,'Histórico'!$L$6:$L$305,"OK",'Histórico'!$M$6:$M$305,MONTH(A86),'Histórico'!$A$6:$A$305,"&lt;="&amp;'Parâmetros'!$B$2)/AVERAGEIFS('Histórico'!$H$6:$H$305,'Histórico'!$B$6:$B$305,B86,'Histórico'!$L$6:$L$305,"OK",'Histórico'!$A$6:$A$305,"&lt;="&amp;'Parâmetros'!$B$2),1))),1))</f>
        <v/>
      </c>
      <c r="G86" s="45">
        <f>IF(OR(A86="",B86=""),"",MAX(0.1,1+SUMPRODUCT(--('Eventos'!$B$6:$B$105&lt;=EOMONTH(A86,0)),--('Eventos'!$C$6:$C$105&gt;=A86),--((('Eventos'!$D$6:$D$105=B86)+('Eventos'!$D$6:$D$105="TODOS"))&gt;0),--('Eventos'!$G$6:$G$105="Ativo"),--('Eventos'!$I$6:$I$105="OK"),'Eventos'!$F$6:$F$105)))</f>
        <v/>
      </c>
      <c r="H86" s="44">
        <f>IF(OR(B86="",E86=""),"",MAX(0,E86*F86*G86))</f>
        <v/>
      </c>
      <c r="I86" s="44">
        <f>IF(H86="","",H86*'Parâmetros'!$B$6)</f>
        <v/>
      </c>
      <c r="J86" s="44">
        <f>IF(H86="","",H86*'Parâmetros'!$B$7)</f>
        <v/>
      </c>
      <c r="K86" s="44">
        <f>IF(H86="","",H86*'Parâmetros'!$B$8)</f>
        <v/>
      </c>
      <c r="L86" s="44">
        <f>IF(H86="","",IF('Parâmetros'!$B$5="Conservador",I86,IF('Parâmetros'!$B$5="Otimista",K86,J86)))</f>
        <v/>
      </c>
      <c r="M86" s="46">
        <f>IF(B86="","",IF(COUNTIFS('Histórico'!$B$6:$B$305,B86,'Histórico'!$J$6:$J$305,"&lt;&gt;")&gt;='Parâmetros'!$B$10,AVERAGEIFS('Histórico'!$K$6:$K$305,'Histórico'!$B$6:$B$305,B86,'Histórico'!$J$6:$J$305,"&lt;&gt;"),'Parâmetros'!$B$9))</f>
        <v/>
      </c>
      <c r="N86" s="44">
        <f>IF(L86="","",MAX(0,L86*(1-M86)))</f>
        <v/>
      </c>
      <c r="O86" s="44">
        <f>IF(L86="","",L86*(1+M86))</f>
        <v/>
      </c>
      <c r="P86" s="44">
        <f>IF(L86="","",IF(INDEX('Parâmetros'!$E$18:$E$117,MATCH(B86,'Parâmetros'!$A$18:$A$117,0))="","",INDEX('Parâmetros'!$E$18:$E$117,MATCH(B86,'Parâmetros'!$A$18:$A$117,0))+N(INDEX('Parâmetros'!$F$18:$F$117,MATCH(B86,'Parâmetros'!$A$18:$A$117,0)))-SUMIFS($L$6:L86,$B$6:B86,B86,$A$6:A86,"&lt;="&amp;A86)))</f>
        <v/>
      </c>
      <c r="Q86" s="44">
        <f>IF(P86="","",MAX(0,-P86))</f>
        <v/>
      </c>
      <c r="R86" s="43">
        <f>IF(B86="","",IF(L86="","SEM BASE",IF(P86="","ESTOQUE NÃO INFORMADO",IF(P86&lt;0,"RUPTURA PREVISTA",IF(D86="Sem histórico","USAR DEMANDA INICIAL",IF(D86="Histórico insuficiente","HISTÓRICO INSUFICIENTE","OK"))))))</f>
        <v/>
      </c>
    </row>
    <row r="87">
      <c r="A87" s="42">
        <f>IF(B87="","",EDATE(EOMONTH('Parâmetros'!$B$2,0)+1,MOD(ROW()-6,12)))</f>
        <v/>
      </c>
      <c r="B8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7" s="43">
        <f>IF(B87="","",INDEX('Parâmetros'!$B$18:$B$117,MATCH(B87,'Parâmetros'!$A$18:$A$117,0)))</f>
        <v/>
      </c>
      <c r="D87" s="43">
        <f>IF(B87="","",INDEX('Parâmetros'!$I$18:$I$117,MATCH(B87,'Parâmetros'!$A$18:$A$117,0)))</f>
        <v/>
      </c>
      <c r="E87" s="44">
        <f>IF(B87="","",IF(COUNTIFS('Histórico'!$B$6:$B$305,B87,'Histórico'!$A$6:$A$305,"&gt;="&amp;EDATE(EOMONTH('Parâmetros'!$B$2,0)+1,-'Parâmetros'!$B$4),'Histórico'!$A$6:$A$305,"&lt;="&amp;'Parâmetros'!$B$2,'Histórico'!$L$6:$L$305,"OK")&gt;='Parâmetros'!$B$11,AVERAGEIFS('Histórico'!$H$6:$H$305,'Histórico'!$B$6:$B$305,B87,'Histórico'!$A$6:$A$305,"&gt;="&amp;EDATE(EOMONTH('Parâmetros'!$B$2,0)+1,-'Parâmetros'!$B$4),'Histórico'!$A$6:$A$305,"&lt;="&amp;'Parâmetros'!$B$2,'Histórico'!$L$6:$L$305,"OK"),IF(INDEX('Parâmetros'!$G$18:$G$117,MATCH(B87,'Parâmetros'!$A$18:$A$117,0))="","",INDEX('Parâmetros'!$G$18:$G$117,MATCH(B87,'Parâmetros'!$A$18:$A$117,0)))))</f>
        <v/>
      </c>
      <c r="F87" s="45">
        <f>IF(B87="","",IF(COUNTIFS('Histórico'!$B$6:$B$305,B87,'Histórico'!$L$6:$L$305,"OK",'Histórico'!$M$6:$M$305,MONTH(A87),'Histórico'!$A$6:$A$305,"&lt;="&amp;'Parâmetros'!$B$2)&gt;='Parâmetros'!$B$12,MAX('Parâmetros'!$B$13,MIN('Parâmetros'!$B$14,IFERROR(AVERAGEIFS('Histórico'!$H$6:$H$305,'Histórico'!$B$6:$B$305,B87,'Histórico'!$L$6:$L$305,"OK",'Histórico'!$M$6:$M$305,MONTH(A87),'Histórico'!$A$6:$A$305,"&lt;="&amp;'Parâmetros'!$B$2)/AVERAGEIFS('Histórico'!$H$6:$H$305,'Histórico'!$B$6:$B$305,B87,'Histórico'!$L$6:$L$305,"OK",'Histórico'!$A$6:$A$305,"&lt;="&amp;'Parâmetros'!$B$2),1))),1))</f>
        <v/>
      </c>
      <c r="G87" s="45">
        <f>IF(OR(A87="",B87=""),"",MAX(0.1,1+SUMPRODUCT(--('Eventos'!$B$6:$B$105&lt;=EOMONTH(A87,0)),--('Eventos'!$C$6:$C$105&gt;=A87),--((('Eventos'!$D$6:$D$105=B87)+('Eventos'!$D$6:$D$105="TODOS"))&gt;0),--('Eventos'!$G$6:$G$105="Ativo"),--('Eventos'!$I$6:$I$105="OK"),'Eventos'!$F$6:$F$105)))</f>
        <v/>
      </c>
      <c r="H87" s="44">
        <f>IF(OR(B87="",E87=""),"",MAX(0,E87*F87*G87))</f>
        <v/>
      </c>
      <c r="I87" s="44">
        <f>IF(H87="","",H87*'Parâmetros'!$B$6)</f>
        <v/>
      </c>
      <c r="J87" s="44">
        <f>IF(H87="","",H87*'Parâmetros'!$B$7)</f>
        <v/>
      </c>
      <c r="K87" s="44">
        <f>IF(H87="","",H87*'Parâmetros'!$B$8)</f>
        <v/>
      </c>
      <c r="L87" s="44">
        <f>IF(H87="","",IF('Parâmetros'!$B$5="Conservador",I87,IF('Parâmetros'!$B$5="Otimista",K87,J87)))</f>
        <v/>
      </c>
      <c r="M87" s="46">
        <f>IF(B87="","",IF(COUNTIFS('Histórico'!$B$6:$B$305,B87,'Histórico'!$J$6:$J$305,"&lt;&gt;")&gt;='Parâmetros'!$B$10,AVERAGEIFS('Histórico'!$K$6:$K$305,'Histórico'!$B$6:$B$305,B87,'Histórico'!$J$6:$J$305,"&lt;&gt;"),'Parâmetros'!$B$9))</f>
        <v/>
      </c>
      <c r="N87" s="44">
        <f>IF(L87="","",MAX(0,L87*(1-M87)))</f>
        <v/>
      </c>
      <c r="O87" s="44">
        <f>IF(L87="","",L87*(1+M87))</f>
        <v/>
      </c>
      <c r="P87" s="44">
        <f>IF(L87="","",IF(INDEX('Parâmetros'!$E$18:$E$117,MATCH(B87,'Parâmetros'!$A$18:$A$117,0))="","",INDEX('Parâmetros'!$E$18:$E$117,MATCH(B87,'Parâmetros'!$A$18:$A$117,0))+N(INDEX('Parâmetros'!$F$18:$F$117,MATCH(B87,'Parâmetros'!$A$18:$A$117,0)))-SUMIFS($L$6:L87,$B$6:B87,B87,$A$6:A87,"&lt;="&amp;A87)))</f>
        <v/>
      </c>
      <c r="Q87" s="44">
        <f>IF(P87="","",MAX(0,-P87))</f>
        <v/>
      </c>
      <c r="R87" s="43">
        <f>IF(B87="","",IF(L87="","SEM BASE",IF(P87="","ESTOQUE NÃO INFORMADO",IF(P87&lt;0,"RUPTURA PREVISTA",IF(D87="Sem histórico","USAR DEMANDA INICIAL",IF(D87="Histórico insuficiente","HISTÓRICO INSUFICIENTE","OK"))))))</f>
        <v/>
      </c>
    </row>
    <row r="88">
      <c r="A88" s="42">
        <f>IF(B88="","",EDATE(EOMONTH('Parâmetros'!$B$2,0)+1,MOD(ROW()-6,12)))</f>
        <v/>
      </c>
      <c r="B8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8" s="43">
        <f>IF(B88="","",INDEX('Parâmetros'!$B$18:$B$117,MATCH(B88,'Parâmetros'!$A$18:$A$117,0)))</f>
        <v/>
      </c>
      <c r="D88" s="43">
        <f>IF(B88="","",INDEX('Parâmetros'!$I$18:$I$117,MATCH(B88,'Parâmetros'!$A$18:$A$117,0)))</f>
        <v/>
      </c>
      <c r="E88" s="44">
        <f>IF(B88="","",IF(COUNTIFS('Histórico'!$B$6:$B$305,B88,'Histórico'!$A$6:$A$305,"&gt;="&amp;EDATE(EOMONTH('Parâmetros'!$B$2,0)+1,-'Parâmetros'!$B$4),'Histórico'!$A$6:$A$305,"&lt;="&amp;'Parâmetros'!$B$2,'Histórico'!$L$6:$L$305,"OK")&gt;='Parâmetros'!$B$11,AVERAGEIFS('Histórico'!$H$6:$H$305,'Histórico'!$B$6:$B$305,B88,'Histórico'!$A$6:$A$305,"&gt;="&amp;EDATE(EOMONTH('Parâmetros'!$B$2,0)+1,-'Parâmetros'!$B$4),'Histórico'!$A$6:$A$305,"&lt;="&amp;'Parâmetros'!$B$2,'Histórico'!$L$6:$L$305,"OK"),IF(INDEX('Parâmetros'!$G$18:$G$117,MATCH(B88,'Parâmetros'!$A$18:$A$117,0))="","",INDEX('Parâmetros'!$G$18:$G$117,MATCH(B88,'Parâmetros'!$A$18:$A$117,0)))))</f>
        <v/>
      </c>
      <c r="F88" s="45">
        <f>IF(B88="","",IF(COUNTIFS('Histórico'!$B$6:$B$305,B88,'Histórico'!$L$6:$L$305,"OK",'Histórico'!$M$6:$M$305,MONTH(A88),'Histórico'!$A$6:$A$305,"&lt;="&amp;'Parâmetros'!$B$2)&gt;='Parâmetros'!$B$12,MAX('Parâmetros'!$B$13,MIN('Parâmetros'!$B$14,IFERROR(AVERAGEIFS('Histórico'!$H$6:$H$305,'Histórico'!$B$6:$B$305,B88,'Histórico'!$L$6:$L$305,"OK",'Histórico'!$M$6:$M$305,MONTH(A88),'Histórico'!$A$6:$A$305,"&lt;="&amp;'Parâmetros'!$B$2)/AVERAGEIFS('Histórico'!$H$6:$H$305,'Histórico'!$B$6:$B$305,B88,'Histórico'!$L$6:$L$305,"OK",'Histórico'!$A$6:$A$305,"&lt;="&amp;'Parâmetros'!$B$2),1))),1))</f>
        <v/>
      </c>
      <c r="G88" s="45">
        <f>IF(OR(A88="",B88=""),"",MAX(0.1,1+SUMPRODUCT(--('Eventos'!$B$6:$B$105&lt;=EOMONTH(A88,0)),--('Eventos'!$C$6:$C$105&gt;=A88),--((('Eventos'!$D$6:$D$105=B88)+('Eventos'!$D$6:$D$105="TODOS"))&gt;0),--('Eventos'!$G$6:$G$105="Ativo"),--('Eventos'!$I$6:$I$105="OK"),'Eventos'!$F$6:$F$105)))</f>
        <v/>
      </c>
      <c r="H88" s="44">
        <f>IF(OR(B88="",E88=""),"",MAX(0,E88*F88*G88))</f>
        <v/>
      </c>
      <c r="I88" s="44">
        <f>IF(H88="","",H88*'Parâmetros'!$B$6)</f>
        <v/>
      </c>
      <c r="J88" s="44">
        <f>IF(H88="","",H88*'Parâmetros'!$B$7)</f>
        <v/>
      </c>
      <c r="K88" s="44">
        <f>IF(H88="","",H88*'Parâmetros'!$B$8)</f>
        <v/>
      </c>
      <c r="L88" s="44">
        <f>IF(H88="","",IF('Parâmetros'!$B$5="Conservador",I88,IF('Parâmetros'!$B$5="Otimista",K88,J88)))</f>
        <v/>
      </c>
      <c r="M88" s="46">
        <f>IF(B88="","",IF(COUNTIFS('Histórico'!$B$6:$B$305,B88,'Histórico'!$J$6:$J$305,"&lt;&gt;")&gt;='Parâmetros'!$B$10,AVERAGEIFS('Histórico'!$K$6:$K$305,'Histórico'!$B$6:$B$305,B88,'Histórico'!$J$6:$J$305,"&lt;&gt;"),'Parâmetros'!$B$9))</f>
        <v/>
      </c>
      <c r="N88" s="44">
        <f>IF(L88="","",MAX(0,L88*(1-M88)))</f>
        <v/>
      </c>
      <c r="O88" s="44">
        <f>IF(L88="","",L88*(1+M88))</f>
        <v/>
      </c>
      <c r="P88" s="44">
        <f>IF(L88="","",IF(INDEX('Parâmetros'!$E$18:$E$117,MATCH(B88,'Parâmetros'!$A$18:$A$117,0))="","",INDEX('Parâmetros'!$E$18:$E$117,MATCH(B88,'Parâmetros'!$A$18:$A$117,0))+N(INDEX('Parâmetros'!$F$18:$F$117,MATCH(B88,'Parâmetros'!$A$18:$A$117,0)))-SUMIFS($L$6:L88,$B$6:B88,B88,$A$6:A88,"&lt;="&amp;A88)))</f>
        <v/>
      </c>
      <c r="Q88" s="44">
        <f>IF(P88="","",MAX(0,-P88))</f>
        <v/>
      </c>
      <c r="R88" s="43">
        <f>IF(B88="","",IF(L88="","SEM BASE",IF(P88="","ESTOQUE NÃO INFORMADO",IF(P88&lt;0,"RUPTURA PREVISTA",IF(D88="Sem histórico","USAR DEMANDA INICIAL",IF(D88="Histórico insuficiente","HISTÓRICO INSUFICIENTE","OK"))))))</f>
        <v/>
      </c>
    </row>
    <row r="89">
      <c r="A89" s="42">
        <f>IF(B89="","",EDATE(EOMONTH('Parâmetros'!$B$2,0)+1,MOD(ROW()-6,12)))</f>
        <v/>
      </c>
      <c r="B8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9" s="43">
        <f>IF(B89="","",INDEX('Parâmetros'!$B$18:$B$117,MATCH(B89,'Parâmetros'!$A$18:$A$117,0)))</f>
        <v/>
      </c>
      <c r="D89" s="43">
        <f>IF(B89="","",INDEX('Parâmetros'!$I$18:$I$117,MATCH(B89,'Parâmetros'!$A$18:$A$117,0)))</f>
        <v/>
      </c>
      <c r="E89" s="44">
        <f>IF(B89="","",IF(COUNTIFS('Histórico'!$B$6:$B$305,B89,'Histórico'!$A$6:$A$305,"&gt;="&amp;EDATE(EOMONTH('Parâmetros'!$B$2,0)+1,-'Parâmetros'!$B$4),'Histórico'!$A$6:$A$305,"&lt;="&amp;'Parâmetros'!$B$2,'Histórico'!$L$6:$L$305,"OK")&gt;='Parâmetros'!$B$11,AVERAGEIFS('Histórico'!$H$6:$H$305,'Histórico'!$B$6:$B$305,B89,'Histórico'!$A$6:$A$305,"&gt;="&amp;EDATE(EOMONTH('Parâmetros'!$B$2,0)+1,-'Parâmetros'!$B$4),'Histórico'!$A$6:$A$305,"&lt;="&amp;'Parâmetros'!$B$2,'Histórico'!$L$6:$L$305,"OK"),IF(INDEX('Parâmetros'!$G$18:$G$117,MATCH(B89,'Parâmetros'!$A$18:$A$117,0))="","",INDEX('Parâmetros'!$G$18:$G$117,MATCH(B89,'Parâmetros'!$A$18:$A$117,0)))))</f>
        <v/>
      </c>
      <c r="F89" s="45">
        <f>IF(B89="","",IF(COUNTIFS('Histórico'!$B$6:$B$305,B89,'Histórico'!$L$6:$L$305,"OK",'Histórico'!$M$6:$M$305,MONTH(A89),'Histórico'!$A$6:$A$305,"&lt;="&amp;'Parâmetros'!$B$2)&gt;='Parâmetros'!$B$12,MAX('Parâmetros'!$B$13,MIN('Parâmetros'!$B$14,IFERROR(AVERAGEIFS('Histórico'!$H$6:$H$305,'Histórico'!$B$6:$B$305,B89,'Histórico'!$L$6:$L$305,"OK",'Histórico'!$M$6:$M$305,MONTH(A89),'Histórico'!$A$6:$A$305,"&lt;="&amp;'Parâmetros'!$B$2)/AVERAGEIFS('Histórico'!$H$6:$H$305,'Histórico'!$B$6:$B$305,B89,'Histórico'!$L$6:$L$305,"OK",'Histórico'!$A$6:$A$305,"&lt;="&amp;'Parâmetros'!$B$2),1))),1))</f>
        <v/>
      </c>
      <c r="G89" s="45">
        <f>IF(OR(A89="",B89=""),"",MAX(0.1,1+SUMPRODUCT(--('Eventos'!$B$6:$B$105&lt;=EOMONTH(A89,0)),--('Eventos'!$C$6:$C$105&gt;=A89),--((('Eventos'!$D$6:$D$105=B89)+('Eventos'!$D$6:$D$105="TODOS"))&gt;0),--('Eventos'!$G$6:$G$105="Ativo"),--('Eventos'!$I$6:$I$105="OK"),'Eventos'!$F$6:$F$105)))</f>
        <v/>
      </c>
      <c r="H89" s="44">
        <f>IF(OR(B89="",E89=""),"",MAX(0,E89*F89*G89))</f>
        <v/>
      </c>
      <c r="I89" s="44">
        <f>IF(H89="","",H89*'Parâmetros'!$B$6)</f>
        <v/>
      </c>
      <c r="J89" s="44">
        <f>IF(H89="","",H89*'Parâmetros'!$B$7)</f>
        <v/>
      </c>
      <c r="K89" s="44">
        <f>IF(H89="","",H89*'Parâmetros'!$B$8)</f>
        <v/>
      </c>
      <c r="L89" s="44">
        <f>IF(H89="","",IF('Parâmetros'!$B$5="Conservador",I89,IF('Parâmetros'!$B$5="Otimista",K89,J89)))</f>
        <v/>
      </c>
      <c r="M89" s="46">
        <f>IF(B89="","",IF(COUNTIFS('Histórico'!$B$6:$B$305,B89,'Histórico'!$J$6:$J$305,"&lt;&gt;")&gt;='Parâmetros'!$B$10,AVERAGEIFS('Histórico'!$K$6:$K$305,'Histórico'!$B$6:$B$305,B89,'Histórico'!$J$6:$J$305,"&lt;&gt;"),'Parâmetros'!$B$9))</f>
        <v/>
      </c>
      <c r="N89" s="44">
        <f>IF(L89="","",MAX(0,L89*(1-M89)))</f>
        <v/>
      </c>
      <c r="O89" s="44">
        <f>IF(L89="","",L89*(1+M89))</f>
        <v/>
      </c>
      <c r="P89" s="44">
        <f>IF(L89="","",IF(INDEX('Parâmetros'!$E$18:$E$117,MATCH(B89,'Parâmetros'!$A$18:$A$117,0))="","",INDEX('Parâmetros'!$E$18:$E$117,MATCH(B89,'Parâmetros'!$A$18:$A$117,0))+N(INDEX('Parâmetros'!$F$18:$F$117,MATCH(B89,'Parâmetros'!$A$18:$A$117,0)))-SUMIFS($L$6:L89,$B$6:B89,B89,$A$6:A89,"&lt;="&amp;A89)))</f>
        <v/>
      </c>
      <c r="Q89" s="44">
        <f>IF(P89="","",MAX(0,-P89))</f>
        <v/>
      </c>
      <c r="R89" s="43">
        <f>IF(B89="","",IF(L89="","SEM BASE",IF(P89="","ESTOQUE NÃO INFORMADO",IF(P89&lt;0,"RUPTURA PREVISTA",IF(D89="Sem histórico","USAR DEMANDA INICIAL",IF(D89="Histórico insuficiente","HISTÓRICO INSUFICIENTE","OK"))))))</f>
        <v/>
      </c>
    </row>
    <row r="90">
      <c r="A90" s="42">
        <f>IF(B90="","",EDATE(EOMONTH('Parâmetros'!$B$2,0)+1,MOD(ROW()-6,12)))</f>
        <v/>
      </c>
      <c r="B9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0" s="43">
        <f>IF(B90="","",INDEX('Parâmetros'!$B$18:$B$117,MATCH(B90,'Parâmetros'!$A$18:$A$117,0)))</f>
        <v/>
      </c>
      <c r="D90" s="43">
        <f>IF(B90="","",INDEX('Parâmetros'!$I$18:$I$117,MATCH(B90,'Parâmetros'!$A$18:$A$117,0)))</f>
        <v/>
      </c>
      <c r="E90" s="44">
        <f>IF(B90="","",IF(COUNTIFS('Histórico'!$B$6:$B$305,B90,'Histórico'!$A$6:$A$305,"&gt;="&amp;EDATE(EOMONTH('Parâmetros'!$B$2,0)+1,-'Parâmetros'!$B$4),'Histórico'!$A$6:$A$305,"&lt;="&amp;'Parâmetros'!$B$2,'Histórico'!$L$6:$L$305,"OK")&gt;='Parâmetros'!$B$11,AVERAGEIFS('Histórico'!$H$6:$H$305,'Histórico'!$B$6:$B$305,B90,'Histórico'!$A$6:$A$305,"&gt;="&amp;EDATE(EOMONTH('Parâmetros'!$B$2,0)+1,-'Parâmetros'!$B$4),'Histórico'!$A$6:$A$305,"&lt;="&amp;'Parâmetros'!$B$2,'Histórico'!$L$6:$L$305,"OK"),IF(INDEX('Parâmetros'!$G$18:$G$117,MATCH(B90,'Parâmetros'!$A$18:$A$117,0))="","",INDEX('Parâmetros'!$G$18:$G$117,MATCH(B90,'Parâmetros'!$A$18:$A$117,0)))))</f>
        <v/>
      </c>
      <c r="F90" s="45">
        <f>IF(B90="","",IF(COUNTIFS('Histórico'!$B$6:$B$305,B90,'Histórico'!$L$6:$L$305,"OK",'Histórico'!$M$6:$M$305,MONTH(A90),'Histórico'!$A$6:$A$305,"&lt;="&amp;'Parâmetros'!$B$2)&gt;='Parâmetros'!$B$12,MAX('Parâmetros'!$B$13,MIN('Parâmetros'!$B$14,IFERROR(AVERAGEIFS('Histórico'!$H$6:$H$305,'Histórico'!$B$6:$B$305,B90,'Histórico'!$L$6:$L$305,"OK",'Histórico'!$M$6:$M$305,MONTH(A90),'Histórico'!$A$6:$A$305,"&lt;="&amp;'Parâmetros'!$B$2)/AVERAGEIFS('Histórico'!$H$6:$H$305,'Histórico'!$B$6:$B$305,B90,'Histórico'!$L$6:$L$305,"OK",'Histórico'!$A$6:$A$305,"&lt;="&amp;'Parâmetros'!$B$2),1))),1))</f>
        <v/>
      </c>
      <c r="G90" s="45">
        <f>IF(OR(A90="",B90=""),"",MAX(0.1,1+SUMPRODUCT(--('Eventos'!$B$6:$B$105&lt;=EOMONTH(A90,0)),--('Eventos'!$C$6:$C$105&gt;=A90),--((('Eventos'!$D$6:$D$105=B90)+('Eventos'!$D$6:$D$105="TODOS"))&gt;0),--('Eventos'!$G$6:$G$105="Ativo"),--('Eventos'!$I$6:$I$105="OK"),'Eventos'!$F$6:$F$105)))</f>
        <v/>
      </c>
      <c r="H90" s="44">
        <f>IF(OR(B90="",E90=""),"",MAX(0,E90*F90*G90))</f>
        <v/>
      </c>
      <c r="I90" s="44">
        <f>IF(H90="","",H90*'Parâmetros'!$B$6)</f>
        <v/>
      </c>
      <c r="J90" s="44">
        <f>IF(H90="","",H90*'Parâmetros'!$B$7)</f>
        <v/>
      </c>
      <c r="K90" s="44">
        <f>IF(H90="","",H90*'Parâmetros'!$B$8)</f>
        <v/>
      </c>
      <c r="L90" s="44">
        <f>IF(H90="","",IF('Parâmetros'!$B$5="Conservador",I90,IF('Parâmetros'!$B$5="Otimista",K90,J90)))</f>
        <v/>
      </c>
      <c r="M90" s="46">
        <f>IF(B90="","",IF(COUNTIFS('Histórico'!$B$6:$B$305,B90,'Histórico'!$J$6:$J$305,"&lt;&gt;")&gt;='Parâmetros'!$B$10,AVERAGEIFS('Histórico'!$K$6:$K$305,'Histórico'!$B$6:$B$305,B90,'Histórico'!$J$6:$J$305,"&lt;&gt;"),'Parâmetros'!$B$9))</f>
        <v/>
      </c>
      <c r="N90" s="44">
        <f>IF(L90="","",MAX(0,L90*(1-M90)))</f>
        <v/>
      </c>
      <c r="O90" s="44">
        <f>IF(L90="","",L90*(1+M90))</f>
        <v/>
      </c>
      <c r="P90" s="44">
        <f>IF(L90="","",IF(INDEX('Parâmetros'!$E$18:$E$117,MATCH(B90,'Parâmetros'!$A$18:$A$117,0))="","",INDEX('Parâmetros'!$E$18:$E$117,MATCH(B90,'Parâmetros'!$A$18:$A$117,0))+N(INDEX('Parâmetros'!$F$18:$F$117,MATCH(B90,'Parâmetros'!$A$18:$A$117,0)))-SUMIFS($L$6:L90,$B$6:B90,B90,$A$6:A90,"&lt;="&amp;A90)))</f>
        <v/>
      </c>
      <c r="Q90" s="44">
        <f>IF(P90="","",MAX(0,-P90))</f>
        <v/>
      </c>
      <c r="R90" s="43">
        <f>IF(B90="","",IF(L90="","SEM BASE",IF(P90="","ESTOQUE NÃO INFORMADO",IF(P90&lt;0,"RUPTURA PREVISTA",IF(D90="Sem histórico","USAR DEMANDA INICIAL",IF(D90="Histórico insuficiente","HISTÓRICO INSUFICIENTE","OK"))))))</f>
        <v/>
      </c>
    </row>
    <row r="91">
      <c r="A91" s="42">
        <f>IF(B91="","",EDATE(EOMONTH('Parâmetros'!$B$2,0)+1,MOD(ROW()-6,12)))</f>
        <v/>
      </c>
      <c r="B9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1" s="43">
        <f>IF(B91="","",INDEX('Parâmetros'!$B$18:$B$117,MATCH(B91,'Parâmetros'!$A$18:$A$117,0)))</f>
        <v/>
      </c>
      <c r="D91" s="43">
        <f>IF(B91="","",INDEX('Parâmetros'!$I$18:$I$117,MATCH(B91,'Parâmetros'!$A$18:$A$117,0)))</f>
        <v/>
      </c>
      <c r="E91" s="44">
        <f>IF(B91="","",IF(COUNTIFS('Histórico'!$B$6:$B$305,B91,'Histórico'!$A$6:$A$305,"&gt;="&amp;EDATE(EOMONTH('Parâmetros'!$B$2,0)+1,-'Parâmetros'!$B$4),'Histórico'!$A$6:$A$305,"&lt;="&amp;'Parâmetros'!$B$2,'Histórico'!$L$6:$L$305,"OK")&gt;='Parâmetros'!$B$11,AVERAGEIFS('Histórico'!$H$6:$H$305,'Histórico'!$B$6:$B$305,B91,'Histórico'!$A$6:$A$305,"&gt;="&amp;EDATE(EOMONTH('Parâmetros'!$B$2,0)+1,-'Parâmetros'!$B$4),'Histórico'!$A$6:$A$305,"&lt;="&amp;'Parâmetros'!$B$2,'Histórico'!$L$6:$L$305,"OK"),IF(INDEX('Parâmetros'!$G$18:$G$117,MATCH(B91,'Parâmetros'!$A$18:$A$117,0))="","",INDEX('Parâmetros'!$G$18:$G$117,MATCH(B91,'Parâmetros'!$A$18:$A$117,0)))))</f>
        <v/>
      </c>
      <c r="F91" s="45">
        <f>IF(B91="","",IF(COUNTIFS('Histórico'!$B$6:$B$305,B91,'Histórico'!$L$6:$L$305,"OK",'Histórico'!$M$6:$M$305,MONTH(A91),'Histórico'!$A$6:$A$305,"&lt;="&amp;'Parâmetros'!$B$2)&gt;='Parâmetros'!$B$12,MAX('Parâmetros'!$B$13,MIN('Parâmetros'!$B$14,IFERROR(AVERAGEIFS('Histórico'!$H$6:$H$305,'Histórico'!$B$6:$B$305,B91,'Histórico'!$L$6:$L$305,"OK",'Histórico'!$M$6:$M$305,MONTH(A91),'Histórico'!$A$6:$A$305,"&lt;="&amp;'Parâmetros'!$B$2)/AVERAGEIFS('Histórico'!$H$6:$H$305,'Histórico'!$B$6:$B$305,B91,'Histórico'!$L$6:$L$305,"OK",'Histórico'!$A$6:$A$305,"&lt;="&amp;'Parâmetros'!$B$2),1))),1))</f>
        <v/>
      </c>
      <c r="G91" s="45">
        <f>IF(OR(A91="",B91=""),"",MAX(0.1,1+SUMPRODUCT(--('Eventos'!$B$6:$B$105&lt;=EOMONTH(A91,0)),--('Eventos'!$C$6:$C$105&gt;=A91),--((('Eventos'!$D$6:$D$105=B91)+('Eventos'!$D$6:$D$105="TODOS"))&gt;0),--('Eventos'!$G$6:$G$105="Ativo"),--('Eventos'!$I$6:$I$105="OK"),'Eventos'!$F$6:$F$105)))</f>
        <v/>
      </c>
      <c r="H91" s="44">
        <f>IF(OR(B91="",E91=""),"",MAX(0,E91*F91*G91))</f>
        <v/>
      </c>
      <c r="I91" s="44">
        <f>IF(H91="","",H91*'Parâmetros'!$B$6)</f>
        <v/>
      </c>
      <c r="J91" s="44">
        <f>IF(H91="","",H91*'Parâmetros'!$B$7)</f>
        <v/>
      </c>
      <c r="K91" s="44">
        <f>IF(H91="","",H91*'Parâmetros'!$B$8)</f>
        <v/>
      </c>
      <c r="L91" s="44">
        <f>IF(H91="","",IF('Parâmetros'!$B$5="Conservador",I91,IF('Parâmetros'!$B$5="Otimista",K91,J91)))</f>
        <v/>
      </c>
      <c r="M91" s="46">
        <f>IF(B91="","",IF(COUNTIFS('Histórico'!$B$6:$B$305,B91,'Histórico'!$J$6:$J$305,"&lt;&gt;")&gt;='Parâmetros'!$B$10,AVERAGEIFS('Histórico'!$K$6:$K$305,'Histórico'!$B$6:$B$305,B91,'Histórico'!$J$6:$J$305,"&lt;&gt;"),'Parâmetros'!$B$9))</f>
        <v/>
      </c>
      <c r="N91" s="44">
        <f>IF(L91="","",MAX(0,L91*(1-M91)))</f>
        <v/>
      </c>
      <c r="O91" s="44">
        <f>IF(L91="","",L91*(1+M91))</f>
        <v/>
      </c>
      <c r="P91" s="44">
        <f>IF(L91="","",IF(INDEX('Parâmetros'!$E$18:$E$117,MATCH(B91,'Parâmetros'!$A$18:$A$117,0))="","",INDEX('Parâmetros'!$E$18:$E$117,MATCH(B91,'Parâmetros'!$A$18:$A$117,0))+N(INDEX('Parâmetros'!$F$18:$F$117,MATCH(B91,'Parâmetros'!$A$18:$A$117,0)))-SUMIFS($L$6:L91,$B$6:B91,B91,$A$6:A91,"&lt;="&amp;A91)))</f>
        <v/>
      </c>
      <c r="Q91" s="44">
        <f>IF(P91="","",MAX(0,-P91))</f>
        <v/>
      </c>
      <c r="R91" s="43">
        <f>IF(B91="","",IF(L91="","SEM BASE",IF(P91="","ESTOQUE NÃO INFORMADO",IF(P91&lt;0,"RUPTURA PREVISTA",IF(D91="Sem histórico","USAR DEMANDA INICIAL",IF(D91="Histórico insuficiente","HISTÓRICO INSUFICIENTE","OK"))))))</f>
        <v/>
      </c>
    </row>
    <row r="92">
      <c r="A92" s="42">
        <f>IF(B92="","",EDATE(EOMONTH('Parâmetros'!$B$2,0)+1,MOD(ROW()-6,12)))</f>
        <v/>
      </c>
      <c r="B9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2" s="43">
        <f>IF(B92="","",INDEX('Parâmetros'!$B$18:$B$117,MATCH(B92,'Parâmetros'!$A$18:$A$117,0)))</f>
        <v/>
      </c>
      <c r="D92" s="43">
        <f>IF(B92="","",INDEX('Parâmetros'!$I$18:$I$117,MATCH(B92,'Parâmetros'!$A$18:$A$117,0)))</f>
        <v/>
      </c>
      <c r="E92" s="44">
        <f>IF(B92="","",IF(COUNTIFS('Histórico'!$B$6:$B$305,B92,'Histórico'!$A$6:$A$305,"&gt;="&amp;EDATE(EOMONTH('Parâmetros'!$B$2,0)+1,-'Parâmetros'!$B$4),'Histórico'!$A$6:$A$305,"&lt;="&amp;'Parâmetros'!$B$2,'Histórico'!$L$6:$L$305,"OK")&gt;='Parâmetros'!$B$11,AVERAGEIFS('Histórico'!$H$6:$H$305,'Histórico'!$B$6:$B$305,B92,'Histórico'!$A$6:$A$305,"&gt;="&amp;EDATE(EOMONTH('Parâmetros'!$B$2,0)+1,-'Parâmetros'!$B$4),'Histórico'!$A$6:$A$305,"&lt;="&amp;'Parâmetros'!$B$2,'Histórico'!$L$6:$L$305,"OK"),IF(INDEX('Parâmetros'!$G$18:$G$117,MATCH(B92,'Parâmetros'!$A$18:$A$117,0))="","",INDEX('Parâmetros'!$G$18:$G$117,MATCH(B92,'Parâmetros'!$A$18:$A$117,0)))))</f>
        <v/>
      </c>
      <c r="F92" s="45">
        <f>IF(B92="","",IF(COUNTIFS('Histórico'!$B$6:$B$305,B92,'Histórico'!$L$6:$L$305,"OK",'Histórico'!$M$6:$M$305,MONTH(A92),'Histórico'!$A$6:$A$305,"&lt;="&amp;'Parâmetros'!$B$2)&gt;='Parâmetros'!$B$12,MAX('Parâmetros'!$B$13,MIN('Parâmetros'!$B$14,IFERROR(AVERAGEIFS('Histórico'!$H$6:$H$305,'Histórico'!$B$6:$B$305,B92,'Histórico'!$L$6:$L$305,"OK",'Histórico'!$M$6:$M$305,MONTH(A92),'Histórico'!$A$6:$A$305,"&lt;="&amp;'Parâmetros'!$B$2)/AVERAGEIFS('Histórico'!$H$6:$H$305,'Histórico'!$B$6:$B$305,B92,'Histórico'!$L$6:$L$305,"OK",'Histórico'!$A$6:$A$305,"&lt;="&amp;'Parâmetros'!$B$2),1))),1))</f>
        <v/>
      </c>
      <c r="G92" s="45">
        <f>IF(OR(A92="",B92=""),"",MAX(0.1,1+SUMPRODUCT(--('Eventos'!$B$6:$B$105&lt;=EOMONTH(A92,0)),--('Eventos'!$C$6:$C$105&gt;=A92),--((('Eventos'!$D$6:$D$105=B92)+('Eventos'!$D$6:$D$105="TODOS"))&gt;0),--('Eventos'!$G$6:$G$105="Ativo"),--('Eventos'!$I$6:$I$105="OK"),'Eventos'!$F$6:$F$105)))</f>
        <v/>
      </c>
      <c r="H92" s="44">
        <f>IF(OR(B92="",E92=""),"",MAX(0,E92*F92*G92))</f>
        <v/>
      </c>
      <c r="I92" s="44">
        <f>IF(H92="","",H92*'Parâmetros'!$B$6)</f>
        <v/>
      </c>
      <c r="J92" s="44">
        <f>IF(H92="","",H92*'Parâmetros'!$B$7)</f>
        <v/>
      </c>
      <c r="K92" s="44">
        <f>IF(H92="","",H92*'Parâmetros'!$B$8)</f>
        <v/>
      </c>
      <c r="L92" s="44">
        <f>IF(H92="","",IF('Parâmetros'!$B$5="Conservador",I92,IF('Parâmetros'!$B$5="Otimista",K92,J92)))</f>
        <v/>
      </c>
      <c r="M92" s="46">
        <f>IF(B92="","",IF(COUNTIFS('Histórico'!$B$6:$B$305,B92,'Histórico'!$J$6:$J$305,"&lt;&gt;")&gt;='Parâmetros'!$B$10,AVERAGEIFS('Histórico'!$K$6:$K$305,'Histórico'!$B$6:$B$305,B92,'Histórico'!$J$6:$J$305,"&lt;&gt;"),'Parâmetros'!$B$9))</f>
        <v/>
      </c>
      <c r="N92" s="44">
        <f>IF(L92="","",MAX(0,L92*(1-M92)))</f>
        <v/>
      </c>
      <c r="O92" s="44">
        <f>IF(L92="","",L92*(1+M92))</f>
        <v/>
      </c>
      <c r="P92" s="44">
        <f>IF(L92="","",IF(INDEX('Parâmetros'!$E$18:$E$117,MATCH(B92,'Parâmetros'!$A$18:$A$117,0))="","",INDEX('Parâmetros'!$E$18:$E$117,MATCH(B92,'Parâmetros'!$A$18:$A$117,0))+N(INDEX('Parâmetros'!$F$18:$F$117,MATCH(B92,'Parâmetros'!$A$18:$A$117,0)))-SUMIFS($L$6:L92,$B$6:B92,B92,$A$6:A92,"&lt;="&amp;A92)))</f>
        <v/>
      </c>
      <c r="Q92" s="44">
        <f>IF(P92="","",MAX(0,-P92))</f>
        <v/>
      </c>
      <c r="R92" s="43">
        <f>IF(B92="","",IF(L92="","SEM BASE",IF(P92="","ESTOQUE NÃO INFORMADO",IF(P92&lt;0,"RUPTURA PREVISTA",IF(D92="Sem histórico","USAR DEMANDA INICIAL",IF(D92="Histórico insuficiente","HISTÓRICO INSUFICIENTE","OK"))))))</f>
        <v/>
      </c>
    </row>
    <row r="93">
      <c r="A93" s="42">
        <f>IF(B93="","",EDATE(EOMONTH('Parâmetros'!$B$2,0)+1,MOD(ROW()-6,12)))</f>
        <v/>
      </c>
      <c r="B9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3" s="43">
        <f>IF(B93="","",INDEX('Parâmetros'!$B$18:$B$117,MATCH(B93,'Parâmetros'!$A$18:$A$117,0)))</f>
        <v/>
      </c>
      <c r="D93" s="43">
        <f>IF(B93="","",INDEX('Parâmetros'!$I$18:$I$117,MATCH(B93,'Parâmetros'!$A$18:$A$117,0)))</f>
        <v/>
      </c>
      <c r="E93" s="44">
        <f>IF(B93="","",IF(COUNTIFS('Histórico'!$B$6:$B$305,B93,'Histórico'!$A$6:$A$305,"&gt;="&amp;EDATE(EOMONTH('Parâmetros'!$B$2,0)+1,-'Parâmetros'!$B$4),'Histórico'!$A$6:$A$305,"&lt;="&amp;'Parâmetros'!$B$2,'Histórico'!$L$6:$L$305,"OK")&gt;='Parâmetros'!$B$11,AVERAGEIFS('Histórico'!$H$6:$H$305,'Histórico'!$B$6:$B$305,B93,'Histórico'!$A$6:$A$305,"&gt;="&amp;EDATE(EOMONTH('Parâmetros'!$B$2,0)+1,-'Parâmetros'!$B$4),'Histórico'!$A$6:$A$305,"&lt;="&amp;'Parâmetros'!$B$2,'Histórico'!$L$6:$L$305,"OK"),IF(INDEX('Parâmetros'!$G$18:$G$117,MATCH(B93,'Parâmetros'!$A$18:$A$117,0))="","",INDEX('Parâmetros'!$G$18:$G$117,MATCH(B93,'Parâmetros'!$A$18:$A$117,0)))))</f>
        <v/>
      </c>
      <c r="F93" s="45">
        <f>IF(B93="","",IF(COUNTIFS('Histórico'!$B$6:$B$305,B93,'Histórico'!$L$6:$L$305,"OK",'Histórico'!$M$6:$M$305,MONTH(A93),'Histórico'!$A$6:$A$305,"&lt;="&amp;'Parâmetros'!$B$2)&gt;='Parâmetros'!$B$12,MAX('Parâmetros'!$B$13,MIN('Parâmetros'!$B$14,IFERROR(AVERAGEIFS('Histórico'!$H$6:$H$305,'Histórico'!$B$6:$B$305,B93,'Histórico'!$L$6:$L$305,"OK",'Histórico'!$M$6:$M$305,MONTH(A93),'Histórico'!$A$6:$A$305,"&lt;="&amp;'Parâmetros'!$B$2)/AVERAGEIFS('Histórico'!$H$6:$H$305,'Histórico'!$B$6:$B$305,B93,'Histórico'!$L$6:$L$305,"OK",'Histórico'!$A$6:$A$305,"&lt;="&amp;'Parâmetros'!$B$2),1))),1))</f>
        <v/>
      </c>
      <c r="G93" s="45">
        <f>IF(OR(A93="",B93=""),"",MAX(0.1,1+SUMPRODUCT(--('Eventos'!$B$6:$B$105&lt;=EOMONTH(A93,0)),--('Eventos'!$C$6:$C$105&gt;=A93),--((('Eventos'!$D$6:$D$105=B93)+('Eventos'!$D$6:$D$105="TODOS"))&gt;0),--('Eventos'!$G$6:$G$105="Ativo"),--('Eventos'!$I$6:$I$105="OK"),'Eventos'!$F$6:$F$105)))</f>
        <v/>
      </c>
      <c r="H93" s="44">
        <f>IF(OR(B93="",E93=""),"",MAX(0,E93*F93*G93))</f>
        <v/>
      </c>
      <c r="I93" s="44">
        <f>IF(H93="","",H93*'Parâmetros'!$B$6)</f>
        <v/>
      </c>
      <c r="J93" s="44">
        <f>IF(H93="","",H93*'Parâmetros'!$B$7)</f>
        <v/>
      </c>
      <c r="K93" s="44">
        <f>IF(H93="","",H93*'Parâmetros'!$B$8)</f>
        <v/>
      </c>
      <c r="L93" s="44">
        <f>IF(H93="","",IF('Parâmetros'!$B$5="Conservador",I93,IF('Parâmetros'!$B$5="Otimista",K93,J93)))</f>
        <v/>
      </c>
      <c r="M93" s="46">
        <f>IF(B93="","",IF(COUNTIFS('Histórico'!$B$6:$B$305,B93,'Histórico'!$J$6:$J$305,"&lt;&gt;")&gt;='Parâmetros'!$B$10,AVERAGEIFS('Histórico'!$K$6:$K$305,'Histórico'!$B$6:$B$305,B93,'Histórico'!$J$6:$J$305,"&lt;&gt;"),'Parâmetros'!$B$9))</f>
        <v/>
      </c>
      <c r="N93" s="44">
        <f>IF(L93="","",MAX(0,L93*(1-M93)))</f>
        <v/>
      </c>
      <c r="O93" s="44">
        <f>IF(L93="","",L93*(1+M93))</f>
        <v/>
      </c>
      <c r="P93" s="44">
        <f>IF(L93="","",IF(INDEX('Parâmetros'!$E$18:$E$117,MATCH(B93,'Parâmetros'!$A$18:$A$117,0))="","",INDEX('Parâmetros'!$E$18:$E$117,MATCH(B93,'Parâmetros'!$A$18:$A$117,0))+N(INDEX('Parâmetros'!$F$18:$F$117,MATCH(B93,'Parâmetros'!$A$18:$A$117,0)))-SUMIFS($L$6:L93,$B$6:B93,B93,$A$6:A93,"&lt;="&amp;A93)))</f>
        <v/>
      </c>
      <c r="Q93" s="44">
        <f>IF(P93="","",MAX(0,-P93))</f>
        <v/>
      </c>
      <c r="R93" s="43">
        <f>IF(B93="","",IF(L93="","SEM BASE",IF(P93="","ESTOQUE NÃO INFORMADO",IF(P93&lt;0,"RUPTURA PREVISTA",IF(D93="Sem histórico","USAR DEMANDA INICIAL",IF(D93="Histórico insuficiente","HISTÓRICO INSUFICIENTE","OK"))))))</f>
        <v/>
      </c>
    </row>
    <row r="94">
      <c r="A94" s="42">
        <f>IF(B94="","",EDATE(EOMONTH('Parâmetros'!$B$2,0)+1,MOD(ROW()-6,12)))</f>
        <v/>
      </c>
      <c r="B9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4" s="43">
        <f>IF(B94="","",INDEX('Parâmetros'!$B$18:$B$117,MATCH(B94,'Parâmetros'!$A$18:$A$117,0)))</f>
        <v/>
      </c>
      <c r="D94" s="43">
        <f>IF(B94="","",INDEX('Parâmetros'!$I$18:$I$117,MATCH(B94,'Parâmetros'!$A$18:$A$117,0)))</f>
        <v/>
      </c>
      <c r="E94" s="44">
        <f>IF(B94="","",IF(COUNTIFS('Histórico'!$B$6:$B$305,B94,'Histórico'!$A$6:$A$305,"&gt;="&amp;EDATE(EOMONTH('Parâmetros'!$B$2,0)+1,-'Parâmetros'!$B$4),'Histórico'!$A$6:$A$305,"&lt;="&amp;'Parâmetros'!$B$2,'Histórico'!$L$6:$L$305,"OK")&gt;='Parâmetros'!$B$11,AVERAGEIFS('Histórico'!$H$6:$H$305,'Histórico'!$B$6:$B$305,B94,'Histórico'!$A$6:$A$305,"&gt;="&amp;EDATE(EOMONTH('Parâmetros'!$B$2,0)+1,-'Parâmetros'!$B$4),'Histórico'!$A$6:$A$305,"&lt;="&amp;'Parâmetros'!$B$2,'Histórico'!$L$6:$L$305,"OK"),IF(INDEX('Parâmetros'!$G$18:$G$117,MATCH(B94,'Parâmetros'!$A$18:$A$117,0))="","",INDEX('Parâmetros'!$G$18:$G$117,MATCH(B94,'Parâmetros'!$A$18:$A$117,0)))))</f>
        <v/>
      </c>
      <c r="F94" s="45">
        <f>IF(B94="","",IF(COUNTIFS('Histórico'!$B$6:$B$305,B94,'Histórico'!$L$6:$L$305,"OK",'Histórico'!$M$6:$M$305,MONTH(A94),'Histórico'!$A$6:$A$305,"&lt;="&amp;'Parâmetros'!$B$2)&gt;='Parâmetros'!$B$12,MAX('Parâmetros'!$B$13,MIN('Parâmetros'!$B$14,IFERROR(AVERAGEIFS('Histórico'!$H$6:$H$305,'Histórico'!$B$6:$B$305,B94,'Histórico'!$L$6:$L$305,"OK",'Histórico'!$M$6:$M$305,MONTH(A94),'Histórico'!$A$6:$A$305,"&lt;="&amp;'Parâmetros'!$B$2)/AVERAGEIFS('Histórico'!$H$6:$H$305,'Histórico'!$B$6:$B$305,B94,'Histórico'!$L$6:$L$305,"OK",'Histórico'!$A$6:$A$305,"&lt;="&amp;'Parâmetros'!$B$2),1))),1))</f>
        <v/>
      </c>
      <c r="G94" s="45">
        <f>IF(OR(A94="",B94=""),"",MAX(0.1,1+SUMPRODUCT(--('Eventos'!$B$6:$B$105&lt;=EOMONTH(A94,0)),--('Eventos'!$C$6:$C$105&gt;=A94),--((('Eventos'!$D$6:$D$105=B94)+('Eventos'!$D$6:$D$105="TODOS"))&gt;0),--('Eventos'!$G$6:$G$105="Ativo"),--('Eventos'!$I$6:$I$105="OK"),'Eventos'!$F$6:$F$105)))</f>
        <v/>
      </c>
      <c r="H94" s="44">
        <f>IF(OR(B94="",E94=""),"",MAX(0,E94*F94*G94))</f>
        <v/>
      </c>
      <c r="I94" s="44">
        <f>IF(H94="","",H94*'Parâmetros'!$B$6)</f>
        <v/>
      </c>
      <c r="J94" s="44">
        <f>IF(H94="","",H94*'Parâmetros'!$B$7)</f>
        <v/>
      </c>
      <c r="K94" s="44">
        <f>IF(H94="","",H94*'Parâmetros'!$B$8)</f>
        <v/>
      </c>
      <c r="L94" s="44">
        <f>IF(H94="","",IF('Parâmetros'!$B$5="Conservador",I94,IF('Parâmetros'!$B$5="Otimista",K94,J94)))</f>
        <v/>
      </c>
      <c r="M94" s="46">
        <f>IF(B94="","",IF(COUNTIFS('Histórico'!$B$6:$B$305,B94,'Histórico'!$J$6:$J$305,"&lt;&gt;")&gt;='Parâmetros'!$B$10,AVERAGEIFS('Histórico'!$K$6:$K$305,'Histórico'!$B$6:$B$305,B94,'Histórico'!$J$6:$J$305,"&lt;&gt;"),'Parâmetros'!$B$9))</f>
        <v/>
      </c>
      <c r="N94" s="44">
        <f>IF(L94="","",MAX(0,L94*(1-M94)))</f>
        <v/>
      </c>
      <c r="O94" s="44">
        <f>IF(L94="","",L94*(1+M94))</f>
        <v/>
      </c>
      <c r="P94" s="44">
        <f>IF(L94="","",IF(INDEX('Parâmetros'!$E$18:$E$117,MATCH(B94,'Parâmetros'!$A$18:$A$117,0))="","",INDEX('Parâmetros'!$E$18:$E$117,MATCH(B94,'Parâmetros'!$A$18:$A$117,0))+N(INDEX('Parâmetros'!$F$18:$F$117,MATCH(B94,'Parâmetros'!$A$18:$A$117,0)))-SUMIFS($L$6:L94,$B$6:B94,B94,$A$6:A94,"&lt;="&amp;A94)))</f>
        <v/>
      </c>
      <c r="Q94" s="44">
        <f>IF(P94="","",MAX(0,-P94))</f>
        <v/>
      </c>
      <c r="R94" s="43">
        <f>IF(B94="","",IF(L94="","SEM BASE",IF(P94="","ESTOQUE NÃO INFORMADO",IF(P94&lt;0,"RUPTURA PREVISTA",IF(D94="Sem histórico","USAR DEMANDA INICIAL",IF(D94="Histórico insuficiente","HISTÓRICO INSUFICIENTE","OK"))))))</f>
        <v/>
      </c>
    </row>
    <row r="95">
      <c r="A95" s="42">
        <f>IF(B95="","",EDATE(EOMONTH('Parâmetros'!$B$2,0)+1,MOD(ROW()-6,12)))</f>
        <v/>
      </c>
      <c r="B9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5" s="43">
        <f>IF(B95="","",INDEX('Parâmetros'!$B$18:$B$117,MATCH(B95,'Parâmetros'!$A$18:$A$117,0)))</f>
        <v/>
      </c>
      <c r="D95" s="43">
        <f>IF(B95="","",INDEX('Parâmetros'!$I$18:$I$117,MATCH(B95,'Parâmetros'!$A$18:$A$117,0)))</f>
        <v/>
      </c>
      <c r="E95" s="44">
        <f>IF(B95="","",IF(COUNTIFS('Histórico'!$B$6:$B$305,B95,'Histórico'!$A$6:$A$305,"&gt;="&amp;EDATE(EOMONTH('Parâmetros'!$B$2,0)+1,-'Parâmetros'!$B$4),'Histórico'!$A$6:$A$305,"&lt;="&amp;'Parâmetros'!$B$2,'Histórico'!$L$6:$L$305,"OK")&gt;='Parâmetros'!$B$11,AVERAGEIFS('Histórico'!$H$6:$H$305,'Histórico'!$B$6:$B$305,B95,'Histórico'!$A$6:$A$305,"&gt;="&amp;EDATE(EOMONTH('Parâmetros'!$B$2,0)+1,-'Parâmetros'!$B$4),'Histórico'!$A$6:$A$305,"&lt;="&amp;'Parâmetros'!$B$2,'Histórico'!$L$6:$L$305,"OK"),IF(INDEX('Parâmetros'!$G$18:$G$117,MATCH(B95,'Parâmetros'!$A$18:$A$117,0))="","",INDEX('Parâmetros'!$G$18:$G$117,MATCH(B95,'Parâmetros'!$A$18:$A$117,0)))))</f>
        <v/>
      </c>
      <c r="F95" s="45">
        <f>IF(B95="","",IF(COUNTIFS('Histórico'!$B$6:$B$305,B95,'Histórico'!$L$6:$L$305,"OK",'Histórico'!$M$6:$M$305,MONTH(A95),'Histórico'!$A$6:$A$305,"&lt;="&amp;'Parâmetros'!$B$2)&gt;='Parâmetros'!$B$12,MAX('Parâmetros'!$B$13,MIN('Parâmetros'!$B$14,IFERROR(AVERAGEIFS('Histórico'!$H$6:$H$305,'Histórico'!$B$6:$B$305,B95,'Histórico'!$L$6:$L$305,"OK",'Histórico'!$M$6:$M$305,MONTH(A95),'Histórico'!$A$6:$A$305,"&lt;="&amp;'Parâmetros'!$B$2)/AVERAGEIFS('Histórico'!$H$6:$H$305,'Histórico'!$B$6:$B$305,B95,'Histórico'!$L$6:$L$305,"OK",'Histórico'!$A$6:$A$305,"&lt;="&amp;'Parâmetros'!$B$2),1))),1))</f>
        <v/>
      </c>
      <c r="G95" s="45">
        <f>IF(OR(A95="",B95=""),"",MAX(0.1,1+SUMPRODUCT(--('Eventos'!$B$6:$B$105&lt;=EOMONTH(A95,0)),--('Eventos'!$C$6:$C$105&gt;=A95),--((('Eventos'!$D$6:$D$105=B95)+('Eventos'!$D$6:$D$105="TODOS"))&gt;0),--('Eventos'!$G$6:$G$105="Ativo"),--('Eventos'!$I$6:$I$105="OK"),'Eventos'!$F$6:$F$105)))</f>
        <v/>
      </c>
      <c r="H95" s="44">
        <f>IF(OR(B95="",E95=""),"",MAX(0,E95*F95*G95))</f>
        <v/>
      </c>
      <c r="I95" s="44">
        <f>IF(H95="","",H95*'Parâmetros'!$B$6)</f>
        <v/>
      </c>
      <c r="J95" s="44">
        <f>IF(H95="","",H95*'Parâmetros'!$B$7)</f>
        <v/>
      </c>
      <c r="K95" s="44">
        <f>IF(H95="","",H95*'Parâmetros'!$B$8)</f>
        <v/>
      </c>
      <c r="L95" s="44">
        <f>IF(H95="","",IF('Parâmetros'!$B$5="Conservador",I95,IF('Parâmetros'!$B$5="Otimista",K95,J95)))</f>
        <v/>
      </c>
      <c r="M95" s="46">
        <f>IF(B95="","",IF(COUNTIFS('Histórico'!$B$6:$B$305,B95,'Histórico'!$J$6:$J$305,"&lt;&gt;")&gt;='Parâmetros'!$B$10,AVERAGEIFS('Histórico'!$K$6:$K$305,'Histórico'!$B$6:$B$305,B95,'Histórico'!$J$6:$J$305,"&lt;&gt;"),'Parâmetros'!$B$9))</f>
        <v/>
      </c>
      <c r="N95" s="44">
        <f>IF(L95="","",MAX(0,L95*(1-M95)))</f>
        <v/>
      </c>
      <c r="O95" s="44">
        <f>IF(L95="","",L95*(1+M95))</f>
        <v/>
      </c>
      <c r="P95" s="44">
        <f>IF(L95="","",IF(INDEX('Parâmetros'!$E$18:$E$117,MATCH(B95,'Parâmetros'!$A$18:$A$117,0))="","",INDEX('Parâmetros'!$E$18:$E$117,MATCH(B95,'Parâmetros'!$A$18:$A$117,0))+N(INDEX('Parâmetros'!$F$18:$F$117,MATCH(B95,'Parâmetros'!$A$18:$A$117,0)))-SUMIFS($L$6:L95,$B$6:B95,B95,$A$6:A95,"&lt;="&amp;A95)))</f>
        <v/>
      </c>
      <c r="Q95" s="44">
        <f>IF(P95="","",MAX(0,-P95))</f>
        <v/>
      </c>
      <c r="R95" s="43">
        <f>IF(B95="","",IF(L95="","SEM BASE",IF(P95="","ESTOQUE NÃO INFORMADO",IF(P95&lt;0,"RUPTURA PREVISTA",IF(D95="Sem histórico","USAR DEMANDA INICIAL",IF(D95="Histórico insuficiente","HISTÓRICO INSUFICIENTE","OK"))))))</f>
        <v/>
      </c>
    </row>
    <row r="96">
      <c r="A96" s="42">
        <f>IF(B96="","",EDATE(EOMONTH('Parâmetros'!$B$2,0)+1,MOD(ROW()-6,12)))</f>
        <v/>
      </c>
      <c r="B9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6" s="43">
        <f>IF(B96="","",INDEX('Parâmetros'!$B$18:$B$117,MATCH(B96,'Parâmetros'!$A$18:$A$117,0)))</f>
        <v/>
      </c>
      <c r="D96" s="43">
        <f>IF(B96="","",INDEX('Parâmetros'!$I$18:$I$117,MATCH(B96,'Parâmetros'!$A$18:$A$117,0)))</f>
        <v/>
      </c>
      <c r="E96" s="44">
        <f>IF(B96="","",IF(COUNTIFS('Histórico'!$B$6:$B$305,B96,'Histórico'!$A$6:$A$305,"&gt;="&amp;EDATE(EOMONTH('Parâmetros'!$B$2,0)+1,-'Parâmetros'!$B$4),'Histórico'!$A$6:$A$305,"&lt;="&amp;'Parâmetros'!$B$2,'Histórico'!$L$6:$L$305,"OK")&gt;='Parâmetros'!$B$11,AVERAGEIFS('Histórico'!$H$6:$H$305,'Histórico'!$B$6:$B$305,B96,'Histórico'!$A$6:$A$305,"&gt;="&amp;EDATE(EOMONTH('Parâmetros'!$B$2,0)+1,-'Parâmetros'!$B$4),'Histórico'!$A$6:$A$305,"&lt;="&amp;'Parâmetros'!$B$2,'Histórico'!$L$6:$L$305,"OK"),IF(INDEX('Parâmetros'!$G$18:$G$117,MATCH(B96,'Parâmetros'!$A$18:$A$117,0))="","",INDEX('Parâmetros'!$G$18:$G$117,MATCH(B96,'Parâmetros'!$A$18:$A$117,0)))))</f>
        <v/>
      </c>
      <c r="F96" s="45">
        <f>IF(B96="","",IF(COUNTIFS('Histórico'!$B$6:$B$305,B96,'Histórico'!$L$6:$L$305,"OK",'Histórico'!$M$6:$M$305,MONTH(A96),'Histórico'!$A$6:$A$305,"&lt;="&amp;'Parâmetros'!$B$2)&gt;='Parâmetros'!$B$12,MAX('Parâmetros'!$B$13,MIN('Parâmetros'!$B$14,IFERROR(AVERAGEIFS('Histórico'!$H$6:$H$305,'Histórico'!$B$6:$B$305,B96,'Histórico'!$L$6:$L$305,"OK",'Histórico'!$M$6:$M$305,MONTH(A96),'Histórico'!$A$6:$A$305,"&lt;="&amp;'Parâmetros'!$B$2)/AVERAGEIFS('Histórico'!$H$6:$H$305,'Histórico'!$B$6:$B$305,B96,'Histórico'!$L$6:$L$305,"OK",'Histórico'!$A$6:$A$305,"&lt;="&amp;'Parâmetros'!$B$2),1))),1))</f>
        <v/>
      </c>
      <c r="G96" s="45">
        <f>IF(OR(A96="",B96=""),"",MAX(0.1,1+SUMPRODUCT(--('Eventos'!$B$6:$B$105&lt;=EOMONTH(A96,0)),--('Eventos'!$C$6:$C$105&gt;=A96),--((('Eventos'!$D$6:$D$105=B96)+('Eventos'!$D$6:$D$105="TODOS"))&gt;0),--('Eventos'!$G$6:$G$105="Ativo"),--('Eventos'!$I$6:$I$105="OK"),'Eventos'!$F$6:$F$105)))</f>
        <v/>
      </c>
      <c r="H96" s="44">
        <f>IF(OR(B96="",E96=""),"",MAX(0,E96*F96*G96))</f>
        <v/>
      </c>
      <c r="I96" s="44">
        <f>IF(H96="","",H96*'Parâmetros'!$B$6)</f>
        <v/>
      </c>
      <c r="J96" s="44">
        <f>IF(H96="","",H96*'Parâmetros'!$B$7)</f>
        <v/>
      </c>
      <c r="K96" s="44">
        <f>IF(H96="","",H96*'Parâmetros'!$B$8)</f>
        <v/>
      </c>
      <c r="L96" s="44">
        <f>IF(H96="","",IF('Parâmetros'!$B$5="Conservador",I96,IF('Parâmetros'!$B$5="Otimista",K96,J96)))</f>
        <v/>
      </c>
      <c r="M96" s="46">
        <f>IF(B96="","",IF(COUNTIFS('Histórico'!$B$6:$B$305,B96,'Histórico'!$J$6:$J$305,"&lt;&gt;")&gt;='Parâmetros'!$B$10,AVERAGEIFS('Histórico'!$K$6:$K$305,'Histórico'!$B$6:$B$305,B96,'Histórico'!$J$6:$J$305,"&lt;&gt;"),'Parâmetros'!$B$9))</f>
        <v/>
      </c>
      <c r="N96" s="44">
        <f>IF(L96="","",MAX(0,L96*(1-M96)))</f>
        <v/>
      </c>
      <c r="O96" s="44">
        <f>IF(L96="","",L96*(1+M96))</f>
        <v/>
      </c>
      <c r="P96" s="44">
        <f>IF(L96="","",IF(INDEX('Parâmetros'!$E$18:$E$117,MATCH(B96,'Parâmetros'!$A$18:$A$117,0))="","",INDEX('Parâmetros'!$E$18:$E$117,MATCH(B96,'Parâmetros'!$A$18:$A$117,0))+N(INDEX('Parâmetros'!$F$18:$F$117,MATCH(B96,'Parâmetros'!$A$18:$A$117,0)))-SUMIFS($L$6:L96,$B$6:B96,B96,$A$6:A96,"&lt;="&amp;A96)))</f>
        <v/>
      </c>
      <c r="Q96" s="44">
        <f>IF(P96="","",MAX(0,-P96))</f>
        <v/>
      </c>
      <c r="R96" s="43">
        <f>IF(B96="","",IF(L96="","SEM BASE",IF(P96="","ESTOQUE NÃO INFORMADO",IF(P96&lt;0,"RUPTURA PREVISTA",IF(D96="Sem histórico","USAR DEMANDA INICIAL",IF(D96="Histórico insuficiente","HISTÓRICO INSUFICIENTE","OK"))))))</f>
        <v/>
      </c>
    </row>
    <row r="97">
      <c r="A97" s="42">
        <f>IF(B97="","",EDATE(EOMONTH('Parâmetros'!$B$2,0)+1,MOD(ROW()-6,12)))</f>
        <v/>
      </c>
      <c r="B9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7" s="43">
        <f>IF(B97="","",INDEX('Parâmetros'!$B$18:$B$117,MATCH(B97,'Parâmetros'!$A$18:$A$117,0)))</f>
        <v/>
      </c>
      <c r="D97" s="43">
        <f>IF(B97="","",INDEX('Parâmetros'!$I$18:$I$117,MATCH(B97,'Parâmetros'!$A$18:$A$117,0)))</f>
        <v/>
      </c>
      <c r="E97" s="44">
        <f>IF(B97="","",IF(COUNTIFS('Histórico'!$B$6:$B$305,B97,'Histórico'!$A$6:$A$305,"&gt;="&amp;EDATE(EOMONTH('Parâmetros'!$B$2,0)+1,-'Parâmetros'!$B$4),'Histórico'!$A$6:$A$305,"&lt;="&amp;'Parâmetros'!$B$2,'Histórico'!$L$6:$L$305,"OK")&gt;='Parâmetros'!$B$11,AVERAGEIFS('Histórico'!$H$6:$H$305,'Histórico'!$B$6:$B$305,B97,'Histórico'!$A$6:$A$305,"&gt;="&amp;EDATE(EOMONTH('Parâmetros'!$B$2,0)+1,-'Parâmetros'!$B$4),'Histórico'!$A$6:$A$305,"&lt;="&amp;'Parâmetros'!$B$2,'Histórico'!$L$6:$L$305,"OK"),IF(INDEX('Parâmetros'!$G$18:$G$117,MATCH(B97,'Parâmetros'!$A$18:$A$117,0))="","",INDEX('Parâmetros'!$G$18:$G$117,MATCH(B97,'Parâmetros'!$A$18:$A$117,0)))))</f>
        <v/>
      </c>
      <c r="F97" s="45">
        <f>IF(B97="","",IF(COUNTIFS('Histórico'!$B$6:$B$305,B97,'Histórico'!$L$6:$L$305,"OK",'Histórico'!$M$6:$M$305,MONTH(A97),'Histórico'!$A$6:$A$305,"&lt;="&amp;'Parâmetros'!$B$2)&gt;='Parâmetros'!$B$12,MAX('Parâmetros'!$B$13,MIN('Parâmetros'!$B$14,IFERROR(AVERAGEIFS('Histórico'!$H$6:$H$305,'Histórico'!$B$6:$B$305,B97,'Histórico'!$L$6:$L$305,"OK",'Histórico'!$M$6:$M$305,MONTH(A97),'Histórico'!$A$6:$A$305,"&lt;="&amp;'Parâmetros'!$B$2)/AVERAGEIFS('Histórico'!$H$6:$H$305,'Histórico'!$B$6:$B$305,B97,'Histórico'!$L$6:$L$305,"OK",'Histórico'!$A$6:$A$305,"&lt;="&amp;'Parâmetros'!$B$2),1))),1))</f>
        <v/>
      </c>
      <c r="G97" s="45">
        <f>IF(OR(A97="",B97=""),"",MAX(0.1,1+SUMPRODUCT(--('Eventos'!$B$6:$B$105&lt;=EOMONTH(A97,0)),--('Eventos'!$C$6:$C$105&gt;=A97),--((('Eventos'!$D$6:$D$105=B97)+('Eventos'!$D$6:$D$105="TODOS"))&gt;0),--('Eventos'!$G$6:$G$105="Ativo"),--('Eventos'!$I$6:$I$105="OK"),'Eventos'!$F$6:$F$105)))</f>
        <v/>
      </c>
      <c r="H97" s="44">
        <f>IF(OR(B97="",E97=""),"",MAX(0,E97*F97*G97))</f>
        <v/>
      </c>
      <c r="I97" s="44">
        <f>IF(H97="","",H97*'Parâmetros'!$B$6)</f>
        <v/>
      </c>
      <c r="J97" s="44">
        <f>IF(H97="","",H97*'Parâmetros'!$B$7)</f>
        <v/>
      </c>
      <c r="K97" s="44">
        <f>IF(H97="","",H97*'Parâmetros'!$B$8)</f>
        <v/>
      </c>
      <c r="L97" s="44">
        <f>IF(H97="","",IF('Parâmetros'!$B$5="Conservador",I97,IF('Parâmetros'!$B$5="Otimista",K97,J97)))</f>
        <v/>
      </c>
      <c r="M97" s="46">
        <f>IF(B97="","",IF(COUNTIFS('Histórico'!$B$6:$B$305,B97,'Histórico'!$J$6:$J$305,"&lt;&gt;")&gt;='Parâmetros'!$B$10,AVERAGEIFS('Histórico'!$K$6:$K$305,'Histórico'!$B$6:$B$305,B97,'Histórico'!$J$6:$J$305,"&lt;&gt;"),'Parâmetros'!$B$9))</f>
        <v/>
      </c>
      <c r="N97" s="44">
        <f>IF(L97="","",MAX(0,L97*(1-M97)))</f>
        <v/>
      </c>
      <c r="O97" s="44">
        <f>IF(L97="","",L97*(1+M97))</f>
        <v/>
      </c>
      <c r="P97" s="44">
        <f>IF(L97="","",IF(INDEX('Parâmetros'!$E$18:$E$117,MATCH(B97,'Parâmetros'!$A$18:$A$117,0))="","",INDEX('Parâmetros'!$E$18:$E$117,MATCH(B97,'Parâmetros'!$A$18:$A$117,0))+N(INDEX('Parâmetros'!$F$18:$F$117,MATCH(B97,'Parâmetros'!$A$18:$A$117,0)))-SUMIFS($L$6:L97,$B$6:B97,B97,$A$6:A97,"&lt;="&amp;A97)))</f>
        <v/>
      </c>
      <c r="Q97" s="44">
        <f>IF(P97="","",MAX(0,-P97))</f>
        <v/>
      </c>
      <c r="R97" s="43">
        <f>IF(B97="","",IF(L97="","SEM BASE",IF(P97="","ESTOQUE NÃO INFORMADO",IF(P97&lt;0,"RUPTURA PREVISTA",IF(D97="Sem histórico","USAR DEMANDA INICIAL",IF(D97="Histórico insuficiente","HISTÓRICO INSUFICIENTE","OK"))))))</f>
        <v/>
      </c>
    </row>
    <row r="98">
      <c r="A98" s="42">
        <f>IF(B98="","",EDATE(EOMONTH('Parâmetros'!$B$2,0)+1,MOD(ROW()-6,12)))</f>
        <v/>
      </c>
      <c r="B9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8" s="43">
        <f>IF(B98="","",INDEX('Parâmetros'!$B$18:$B$117,MATCH(B98,'Parâmetros'!$A$18:$A$117,0)))</f>
        <v/>
      </c>
      <c r="D98" s="43">
        <f>IF(B98="","",INDEX('Parâmetros'!$I$18:$I$117,MATCH(B98,'Parâmetros'!$A$18:$A$117,0)))</f>
        <v/>
      </c>
      <c r="E98" s="44">
        <f>IF(B98="","",IF(COUNTIFS('Histórico'!$B$6:$B$305,B98,'Histórico'!$A$6:$A$305,"&gt;="&amp;EDATE(EOMONTH('Parâmetros'!$B$2,0)+1,-'Parâmetros'!$B$4),'Histórico'!$A$6:$A$305,"&lt;="&amp;'Parâmetros'!$B$2,'Histórico'!$L$6:$L$305,"OK")&gt;='Parâmetros'!$B$11,AVERAGEIFS('Histórico'!$H$6:$H$305,'Histórico'!$B$6:$B$305,B98,'Histórico'!$A$6:$A$305,"&gt;="&amp;EDATE(EOMONTH('Parâmetros'!$B$2,0)+1,-'Parâmetros'!$B$4),'Histórico'!$A$6:$A$305,"&lt;="&amp;'Parâmetros'!$B$2,'Histórico'!$L$6:$L$305,"OK"),IF(INDEX('Parâmetros'!$G$18:$G$117,MATCH(B98,'Parâmetros'!$A$18:$A$117,0))="","",INDEX('Parâmetros'!$G$18:$G$117,MATCH(B98,'Parâmetros'!$A$18:$A$117,0)))))</f>
        <v/>
      </c>
      <c r="F98" s="45">
        <f>IF(B98="","",IF(COUNTIFS('Histórico'!$B$6:$B$305,B98,'Histórico'!$L$6:$L$305,"OK",'Histórico'!$M$6:$M$305,MONTH(A98),'Histórico'!$A$6:$A$305,"&lt;="&amp;'Parâmetros'!$B$2)&gt;='Parâmetros'!$B$12,MAX('Parâmetros'!$B$13,MIN('Parâmetros'!$B$14,IFERROR(AVERAGEIFS('Histórico'!$H$6:$H$305,'Histórico'!$B$6:$B$305,B98,'Histórico'!$L$6:$L$305,"OK",'Histórico'!$M$6:$M$305,MONTH(A98),'Histórico'!$A$6:$A$305,"&lt;="&amp;'Parâmetros'!$B$2)/AVERAGEIFS('Histórico'!$H$6:$H$305,'Histórico'!$B$6:$B$305,B98,'Histórico'!$L$6:$L$305,"OK",'Histórico'!$A$6:$A$305,"&lt;="&amp;'Parâmetros'!$B$2),1))),1))</f>
        <v/>
      </c>
      <c r="G98" s="45">
        <f>IF(OR(A98="",B98=""),"",MAX(0.1,1+SUMPRODUCT(--('Eventos'!$B$6:$B$105&lt;=EOMONTH(A98,0)),--('Eventos'!$C$6:$C$105&gt;=A98),--((('Eventos'!$D$6:$D$105=B98)+('Eventos'!$D$6:$D$105="TODOS"))&gt;0),--('Eventos'!$G$6:$G$105="Ativo"),--('Eventos'!$I$6:$I$105="OK"),'Eventos'!$F$6:$F$105)))</f>
        <v/>
      </c>
      <c r="H98" s="44">
        <f>IF(OR(B98="",E98=""),"",MAX(0,E98*F98*G98))</f>
        <v/>
      </c>
      <c r="I98" s="44">
        <f>IF(H98="","",H98*'Parâmetros'!$B$6)</f>
        <v/>
      </c>
      <c r="J98" s="44">
        <f>IF(H98="","",H98*'Parâmetros'!$B$7)</f>
        <v/>
      </c>
      <c r="K98" s="44">
        <f>IF(H98="","",H98*'Parâmetros'!$B$8)</f>
        <v/>
      </c>
      <c r="L98" s="44">
        <f>IF(H98="","",IF('Parâmetros'!$B$5="Conservador",I98,IF('Parâmetros'!$B$5="Otimista",K98,J98)))</f>
        <v/>
      </c>
      <c r="M98" s="46">
        <f>IF(B98="","",IF(COUNTIFS('Histórico'!$B$6:$B$305,B98,'Histórico'!$J$6:$J$305,"&lt;&gt;")&gt;='Parâmetros'!$B$10,AVERAGEIFS('Histórico'!$K$6:$K$305,'Histórico'!$B$6:$B$305,B98,'Histórico'!$J$6:$J$305,"&lt;&gt;"),'Parâmetros'!$B$9))</f>
        <v/>
      </c>
      <c r="N98" s="44">
        <f>IF(L98="","",MAX(0,L98*(1-M98)))</f>
        <v/>
      </c>
      <c r="O98" s="44">
        <f>IF(L98="","",L98*(1+M98))</f>
        <v/>
      </c>
      <c r="P98" s="44">
        <f>IF(L98="","",IF(INDEX('Parâmetros'!$E$18:$E$117,MATCH(B98,'Parâmetros'!$A$18:$A$117,0))="","",INDEX('Parâmetros'!$E$18:$E$117,MATCH(B98,'Parâmetros'!$A$18:$A$117,0))+N(INDEX('Parâmetros'!$F$18:$F$117,MATCH(B98,'Parâmetros'!$A$18:$A$117,0)))-SUMIFS($L$6:L98,$B$6:B98,B98,$A$6:A98,"&lt;="&amp;A98)))</f>
        <v/>
      </c>
      <c r="Q98" s="44">
        <f>IF(P98="","",MAX(0,-P98))</f>
        <v/>
      </c>
      <c r="R98" s="43">
        <f>IF(B98="","",IF(L98="","SEM BASE",IF(P98="","ESTOQUE NÃO INFORMADO",IF(P98&lt;0,"RUPTURA PREVISTA",IF(D98="Sem histórico","USAR DEMANDA INICIAL",IF(D98="Histórico insuficiente","HISTÓRICO INSUFICIENTE","OK"))))))</f>
        <v/>
      </c>
    </row>
    <row r="99">
      <c r="A99" s="42">
        <f>IF(B99="","",EDATE(EOMONTH('Parâmetros'!$B$2,0)+1,MOD(ROW()-6,12)))</f>
        <v/>
      </c>
      <c r="B9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9" s="43">
        <f>IF(B99="","",INDEX('Parâmetros'!$B$18:$B$117,MATCH(B99,'Parâmetros'!$A$18:$A$117,0)))</f>
        <v/>
      </c>
      <c r="D99" s="43">
        <f>IF(B99="","",INDEX('Parâmetros'!$I$18:$I$117,MATCH(B99,'Parâmetros'!$A$18:$A$117,0)))</f>
        <v/>
      </c>
      <c r="E99" s="44">
        <f>IF(B99="","",IF(COUNTIFS('Histórico'!$B$6:$B$305,B99,'Histórico'!$A$6:$A$305,"&gt;="&amp;EDATE(EOMONTH('Parâmetros'!$B$2,0)+1,-'Parâmetros'!$B$4),'Histórico'!$A$6:$A$305,"&lt;="&amp;'Parâmetros'!$B$2,'Histórico'!$L$6:$L$305,"OK")&gt;='Parâmetros'!$B$11,AVERAGEIFS('Histórico'!$H$6:$H$305,'Histórico'!$B$6:$B$305,B99,'Histórico'!$A$6:$A$305,"&gt;="&amp;EDATE(EOMONTH('Parâmetros'!$B$2,0)+1,-'Parâmetros'!$B$4),'Histórico'!$A$6:$A$305,"&lt;="&amp;'Parâmetros'!$B$2,'Histórico'!$L$6:$L$305,"OK"),IF(INDEX('Parâmetros'!$G$18:$G$117,MATCH(B99,'Parâmetros'!$A$18:$A$117,0))="","",INDEX('Parâmetros'!$G$18:$G$117,MATCH(B99,'Parâmetros'!$A$18:$A$117,0)))))</f>
        <v/>
      </c>
      <c r="F99" s="45">
        <f>IF(B99="","",IF(COUNTIFS('Histórico'!$B$6:$B$305,B99,'Histórico'!$L$6:$L$305,"OK",'Histórico'!$M$6:$M$305,MONTH(A99),'Histórico'!$A$6:$A$305,"&lt;="&amp;'Parâmetros'!$B$2)&gt;='Parâmetros'!$B$12,MAX('Parâmetros'!$B$13,MIN('Parâmetros'!$B$14,IFERROR(AVERAGEIFS('Histórico'!$H$6:$H$305,'Histórico'!$B$6:$B$305,B99,'Histórico'!$L$6:$L$305,"OK",'Histórico'!$M$6:$M$305,MONTH(A99),'Histórico'!$A$6:$A$305,"&lt;="&amp;'Parâmetros'!$B$2)/AVERAGEIFS('Histórico'!$H$6:$H$305,'Histórico'!$B$6:$B$305,B99,'Histórico'!$L$6:$L$305,"OK",'Histórico'!$A$6:$A$305,"&lt;="&amp;'Parâmetros'!$B$2),1))),1))</f>
        <v/>
      </c>
      <c r="G99" s="45">
        <f>IF(OR(A99="",B99=""),"",MAX(0.1,1+SUMPRODUCT(--('Eventos'!$B$6:$B$105&lt;=EOMONTH(A99,0)),--('Eventos'!$C$6:$C$105&gt;=A99),--((('Eventos'!$D$6:$D$105=B99)+('Eventos'!$D$6:$D$105="TODOS"))&gt;0),--('Eventos'!$G$6:$G$105="Ativo"),--('Eventos'!$I$6:$I$105="OK"),'Eventos'!$F$6:$F$105)))</f>
        <v/>
      </c>
      <c r="H99" s="44">
        <f>IF(OR(B99="",E99=""),"",MAX(0,E99*F99*G99))</f>
        <v/>
      </c>
      <c r="I99" s="44">
        <f>IF(H99="","",H99*'Parâmetros'!$B$6)</f>
        <v/>
      </c>
      <c r="J99" s="44">
        <f>IF(H99="","",H99*'Parâmetros'!$B$7)</f>
        <v/>
      </c>
      <c r="K99" s="44">
        <f>IF(H99="","",H99*'Parâmetros'!$B$8)</f>
        <v/>
      </c>
      <c r="L99" s="44">
        <f>IF(H99="","",IF('Parâmetros'!$B$5="Conservador",I99,IF('Parâmetros'!$B$5="Otimista",K99,J99)))</f>
        <v/>
      </c>
      <c r="M99" s="46">
        <f>IF(B99="","",IF(COUNTIFS('Histórico'!$B$6:$B$305,B99,'Histórico'!$J$6:$J$305,"&lt;&gt;")&gt;='Parâmetros'!$B$10,AVERAGEIFS('Histórico'!$K$6:$K$305,'Histórico'!$B$6:$B$305,B99,'Histórico'!$J$6:$J$305,"&lt;&gt;"),'Parâmetros'!$B$9))</f>
        <v/>
      </c>
      <c r="N99" s="44">
        <f>IF(L99="","",MAX(0,L99*(1-M99)))</f>
        <v/>
      </c>
      <c r="O99" s="44">
        <f>IF(L99="","",L99*(1+M99))</f>
        <v/>
      </c>
      <c r="P99" s="44">
        <f>IF(L99="","",IF(INDEX('Parâmetros'!$E$18:$E$117,MATCH(B99,'Parâmetros'!$A$18:$A$117,0))="","",INDEX('Parâmetros'!$E$18:$E$117,MATCH(B99,'Parâmetros'!$A$18:$A$117,0))+N(INDEX('Parâmetros'!$F$18:$F$117,MATCH(B99,'Parâmetros'!$A$18:$A$117,0)))-SUMIFS($L$6:L99,$B$6:B99,B99,$A$6:A99,"&lt;="&amp;A99)))</f>
        <v/>
      </c>
      <c r="Q99" s="44">
        <f>IF(P99="","",MAX(0,-P99))</f>
        <v/>
      </c>
      <c r="R99" s="43">
        <f>IF(B99="","",IF(L99="","SEM BASE",IF(P99="","ESTOQUE NÃO INFORMADO",IF(P99&lt;0,"RUPTURA PREVISTA",IF(D99="Sem histórico","USAR DEMANDA INICIAL",IF(D99="Histórico insuficiente","HISTÓRICO INSUFICIENTE","OK"))))))</f>
        <v/>
      </c>
    </row>
    <row r="100">
      <c r="A100" s="42">
        <f>IF(B100="","",EDATE(EOMONTH('Parâmetros'!$B$2,0)+1,MOD(ROW()-6,12)))</f>
        <v/>
      </c>
      <c r="B10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0" s="43">
        <f>IF(B100="","",INDEX('Parâmetros'!$B$18:$B$117,MATCH(B100,'Parâmetros'!$A$18:$A$117,0)))</f>
        <v/>
      </c>
      <c r="D100" s="43">
        <f>IF(B100="","",INDEX('Parâmetros'!$I$18:$I$117,MATCH(B100,'Parâmetros'!$A$18:$A$117,0)))</f>
        <v/>
      </c>
      <c r="E100" s="44">
        <f>IF(B100="","",IF(COUNTIFS('Histórico'!$B$6:$B$305,B100,'Histórico'!$A$6:$A$305,"&gt;="&amp;EDATE(EOMONTH('Parâmetros'!$B$2,0)+1,-'Parâmetros'!$B$4),'Histórico'!$A$6:$A$305,"&lt;="&amp;'Parâmetros'!$B$2,'Histórico'!$L$6:$L$305,"OK")&gt;='Parâmetros'!$B$11,AVERAGEIFS('Histórico'!$H$6:$H$305,'Histórico'!$B$6:$B$305,B100,'Histórico'!$A$6:$A$305,"&gt;="&amp;EDATE(EOMONTH('Parâmetros'!$B$2,0)+1,-'Parâmetros'!$B$4),'Histórico'!$A$6:$A$305,"&lt;="&amp;'Parâmetros'!$B$2,'Histórico'!$L$6:$L$305,"OK"),IF(INDEX('Parâmetros'!$G$18:$G$117,MATCH(B100,'Parâmetros'!$A$18:$A$117,0))="","",INDEX('Parâmetros'!$G$18:$G$117,MATCH(B100,'Parâmetros'!$A$18:$A$117,0)))))</f>
        <v/>
      </c>
      <c r="F100" s="45">
        <f>IF(B100="","",IF(COUNTIFS('Histórico'!$B$6:$B$305,B100,'Histórico'!$L$6:$L$305,"OK",'Histórico'!$M$6:$M$305,MONTH(A100),'Histórico'!$A$6:$A$305,"&lt;="&amp;'Parâmetros'!$B$2)&gt;='Parâmetros'!$B$12,MAX('Parâmetros'!$B$13,MIN('Parâmetros'!$B$14,IFERROR(AVERAGEIFS('Histórico'!$H$6:$H$305,'Histórico'!$B$6:$B$305,B100,'Histórico'!$L$6:$L$305,"OK",'Histórico'!$M$6:$M$305,MONTH(A100),'Histórico'!$A$6:$A$305,"&lt;="&amp;'Parâmetros'!$B$2)/AVERAGEIFS('Histórico'!$H$6:$H$305,'Histórico'!$B$6:$B$305,B100,'Histórico'!$L$6:$L$305,"OK",'Histórico'!$A$6:$A$305,"&lt;="&amp;'Parâmetros'!$B$2),1))),1))</f>
        <v/>
      </c>
      <c r="G100" s="45">
        <f>IF(OR(A100="",B100=""),"",MAX(0.1,1+SUMPRODUCT(--('Eventos'!$B$6:$B$105&lt;=EOMONTH(A100,0)),--('Eventos'!$C$6:$C$105&gt;=A100),--((('Eventos'!$D$6:$D$105=B100)+('Eventos'!$D$6:$D$105="TODOS"))&gt;0),--('Eventos'!$G$6:$G$105="Ativo"),--('Eventos'!$I$6:$I$105="OK"),'Eventos'!$F$6:$F$105)))</f>
        <v/>
      </c>
      <c r="H100" s="44">
        <f>IF(OR(B100="",E100=""),"",MAX(0,E100*F100*G100))</f>
        <v/>
      </c>
      <c r="I100" s="44">
        <f>IF(H100="","",H100*'Parâmetros'!$B$6)</f>
        <v/>
      </c>
      <c r="J100" s="44">
        <f>IF(H100="","",H100*'Parâmetros'!$B$7)</f>
        <v/>
      </c>
      <c r="K100" s="44">
        <f>IF(H100="","",H100*'Parâmetros'!$B$8)</f>
        <v/>
      </c>
      <c r="L100" s="44">
        <f>IF(H100="","",IF('Parâmetros'!$B$5="Conservador",I100,IF('Parâmetros'!$B$5="Otimista",K100,J100)))</f>
        <v/>
      </c>
      <c r="M100" s="46">
        <f>IF(B100="","",IF(COUNTIFS('Histórico'!$B$6:$B$305,B100,'Histórico'!$J$6:$J$305,"&lt;&gt;")&gt;='Parâmetros'!$B$10,AVERAGEIFS('Histórico'!$K$6:$K$305,'Histórico'!$B$6:$B$305,B100,'Histórico'!$J$6:$J$305,"&lt;&gt;"),'Parâmetros'!$B$9))</f>
        <v/>
      </c>
      <c r="N100" s="44">
        <f>IF(L100="","",MAX(0,L100*(1-M100)))</f>
        <v/>
      </c>
      <c r="O100" s="44">
        <f>IF(L100="","",L100*(1+M100))</f>
        <v/>
      </c>
      <c r="P100" s="44">
        <f>IF(L100="","",IF(INDEX('Parâmetros'!$E$18:$E$117,MATCH(B100,'Parâmetros'!$A$18:$A$117,0))="","",INDEX('Parâmetros'!$E$18:$E$117,MATCH(B100,'Parâmetros'!$A$18:$A$117,0))+N(INDEX('Parâmetros'!$F$18:$F$117,MATCH(B100,'Parâmetros'!$A$18:$A$117,0)))-SUMIFS($L$6:L100,$B$6:B100,B100,$A$6:A100,"&lt;="&amp;A100)))</f>
        <v/>
      </c>
      <c r="Q100" s="44">
        <f>IF(P100="","",MAX(0,-P100))</f>
        <v/>
      </c>
      <c r="R100" s="43">
        <f>IF(B100="","",IF(L100="","SEM BASE",IF(P100="","ESTOQUE NÃO INFORMADO",IF(P100&lt;0,"RUPTURA PREVISTA",IF(D100="Sem histórico","USAR DEMANDA INICIAL",IF(D100="Histórico insuficiente","HISTÓRICO INSUFICIENTE","OK"))))))</f>
        <v/>
      </c>
    </row>
    <row r="101">
      <c r="A101" s="42">
        <f>IF(B101="","",EDATE(EOMONTH('Parâmetros'!$B$2,0)+1,MOD(ROW()-6,12)))</f>
        <v/>
      </c>
      <c r="B10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1" s="43">
        <f>IF(B101="","",INDEX('Parâmetros'!$B$18:$B$117,MATCH(B101,'Parâmetros'!$A$18:$A$117,0)))</f>
        <v/>
      </c>
      <c r="D101" s="43">
        <f>IF(B101="","",INDEX('Parâmetros'!$I$18:$I$117,MATCH(B101,'Parâmetros'!$A$18:$A$117,0)))</f>
        <v/>
      </c>
      <c r="E101" s="44">
        <f>IF(B101="","",IF(COUNTIFS('Histórico'!$B$6:$B$305,B101,'Histórico'!$A$6:$A$305,"&gt;="&amp;EDATE(EOMONTH('Parâmetros'!$B$2,0)+1,-'Parâmetros'!$B$4),'Histórico'!$A$6:$A$305,"&lt;="&amp;'Parâmetros'!$B$2,'Histórico'!$L$6:$L$305,"OK")&gt;='Parâmetros'!$B$11,AVERAGEIFS('Histórico'!$H$6:$H$305,'Histórico'!$B$6:$B$305,B101,'Histórico'!$A$6:$A$305,"&gt;="&amp;EDATE(EOMONTH('Parâmetros'!$B$2,0)+1,-'Parâmetros'!$B$4),'Histórico'!$A$6:$A$305,"&lt;="&amp;'Parâmetros'!$B$2,'Histórico'!$L$6:$L$305,"OK"),IF(INDEX('Parâmetros'!$G$18:$G$117,MATCH(B101,'Parâmetros'!$A$18:$A$117,0))="","",INDEX('Parâmetros'!$G$18:$G$117,MATCH(B101,'Parâmetros'!$A$18:$A$117,0)))))</f>
        <v/>
      </c>
      <c r="F101" s="45">
        <f>IF(B101="","",IF(COUNTIFS('Histórico'!$B$6:$B$305,B101,'Histórico'!$L$6:$L$305,"OK",'Histórico'!$M$6:$M$305,MONTH(A101),'Histórico'!$A$6:$A$305,"&lt;="&amp;'Parâmetros'!$B$2)&gt;='Parâmetros'!$B$12,MAX('Parâmetros'!$B$13,MIN('Parâmetros'!$B$14,IFERROR(AVERAGEIFS('Histórico'!$H$6:$H$305,'Histórico'!$B$6:$B$305,B101,'Histórico'!$L$6:$L$305,"OK",'Histórico'!$M$6:$M$305,MONTH(A101),'Histórico'!$A$6:$A$305,"&lt;="&amp;'Parâmetros'!$B$2)/AVERAGEIFS('Histórico'!$H$6:$H$305,'Histórico'!$B$6:$B$305,B101,'Histórico'!$L$6:$L$305,"OK",'Histórico'!$A$6:$A$305,"&lt;="&amp;'Parâmetros'!$B$2),1))),1))</f>
        <v/>
      </c>
      <c r="G101" s="45">
        <f>IF(OR(A101="",B101=""),"",MAX(0.1,1+SUMPRODUCT(--('Eventos'!$B$6:$B$105&lt;=EOMONTH(A101,0)),--('Eventos'!$C$6:$C$105&gt;=A101),--((('Eventos'!$D$6:$D$105=B101)+('Eventos'!$D$6:$D$105="TODOS"))&gt;0),--('Eventos'!$G$6:$G$105="Ativo"),--('Eventos'!$I$6:$I$105="OK"),'Eventos'!$F$6:$F$105)))</f>
        <v/>
      </c>
      <c r="H101" s="44">
        <f>IF(OR(B101="",E101=""),"",MAX(0,E101*F101*G101))</f>
        <v/>
      </c>
      <c r="I101" s="44">
        <f>IF(H101="","",H101*'Parâmetros'!$B$6)</f>
        <v/>
      </c>
      <c r="J101" s="44">
        <f>IF(H101="","",H101*'Parâmetros'!$B$7)</f>
        <v/>
      </c>
      <c r="K101" s="44">
        <f>IF(H101="","",H101*'Parâmetros'!$B$8)</f>
        <v/>
      </c>
      <c r="L101" s="44">
        <f>IF(H101="","",IF('Parâmetros'!$B$5="Conservador",I101,IF('Parâmetros'!$B$5="Otimista",K101,J101)))</f>
        <v/>
      </c>
      <c r="M101" s="46">
        <f>IF(B101="","",IF(COUNTIFS('Histórico'!$B$6:$B$305,B101,'Histórico'!$J$6:$J$305,"&lt;&gt;")&gt;='Parâmetros'!$B$10,AVERAGEIFS('Histórico'!$K$6:$K$305,'Histórico'!$B$6:$B$305,B101,'Histórico'!$J$6:$J$305,"&lt;&gt;"),'Parâmetros'!$B$9))</f>
        <v/>
      </c>
      <c r="N101" s="44">
        <f>IF(L101="","",MAX(0,L101*(1-M101)))</f>
        <v/>
      </c>
      <c r="O101" s="44">
        <f>IF(L101="","",L101*(1+M101))</f>
        <v/>
      </c>
      <c r="P101" s="44">
        <f>IF(L101="","",IF(INDEX('Parâmetros'!$E$18:$E$117,MATCH(B101,'Parâmetros'!$A$18:$A$117,0))="","",INDEX('Parâmetros'!$E$18:$E$117,MATCH(B101,'Parâmetros'!$A$18:$A$117,0))+N(INDEX('Parâmetros'!$F$18:$F$117,MATCH(B101,'Parâmetros'!$A$18:$A$117,0)))-SUMIFS($L$6:L101,$B$6:B101,B101,$A$6:A101,"&lt;="&amp;A101)))</f>
        <v/>
      </c>
      <c r="Q101" s="44">
        <f>IF(P101="","",MAX(0,-P101))</f>
        <v/>
      </c>
      <c r="R101" s="43">
        <f>IF(B101="","",IF(L101="","SEM BASE",IF(P101="","ESTOQUE NÃO INFORMADO",IF(P101&lt;0,"RUPTURA PREVISTA",IF(D101="Sem histórico","USAR DEMANDA INICIAL",IF(D101="Histórico insuficiente","HISTÓRICO INSUFICIENTE","OK"))))))</f>
        <v/>
      </c>
    </row>
    <row r="102">
      <c r="A102" s="42">
        <f>IF(B102="","",EDATE(EOMONTH('Parâmetros'!$B$2,0)+1,MOD(ROW()-6,12)))</f>
        <v/>
      </c>
      <c r="B10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2" s="43">
        <f>IF(B102="","",INDEX('Parâmetros'!$B$18:$B$117,MATCH(B102,'Parâmetros'!$A$18:$A$117,0)))</f>
        <v/>
      </c>
      <c r="D102" s="43">
        <f>IF(B102="","",INDEX('Parâmetros'!$I$18:$I$117,MATCH(B102,'Parâmetros'!$A$18:$A$117,0)))</f>
        <v/>
      </c>
      <c r="E102" s="44">
        <f>IF(B102="","",IF(COUNTIFS('Histórico'!$B$6:$B$305,B102,'Histórico'!$A$6:$A$305,"&gt;="&amp;EDATE(EOMONTH('Parâmetros'!$B$2,0)+1,-'Parâmetros'!$B$4),'Histórico'!$A$6:$A$305,"&lt;="&amp;'Parâmetros'!$B$2,'Histórico'!$L$6:$L$305,"OK")&gt;='Parâmetros'!$B$11,AVERAGEIFS('Histórico'!$H$6:$H$305,'Histórico'!$B$6:$B$305,B102,'Histórico'!$A$6:$A$305,"&gt;="&amp;EDATE(EOMONTH('Parâmetros'!$B$2,0)+1,-'Parâmetros'!$B$4),'Histórico'!$A$6:$A$305,"&lt;="&amp;'Parâmetros'!$B$2,'Histórico'!$L$6:$L$305,"OK"),IF(INDEX('Parâmetros'!$G$18:$G$117,MATCH(B102,'Parâmetros'!$A$18:$A$117,0))="","",INDEX('Parâmetros'!$G$18:$G$117,MATCH(B102,'Parâmetros'!$A$18:$A$117,0)))))</f>
        <v/>
      </c>
      <c r="F102" s="45">
        <f>IF(B102="","",IF(COUNTIFS('Histórico'!$B$6:$B$305,B102,'Histórico'!$L$6:$L$305,"OK",'Histórico'!$M$6:$M$305,MONTH(A102),'Histórico'!$A$6:$A$305,"&lt;="&amp;'Parâmetros'!$B$2)&gt;='Parâmetros'!$B$12,MAX('Parâmetros'!$B$13,MIN('Parâmetros'!$B$14,IFERROR(AVERAGEIFS('Histórico'!$H$6:$H$305,'Histórico'!$B$6:$B$305,B102,'Histórico'!$L$6:$L$305,"OK",'Histórico'!$M$6:$M$305,MONTH(A102),'Histórico'!$A$6:$A$305,"&lt;="&amp;'Parâmetros'!$B$2)/AVERAGEIFS('Histórico'!$H$6:$H$305,'Histórico'!$B$6:$B$305,B102,'Histórico'!$L$6:$L$305,"OK",'Histórico'!$A$6:$A$305,"&lt;="&amp;'Parâmetros'!$B$2),1))),1))</f>
        <v/>
      </c>
      <c r="G102" s="45">
        <f>IF(OR(A102="",B102=""),"",MAX(0.1,1+SUMPRODUCT(--('Eventos'!$B$6:$B$105&lt;=EOMONTH(A102,0)),--('Eventos'!$C$6:$C$105&gt;=A102),--((('Eventos'!$D$6:$D$105=B102)+('Eventos'!$D$6:$D$105="TODOS"))&gt;0),--('Eventos'!$G$6:$G$105="Ativo"),--('Eventos'!$I$6:$I$105="OK"),'Eventos'!$F$6:$F$105)))</f>
        <v/>
      </c>
      <c r="H102" s="44">
        <f>IF(OR(B102="",E102=""),"",MAX(0,E102*F102*G102))</f>
        <v/>
      </c>
      <c r="I102" s="44">
        <f>IF(H102="","",H102*'Parâmetros'!$B$6)</f>
        <v/>
      </c>
      <c r="J102" s="44">
        <f>IF(H102="","",H102*'Parâmetros'!$B$7)</f>
        <v/>
      </c>
      <c r="K102" s="44">
        <f>IF(H102="","",H102*'Parâmetros'!$B$8)</f>
        <v/>
      </c>
      <c r="L102" s="44">
        <f>IF(H102="","",IF('Parâmetros'!$B$5="Conservador",I102,IF('Parâmetros'!$B$5="Otimista",K102,J102)))</f>
        <v/>
      </c>
      <c r="M102" s="46">
        <f>IF(B102="","",IF(COUNTIFS('Histórico'!$B$6:$B$305,B102,'Histórico'!$J$6:$J$305,"&lt;&gt;")&gt;='Parâmetros'!$B$10,AVERAGEIFS('Histórico'!$K$6:$K$305,'Histórico'!$B$6:$B$305,B102,'Histórico'!$J$6:$J$305,"&lt;&gt;"),'Parâmetros'!$B$9))</f>
        <v/>
      </c>
      <c r="N102" s="44">
        <f>IF(L102="","",MAX(0,L102*(1-M102)))</f>
        <v/>
      </c>
      <c r="O102" s="44">
        <f>IF(L102="","",L102*(1+M102))</f>
        <v/>
      </c>
      <c r="P102" s="44">
        <f>IF(L102="","",IF(INDEX('Parâmetros'!$E$18:$E$117,MATCH(B102,'Parâmetros'!$A$18:$A$117,0))="","",INDEX('Parâmetros'!$E$18:$E$117,MATCH(B102,'Parâmetros'!$A$18:$A$117,0))+N(INDEX('Parâmetros'!$F$18:$F$117,MATCH(B102,'Parâmetros'!$A$18:$A$117,0)))-SUMIFS($L$6:L102,$B$6:B102,B102,$A$6:A102,"&lt;="&amp;A102)))</f>
        <v/>
      </c>
      <c r="Q102" s="44">
        <f>IF(P102="","",MAX(0,-P102))</f>
        <v/>
      </c>
      <c r="R102" s="43">
        <f>IF(B102="","",IF(L102="","SEM BASE",IF(P102="","ESTOQUE NÃO INFORMADO",IF(P102&lt;0,"RUPTURA PREVISTA",IF(D102="Sem histórico","USAR DEMANDA INICIAL",IF(D102="Histórico insuficiente","HISTÓRICO INSUFICIENTE","OK"))))))</f>
        <v/>
      </c>
    </row>
    <row r="103">
      <c r="A103" s="42">
        <f>IF(B103="","",EDATE(EOMONTH('Parâmetros'!$B$2,0)+1,MOD(ROW()-6,12)))</f>
        <v/>
      </c>
      <c r="B10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3" s="43">
        <f>IF(B103="","",INDEX('Parâmetros'!$B$18:$B$117,MATCH(B103,'Parâmetros'!$A$18:$A$117,0)))</f>
        <v/>
      </c>
      <c r="D103" s="43">
        <f>IF(B103="","",INDEX('Parâmetros'!$I$18:$I$117,MATCH(B103,'Parâmetros'!$A$18:$A$117,0)))</f>
        <v/>
      </c>
      <c r="E103" s="44">
        <f>IF(B103="","",IF(COUNTIFS('Histórico'!$B$6:$B$305,B103,'Histórico'!$A$6:$A$305,"&gt;="&amp;EDATE(EOMONTH('Parâmetros'!$B$2,0)+1,-'Parâmetros'!$B$4),'Histórico'!$A$6:$A$305,"&lt;="&amp;'Parâmetros'!$B$2,'Histórico'!$L$6:$L$305,"OK")&gt;='Parâmetros'!$B$11,AVERAGEIFS('Histórico'!$H$6:$H$305,'Histórico'!$B$6:$B$305,B103,'Histórico'!$A$6:$A$305,"&gt;="&amp;EDATE(EOMONTH('Parâmetros'!$B$2,0)+1,-'Parâmetros'!$B$4),'Histórico'!$A$6:$A$305,"&lt;="&amp;'Parâmetros'!$B$2,'Histórico'!$L$6:$L$305,"OK"),IF(INDEX('Parâmetros'!$G$18:$G$117,MATCH(B103,'Parâmetros'!$A$18:$A$117,0))="","",INDEX('Parâmetros'!$G$18:$G$117,MATCH(B103,'Parâmetros'!$A$18:$A$117,0)))))</f>
        <v/>
      </c>
      <c r="F103" s="45">
        <f>IF(B103="","",IF(COUNTIFS('Histórico'!$B$6:$B$305,B103,'Histórico'!$L$6:$L$305,"OK",'Histórico'!$M$6:$M$305,MONTH(A103),'Histórico'!$A$6:$A$305,"&lt;="&amp;'Parâmetros'!$B$2)&gt;='Parâmetros'!$B$12,MAX('Parâmetros'!$B$13,MIN('Parâmetros'!$B$14,IFERROR(AVERAGEIFS('Histórico'!$H$6:$H$305,'Histórico'!$B$6:$B$305,B103,'Histórico'!$L$6:$L$305,"OK",'Histórico'!$M$6:$M$305,MONTH(A103),'Histórico'!$A$6:$A$305,"&lt;="&amp;'Parâmetros'!$B$2)/AVERAGEIFS('Histórico'!$H$6:$H$305,'Histórico'!$B$6:$B$305,B103,'Histórico'!$L$6:$L$305,"OK",'Histórico'!$A$6:$A$305,"&lt;="&amp;'Parâmetros'!$B$2),1))),1))</f>
        <v/>
      </c>
      <c r="G103" s="45">
        <f>IF(OR(A103="",B103=""),"",MAX(0.1,1+SUMPRODUCT(--('Eventos'!$B$6:$B$105&lt;=EOMONTH(A103,0)),--('Eventos'!$C$6:$C$105&gt;=A103),--((('Eventos'!$D$6:$D$105=B103)+('Eventos'!$D$6:$D$105="TODOS"))&gt;0),--('Eventos'!$G$6:$G$105="Ativo"),--('Eventos'!$I$6:$I$105="OK"),'Eventos'!$F$6:$F$105)))</f>
        <v/>
      </c>
      <c r="H103" s="44">
        <f>IF(OR(B103="",E103=""),"",MAX(0,E103*F103*G103))</f>
        <v/>
      </c>
      <c r="I103" s="44">
        <f>IF(H103="","",H103*'Parâmetros'!$B$6)</f>
        <v/>
      </c>
      <c r="J103" s="44">
        <f>IF(H103="","",H103*'Parâmetros'!$B$7)</f>
        <v/>
      </c>
      <c r="K103" s="44">
        <f>IF(H103="","",H103*'Parâmetros'!$B$8)</f>
        <v/>
      </c>
      <c r="L103" s="44">
        <f>IF(H103="","",IF('Parâmetros'!$B$5="Conservador",I103,IF('Parâmetros'!$B$5="Otimista",K103,J103)))</f>
        <v/>
      </c>
      <c r="M103" s="46">
        <f>IF(B103="","",IF(COUNTIFS('Histórico'!$B$6:$B$305,B103,'Histórico'!$J$6:$J$305,"&lt;&gt;")&gt;='Parâmetros'!$B$10,AVERAGEIFS('Histórico'!$K$6:$K$305,'Histórico'!$B$6:$B$305,B103,'Histórico'!$J$6:$J$305,"&lt;&gt;"),'Parâmetros'!$B$9))</f>
        <v/>
      </c>
      <c r="N103" s="44">
        <f>IF(L103="","",MAX(0,L103*(1-M103)))</f>
        <v/>
      </c>
      <c r="O103" s="44">
        <f>IF(L103="","",L103*(1+M103))</f>
        <v/>
      </c>
      <c r="P103" s="44">
        <f>IF(L103="","",IF(INDEX('Parâmetros'!$E$18:$E$117,MATCH(B103,'Parâmetros'!$A$18:$A$117,0))="","",INDEX('Parâmetros'!$E$18:$E$117,MATCH(B103,'Parâmetros'!$A$18:$A$117,0))+N(INDEX('Parâmetros'!$F$18:$F$117,MATCH(B103,'Parâmetros'!$A$18:$A$117,0)))-SUMIFS($L$6:L103,$B$6:B103,B103,$A$6:A103,"&lt;="&amp;A103)))</f>
        <v/>
      </c>
      <c r="Q103" s="44">
        <f>IF(P103="","",MAX(0,-P103))</f>
        <v/>
      </c>
      <c r="R103" s="43">
        <f>IF(B103="","",IF(L103="","SEM BASE",IF(P103="","ESTOQUE NÃO INFORMADO",IF(P103&lt;0,"RUPTURA PREVISTA",IF(D103="Sem histórico","USAR DEMANDA INICIAL",IF(D103="Histórico insuficiente","HISTÓRICO INSUFICIENTE","OK"))))))</f>
        <v/>
      </c>
    </row>
    <row r="104">
      <c r="A104" s="42">
        <f>IF(B104="","",EDATE(EOMONTH('Parâmetros'!$B$2,0)+1,MOD(ROW()-6,12)))</f>
        <v/>
      </c>
      <c r="B10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4" s="43">
        <f>IF(B104="","",INDEX('Parâmetros'!$B$18:$B$117,MATCH(B104,'Parâmetros'!$A$18:$A$117,0)))</f>
        <v/>
      </c>
      <c r="D104" s="43">
        <f>IF(B104="","",INDEX('Parâmetros'!$I$18:$I$117,MATCH(B104,'Parâmetros'!$A$18:$A$117,0)))</f>
        <v/>
      </c>
      <c r="E104" s="44">
        <f>IF(B104="","",IF(COUNTIFS('Histórico'!$B$6:$B$305,B104,'Histórico'!$A$6:$A$305,"&gt;="&amp;EDATE(EOMONTH('Parâmetros'!$B$2,0)+1,-'Parâmetros'!$B$4),'Histórico'!$A$6:$A$305,"&lt;="&amp;'Parâmetros'!$B$2,'Histórico'!$L$6:$L$305,"OK")&gt;='Parâmetros'!$B$11,AVERAGEIFS('Histórico'!$H$6:$H$305,'Histórico'!$B$6:$B$305,B104,'Histórico'!$A$6:$A$305,"&gt;="&amp;EDATE(EOMONTH('Parâmetros'!$B$2,0)+1,-'Parâmetros'!$B$4),'Histórico'!$A$6:$A$305,"&lt;="&amp;'Parâmetros'!$B$2,'Histórico'!$L$6:$L$305,"OK"),IF(INDEX('Parâmetros'!$G$18:$G$117,MATCH(B104,'Parâmetros'!$A$18:$A$117,0))="","",INDEX('Parâmetros'!$G$18:$G$117,MATCH(B104,'Parâmetros'!$A$18:$A$117,0)))))</f>
        <v/>
      </c>
      <c r="F104" s="45">
        <f>IF(B104="","",IF(COUNTIFS('Histórico'!$B$6:$B$305,B104,'Histórico'!$L$6:$L$305,"OK",'Histórico'!$M$6:$M$305,MONTH(A104),'Histórico'!$A$6:$A$305,"&lt;="&amp;'Parâmetros'!$B$2)&gt;='Parâmetros'!$B$12,MAX('Parâmetros'!$B$13,MIN('Parâmetros'!$B$14,IFERROR(AVERAGEIFS('Histórico'!$H$6:$H$305,'Histórico'!$B$6:$B$305,B104,'Histórico'!$L$6:$L$305,"OK",'Histórico'!$M$6:$M$305,MONTH(A104),'Histórico'!$A$6:$A$305,"&lt;="&amp;'Parâmetros'!$B$2)/AVERAGEIFS('Histórico'!$H$6:$H$305,'Histórico'!$B$6:$B$305,B104,'Histórico'!$L$6:$L$305,"OK",'Histórico'!$A$6:$A$305,"&lt;="&amp;'Parâmetros'!$B$2),1))),1))</f>
        <v/>
      </c>
      <c r="G104" s="45">
        <f>IF(OR(A104="",B104=""),"",MAX(0.1,1+SUMPRODUCT(--('Eventos'!$B$6:$B$105&lt;=EOMONTH(A104,0)),--('Eventos'!$C$6:$C$105&gt;=A104),--((('Eventos'!$D$6:$D$105=B104)+('Eventos'!$D$6:$D$105="TODOS"))&gt;0),--('Eventos'!$G$6:$G$105="Ativo"),--('Eventos'!$I$6:$I$105="OK"),'Eventos'!$F$6:$F$105)))</f>
        <v/>
      </c>
      <c r="H104" s="44">
        <f>IF(OR(B104="",E104=""),"",MAX(0,E104*F104*G104))</f>
        <v/>
      </c>
      <c r="I104" s="44">
        <f>IF(H104="","",H104*'Parâmetros'!$B$6)</f>
        <v/>
      </c>
      <c r="J104" s="44">
        <f>IF(H104="","",H104*'Parâmetros'!$B$7)</f>
        <v/>
      </c>
      <c r="K104" s="44">
        <f>IF(H104="","",H104*'Parâmetros'!$B$8)</f>
        <v/>
      </c>
      <c r="L104" s="44">
        <f>IF(H104="","",IF('Parâmetros'!$B$5="Conservador",I104,IF('Parâmetros'!$B$5="Otimista",K104,J104)))</f>
        <v/>
      </c>
      <c r="M104" s="46">
        <f>IF(B104="","",IF(COUNTIFS('Histórico'!$B$6:$B$305,B104,'Histórico'!$J$6:$J$305,"&lt;&gt;")&gt;='Parâmetros'!$B$10,AVERAGEIFS('Histórico'!$K$6:$K$305,'Histórico'!$B$6:$B$305,B104,'Histórico'!$J$6:$J$305,"&lt;&gt;"),'Parâmetros'!$B$9))</f>
        <v/>
      </c>
      <c r="N104" s="44">
        <f>IF(L104="","",MAX(0,L104*(1-M104)))</f>
        <v/>
      </c>
      <c r="O104" s="44">
        <f>IF(L104="","",L104*(1+M104))</f>
        <v/>
      </c>
      <c r="P104" s="44">
        <f>IF(L104="","",IF(INDEX('Parâmetros'!$E$18:$E$117,MATCH(B104,'Parâmetros'!$A$18:$A$117,0))="","",INDEX('Parâmetros'!$E$18:$E$117,MATCH(B104,'Parâmetros'!$A$18:$A$117,0))+N(INDEX('Parâmetros'!$F$18:$F$117,MATCH(B104,'Parâmetros'!$A$18:$A$117,0)))-SUMIFS($L$6:L104,$B$6:B104,B104,$A$6:A104,"&lt;="&amp;A104)))</f>
        <v/>
      </c>
      <c r="Q104" s="44">
        <f>IF(P104="","",MAX(0,-P104))</f>
        <v/>
      </c>
      <c r="R104" s="43">
        <f>IF(B104="","",IF(L104="","SEM BASE",IF(P104="","ESTOQUE NÃO INFORMADO",IF(P104&lt;0,"RUPTURA PREVISTA",IF(D104="Sem histórico","USAR DEMANDA INICIAL",IF(D104="Histórico insuficiente","HISTÓRICO INSUFICIENTE","OK"))))))</f>
        <v/>
      </c>
    </row>
    <row r="105">
      <c r="A105" s="42">
        <f>IF(B105="","",EDATE(EOMONTH('Parâmetros'!$B$2,0)+1,MOD(ROW()-6,12)))</f>
        <v/>
      </c>
      <c r="B10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5" s="43">
        <f>IF(B105="","",INDEX('Parâmetros'!$B$18:$B$117,MATCH(B105,'Parâmetros'!$A$18:$A$117,0)))</f>
        <v/>
      </c>
      <c r="D105" s="43">
        <f>IF(B105="","",INDEX('Parâmetros'!$I$18:$I$117,MATCH(B105,'Parâmetros'!$A$18:$A$117,0)))</f>
        <v/>
      </c>
      <c r="E105" s="44">
        <f>IF(B105="","",IF(COUNTIFS('Histórico'!$B$6:$B$305,B105,'Histórico'!$A$6:$A$305,"&gt;="&amp;EDATE(EOMONTH('Parâmetros'!$B$2,0)+1,-'Parâmetros'!$B$4),'Histórico'!$A$6:$A$305,"&lt;="&amp;'Parâmetros'!$B$2,'Histórico'!$L$6:$L$305,"OK")&gt;='Parâmetros'!$B$11,AVERAGEIFS('Histórico'!$H$6:$H$305,'Histórico'!$B$6:$B$305,B105,'Histórico'!$A$6:$A$305,"&gt;="&amp;EDATE(EOMONTH('Parâmetros'!$B$2,0)+1,-'Parâmetros'!$B$4),'Histórico'!$A$6:$A$305,"&lt;="&amp;'Parâmetros'!$B$2,'Histórico'!$L$6:$L$305,"OK"),IF(INDEX('Parâmetros'!$G$18:$G$117,MATCH(B105,'Parâmetros'!$A$18:$A$117,0))="","",INDEX('Parâmetros'!$G$18:$G$117,MATCH(B105,'Parâmetros'!$A$18:$A$117,0)))))</f>
        <v/>
      </c>
      <c r="F105" s="45">
        <f>IF(B105="","",IF(COUNTIFS('Histórico'!$B$6:$B$305,B105,'Histórico'!$L$6:$L$305,"OK",'Histórico'!$M$6:$M$305,MONTH(A105),'Histórico'!$A$6:$A$305,"&lt;="&amp;'Parâmetros'!$B$2)&gt;='Parâmetros'!$B$12,MAX('Parâmetros'!$B$13,MIN('Parâmetros'!$B$14,IFERROR(AVERAGEIFS('Histórico'!$H$6:$H$305,'Histórico'!$B$6:$B$305,B105,'Histórico'!$L$6:$L$305,"OK",'Histórico'!$M$6:$M$305,MONTH(A105),'Histórico'!$A$6:$A$305,"&lt;="&amp;'Parâmetros'!$B$2)/AVERAGEIFS('Histórico'!$H$6:$H$305,'Histórico'!$B$6:$B$305,B105,'Histórico'!$L$6:$L$305,"OK",'Histórico'!$A$6:$A$305,"&lt;="&amp;'Parâmetros'!$B$2),1))),1))</f>
        <v/>
      </c>
      <c r="G105" s="45">
        <f>IF(OR(A105="",B105=""),"",MAX(0.1,1+SUMPRODUCT(--('Eventos'!$B$6:$B$105&lt;=EOMONTH(A105,0)),--('Eventos'!$C$6:$C$105&gt;=A105),--((('Eventos'!$D$6:$D$105=B105)+('Eventos'!$D$6:$D$105="TODOS"))&gt;0),--('Eventos'!$G$6:$G$105="Ativo"),--('Eventos'!$I$6:$I$105="OK"),'Eventos'!$F$6:$F$105)))</f>
        <v/>
      </c>
      <c r="H105" s="44">
        <f>IF(OR(B105="",E105=""),"",MAX(0,E105*F105*G105))</f>
        <v/>
      </c>
      <c r="I105" s="44">
        <f>IF(H105="","",H105*'Parâmetros'!$B$6)</f>
        <v/>
      </c>
      <c r="J105" s="44">
        <f>IF(H105="","",H105*'Parâmetros'!$B$7)</f>
        <v/>
      </c>
      <c r="K105" s="44">
        <f>IF(H105="","",H105*'Parâmetros'!$B$8)</f>
        <v/>
      </c>
      <c r="L105" s="44">
        <f>IF(H105="","",IF('Parâmetros'!$B$5="Conservador",I105,IF('Parâmetros'!$B$5="Otimista",K105,J105)))</f>
        <v/>
      </c>
      <c r="M105" s="46">
        <f>IF(B105="","",IF(COUNTIFS('Histórico'!$B$6:$B$305,B105,'Histórico'!$J$6:$J$305,"&lt;&gt;")&gt;='Parâmetros'!$B$10,AVERAGEIFS('Histórico'!$K$6:$K$305,'Histórico'!$B$6:$B$305,B105,'Histórico'!$J$6:$J$305,"&lt;&gt;"),'Parâmetros'!$B$9))</f>
        <v/>
      </c>
      <c r="N105" s="44">
        <f>IF(L105="","",MAX(0,L105*(1-M105)))</f>
        <v/>
      </c>
      <c r="O105" s="44">
        <f>IF(L105="","",L105*(1+M105))</f>
        <v/>
      </c>
      <c r="P105" s="44">
        <f>IF(L105="","",IF(INDEX('Parâmetros'!$E$18:$E$117,MATCH(B105,'Parâmetros'!$A$18:$A$117,0))="","",INDEX('Parâmetros'!$E$18:$E$117,MATCH(B105,'Parâmetros'!$A$18:$A$117,0))+N(INDEX('Parâmetros'!$F$18:$F$117,MATCH(B105,'Parâmetros'!$A$18:$A$117,0)))-SUMIFS($L$6:L105,$B$6:B105,B105,$A$6:A105,"&lt;="&amp;A105)))</f>
        <v/>
      </c>
      <c r="Q105" s="44">
        <f>IF(P105="","",MAX(0,-P105))</f>
        <v/>
      </c>
      <c r="R105" s="43">
        <f>IF(B105="","",IF(L105="","SEM BASE",IF(P105="","ESTOQUE NÃO INFORMADO",IF(P105&lt;0,"RUPTURA PREVISTA",IF(D105="Sem histórico","USAR DEMANDA INICIAL",IF(D105="Histórico insuficiente","HISTÓRICO INSUFICIENTE","OK"))))))</f>
        <v/>
      </c>
    </row>
    <row r="106">
      <c r="A106" s="42">
        <f>IF(B106="","",EDATE(EOMONTH('Parâmetros'!$B$2,0)+1,MOD(ROW()-6,12)))</f>
        <v/>
      </c>
      <c r="B10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6" s="43">
        <f>IF(B106="","",INDEX('Parâmetros'!$B$18:$B$117,MATCH(B106,'Parâmetros'!$A$18:$A$117,0)))</f>
        <v/>
      </c>
      <c r="D106" s="43">
        <f>IF(B106="","",INDEX('Parâmetros'!$I$18:$I$117,MATCH(B106,'Parâmetros'!$A$18:$A$117,0)))</f>
        <v/>
      </c>
      <c r="E106" s="44">
        <f>IF(B106="","",IF(COUNTIFS('Histórico'!$B$6:$B$305,B106,'Histórico'!$A$6:$A$305,"&gt;="&amp;EDATE(EOMONTH('Parâmetros'!$B$2,0)+1,-'Parâmetros'!$B$4),'Histórico'!$A$6:$A$305,"&lt;="&amp;'Parâmetros'!$B$2,'Histórico'!$L$6:$L$305,"OK")&gt;='Parâmetros'!$B$11,AVERAGEIFS('Histórico'!$H$6:$H$305,'Histórico'!$B$6:$B$305,B106,'Histórico'!$A$6:$A$305,"&gt;="&amp;EDATE(EOMONTH('Parâmetros'!$B$2,0)+1,-'Parâmetros'!$B$4),'Histórico'!$A$6:$A$305,"&lt;="&amp;'Parâmetros'!$B$2,'Histórico'!$L$6:$L$305,"OK"),IF(INDEX('Parâmetros'!$G$18:$G$117,MATCH(B106,'Parâmetros'!$A$18:$A$117,0))="","",INDEX('Parâmetros'!$G$18:$G$117,MATCH(B106,'Parâmetros'!$A$18:$A$117,0)))))</f>
        <v/>
      </c>
      <c r="F106" s="45">
        <f>IF(B106="","",IF(COUNTIFS('Histórico'!$B$6:$B$305,B106,'Histórico'!$L$6:$L$305,"OK",'Histórico'!$M$6:$M$305,MONTH(A106),'Histórico'!$A$6:$A$305,"&lt;="&amp;'Parâmetros'!$B$2)&gt;='Parâmetros'!$B$12,MAX('Parâmetros'!$B$13,MIN('Parâmetros'!$B$14,IFERROR(AVERAGEIFS('Histórico'!$H$6:$H$305,'Histórico'!$B$6:$B$305,B106,'Histórico'!$L$6:$L$305,"OK",'Histórico'!$M$6:$M$305,MONTH(A106),'Histórico'!$A$6:$A$305,"&lt;="&amp;'Parâmetros'!$B$2)/AVERAGEIFS('Histórico'!$H$6:$H$305,'Histórico'!$B$6:$B$305,B106,'Histórico'!$L$6:$L$305,"OK",'Histórico'!$A$6:$A$305,"&lt;="&amp;'Parâmetros'!$B$2),1))),1))</f>
        <v/>
      </c>
      <c r="G106" s="45">
        <f>IF(OR(A106="",B106=""),"",MAX(0.1,1+SUMPRODUCT(--('Eventos'!$B$6:$B$105&lt;=EOMONTH(A106,0)),--('Eventos'!$C$6:$C$105&gt;=A106),--((('Eventos'!$D$6:$D$105=B106)+('Eventos'!$D$6:$D$105="TODOS"))&gt;0),--('Eventos'!$G$6:$G$105="Ativo"),--('Eventos'!$I$6:$I$105="OK"),'Eventos'!$F$6:$F$105)))</f>
        <v/>
      </c>
      <c r="H106" s="44">
        <f>IF(OR(B106="",E106=""),"",MAX(0,E106*F106*G106))</f>
        <v/>
      </c>
      <c r="I106" s="44">
        <f>IF(H106="","",H106*'Parâmetros'!$B$6)</f>
        <v/>
      </c>
      <c r="J106" s="44">
        <f>IF(H106="","",H106*'Parâmetros'!$B$7)</f>
        <v/>
      </c>
      <c r="K106" s="44">
        <f>IF(H106="","",H106*'Parâmetros'!$B$8)</f>
        <v/>
      </c>
      <c r="L106" s="44">
        <f>IF(H106="","",IF('Parâmetros'!$B$5="Conservador",I106,IF('Parâmetros'!$B$5="Otimista",K106,J106)))</f>
        <v/>
      </c>
      <c r="M106" s="46">
        <f>IF(B106="","",IF(COUNTIFS('Histórico'!$B$6:$B$305,B106,'Histórico'!$J$6:$J$305,"&lt;&gt;")&gt;='Parâmetros'!$B$10,AVERAGEIFS('Histórico'!$K$6:$K$305,'Histórico'!$B$6:$B$305,B106,'Histórico'!$J$6:$J$305,"&lt;&gt;"),'Parâmetros'!$B$9))</f>
        <v/>
      </c>
      <c r="N106" s="44">
        <f>IF(L106="","",MAX(0,L106*(1-M106)))</f>
        <v/>
      </c>
      <c r="O106" s="44">
        <f>IF(L106="","",L106*(1+M106))</f>
        <v/>
      </c>
      <c r="P106" s="44">
        <f>IF(L106="","",IF(INDEX('Parâmetros'!$E$18:$E$117,MATCH(B106,'Parâmetros'!$A$18:$A$117,0))="","",INDEX('Parâmetros'!$E$18:$E$117,MATCH(B106,'Parâmetros'!$A$18:$A$117,0))+N(INDEX('Parâmetros'!$F$18:$F$117,MATCH(B106,'Parâmetros'!$A$18:$A$117,0)))-SUMIFS($L$6:L106,$B$6:B106,B106,$A$6:A106,"&lt;="&amp;A106)))</f>
        <v/>
      </c>
      <c r="Q106" s="44">
        <f>IF(P106="","",MAX(0,-P106))</f>
        <v/>
      </c>
      <c r="R106" s="43">
        <f>IF(B106="","",IF(L106="","SEM BASE",IF(P106="","ESTOQUE NÃO INFORMADO",IF(P106&lt;0,"RUPTURA PREVISTA",IF(D106="Sem histórico","USAR DEMANDA INICIAL",IF(D106="Histórico insuficiente","HISTÓRICO INSUFICIENTE","OK"))))))</f>
        <v/>
      </c>
    </row>
    <row r="107">
      <c r="A107" s="42">
        <f>IF(B107="","",EDATE(EOMONTH('Parâmetros'!$B$2,0)+1,MOD(ROW()-6,12)))</f>
        <v/>
      </c>
      <c r="B10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7" s="43">
        <f>IF(B107="","",INDEX('Parâmetros'!$B$18:$B$117,MATCH(B107,'Parâmetros'!$A$18:$A$117,0)))</f>
        <v/>
      </c>
      <c r="D107" s="43">
        <f>IF(B107="","",INDEX('Parâmetros'!$I$18:$I$117,MATCH(B107,'Parâmetros'!$A$18:$A$117,0)))</f>
        <v/>
      </c>
      <c r="E107" s="44">
        <f>IF(B107="","",IF(COUNTIFS('Histórico'!$B$6:$B$305,B107,'Histórico'!$A$6:$A$305,"&gt;="&amp;EDATE(EOMONTH('Parâmetros'!$B$2,0)+1,-'Parâmetros'!$B$4),'Histórico'!$A$6:$A$305,"&lt;="&amp;'Parâmetros'!$B$2,'Histórico'!$L$6:$L$305,"OK")&gt;='Parâmetros'!$B$11,AVERAGEIFS('Histórico'!$H$6:$H$305,'Histórico'!$B$6:$B$305,B107,'Histórico'!$A$6:$A$305,"&gt;="&amp;EDATE(EOMONTH('Parâmetros'!$B$2,0)+1,-'Parâmetros'!$B$4),'Histórico'!$A$6:$A$305,"&lt;="&amp;'Parâmetros'!$B$2,'Histórico'!$L$6:$L$305,"OK"),IF(INDEX('Parâmetros'!$G$18:$G$117,MATCH(B107,'Parâmetros'!$A$18:$A$117,0))="","",INDEX('Parâmetros'!$G$18:$G$117,MATCH(B107,'Parâmetros'!$A$18:$A$117,0)))))</f>
        <v/>
      </c>
      <c r="F107" s="45">
        <f>IF(B107="","",IF(COUNTIFS('Histórico'!$B$6:$B$305,B107,'Histórico'!$L$6:$L$305,"OK",'Histórico'!$M$6:$M$305,MONTH(A107),'Histórico'!$A$6:$A$305,"&lt;="&amp;'Parâmetros'!$B$2)&gt;='Parâmetros'!$B$12,MAX('Parâmetros'!$B$13,MIN('Parâmetros'!$B$14,IFERROR(AVERAGEIFS('Histórico'!$H$6:$H$305,'Histórico'!$B$6:$B$305,B107,'Histórico'!$L$6:$L$305,"OK",'Histórico'!$M$6:$M$305,MONTH(A107),'Histórico'!$A$6:$A$305,"&lt;="&amp;'Parâmetros'!$B$2)/AVERAGEIFS('Histórico'!$H$6:$H$305,'Histórico'!$B$6:$B$305,B107,'Histórico'!$L$6:$L$305,"OK",'Histórico'!$A$6:$A$305,"&lt;="&amp;'Parâmetros'!$B$2),1))),1))</f>
        <v/>
      </c>
      <c r="G107" s="45">
        <f>IF(OR(A107="",B107=""),"",MAX(0.1,1+SUMPRODUCT(--('Eventos'!$B$6:$B$105&lt;=EOMONTH(A107,0)),--('Eventos'!$C$6:$C$105&gt;=A107),--((('Eventos'!$D$6:$D$105=B107)+('Eventos'!$D$6:$D$105="TODOS"))&gt;0),--('Eventos'!$G$6:$G$105="Ativo"),--('Eventos'!$I$6:$I$105="OK"),'Eventos'!$F$6:$F$105)))</f>
        <v/>
      </c>
      <c r="H107" s="44">
        <f>IF(OR(B107="",E107=""),"",MAX(0,E107*F107*G107))</f>
        <v/>
      </c>
      <c r="I107" s="44">
        <f>IF(H107="","",H107*'Parâmetros'!$B$6)</f>
        <v/>
      </c>
      <c r="J107" s="44">
        <f>IF(H107="","",H107*'Parâmetros'!$B$7)</f>
        <v/>
      </c>
      <c r="K107" s="44">
        <f>IF(H107="","",H107*'Parâmetros'!$B$8)</f>
        <v/>
      </c>
      <c r="L107" s="44">
        <f>IF(H107="","",IF('Parâmetros'!$B$5="Conservador",I107,IF('Parâmetros'!$B$5="Otimista",K107,J107)))</f>
        <v/>
      </c>
      <c r="M107" s="46">
        <f>IF(B107="","",IF(COUNTIFS('Histórico'!$B$6:$B$305,B107,'Histórico'!$J$6:$J$305,"&lt;&gt;")&gt;='Parâmetros'!$B$10,AVERAGEIFS('Histórico'!$K$6:$K$305,'Histórico'!$B$6:$B$305,B107,'Histórico'!$J$6:$J$305,"&lt;&gt;"),'Parâmetros'!$B$9))</f>
        <v/>
      </c>
      <c r="N107" s="44">
        <f>IF(L107="","",MAX(0,L107*(1-M107)))</f>
        <v/>
      </c>
      <c r="O107" s="44">
        <f>IF(L107="","",L107*(1+M107))</f>
        <v/>
      </c>
      <c r="P107" s="44">
        <f>IF(L107="","",IF(INDEX('Parâmetros'!$E$18:$E$117,MATCH(B107,'Parâmetros'!$A$18:$A$117,0))="","",INDEX('Parâmetros'!$E$18:$E$117,MATCH(B107,'Parâmetros'!$A$18:$A$117,0))+N(INDEX('Parâmetros'!$F$18:$F$117,MATCH(B107,'Parâmetros'!$A$18:$A$117,0)))-SUMIFS($L$6:L107,$B$6:B107,B107,$A$6:A107,"&lt;="&amp;A107)))</f>
        <v/>
      </c>
      <c r="Q107" s="44">
        <f>IF(P107="","",MAX(0,-P107))</f>
        <v/>
      </c>
      <c r="R107" s="43">
        <f>IF(B107="","",IF(L107="","SEM BASE",IF(P107="","ESTOQUE NÃO INFORMADO",IF(P107&lt;0,"RUPTURA PREVISTA",IF(D107="Sem histórico","USAR DEMANDA INICIAL",IF(D107="Histórico insuficiente","HISTÓRICO INSUFICIENTE","OK"))))))</f>
        <v/>
      </c>
    </row>
    <row r="108">
      <c r="A108" s="42">
        <f>IF(B108="","",EDATE(EOMONTH('Parâmetros'!$B$2,0)+1,MOD(ROW()-6,12)))</f>
        <v/>
      </c>
      <c r="B10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8" s="43">
        <f>IF(B108="","",INDEX('Parâmetros'!$B$18:$B$117,MATCH(B108,'Parâmetros'!$A$18:$A$117,0)))</f>
        <v/>
      </c>
      <c r="D108" s="43">
        <f>IF(B108="","",INDEX('Parâmetros'!$I$18:$I$117,MATCH(B108,'Parâmetros'!$A$18:$A$117,0)))</f>
        <v/>
      </c>
      <c r="E108" s="44">
        <f>IF(B108="","",IF(COUNTIFS('Histórico'!$B$6:$B$305,B108,'Histórico'!$A$6:$A$305,"&gt;="&amp;EDATE(EOMONTH('Parâmetros'!$B$2,0)+1,-'Parâmetros'!$B$4),'Histórico'!$A$6:$A$305,"&lt;="&amp;'Parâmetros'!$B$2,'Histórico'!$L$6:$L$305,"OK")&gt;='Parâmetros'!$B$11,AVERAGEIFS('Histórico'!$H$6:$H$305,'Histórico'!$B$6:$B$305,B108,'Histórico'!$A$6:$A$305,"&gt;="&amp;EDATE(EOMONTH('Parâmetros'!$B$2,0)+1,-'Parâmetros'!$B$4),'Histórico'!$A$6:$A$305,"&lt;="&amp;'Parâmetros'!$B$2,'Histórico'!$L$6:$L$305,"OK"),IF(INDEX('Parâmetros'!$G$18:$G$117,MATCH(B108,'Parâmetros'!$A$18:$A$117,0))="","",INDEX('Parâmetros'!$G$18:$G$117,MATCH(B108,'Parâmetros'!$A$18:$A$117,0)))))</f>
        <v/>
      </c>
      <c r="F108" s="45">
        <f>IF(B108="","",IF(COUNTIFS('Histórico'!$B$6:$B$305,B108,'Histórico'!$L$6:$L$305,"OK",'Histórico'!$M$6:$M$305,MONTH(A108),'Histórico'!$A$6:$A$305,"&lt;="&amp;'Parâmetros'!$B$2)&gt;='Parâmetros'!$B$12,MAX('Parâmetros'!$B$13,MIN('Parâmetros'!$B$14,IFERROR(AVERAGEIFS('Histórico'!$H$6:$H$305,'Histórico'!$B$6:$B$305,B108,'Histórico'!$L$6:$L$305,"OK",'Histórico'!$M$6:$M$305,MONTH(A108),'Histórico'!$A$6:$A$305,"&lt;="&amp;'Parâmetros'!$B$2)/AVERAGEIFS('Histórico'!$H$6:$H$305,'Histórico'!$B$6:$B$305,B108,'Histórico'!$L$6:$L$305,"OK",'Histórico'!$A$6:$A$305,"&lt;="&amp;'Parâmetros'!$B$2),1))),1))</f>
        <v/>
      </c>
      <c r="G108" s="45">
        <f>IF(OR(A108="",B108=""),"",MAX(0.1,1+SUMPRODUCT(--('Eventos'!$B$6:$B$105&lt;=EOMONTH(A108,0)),--('Eventos'!$C$6:$C$105&gt;=A108),--((('Eventos'!$D$6:$D$105=B108)+('Eventos'!$D$6:$D$105="TODOS"))&gt;0),--('Eventos'!$G$6:$G$105="Ativo"),--('Eventos'!$I$6:$I$105="OK"),'Eventos'!$F$6:$F$105)))</f>
        <v/>
      </c>
      <c r="H108" s="44">
        <f>IF(OR(B108="",E108=""),"",MAX(0,E108*F108*G108))</f>
        <v/>
      </c>
      <c r="I108" s="44">
        <f>IF(H108="","",H108*'Parâmetros'!$B$6)</f>
        <v/>
      </c>
      <c r="J108" s="44">
        <f>IF(H108="","",H108*'Parâmetros'!$B$7)</f>
        <v/>
      </c>
      <c r="K108" s="44">
        <f>IF(H108="","",H108*'Parâmetros'!$B$8)</f>
        <v/>
      </c>
      <c r="L108" s="44">
        <f>IF(H108="","",IF('Parâmetros'!$B$5="Conservador",I108,IF('Parâmetros'!$B$5="Otimista",K108,J108)))</f>
        <v/>
      </c>
      <c r="M108" s="46">
        <f>IF(B108="","",IF(COUNTIFS('Histórico'!$B$6:$B$305,B108,'Histórico'!$J$6:$J$305,"&lt;&gt;")&gt;='Parâmetros'!$B$10,AVERAGEIFS('Histórico'!$K$6:$K$305,'Histórico'!$B$6:$B$305,B108,'Histórico'!$J$6:$J$305,"&lt;&gt;"),'Parâmetros'!$B$9))</f>
        <v/>
      </c>
      <c r="N108" s="44">
        <f>IF(L108="","",MAX(0,L108*(1-M108)))</f>
        <v/>
      </c>
      <c r="O108" s="44">
        <f>IF(L108="","",L108*(1+M108))</f>
        <v/>
      </c>
      <c r="P108" s="44">
        <f>IF(L108="","",IF(INDEX('Parâmetros'!$E$18:$E$117,MATCH(B108,'Parâmetros'!$A$18:$A$117,0))="","",INDEX('Parâmetros'!$E$18:$E$117,MATCH(B108,'Parâmetros'!$A$18:$A$117,0))+N(INDEX('Parâmetros'!$F$18:$F$117,MATCH(B108,'Parâmetros'!$A$18:$A$117,0)))-SUMIFS($L$6:L108,$B$6:B108,B108,$A$6:A108,"&lt;="&amp;A108)))</f>
        <v/>
      </c>
      <c r="Q108" s="44">
        <f>IF(P108="","",MAX(0,-P108))</f>
        <v/>
      </c>
      <c r="R108" s="43">
        <f>IF(B108="","",IF(L108="","SEM BASE",IF(P108="","ESTOQUE NÃO INFORMADO",IF(P108&lt;0,"RUPTURA PREVISTA",IF(D108="Sem histórico","USAR DEMANDA INICIAL",IF(D108="Histórico insuficiente","HISTÓRICO INSUFICIENTE","OK"))))))</f>
        <v/>
      </c>
    </row>
    <row r="109">
      <c r="A109" s="42">
        <f>IF(B109="","",EDATE(EOMONTH('Parâmetros'!$B$2,0)+1,MOD(ROW()-6,12)))</f>
        <v/>
      </c>
      <c r="B10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9" s="43">
        <f>IF(B109="","",INDEX('Parâmetros'!$B$18:$B$117,MATCH(B109,'Parâmetros'!$A$18:$A$117,0)))</f>
        <v/>
      </c>
      <c r="D109" s="43">
        <f>IF(B109="","",INDEX('Parâmetros'!$I$18:$I$117,MATCH(B109,'Parâmetros'!$A$18:$A$117,0)))</f>
        <v/>
      </c>
      <c r="E109" s="44">
        <f>IF(B109="","",IF(COUNTIFS('Histórico'!$B$6:$B$305,B109,'Histórico'!$A$6:$A$305,"&gt;="&amp;EDATE(EOMONTH('Parâmetros'!$B$2,0)+1,-'Parâmetros'!$B$4),'Histórico'!$A$6:$A$305,"&lt;="&amp;'Parâmetros'!$B$2,'Histórico'!$L$6:$L$305,"OK")&gt;='Parâmetros'!$B$11,AVERAGEIFS('Histórico'!$H$6:$H$305,'Histórico'!$B$6:$B$305,B109,'Histórico'!$A$6:$A$305,"&gt;="&amp;EDATE(EOMONTH('Parâmetros'!$B$2,0)+1,-'Parâmetros'!$B$4),'Histórico'!$A$6:$A$305,"&lt;="&amp;'Parâmetros'!$B$2,'Histórico'!$L$6:$L$305,"OK"),IF(INDEX('Parâmetros'!$G$18:$G$117,MATCH(B109,'Parâmetros'!$A$18:$A$117,0))="","",INDEX('Parâmetros'!$G$18:$G$117,MATCH(B109,'Parâmetros'!$A$18:$A$117,0)))))</f>
        <v/>
      </c>
      <c r="F109" s="45">
        <f>IF(B109="","",IF(COUNTIFS('Histórico'!$B$6:$B$305,B109,'Histórico'!$L$6:$L$305,"OK",'Histórico'!$M$6:$M$305,MONTH(A109),'Histórico'!$A$6:$A$305,"&lt;="&amp;'Parâmetros'!$B$2)&gt;='Parâmetros'!$B$12,MAX('Parâmetros'!$B$13,MIN('Parâmetros'!$B$14,IFERROR(AVERAGEIFS('Histórico'!$H$6:$H$305,'Histórico'!$B$6:$B$305,B109,'Histórico'!$L$6:$L$305,"OK",'Histórico'!$M$6:$M$305,MONTH(A109),'Histórico'!$A$6:$A$305,"&lt;="&amp;'Parâmetros'!$B$2)/AVERAGEIFS('Histórico'!$H$6:$H$305,'Histórico'!$B$6:$B$305,B109,'Histórico'!$L$6:$L$305,"OK",'Histórico'!$A$6:$A$305,"&lt;="&amp;'Parâmetros'!$B$2),1))),1))</f>
        <v/>
      </c>
      <c r="G109" s="45">
        <f>IF(OR(A109="",B109=""),"",MAX(0.1,1+SUMPRODUCT(--('Eventos'!$B$6:$B$105&lt;=EOMONTH(A109,0)),--('Eventos'!$C$6:$C$105&gt;=A109),--((('Eventos'!$D$6:$D$105=B109)+('Eventos'!$D$6:$D$105="TODOS"))&gt;0),--('Eventos'!$G$6:$G$105="Ativo"),--('Eventos'!$I$6:$I$105="OK"),'Eventos'!$F$6:$F$105)))</f>
        <v/>
      </c>
      <c r="H109" s="44">
        <f>IF(OR(B109="",E109=""),"",MAX(0,E109*F109*G109))</f>
        <v/>
      </c>
      <c r="I109" s="44">
        <f>IF(H109="","",H109*'Parâmetros'!$B$6)</f>
        <v/>
      </c>
      <c r="J109" s="44">
        <f>IF(H109="","",H109*'Parâmetros'!$B$7)</f>
        <v/>
      </c>
      <c r="K109" s="44">
        <f>IF(H109="","",H109*'Parâmetros'!$B$8)</f>
        <v/>
      </c>
      <c r="L109" s="44">
        <f>IF(H109="","",IF('Parâmetros'!$B$5="Conservador",I109,IF('Parâmetros'!$B$5="Otimista",K109,J109)))</f>
        <v/>
      </c>
      <c r="M109" s="46">
        <f>IF(B109="","",IF(COUNTIFS('Histórico'!$B$6:$B$305,B109,'Histórico'!$J$6:$J$305,"&lt;&gt;")&gt;='Parâmetros'!$B$10,AVERAGEIFS('Histórico'!$K$6:$K$305,'Histórico'!$B$6:$B$305,B109,'Histórico'!$J$6:$J$305,"&lt;&gt;"),'Parâmetros'!$B$9))</f>
        <v/>
      </c>
      <c r="N109" s="44">
        <f>IF(L109="","",MAX(0,L109*(1-M109)))</f>
        <v/>
      </c>
      <c r="O109" s="44">
        <f>IF(L109="","",L109*(1+M109))</f>
        <v/>
      </c>
      <c r="P109" s="44">
        <f>IF(L109="","",IF(INDEX('Parâmetros'!$E$18:$E$117,MATCH(B109,'Parâmetros'!$A$18:$A$117,0))="","",INDEX('Parâmetros'!$E$18:$E$117,MATCH(B109,'Parâmetros'!$A$18:$A$117,0))+N(INDEX('Parâmetros'!$F$18:$F$117,MATCH(B109,'Parâmetros'!$A$18:$A$117,0)))-SUMIFS($L$6:L109,$B$6:B109,B109,$A$6:A109,"&lt;="&amp;A109)))</f>
        <v/>
      </c>
      <c r="Q109" s="44">
        <f>IF(P109="","",MAX(0,-P109))</f>
        <v/>
      </c>
      <c r="R109" s="43">
        <f>IF(B109="","",IF(L109="","SEM BASE",IF(P109="","ESTOQUE NÃO INFORMADO",IF(P109&lt;0,"RUPTURA PREVISTA",IF(D109="Sem histórico","USAR DEMANDA INICIAL",IF(D109="Histórico insuficiente","HISTÓRICO INSUFICIENTE","OK"))))))</f>
        <v/>
      </c>
    </row>
    <row r="110">
      <c r="A110" s="42">
        <f>IF(B110="","",EDATE(EOMONTH('Parâmetros'!$B$2,0)+1,MOD(ROW()-6,12)))</f>
        <v/>
      </c>
      <c r="B11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0" s="43">
        <f>IF(B110="","",INDEX('Parâmetros'!$B$18:$B$117,MATCH(B110,'Parâmetros'!$A$18:$A$117,0)))</f>
        <v/>
      </c>
      <c r="D110" s="43">
        <f>IF(B110="","",INDEX('Parâmetros'!$I$18:$I$117,MATCH(B110,'Parâmetros'!$A$18:$A$117,0)))</f>
        <v/>
      </c>
      <c r="E110" s="44">
        <f>IF(B110="","",IF(COUNTIFS('Histórico'!$B$6:$B$305,B110,'Histórico'!$A$6:$A$305,"&gt;="&amp;EDATE(EOMONTH('Parâmetros'!$B$2,0)+1,-'Parâmetros'!$B$4),'Histórico'!$A$6:$A$305,"&lt;="&amp;'Parâmetros'!$B$2,'Histórico'!$L$6:$L$305,"OK")&gt;='Parâmetros'!$B$11,AVERAGEIFS('Histórico'!$H$6:$H$305,'Histórico'!$B$6:$B$305,B110,'Histórico'!$A$6:$A$305,"&gt;="&amp;EDATE(EOMONTH('Parâmetros'!$B$2,0)+1,-'Parâmetros'!$B$4),'Histórico'!$A$6:$A$305,"&lt;="&amp;'Parâmetros'!$B$2,'Histórico'!$L$6:$L$305,"OK"),IF(INDEX('Parâmetros'!$G$18:$G$117,MATCH(B110,'Parâmetros'!$A$18:$A$117,0))="","",INDEX('Parâmetros'!$G$18:$G$117,MATCH(B110,'Parâmetros'!$A$18:$A$117,0)))))</f>
        <v/>
      </c>
      <c r="F110" s="45">
        <f>IF(B110="","",IF(COUNTIFS('Histórico'!$B$6:$B$305,B110,'Histórico'!$L$6:$L$305,"OK",'Histórico'!$M$6:$M$305,MONTH(A110),'Histórico'!$A$6:$A$305,"&lt;="&amp;'Parâmetros'!$B$2)&gt;='Parâmetros'!$B$12,MAX('Parâmetros'!$B$13,MIN('Parâmetros'!$B$14,IFERROR(AVERAGEIFS('Histórico'!$H$6:$H$305,'Histórico'!$B$6:$B$305,B110,'Histórico'!$L$6:$L$305,"OK",'Histórico'!$M$6:$M$305,MONTH(A110),'Histórico'!$A$6:$A$305,"&lt;="&amp;'Parâmetros'!$B$2)/AVERAGEIFS('Histórico'!$H$6:$H$305,'Histórico'!$B$6:$B$305,B110,'Histórico'!$L$6:$L$305,"OK",'Histórico'!$A$6:$A$305,"&lt;="&amp;'Parâmetros'!$B$2),1))),1))</f>
        <v/>
      </c>
      <c r="G110" s="45">
        <f>IF(OR(A110="",B110=""),"",MAX(0.1,1+SUMPRODUCT(--('Eventos'!$B$6:$B$105&lt;=EOMONTH(A110,0)),--('Eventos'!$C$6:$C$105&gt;=A110),--((('Eventos'!$D$6:$D$105=B110)+('Eventos'!$D$6:$D$105="TODOS"))&gt;0),--('Eventos'!$G$6:$G$105="Ativo"),--('Eventos'!$I$6:$I$105="OK"),'Eventos'!$F$6:$F$105)))</f>
        <v/>
      </c>
      <c r="H110" s="44">
        <f>IF(OR(B110="",E110=""),"",MAX(0,E110*F110*G110))</f>
        <v/>
      </c>
      <c r="I110" s="44">
        <f>IF(H110="","",H110*'Parâmetros'!$B$6)</f>
        <v/>
      </c>
      <c r="J110" s="44">
        <f>IF(H110="","",H110*'Parâmetros'!$B$7)</f>
        <v/>
      </c>
      <c r="K110" s="44">
        <f>IF(H110="","",H110*'Parâmetros'!$B$8)</f>
        <v/>
      </c>
      <c r="L110" s="44">
        <f>IF(H110="","",IF('Parâmetros'!$B$5="Conservador",I110,IF('Parâmetros'!$B$5="Otimista",K110,J110)))</f>
        <v/>
      </c>
      <c r="M110" s="46">
        <f>IF(B110="","",IF(COUNTIFS('Histórico'!$B$6:$B$305,B110,'Histórico'!$J$6:$J$305,"&lt;&gt;")&gt;='Parâmetros'!$B$10,AVERAGEIFS('Histórico'!$K$6:$K$305,'Histórico'!$B$6:$B$305,B110,'Histórico'!$J$6:$J$305,"&lt;&gt;"),'Parâmetros'!$B$9))</f>
        <v/>
      </c>
      <c r="N110" s="44">
        <f>IF(L110="","",MAX(0,L110*(1-M110)))</f>
        <v/>
      </c>
      <c r="O110" s="44">
        <f>IF(L110="","",L110*(1+M110))</f>
        <v/>
      </c>
      <c r="P110" s="44">
        <f>IF(L110="","",IF(INDEX('Parâmetros'!$E$18:$E$117,MATCH(B110,'Parâmetros'!$A$18:$A$117,0))="","",INDEX('Parâmetros'!$E$18:$E$117,MATCH(B110,'Parâmetros'!$A$18:$A$117,0))+N(INDEX('Parâmetros'!$F$18:$F$117,MATCH(B110,'Parâmetros'!$A$18:$A$117,0)))-SUMIFS($L$6:L110,$B$6:B110,B110,$A$6:A110,"&lt;="&amp;A110)))</f>
        <v/>
      </c>
      <c r="Q110" s="44">
        <f>IF(P110="","",MAX(0,-P110))</f>
        <v/>
      </c>
      <c r="R110" s="43">
        <f>IF(B110="","",IF(L110="","SEM BASE",IF(P110="","ESTOQUE NÃO INFORMADO",IF(P110&lt;0,"RUPTURA PREVISTA",IF(D110="Sem histórico","USAR DEMANDA INICIAL",IF(D110="Histórico insuficiente","HISTÓRICO INSUFICIENTE","OK"))))))</f>
        <v/>
      </c>
    </row>
    <row r="111">
      <c r="A111" s="42">
        <f>IF(B111="","",EDATE(EOMONTH('Parâmetros'!$B$2,0)+1,MOD(ROW()-6,12)))</f>
        <v/>
      </c>
      <c r="B11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1" s="43">
        <f>IF(B111="","",INDEX('Parâmetros'!$B$18:$B$117,MATCH(B111,'Parâmetros'!$A$18:$A$117,0)))</f>
        <v/>
      </c>
      <c r="D111" s="43">
        <f>IF(B111="","",INDEX('Parâmetros'!$I$18:$I$117,MATCH(B111,'Parâmetros'!$A$18:$A$117,0)))</f>
        <v/>
      </c>
      <c r="E111" s="44">
        <f>IF(B111="","",IF(COUNTIFS('Histórico'!$B$6:$B$305,B111,'Histórico'!$A$6:$A$305,"&gt;="&amp;EDATE(EOMONTH('Parâmetros'!$B$2,0)+1,-'Parâmetros'!$B$4),'Histórico'!$A$6:$A$305,"&lt;="&amp;'Parâmetros'!$B$2,'Histórico'!$L$6:$L$305,"OK")&gt;='Parâmetros'!$B$11,AVERAGEIFS('Histórico'!$H$6:$H$305,'Histórico'!$B$6:$B$305,B111,'Histórico'!$A$6:$A$305,"&gt;="&amp;EDATE(EOMONTH('Parâmetros'!$B$2,0)+1,-'Parâmetros'!$B$4),'Histórico'!$A$6:$A$305,"&lt;="&amp;'Parâmetros'!$B$2,'Histórico'!$L$6:$L$305,"OK"),IF(INDEX('Parâmetros'!$G$18:$G$117,MATCH(B111,'Parâmetros'!$A$18:$A$117,0))="","",INDEX('Parâmetros'!$G$18:$G$117,MATCH(B111,'Parâmetros'!$A$18:$A$117,0)))))</f>
        <v/>
      </c>
      <c r="F111" s="45">
        <f>IF(B111="","",IF(COUNTIFS('Histórico'!$B$6:$B$305,B111,'Histórico'!$L$6:$L$305,"OK",'Histórico'!$M$6:$M$305,MONTH(A111),'Histórico'!$A$6:$A$305,"&lt;="&amp;'Parâmetros'!$B$2)&gt;='Parâmetros'!$B$12,MAX('Parâmetros'!$B$13,MIN('Parâmetros'!$B$14,IFERROR(AVERAGEIFS('Histórico'!$H$6:$H$305,'Histórico'!$B$6:$B$305,B111,'Histórico'!$L$6:$L$305,"OK",'Histórico'!$M$6:$M$305,MONTH(A111),'Histórico'!$A$6:$A$305,"&lt;="&amp;'Parâmetros'!$B$2)/AVERAGEIFS('Histórico'!$H$6:$H$305,'Histórico'!$B$6:$B$305,B111,'Histórico'!$L$6:$L$305,"OK",'Histórico'!$A$6:$A$305,"&lt;="&amp;'Parâmetros'!$B$2),1))),1))</f>
        <v/>
      </c>
      <c r="G111" s="45">
        <f>IF(OR(A111="",B111=""),"",MAX(0.1,1+SUMPRODUCT(--('Eventos'!$B$6:$B$105&lt;=EOMONTH(A111,0)),--('Eventos'!$C$6:$C$105&gt;=A111),--((('Eventos'!$D$6:$D$105=B111)+('Eventos'!$D$6:$D$105="TODOS"))&gt;0),--('Eventos'!$G$6:$G$105="Ativo"),--('Eventos'!$I$6:$I$105="OK"),'Eventos'!$F$6:$F$105)))</f>
        <v/>
      </c>
      <c r="H111" s="44">
        <f>IF(OR(B111="",E111=""),"",MAX(0,E111*F111*G111))</f>
        <v/>
      </c>
      <c r="I111" s="44">
        <f>IF(H111="","",H111*'Parâmetros'!$B$6)</f>
        <v/>
      </c>
      <c r="J111" s="44">
        <f>IF(H111="","",H111*'Parâmetros'!$B$7)</f>
        <v/>
      </c>
      <c r="K111" s="44">
        <f>IF(H111="","",H111*'Parâmetros'!$B$8)</f>
        <v/>
      </c>
      <c r="L111" s="44">
        <f>IF(H111="","",IF('Parâmetros'!$B$5="Conservador",I111,IF('Parâmetros'!$B$5="Otimista",K111,J111)))</f>
        <v/>
      </c>
      <c r="M111" s="46">
        <f>IF(B111="","",IF(COUNTIFS('Histórico'!$B$6:$B$305,B111,'Histórico'!$J$6:$J$305,"&lt;&gt;")&gt;='Parâmetros'!$B$10,AVERAGEIFS('Histórico'!$K$6:$K$305,'Histórico'!$B$6:$B$305,B111,'Histórico'!$J$6:$J$305,"&lt;&gt;"),'Parâmetros'!$B$9))</f>
        <v/>
      </c>
      <c r="N111" s="44">
        <f>IF(L111="","",MAX(0,L111*(1-M111)))</f>
        <v/>
      </c>
      <c r="O111" s="44">
        <f>IF(L111="","",L111*(1+M111))</f>
        <v/>
      </c>
      <c r="P111" s="44">
        <f>IF(L111="","",IF(INDEX('Parâmetros'!$E$18:$E$117,MATCH(B111,'Parâmetros'!$A$18:$A$117,0))="","",INDEX('Parâmetros'!$E$18:$E$117,MATCH(B111,'Parâmetros'!$A$18:$A$117,0))+N(INDEX('Parâmetros'!$F$18:$F$117,MATCH(B111,'Parâmetros'!$A$18:$A$117,0)))-SUMIFS($L$6:L111,$B$6:B111,B111,$A$6:A111,"&lt;="&amp;A111)))</f>
        <v/>
      </c>
      <c r="Q111" s="44">
        <f>IF(P111="","",MAX(0,-P111))</f>
        <v/>
      </c>
      <c r="R111" s="43">
        <f>IF(B111="","",IF(L111="","SEM BASE",IF(P111="","ESTOQUE NÃO INFORMADO",IF(P111&lt;0,"RUPTURA PREVISTA",IF(D111="Sem histórico","USAR DEMANDA INICIAL",IF(D111="Histórico insuficiente","HISTÓRICO INSUFICIENTE","OK"))))))</f>
        <v/>
      </c>
    </row>
    <row r="112">
      <c r="A112" s="42">
        <f>IF(B112="","",EDATE(EOMONTH('Parâmetros'!$B$2,0)+1,MOD(ROW()-6,12)))</f>
        <v/>
      </c>
      <c r="B11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2" s="43">
        <f>IF(B112="","",INDEX('Parâmetros'!$B$18:$B$117,MATCH(B112,'Parâmetros'!$A$18:$A$117,0)))</f>
        <v/>
      </c>
      <c r="D112" s="43">
        <f>IF(B112="","",INDEX('Parâmetros'!$I$18:$I$117,MATCH(B112,'Parâmetros'!$A$18:$A$117,0)))</f>
        <v/>
      </c>
      <c r="E112" s="44">
        <f>IF(B112="","",IF(COUNTIFS('Histórico'!$B$6:$B$305,B112,'Histórico'!$A$6:$A$305,"&gt;="&amp;EDATE(EOMONTH('Parâmetros'!$B$2,0)+1,-'Parâmetros'!$B$4),'Histórico'!$A$6:$A$305,"&lt;="&amp;'Parâmetros'!$B$2,'Histórico'!$L$6:$L$305,"OK")&gt;='Parâmetros'!$B$11,AVERAGEIFS('Histórico'!$H$6:$H$305,'Histórico'!$B$6:$B$305,B112,'Histórico'!$A$6:$A$305,"&gt;="&amp;EDATE(EOMONTH('Parâmetros'!$B$2,0)+1,-'Parâmetros'!$B$4),'Histórico'!$A$6:$A$305,"&lt;="&amp;'Parâmetros'!$B$2,'Histórico'!$L$6:$L$305,"OK"),IF(INDEX('Parâmetros'!$G$18:$G$117,MATCH(B112,'Parâmetros'!$A$18:$A$117,0))="","",INDEX('Parâmetros'!$G$18:$G$117,MATCH(B112,'Parâmetros'!$A$18:$A$117,0)))))</f>
        <v/>
      </c>
      <c r="F112" s="45">
        <f>IF(B112="","",IF(COUNTIFS('Histórico'!$B$6:$B$305,B112,'Histórico'!$L$6:$L$305,"OK",'Histórico'!$M$6:$M$305,MONTH(A112),'Histórico'!$A$6:$A$305,"&lt;="&amp;'Parâmetros'!$B$2)&gt;='Parâmetros'!$B$12,MAX('Parâmetros'!$B$13,MIN('Parâmetros'!$B$14,IFERROR(AVERAGEIFS('Histórico'!$H$6:$H$305,'Histórico'!$B$6:$B$305,B112,'Histórico'!$L$6:$L$305,"OK",'Histórico'!$M$6:$M$305,MONTH(A112),'Histórico'!$A$6:$A$305,"&lt;="&amp;'Parâmetros'!$B$2)/AVERAGEIFS('Histórico'!$H$6:$H$305,'Histórico'!$B$6:$B$305,B112,'Histórico'!$L$6:$L$305,"OK",'Histórico'!$A$6:$A$305,"&lt;="&amp;'Parâmetros'!$B$2),1))),1))</f>
        <v/>
      </c>
      <c r="G112" s="45">
        <f>IF(OR(A112="",B112=""),"",MAX(0.1,1+SUMPRODUCT(--('Eventos'!$B$6:$B$105&lt;=EOMONTH(A112,0)),--('Eventos'!$C$6:$C$105&gt;=A112),--((('Eventos'!$D$6:$D$105=B112)+('Eventos'!$D$6:$D$105="TODOS"))&gt;0),--('Eventos'!$G$6:$G$105="Ativo"),--('Eventos'!$I$6:$I$105="OK"),'Eventos'!$F$6:$F$105)))</f>
        <v/>
      </c>
      <c r="H112" s="44">
        <f>IF(OR(B112="",E112=""),"",MAX(0,E112*F112*G112))</f>
        <v/>
      </c>
      <c r="I112" s="44">
        <f>IF(H112="","",H112*'Parâmetros'!$B$6)</f>
        <v/>
      </c>
      <c r="J112" s="44">
        <f>IF(H112="","",H112*'Parâmetros'!$B$7)</f>
        <v/>
      </c>
      <c r="K112" s="44">
        <f>IF(H112="","",H112*'Parâmetros'!$B$8)</f>
        <v/>
      </c>
      <c r="L112" s="44">
        <f>IF(H112="","",IF('Parâmetros'!$B$5="Conservador",I112,IF('Parâmetros'!$B$5="Otimista",K112,J112)))</f>
        <v/>
      </c>
      <c r="M112" s="46">
        <f>IF(B112="","",IF(COUNTIFS('Histórico'!$B$6:$B$305,B112,'Histórico'!$J$6:$J$305,"&lt;&gt;")&gt;='Parâmetros'!$B$10,AVERAGEIFS('Histórico'!$K$6:$K$305,'Histórico'!$B$6:$B$305,B112,'Histórico'!$J$6:$J$305,"&lt;&gt;"),'Parâmetros'!$B$9))</f>
        <v/>
      </c>
      <c r="N112" s="44">
        <f>IF(L112="","",MAX(0,L112*(1-M112)))</f>
        <v/>
      </c>
      <c r="O112" s="44">
        <f>IF(L112="","",L112*(1+M112))</f>
        <v/>
      </c>
      <c r="P112" s="44">
        <f>IF(L112="","",IF(INDEX('Parâmetros'!$E$18:$E$117,MATCH(B112,'Parâmetros'!$A$18:$A$117,0))="","",INDEX('Parâmetros'!$E$18:$E$117,MATCH(B112,'Parâmetros'!$A$18:$A$117,0))+N(INDEX('Parâmetros'!$F$18:$F$117,MATCH(B112,'Parâmetros'!$A$18:$A$117,0)))-SUMIFS($L$6:L112,$B$6:B112,B112,$A$6:A112,"&lt;="&amp;A112)))</f>
        <v/>
      </c>
      <c r="Q112" s="44">
        <f>IF(P112="","",MAX(0,-P112))</f>
        <v/>
      </c>
      <c r="R112" s="43">
        <f>IF(B112="","",IF(L112="","SEM BASE",IF(P112="","ESTOQUE NÃO INFORMADO",IF(P112&lt;0,"RUPTURA PREVISTA",IF(D112="Sem histórico","USAR DEMANDA INICIAL",IF(D112="Histórico insuficiente","HISTÓRICO INSUFICIENTE","OK"))))))</f>
        <v/>
      </c>
    </row>
    <row r="113">
      <c r="A113" s="42">
        <f>IF(B113="","",EDATE(EOMONTH('Parâmetros'!$B$2,0)+1,MOD(ROW()-6,12)))</f>
        <v/>
      </c>
      <c r="B11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3" s="43">
        <f>IF(B113="","",INDEX('Parâmetros'!$B$18:$B$117,MATCH(B113,'Parâmetros'!$A$18:$A$117,0)))</f>
        <v/>
      </c>
      <c r="D113" s="43">
        <f>IF(B113="","",INDEX('Parâmetros'!$I$18:$I$117,MATCH(B113,'Parâmetros'!$A$18:$A$117,0)))</f>
        <v/>
      </c>
      <c r="E113" s="44">
        <f>IF(B113="","",IF(COUNTIFS('Histórico'!$B$6:$B$305,B113,'Histórico'!$A$6:$A$305,"&gt;="&amp;EDATE(EOMONTH('Parâmetros'!$B$2,0)+1,-'Parâmetros'!$B$4),'Histórico'!$A$6:$A$305,"&lt;="&amp;'Parâmetros'!$B$2,'Histórico'!$L$6:$L$305,"OK")&gt;='Parâmetros'!$B$11,AVERAGEIFS('Histórico'!$H$6:$H$305,'Histórico'!$B$6:$B$305,B113,'Histórico'!$A$6:$A$305,"&gt;="&amp;EDATE(EOMONTH('Parâmetros'!$B$2,0)+1,-'Parâmetros'!$B$4),'Histórico'!$A$6:$A$305,"&lt;="&amp;'Parâmetros'!$B$2,'Histórico'!$L$6:$L$305,"OK"),IF(INDEX('Parâmetros'!$G$18:$G$117,MATCH(B113,'Parâmetros'!$A$18:$A$117,0))="","",INDEX('Parâmetros'!$G$18:$G$117,MATCH(B113,'Parâmetros'!$A$18:$A$117,0)))))</f>
        <v/>
      </c>
      <c r="F113" s="45">
        <f>IF(B113="","",IF(COUNTIFS('Histórico'!$B$6:$B$305,B113,'Histórico'!$L$6:$L$305,"OK",'Histórico'!$M$6:$M$305,MONTH(A113),'Histórico'!$A$6:$A$305,"&lt;="&amp;'Parâmetros'!$B$2)&gt;='Parâmetros'!$B$12,MAX('Parâmetros'!$B$13,MIN('Parâmetros'!$B$14,IFERROR(AVERAGEIFS('Histórico'!$H$6:$H$305,'Histórico'!$B$6:$B$305,B113,'Histórico'!$L$6:$L$305,"OK",'Histórico'!$M$6:$M$305,MONTH(A113),'Histórico'!$A$6:$A$305,"&lt;="&amp;'Parâmetros'!$B$2)/AVERAGEIFS('Histórico'!$H$6:$H$305,'Histórico'!$B$6:$B$305,B113,'Histórico'!$L$6:$L$305,"OK",'Histórico'!$A$6:$A$305,"&lt;="&amp;'Parâmetros'!$B$2),1))),1))</f>
        <v/>
      </c>
      <c r="G113" s="45">
        <f>IF(OR(A113="",B113=""),"",MAX(0.1,1+SUMPRODUCT(--('Eventos'!$B$6:$B$105&lt;=EOMONTH(A113,0)),--('Eventos'!$C$6:$C$105&gt;=A113),--((('Eventos'!$D$6:$D$105=B113)+('Eventos'!$D$6:$D$105="TODOS"))&gt;0),--('Eventos'!$G$6:$G$105="Ativo"),--('Eventos'!$I$6:$I$105="OK"),'Eventos'!$F$6:$F$105)))</f>
        <v/>
      </c>
      <c r="H113" s="44">
        <f>IF(OR(B113="",E113=""),"",MAX(0,E113*F113*G113))</f>
        <v/>
      </c>
      <c r="I113" s="44">
        <f>IF(H113="","",H113*'Parâmetros'!$B$6)</f>
        <v/>
      </c>
      <c r="J113" s="44">
        <f>IF(H113="","",H113*'Parâmetros'!$B$7)</f>
        <v/>
      </c>
      <c r="K113" s="44">
        <f>IF(H113="","",H113*'Parâmetros'!$B$8)</f>
        <v/>
      </c>
      <c r="L113" s="44">
        <f>IF(H113="","",IF('Parâmetros'!$B$5="Conservador",I113,IF('Parâmetros'!$B$5="Otimista",K113,J113)))</f>
        <v/>
      </c>
      <c r="M113" s="46">
        <f>IF(B113="","",IF(COUNTIFS('Histórico'!$B$6:$B$305,B113,'Histórico'!$J$6:$J$305,"&lt;&gt;")&gt;='Parâmetros'!$B$10,AVERAGEIFS('Histórico'!$K$6:$K$305,'Histórico'!$B$6:$B$305,B113,'Histórico'!$J$6:$J$305,"&lt;&gt;"),'Parâmetros'!$B$9))</f>
        <v/>
      </c>
      <c r="N113" s="44">
        <f>IF(L113="","",MAX(0,L113*(1-M113)))</f>
        <v/>
      </c>
      <c r="O113" s="44">
        <f>IF(L113="","",L113*(1+M113))</f>
        <v/>
      </c>
      <c r="P113" s="44">
        <f>IF(L113="","",IF(INDEX('Parâmetros'!$E$18:$E$117,MATCH(B113,'Parâmetros'!$A$18:$A$117,0))="","",INDEX('Parâmetros'!$E$18:$E$117,MATCH(B113,'Parâmetros'!$A$18:$A$117,0))+N(INDEX('Parâmetros'!$F$18:$F$117,MATCH(B113,'Parâmetros'!$A$18:$A$117,0)))-SUMIFS($L$6:L113,$B$6:B113,B113,$A$6:A113,"&lt;="&amp;A113)))</f>
        <v/>
      </c>
      <c r="Q113" s="44">
        <f>IF(P113="","",MAX(0,-P113))</f>
        <v/>
      </c>
      <c r="R113" s="43">
        <f>IF(B113="","",IF(L113="","SEM BASE",IF(P113="","ESTOQUE NÃO INFORMADO",IF(P113&lt;0,"RUPTURA PREVISTA",IF(D113="Sem histórico","USAR DEMANDA INICIAL",IF(D113="Histórico insuficiente","HISTÓRICO INSUFICIENTE","OK"))))))</f>
        <v/>
      </c>
    </row>
    <row r="114">
      <c r="A114" s="42">
        <f>IF(B114="","",EDATE(EOMONTH('Parâmetros'!$B$2,0)+1,MOD(ROW()-6,12)))</f>
        <v/>
      </c>
      <c r="B11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4" s="43">
        <f>IF(B114="","",INDEX('Parâmetros'!$B$18:$B$117,MATCH(B114,'Parâmetros'!$A$18:$A$117,0)))</f>
        <v/>
      </c>
      <c r="D114" s="43">
        <f>IF(B114="","",INDEX('Parâmetros'!$I$18:$I$117,MATCH(B114,'Parâmetros'!$A$18:$A$117,0)))</f>
        <v/>
      </c>
      <c r="E114" s="44">
        <f>IF(B114="","",IF(COUNTIFS('Histórico'!$B$6:$B$305,B114,'Histórico'!$A$6:$A$305,"&gt;="&amp;EDATE(EOMONTH('Parâmetros'!$B$2,0)+1,-'Parâmetros'!$B$4),'Histórico'!$A$6:$A$305,"&lt;="&amp;'Parâmetros'!$B$2,'Histórico'!$L$6:$L$305,"OK")&gt;='Parâmetros'!$B$11,AVERAGEIFS('Histórico'!$H$6:$H$305,'Histórico'!$B$6:$B$305,B114,'Histórico'!$A$6:$A$305,"&gt;="&amp;EDATE(EOMONTH('Parâmetros'!$B$2,0)+1,-'Parâmetros'!$B$4),'Histórico'!$A$6:$A$305,"&lt;="&amp;'Parâmetros'!$B$2,'Histórico'!$L$6:$L$305,"OK"),IF(INDEX('Parâmetros'!$G$18:$G$117,MATCH(B114,'Parâmetros'!$A$18:$A$117,0))="","",INDEX('Parâmetros'!$G$18:$G$117,MATCH(B114,'Parâmetros'!$A$18:$A$117,0)))))</f>
        <v/>
      </c>
      <c r="F114" s="45">
        <f>IF(B114="","",IF(COUNTIFS('Histórico'!$B$6:$B$305,B114,'Histórico'!$L$6:$L$305,"OK",'Histórico'!$M$6:$M$305,MONTH(A114),'Histórico'!$A$6:$A$305,"&lt;="&amp;'Parâmetros'!$B$2)&gt;='Parâmetros'!$B$12,MAX('Parâmetros'!$B$13,MIN('Parâmetros'!$B$14,IFERROR(AVERAGEIFS('Histórico'!$H$6:$H$305,'Histórico'!$B$6:$B$305,B114,'Histórico'!$L$6:$L$305,"OK",'Histórico'!$M$6:$M$305,MONTH(A114),'Histórico'!$A$6:$A$305,"&lt;="&amp;'Parâmetros'!$B$2)/AVERAGEIFS('Histórico'!$H$6:$H$305,'Histórico'!$B$6:$B$305,B114,'Histórico'!$L$6:$L$305,"OK",'Histórico'!$A$6:$A$305,"&lt;="&amp;'Parâmetros'!$B$2),1))),1))</f>
        <v/>
      </c>
      <c r="G114" s="45">
        <f>IF(OR(A114="",B114=""),"",MAX(0.1,1+SUMPRODUCT(--('Eventos'!$B$6:$B$105&lt;=EOMONTH(A114,0)),--('Eventos'!$C$6:$C$105&gt;=A114),--((('Eventos'!$D$6:$D$105=B114)+('Eventos'!$D$6:$D$105="TODOS"))&gt;0),--('Eventos'!$G$6:$G$105="Ativo"),--('Eventos'!$I$6:$I$105="OK"),'Eventos'!$F$6:$F$105)))</f>
        <v/>
      </c>
      <c r="H114" s="44">
        <f>IF(OR(B114="",E114=""),"",MAX(0,E114*F114*G114))</f>
        <v/>
      </c>
      <c r="I114" s="44">
        <f>IF(H114="","",H114*'Parâmetros'!$B$6)</f>
        <v/>
      </c>
      <c r="J114" s="44">
        <f>IF(H114="","",H114*'Parâmetros'!$B$7)</f>
        <v/>
      </c>
      <c r="K114" s="44">
        <f>IF(H114="","",H114*'Parâmetros'!$B$8)</f>
        <v/>
      </c>
      <c r="L114" s="44">
        <f>IF(H114="","",IF('Parâmetros'!$B$5="Conservador",I114,IF('Parâmetros'!$B$5="Otimista",K114,J114)))</f>
        <v/>
      </c>
      <c r="M114" s="46">
        <f>IF(B114="","",IF(COUNTIFS('Histórico'!$B$6:$B$305,B114,'Histórico'!$J$6:$J$305,"&lt;&gt;")&gt;='Parâmetros'!$B$10,AVERAGEIFS('Histórico'!$K$6:$K$305,'Histórico'!$B$6:$B$305,B114,'Histórico'!$J$6:$J$305,"&lt;&gt;"),'Parâmetros'!$B$9))</f>
        <v/>
      </c>
      <c r="N114" s="44">
        <f>IF(L114="","",MAX(0,L114*(1-M114)))</f>
        <v/>
      </c>
      <c r="O114" s="44">
        <f>IF(L114="","",L114*(1+M114))</f>
        <v/>
      </c>
      <c r="P114" s="44">
        <f>IF(L114="","",IF(INDEX('Parâmetros'!$E$18:$E$117,MATCH(B114,'Parâmetros'!$A$18:$A$117,0))="","",INDEX('Parâmetros'!$E$18:$E$117,MATCH(B114,'Parâmetros'!$A$18:$A$117,0))+N(INDEX('Parâmetros'!$F$18:$F$117,MATCH(B114,'Parâmetros'!$A$18:$A$117,0)))-SUMIFS($L$6:L114,$B$6:B114,B114,$A$6:A114,"&lt;="&amp;A114)))</f>
        <v/>
      </c>
      <c r="Q114" s="44">
        <f>IF(P114="","",MAX(0,-P114))</f>
        <v/>
      </c>
      <c r="R114" s="43">
        <f>IF(B114="","",IF(L114="","SEM BASE",IF(P114="","ESTOQUE NÃO INFORMADO",IF(P114&lt;0,"RUPTURA PREVISTA",IF(D114="Sem histórico","USAR DEMANDA INICIAL",IF(D114="Histórico insuficiente","HISTÓRICO INSUFICIENTE","OK"))))))</f>
        <v/>
      </c>
    </row>
    <row r="115">
      <c r="A115" s="42">
        <f>IF(B115="","",EDATE(EOMONTH('Parâmetros'!$B$2,0)+1,MOD(ROW()-6,12)))</f>
        <v/>
      </c>
      <c r="B11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5" s="43">
        <f>IF(B115="","",INDEX('Parâmetros'!$B$18:$B$117,MATCH(B115,'Parâmetros'!$A$18:$A$117,0)))</f>
        <v/>
      </c>
      <c r="D115" s="43">
        <f>IF(B115="","",INDEX('Parâmetros'!$I$18:$I$117,MATCH(B115,'Parâmetros'!$A$18:$A$117,0)))</f>
        <v/>
      </c>
      <c r="E115" s="44">
        <f>IF(B115="","",IF(COUNTIFS('Histórico'!$B$6:$B$305,B115,'Histórico'!$A$6:$A$305,"&gt;="&amp;EDATE(EOMONTH('Parâmetros'!$B$2,0)+1,-'Parâmetros'!$B$4),'Histórico'!$A$6:$A$305,"&lt;="&amp;'Parâmetros'!$B$2,'Histórico'!$L$6:$L$305,"OK")&gt;='Parâmetros'!$B$11,AVERAGEIFS('Histórico'!$H$6:$H$305,'Histórico'!$B$6:$B$305,B115,'Histórico'!$A$6:$A$305,"&gt;="&amp;EDATE(EOMONTH('Parâmetros'!$B$2,0)+1,-'Parâmetros'!$B$4),'Histórico'!$A$6:$A$305,"&lt;="&amp;'Parâmetros'!$B$2,'Histórico'!$L$6:$L$305,"OK"),IF(INDEX('Parâmetros'!$G$18:$G$117,MATCH(B115,'Parâmetros'!$A$18:$A$117,0))="","",INDEX('Parâmetros'!$G$18:$G$117,MATCH(B115,'Parâmetros'!$A$18:$A$117,0)))))</f>
        <v/>
      </c>
      <c r="F115" s="45">
        <f>IF(B115="","",IF(COUNTIFS('Histórico'!$B$6:$B$305,B115,'Histórico'!$L$6:$L$305,"OK",'Histórico'!$M$6:$M$305,MONTH(A115),'Histórico'!$A$6:$A$305,"&lt;="&amp;'Parâmetros'!$B$2)&gt;='Parâmetros'!$B$12,MAX('Parâmetros'!$B$13,MIN('Parâmetros'!$B$14,IFERROR(AVERAGEIFS('Histórico'!$H$6:$H$305,'Histórico'!$B$6:$B$305,B115,'Histórico'!$L$6:$L$305,"OK",'Histórico'!$M$6:$M$305,MONTH(A115),'Histórico'!$A$6:$A$305,"&lt;="&amp;'Parâmetros'!$B$2)/AVERAGEIFS('Histórico'!$H$6:$H$305,'Histórico'!$B$6:$B$305,B115,'Histórico'!$L$6:$L$305,"OK",'Histórico'!$A$6:$A$305,"&lt;="&amp;'Parâmetros'!$B$2),1))),1))</f>
        <v/>
      </c>
      <c r="G115" s="45">
        <f>IF(OR(A115="",B115=""),"",MAX(0.1,1+SUMPRODUCT(--('Eventos'!$B$6:$B$105&lt;=EOMONTH(A115,0)),--('Eventos'!$C$6:$C$105&gt;=A115),--((('Eventos'!$D$6:$D$105=B115)+('Eventos'!$D$6:$D$105="TODOS"))&gt;0),--('Eventos'!$G$6:$G$105="Ativo"),--('Eventos'!$I$6:$I$105="OK"),'Eventos'!$F$6:$F$105)))</f>
        <v/>
      </c>
      <c r="H115" s="44">
        <f>IF(OR(B115="",E115=""),"",MAX(0,E115*F115*G115))</f>
        <v/>
      </c>
      <c r="I115" s="44">
        <f>IF(H115="","",H115*'Parâmetros'!$B$6)</f>
        <v/>
      </c>
      <c r="J115" s="44">
        <f>IF(H115="","",H115*'Parâmetros'!$B$7)</f>
        <v/>
      </c>
      <c r="K115" s="44">
        <f>IF(H115="","",H115*'Parâmetros'!$B$8)</f>
        <v/>
      </c>
      <c r="L115" s="44">
        <f>IF(H115="","",IF('Parâmetros'!$B$5="Conservador",I115,IF('Parâmetros'!$B$5="Otimista",K115,J115)))</f>
        <v/>
      </c>
      <c r="M115" s="46">
        <f>IF(B115="","",IF(COUNTIFS('Histórico'!$B$6:$B$305,B115,'Histórico'!$J$6:$J$305,"&lt;&gt;")&gt;='Parâmetros'!$B$10,AVERAGEIFS('Histórico'!$K$6:$K$305,'Histórico'!$B$6:$B$305,B115,'Histórico'!$J$6:$J$305,"&lt;&gt;"),'Parâmetros'!$B$9))</f>
        <v/>
      </c>
      <c r="N115" s="44">
        <f>IF(L115="","",MAX(0,L115*(1-M115)))</f>
        <v/>
      </c>
      <c r="O115" s="44">
        <f>IF(L115="","",L115*(1+M115))</f>
        <v/>
      </c>
      <c r="P115" s="44">
        <f>IF(L115="","",IF(INDEX('Parâmetros'!$E$18:$E$117,MATCH(B115,'Parâmetros'!$A$18:$A$117,0))="","",INDEX('Parâmetros'!$E$18:$E$117,MATCH(B115,'Parâmetros'!$A$18:$A$117,0))+N(INDEX('Parâmetros'!$F$18:$F$117,MATCH(B115,'Parâmetros'!$A$18:$A$117,0)))-SUMIFS($L$6:L115,$B$6:B115,B115,$A$6:A115,"&lt;="&amp;A115)))</f>
        <v/>
      </c>
      <c r="Q115" s="44">
        <f>IF(P115="","",MAX(0,-P115))</f>
        <v/>
      </c>
      <c r="R115" s="43">
        <f>IF(B115="","",IF(L115="","SEM BASE",IF(P115="","ESTOQUE NÃO INFORMADO",IF(P115&lt;0,"RUPTURA PREVISTA",IF(D115="Sem histórico","USAR DEMANDA INICIAL",IF(D115="Histórico insuficiente","HISTÓRICO INSUFICIENTE","OK"))))))</f>
        <v/>
      </c>
    </row>
    <row r="116">
      <c r="A116" s="42">
        <f>IF(B116="","",EDATE(EOMONTH('Parâmetros'!$B$2,0)+1,MOD(ROW()-6,12)))</f>
        <v/>
      </c>
      <c r="B11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6" s="43">
        <f>IF(B116="","",INDEX('Parâmetros'!$B$18:$B$117,MATCH(B116,'Parâmetros'!$A$18:$A$117,0)))</f>
        <v/>
      </c>
      <c r="D116" s="43">
        <f>IF(B116="","",INDEX('Parâmetros'!$I$18:$I$117,MATCH(B116,'Parâmetros'!$A$18:$A$117,0)))</f>
        <v/>
      </c>
      <c r="E116" s="44">
        <f>IF(B116="","",IF(COUNTIFS('Histórico'!$B$6:$B$305,B116,'Histórico'!$A$6:$A$305,"&gt;="&amp;EDATE(EOMONTH('Parâmetros'!$B$2,0)+1,-'Parâmetros'!$B$4),'Histórico'!$A$6:$A$305,"&lt;="&amp;'Parâmetros'!$B$2,'Histórico'!$L$6:$L$305,"OK")&gt;='Parâmetros'!$B$11,AVERAGEIFS('Histórico'!$H$6:$H$305,'Histórico'!$B$6:$B$305,B116,'Histórico'!$A$6:$A$305,"&gt;="&amp;EDATE(EOMONTH('Parâmetros'!$B$2,0)+1,-'Parâmetros'!$B$4),'Histórico'!$A$6:$A$305,"&lt;="&amp;'Parâmetros'!$B$2,'Histórico'!$L$6:$L$305,"OK"),IF(INDEX('Parâmetros'!$G$18:$G$117,MATCH(B116,'Parâmetros'!$A$18:$A$117,0))="","",INDEX('Parâmetros'!$G$18:$G$117,MATCH(B116,'Parâmetros'!$A$18:$A$117,0)))))</f>
        <v/>
      </c>
      <c r="F116" s="45">
        <f>IF(B116="","",IF(COUNTIFS('Histórico'!$B$6:$B$305,B116,'Histórico'!$L$6:$L$305,"OK",'Histórico'!$M$6:$M$305,MONTH(A116),'Histórico'!$A$6:$A$305,"&lt;="&amp;'Parâmetros'!$B$2)&gt;='Parâmetros'!$B$12,MAX('Parâmetros'!$B$13,MIN('Parâmetros'!$B$14,IFERROR(AVERAGEIFS('Histórico'!$H$6:$H$305,'Histórico'!$B$6:$B$305,B116,'Histórico'!$L$6:$L$305,"OK",'Histórico'!$M$6:$M$305,MONTH(A116),'Histórico'!$A$6:$A$305,"&lt;="&amp;'Parâmetros'!$B$2)/AVERAGEIFS('Histórico'!$H$6:$H$305,'Histórico'!$B$6:$B$305,B116,'Histórico'!$L$6:$L$305,"OK",'Histórico'!$A$6:$A$305,"&lt;="&amp;'Parâmetros'!$B$2),1))),1))</f>
        <v/>
      </c>
      <c r="G116" s="45">
        <f>IF(OR(A116="",B116=""),"",MAX(0.1,1+SUMPRODUCT(--('Eventos'!$B$6:$B$105&lt;=EOMONTH(A116,0)),--('Eventos'!$C$6:$C$105&gt;=A116),--((('Eventos'!$D$6:$D$105=B116)+('Eventos'!$D$6:$D$105="TODOS"))&gt;0),--('Eventos'!$G$6:$G$105="Ativo"),--('Eventos'!$I$6:$I$105="OK"),'Eventos'!$F$6:$F$105)))</f>
        <v/>
      </c>
      <c r="H116" s="44">
        <f>IF(OR(B116="",E116=""),"",MAX(0,E116*F116*G116))</f>
        <v/>
      </c>
      <c r="I116" s="44">
        <f>IF(H116="","",H116*'Parâmetros'!$B$6)</f>
        <v/>
      </c>
      <c r="J116" s="44">
        <f>IF(H116="","",H116*'Parâmetros'!$B$7)</f>
        <v/>
      </c>
      <c r="K116" s="44">
        <f>IF(H116="","",H116*'Parâmetros'!$B$8)</f>
        <v/>
      </c>
      <c r="L116" s="44">
        <f>IF(H116="","",IF('Parâmetros'!$B$5="Conservador",I116,IF('Parâmetros'!$B$5="Otimista",K116,J116)))</f>
        <v/>
      </c>
      <c r="M116" s="46">
        <f>IF(B116="","",IF(COUNTIFS('Histórico'!$B$6:$B$305,B116,'Histórico'!$J$6:$J$305,"&lt;&gt;")&gt;='Parâmetros'!$B$10,AVERAGEIFS('Histórico'!$K$6:$K$305,'Histórico'!$B$6:$B$305,B116,'Histórico'!$J$6:$J$305,"&lt;&gt;"),'Parâmetros'!$B$9))</f>
        <v/>
      </c>
      <c r="N116" s="44">
        <f>IF(L116="","",MAX(0,L116*(1-M116)))</f>
        <v/>
      </c>
      <c r="O116" s="44">
        <f>IF(L116="","",L116*(1+M116))</f>
        <v/>
      </c>
      <c r="P116" s="44">
        <f>IF(L116="","",IF(INDEX('Parâmetros'!$E$18:$E$117,MATCH(B116,'Parâmetros'!$A$18:$A$117,0))="","",INDEX('Parâmetros'!$E$18:$E$117,MATCH(B116,'Parâmetros'!$A$18:$A$117,0))+N(INDEX('Parâmetros'!$F$18:$F$117,MATCH(B116,'Parâmetros'!$A$18:$A$117,0)))-SUMIFS($L$6:L116,$B$6:B116,B116,$A$6:A116,"&lt;="&amp;A116)))</f>
        <v/>
      </c>
      <c r="Q116" s="44">
        <f>IF(P116="","",MAX(0,-P116))</f>
        <v/>
      </c>
      <c r="R116" s="43">
        <f>IF(B116="","",IF(L116="","SEM BASE",IF(P116="","ESTOQUE NÃO INFORMADO",IF(P116&lt;0,"RUPTURA PREVISTA",IF(D116="Sem histórico","USAR DEMANDA INICIAL",IF(D116="Histórico insuficiente","HISTÓRICO INSUFICIENTE","OK"))))))</f>
        <v/>
      </c>
    </row>
    <row r="117">
      <c r="A117" s="42">
        <f>IF(B117="","",EDATE(EOMONTH('Parâmetros'!$B$2,0)+1,MOD(ROW()-6,12)))</f>
        <v/>
      </c>
      <c r="B11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7" s="43">
        <f>IF(B117="","",INDEX('Parâmetros'!$B$18:$B$117,MATCH(B117,'Parâmetros'!$A$18:$A$117,0)))</f>
        <v/>
      </c>
      <c r="D117" s="43">
        <f>IF(B117="","",INDEX('Parâmetros'!$I$18:$I$117,MATCH(B117,'Parâmetros'!$A$18:$A$117,0)))</f>
        <v/>
      </c>
      <c r="E117" s="44">
        <f>IF(B117="","",IF(COUNTIFS('Histórico'!$B$6:$B$305,B117,'Histórico'!$A$6:$A$305,"&gt;="&amp;EDATE(EOMONTH('Parâmetros'!$B$2,0)+1,-'Parâmetros'!$B$4),'Histórico'!$A$6:$A$305,"&lt;="&amp;'Parâmetros'!$B$2,'Histórico'!$L$6:$L$305,"OK")&gt;='Parâmetros'!$B$11,AVERAGEIFS('Histórico'!$H$6:$H$305,'Histórico'!$B$6:$B$305,B117,'Histórico'!$A$6:$A$305,"&gt;="&amp;EDATE(EOMONTH('Parâmetros'!$B$2,0)+1,-'Parâmetros'!$B$4),'Histórico'!$A$6:$A$305,"&lt;="&amp;'Parâmetros'!$B$2,'Histórico'!$L$6:$L$305,"OK"),IF(INDEX('Parâmetros'!$G$18:$G$117,MATCH(B117,'Parâmetros'!$A$18:$A$117,0))="","",INDEX('Parâmetros'!$G$18:$G$117,MATCH(B117,'Parâmetros'!$A$18:$A$117,0)))))</f>
        <v/>
      </c>
      <c r="F117" s="45">
        <f>IF(B117="","",IF(COUNTIFS('Histórico'!$B$6:$B$305,B117,'Histórico'!$L$6:$L$305,"OK",'Histórico'!$M$6:$M$305,MONTH(A117),'Histórico'!$A$6:$A$305,"&lt;="&amp;'Parâmetros'!$B$2)&gt;='Parâmetros'!$B$12,MAX('Parâmetros'!$B$13,MIN('Parâmetros'!$B$14,IFERROR(AVERAGEIFS('Histórico'!$H$6:$H$305,'Histórico'!$B$6:$B$305,B117,'Histórico'!$L$6:$L$305,"OK",'Histórico'!$M$6:$M$305,MONTH(A117),'Histórico'!$A$6:$A$305,"&lt;="&amp;'Parâmetros'!$B$2)/AVERAGEIFS('Histórico'!$H$6:$H$305,'Histórico'!$B$6:$B$305,B117,'Histórico'!$L$6:$L$305,"OK",'Histórico'!$A$6:$A$305,"&lt;="&amp;'Parâmetros'!$B$2),1))),1))</f>
        <v/>
      </c>
      <c r="G117" s="45">
        <f>IF(OR(A117="",B117=""),"",MAX(0.1,1+SUMPRODUCT(--('Eventos'!$B$6:$B$105&lt;=EOMONTH(A117,0)),--('Eventos'!$C$6:$C$105&gt;=A117),--((('Eventos'!$D$6:$D$105=B117)+('Eventos'!$D$6:$D$105="TODOS"))&gt;0),--('Eventos'!$G$6:$G$105="Ativo"),--('Eventos'!$I$6:$I$105="OK"),'Eventos'!$F$6:$F$105)))</f>
        <v/>
      </c>
      <c r="H117" s="44">
        <f>IF(OR(B117="",E117=""),"",MAX(0,E117*F117*G117))</f>
        <v/>
      </c>
      <c r="I117" s="44">
        <f>IF(H117="","",H117*'Parâmetros'!$B$6)</f>
        <v/>
      </c>
      <c r="J117" s="44">
        <f>IF(H117="","",H117*'Parâmetros'!$B$7)</f>
        <v/>
      </c>
      <c r="K117" s="44">
        <f>IF(H117="","",H117*'Parâmetros'!$B$8)</f>
        <v/>
      </c>
      <c r="L117" s="44">
        <f>IF(H117="","",IF('Parâmetros'!$B$5="Conservador",I117,IF('Parâmetros'!$B$5="Otimista",K117,J117)))</f>
        <v/>
      </c>
      <c r="M117" s="46">
        <f>IF(B117="","",IF(COUNTIFS('Histórico'!$B$6:$B$305,B117,'Histórico'!$J$6:$J$305,"&lt;&gt;")&gt;='Parâmetros'!$B$10,AVERAGEIFS('Histórico'!$K$6:$K$305,'Histórico'!$B$6:$B$305,B117,'Histórico'!$J$6:$J$305,"&lt;&gt;"),'Parâmetros'!$B$9))</f>
        <v/>
      </c>
      <c r="N117" s="44">
        <f>IF(L117="","",MAX(0,L117*(1-M117)))</f>
        <v/>
      </c>
      <c r="O117" s="44">
        <f>IF(L117="","",L117*(1+M117))</f>
        <v/>
      </c>
      <c r="P117" s="44">
        <f>IF(L117="","",IF(INDEX('Parâmetros'!$E$18:$E$117,MATCH(B117,'Parâmetros'!$A$18:$A$117,0))="","",INDEX('Parâmetros'!$E$18:$E$117,MATCH(B117,'Parâmetros'!$A$18:$A$117,0))+N(INDEX('Parâmetros'!$F$18:$F$117,MATCH(B117,'Parâmetros'!$A$18:$A$117,0)))-SUMIFS($L$6:L117,$B$6:B117,B117,$A$6:A117,"&lt;="&amp;A117)))</f>
        <v/>
      </c>
      <c r="Q117" s="44">
        <f>IF(P117="","",MAX(0,-P117))</f>
        <v/>
      </c>
      <c r="R117" s="43">
        <f>IF(B117="","",IF(L117="","SEM BASE",IF(P117="","ESTOQUE NÃO INFORMADO",IF(P117&lt;0,"RUPTURA PREVISTA",IF(D117="Sem histórico","USAR DEMANDA INICIAL",IF(D117="Histórico insuficiente","HISTÓRICO INSUFICIENTE","OK"))))))</f>
        <v/>
      </c>
    </row>
    <row r="118">
      <c r="A118" s="42">
        <f>IF(B118="","",EDATE(EOMONTH('Parâmetros'!$B$2,0)+1,MOD(ROW()-6,12)))</f>
        <v/>
      </c>
      <c r="B11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8" s="43">
        <f>IF(B118="","",INDEX('Parâmetros'!$B$18:$B$117,MATCH(B118,'Parâmetros'!$A$18:$A$117,0)))</f>
        <v/>
      </c>
      <c r="D118" s="43">
        <f>IF(B118="","",INDEX('Parâmetros'!$I$18:$I$117,MATCH(B118,'Parâmetros'!$A$18:$A$117,0)))</f>
        <v/>
      </c>
      <c r="E118" s="44">
        <f>IF(B118="","",IF(COUNTIFS('Histórico'!$B$6:$B$305,B118,'Histórico'!$A$6:$A$305,"&gt;="&amp;EDATE(EOMONTH('Parâmetros'!$B$2,0)+1,-'Parâmetros'!$B$4),'Histórico'!$A$6:$A$305,"&lt;="&amp;'Parâmetros'!$B$2,'Histórico'!$L$6:$L$305,"OK")&gt;='Parâmetros'!$B$11,AVERAGEIFS('Histórico'!$H$6:$H$305,'Histórico'!$B$6:$B$305,B118,'Histórico'!$A$6:$A$305,"&gt;="&amp;EDATE(EOMONTH('Parâmetros'!$B$2,0)+1,-'Parâmetros'!$B$4),'Histórico'!$A$6:$A$305,"&lt;="&amp;'Parâmetros'!$B$2,'Histórico'!$L$6:$L$305,"OK"),IF(INDEX('Parâmetros'!$G$18:$G$117,MATCH(B118,'Parâmetros'!$A$18:$A$117,0))="","",INDEX('Parâmetros'!$G$18:$G$117,MATCH(B118,'Parâmetros'!$A$18:$A$117,0)))))</f>
        <v/>
      </c>
      <c r="F118" s="45">
        <f>IF(B118="","",IF(COUNTIFS('Histórico'!$B$6:$B$305,B118,'Histórico'!$L$6:$L$305,"OK",'Histórico'!$M$6:$M$305,MONTH(A118),'Histórico'!$A$6:$A$305,"&lt;="&amp;'Parâmetros'!$B$2)&gt;='Parâmetros'!$B$12,MAX('Parâmetros'!$B$13,MIN('Parâmetros'!$B$14,IFERROR(AVERAGEIFS('Histórico'!$H$6:$H$305,'Histórico'!$B$6:$B$305,B118,'Histórico'!$L$6:$L$305,"OK",'Histórico'!$M$6:$M$305,MONTH(A118),'Histórico'!$A$6:$A$305,"&lt;="&amp;'Parâmetros'!$B$2)/AVERAGEIFS('Histórico'!$H$6:$H$305,'Histórico'!$B$6:$B$305,B118,'Histórico'!$L$6:$L$305,"OK",'Histórico'!$A$6:$A$305,"&lt;="&amp;'Parâmetros'!$B$2),1))),1))</f>
        <v/>
      </c>
      <c r="G118" s="45">
        <f>IF(OR(A118="",B118=""),"",MAX(0.1,1+SUMPRODUCT(--('Eventos'!$B$6:$B$105&lt;=EOMONTH(A118,0)),--('Eventos'!$C$6:$C$105&gt;=A118),--((('Eventos'!$D$6:$D$105=B118)+('Eventos'!$D$6:$D$105="TODOS"))&gt;0),--('Eventos'!$G$6:$G$105="Ativo"),--('Eventos'!$I$6:$I$105="OK"),'Eventos'!$F$6:$F$105)))</f>
        <v/>
      </c>
      <c r="H118" s="44">
        <f>IF(OR(B118="",E118=""),"",MAX(0,E118*F118*G118))</f>
        <v/>
      </c>
      <c r="I118" s="44">
        <f>IF(H118="","",H118*'Parâmetros'!$B$6)</f>
        <v/>
      </c>
      <c r="J118" s="44">
        <f>IF(H118="","",H118*'Parâmetros'!$B$7)</f>
        <v/>
      </c>
      <c r="K118" s="44">
        <f>IF(H118="","",H118*'Parâmetros'!$B$8)</f>
        <v/>
      </c>
      <c r="L118" s="44">
        <f>IF(H118="","",IF('Parâmetros'!$B$5="Conservador",I118,IF('Parâmetros'!$B$5="Otimista",K118,J118)))</f>
        <v/>
      </c>
      <c r="M118" s="46">
        <f>IF(B118="","",IF(COUNTIFS('Histórico'!$B$6:$B$305,B118,'Histórico'!$J$6:$J$305,"&lt;&gt;")&gt;='Parâmetros'!$B$10,AVERAGEIFS('Histórico'!$K$6:$K$305,'Histórico'!$B$6:$B$305,B118,'Histórico'!$J$6:$J$305,"&lt;&gt;"),'Parâmetros'!$B$9))</f>
        <v/>
      </c>
      <c r="N118" s="44">
        <f>IF(L118="","",MAX(0,L118*(1-M118)))</f>
        <v/>
      </c>
      <c r="O118" s="44">
        <f>IF(L118="","",L118*(1+M118))</f>
        <v/>
      </c>
      <c r="P118" s="44">
        <f>IF(L118="","",IF(INDEX('Parâmetros'!$E$18:$E$117,MATCH(B118,'Parâmetros'!$A$18:$A$117,0))="","",INDEX('Parâmetros'!$E$18:$E$117,MATCH(B118,'Parâmetros'!$A$18:$A$117,0))+N(INDEX('Parâmetros'!$F$18:$F$117,MATCH(B118,'Parâmetros'!$A$18:$A$117,0)))-SUMIFS($L$6:L118,$B$6:B118,B118,$A$6:A118,"&lt;="&amp;A118)))</f>
        <v/>
      </c>
      <c r="Q118" s="44">
        <f>IF(P118="","",MAX(0,-P118))</f>
        <v/>
      </c>
      <c r="R118" s="43">
        <f>IF(B118="","",IF(L118="","SEM BASE",IF(P118="","ESTOQUE NÃO INFORMADO",IF(P118&lt;0,"RUPTURA PREVISTA",IF(D118="Sem histórico","USAR DEMANDA INICIAL",IF(D118="Histórico insuficiente","HISTÓRICO INSUFICIENTE","OK"))))))</f>
        <v/>
      </c>
    </row>
    <row r="119">
      <c r="A119" s="42">
        <f>IF(B119="","",EDATE(EOMONTH('Parâmetros'!$B$2,0)+1,MOD(ROW()-6,12)))</f>
        <v/>
      </c>
      <c r="B11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9" s="43">
        <f>IF(B119="","",INDEX('Parâmetros'!$B$18:$B$117,MATCH(B119,'Parâmetros'!$A$18:$A$117,0)))</f>
        <v/>
      </c>
      <c r="D119" s="43">
        <f>IF(B119="","",INDEX('Parâmetros'!$I$18:$I$117,MATCH(B119,'Parâmetros'!$A$18:$A$117,0)))</f>
        <v/>
      </c>
      <c r="E119" s="44">
        <f>IF(B119="","",IF(COUNTIFS('Histórico'!$B$6:$B$305,B119,'Histórico'!$A$6:$A$305,"&gt;="&amp;EDATE(EOMONTH('Parâmetros'!$B$2,0)+1,-'Parâmetros'!$B$4),'Histórico'!$A$6:$A$305,"&lt;="&amp;'Parâmetros'!$B$2,'Histórico'!$L$6:$L$305,"OK")&gt;='Parâmetros'!$B$11,AVERAGEIFS('Histórico'!$H$6:$H$305,'Histórico'!$B$6:$B$305,B119,'Histórico'!$A$6:$A$305,"&gt;="&amp;EDATE(EOMONTH('Parâmetros'!$B$2,0)+1,-'Parâmetros'!$B$4),'Histórico'!$A$6:$A$305,"&lt;="&amp;'Parâmetros'!$B$2,'Histórico'!$L$6:$L$305,"OK"),IF(INDEX('Parâmetros'!$G$18:$G$117,MATCH(B119,'Parâmetros'!$A$18:$A$117,0))="","",INDEX('Parâmetros'!$G$18:$G$117,MATCH(B119,'Parâmetros'!$A$18:$A$117,0)))))</f>
        <v/>
      </c>
      <c r="F119" s="45">
        <f>IF(B119="","",IF(COUNTIFS('Histórico'!$B$6:$B$305,B119,'Histórico'!$L$6:$L$305,"OK",'Histórico'!$M$6:$M$305,MONTH(A119),'Histórico'!$A$6:$A$305,"&lt;="&amp;'Parâmetros'!$B$2)&gt;='Parâmetros'!$B$12,MAX('Parâmetros'!$B$13,MIN('Parâmetros'!$B$14,IFERROR(AVERAGEIFS('Histórico'!$H$6:$H$305,'Histórico'!$B$6:$B$305,B119,'Histórico'!$L$6:$L$305,"OK",'Histórico'!$M$6:$M$305,MONTH(A119),'Histórico'!$A$6:$A$305,"&lt;="&amp;'Parâmetros'!$B$2)/AVERAGEIFS('Histórico'!$H$6:$H$305,'Histórico'!$B$6:$B$305,B119,'Histórico'!$L$6:$L$305,"OK",'Histórico'!$A$6:$A$305,"&lt;="&amp;'Parâmetros'!$B$2),1))),1))</f>
        <v/>
      </c>
      <c r="G119" s="45">
        <f>IF(OR(A119="",B119=""),"",MAX(0.1,1+SUMPRODUCT(--('Eventos'!$B$6:$B$105&lt;=EOMONTH(A119,0)),--('Eventos'!$C$6:$C$105&gt;=A119),--((('Eventos'!$D$6:$D$105=B119)+('Eventos'!$D$6:$D$105="TODOS"))&gt;0),--('Eventos'!$G$6:$G$105="Ativo"),--('Eventos'!$I$6:$I$105="OK"),'Eventos'!$F$6:$F$105)))</f>
        <v/>
      </c>
      <c r="H119" s="44">
        <f>IF(OR(B119="",E119=""),"",MAX(0,E119*F119*G119))</f>
        <v/>
      </c>
      <c r="I119" s="44">
        <f>IF(H119="","",H119*'Parâmetros'!$B$6)</f>
        <v/>
      </c>
      <c r="J119" s="44">
        <f>IF(H119="","",H119*'Parâmetros'!$B$7)</f>
        <v/>
      </c>
      <c r="K119" s="44">
        <f>IF(H119="","",H119*'Parâmetros'!$B$8)</f>
        <v/>
      </c>
      <c r="L119" s="44">
        <f>IF(H119="","",IF('Parâmetros'!$B$5="Conservador",I119,IF('Parâmetros'!$B$5="Otimista",K119,J119)))</f>
        <v/>
      </c>
      <c r="M119" s="46">
        <f>IF(B119="","",IF(COUNTIFS('Histórico'!$B$6:$B$305,B119,'Histórico'!$J$6:$J$305,"&lt;&gt;")&gt;='Parâmetros'!$B$10,AVERAGEIFS('Histórico'!$K$6:$K$305,'Histórico'!$B$6:$B$305,B119,'Histórico'!$J$6:$J$305,"&lt;&gt;"),'Parâmetros'!$B$9))</f>
        <v/>
      </c>
      <c r="N119" s="44">
        <f>IF(L119="","",MAX(0,L119*(1-M119)))</f>
        <v/>
      </c>
      <c r="O119" s="44">
        <f>IF(L119="","",L119*(1+M119))</f>
        <v/>
      </c>
      <c r="P119" s="44">
        <f>IF(L119="","",IF(INDEX('Parâmetros'!$E$18:$E$117,MATCH(B119,'Parâmetros'!$A$18:$A$117,0))="","",INDEX('Parâmetros'!$E$18:$E$117,MATCH(B119,'Parâmetros'!$A$18:$A$117,0))+N(INDEX('Parâmetros'!$F$18:$F$117,MATCH(B119,'Parâmetros'!$A$18:$A$117,0)))-SUMIFS($L$6:L119,$B$6:B119,B119,$A$6:A119,"&lt;="&amp;A119)))</f>
        <v/>
      </c>
      <c r="Q119" s="44">
        <f>IF(P119="","",MAX(0,-P119))</f>
        <v/>
      </c>
      <c r="R119" s="43">
        <f>IF(B119="","",IF(L119="","SEM BASE",IF(P119="","ESTOQUE NÃO INFORMADO",IF(P119&lt;0,"RUPTURA PREVISTA",IF(D119="Sem histórico","USAR DEMANDA INICIAL",IF(D119="Histórico insuficiente","HISTÓRICO INSUFICIENTE","OK"))))))</f>
        <v/>
      </c>
    </row>
    <row r="120">
      <c r="A120" s="42">
        <f>IF(B120="","",EDATE(EOMONTH('Parâmetros'!$B$2,0)+1,MOD(ROW()-6,12)))</f>
        <v/>
      </c>
      <c r="B12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0" s="43">
        <f>IF(B120="","",INDEX('Parâmetros'!$B$18:$B$117,MATCH(B120,'Parâmetros'!$A$18:$A$117,0)))</f>
        <v/>
      </c>
      <c r="D120" s="43">
        <f>IF(B120="","",INDEX('Parâmetros'!$I$18:$I$117,MATCH(B120,'Parâmetros'!$A$18:$A$117,0)))</f>
        <v/>
      </c>
      <c r="E120" s="44">
        <f>IF(B120="","",IF(COUNTIFS('Histórico'!$B$6:$B$305,B120,'Histórico'!$A$6:$A$305,"&gt;="&amp;EDATE(EOMONTH('Parâmetros'!$B$2,0)+1,-'Parâmetros'!$B$4),'Histórico'!$A$6:$A$305,"&lt;="&amp;'Parâmetros'!$B$2,'Histórico'!$L$6:$L$305,"OK")&gt;='Parâmetros'!$B$11,AVERAGEIFS('Histórico'!$H$6:$H$305,'Histórico'!$B$6:$B$305,B120,'Histórico'!$A$6:$A$305,"&gt;="&amp;EDATE(EOMONTH('Parâmetros'!$B$2,0)+1,-'Parâmetros'!$B$4),'Histórico'!$A$6:$A$305,"&lt;="&amp;'Parâmetros'!$B$2,'Histórico'!$L$6:$L$305,"OK"),IF(INDEX('Parâmetros'!$G$18:$G$117,MATCH(B120,'Parâmetros'!$A$18:$A$117,0))="","",INDEX('Parâmetros'!$G$18:$G$117,MATCH(B120,'Parâmetros'!$A$18:$A$117,0)))))</f>
        <v/>
      </c>
      <c r="F120" s="45">
        <f>IF(B120="","",IF(COUNTIFS('Histórico'!$B$6:$B$305,B120,'Histórico'!$L$6:$L$305,"OK",'Histórico'!$M$6:$M$305,MONTH(A120),'Histórico'!$A$6:$A$305,"&lt;="&amp;'Parâmetros'!$B$2)&gt;='Parâmetros'!$B$12,MAX('Parâmetros'!$B$13,MIN('Parâmetros'!$B$14,IFERROR(AVERAGEIFS('Histórico'!$H$6:$H$305,'Histórico'!$B$6:$B$305,B120,'Histórico'!$L$6:$L$305,"OK",'Histórico'!$M$6:$M$305,MONTH(A120),'Histórico'!$A$6:$A$305,"&lt;="&amp;'Parâmetros'!$B$2)/AVERAGEIFS('Histórico'!$H$6:$H$305,'Histórico'!$B$6:$B$305,B120,'Histórico'!$L$6:$L$305,"OK",'Histórico'!$A$6:$A$305,"&lt;="&amp;'Parâmetros'!$B$2),1))),1))</f>
        <v/>
      </c>
      <c r="G120" s="45">
        <f>IF(OR(A120="",B120=""),"",MAX(0.1,1+SUMPRODUCT(--('Eventos'!$B$6:$B$105&lt;=EOMONTH(A120,0)),--('Eventos'!$C$6:$C$105&gt;=A120),--((('Eventos'!$D$6:$D$105=B120)+('Eventos'!$D$6:$D$105="TODOS"))&gt;0),--('Eventos'!$G$6:$G$105="Ativo"),--('Eventos'!$I$6:$I$105="OK"),'Eventos'!$F$6:$F$105)))</f>
        <v/>
      </c>
      <c r="H120" s="44">
        <f>IF(OR(B120="",E120=""),"",MAX(0,E120*F120*G120))</f>
        <v/>
      </c>
      <c r="I120" s="44">
        <f>IF(H120="","",H120*'Parâmetros'!$B$6)</f>
        <v/>
      </c>
      <c r="J120" s="44">
        <f>IF(H120="","",H120*'Parâmetros'!$B$7)</f>
        <v/>
      </c>
      <c r="K120" s="44">
        <f>IF(H120="","",H120*'Parâmetros'!$B$8)</f>
        <v/>
      </c>
      <c r="L120" s="44">
        <f>IF(H120="","",IF('Parâmetros'!$B$5="Conservador",I120,IF('Parâmetros'!$B$5="Otimista",K120,J120)))</f>
        <v/>
      </c>
      <c r="M120" s="46">
        <f>IF(B120="","",IF(COUNTIFS('Histórico'!$B$6:$B$305,B120,'Histórico'!$J$6:$J$305,"&lt;&gt;")&gt;='Parâmetros'!$B$10,AVERAGEIFS('Histórico'!$K$6:$K$305,'Histórico'!$B$6:$B$305,B120,'Histórico'!$J$6:$J$305,"&lt;&gt;"),'Parâmetros'!$B$9))</f>
        <v/>
      </c>
      <c r="N120" s="44">
        <f>IF(L120="","",MAX(0,L120*(1-M120)))</f>
        <v/>
      </c>
      <c r="O120" s="44">
        <f>IF(L120="","",L120*(1+M120))</f>
        <v/>
      </c>
      <c r="P120" s="44">
        <f>IF(L120="","",IF(INDEX('Parâmetros'!$E$18:$E$117,MATCH(B120,'Parâmetros'!$A$18:$A$117,0))="","",INDEX('Parâmetros'!$E$18:$E$117,MATCH(B120,'Parâmetros'!$A$18:$A$117,0))+N(INDEX('Parâmetros'!$F$18:$F$117,MATCH(B120,'Parâmetros'!$A$18:$A$117,0)))-SUMIFS($L$6:L120,$B$6:B120,B120,$A$6:A120,"&lt;="&amp;A120)))</f>
        <v/>
      </c>
      <c r="Q120" s="44">
        <f>IF(P120="","",MAX(0,-P120))</f>
        <v/>
      </c>
      <c r="R120" s="43">
        <f>IF(B120="","",IF(L120="","SEM BASE",IF(P120="","ESTOQUE NÃO INFORMADO",IF(P120&lt;0,"RUPTURA PREVISTA",IF(D120="Sem histórico","USAR DEMANDA INICIAL",IF(D120="Histórico insuficiente","HISTÓRICO INSUFICIENTE","OK"))))))</f>
        <v/>
      </c>
    </row>
    <row r="121">
      <c r="A121" s="42">
        <f>IF(B121="","",EDATE(EOMONTH('Parâmetros'!$B$2,0)+1,MOD(ROW()-6,12)))</f>
        <v/>
      </c>
      <c r="B12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1" s="43">
        <f>IF(B121="","",INDEX('Parâmetros'!$B$18:$B$117,MATCH(B121,'Parâmetros'!$A$18:$A$117,0)))</f>
        <v/>
      </c>
      <c r="D121" s="43">
        <f>IF(B121="","",INDEX('Parâmetros'!$I$18:$I$117,MATCH(B121,'Parâmetros'!$A$18:$A$117,0)))</f>
        <v/>
      </c>
      <c r="E121" s="44">
        <f>IF(B121="","",IF(COUNTIFS('Histórico'!$B$6:$B$305,B121,'Histórico'!$A$6:$A$305,"&gt;="&amp;EDATE(EOMONTH('Parâmetros'!$B$2,0)+1,-'Parâmetros'!$B$4),'Histórico'!$A$6:$A$305,"&lt;="&amp;'Parâmetros'!$B$2,'Histórico'!$L$6:$L$305,"OK")&gt;='Parâmetros'!$B$11,AVERAGEIFS('Histórico'!$H$6:$H$305,'Histórico'!$B$6:$B$305,B121,'Histórico'!$A$6:$A$305,"&gt;="&amp;EDATE(EOMONTH('Parâmetros'!$B$2,0)+1,-'Parâmetros'!$B$4),'Histórico'!$A$6:$A$305,"&lt;="&amp;'Parâmetros'!$B$2,'Histórico'!$L$6:$L$305,"OK"),IF(INDEX('Parâmetros'!$G$18:$G$117,MATCH(B121,'Parâmetros'!$A$18:$A$117,0))="","",INDEX('Parâmetros'!$G$18:$G$117,MATCH(B121,'Parâmetros'!$A$18:$A$117,0)))))</f>
        <v/>
      </c>
      <c r="F121" s="45">
        <f>IF(B121="","",IF(COUNTIFS('Histórico'!$B$6:$B$305,B121,'Histórico'!$L$6:$L$305,"OK",'Histórico'!$M$6:$M$305,MONTH(A121),'Histórico'!$A$6:$A$305,"&lt;="&amp;'Parâmetros'!$B$2)&gt;='Parâmetros'!$B$12,MAX('Parâmetros'!$B$13,MIN('Parâmetros'!$B$14,IFERROR(AVERAGEIFS('Histórico'!$H$6:$H$305,'Histórico'!$B$6:$B$305,B121,'Histórico'!$L$6:$L$305,"OK",'Histórico'!$M$6:$M$305,MONTH(A121),'Histórico'!$A$6:$A$305,"&lt;="&amp;'Parâmetros'!$B$2)/AVERAGEIFS('Histórico'!$H$6:$H$305,'Histórico'!$B$6:$B$305,B121,'Histórico'!$L$6:$L$305,"OK",'Histórico'!$A$6:$A$305,"&lt;="&amp;'Parâmetros'!$B$2),1))),1))</f>
        <v/>
      </c>
      <c r="G121" s="45">
        <f>IF(OR(A121="",B121=""),"",MAX(0.1,1+SUMPRODUCT(--('Eventos'!$B$6:$B$105&lt;=EOMONTH(A121,0)),--('Eventos'!$C$6:$C$105&gt;=A121),--((('Eventos'!$D$6:$D$105=B121)+('Eventos'!$D$6:$D$105="TODOS"))&gt;0),--('Eventos'!$G$6:$G$105="Ativo"),--('Eventos'!$I$6:$I$105="OK"),'Eventos'!$F$6:$F$105)))</f>
        <v/>
      </c>
      <c r="H121" s="44">
        <f>IF(OR(B121="",E121=""),"",MAX(0,E121*F121*G121))</f>
        <v/>
      </c>
      <c r="I121" s="44">
        <f>IF(H121="","",H121*'Parâmetros'!$B$6)</f>
        <v/>
      </c>
      <c r="J121" s="44">
        <f>IF(H121="","",H121*'Parâmetros'!$B$7)</f>
        <v/>
      </c>
      <c r="K121" s="44">
        <f>IF(H121="","",H121*'Parâmetros'!$B$8)</f>
        <v/>
      </c>
      <c r="L121" s="44">
        <f>IF(H121="","",IF('Parâmetros'!$B$5="Conservador",I121,IF('Parâmetros'!$B$5="Otimista",K121,J121)))</f>
        <v/>
      </c>
      <c r="M121" s="46">
        <f>IF(B121="","",IF(COUNTIFS('Histórico'!$B$6:$B$305,B121,'Histórico'!$J$6:$J$305,"&lt;&gt;")&gt;='Parâmetros'!$B$10,AVERAGEIFS('Histórico'!$K$6:$K$305,'Histórico'!$B$6:$B$305,B121,'Histórico'!$J$6:$J$305,"&lt;&gt;"),'Parâmetros'!$B$9))</f>
        <v/>
      </c>
      <c r="N121" s="44">
        <f>IF(L121="","",MAX(0,L121*(1-M121)))</f>
        <v/>
      </c>
      <c r="O121" s="44">
        <f>IF(L121="","",L121*(1+M121))</f>
        <v/>
      </c>
      <c r="P121" s="44">
        <f>IF(L121="","",IF(INDEX('Parâmetros'!$E$18:$E$117,MATCH(B121,'Parâmetros'!$A$18:$A$117,0))="","",INDEX('Parâmetros'!$E$18:$E$117,MATCH(B121,'Parâmetros'!$A$18:$A$117,0))+N(INDEX('Parâmetros'!$F$18:$F$117,MATCH(B121,'Parâmetros'!$A$18:$A$117,0)))-SUMIFS($L$6:L121,$B$6:B121,B121,$A$6:A121,"&lt;="&amp;A121)))</f>
        <v/>
      </c>
      <c r="Q121" s="44">
        <f>IF(P121="","",MAX(0,-P121))</f>
        <v/>
      </c>
      <c r="R121" s="43">
        <f>IF(B121="","",IF(L121="","SEM BASE",IF(P121="","ESTOQUE NÃO INFORMADO",IF(P121&lt;0,"RUPTURA PREVISTA",IF(D121="Sem histórico","USAR DEMANDA INICIAL",IF(D121="Histórico insuficiente","HISTÓRICO INSUFICIENTE","OK"))))))</f>
        <v/>
      </c>
    </row>
    <row r="122">
      <c r="A122" s="42">
        <f>IF(B122="","",EDATE(EOMONTH('Parâmetros'!$B$2,0)+1,MOD(ROW()-6,12)))</f>
        <v/>
      </c>
      <c r="B12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2" s="43">
        <f>IF(B122="","",INDEX('Parâmetros'!$B$18:$B$117,MATCH(B122,'Parâmetros'!$A$18:$A$117,0)))</f>
        <v/>
      </c>
      <c r="D122" s="43">
        <f>IF(B122="","",INDEX('Parâmetros'!$I$18:$I$117,MATCH(B122,'Parâmetros'!$A$18:$A$117,0)))</f>
        <v/>
      </c>
      <c r="E122" s="44">
        <f>IF(B122="","",IF(COUNTIFS('Histórico'!$B$6:$B$305,B122,'Histórico'!$A$6:$A$305,"&gt;="&amp;EDATE(EOMONTH('Parâmetros'!$B$2,0)+1,-'Parâmetros'!$B$4),'Histórico'!$A$6:$A$305,"&lt;="&amp;'Parâmetros'!$B$2,'Histórico'!$L$6:$L$305,"OK")&gt;='Parâmetros'!$B$11,AVERAGEIFS('Histórico'!$H$6:$H$305,'Histórico'!$B$6:$B$305,B122,'Histórico'!$A$6:$A$305,"&gt;="&amp;EDATE(EOMONTH('Parâmetros'!$B$2,0)+1,-'Parâmetros'!$B$4),'Histórico'!$A$6:$A$305,"&lt;="&amp;'Parâmetros'!$B$2,'Histórico'!$L$6:$L$305,"OK"),IF(INDEX('Parâmetros'!$G$18:$G$117,MATCH(B122,'Parâmetros'!$A$18:$A$117,0))="","",INDEX('Parâmetros'!$G$18:$G$117,MATCH(B122,'Parâmetros'!$A$18:$A$117,0)))))</f>
        <v/>
      </c>
      <c r="F122" s="45">
        <f>IF(B122="","",IF(COUNTIFS('Histórico'!$B$6:$B$305,B122,'Histórico'!$L$6:$L$305,"OK",'Histórico'!$M$6:$M$305,MONTH(A122),'Histórico'!$A$6:$A$305,"&lt;="&amp;'Parâmetros'!$B$2)&gt;='Parâmetros'!$B$12,MAX('Parâmetros'!$B$13,MIN('Parâmetros'!$B$14,IFERROR(AVERAGEIFS('Histórico'!$H$6:$H$305,'Histórico'!$B$6:$B$305,B122,'Histórico'!$L$6:$L$305,"OK",'Histórico'!$M$6:$M$305,MONTH(A122),'Histórico'!$A$6:$A$305,"&lt;="&amp;'Parâmetros'!$B$2)/AVERAGEIFS('Histórico'!$H$6:$H$305,'Histórico'!$B$6:$B$305,B122,'Histórico'!$L$6:$L$305,"OK",'Histórico'!$A$6:$A$305,"&lt;="&amp;'Parâmetros'!$B$2),1))),1))</f>
        <v/>
      </c>
      <c r="G122" s="45">
        <f>IF(OR(A122="",B122=""),"",MAX(0.1,1+SUMPRODUCT(--('Eventos'!$B$6:$B$105&lt;=EOMONTH(A122,0)),--('Eventos'!$C$6:$C$105&gt;=A122),--((('Eventos'!$D$6:$D$105=B122)+('Eventos'!$D$6:$D$105="TODOS"))&gt;0),--('Eventos'!$G$6:$G$105="Ativo"),--('Eventos'!$I$6:$I$105="OK"),'Eventos'!$F$6:$F$105)))</f>
        <v/>
      </c>
      <c r="H122" s="44">
        <f>IF(OR(B122="",E122=""),"",MAX(0,E122*F122*G122))</f>
        <v/>
      </c>
      <c r="I122" s="44">
        <f>IF(H122="","",H122*'Parâmetros'!$B$6)</f>
        <v/>
      </c>
      <c r="J122" s="44">
        <f>IF(H122="","",H122*'Parâmetros'!$B$7)</f>
        <v/>
      </c>
      <c r="K122" s="44">
        <f>IF(H122="","",H122*'Parâmetros'!$B$8)</f>
        <v/>
      </c>
      <c r="L122" s="44">
        <f>IF(H122="","",IF('Parâmetros'!$B$5="Conservador",I122,IF('Parâmetros'!$B$5="Otimista",K122,J122)))</f>
        <v/>
      </c>
      <c r="M122" s="46">
        <f>IF(B122="","",IF(COUNTIFS('Histórico'!$B$6:$B$305,B122,'Histórico'!$J$6:$J$305,"&lt;&gt;")&gt;='Parâmetros'!$B$10,AVERAGEIFS('Histórico'!$K$6:$K$305,'Histórico'!$B$6:$B$305,B122,'Histórico'!$J$6:$J$305,"&lt;&gt;"),'Parâmetros'!$B$9))</f>
        <v/>
      </c>
      <c r="N122" s="44">
        <f>IF(L122="","",MAX(0,L122*(1-M122)))</f>
        <v/>
      </c>
      <c r="O122" s="44">
        <f>IF(L122="","",L122*(1+M122))</f>
        <v/>
      </c>
      <c r="P122" s="44">
        <f>IF(L122="","",IF(INDEX('Parâmetros'!$E$18:$E$117,MATCH(B122,'Parâmetros'!$A$18:$A$117,0))="","",INDEX('Parâmetros'!$E$18:$E$117,MATCH(B122,'Parâmetros'!$A$18:$A$117,0))+N(INDEX('Parâmetros'!$F$18:$F$117,MATCH(B122,'Parâmetros'!$A$18:$A$117,0)))-SUMIFS($L$6:L122,$B$6:B122,B122,$A$6:A122,"&lt;="&amp;A122)))</f>
        <v/>
      </c>
      <c r="Q122" s="44">
        <f>IF(P122="","",MAX(0,-P122))</f>
        <v/>
      </c>
      <c r="R122" s="43">
        <f>IF(B122="","",IF(L122="","SEM BASE",IF(P122="","ESTOQUE NÃO INFORMADO",IF(P122&lt;0,"RUPTURA PREVISTA",IF(D122="Sem histórico","USAR DEMANDA INICIAL",IF(D122="Histórico insuficiente","HISTÓRICO INSUFICIENTE","OK"))))))</f>
        <v/>
      </c>
    </row>
    <row r="123">
      <c r="A123" s="42">
        <f>IF(B123="","",EDATE(EOMONTH('Parâmetros'!$B$2,0)+1,MOD(ROW()-6,12)))</f>
        <v/>
      </c>
      <c r="B12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3" s="43">
        <f>IF(B123="","",INDEX('Parâmetros'!$B$18:$B$117,MATCH(B123,'Parâmetros'!$A$18:$A$117,0)))</f>
        <v/>
      </c>
      <c r="D123" s="43">
        <f>IF(B123="","",INDEX('Parâmetros'!$I$18:$I$117,MATCH(B123,'Parâmetros'!$A$18:$A$117,0)))</f>
        <v/>
      </c>
      <c r="E123" s="44">
        <f>IF(B123="","",IF(COUNTIFS('Histórico'!$B$6:$B$305,B123,'Histórico'!$A$6:$A$305,"&gt;="&amp;EDATE(EOMONTH('Parâmetros'!$B$2,0)+1,-'Parâmetros'!$B$4),'Histórico'!$A$6:$A$305,"&lt;="&amp;'Parâmetros'!$B$2,'Histórico'!$L$6:$L$305,"OK")&gt;='Parâmetros'!$B$11,AVERAGEIFS('Histórico'!$H$6:$H$305,'Histórico'!$B$6:$B$305,B123,'Histórico'!$A$6:$A$305,"&gt;="&amp;EDATE(EOMONTH('Parâmetros'!$B$2,0)+1,-'Parâmetros'!$B$4),'Histórico'!$A$6:$A$305,"&lt;="&amp;'Parâmetros'!$B$2,'Histórico'!$L$6:$L$305,"OK"),IF(INDEX('Parâmetros'!$G$18:$G$117,MATCH(B123,'Parâmetros'!$A$18:$A$117,0))="","",INDEX('Parâmetros'!$G$18:$G$117,MATCH(B123,'Parâmetros'!$A$18:$A$117,0)))))</f>
        <v/>
      </c>
      <c r="F123" s="45">
        <f>IF(B123="","",IF(COUNTIFS('Histórico'!$B$6:$B$305,B123,'Histórico'!$L$6:$L$305,"OK",'Histórico'!$M$6:$M$305,MONTH(A123),'Histórico'!$A$6:$A$305,"&lt;="&amp;'Parâmetros'!$B$2)&gt;='Parâmetros'!$B$12,MAX('Parâmetros'!$B$13,MIN('Parâmetros'!$B$14,IFERROR(AVERAGEIFS('Histórico'!$H$6:$H$305,'Histórico'!$B$6:$B$305,B123,'Histórico'!$L$6:$L$305,"OK",'Histórico'!$M$6:$M$305,MONTH(A123),'Histórico'!$A$6:$A$305,"&lt;="&amp;'Parâmetros'!$B$2)/AVERAGEIFS('Histórico'!$H$6:$H$305,'Histórico'!$B$6:$B$305,B123,'Histórico'!$L$6:$L$305,"OK",'Histórico'!$A$6:$A$305,"&lt;="&amp;'Parâmetros'!$B$2),1))),1))</f>
        <v/>
      </c>
      <c r="G123" s="45">
        <f>IF(OR(A123="",B123=""),"",MAX(0.1,1+SUMPRODUCT(--('Eventos'!$B$6:$B$105&lt;=EOMONTH(A123,0)),--('Eventos'!$C$6:$C$105&gt;=A123),--((('Eventos'!$D$6:$D$105=B123)+('Eventos'!$D$6:$D$105="TODOS"))&gt;0),--('Eventos'!$G$6:$G$105="Ativo"),--('Eventos'!$I$6:$I$105="OK"),'Eventos'!$F$6:$F$105)))</f>
        <v/>
      </c>
      <c r="H123" s="44">
        <f>IF(OR(B123="",E123=""),"",MAX(0,E123*F123*G123))</f>
        <v/>
      </c>
      <c r="I123" s="44">
        <f>IF(H123="","",H123*'Parâmetros'!$B$6)</f>
        <v/>
      </c>
      <c r="J123" s="44">
        <f>IF(H123="","",H123*'Parâmetros'!$B$7)</f>
        <v/>
      </c>
      <c r="K123" s="44">
        <f>IF(H123="","",H123*'Parâmetros'!$B$8)</f>
        <v/>
      </c>
      <c r="L123" s="44">
        <f>IF(H123="","",IF('Parâmetros'!$B$5="Conservador",I123,IF('Parâmetros'!$B$5="Otimista",K123,J123)))</f>
        <v/>
      </c>
      <c r="M123" s="46">
        <f>IF(B123="","",IF(COUNTIFS('Histórico'!$B$6:$B$305,B123,'Histórico'!$J$6:$J$305,"&lt;&gt;")&gt;='Parâmetros'!$B$10,AVERAGEIFS('Histórico'!$K$6:$K$305,'Histórico'!$B$6:$B$305,B123,'Histórico'!$J$6:$J$305,"&lt;&gt;"),'Parâmetros'!$B$9))</f>
        <v/>
      </c>
      <c r="N123" s="44">
        <f>IF(L123="","",MAX(0,L123*(1-M123)))</f>
        <v/>
      </c>
      <c r="O123" s="44">
        <f>IF(L123="","",L123*(1+M123))</f>
        <v/>
      </c>
      <c r="P123" s="44">
        <f>IF(L123="","",IF(INDEX('Parâmetros'!$E$18:$E$117,MATCH(B123,'Parâmetros'!$A$18:$A$117,0))="","",INDEX('Parâmetros'!$E$18:$E$117,MATCH(B123,'Parâmetros'!$A$18:$A$117,0))+N(INDEX('Parâmetros'!$F$18:$F$117,MATCH(B123,'Parâmetros'!$A$18:$A$117,0)))-SUMIFS($L$6:L123,$B$6:B123,B123,$A$6:A123,"&lt;="&amp;A123)))</f>
        <v/>
      </c>
      <c r="Q123" s="44">
        <f>IF(P123="","",MAX(0,-P123))</f>
        <v/>
      </c>
      <c r="R123" s="43">
        <f>IF(B123="","",IF(L123="","SEM BASE",IF(P123="","ESTOQUE NÃO INFORMADO",IF(P123&lt;0,"RUPTURA PREVISTA",IF(D123="Sem histórico","USAR DEMANDA INICIAL",IF(D123="Histórico insuficiente","HISTÓRICO INSUFICIENTE","OK"))))))</f>
        <v/>
      </c>
    </row>
    <row r="124">
      <c r="A124" s="42">
        <f>IF(B124="","",EDATE(EOMONTH('Parâmetros'!$B$2,0)+1,MOD(ROW()-6,12)))</f>
        <v/>
      </c>
      <c r="B12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4" s="43">
        <f>IF(B124="","",INDEX('Parâmetros'!$B$18:$B$117,MATCH(B124,'Parâmetros'!$A$18:$A$117,0)))</f>
        <v/>
      </c>
      <c r="D124" s="43">
        <f>IF(B124="","",INDEX('Parâmetros'!$I$18:$I$117,MATCH(B124,'Parâmetros'!$A$18:$A$117,0)))</f>
        <v/>
      </c>
      <c r="E124" s="44">
        <f>IF(B124="","",IF(COUNTIFS('Histórico'!$B$6:$B$305,B124,'Histórico'!$A$6:$A$305,"&gt;="&amp;EDATE(EOMONTH('Parâmetros'!$B$2,0)+1,-'Parâmetros'!$B$4),'Histórico'!$A$6:$A$305,"&lt;="&amp;'Parâmetros'!$B$2,'Histórico'!$L$6:$L$305,"OK")&gt;='Parâmetros'!$B$11,AVERAGEIFS('Histórico'!$H$6:$H$305,'Histórico'!$B$6:$B$305,B124,'Histórico'!$A$6:$A$305,"&gt;="&amp;EDATE(EOMONTH('Parâmetros'!$B$2,0)+1,-'Parâmetros'!$B$4),'Histórico'!$A$6:$A$305,"&lt;="&amp;'Parâmetros'!$B$2,'Histórico'!$L$6:$L$305,"OK"),IF(INDEX('Parâmetros'!$G$18:$G$117,MATCH(B124,'Parâmetros'!$A$18:$A$117,0))="","",INDEX('Parâmetros'!$G$18:$G$117,MATCH(B124,'Parâmetros'!$A$18:$A$117,0)))))</f>
        <v/>
      </c>
      <c r="F124" s="45">
        <f>IF(B124="","",IF(COUNTIFS('Histórico'!$B$6:$B$305,B124,'Histórico'!$L$6:$L$305,"OK",'Histórico'!$M$6:$M$305,MONTH(A124),'Histórico'!$A$6:$A$305,"&lt;="&amp;'Parâmetros'!$B$2)&gt;='Parâmetros'!$B$12,MAX('Parâmetros'!$B$13,MIN('Parâmetros'!$B$14,IFERROR(AVERAGEIFS('Histórico'!$H$6:$H$305,'Histórico'!$B$6:$B$305,B124,'Histórico'!$L$6:$L$305,"OK",'Histórico'!$M$6:$M$305,MONTH(A124),'Histórico'!$A$6:$A$305,"&lt;="&amp;'Parâmetros'!$B$2)/AVERAGEIFS('Histórico'!$H$6:$H$305,'Histórico'!$B$6:$B$305,B124,'Histórico'!$L$6:$L$305,"OK",'Histórico'!$A$6:$A$305,"&lt;="&amp;'Parâmetros'!$B$2),1))),1))</f>
        <v/>
      </c>
      <c r="G124" s="45">
        <f>IF(OR(A124="",B124=""),"",MAX(0.1,1+SUMPRODUCT(--('Eventos'!$B$6:$B$105&lt;=EOMONTH(A124,0)),--('Eventos'!$C$6:$C$105&gt;=A124),--((('Eventos'!$D$6:$D$105=B124)+('Eventos'!$D$6:$D$105="TODOS"))&gt;0),--('Eventos'!$G$6:$G$105="Ativo"),--('Eventos'!$I$6:$I$105="OK"),'Eventos'!$F$6:$F$105)))</f>
        <v/>
      </c>
      <c r="H124" s="44">
        <f>IF(OR(B124="",E124=""),"",MAX(0,E124*F124*G124))</f>
        <v/>
      </c>
      <c r="I124" s="44">
        <f>IF(H124="","",H124*'Parâmetros'!$B$6)</f>
        <v/>
      </c>
      <c r="J124" s="44">
        <f>IF(H124="","",H124*'Parâmetros'!$B$7)</f>
        <v/>
      </c>
      <c r="K124" s="44">
        <f>IF(H124="","",H124*'Parâmetros'!$B$8)</f>
        <v/>
      </c>
      <c r="L124" s="44">
        <f>IF(H124="","",IF('Parâmetros'!$B$5="Conservador",I124,IF('Parâmetros'!$B$5="Otimista",K124,J124)))</f>
        <v/>
      </c>
      <c r="M124" s="46">
        <f>IF(B124="","",IF(COUNTIFS('Histórico'!$B$6:$B$305,B124,'Histórico'!$J$6:$J$305,"&lt;&gt;")&gt;='Parâmetros'!$B$10,AVERAGEIFS('Histórico'!$K$6:$K$305,'Histórico'!$B$6:$B$305,B124,'Histórico'!$J$6:$J$305,"&lt;&gt;"),'Parâmetros'!$B$9))</f>
        <v/>
      </c>
      <c r="N124" s="44">
        <f>IF(L124="","",MAX(0,L124*(1-M124)))</f>
        <v/>
      </c>
      <c r="O124" s="44">
        <f>IF(L124="","",L124*(1+M124))</f>
        <v/>
      </c>
      <c r="P124" s="44">
        <f>IF(L124="","",IF(INDEX('Parâmetros'!$E$18:$E$117,MATCH(B124,'Parâmetros'!$A$18:$A$117,0))="","",INDEX('Parâmetros'!$E$18:$E$117,MATCH(B124,'Parâmetros'!$A$18:$A$117,0))+N(INDEX('Parâmetros'!$F$18:$F$117,MATCH(B124,'Parâmetros'!$A$18:$A$117,0)))-SUMIFS($L$6:L124,$B$6:B124,B124,$A$6:A124,"&lt;="&amp;A124)))</f>
        <v/>
      </c>
      <c r="Q124" s="44">
        <f>IF(P124="","",MAX(0,-P124))</f>
        <v/>
      </c>
      <c r="R124" s="43">
        <f>IF(B124="","",IF(L124="","SEM BASE",IF(P124="","ESTOQUE NÃO INFORMADO",IF(P124&lt;0,"RUPTURA PREVISTA",IF(D124="Sem histórico","USAR DEMANDA INICIAL",IF(D124="Histórico insuficiente","HISTÓRICO INSUFICIENTE","OK"))))))</f>
        <v/>
      </c>
    </row>
    <row r="125">
      <c r="A125" s="42">
        <f>IF(B125="","",EDATE(EOMONTH('Parâmetros'!$B$2,0)+1,MOD(ROW()-6,12)))</f>
        <v/>
      </c>
      <c r="B12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5" s="43">
        <f>IF(B125="","",INDEX('Parâmetros'!$B$18:$B$117,MATCH(B125,'Parâmetros'!$A$18:$A$117,0)))</f>
        <v/>
      </c>
      <c r="D125" s="43">
        <f>IF(B125="","",INDEX('Parâmetros'!$I$18:$I$117,MATCH(B125,'Parâmetros'!$A$18:$A$117,0)))</f>
        <v/>
      </c>
      <c r="E125" s="44">
        <f>IF(B125="","",IF(COUNTIFS('Histórico'!$B$6:$B$305,B125,'Histórico'!$A$6:$A$305,"&gt;="&amp;EDATE(EOMONTH('Parâmetros'!$B$2,0)+1,-'Parâmetros'!$B$4),'Histórico'!$A$6:$A$305,"&lt;="&amp;'Parâmetros'!$B$2,'Histórico'!$L$6:$L$305,"OK")&gt;='Parâmetros'!$B$11,AVERAGEIFS('Histórico'!$H$6:$H$305,'Histórico'!$B$6:$B$305,B125,'Histórico'!$A$6:$A$305,"&gt;="&amp;EDATE(EOMONTH('Parâmetros'!$B$2,0)+1,-'Parâmetros'!$B$4),'Histórico'!$A$6:$A$305,"&lt;="&amp;'Parâmetros'!$B$2,'Histórico'!$L$6:$L$305,"OK"),IF(INDEX('Parâmetros'!$G$18:$G$117,MATCH(B125,'Parâmetros'!$A$18:$A$117,0))="","",INDEX('Parâmetros'!$G$18:$G$117,MATCH(B125,'Parâmetros'!$A$18:$A$117,0)))))</f>
        <v/>
      </c>
      <c r="F125" s="45">
        <f>IF(B125="","",IF(COUNTIFS('Histórico'!$B$6:$B$305,B125,'Histórico'!$L$6:$L$305,"OK",'Histórico'!$M$6:$M$305,MONTH(A125),'Histórico'!$A$6:$A$305,"&lt;="&amp;'Parâmetros'!$B$2)&gt;='Parâmetros'!$B$12,MAX('Parâmetros'!$B$13,MIN('Parâmetros'!$B$14,IFERROR(AVERAGEIFS('Histórico'!$H$6:$H$305,'Histórico'!$B$6:$B$305,B125,'Histórico'!$L$6:$L$305,"OK",'Histórico'!$M$6:$M$305,MONTH(A125),'Histórico'!$A$6:$A$305,"&lt;="&amp;'Parâmetros'!$B$2)/AVERAGEIFS('Histórico'!$H$6:$H$305,'Histórico'!$B$6:$B$305,B125,'Histórico'!$L$6:$L$305,"OK",'Histórico'!$A$6:$A$305,"&lt;="&amp;'Parâmetros'!$B$2),1))),1))</f>
        <v/>
      </c>
      <c r="G125" s="45">
        <f>IF(OR(A125="",B125=""),"",MAX(0.1,1+SUMPRODUCT(--('Eventos'!$B$6:$B$105&lt;=EOMONTH(A125,0)),--('Eventos'!$C$6:$C$105&gt;=A125),--((('Eventos'!$D$6:$D$105=B125)+('Eventos'!$D$6:$D$105="TODOS"))&gt;0),--('Eventos'!$G$6:$G$105="Ativo"),--('Eventos'!$I$6:$I$105="OK"),'Eventos'!$F$6:$F$105)))</f>
        <v/>
      </c>
      <c r="H125" s="44">
        <f>IF(OR(B125="",E125=""),"",MAX(0,E125*F125*G125))</f>
        <v/>
      </c>
      <c r="I125" s="44">
        <f>IF(H125="","",H125*'Parâmetros'!$B$6)</f>
        <v/>
      </c>
      <c r="J125" s="44">
        <f>IF(H125="","",H125*'Parâmetros'!$B$7)</f>
        <v/>
      </c>
      <c r="K125" s="44">
        <f>IF(H125="","",H125*'Parâmetros'!$B$8)</f>
        <v/>
      </c>
      <c r="L125" s="44">
        <f>IF(H125="","",IF('Parâmetros'!$B$5="Conservador",I125,IF('Parâmetros'!$B$5="Otimista",K125,J125)))</f>
        <v/>
      </c>
      <c r="M125" s="46">
        <f>IF(B125="","",IF(COUNTIFS('Histórico'!$B$6:$B$305,B125,'Histórico'!$J$6:$J$305,"&lt;&gt;")&gt;='Parâmetros'!$B$10,AVERAGEIFS('Histórico'!$K$6:$K$305,'Histórico'!$B$6:$B$305,B125,'Histórico'!$J$6:$J$305,"&lt;&gt;"),'Parâmetros'!$B$9))</f>
        <v/>
      </c>
      <c r="N125" s="44">
        <f>IF(L125="","",MAX(0,L125*(1-M125)))</f>
        <v/>
      </c>
      <c r="O125" s="44">
        <f>IF(L125="","",L125*(1+M125))</f>
        <v/>
      </c>
      <c r="P125" s="44">
        <f>IF(L125="","",IF(INDEX('Parâmetros'!$E$18:$E$117,MATCH(B125,'Parâmetros'!$A$18:$A$117,0))="","",INDEX('Parâmetros'!$E$18:$E$117,MATCH(B125,'Parâmetros'!$A$18:$A$117,0))+N(INDEX('Parâmetros'!$F$18:$F$117,MATCH(B125,'Parâmetros'!$A$18:$A$117,0)))-SUMIFS($L$6:L125,$B$6:B125,B125,$A$6:A125,"&lt;="&amp;A125)))</f>
        <v/>
      </c>
      <c r="Q125" s="44">
        <f>IF(P125="","",MAX(0,-P125))</f>
        <v/>
      </c>
      <c r="R125" s="43">
        <f>IF(B125="","",IF(L125="","SEM BASE",IF(P125="","ESTOQUE NÃO INFORMADO",IF(P125&lt;0,"RUPTURA PREVISTA",IF(D125="Sem histórico","USAR DEMANDA INICIAL",IF(D125="Histórico insuficiente","HISTÓRICO INSUFICIENTE","OK"))))))</f>
        <v/>
      </c>
    </row>
    <row r="126">
      <c r="A126" s="42">
        <f>IF(B126="","",EDATE(EOMONTH('Parâmetros'!$B$2,0)+1,MOD(ROW()-6,12)))</f>
        <v/>
      </c>
      <c r="B12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6" s="43">
        <f>IF(B126="","",INDEX('Parâmetros'!$B$18:$B$117,MATCH(B126,'Parâmetros'!$A$18:$A$117,0)))</f>
        <v/>
      </c>
      <c r="D126" s="43">
        <f>IF(B126="","",INDEX('Parâmetros'!$I$18:$I$117,MATCH(B126,'Parâmetros'!$A$18:$A$117,0)))</f>
        <v/>
      </c>
      <c r="E126" s="44">
        <f>IF(B126="","",IF(COUNTIFS('Histórico'!$B$6:$B$305,B126,'Histórico'!$A$6:$A$305,"&gt;="&amp;EDATE(EOMONTH('Parâmetros'!$B$2,0)+1,-'Parâmetros'!$B$4),'Histórico'!$A$6:$A$305,"&lt;="&amp;'Parâmetros'!$B$2,'Histórico'!$L$6:$L$305,"OK")&gt;='Parâmetros'!$B$11,AVERAGEIFS('Histórico'!$H$6:$H$305,'Histórico'!$B$6:$B$305,B126,'Histórico'!$A$6:$A$305,"&gt;="&amp;EDATE(EOMONTH('Parâmetros'!$B$2,0)+1,-'Parâmetros'!$B$4),'Histórico'!$A$6:$A$305,"&lt;="&amp;'Parâmetros'!$B$2,'Histórico'!$L$6:$L$305,"OK"),IF(INDEX('Parâmetros'!$G$18:$G$117,MATCH(B126,'Parâmetros'!$A$18:$A$117,0))="","",INDEX('Parâmetros'!$G$18:$G$117,MATCH(B126,'Parâmetros'!$A$18:$A$117,0)))))</f>
        <v/>
      </c>
      <c r="F126" s="45">
        <f>IF(B126="","",IF(COUNTIFS('Histórico'!$B$6:$B$305,B126,'Histórico'!$L$6:$L$305,"OK",'Histórico'!$M$6:$M$305,MONTH(A126),'Histórico'!$A$6:$A$305,"&lt;="&amp;'Parâmetros'!$B$2)&gt;='Parâmetros'!$B$12,MAX('Parâmetros'!$B$13,MIN('Parâmetros'!$B$14,IFERROR(AVERAGEIFS('Histórico'!$H$6:$H$305,'Histórico'!$B$6:$B$305,B126,'Histórico'!$L$6:$L$305,"OK",'Histórico'!$M$6:$M$305,MONTH(A126),'Histórico'!$A$6:$A$305,"&lt;="&amp;'Parâmetros'!$B$2)/AVERAGEIFS('Histórico'!$H$6:$H$305,'Histórico'!$B$6:$B$305,B126,'Histórico'!$L$6:$L$305,"OK",'Histórico'!$A$6:$A$305,"&lt;="&amp;'Parâmetros'!$B$2),1))),1))</f>
        <v/>
      </c>
      <c r="G126" s="45">
        <f>IF(OR(A126="",B126=""),"",MAX(0.1,1+SUMPRODUCT(--('Eventos'!$B$6:$B$105&lt;=EOMONTH(A126,0)),--('Eventos'!$C$6:$C$105&gt;=A126),--((('Eventos'!$D$6:$D$105=B126)+('Eventos'!$D$6:$D$105="TODOS"))&gt;0),--('Eventos'!$G$6:$G$105="Ativo"),--('Eventos'!$I$6:$I$105="OK"),'Eventos'!$F$6:$F$105)))</f>
        <v/>
      </c>
      <c r="H126" s="44">
        <f>IF(OR(B126="",E126=""),"",MAX(0,E126*F126*G126))</f>
        <v/>
      </c>
      <c r="I126" s="44">
        <f>IF(H126="","",H126*'Parâmetros'!$B$6)</f>
        <v/>
      </c>
      <c r="J126" s="44">
        <f>IF(H126="","",H126*'Parâmetros'!$B$7)</f>
        <v/>
      </c>
      <c r="K126" s="44">
        <f>IF(H126="","",H126*'Parâmetros'!$B$8)</f>
        <v/>
      </c>
      <c r="L126" s="44">
        <f>IF(H126="","",IF('Parâmetros'!$B$5="Conservador",I126,IF('Parâmetros'!$B$5="Otimista",K126,J126)))</f>
        <v/>
      </c>
      <c r="M126" s="46">
        <f>IF(B126="","",IF(COUNTIFS('Histórico'!$B$6:$B$305,B126,'Histórico'!$J$6:$J$305,"&lt;&gt;")&gt;='Parâmetros'!$B$10,AVERAGEIFS('Histórico'!$K$6:$K$305,'Histórico'!$B$6:$B$305,B126,'Histórico'!$J$6:$J$305,"&lt;&gt;"),'Parâmetros'!$B$9))</f>
        <v/>
      </c>
      <c r="N126" s="44">
        <f>IF(L126="","",MAX(0,L126*(1-M126)))</f>
        <v/>
      </c>
      <c r="O126" s="44">
        <f>IF(L126="","",L126*(1+M126))</f>
        <v/>
      </c>
      <c r="P126" s="44">
        <f>IF(L126="","",IF(INDEX('Parâmetros'!$E$18:$E$117,MATCH(B126,'Parâmetros'!$A$18:$A$117,0))="","",INDEX('Parâmetros'!$E$18:$E$117,MATCH(B126,'Parâmetros'!$A$18:$A$117,0))+N(INDEX('Parâmetros'!$F$18:$F$117,MATCH(B126,'Parâmetros'!$A$18:$A$117,0)))-SUMIFS($L$6:L126,$B$6:B126,B126,$A$6:A126,"&lt;="&amp;A126)))</f>
        <v/>
      </c>
      <c r="Q126" s="44">
        <f>IF(P126="","",MAX(0,-P126))</f>
        <v/>
      </c>
      <c r="R126" s="43">
        <f>IF(B126="","",IF(L126="","SEM BASE",IF(P126="","ESTOQUE NÃO INFORMADO",IF(P126&lt;0,"RUPTURA PREVISTA",IF(D126="Sem histórico","USAR DEMANDA INICIAL",IF(D126="Histórico insuficiente","HISTÓRICO INSUFICIENTE","OK"))))))</f>
        <v/>
      </c>
    </row>
    <row r="127">
      <c r="A127" s="42">
        <f>IF(B127="","",EDATE(EOMONTH('Parâmetros'!$B$2,0)+1,MOD(ROW()-6,12)))</f>
        <v/>
      </c>
      <c r="B12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7" s="43">
        <f>IF(B127="","",INDEX('Parâmetros'!$B$18:$B$117,MATCH(B127,'Parâmetros'!$A$18:$A$117,0)))</f>
        <v/>
      </c>
      <c r="D127" s="43">
        <f>IF(B127="","",INDEX('Parâmetros'!$I$18:$I$117,MATCH(B127,'Parâmetros'!$A$18:$A$117,0)))</f>
        <v/>
      </c>
      <c r="E127" s="44">
        <f>IF(B127="","",IF(COUNTIFS('Histórico'!$B$6:$B$305,B127,'Histórico'!$A$6:$A$305,"&gt;="&amp;EDATE(EOMONTH('Parâmetros'!$B$2,0)+1,-'Parâmetros'!$B$4),'Histórico'!$A$6:$A$305,"&lt;="&amp;'Parâmetros'!$B$2,'Histórico'!$L$6:$L$305,"OK")&gt;='Parâmetros'!$B$11,AVERAGEIFS('Histórico'!$H$6:$H$305,'Histórico'!$B$6:$B$305,B127,'Histórico'!$A$6:$A$305,"&gt;="&amp;EDATE(EOMONTH('Parâmetros'!$B$2,0)+1,-'Parâmetros'!$B$4),'Histórico'!$A$6:$A$305,"&lt;="&amp;'Parâmetros'!$B$2,'Histórico'!$L$6:$L$305,"OK"),IF(INDEX('Parâmetros'!$G$18:$G$117,MATCH(B127,'Parâmetros'!$A$18:$A$117,0))="","",INDEX('Parâmetros'!$G$18:$G$117,MATCH(B127,'Parâmetros'!$A$18:$A$117,0)))))</f>
        <v/>
      </c>
      <c r="F127" s="45">
        <f>IF(B127="","",IF(COUNTIFS('Histórico'!$B$6:$B$305,B127,'Histórico'!$L$6:$L$305,"OK",'Histórico'!$M$6:$M$305,MONTH(A127),'Histórico'!$A$6:$A$305,"&lt;="&amp;'Parâmetros'!$B$2)&gt;='Parâmetros'!$B$12,MAX('Parâmetros'!$B$13,MIN('Parâmetros'!$B$14,IFERROR(AVERAGEIFS('Histórico'!$H$6:$H$305,'Histórico'!$B$6:$B$305,B127,'Histórico'!$L$6:$L$305,"OK",'Histórico'!$M$6:$M$305,MONTH(A127),'Histórico'!$A$6:$A$305,"&lt;="&amp;'Parâmetros'!$B$2)/AVERAGEIFS('Histórico'!$H$6:$H$305,'Histórico'!$B$6:$B$305,B127,'Histórico'!$L$6:$L$305,"OK",'Histórico'!$A$6:$A$305,"&lt;="&amp;'Parâmetros'!$B$2),1))),1))</f>
        <v/>
      </c>
      <c r="G127" s="45">
        <f>IF(OR(A127="",B127=""),"",MAX(0.1,1+SUMPRODUCT(--('Eventos'!$B$6:$B$105&lt;=EOMONTH(A127,0)),--('Eventos'!$C$6:$C$105&gt;=A127),--((('Eventos'!$D$6:$D$105=B127)+('Eventos'!$D$6:$D$105="TODOS"))&gt;0),--('Eventos'!$G$6:$G$105="Ativo"),--('Eventos'!$I$6:$I$105="OK"),'Eventos'!$F$6:$F$105)))</f>
        <v/>
      </c>
      <c r="H127" s="44">
        <f>IF(OR(B127="",E127=""),"",MAX(0,E127*F127*G127))</f>
        <v/>
      </c>
      <c r="I127" s="44">
        <f>IF(H127="","",H127*'Parâmetros'!$B$6)</f>
        <v/>
      </c>
      <c r="J127" s="44">
        <f>IF(H127="","",H127*'Parâmetros'!$B$7)</f>
        <v/>
      </c>
      <c r="K127" s="44">
        <f>IF(H127="","",H127*'Parâmetros'!$B$8)</f>
        <v/>
      </c>
      <c r="L127" s="44">
        <f>IF(H127="","",IF('Parâmetros'!$B$5="Conservador",I127,IF('Parâmetros'!$B$5="Otimista",K127,J127)))</f>
        <v/>
      </c>
      <c r="M127" s="46">
        <f>IF(B127="","",IF(COUNTIFS('Histórico'!$B$6:$B$305,B127,'Histórico'!$J$6:$J$305,"&lt;&gt;")&gt;='Parâmetros'!$B$10,AVERAGEIFS('Histórico'!$K$6:$K$305,'Histórico'!$B$6:$B$305,B127,'Histórico'!$J$6:$J$305,"&lt;&gt;"),'Parâmetros'!$B$9))</f>
        <v/>
      </c>
      <c r="N127" s="44">
        <f>IF(L127="","",MAX(0,L127*(1-M127)))</f>
        <v/>
      </c>
      <c r="O127" s="44">
        <f>IF(L127="","",L127*(1+M127))</f>
        <v/>
      </c>
      <c r="P127" s="44">
        <f>IF(L127="","",IF(INDEX('Parâmetros'!$E$18:$E$117,MATCH(B127,'Parâmetros'!$A$18:$A$117,0))="","",INDEX('Parâmetros'!$E$18:$E$117,MATCH(B127,'Parâmetros'!$A$18:$A$117,0))+N(INDEX('Parâmetros'!$F$18:$F$117,MATCH(B127,'Parâmetros'!$A$18:$A$117,0)))-SUMIFS($L$6:L127,$B$6:B127,B127,$A$6:A127,"&lt;="&amp;A127)))</f>
        <v/>
      </c>
      <c r="Q127" s="44">
        <f>IF(P127="","",MAX(0,-P127))</f>
        <v/>
      </c>
      <c r="R127" s="43">
        <f>IF(B127="","",IF(L127="","SEM BASE",IF(P127="","ESTOQUE NÃO INFORMADO",IF(P127&lt;0,"RUPTURA PREVISTA",IF(D127="Sem histórico","USAR DEMANDA INICIAL",IF(D127="Histórico insuficiente","HISTÓRICO INSUFICIENTE","OK"))))))</f>
        <v/>
      </c>
    </row>
    <row r="128">
      <c r="A128" s="42">
        <f>IF(B128="","",EDATE(EOMONTH('Parâmetros'!$B$2,0)+1,MOD(ROW()-6,12)))</f>
        <v/>
      </c>
      <c r="B12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8" s="43">
        <f>IF(B128="","",INDEX('Parâmetros'!$B$18:$B$117,MATCH(B128,'Parâmetros'!$A$18:$A$117,0)))</f>
        <v/>
      </c>
      <c r="D128" s="43">
        <f>IF(B128="","",INDEX('Parâmetros'!$I$18:$I$117,MATCH(B128,'Parâmetros'!$A$18:$A$117,0)))</f>
        <v/>
      </c>
      <c r="E128" s="44">
        <f>IF(B128="","",IF(COUNTIFS('Histórico'!$B$6:$B$305,B128,'Histórico'!$A$6:$A$305,"&gt;="&amp;EDATE(EOMONTH('Parâmetros'!$B$2,0)+1,-'Parâmetros'!$B$4),'Histórico'!$A$6:$A$305,"&lt;="&amp;'Parâmetros'!$B$2,'Histórico'!$L$6:$L$305,"OK")&gt;='Parâmetros'!$B$11,AVERAGEIFS('Histórico'!$H$6:$H$305,'Histórico'!$B$6:$B$305,B128,'Histórico'!$A$6:$A$305,"&gt;="&amp;EDATE(EOMONTH('Parâmetros'!$B$2,0)+1,-'Parâmetros'!$B$4),'Histórico'!$A$6:$A$305,"&lt;="&amp;'Parâmetros'!$B$2,'Histórico'!$L$6:$L$305,"OK"),IF(INDEX('Parâmetros'!$G$18:$G$117,MATCH(B128,'Parâmetros'!$A$18:$A$117,0))="","",INDEX('Parâmetros'!$G$18:$G$117,MATCH(B128,'Parâmetros'!$A$18:$A$117,0)))))</f>
        <v/>
      </c>
      <c r="F128" s="45">
        <f>IF(B128="","",IF(COUNTIFS('Histórico'!$B$6:$B$305,B128,'Histórico'!$L$6:$L$305,"OK",'Histórico'!$M$6:$M$305,MONTH(A128),'Histórico'!$A$6:$A$305,"&lt;="&amp;'Parâmetros'!$B$2)&gt;='Parâmetros'!$B$12,MAX('Parâmetros'!$B$13,MIN('Parâmetros'!$B$14,IFERROR(AVERAGEIFS('Histórico'!$H$6:$H$305,'Histórico'!$B$6:$B$305,B128,'Histórico'!$L$6:$L$305,"OK",'Histórico'!$M$6:$M$305,MONTH(A128),'Histórico'!$A$6:$A$305,"&lt;="&amp;'Parâmetros'!$B$2)/AVERAGEIFS('Histórico'!$H$6:$H$305,'Histórico'!$B$6:$B$305,B128,'Histórico'!$L$6:$L$305,"OK",'Histórico'!$A$6:$A$305,"&lt;="&amp;'Parâmetros'!$B$2),1))),1))</f>
        <v/>
      </c>
      <c r="G128" s="45">
        <f>IF(OR(A128="",B128=""),"",MAX(0.1,1+SUMPRODUCT(--('Eventos'!$B$6:$B$105&lt;=EOMONTH(A128,0)),--('Eventos'!$C$6:$C$105&gt;=A128),--((('Eventos'!$D$6:$D$105=B128)+('Eventos'!$D$6:$D$105="TODOS"))&gt;0),--('Eventos'!$G$6:$G$105="Ativo"),--('Eventos'!$I$6:$I$105="OK"),'Eventos'!$F$6:$F$105)))</f>
        <v/>
      </c>
      <c r="H128" s="44">
        <f>IF(OR(B128="",E128=""),"",MAX(0,E128*F128*G128))</f>
        <v/>
      </c>
      <c r="I128" s="44">
        <f>IF(H128="","",H128*'Parâmetros'!$B$6)</f>
        <v/>
      </c>
      <c r="J128" s="44">
        <f>IF(H128="","",H128*'Parâmetros'!$B$7)</f>
        <v/>
      </c>
      <c r="K128" s="44">
        <f>IF(H128="","",H128*'Parâmetros'!$B$8)</f>
        <v/>
      </c>
      <c r="L128" s="44">
        <f>IF(H128="","",IF('Parâmetros'!$B$5="Conservador",I128,IF('Parâmetros'!$B$5="Otimista",K128,J128)))</f>
        <v/>
      </c>
      <c r="M128" s="46">
        <f>IF(B128="","",IF(COUNTIFS('Histórico'!$B$6:$B$305,B128,'Histórico'!$J$6:$J$305,"&lt;&gt;")&gt;='Parâmetros'!$B$10,AVERAGEIFS('Histórico'!$K$6:$K$305,'Histórico'!$B$6:$B$305,B128,'Histórico'!$J$6:$J$305,"&lt;&gt;"),'Parâmetros'!$B$9))</f>
        <v/>
      </c>
      <c r="N128" s="44">
        <f>IF(L128="","",MAX(0,L128*(1-M128)))</f>
        <v/>
      </c>
      <c r="O128" s="44">
        <f>IF(L128="","",L128*(1+M128))</f>
        <v/>
      </c>
      <c r="P128" s="44">
        <f>IF(L128="","",IF(INDEX('Parâmetros'!$E$18:$E$117,MATCH(B128,'Parâmetros'!$A$18:$A$117,0))="","",INDEX('Parâmetros'!$E$18:$E$117,MATCH(B128,'Parâmetros'!$A$18:$A$117,0))+N(INDEX('Parâmetros'!$F$18:$F$117,MATCH(B128,'Parâmetros'!$A$18:$A$117,0)))-SUMIFS($L$6:L128,$B$6:B128,B128,$A$6:A128,"&lt;="&amp;A128)))</f>
        <v/>
      </c>
      <c r="Q128" s="44">
        <f>IF(P128="","",MAX(0,-P128))</f>
        <v/>
      </c>
      <c r="R128" s="43">
        <f>IF(B128="","",IF(L128="","SEM BASE",IF(P128="","ESTOQUE NÃO INFORMADO",IF(P128&lt;0,"RUPTURA PREVISTA",IF(D128="Sem histórico","USAR DEMANDA INICIAL",IF(D128="Histórico insuficiente","HISTÓRICO INSUFICIENTE","OK"))))))</f>
        <v/>
      </c>
    </row>
    <row r="129">
      <c r="A129" s="42">
        <f>IF(B129="","",EDATE(EOMONTH('Parâmetros'!$B$2,0)+1,MOD(ROW()-6,12)))</f>
        <v/>
      </c>
      <c r="B12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9" s="43">
        <f>IF(B129="","",INDEX('Parâmetros'!$B$18:$B$117,MATCH(B129,'Parâmetros'!$A$18:$A$117,0)))</f>
        <v/>
      </c>
      <c r="D129" s="43">
        <f>IF(B129="","",INDEX('Parâmetros'!$I$18:$I$117,MATCH(B129,'Parâmetros'!$A$18:$A$117,0)))</f>
        <v/>
      </c>
      <c r="E129" s="44">
        <f>IF(B129="","",IF(COUNTIFS('Histórico'!$B$6:$B$305,B129,'Histórico'!$A$6:$A$305,"&gt;="&amp;EDATE(EOMONTH('Parâmetros'!$B$2,0)+1,-'Parâmetros'!$B$4),'Histórico'!$A$6:$A$305,"&lt;="&amp;'Parâmetros'!$B$2,'Histórico'!$L$6:$L$305,"OK")&gt;='Parâmetros'!$B$11,AVERAGEIFS('Histórico'!$H$6:$H$305,'Histórico'!$B$6:$B$305,B129,'Histórico'!$A$6:$A$305,"&gt;="&amp;EDATE(EOMONTH('Parâmetros'!$B$2,0)+1,-'Parâmetros'!$B$4),'Histórico'!$A$6:$A$305,"&lt;="&amp;'Parâmetros'!$B$2,'Histórico'!$L$6:$L$305,"OK"),IF(INDEX('Parâmetros'!$G$18:$G$117,MATCH(B129,'Parâmetros'!$A$18:$A$117,0))="","",INDEX('Parâmetros'!$G$18:$G$117,MATCH(B129,'Parâmetros'!$A$18:$A$117,0)))))</f>
        <v/>
      </c>
      <c r="F129" s="45">
        <f>IF(B129="","",IF(COUNTIFS('Histórico'!$B$6:$B$305,B129,'Histórico'!$L$6:$L$305,"OK",'Histórico'!$M$6:$M$305,MONTH(A129),'Histórico'!$A$6:$A$305,"&lt;="&amp;'Parâmetros'!$B$2)&gt;='Parâmetros'!$B$12,MAX('Parâmetros'!$B$13,MIN('Parâmetros'!$B$14,IFERROR(AVERAGEIFS('Histórico'!$H$6:$H$305,'Histórico'!$B$6:$B$305,B129,'Histórico'!$L$6:$L$305,"OK",'Histórico'!$M$6:$M$305,MONTH(A129),'Histórico'!$A$6:$A$305,"&lt;="&amp;'Parâmetros'!$B$2)/AVERAGEIFS('Histórico'!$H$6:$H$305,'Histórico'!$B$6:$B$305,B129,'Histórico'!$L$6:$L$305,"OK",'Histórico'!$A$6:$A$305,"&lt;="&amp;'Parâmetros'!$B$2),1))),1))</f>
        <v/>
      </c>
      <c r="G129" s="45">
        <f>IF(OR(A129="",B129=""),"",MAX(0.1,1+SUMPRODUCT(--('Eventos'!$B$6:$B$105&lt;=EOMONTH(A129,0)),--('Eventos'!$C$6:$C$105&gt;=A129),--((('Eventos'!$D$6:$D$105=B129)+('Eventos'!$D$6:$D$105="TODOS"))&gt;0),--('Eventos'!$G$6:$G$105="Ativo"),--('Eventos'!$I$6:$I$105="OK"),'Eventos'!$F$6:$F$105)))</f>
        <v/>
      </c>
      <c r="H129" s="44">
        <f>IF(OR(B129="",E129=""),"",MAX(0,E129*F129*G129))</f>
        <v/>
      </c>
      <c r="I129" s="44">
        <f>IF(H129="","",H129*'Parâmetros'!$B$6)</f>
        <v/>
      </c>
      <c r="J129" s="44">
        <f>IF(H129="","",H129*'Parâmetros'!$B$7)</f>
        <v/>
      </c>
      <c r="K129" s="44">
        <f>IF(H129="","",H129*'Parâmetros'!$B$8)</f>
        <v/>
      </c>
      <c r="L129" s="44">
        <f>IF(H129="","",IF('Parâmetros'!$B$5="Conservador",I129,IF('Parâmetros'!$B$5="Otimista",K129,J129)))</f>
        <v/>
      </c>
      <c r="M129" s="46">
        <f>IF(B129="","",IF(COUNTIFS('Histórico'!$B$6:$B$305,B129,'Histórico'!$J$6:$J$305,"&lt;&gt;")&gt;='Parâmetros'!$B$10,AVERAGEIFS('Histórico'!$K$6:$K$305,'Histórico'!$B$6:$B$305,B129,'Histórico'!$J$6:$J$305,"&lt;&gt;"),'Parâmetros'!$B$9))</f>
        <v/>
      </c>
      <c r="N129" s="44">
        <f>IF(L129="","",MAX(0,L129*(1-M129)))</f>
        <v/>
      </c>
      <c r="O129" s="44">
        <f>IF(L129="","",L129*(1+M129))</f>
        <v/>
      </c>
      <c r="P129" s="44">
        <f>IF(L129="","",IF(INDEX('Parâmetros'!$E$18:$E$117,MATCH(B129,'Parâmetros'!$A$18:$A$117,0))="","",INDEX('Parâmetros'!$E$18:$E$117,MATCH(B129,'Parâmetros'!$A$18:$A$117,0))+N(INDEX('Parâmetros'!$F$18:$F$117,MATCH(B129,'Parâmetros'!$A$18:$A$117,0)))-SUMIFS($L$6:L129,$B$6:B129,B129,$A$6:A129,"&lt;="&amp;A129)))</f>
        <v/>
      </c>
      <c r="Q129" s="44">
        <f>IF(P129="","",MAX(0,-P129))</f>
        <v/>
      </c>
      <c r="R129" s="43">
        <f>IF(B129="","",IF(L129="","SEM BASE",IF(P129="","ESTOQUE NÃO INFORMADO",IF(P129&lt;0,"RUPTURA PREVISTA",IF(D129="Sem histórico","USAR DEMANDA INICIAL",IF(D129="Histórico insuficiente","HISTÓRICO INSUFICIENTE","OK"))))))</f>
        <v/>
      </c>
    </row>
    <row r="130">
      <c r="A130" s="42">
        <f>IF(B130="","",EDATE(EOMONTH('Parâmetros'!$B$2,0)+1,MOD(ROW()-6,12)))</f>
        <v/>
      </c>
      <c r="B13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30" s="43">
        <f>IF(B130="","",INDEX('Parâmetros'!$B$18:$B$117,MATCH(B130,'Parâmetros'!$A$18:$A$117,0)))</f>
        <v/>
      </c>
      <c r="D130" s="43">
        <f>IF(B130="","",INDEX('Parâmetros'!$I$18:$I$117,MATCH(B130,'Parâmetros'!$A$18:$A$117,0)))</f>
        <v/>
      </c>
      <c r="E130" s="44">
        <f>IF(B130="","",IF(COUNTIFS('Histórico'!$B$6:$B$305,B130,'Histórico'!$A$6:$A$305,"&gt;="&amp;EDATE(EOMONTH('Parâmetros'!$B$2,0)+1,-'Parâmetros'!$B$4),'Histórico'!$A$6:$A$305,"&lt;="&amp;'Parâmetros'!$B$2,'Histórico'!$L$6:$L$305,"OK")&gt;='Parâmetros'!$B$11,AVERAGEIFS('Histórico'!$H$6:$H$305,'Histórico'!$B$6:$B$305,B130,'Histórico'!$A$6:$A$305,"&gt;="&amp;EDATE(EOMONTH('Parâmetros'!$B$2,0)+1,-'Parâmetros'!$B$4),'Histórico'!$A$6:$A$305,"&lt;="&amp;'Parâmetros'!$B$2,'Histórico'!$L$6:$L$305,"OK"),IF(INDEX('Parâmetros'!$G$18:$G$117,MATCH(B130,'Parâmetros'!$A$18:$A$117,0))="","",INDEX('Parâmetros'!$G$18:$G$117,MATCH(B130,'Parâmetros'!$A$18:$A$117,0)))))</f>
        <v/>
      </c>
      <c r="F130" s="45">
        <f>IF(B130="","",IF(COUNTIFS('Histórico'!$B$6:$B$305,B130,'Histórico'!$L$6:$L$305,"OK",'Histórico'!$M$6:$M$305,MONTH(A130),'Histórico'!$A$6:$A$305,"&lt;="&amp;'Parâmetros'!$B$2)&gt;='Parâmetros'!$B$12,MAX('Parâmetros'!$B$13,MIN('Parâmetros'!$B$14,IFERROR(AVERAGEIFS('Histórico'!$H$6:$H$305,'Histórico'!$B$6:$B$305,B130,'Histórico'!$L$6:$L$305,"OK",'Histórico'!$M$6:$M$305,MONTH(A130),'Histórico'!$A$6:$A$305,"&lt;="&amp;'Parâmetros'!$B$2)/AVERAGEIFS('Histórico'!$H$6:$H$305,'Histórico'!$B$6:$B$305,B130,'Histórico'!$L$6:$L$305,"OK",'Histórico'!$A$6:$A$305,"&lt;="&amp;'Parâmetros'!$B$2),1))),1))</f>
        <v/>
      </c>
      <c r="G130" s="45">
        <f>IF(OR(A130="",B130=""),"",MAX(0.1,1+SUMPRODUCT(--('Eventos'!$B$6:$B$105&lt;=EOMONTH(A130,0)),--('Eventos'!$C$6:$C$105&gt;=A130),--((('Eventos'!$D$6:$D$105=B130)+('Eventos'!$D$6:$D$105="TODOS"))&gt;0),--('Eventos'!$G$6:$G$105="Ativo"),--('Eventos'!$I$6:$I$105="OK"),'Eventos'!$F$6:$F$105)))</f>
        <v/>
      </c>
      <c r="H130" s="44">
        <f>IF(OR(B130="",E130=""),"",MAX(0,E130*F130*G130))</f>
        <v/>
      </c>
      <c r="I130" s="44">
        <f>IF(H130="","",H130*'Parâmetros'!$B$6)</f>
        <v/>
      </c>
      <c r="J130" s="44">
        <f>IF(H130="","",H130*'Parâmetros'!$B$7)</f>
        <v/>
      </c>
      <c r="K130" s="44">
        <f>IF(H130="","",H130*'Parâmetros'!$B$8)</f>
        <v/>
      </c>
      <c r="L130" s="44">
        <f>IF(H130="","",IF('Parâmetros'!$B$5="Conservador",I130,IF('Parâmetros'!$B$5="Otimista",K130,J130)))</f>
        <v/>
      </c>
      <c r="M130" s="46">
        <f>IF(B130="","",IF(COUNTIFS('Histórico'!$B$6:$B$305,B130,'Histórico'!$J$6:$J$305,"&lt;&gt;")&gt;='Parâmetros'!$B$10,AVERAGEIFS('Histórico'!$K$6:$K$305,'Histórico'!$B$6:$B$305,B130,'Histórico'!$J$6:$J$305,"&lt;&gt;"),'Parâmetros'!$B$9))</f>
        <v/>
      </c>
      <c r="N130" s="44">
        <f>IF(L130="","",MAX(0,L130*(1-M130)))</f>
        <v/>
      </c>
      <c r="O130" s="44">
        <f>IF(L130="","",L130*(1+M130))</f>
        <v/>
      </c>
      <c r="P130" s="44">
        <f>IF(L130="","",IF(INDEX('Parâmetros'!$E$18:$E$117,MATCH(B130,'Parâmetros'!$A$18:$A$117,0))="","",INDEX('Parâmetros'!$E$18:$E$117,MATCH(B130,'Parâmetros'!$A$18:$A$117,0))+N(INDEX('Parâmetros'!$F$18:$F$117,MATCH(B130,'Parâmetros'!$A$18:$A$117,0)))-SUMIFS($L$6:L130,$B$6:B130,B130,$A$6:A130,"&lt;="&amp;A130)))</f>
        <v/>
      </c>
      <c r="Q130" s="44">
        <f>IF(P130="","",MAX(0,-P130))</f>
        <v/>
      </c>
      <c r="R130" s="43">
        <f>IF(B130="","",IF(L130="","SEM BASE",IF(P130="","ESTOQUE NÃO INFORMADO",IF(P130&lt;0,"RUPTURA PREVISTA",IF(D130="Sem histórico","USAR DEMANDA INICIAL",IF(D130="Histórico insuficiente","HISTÓRICO INSUFICIENTE","OK"))))))</f>
        <v/>
      </c>
    </row>
    <row r="131">
      <c r="A131" s="42">
        <f>IF(B131="","",EDATE(EOMONTH('Parâmetros'!$B$2,0)+1,MOD(ROW()-6,12)))</f>
        <v/>
      </c>
      <c r="B13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31" s="43">
        <f>IF(B131="","",INDEX('Parâmetros'!$B$18:$B$117,MATCH(B131,'Parâmetros'!$A$18:$A$117,0)))</f>
        <v/>
      </c>
      <c r="D131" s="43">
        <f>IF(B131="","",INDEX('Parâmetros'!$I$18:$I$117,MATCH(B131,'Parâmetros'!$A$18:$A$117,0)))</f>
        <v/>
      </c>
      <c r="E131" s="44">
        <f>IF(B131="","",IF(COUNTIFS('Histórico'!$B$6:$B$305,B131,'Histórico'!$A$6:$A$305,"&gt;="&amp;EDATE(EOMONTH('Parâmetros'!$B$2,0)+1,-'Parâmetros'!$B$4),'Histórico'!$A$6:$A$305,"&lt;="&amp;'Parâmetros'!$B$2,'Histórico'!$L$6:$L$305,"OK")&gt;='Parâmetros'!$B$11,AVERAGEIFS('Histórico'!$H$6:$H$305,'Histórico'!$B$6:$B$305,B131,'Histórico'!$A$6:$A$305,"&gt;="&amp;EDATE(EOMONTH('Parâmetros'!$B$2,0)+1,-'Parâmetros'!$B$4),'Histórico'!$A$6:$A$305,"&lt;="&amp;'Parâmetros'!$B$2,'Histórico'!$L$6:$L$305,"OK"),IF(INDEX('Parâmetros'!$G$18:$G$117,MATCH(B131,'Parâmetros'!$A$18:$A$117,0))="","",INDEX('Parâmetros'!$G$18:$G$117,MATCH(B131,'Parâmetros'!$A$18:$A$117,0)))))</f>
        <v/>
      </c>
      <c r="F131" s="45">
        <f>IF(B131="","",IF(COUNTIFS('Histórico'!$B$6:$B$305,B131,'Histórico'!$L$6:$L$305,"OK",'Histórico'!$M$6:$M$305,MONTH(A131),'Histórico'!$A$6:$A$305,"&lt;="&amp;'Parâmetros'!$B$2)&gt;='Parâmetros'!$B$12,MAX('Parâmetros'!$B$13,MIN('Parâmetros'!$B$14,IFERROR(AVERAGEIFS('Histórico'!$H$6:$H$305,'Histórico'!$B$6:$B$305,B131,'Histórico'!$L$6:$L$305,"OK",'Histórico'!$M$6:$M$305,MONTH(A131),'Histórico'!$A$6:$A$305,"&lt;="&amp;'Parâmetros'!$B$2)/AVERAGEIFS('Histórico'!$H$6:$H$305,'Histórico'!$B$6:$B$305,B131,'Histórico'!$L$6:$L$305,"OK",'Histórico'!$A$6:$A$305,"&lt;="&amp;'Parâmetros'!$B$2),1))),1))</f>
        <v/>
      </c>
      <c r="G131" s="45">
        <f>IF(OR(A131="",B131=""),"",MAX(0.1,1+SUMPRODUCT(--('Eventos'!$B$6:$B$105&lt;=EOMONTH(A131,0)),--('Eventos'!$C$6:$C$105&gt;=A131),--((('Eventos'!$D$6:$D$105=B131)+('Eventos'!$D$6:$D$105="TODOS"))&gt;0),--('Eventos'!$G$6:$G$105="Ativo"),--('Eventos'!$I$6:$I$105="OK"),'Eventos'!$F$6:$F$105)))</f>
        <v/>
      </c>
      <c r="H131" s="44">
        <f>IF(OR(B131="",E131=""),"",MAX(0,E131*F131*G131))</f>
        <v/>
      </c>
      <c r="I131" s="44">
        <f>IF(H131="","",H131*'Parâmetros'!$B$6)</f>
        <v/>
      </c>
      <c r="J131" s="44">
        <f>IF(H131="","",H131*'Parâmetros'!$B$7)</f>
        <v/>
      </c>
      <c r="K131" s="44">
        <f>IF(H131="","",H131*'Parâmetros'!$B$8)</f>
        <v/>
      </c>
      <c r="L131" s="44">
        <f>IF(H131="","",IF('Parâmetros'!$B$5="Conservador",I131,IF('Parâmetros'!$B$5="Otimista",K131,J131)))</f>
        <v/>
      </c>
      <c r="M131" s="46">
        <f>IF(B131="","",IF(COUNTIFS('Histórico'!$B$6:$B$305,B131,'Histórico'!$J$6:$J$305,"&lt;&gt;")&gt;='Parâmetros'!$B$10,AVERAGEIFS('Histórico'!$K$6:$K$305,'Histórico'!$B$6:$B$305,B131,'Histórico'!$J$6:$J$305,"&lt;&gt;"),'Parâmetros'!$B$9))</f>
        <v/>
      </c>
      <c r="N131" s="44">
        <f>IF(L131="","",MAX(0,L131*(1-M131)))</f>
        <v/>
      </c>
      <c r="O131" s="44">
        <f>IF(L131="","",L131*(1+M131))</f>
        <v/>
      </c>
      <c r="P131" s="44">
        <f>IF(L131="","",IF(INDEX('Parâmetros'!$E$18:$E$117,MATCH(B131,'Parâmetros'!$A$18:$A$117,0))="","",INDEX('Parâmetros'!$E$18:$E$117,MATCH(B131,'Parâmetros'!$A$18:$A$117,0))+N(INDEX('Parâmetros'!$F$18:$F$117,MATCH(B131,'Parâmetros'!$A$18:$A$117,0)))-SUMIFS($L$6:L131,$B$6:B131,B131,$A$6:A131,"&lt;="&amp;A131)))</f>
        <v/>
      </c>
      <c r="Q131" s="44">
        <f>IF(P131="","",MAX(0,-P131))</f>
        <v/>
      </c>
      <c r="R131" s="43">
        <f>IF(B131="","",IF(L131="","SEM BASE",IF(P131="","ESTOQUE NÃO INFORMADO",IF(P131&lt;0,"RUPTURA PREVISTA",IF(D131="Sem histórico","USAR DEMANDA INICIAL",IF(D131="Histórico insuficiente","HISTÓRICO INSUFICIENTE","OK"))))))</f>
        <v/>
      </c>
    </row>
    <row r="132">
      <c r="A132" s="42">
        <f>IF(B132="","",EDATE(EOMONTH('Parâmetros'!$B$2,0)+1,MOD(ROW()-6,12)))</f>
        <v/>
      </c>
      <c r="B13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32" s="43">
        <f>IF(B132="","",INDEX('Parâmetros'!$B$18:$B$117,MATCH(B132,'Parâmetros'!$A$18:$A$117,0)))</f>
        <v/>
      </c>
      <c r="D132" s="43">
        <f>IF(B132="","",INDEX('Parâmetros'!$I$18:$I$117,MATCH(B132,'Parâmetros'!$A$18:$A$117,0)))</f>
        <v/>
      </c>
      <c r="E132" s="44">
        <f>IF(B132="","",IF(COUNTIFS('Histórico'!$B$6:$B$305,B132,'Histórico'!$A$6:$A$305,"&gt;="&amp;EDATE(EOMONTH('Parâmetros'!$B$2,0)+1,-'Parâmetros'!$B$4),'Histórico'!$A$6:$A$305,"&lt;="&amp;'Parâmetros'!$B$2,'Histórico'!$L$6:$L$305,"OK")&gt;='Parâmetros'!$B$11,AVERAGEIFS('Histórico'!$H$6:$H$305,'Histórico'!$B$6:$B$305,B132,'Histórico'!$A$6:$A$305,"&gt;="&amp;EDATE(EOMONTH('Parâmetros'!$B$2,0)+1,-'Parâmetros'!$B$4),'Histórico'!$A$6:$A$305,"&lt;="&amp;'Parâmetros'!$B$2,'Histórico'!$L$6:$L$305,"OK"),IF(INDEX('Parâmetros'!$G$18:$G$117,MATCH(B132,'Parâmetros'!$A$18:$A$117,0))="","",INDEX('Parâmetros'!$G$18:$G$117,MATCH(B132,'Parâmetros'!$A$18:$A$117,0)))))</f>
        <v/>
      </c>
      <c r="F132" s="45">
        <f>IF(B132="","",IF(COUNTIFS('Histórico'!$B$6:$B$305,B132,'Histórico'!$L$6:$L$305,"OK",'Histórico'!$M$6:$M$305,MONTH(A132),'Histórico'!$A$6:$A$305,"&lt;="&amp;'Parâmetros'!$B$2)&gt;='Parâmetros'!$B$12,MAX('Parâmetros'!$B$13,MIN('Parâmetros'!$B$14,IFERROR(AVERAGEIFS('Histórico'!$H$6:$H$305,'Histórico'!$B$6:$B$305,B132,'Histórico'!$L$6:$L$305,"OK",'Histórico'!$M$6:$M$305,MONTH(A132),'Histórico'!$A$6:$A$305,"&lt;="&amp;'Parâmetros'!$B$2)/AVERAGEIFS('Histórico'!$H$6:$H$305,'Histórico'!$B$6:$B$305,B132,'Histórico'!$L$6:$L$305,"OK",'Histórico'!$A$6:$A$305,"&lt;="&amp;'Parâmetros'!$B$2),1))),1))</f>
        <v/>
      </c>
      <c r="G132" s="45">
        <f>IF(OR(A132="",B132=""),"",MAX(0.1,1+SUMPRODUCT(--('Eventos'!$B$6:$B$105&lt;=EOMONTH(A132,0)),--('Eventos'!$C$6:$C$105&gt;=A132),--((('Eventos'!$D$6:$D$105=B132)+('Eventos'!$D$6:$D$105="TODOS"))&gt;0),--('Eventos'!$G$6:$G$105="Ativo"),--('Eventos'!$I$6:$I$105="OK"),'Eventos'!$F$6:$F$105)))</f>
        <v/>
      </c>
      <c r="H132" s="44">
        <f>IF(OR(B132="",E132=""),"",MAX(0,E132*F132*G132))</f>
        <v/>
      </c>
      <c r="I132" s="44">
        <f>IF(H132="","",H132*'Parâmetros'!$B$6)</f>
        <v/>
      </c>
      <c r="J132" s="44">
        <f>IF(H132="","",H132*'Parâmetros'!$B$7)</f>
        <v/>
      </c>
      <c r="K132" s="44">
        <f>IF(H132="","",H132*'Parâmetros'!$B$8)</f>
        <v/>
      </c>
      <c r="L132" s="44">
        <f>IF(H132="","",IF('Parâmetros'!$B$5="Conservador",I132,IF('Parâmetros'!$B$5="Otimista",K132,J132)))</f>
        <v/>
      </c>
      <c r="M132" s="46">
        <f>IF(B132="","",IF(COUNTIFS('Histórico'!$B$6:$B$305,B132,'Histórico'!$J$6:$J$305,"&lt;&gt;")&gt;='Parâmetros'!$B$10,AVERAGEIFS('Histórico'!$K$6:$K$305,'Histórico'!$B$6:$B$305,B132,'Histórico'!$J$6:$J$305,"&lt;&gt;"),'Parâmetros'!$B$9))</f>
        <v/>
      </c>
      <c r="N132" s="44">
        <f>IF(L132="","",MAX(0,L132*(1-M132)))</f>
        <v/>
      </c>
      <c r="O132" s="44">
        <f>IF(L132="","",L132*(1+M132))</f>
        <v/>
      </c>
      <c r="P132" s="44">
        <f>IF(L132="","",IF(INDEX('Parâmetros'!$E$18:$E$117,MATCH(B132,'Parâmetros'!$A$18:$A$117,0))="","",INDEX('Parâmetros'!$E$18:$E$117,MATCH(B132,'Parâmetros'!$A$18:$A$117,0))+N(INDEX('Parâmetros'!$F$18:$F$117,MATCH(B132,'Parâmetros'!$A$18:$A$117,0)))-SUMIFS($L$6:L132,$B$6:B132,B132,$A$6:A132,"&lt;="&amp;A132)))</f>
        <v/>
      </c>
      <c r="Q132" s="44">
        <f>IF(P132="","",MAX(0,-P132))</f>
        <v/>
      </c>
      <c r="R132" s="43">
        <f>IF(B132="","",IF(L132="","SEM BASE",IF(P132="","ESTOQUE NÃO INFORMADO",IF(P132&lt;0,"RUPTURA PREVISTA",IF(D132="Sem histórico","USAR DEMANDA INICIAL",IF(D132="Histórico insuficiente","HISTÓRICO INSUFICIENTE","OK"))))))</f>
        <v/>
      </c>
    </row>
    <row r="133">
      <c r="A133" s="42">
        <f>IF(B133="","",EDATE(EOMONTH('Parâmetros'!$B$2,0)+1,MOD(ROW()-6,12)))</f>
        <v/>
      </c>
      <c r="B13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33" s="43">
        <f>IF(B133="","",INDEX('Parâmetros'!$B$18:$B$117,MATCH(B133,'Parâmetros'!$A$18:$A$117,0)))</f>
        <v/>
      </c>
      <c r="D133" s="43">
        <f>IF(B133="","",INDEX('Parâmetros'!$I$18:$I$117,MATCH(B133,'Parâmetros'!$A$18:$A$117,0)))</f>
        <v/>
      </c>
      <c r="E133" s="44">
        <f>IF(B133="","",IF(COUNTIFS('Histórico'!$B$6:$B$305,B133,'Histórico'!$A$6:$A$305,"&gt;="&amp;EDATE(EOMONTH('Parâmetros'!$B$2,0)+1,-'Parâmetros'!$B$4),'Histórico'!$A$6:$A$305,"&lt;="&amp;'Parâmetros'!$B$2,'Histórico'!$L$6:$L$305,"OK")&gt;='Parâmetros'!$B$11,AVERAGEIFS('Histórico'!$H$6:$H$305,'Histórico'!$B$6:$B$305,B133,'Histórico'!$A$6:$A$305,"&gt;="&amp;EDATE(EOMONTH('Parâmetros'!$B$2,0)+1,-'Parâmetros'!$B$4),'Histórico'!$A$6:$A$305,"&lt;="&amp;'Parâmetros'!$B$2,'Histórico'!$L$6:$L$305,"OK"),IF(INDEX('Parâmetros'!$G$18:$G$117,MATCH(B133,'Parâmetros'!$A$18:$A$117,0))="","",INDEX('Parâmetros'!$G$18:$G$117,MATCH(B133,'Parâmetros'!$A$18:$A$117,0)))))</f>
        <v/>
      </c>
      <c r="F133" s="45">
        <f>IF(B133="","",IF(COUNTIFS('Histórico'!$B$6:$B$305,B133,'Histórico'!$L$6:$L$305,"OK",'Histórico'!$M$6:$M$305,MONTH(A133),'Histórico'!$A$6:$A$305,"&lt;="&amp;'Parâmetros'!$B$2)&gt;='Parâmetros'!$B$12,MAX('Parâmetros'!$B$13,MIN('Parâmetros'!$B$14,IFERROR(AVERAGEIFS('Histórico'!$H$6:$H$305,'Histórico'!$B$6:$B$305,B133,'Histórico'!$L$6:$L$305,"OK",'Histórico'!$M$6:$M$305,MONTH(A133),'Histórico'!$A$6:$A$305,"&lt;="&amp;'Parâmetros'!$B$2)/AVERAGEIFS('Histórico'!$H$6:$H$305,'Histórico'!$B$6:$B$305,B133,'Histórico'!$L$6:$L$305,"OK",'Histórico'!$A$6:$A$305,"&lt;="&amp;'Parâmetros'!$B$2),1))),1))</f>
        <v/>
      </c>
      <c r="G133" s="45">
        <f>IF(OR(A133="",B133=""),"",MAX(0.1,1+SUMPRODUCT(--('Eventos'!$B$6:$B$105&lt;=EOMONTH(A133,0)),--('Eventos'!$C$6:$C$105&gt;=A133),--((('Eventos'!$D$6:$D$105=B133)+('Eventos'!$D$6:$D$105="TODOS"))&gt;0),--('Eventos'!$G$6:$G$105="Ativo"),--('Eventos'!$I$6:$I$105="OK"),'Eventos'!$F$6:$F$105)))</f>
        <v/>
      </c>
      <c r="H133" s="44">
        <f>IF(OR(B133="",E133=""),"",MAX(0,E133*F133*G133))</f>
        <v/>
      </c>
      <c r="I133" s="44">
        <f>IF(H133="","",H133*'Parâmetros'!$B$6)</f>
        <v/>
      </c>
      <c r="J133" s="44">
        <f>IF(H133="","",H133*'Parâmetros'!$B$7)</f>
        <v/>
      </c>
      <c r="K133" s="44">
        <f>IF(H133="","",H133*'Parâmetros'!$B$8)</f>
        <v/>
      </c>
      <c r="L133" s="44">
        <f>IF(H133="","",IF('Parâmetros'!$B$5="Conservador",I133,IF('Parâmetros'!$B$5="Otimista",K133,J133)))</f>
        <v/>
      </c>
      <c r="M133" s="46">
        <f>IF(B133="","",IF(COUNTIFS('Histórico'!$B$6:$B$305,B133,'Histórico'!$J$6:$J$305,"&lt;&gt;")&gt;='Parâmetros'!$B$10,AVERAGEIFS('Histórico'!$K$6:$K$305,'Histórico'!$B$6:$B$305,B133,'Histórico'!$J$6:$J$305,"&lt;&gt;"),'Parâmetros'!$B$9))</f>
        <v/>
      </c>
      <c r="N133" s="44">
        <f>IF(L133="","",MAX(0,L133*(1-M133)))</f>
        <v/>
      </c>
      <c r="O133" s="44">
        <f>IF(L133="","",L133*(1+M133))</f>
        <v/>
      </c>
      <c r="P133" s="44">
        <f>IF(L133="","",IF(INDEX('Parâmetros'!$E$18:$E$117,MATCH(B133,'Parâmetros'!$A$18:$A$117,0))="","",INDEX('Parâmetros'!$E$18:$E$117,MATCH(B133,'Parâmetros'!$A$18:$A$117,0))+N(INDEX('Parâmetros'!$F$18:$F$117,MATCH(B133,'Parâmetros'!$A$18:$A$117,0)))-SUMIFS($L$6:L133,$B$6:B133,B133,$A$6:A133,"&lt;="&amp;A133)))</f>
        <v/>
      </c>
      <c r="Q133" s="44">
        <f>IF(P133="","",MAX(0,-P133))</f>
        <v/>
      </c>
      <c r="R133" s="43">
        <f>IF(B133="","",IF(L133="","SEM BASE",IF(P133="","ESTOQUE NÃO INFORMADO",IF(P133&lt;0,"RUPTURA PREVISTA",IF(D133="Sem histórico","USAR DEMANDA INICIAL",IF(D133="Histórico insuficiente","HISTÓRICO INSUFICIENTE","OK"))))))</f>
        <v/>
      </c>
    </row>
    <row r="134">
      <c r="A134" s="42">
        <f>IF(B134="","",EDATE(EOMONTH('Parâmetros'!$B$2,0)+1,MOD(ROW()-6,12)))</f>
        <v/>
      </c>
      <c r="B13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34" s="43">
        <f>IF(B134="","",INDEX('Parâmetros'!$B$18:$B$117,MATCH(B134,'Parâmetros'!$A$18:$A$117,0)))</f>
        <v/>
      </c>
      <c r="D134" s="43">
        <f>IF(B134="","",INDEX('Parâmetros'!$I$18:$I$117,MATCH(B134,'Parâmetros'!$A$18:$A$117,0)))</f>
        <v/>
      </c>
      <c r="E134" s="44">
        <f>IF(B134="","",IF(COUNTIFS('Histórico'!$B$6:$B$305,B134,'Histórico'!$A$6:$A$305,"&gt;="&amp;EDATE(EOMONTH('Parâmetros'!$B$2,0)+1,-'Parâmetros'!$B$4),'Histórico'!$A$6:$A$305,"&lt;="&amp;'Parâmetros'!$B$2,'Histórico'!$L$6:$L$305,"OK")&gt;='Parâmetros'!$B$11,AVERAGEIFS('Histórico'!$H$6:$H$305,'Histórico'!$B$6:$B$305,B134,'Histórico'!$A$6:$A$305,"&gt;="&amp;EDATE(EOMONTH('Parâmetros'!$B$2,0)+1,-'Parâmetros'!$B$4),'Histórico'!$A$6:$A$305,"&lt;="&amp;'Parâmetros'!$B$2,'Histórico'!$L$6:$L$305,"OK"),IF(INDEX('Parâmetros'!$G$18:$G$117,MATCH(B134,'Parâmetros'!$A$18:$A$117,0))="","",INDEX('Parâmetros'!$G$18:$G$117,MATCH(B134,'Parâmetros'!$A$18:$A$117,0)))))</f>
        <v/>
      </c>
      <c r="F134" s="45">
        <f>IF(B134="","",IF(COUNTIFS('Histórico'!$B$6:$B$305,B134,'Histórico'!$L$6:$L$305,"OK",'Histórico'!$M$6:$M$305,MONTH(A134),'Histórico'!$A$6:$A$305,"&lt;="&amp;'Parâmetros'!$B$2)&gt;='Parâmetros'!$B$12,MAX('Parâmetros'!$B$13,MIN('Parâmetros'!$B$14,IFERROR(AVERAGEIFS('Histórico'!$H$6:$H$305,'Histórico'!$B$6:$B$305,B134,'Histórico'!$L$6:$L$305,"OK",'Histórico'!$M$6:$M$305,MONTH(A134),'Histórico'!$A$6:$A$305,"&lt;="&amp;'Parâmetros'!$B$2)/AVERAGEIFS('Histórico'!$H$6:$H$305,'Histórico'!$B$6:$B$305,B134,'Histórico'!$L$6:$L$305,"OK",'Histórico'!$A$6:$A$305,"&lt;="&amp;'Parâmetros'!$B$2),1))),1))</f>
        <v/>
      </c>
      <c r="G134" s="45">
        <f>IF(OR(A134="",B134=""),"",MAX(0.1,1+SUMPRODUCT(--('Eventos'!$B$6:$B$105&lt;=EOMONTH(A134,0)),--('Eventos'!$C$6:$C$105&gt;=A134),--((('Eventos'!$D$6:$D$105=B134)+('Eventos'!$D$6:$D$105="TODOS"))&gt;0),--('Eventos'!$G$6:$G$105="Ativo"),--('Eventos'!$I$6:$I$105="OK"),'Eventos'!$F$6:$F$105)))</f>
        <v/>
      </c>
      <c r="H134" s="44">
        <f>IF(OR(B134="",E134=""),"",MAX(0,E134*F134*G134))</f>
        <v/>
      </c>
      <c r="I134" s="44">
        <f>IF(H134="","",H134*'Parâmetros'!$B$6)</f>
        <v/>
      </c>
      <c r="J134" s="44">
        <f>IF(H134="","",H134*'Parâmetros'!$B$7)</f>
        <v/>
      </c>
      <c r="K134" s="44">
        <f>IF(H134="","",H134*'Parâmetros'!$B$8)</f>
        <v/>
      </c>
      <c r="L134" s="44">
        <f>IF(H134="","",IF('Parâmetros'!$B$5="Conservador",I134,IF('Parâmetros'!$B$5="Otimista",K134,J134)))</f>
        <v/>
      </c>
      <c r="M134" s="46">
        <f>IF(B134="","",IF(COUNTIFS('Histórico'!$B$6:$B$305,B134,'Histórico'!$J$6:$J$305,"&lt;&gt;")&gt;='Parâmetros'!$B$10,AVERAGEIFS('Histórico'!$K$6:$K$305,'Histórico'!$B$6:$B$305,B134,'Histórico'!$J$6:$J$305,"&lt;&gt;"),'Parâmetros'!$B$9))</f>
        <v/>
      </c>
      <c r="N134" s="44">
        <f>IF(L134="","",MAX(0,L134*(1-M134)))</f>
        <v/>
      </c>
      <c r="O134" s="44">
        <f>IF(L134="","",L134*(1+M134))</f>
        <v/>
      </c>
      <c r="P134" s="44">
        <f>IF(L134="","",IF(INDEX('Parâmetros'!$E$18:$E$117,MATCH(B134,'Parâmetros'!$A$18:$A$117,0))="","",INDEX('Parâmetros'!$E$18:$E$117,MATCH(B134,'Parâmetros'!$A$18:$A$117,0))+N(INDEX('Parâmetros'!$F$18:$F$117,MATCH(B134,'Parâmetros'!$A$18:$A$117,0)))-SUMIFS($L$6:L134,$B$6:B134,B134,$A$6:A134,"&lt;="&amp;A134)))</f>
        <v/>
      </c>
      <c r="Q134" s="44">
        <f>IF(P134="","",MAX(0,-P134))</f>
        <v/>
      </c>
      <c r="R134" s="43">
        <f>IF(B134="","",IF(L134="","SEM BASE",IF(P134="","ESTOQUE NÃO INFORMADO",IF(P134&lt;0,"RUPTURA PREVISTA",IF(D134="Sem histórico","USAR DEMANDA INICIAL",IF(D134="Histórico insuficiente","HISTÓRICO INSUFICIENTE","OK"))))))</f>
        <v/>
      </c>
    </row>
    <row r="135">
      <c r="A135" s="42">
        <f>IF(B135="","",EDATE(EOMONTH('Parâmetros'!$B$2,0)+1,MOD(ROW()-6,12)))</f>
        <v/>
      </c>
      <c r="B13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35" s="43">
        <f>IF(B135="","",INDEX('Parâmetros'!$B$18:$B$117,MATCH(B135,'Parâmetros'!$A$18:$A$117,0)))</f>
        <v/>
      </c>
      <c r="D135" s="43">
        <f>IF(B135="","",INDEX('Parâmetros'!$I$18:$I$117,MATCH(B135,'Parâmetros'!$A$18:$A$117,0)))</f>
        <v/>
      </c>
      <c r="E135" s="44">
        <f>IF(B135="","",IF(COUNTIFS('Histórico'!$B$6:$B$305,B135,'Histórico'!$A$6:$A$305,"&gt;="&amp;EDATE(EOMONTH('Parâmetros'!$B$2,0)+1,-'Parâmetros'!$B$4),'Histórico'!$A$6:$A$305,"&lt;="&amp;'Parâmetros'!$B$2,'Histórico'!$L$6:$L$305,"OK")&gt;='Parâmetros'!$B$11,AVERAGEIFS('Histórico'!$H$6:$H$305,'Histórico'!$B$6:$B$305,B135,'Histórico'!$A$6:$A$305,"&gt;="&amp;EDATE(EOMONTH('Parâmetros'!$B$2,0)+1,-'Parâmetros'!$B$4),'Histórico'!$A$6:$A$305,"&lt;="&amp;'Parâmetros'!$B$2,'Histórico'!$L$6:$L$305,"OK"),IF(INDEX('Parâmetros'!$G$18:$G$117,MATCH(B135,'Parâmetros'!$A$18:$A$117,0))="","",INDEX('Parâmetros'!$G$18:$G$117,MATCH(B135,'Parâmetros'!$A$18:$A$117,0)))))</f>
        <v/>
      </c>
      <c r="F135" s="45">
        <f>IF(B135="","",IF(COUNTIFS('Histórico'!$B$6:$B$305,B135,'Histórico'!$L$6:$L$305,"OK",'Histórico'!$M$6:$M$305,MONTH(A135),'Histórico'!$A$6:$A$305,"&lt;="&amp;'Parâmetros'!$B$2)&gt;='Parâmetros'!$B$12,MAX('Parâmetros'!$B$13,MIN('Parâmetros'!$B$14,IFERROR(AVERAGEIFS('Histórico'!$H$6:$H$305,'Histórico'!$B$6:$B$305,B135,'Histórico'!$L$6:$L$305,"OK",'Histórico'!$M$6:$M$305,MONTH(A135),'Histórico'!$A$6:$A$305,"&lt;="&amp;'Parâmetros'!$B$2)/AVERAGEIFS('Histórico'!$H$6:$H$305,'Histórico'!$B$6:$B$305,B135,'Histórico'!$L$6:$L$305,"OK",'Histórico'!$A$6:$A$305,"&lt;="&amp;'Parâmetros'!$B$2),1))),1))</f>
        <v/>
      </c>
      <c r="G135" s="45">
        <f>IF(OR(A135="",B135=""),"",MAX(0.1,1+SUMPRODUCT(--('Eventos'!$B$6:$B$105&lt;=EOMONTH(A135,0)),--('Eventos'!$C$6:$C$105&gt;=A135),--((('Eventos'!$D$6:$D$105=B135)+('Eventos'!$D$6:$D$105="TODOS"))&gt;0),--('Eventos'!$G$6:$G$105="Ativo"),--('Eventos'!$I$6:$I$105="OK"),'Eventos'!$F$6:$F$105)))</f>
        <v/>
      </c>
      <c r="H135" s="44">
        <f>IF(OR(B135="",E135=""),"",MAX(0,E135*F135*G135))</f>
        <v/>
      </c>
      <c r="I135" s="44">
        <f>IF(H135="","",H135*'Parâmetros'!$B$6)</f>
        <v/>
      </c>
      <c r="J135" s="44">
        <f>IF(H135="","",H135*'Parâmetros'!$B$7)</f>
        <v/>
      </c>
      <c r="K135" s="44">
        <f>IF(H135="","",H135*'Parâmetros'!$B$8)</f>
        <v/>
      </c>
      <c r="L135" s="44">
        <f>IF(H135="","",IF('Parâmetros'!$B$5="Conservador",I135,IF('Parâmetros'!$B$5="Otimista",K135,J135)))</f>
        <v/>
      </c>
      <c r="M135" s="46">
        <f>IF(B135="","",IF(COUNTIFS('Histórico'!$B$6:$B$305,B135,'Histórico'!$J$6:$J$305,"&lt;&gt;")&gt;='Parâmetros'!$B$10,AVERAGEIFS('Histórico'!$K$6:$K$305,'Histórico'!$B$6:$B$305,B135,'Histórico'!$J$6:$J$305,"&lt;&gt;"),'Parâmetros'!$B$9))</f>
        <v/>
      </c>
      <c r="N135" s="44">
        <f>IF(L135="","",MAX(0,L135*(1-M135)))</f>
        <v/>
      </c>
      <c r="O135" s="44">
        <f>IF(L135="","",L135*(1+M135))</f>
        <v/>
      </c>
      <c r="P135" s="44">
        <f>IF(L135="","",IF(INDEX('Parâmetros'!$E$18:$E$117,MATCH(B135,'Parâmetros'!$A$18:$A$117,0))="","",INDEX('Parâmetros'!$E$18:$E$117,MATCH(B135,'Parâmetros'!$A$18:$A$117,0))+N(INDEX('Parâmetros'!$F$18:$F$117,MATCH(B135,'Parâmetros'!$A$18:$A$117,0)))-SUMIFS($L$6:L135,$B$6:B135,B135,$A$6:A135,"&lt;="&amp;A135)))</f>
        <v/>
      </c>
      <c r="Q135" s="44">
        <f>IF(P135="","",MAX(0,-P135))</f>
        <v/>
      </c>
      <c r="R135" s="43">
        <f>IF(B135="","",IF(L135="","SEM BASE",IF(P135="","ESTOQUE NÃO INFORMADO",IF(P135&lt;0,"RUPTURA PREVISTA",IF(D135="Sem histórico","USAR DEMANDA INICIAL",IF(D135="Histórico insuficiente","HISTÓRICO INSUFICIENTE","OK"))))))</f>
        <v/>
      </c>
    </row>
    <row r="136">
      <c r="A136" s="42">
        <f>IF(B136="","",EDATE(EOMONTH('Parâmetros'!$B$2,0)+1,MOD(ROW()-6,12)))</f>
        <v/>
      </c>
      <c r="B13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36" s="43">
        <f>IF(B136="","",INDEX('Parâmetros'!$B$18:$B$117,MATCH(B136,'Parâmetros'!$A$18:$A$117,0)))</f>
        <v/>
      </c>
      <c r="D136" s="43">
        <f>IF(B136="","",INDEX('Parâmetros'!$I$18:$I$117,MATCH(B136,'Parâmetros'!$A$18:$A$117,0)))</f>
        <v/>
      </c>
      <c r="E136" s="44">
        <f>IF(B136="","",IF(COUNTIFS('Histórico'!$B$6:$B$305,B136,'Histórico'!$A$6:$A$305,"&gt;="&amp;EDATE(EOMONTH('Parâmetros'!$B$2,0)+1,-'Parâmetros'!$B$4),'Histórico'!$A$6:$A$305,"&lt;="&amp;'Parâmetros'!$B$2,'Histórico'!$L$6:$L$305,"OK")&gt;='Parâmetros'!$B$11,AVERAGEIFS('Histórico'!$H$6:$H$305,'Histórico'!$B$6:$B$305,B136,'Histórico'!$A$6:$A$305,"&gt;="&amp;EDATE(EOMONTH('Parâmetros'!$B$2,0)+1,-'Parâmetros'!$B$4),'Histórico'!$A$6:$A$305,"&lt;="&amp;'Parâmetros'!$B$2,'Histórico'!$L$6:$L$305,"OK"),IF(INDEX('Parâmetros'!$G$18:$G$117,MATCH(B136,'Parâmetros'!$A$18:$A$117,0))="","",INDEX('Parâmetros'!$G$18:$G$117,MATCH(B136,'Parâmetros'!$A$18:$A$117,0)))))</f>
        <v/>
      </c>
      <c r="F136" s="45">
        <f>IF(B136="","",IF(COUNTIFS('Histórico'!$B$6:$B$305,B136,'Histórico'!$L$6:$L$305,"OK",'Histórico'!$M$6:$M$305,MONTH(A136),'Histórico'!$A$6:$A$305,"&lt;="&amp;'Parâmetros'!$B$2)&gt;='Parâmetros'!$B$12,MAX('Parâmetros'!$B$13,MIN('Parâmetros'!$B$14,IFERROR(AVERAGEIFS('Histórico'!$H$6:$H$305,'Histórico'!$B$6:$B$305,B136,'Histórico'!$L$6:$L$305,"OK",'Histórico'!$M$6:$M$305,MONTH(A136),'Histórico'!$A$6:$A$305,"&lt;="&amp;'Parâmetros'!$B$2)/AVERAGEIFS('Histórico'!$H$6:$H$305,'Histórico'!$B$6:$B$305,B136,'Histórico'!$L$6:$L$305,"OK",'Histórico'!$A$6:$A$305,"&lt;="&amp;'Parâmetros'!$B$2),1))),1))</f>
        <v/>
      </c>
      <c r="G136" s="45">
        <f>IF(OR(A136="",B136=""),"",MAX(0.1,1+SUMPRODUCT(--('Eventos'!$B$6:$B$105&lt;=EOMONTH(A136,0)),--('Eventos'!$C$6:$C$105&gt;=A136),--((('Eventos'!$D$6:$D$105=B136)+('Eventos'!$D$6:$D$105="TODOS"))&gt;0),--('Eventos'!$G$6:$G$105="Ativo"),--('Eventos'!$I$6:$I$105="OK"),'Eventos'!$F$6:$F$105)))</f>
        <v/>
      </c>
      <c r="H136" s="44">
        <f>IF(OR(B136="",E136=""),"",MAX(0,E136*F136*G136))</f>
        <v/>
      </c>
      <c r="I136" s="44">
        <f>IF(H136="","",H136*'Parâmetros'!$B$6)</f>
        <v/>
      </c>
      <c r="J136" s="44">
        <f>IF(H136="","",H136*'Parâmetros'!$B$7)</f>
        <v/>
      </c>
      <c r="K136" s="44">
        <f>IF(H136="","",H136*'Parâmetros'!$B$8)</f>
        <v/>
      </c>
      <c r="L136" s="44">
        <f>IF(H136="","",IF('Parâmetros'!$B$5="Conservador",I136,IF('Parâmetros'!$B$5="Otimista",K136,J136)))</f>
        <v/>
      </c>
      <c r="M136" s="46">
        <f>IF(B136="","",IF(COUNTIFS('Histórico'!$B$6:$B$305,B136,'Histórico'!$J$6:$J$305,"&lt;&gt;")&gt;='Parâmetros'!$B$10,AVERAGEIFS('Histórico'!$K$6:$K$305,'Histórico'!$B$6:$B$305,B136,'Histórico'!$J$6:$J$305,"&lt;&gt;"),'Parâmetros'!$B$9))</f>
        <v/>
      </c>
      <c r="N136" s="44">
        <f>IF(L136="","",MAX(0,L136*(1-M136)))</f>
        <v/>
      </c>
      <c r="O136" s="44">
        <f>IF(L136="","",L136*(1+M136))</f>
        <v/>
      </c>
      <c r="P136" s="44">
        <f>IF(L136="","",IF(INDEX('Parâmetros'!$E$18:$E$117,MATCH(B136,'Parâmetros'!$A$18:$A$117,0))="","",INDEX('Parâmetros'!$E$18:$E$117,MATCH(B136,'Parâmetros'!$A$18:$A$117,0))+N(INDEX('Parâmetros'!$F$18:$F$117,MATCH(B136,'Parâmetros'!$A$18:$A$117,0)))-SUMIFS($L$6:L136,$B$6:B136,B136,$A$6:A136,"&lt;="&amp;A136)))</f>
        <v/>
      </c>
      <c r="Q136" s="44">
        <f>IF(P136="","",MAX(0,-P136))</f>
        <v/>
      </c>
      <c r="R136" s="43">
        <f>IF(B136="","",IF(L136="","SEM BASE",IF(P136="","ESTOQUE NÃO INFORMADO",IF(P136&lt;0,"RUPTURA PREVISTA",IF(D136="Sem histórico","USAR DEMANDA INICIAL",IF(D136="Histórico insuficiente","HISTÓRICO INSUFICIENTE","OK"))))))</f>
        <v/>
      </c>
    </row>
    <row r="137">
      <c r="A137" s="42">
        <f>IF(B137="","",EDATE(EOMONTH('Parâmetros'!$B$2,0)+1,MOD(ROW()-6,12)))</f>
        <v/>
      </c>
      <c r="B13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37" s="43">
        <f>IF(B137="","",INDEX('Parâmetros'!$B$18:$B$117,MATCH(B137,'Parâmetros'!$A$18:$A$117,0)))</f>
        <v/>
      </c>
      <c r="D137" s="43">
        <f>IF(B137="","",INDEX('Parâmetros'!$I$18:$I$117,MATCH(B137,'Parâmetros'!$A$18:$A$117,0)))</f>
        <v/>
      </c>
      <c r="E137" s="44">
        <f>IF(B137="","",IF(COUNTIFS('Histórico'!$B$6:$B$305,B137,'Histórico'!$A$6:$A$305,"&gt;="&amp;EDATE(EOMONTH('Parâmetros'!$B$2,0)+1,-'Parâmetros'!$B$4),'Histórico'!$A$6:$A$305,"&lt;="&amp;'Parâmetros'!$B$2,'Histórico'!$L$6:$L$305,"OK")&gt;='Parâmetros'!$B$11,AVERAGEIFS('Histórico'!$H$6:$H$305,'Histórico'!$B$6:$B$305,B137,'Histórico'!$A$6:$A$305,"&gt;="&amp;EDATE(EOMONTH('Parâmetros'!$B$2,0)+1,-'Parâmetros'!$B$4),'Histórico'!$A$6:$A$305,"&lt;="&amp;'Parâmetros'!$B$2,'Histórico'!$L$6:$L$305,"OK"),IF(INDEX('Parâmetros'!$G$18:$G$117,MATCH(B137,'Parâmetros'!$A$18:$A$117,0))="","",INDEX('Parâmetros'!$G$18:$G$117,MATCH(B137,'Parâmetros'!$A$18:$A$117,0)))))</f>
        <v/>
      </c>
      <c r="F137" s="45">
        <f>IF(B137="","",IF(COUNTIFS('Histórico'!$B$6:$B$305,B137,'Histórico'!$L$6:$L$305,"OK",'Histórico'!$M$6:$M$305,MONTH(A137),'Histórico'!$A$6:$A$305,"&lt;="&amp;'Parâmetros'!$B$2)&gt;='Parâmetros'!$B$12,MAX('Parâmetros'!$B$13,MIN('Parâmetros'!$B$14,IFERROR(AVERAGEIFS('Histórico'!$H$6:$H$305,'Histórico'!$B$6:$B$305,B137,'Histórico'!$L$6:$L$305,"OK",'Histórico'!$M$6:$M$305,MONTH(A137),'Histórico'!$A$6:$A$305,"&lt;="&amp;'Parâmetros'!$B$2)/AVERAGEIFS('Histórico'!$H$6:$H$305,'Histórico'!$B$6:$B$305,B137,'Histórico'!$L$6:$L$305,"OK",'Histórico'!$A$6:$A$305,"&lt;="&amp;'Parâmetros'!$B$2),1))),1))</f>
        <v/>
      </c>
      <c r="G137" s="45">
        <f>IF(OR(A137="",B137=""),"",MAX(0.1,1+SUMPRODUCT(--('Eventos'!$B$6:$B$105&lt;=EOMONTH(A137,0)),--('Eventos'!$C$6:$C$105&gt;=A137),--((('Eventos'!$D$6:$D$105=B137)+('Eventos'!$D$6:$D$105="TODOS"))&gt;0),--('Eventos'!$G$6:$G$105="Ativo"),--('Eventos'!$I$6:$I$105="OK"),'Eventos'!$F$6:$F$105)))</f>
        <v/>
      </c>
      <c r="H137" s="44">
        <f>IF(OR(B137="",E137=""),"",MAX(0,E137*F137*G137))</f>
        <v/>
      </c>
      <c r="I137" s="44">
        <f>IF(H137="","",H137*'Parâmetros'!$B$6)</f>
        <v/>
      </c>
      <c r="J137" s="44">
        <f>IF(H137="","",H137*'Parâmetros'!$B$7)</f>
        <v/>
      </c>
      <c r="K137" s="44">
        <f>IF(H137="","",H137*'Parâmetros'!$B$8)</f>
        <v/>
      </c>
      <c r="L137" s="44">
        <f>IF(H137="","",IF('Parâmetros'!$B$5="Conservador",I137,IF('Parâmetros'!$B$5="Otimista",K137,J137)))</f>
        <v/>
      </c>
      <c r="M137" s="46">
        <f>IF(B137="","",IF(COUNTIFS('Histórico'!$B$6:$B$305,B137,'Histórico'!$J$6:$J$305,"&lt;&gt;")&gt;='Parâmetros'!$B$10,AVERAGEIFS('Histórico'!$K$6:$K$305,'Histórico'!$B$6:$B$305,B137,'Histórico'!$J$6:$J$305,"&lt;&gt;"),'Parâmetros'!$B$9))</f>
        <v/>
      </c>
      <c r="N137" s="44">
        <f>IF(L137="","",MAX(0,L137*(1-M137)))</f>
        <v/>
      </c>
      <c r="O137" s="44">
        <f>IF(L137="","",L137*(1+M137))</f>
        <v/>
      </c>
      <c r="P137" s="44">
        <f>IF(L137="","",IF(INDEX('Parâmetros'!$E$18:$E$117,MATCH(B137,'Parâmetros'!$A$18:$A$117,0))="","",INDEX('Parâmetros'!$E$18:$E$117,MATCH(B137,'Parâmetros'!$A$18:$A$117,0))+N(INDEX('Parâmetros'!$F$18:$F$117,MATCH(B137,'Parâmetros'!$A$18:$A$117,0)))-SUMIFS($L$6:L137,$B$6:B137,B137,$A$6:A137,"&lt;="&amp;A137)))</f>
        <v/>
      </c>
      <c r="Q137" s="44">
        <f>IF(P137="","",MAX(0,-P137))</f>
        <v/>
      </c>
      <c r="R137" s="43">
        <f>IF(B137="","",IF(L137="","SEM BASE",IF(P137="","ESTOQUE NÃO INFORMADO",IF(P137&lt;0,"RUPTURA PREVISTA",IF(D137="Sem histórico","USAR DEMANDA INICIAL",IF(D137="Histórico insuficiente","HISTÓRICO INSUFICIENTE","OK"))))))</f>
        <v/>
      </c>
    </row>
    <row r="138">
      <c r="A138" s="42">
        <f>IF(B138="","",EDATE(EOMONTH('Parâmetros'!$B$2,0)+1,MOD(ROW()-6,12)))</f>
        <v/>
      </c>
      <c r="B13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38" s="43">
        <f>IF(B138="","",INDEX('Parâmetros'!$B$18:$B$117,MATCH(B138,'Parâmetros'!$A$18:$A$117,0)))</f>
        <v/>
      </c>
      <c r="D138" s="43">
        <f>IF(B138="","",INDEX('Parâmetros'!$I$18:$I$117,MATCH(B138,'Parâmetros'!$A$18:$A$117,0)))</f>
        <v/>
      </c>
      <c r="E138" s="44">
        <f>IF(B138="","",IF(COUNTIFS('Histórico'!$B$6:$B$305,B138,'Histórico'!$A$6:$A$305,"&gt;="&amp;EDATE(EOMONTH('Parâmetros'!$B$2,0)+1,-'Parâmetros'!$B$4),'Histórico'!$A$6:$A$305,"&lt;="&amp;'Parâmetros'!$B$2,'Histórico'!$L$6:$L$305,"OK")&gt;='Parâmetros'!$B$11,AVERAGEIFS('Histórico'!$H$6:$H$305,'Histórico'!$B$6:$B$305,B138,'Histórico'!$A$6:$A$305,"&gt;="&amp;EDATE(EOMONTH('Parâmetros'!$B$2,0)+1,-'Parâmetros'!$B$4),'Histórico'!$A$6:$A$305,"&lt;="&amp;'Parâmetros'!$B$2,'Histórico'!$L$6:$L$305,"OK"),IF(INDEX('Parâmetros'!$G$18:$G$117,MATCH(B138,'Parâmetros'!$A$18:$A$117,0))="","",INDEX('Parâmetros'!$G$18:$G$117,MATCH(B138,'Parâmetros'!$A$18:$A$117,0)))))</f>
        <v/>
      </c>
      <c r="F138" s="45">
        <f>IF(B138="","",IF(COUNTIFS('Histórico'!$B$6:$B$305,B138,'Histórico'!$L$6:$L$305,"OK",'Histórico'!$M$6:$M$305,MONTH(A138),'Histórico'!$A$6:$A$305,"&lt;="&amp;'Parâmetros'!$B$2)&gt;='Parâmetros'!$B$12,MAX('Parâmetros'!$B$13,MIN('Parâmetros'!$B$14,IFERROR(AVERAGEIFS('Histórico'!$H$6:$H$305,'Histórico'!$B$6:$B$305,B138,'Histórico'!$L$6:$L$305,"OK",'Histórico'!$M$6:$M$305,MONTH(A138),'Histórico'!$A$6:$A$305,"&lt;="&amp;'Parâmetros'!$B$2)/AVERAGEIFS('Histórico'!$H$6:$H$305,'Histórico'!$B$6:$B$305,B138,'Histórico'!$L$6:$L$305,"OK",'Histórico'!$A$6:$A$305,"&lt;="&amp;'Parâmetros'!$B$2),1))),1))</f>
        <v/>
      </c>
      <c r="G138" s="45">
        <f>IF(OR(A138="",B138=""),"",MAX(0.1,1+SUMPRODUCT(--('Eventos'!$B$6:$B$105&lt;=EOMONTH(A138,0)),--('Eventos'!$C$6:$C$105&gt;=A138),--((('Eventos'!$D$6:$D$105=B138)+('Eventos'!$D$6:$D$105="TODOS"))&gt;0),--('Eventos'!$G$6:$G$105="Ativo"),--('Eventos'!$I$6:$I$105="OK"),'Eventos'!$F$6:$F$105)))</f>
        <v/>
      </c>
      <c r="H138" s="44">
        <f>IF(OR(B138="",E138=""),"",MAX(0,E138*F138*G138))</f>
        <v/>
      </c>
      <c r="I138" s="44">
        <f>IF(H138="","",H138*'Parâmetros'!$B$6)</f>
        <v/>
      </c>
      <c r="J138" s="44">
        <f>IF(H138="","",H138*'Parâmetros'!$B$7)</f>
        <v/>
      </c>
      <c r="K138" s="44">
        <f>IF(H138="","",H138*'Parâmetros'!$B$8)</f>
        <v/>
      </c>
      <c r="L138" s="44">
        <f>IF(H138="","",IF('Parâmetros'!$B$5="Conservador",I138,IF('Parâmetros'!$B$5="Otimista",K138,J138)))</f>
        <v/>
      </c>
      <c r="M138" s="46">
        <f>IF(B138="","",IF(COUNTIFS('Histórico'!$B$6:$B$305,B138,'Histórico'!$J$6:$J$305,"&lt;&gt;")&gt;='Parâmetros'!$B$10,AVERAGEIFS('Histórico'!$K$6:$K$305,'Histórico'!$B$6:$B$305,B138,'Histórico'!$J$6:$J$305,"&lt;&gt;"),'Parâmetros'!$B$9))</f>
        <v/>
      </c>
      <c r="N138" s="44">
        <f>IF(L138="","",MAX(0,L138*(1-M138)))</f>
        <v/>
      </c>
      <c r="O138" s="44">
        <f>IF(L138="","",L138*(1+M138))</f>
        <v/>
      </c>
      <c r="P138" s="44">
        <f>IF(L138="","",IF(INDEX('Parâmetros'!$E$18:$E$117,MATCH(B138,'Parâmetros'!$A$18:$A$117,0))="","",INDEX('Parâmetros'!$E$18:$E$117,MATCH(B138,'Parâmetros'!$A$18:$A$117,0))+N(INDEX('Parâmetros'!$F$18:$F$117,MATCH(B138,'Parâmetros'!$A$18:$A$117,0)))-SUMIFS($L$6:L138,$B$6:B138,B138,$A$6:A138,"&lt;="&amp;A138)))</f>
        <v/>
      </c>
      <c r="Q138" s="44">
        <f>IF(P138="","",MAX(0,-P138))</f>
        <v/>
      </c>
      <c r="R138" s="43">
        <f>IF(B138="","",IF(L138="","SEM BASE",IF(P138="","ESTOQUE NÃO INFORMADO",IF(P138&lt;0,"RUPTURA PREVISTA",IF(D138="Sem histórico","USAR DEMANDA INICIAL",IF(D138="Histórico insuficiente","HISTÓRICO INSUFICIENTE","OK"))))))</f>
        <v/>
      </c>
    </row>
    <row r="139">
      <c r="A139" s="42">
        <f>IF(B139="","",EDATE(EOMONTH('Parâmetros'!$B$2,0)+1,MOD(ROW()-6,12)))</f>
        <v/>
      </c>
      <c r="B13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39" s="43">
        <f>IF(B139="","",INDEX('Parâmetros'!$B$18:$B$117,MATCH(B139,'Parâmetros'!$A$18:$A$117,0)))</f>
        <v/>
      </c>
      <c r="D139" s="43">
        <f>IF(B139="","",INDEX('Parâmetros'!$I$18:$I$117,MATCH(B139,'Parâmetros'!$A$18:$A$117,0)))</f>
        <v/>
      </c>
      <c r="E139" s="44">
        <f>IF(B139="","",IF(COUNTIFS('Histórico'!$B$6:$B$305,B139,'Histórico'!$A$6:$A$305,"&gt;="&amp;EDATE(EOMONTH('Parâmetros'!$B$2,0)+1,-'Parâmetros'!$B$4),'Histórico'!$A$6:$A$305,"&lt;="&amp;'Parâmetros'!$B$2,'Histórico'!$L$6:$L$305,"OK")&gt;='Parâmetros'!$B$11,AVERAGEIFS('Histórico'!$H$6:$H$305,'Histórico'!$B$6:$B$305,B139,'Histórico'!$A$6:$A$305,"&gt;="&amp;EDATE(EOMONTH('Parâmetros'!$B$2,0)+1,-'Parâmetros'!$B$4),'Histórico'!$A$6:$A$305,"&lt;="&amp;'Parâmetros'!$B$2,'Histórico'!$L$6:$L$305,"OK"),IF(INDEX('Parâmetros'!$G$18:$G$117,MATCH(B139,'Parâmetros'!$A$18:$A$117,0))="","",INDEX('Parâmetros'!$G$18:$G$117,MATCH(B139,'Parâmetros'!$A$18:$A$117,0)))))</f>
        <v/>
      </c>
      <c r="F139" s="45">
        <f>IF(B139="","",IF(COUNTIFS('Histórico'!$B$6:$B$305,B139,'Histórico'!$L$6:$L$305,"OK",'Histórico'!$M$6:$M$305,MONTH(A139),'Histórico'!$A$6:$A$305,"&lt;="&amp;'Parâmetros'!$B$2)&gt;='Parâmetros'!$B$12,MAX('Parâmetros'!$B$13,MIN('Parâmetros'!$B$14,IFERROR(AVERAGEIFS('Histórico'!$H$6:$H$305,'Histórico'!$B$6:$B$305,B139,'Histórico'!$L$6:$L$305,"OK",'Histórico'!$M$6:$M$305,MONTH(A139),'Histórico'!$A$6:$A$305,"&lt;="&amp;'Parâmetros'!$B$2)/AVERAGEIFS('Histórico'!$H$6:$H$305,'Histórico'!$B$6:$B$305,B139,'Histórico'!$L$6:$L$305,"OK",'Histórico'!$A$6:$A$305,"&lt;="&amp;'Parâmetros'!$B$2),1))),1))</f>
        <v/>
      </c>
      <c r="G139" s="45">
        <f>IF(OR(A139="",B139=""),"",MAX(0.1,1+SUMPRODUCT(--('Eventos'!$B$6:$B$105&lt;=EOMONTH(A139,0)),--('Eventos'!$C$6:$C$105&gt;=A139),--((('Eventos'!$D$6:$D$105=B139)+('Eventos'!$D$6:$D$105="TODOS"))&gt;0),--('Eventos'!$G$6:$G$105="Ativo"),--('Eventos'!$I$6:$I$105="OK"),'Eventos'!$F$6:$F$105)))</f>
        <v/>
      </c>
      <c r="H139" s="44">
        <f>IF(OR(B139="",E139=""),"",MAX(0,E139*F139*G139))</f>
        <v/>
      </c>
      <c r="I139" s="44">
        <f>IF(H139="","",H139*'Parâmetros'!$B$6)</f>
        <v/>
      </c>
      <c r="J139" s="44">
        <f>IF(H139="","",H139*'Parâmetros'!$B$7)</f>
        <v/>
      </c>
      <c r="K139" s="44">
        <f>IF(H139="","",H139*'Parâmetros'!$B$8)</f>
        <v/>
      </c>
      <c r="L139" s="44">
        <f>IF(H139="","",IF('Parâmetros'!$B$5="Conservador",I139,IF('Parâmetros'!$B$5="Otimista",K139,J139)))</f>
        <v/>
      </c>
      <c r="M139" s="46">
        <f>IF(B139="","",IF(COUNTIFS('Histórico'!$B$6:$B$305,B139,'Histórico'!$J$6:$J$305,"&lt;&gt;")&gt;='Parâmetros'!$B$10,AVERAGEIFS('Histórico'!$K$6:$K$305,'Histórico'!$B$6:$B$305,B139,'Histórico'!$J$6:$J$305,"&lt;&gt;"),'Parâmetros'!$B$9))</f>
        <v/>
      </c>
      <c r="N139" s="44">
        <f>IF(L139="","",MAX(0,L139*(1-M139)))</f>
        <v/>
      </c>
      <c r="O139" s="44">
        <f>IF(L139="","",L139*(1+M139))</f>
        <v/>
      </c>
      <c r="P139" s="44">
        <f>IF(L139="","",IF(INDEX('Parâmetros'!$E$18:$E$117,MATCH(B139,'Parâmetros'!$A$18:$A$117,0))="","",INDEX('Parâmetros'!$E$18:$E$117,MATCH(B139,'Parâmetros'!$A$18:$A$117,0))+N(INDEX('Parâmetros'!$F$18:$F$117,MATCH(B139,'Parâmetros'!$A$18:$A$117,0)))-SUMIFS($L$6:L139,$B$6:B139,B139,$A$6:A139,"&lt;="&amp;A139)))</f>
        <v/>
      </c>
      <c r="Q139" s="44">
        <f>IF(P139="","",MAX(0,-P139))</f>
        <v/>
      </c>
      <c r="R139" s="43">
        <f>IF(B139="","",IF(L139="","SEM BASE",IF(P139="","ESTOQUE NÃO INFORMADO",IF(P139&lt;0,"RUPTURA PREVISTA",IF(D139="Sem histórico","USAR DEMANDA INICIAL",IF(D139="Histórico insuficiente","HISTÓRICO INSUFICIENTE","OK"))))))</f>
        <v/>
      </c>
    </row>
    <row r="140">
      <c r="A140" s="42">
        <f>IF(B140="","",EDATE(EOMONTH('Parâmetros'!$B$2,0)+1,MOD(ROW()-6,12)))</f>
        <v/>
      </c>
      <c r="B14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40" s="43">
        <f>IF(B140="","",INDEX('Parâmetros'!$B$18:$B$117,MATCH(B140,'Parâmetros'!$A$18:$A$117,0)))</f>
        <v/>
      </c>
      <c r="D140" s="43">
        <f>IF(B140="","",INDEX('Parâmetros'!$I$18:$I$117,MATCH(B140,'Parâmetros'!$A$18:$A$117,0)))</f>
        <v/>
      </c>
      <c r="E140" s="44">
        <f>IF(B140="","",IF(COUNTIFS('Histórico'!$B$6:$B$305,B140,'Histórico'!$A$6:$A$305,"&gt;="&amp;EDATE(EOMONTH('Parâmetros'!$B$2,0)+1,-'Parâmetros'!$B$4),'Histórico'!$A$6:$A$305,"&lt;="&amp;'Parâmetros'!$B$2,'Histórico'!$L$6:$L$305,"OK")&gt;='Parâmetros'!$B$11,AVERAGEIFS('Histórico'!$H$6:$H$305,'Histórico'!$B$6:$B$305,B140,'Histórico'!$A$6:$A$305,"&gt;="&amp;EDATE(EOMONTH('Parâmetros'!$B$2,0)+1,-'Parâmetros'!$B$4),'Histórico'!$A$6:$A$305,"&lt;="&amp;'Parâmetros'!$B$2,'Histórico'!$L$6:$L$305,"OK"),IF(INDEX('Parâmetros'!$G$18:$G$117,MATCH(B140,'Parâmetros'!$A$18:$A$117,0))="","",INDEX('Parâmetros'!$G$18:$G$117,MATCH(B140,'Parâmetros'!$A$18:$A$117,0)))))</f>
        <v/>
      </c>
      <c r="F140" s="45">
        <f>IF(B140="","",IF(COUNTIFS('Histórico'!$B$6:$B$305,B140,'Histórico'!$L$6:$L$305,"OK",'Histórico'!$M$6:$M$305,MONTH(A140),'Histórico'!$A$6:$A$305,"&lt;="&amp;'Parâmetros'!$B$2)&gt;='Parâmetros'!$B$12,MAX('Parâmetros'!$B$13,MIN('Parâmetros'!$B$14,IFERROR(AVERAGEIFS('Histórico'!$H$6:$H$305,'Histórico'!$B$6:$B$305,B140,'Histórico'!$L$6:$L$305,"OK",'Histórico'!$M$6:$M$305,MONTH(A140),'Histórico'!$A$6:$A$305,"&lt;="&amp;'Parâmetros'!$B$2)/AVERAGEIFS('Histórico'!$H$6:$H$305,'Histórico'!$B$6:$B$305,B140,'Histórico'!$L$6:$L$305,"OK",'Histórico'!$A$6:$A$305,"&lt;="&amp;'Parâmetros'!$B$2),1))),1))</f>
        <v/>
      </c>
      <c r="G140" s="45">
        <f>IF(OR(A140="",B140=""),"",MAX(0.1,1+SUMPRODUCT(--('Eventos'!$B$6:$B$105&lt;=EOMONTH(A140,0)),--('Eventos'!$C$6:$C$105&gt;=A140),--((('Eventos'!$D$6:$D$105=B140)+('Eventos'!$D$6:$D$105="TODOS"))&gt;0),--('Eventos'!$G$6:$G$105="Ativo"),--('Eventos'!$I$6:$I$105="OK"),'Eventos'!$F$6:$F$105)))</f>
        <v/>
      </c>
      <c r="H140" s="44">
        <f>IF(OR(B140="",E140=""),"",MAX(0,E140*F140*G140))</f>
        <v/>
      </c>
      <c r="I140" s="44">
        <f>IF(H140="","",H140*'Parâmetros'!$B$6)</f>
        <v/>
      </c>
      <c r="J140" s="44">
        <f>IF(H140="","",H140*'Parâmetros'!$B$7)</f>
        <v/>
      </c>
      <c r="K140" s="44">
        <f>IF(H140="","",H140*'Parâmetros'!$B$8)</f>
        <v/>
      </c>
      <c r="L140" s="44">
        <f>IF(H140="","",IF('Parâmetros'!$B$5="Conservador",I140,IF('Parâmetros'!$B$5="Otimista",K140,J140)))</f>
        <v/>
      </c>
      <c r="M140" s="46">
        <f>IF(B140="","",IF(COUNTIFS('Histórico'!$B$6:$B$305,B140,'Histórico'!$J$6:$J$305,"&lt;&gt;")&gt;='Parâmetros'!$B$10,AVERAGEIFS('Histórico'!$K$6:$K$305,'Histórico'!$B$6:$B$305,B140,'Histórico'!$J$6:$J$305,"&lt;&gt;"),'Parâmetros'!$B$9))</f>
        <v/>
      </c>
      <c r="N140" s="44">
        <f>IF(L140="","",MAX(0,L140*(1-M140)))</f>
        <v/>
      </c>
      <c r="O140" s="44">
        <f>IF(L140="","",L140*(1+M140))</f>
        <v/>
      </c>
      <c r="P140" s="44">
        <f>IF(L140="","",IF(INDEX('Parâmetros'!$E$18:$E$117,MATCH(B140,'Parâmetros'!$A$18:$A$117,0))="","",INDEX('Parâmetros'!$E$18:$E$117,MATCH(B140,'Parâmetros'!$A$18:$A$117,0))+N(INDEX('Parâmetros'!$F$18:$F$117,MATCH(B140,'Parâmetros'!$A$18:$A$117,0)))-SUMIFS($L$6:L140,$B$6:B140,B140,$A$6:A140,"&lt;="&amp;A140)))</f>
        <v/>
      </c>
      <c r="Q140" s="44">
        <f>IF(P140="","",MAX(0,-P140))</f>
        <v/>
      </c>
      <c r="R140" s="43">
        <f>IF(B140="","",IF(L140="","SEM BASE",IF(P140="","ESTOQUE NÃO INFORMADO",IF(P140&lt;0,"RUPTURA PREVISTA",IF(D140="Sem histórico","USAR DEMANDA INICIAL",IF(D140="Histórico insuficiente","HISTÓRICO INSUFICIENTE","OK"))))))</f>
        <v/>
      </c>
    </row>
    <row r="141">
      <c r="A141" s="42">
        <f>IF(B141="","",EDATE(EOMONTH('Parâmetros'!$B$2,0)+1,MOD(ROW()-6,12)))</f>
        <v/>
      </c>
      <c r="B14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41" s="43">
        <f>IF(B141="","",INDEX('Parâmetros'!$B$18:$B$117,MATCH(B141,'Parâmetros'!$A$18:$A$117,0)))</f>
        <v/>
      </c>
      <c r="D141" s="43">
        <f>IF(B141="","",INDEX('Parâmetros'!$I$18:$I$117,MATCH(B141,'Parâmetros'!$A$18:$A$117,0)))</f>
        <v/>
      </c>
      <c r="E141" s="44">
        <f>IF(B141="","",IF(COUNTIFS('Histórico'!$B$6:$B$305,B141,'Histórico'!$A$6:$A$305,"&gt;="&amp;EDATE(EOMONTH('Parâmetros'!$B$2,0)+1,-'Parâmetros'!$B$4),'Histórico'!$A$6:$A$305,"&lt;="&amp;'Parâmetros'!$B$2,'Histórico'!$L$6:$L$305,"OK")&gt;='Parâmetros'!$B$11,AVERAGEIFS('Histórico'!$H$6:$H$305,'Histórico'!$B$6:$B$305,B141,'Histórico'!$A$6:$A$305,"&gt;="&amp;EDATE(EOMONTH('Parâmetros'!$B$2,0)+1,-'Parâmetros'!$B$4),'Histórico'!$A$6:$A$305,"&lt;="&amp;'Parâmetros'!$B$2,'Histórico'!$L$6:$L$305,"OK"),IF(INDEX('Parâmetros'!$G$18:$G$117,MATCH(B141,'Parâmetros'!$A$18:$A$117,0))="","",INDEX('Parâmetros'!$G$18:$G$117,MATCH(B141,'Parâmetros'!$A$18:$A$117,0)))))</f>
        <v/>
      </c>
      <c r="F141" s="45">
        <f>IF(B141="","",IF(COUNTIFS('Histórico'!$B$6:$B$305,B141,'Histórico'!$L$6:$L$305,"OK",'Histórico'!$M$6:$M$305,MONTH(A141),'Histórico'!$A$6:$A$305,"&lt;="&amp;'Parâmetros'!$B$2)&gt;='Parâmetros'!$B$12,MAX('Parâmetros'!$B$13,MIN('Parâmetros'!$B$14,IFERROR(AVERAGEIFS('Histórico'!$H$6:$H$305,'Histórico'!$B$6:$B$305,B141,'Histórico'!$L$6:$L$305,"OK",'Histórico'!$M$6:$M$305,MONTH(A141),'Histórico'!$A$6:$A$305,"&lt;="&amp;'Parâmetros'!$B$2)/AVERAGEIFS('Histórico'!$H$6:$H$305,'Histórico'!$B$6:$B$305,B141,'Histórico'!$L$6:$L$305,"OK",'Histórico'!$A$6:$A$305,"&lt;="&amp;'Parâmetros'!$B$2),1))),1))</f>
        <v/>
      </c>
      <c r="G141" s="45">
        <f>IF(OR(A141="",B141=""),"",MAX(0.1,1+SUMPRODUCT(--('Eventos'!$B$6:$B$105&lt;=EOMONTH(A141,0)),--('Eventos'!$C$6:$C$105&gt;=A141),--((('Eventos'!$D$6:$D$105=B141)+('Eventos'!$D$6:$D$105="TODOS"))&gt;0),--('Eventos'!$G$6:$G$105="Ativo"),--('Eventos'!$I$6:$I$105="OK"),'Eventos'!$F$6:$F$105)))</f>
        <v/>
      </c>
      <c r="H141" s="44">
        <f>IF(OR(B141="",E141=""),"",MAX(0,E141*F141*G141))</f>
        <v/>
      </c>
      <c r="I141" s="44">
        <f>IF(H141="","",H141*'Parâmetros'!$B$6)</f>
        <v/>
      </c>
      <c r="J141" s="44">
        <f>IF(H141="","",H141*'Parâmetros'!$B$7)</f>
        <v/>
      </c>
      <c r="K141" s="44">
        <f>IF(H141="","",H141*'Parâmetros'!$B$8)</f>
        <v/>
      </c>
      <c r="L141" s="44">
        <f>IF(H141="","",IF('Parâmetros'!$B$5="Conservador",I141,IF('Parâmetros'!$B$5="Otimista",K141,J141)))</f>
        <v/>
      </c>
      <c r="M141" s="46">
        <f>IF(B141="","",IF(COUNTIFS('Histórico'!$B$6:$B$305,B141,'Histórico'!$J$6:$J$305,"&lt;&gt;")&gt;='Parâmetros'!$B$10,AVERAGEIFS('Histórico'!$K$6:$K$305,'Histórico'!$B$6:$B$305,B141,'Histórico'!$J$6:$J$305,"&lt;&gt;"),'Parâmetros'!$B$9))</f>
        <v/>
      </c>
      <c r="N141" s="44">
        <f>IF(L141="","",MAX(0,L141*(1-M141)))</f>
        <v/>
      </c>
      <c r="O141" s="44">
        <f>IF(L141="","",L141*(1+M141))</f>
        <v/>
      </c>
      <c r="P141" s="44">
        <f>IF(L141="","",IF(INDEX('Parâmetros'!$E$18:$E$117,MATCH(B141,'Parâmetros'!$A$18:$A$117,0))="","",INDEX('Parâmetros'!$E$18:$E$117,MATCH(B141,'Parâmetros'!$A$18:$A$117,0))+N(INDEX('Parâmetros'!$F$18:$F$117,MATCH(B141,'Parâmetros'!$A$18:$A$117,0)))-SUMIFS($L$6:L141,$B$6:B141,B141,$A$6:A141,"&lt;="&amp;A141)))</f>
        <v/>
      </c>
      <c r="Q141" s="44">
        <f>IF(P141="","",MAX(0,-P141))</f>
        <v/>
      </c>
      <c r="R141" s="43">
        <f>IF(B141="","",IF(L141="","SEM BASE",IF(P141="","ESTOQUE NÃO INFORMADO",IF(P141&lt;0,"RUPTURA PREVISTA",IF(D141="Sem histórico","USAR DEMANDA INICIAL",IF(D141="Histórico insuficiente","HISTÓRICO INSUFICIENTE","OK"))))))</f>
        <v/>
      </c>
    </row>
    <row r="142">
      <c r="A142" s="42">
        <f>IF(B142="","",EDATE(EOMONTH('Parâmetros'!$B$2,0)+1,MOD(ROW()-6,12)))</f>
        <v/>
      </c>
      <c r="B14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42" s="43">
        <f>IF(B142="","",INDEX('Parâmetros'!$B$18:$B$117,MATCH(B142,'Parâmetros'!$A$18:$A$117,0)))</f>
        <v/>
      </c>
      <c r="D142" s="43">
        <f>IF(B142="","",INDEX('Parâmetros'!$I$18:$I$117,MATCH(B142,'Parâmetros'!$A$18:$A$117,0)))</f>
        <v/>
      </c>
      <c r="E142" s="44">
        <f>IF(B142="","",IF(COUNTIFS('Histórico'!$B$6:$B$305,B142,'Histórico'!$A$6:$A$305,"&gt;="&amp;EDATE(EOMONTH('Parâmetros'!$B$2,0)+1,-'Parâmetros'!$B$4),'Histórico'!$A$6:$A$305,"&lt;="&amp;'Parâmetros'!$B$2,'Histórico'!$L$6:$L$305,"OK")&gt;='Parâmetros'!$B$11,AVERAGEIFS('Histórico'!$H$6:$H$305,'Histórico'!$B$6:$B$305,B142,'Histórico'!$A$6:$A$305,"&gt;="&amp;EDATE(EOMONTH('Parâmetros'!$B$2,0)+1,-'Parâmetros'!$B$4),'Histórico'!$A$6:$A$305,"&lt;="&amp;'Parâmetros'!$B$2,'Histórico'!$L$6:$L$305,"OK"),IF(INDEX('Parâmetros'!$G$18:$G$117,MATCH(B142,'Parâmetros'!$A$18:$A$117,0))="","",INDEX('Parâmetros'!$G$18:$G$117,MATCH(B142,'Parâmetros'!$A$18:$A$117,0)))))</f>
        <v/>
      </c>
      <c r="F142" s="45">
        <f>IF(B142="","",IF(COUNTIFS('Histórico'!$B$6:$B$305,B142,'Histórico'!$L$6:$L$305,"OK",'Histórico'!$M$6:$M$305,MONTH(A142),'Histórico'!$A$6:$A$305,"&lt;="&amp;'Parâmetros'!$B$2)&gt;='Parâmetros'!$B$12,MAX('Parâmetros'!$B$13,MIN('Parâmetros'!$B$14,IFERROR(AVERAGEIFS('Histórico'!$H$6:$H$305,'Histórico'!$B$6:$B$305,B142,'Histórico'!$L$6:$L$305,"OK",'Histórico'!$M$6:$M$305,MONTH(A142),'Histórico'!$A$6:$A$305,"&lt;="&amp;'Parâmetros'!$B$2)/AVERAGEIFS('Histórico'!$H$6:$H$305,'Histórico'!$B$6:$B$305,B142,'Histórico'!$L$6:$L$305,"OK",'Histórico'!$A$6:$A$305,"&lt;="&amp;'Parâmetros'!$B$2),1))),1))</f>
        <v/>
      </c>
      <c r="G142" s="45">
        <f>IF(OR(A142="",B142=""),"",MAX(0.1,1+SUMPRODUCT(--('Eventos'!$B$6:$B$105&lt;=EOMONTH(A142,0)),--('Eventos'!$C$6:$C$105&gt;=A142),--((('Eventos'!$D$6:$D$105=B142)+('Eventos'!$D$6:$D$105="TODOS"))&gt;0),--('Eventos'!$G$6:$G$105="Ativo"),--('Eventos'!$I$6:$I$105="OK"),'Eventos'!$F$6:$F$105)))</f>
        <v/>
      </c>
      <c r="H142" s="44">
        <f>IF(OR(B142="",E142=""),"",MAX(0,E142*F142*G142))</f>
        <v/>
      </c>
      <c r="I142" s="44">
        <f>IF(H142="","",H142*'Parâmetros'!$B$6)</f>
        <v/>
      </c>
      <c r="J142" s="44">
        <f>IF(H142="","",H142*'Parâmetros'!$B$7)</f>
        <v/>
      </c>
      <c r="K142" s="44">
        <f>IF(H142="","",H142*'Parâmetros'!$B$8)</f>
        <v/>
      </c>
      <c r="L142" s="44">
        <f>IF(H142="","",IF('Parâmetros'!$B$5="Conservador",I142,IF('Parâmetros'!$B$5="Otimista",K142,J142)))</f>
        <v/>
      </c>
      <c r="M142" s="46">
        <f>IF(B142="","",IF(COUNTIFS('Histórico'!$B$6:$B$305,B142,'Histórico'!$J$6:$J$305,"&lt;&gt;")&gt;='Parâmetros'!$B$10,AVERAGEIFS('Histórico'!$K$6:$K$305,'Histórico'!$B$6:$B$305,B142,'Histórico'!$J$6:$J$305,"&lt;&gt;"),'Parâmetros'!$B$9))</f>
        <v/>
      </c>
      <c r="N142" s="44">
        <f>IF(L142="","",MAX(0,L142*(1-M142)))</f>
        <v/>
      </c>
      <c r="O142" s="44">
        <f>IF(L142="","",L142*(1+M142))</f>
        <v/>
      </c>
      <c r="P142" s="44">
        <f>IF(L142="","",IF(INDEX('Parâmetros'!$E$18:$E$117,MATCH(B142,'Parâmetros'!$A$18:$A$117,0))="","",INDEX('Parâmetros'!$E$18:$E$117,MATCH(B142,'Parâmetros'!$A$18:$A$117,0))+N(INDEX('Parâmetros'!$F$18:$F$117,MATCH(B142,'Parâmetros'!$A$18:$A$117,0)))-SUMIFS($L$6:L142,$B$6:B142,B142,$A$6:A142,"&lt;="&amp;A142)))</f>
        <v/>
      </c>
      <c r="Q142" s="44">
        <f>IF(P142="","",MAX(0,-P142))</f>
        <v/>
      </c>
      <c r="R142" s="43">
        <f>IF(B142="","",IF(L142="","SEM BASE",IF(P142="","ESTOQUE NÃO INFORMADO",IF(P142&lt;0,"RUPTURA PREVISTA",IF(D142="Sem histórico","USAR DEMANDA INICIAL",IF(D142="Histórico insuficiente","HISTÓRICO INSUFICIENTE","OK"))))))</f>
        <v/>
      </c>
    </row>
    <row r="143">
      <c r="A143" s="42">
        <f>IF(B143="","",EDATE(EOMONTH('Parâmetros'!$B$2,0)+1,MOD(ROW()-6,12)))</f>
        <v/>
      </c>
      <c r="B14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43" s="43">
        <f>IF(B143="","",INDEX('Parâmetros'!$B$18:$B$117,MATCH(B143,'Parâmetros'!$A$18:$A$117,0)))</f>
        <v/>
      </c>
      <c r="D143" s="43">
        <f>IF(B143="","",INDEX('Parâmetros'!$I$18:$I$117,MATCH(B143,'Parâmetros'!$A$18:$A$117,0)))</f>
        <v/>
      </c>
      <c r="E143" s="44">
        <f>IF(B143="","",IF(COUNTIFS('Histórico'!$B$6:$B$305,B143,'Histórico'!$A$6:$A$305,"&gt;="&amp;EDATE(EOMONTH('Parâmetros'!$B$2,0)+1,-'Parâmetros'!$B$4),'Histórico'!$A$6:$A$305,"&lt;="&amp;'Parâmetros'!$B$2,'Histórico'!$L$6:$L$305,"OK")&gt;='Parâmetros'!$B$11,AVERAGEIFS('Histórico'!$H$6:$H$305,'Histórico'!$B$6:$B$305,B143,'Histórico'!$A$6:$A$305,"&gt;="&amp;EDATE(EOMONTH('Parâmetros'!$B$2,0)+1,-'Parâmetros'!$B$4),'Histórico'!$A$6:$A$305,"&lt;="&amp;'Parâmetros'!$B$2,'Histórico'!$L$6:$L$305,"OK"),IF(INDEX('Parâmetros'!$G$18:$G$117,MATCH(B143,'Parâmetros'!$A$18:$A$117,0))="","",INDEX('Parâmetros'!$G$18:$G$117,MATCH(B143,'Parâmetros'!$A$18:$A$117,0)))))</f>
        <v/>
      </c>
      <c r="F143" s="45">
        <f>IF(B143="","",IF(COUNTIFS('Histórico'!$B$6:$B$305,B143,'Histórico'!$L$6:$L$305,"OK",'Histórico'!$M$6:$M$305,MONTH(A143),'Histórico'!$A$6:$A$305,"&lt;="&amp;'Parâmetros'!$B$2)&gt;='Parâmetros'!$B$12,MAX('Parâmetros'!$B$13,MIN('Parâmetros'!$B$14,IFERROR(AVERAGEIFS('Histórico'!$H$6:$H$305,'Histórico'!$B$6:$B$305,B143,'Histórico'!$L$6:$L$305,"OK",'Histórico'!$M$6:$M$305,MONTH(A143),'Histórico'!$A$6:$A$305,"&lt;="&amp;'Parâmetros'!$B$2)/AVERAGEIFS('Histórico'!$H$6:$H$305,'Histórico'!$B$6:$B$305,B143,'Histórico'!$L$6:$L$305,"OK",'Histórico'!$A$6:$A$305,"&lt;="&amp;'Parâmetros'!$B$2),1))),1))</f>
        <v/>
      </c>
      <c r="G143" s="45">
        <f>IF(OR(A143="",B143=""),"",MAX(0.1,1+SUMPRODUCT(--('Eventos'!$B$6:$B$105&lt;=EOMONTH(A143,0)),--('Eventos'!$C$6:$C$105&gt;=A143),--((('Eventos'!$D$6:$D$105=B143)+('Eventos'!$D$6:$D$105="TODOS"))&gt;0),--('Eventos'!$G$6:$G$105="Ativo"),--('Eventos'!$I$6:$I$105="OK"),'Eventos'!$F$6:$F$105)))</f>
        <v/>
      </c>
      <c r="H143" s="44">
        <f>IF(OR(B143="",E143=""),"",MAX(0,E143*F143*G143))</f>
        <v/>
      </c>
      <c r="I143" s="44">
        <f>IF(H143="","",H143*'Parâmetros'!$B$6)</f>
        <v/>
      </c>
      <c r="J143" s="44">
        <f>IF(H143="","",H143*'Parâmetros'!$B$7)</f>
        <v/>
      </c>
      <c r="K143" s="44">
        <f>IF(H143="","",H143*'Parâmetros'!$B$8)</f>
        <v/>
      </c>
      <c r="L143" s="44">
        <f>IF(H143="","",IF('Parâmetros'!$B$5="Conservador",I143,IF('Parâmetros'!$B$5="Otimista",K143,J143)))</f>
        <v/>
      </c>
      <c r="M143" s="46">
        <f>IF(B143="","",IF(COUNTIFS('Histórico'!$B$6:$B$305,B143,'Histórico'!$J$6:$J$305,"&lt;&gt;")&gt;='Parâmetros'!$B$10,AVERAGEIFS('Histórico'!$K$6:$K$305,'Histórico'!$B$6:$B$305,B143,'Histórico'!$J$6:$J$305,"&lt;&gt;"),'Parâmetros'!$B$9))</f>
        <v/>
      </c>
      <c r="N143" s="44">
        <f>IF(L143="","",MAX(0,L143*(1-M143)))</f>
        <v/>
      </c>
      <c r="O143" s="44">
        <f>IF(L143="","",L143*(1+M143))</f>
        <v/>
      </c>
      <c r="P143" s="44">
        <f>IF(L143="","",IF(INDEX('Parâmetros'!$E$18:$E$117,MATCH(B143,'Parâmetros'!$A$18:$A$117,0))="","",INDEX('Parâmetros'!$E$18:$E$117,MATCH(B143,'Parâmetros'!$A$18:$A$117,0))+N(INDEX('Parâmetros'!$F$18:$F$117,MATCH(B143,'Parâmetros'!$A$18:$A$117,0)))-SUMIFS($L$6:L143,$B$6:B143,B143,$A$6:A143,"&lt;="&amp;A143)))</f>
        <v/>
      </c>
      <c r="Q143" s="44">
        <f>IF(P143="","",MAX(0,-P143))</f>
        <v/>
      </c>
      <c r="R143" s="43">
        <f>IF(B143="","",IF(L143="","SEM BASE",IF(P143="","ESTOQUE NÃO INFORMADO",IF(P143&lt;0,"RUPTURA PREVISTA",IF(D143="Sem histórico","USAR DEMANDA INICIAL",IF(D143="Histórico insuficiente","HISTÓRICO INSUFICIENTE","OK"))))))</f>
        <v/>
      </c>
    </row>
    <row r="144">
      <c r="A144" s="42">
        <f>IF(B144="","",EDATE(EOMONTH('Parâmetros'!$B$2,0)+1,MOD(ROW()-6,12)))</f>
        <v/>
      </c>
      <c r="B14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44" s="43">
        <f>IF(B144="","",INDEX('Parâmetros'!$B$18:$B$117,MATCH(B144,'Parâmetros'!$A$18:$A$117,0)))</f>
        <v/>
      </c>
      <c r="D144" s="43">
        <f>IF(B144="","",INDEX('Parâmetros'!$I$18:$I$117,MATCH(B144,'Parâmetros'!$A$18:$A$117,0)))</f>
        <v/>
      </c>
      <c r="E144" s="44">
        <f>IF(B144="","",IF(COUNTIFS('Histórico'!$B$6:$B$305,B144,'Histórico'!$A$6:$A$305,"&gt;="&amp;EDATE(EOMONTH('Parâmetros'!$B$2,0)+1,-'Parâmetros'!$B$4),'Histórico'!$A$6:$A$305,"&lt;="&amp;'Parâmetros'!$B$2,'Histórico'!$L$6:$L$305,"OK")&gt;='Parâmetros'!$B$11,AVERAGEIFS('Histórico'!$H$6:$H$305,'Histórico'!$B$6:$B$305,B144,'Histórico'!$A$6:$A$305,"&gt;="&amp;EDATE(EOMONTH('Parâmetros'!$B$2,0)+1,-'Parâmetros'!$B$4),'Histórico'!$A$6:$A$305,"&lt;="&amp;'Parâmetros'!$B$2,'Histórico'!$L$6:$L$305,"OK"),IF(INDEX('Parâmetros'!$G$18:$G$117,MATCH(B144,'Parâmetros'!$A$18:$A$117,0))="","",INDEX('Parâmetros'!$G$18:$G$117,MATCH(B144,'Parâmetros'!$A$18:$A$117,0)))))</f>
        <v/>
      </c>
      <c r="F144" s="45">
        <f>IF(B144="","",IF(COUNTIFS('Histórico'!$B$6:$B$305,B144,'Histórico'!$L$6:$L$305,"OK",'Histórico'!$M$6:$M$305,MONTH(A144),'Histórico'!$A$6:$A$305,"&lt;="&amp;'Parâmetros'!$B$2)&gt;='Parâmetros'!$B$12,MAX('Parâmetros'!$B$13,MIN('Parâmetros'!$B$14,IFERROR(AVERAGEIFS('Histórico'!$H$6:$H$305,'Histórico'!$B$6:$B$305,B144,'Histórico'!$L$6:$L$305,"OK",'Histórico'!$M$6:$M$305,MONTH(A144),'Histórico'!$A$6:$A$305,"&lt;="&amp;'Parâmetros'!$B$2)/AVERAGEIFS('Histórico'!$H$6:$H$305,'Histórico'!$B$6:$B$305,B144,'Histórico'!$L$6:$L$305,"OK",'Histórico'!$A$6:$A$305,"&lt;="&amp;'Parâmetros'!$B$2),1))),1))</f>
        <v/>
      </c>
      <c r="G144" s="45">
        <f>IF(OR(A144="",B144=""),"",MAX(0.1,1+SUMPRODUCT(--('Eventos'!$B$6:$B$105&lt;=EOMONTH(A144,0)),--('Eventos'!$C$6:$C$105&gt;=A144),--((('Eventos'!$D$6:$D$105=B144)+('Eventos'!$D$6:$D$105="TODOS"))&gt;0),--('Eventos'!$G$6:$G$105="Ativo"),--('Eventos'!$I$6:$I$105="OK"),'Eventos'!$F$6:$F$105)))</f>
        <v/>
      </c>
      <c r="H144" s="44">
        <f>IF(OR(B144="",E144=""),"",MAX(0,E144*F144*G144))</f>
        <v/>
      </c>
      <c r="I144" s="44">
        <f>IF(H144="","",H144*'Parâmetros'!$B$6)</f>
        <v/>
      </c>
      <c r="J144" s="44">
        <f>IF(H144="","",H144*'Parâmetros'!$B$7)</f>
        <v/>
      </c>
      <c r="K144" s="44">
        <f>IF(H144="","",H144*'Parâmetros'!$B$8)</f>
        <v/>
      </c>
      <c r="L144" s="44">
        <f>IF(H144="","",IF('Parâmetros'!$B$5="Conservador",I144,IF('Parâmetros'!$B$5="Otimista",K144,J144)))</f>
        <v/>
      </c>
      <c r="M144" s="46">
        <f>IF(B144="","",IF(COUNTIFS('Histórico'!$B$6:$B$305,B144,'Histórico'!$J$6:$J$305,"&lt;&gt;")&gt;='Parâmetros'!$B$10,AVERAGEIFS('Histórico'!$K$6:$K$305,'Histórico'!$B$6:$B$305,B144,'Histórico'!$J$6:$J$305,"&lt;&gt;"),'Parâmetros'!$B$9))</f>
        <v/>
      </c>
      <c r="N144" s="44">
        <f>IF(L144="","",MAX(0,L144*(1-M144)))</f>
        <v/>
      </c>
      <c r="O144" s="44">
        <f>IF(L144="","",L144*(1+M144))</f>
        <v/>
      </c>
      <c r="P144" s="44">
        <f>IF(L144="","",IF(INDEX('Parâmetros'!$E$18:$E$117,MATCH(B144,'Parâmetros'!$A$18:$A$117,0))="","",INDEX('Parâmetros'!$E$18:$E$117,MATCH(B144,'Parâmetros'!$A$18:$A$117,0))+N(INDEX('Parâmetros'!$F$18:$F$117,MATCH(B144,'Parâmetros'!$A$18:$A$117,0)))-SUMIFS($L$6:L144,$B$6:B144,B144,$A$6:A144,"&lt;="&amp;A144)))</f>
        <v/>
      </c>
      <c r="Q144" s="44">
        <f>IF(P144="","",MAX(0,-P144))</f>
        <v/>
      </c>
      <c r="R144" s="43">
        <f>IF(B144="","",IF(L144="","SEM BASE",IF(P144="","ESTOQUE NÃO INFORMADO",IF(P144&lt;0,"RUPTURA PREVISTA",IF(D144="Sem histórico","USAR DEMANDA INICIAL",IF(D144="Histórico insuficiente","HISTÓRICO INSUFICIENTE","OK"))))))</f>
        <v/>
      </c>
    </row>
    <row r="145">
      <c r="A145" s="42">
        <f>IF(B145="","",EDATE(EOMONTH('Parâmetros'!$B$2,0)+1,MOD(ROW()-6,12)))</f>
        <v/>
      </c>
      <c r="B14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45" s="43">
        <f>IF(B145="","",INDEX('Parâmetros'!$B$18:$B$117,MATCH(B145,'Parâmetros'!$A$18:$A$117,0)))</f>
        <v/>
      </c>
      <c r="D145" s="43">
        <f>IF(B145="","",INDEX('Parâmetros'!$I$18:$I$117,MATCH(B145,'Parâmetros'!$A$18:$A$117,0)))</f>
        <v/>
      </c>
      <c r="E145" s="44">
        <f>IF(B145="","",IF(COUNTIFS('Histórico'!$B$6:$B$305,B145,'Histórico'!$A$6:$A$305,"&gt;="&amp;EDATE(EOMONTH('Parâmetros'!$B$2,0)+1,-'Parâmetros'!$B$4),'Histórico'!$A$6:$A$305,"&lt;="&amp;'Parâmetros'!$B$2,'Histórico'!$L$6:$L$305,"OK")&gt;='Parâmetros'!$B$11,AVERAGEIFS('Histórico'!$H$6:$H$305,'Histórico'!$B$6:$B$305,B145,'Histórico'!$A$6:$A$305,"&gt;="&amp;EDATE(EOMONTH('Parâmetros'!$B$2,0)+1,-'Parâmetros'!$B$4),'Histórico'!$A$6:$A$305,"&lt;="&amp;'Parâmetros'!$B$2,'Histórico'!$L$6:$L$305,"OK"),IF(INDEX('Parâmetros'!$G$18:$G$117,MATCH(B145,'Parâmetros'!$A$18:$A$117,0))="","",INDEX('Parâmetros'!$G$18:$G$117,MATCH(B145,'Parâmetros'!$A$18:$A$117,0)))))</f>
        <v/>
      </c>
      <c r="F145" s="45">
        <f>IF(B145="","",IF(COUNTIFS('Histórico'!$B$6:$B$305,B145,'Histórico'!$L$6:$L$305,"OK",'Histórico'!$M$6:$M$305,MONTH(A145),'Histórico'!$A$6:$A$305,"&lt;="&amp;'Parâmetros'!$B$2)&gt;='Parâmetros'!$B$12,MAX('Parâmetros'!$B$13,MIN('Parâmetros'!$B$14,IFERROR(AVERAGEIFS('Histórico'!$H$6:$H$305,'Histórico'!$B$6:$B$305,B145,'Histórico'!$L$6:$L$305,"OK",'Histórico'!$M$6:$M$305,MONTH(A145),'Histórico'!$A$6:$A$305,"&lt;="&amp;'Parâmetros'!$B$2)/AVERAGEIFS('Histórico'!$H$6:$H$305,'Histórico'!$B$6:$B$305,B145,'Histórico'!$L$6:$L$305,"OK",'Histórico'!$A$6:$A$305,"&lt;="&amp;'Parâmetros'!$B$2),1))),1))</f>
        <v/>
      </c>
      <c r="G145" s="45">
        <f>IF(OR(A145="",B145=""),"",MAX(0.1,1+SUMPRODUCT(--('Eventos'!$B$6:$B$105&lt;=EOMONTH(A145,0)),--('Eventos'!$C$6:$C$105&gt;=A145),--((('Eventos'!$D$6:$D$105=B145)+('Eventos'!$D$6:$D$105="TODOS"))&gt;0),--('Eventos'!$G$6:$G$105="Ativo"),--('Eventos'!$I$6:$I$105="OK"),'Eventos'!$F$6:$F$105)))</f>
        <v/>
      </c>
      <c r="H145" s="44">
        <f>IF(OR(B145="",E145=""),"",MAX(0,E145*F145*G145))</f>
        <v/>
      </c>
      <c r="I145" s="44">
        <f>IF(H145="","",H145*'Parâmetros'!$B$6)</f>
        <v/>
      </c>
      <c r="J145" s="44">
        <f>IF(H145="","",H145*'Parâmetros'!$B$7)</f>
        <v/>
      </c>
      <c r="K145" s="44">
        <f>IF(H145="","",H145*'Parâmetros'!$B$8)</f>
        <v/>
      </c>
      <c r="L145" s="44">
        <f>IF(H145="","",IF('Parâmetros'!$B$5="Conservador",I145,IF('Parâmetros'!$B$5="Otimista",K145,J145)))</f>
        <v/>
      </c>
      <c r="M145" s="46">
        <f>IF(B145="","",IF(COUNTIFS('Histórico'!$B$6:$B$305,B145,'Histórico'!$J$6:$J$305,"&lt;&gt;")&gt;='Parâmetros'!$B$10,AVERAGEIFS('Histórico'!$K$6:$K$305,'Histórico'!$B$6:$B$305,B145,'Histórico'!$J$6:$J$305,"&lt;&gt;"),'Parâmetros'!$B$9))</f>
        <v/>
      </c>
      <c r="N145" s="44">
        <f>IF(L145="","",MAX(0,L145*(1-M145)))</f>
        <v/>
      </c>
      <c r="O145" s="44">
        <f>IF(L145="","",L145*(1+M145))</f>
        <v/>
      </c>
      <c r="P145" s="44">
        <f>IF(L145="","",IF(INDEX('Parâmetros'!$E$18:$E$117,MATCH(B145,'Parâmetros'!$A$18:$A$117,0))="","",INDEX('Parâmetros'!$E$18:$E$117,MATCH(B145,'Parâmetros'!$A$18:$A$117,0))+N(INDEX('Parâmetros'!$F$18:$F$117,MATCH(B145,'Parâmetros'!$A$18:$A$117,0)))-SUMIFS($L$6:L145,$B$6:B145,B145,$A$6:A145,"&lt;="&amp;A145)))</f>
        <v/>
      </c>
      <c r="Q145" s="44">
        <f>IF(P145="","",MAX(0,-P145))</f>
        <v/>
      </c>
      <c r="R145" s="43">
        <f>IF(B145="","",IF(L145="","SEM BASE",IF(P145="","ESTOQUE NÃO INFORMADO",IF(P145&lt;0,"RUPTURA PREVISTA",IF(D145="Sem histórico","USAR DEMANDA INICIAL",IF(D145="Histórico insuficiente","HISTÓRICO INSUFICIENTE","OK"))))))</f>
        <v/>
      </c>
    </row>
    <row r="146">
      <c r="A146" s="42">
        <f>IF(B146="","",EDATE(EOMONTH('Parâmetros'!$B$2,0)+1,MOD(ROW()-6,12)))</f>
        <v/>
      </c>
      <c r="B14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46" s="43">
        <f>IF(B146="","",INDEX('Parâmetros'!$B$18:$B$117,MATCH(B146,'Parâmetros'!$A$18:$A$117,0)))</f>
        <v/>
      </c>
      <c r="D146" s="43">
        <f>IF(B146="","",INDEX('Parâmetros'!$I$18:$I$117,MATCH(B146,'Parâmetros'!$A$18:$A$117,0)))</f>
        <v/>
      </c>
      <c r="E146" s="44">
        <f>IF(B146="","",IF(COUNTIFS('Histórico'!$B$6:$B$305,B146,'Histórico'!$A$6:$A$305,"&gt;="&amp;EDATE(EOMONTH('Parâmetros'!$B$2,0)+1,-'Parâmetros'!$B$4),'Histórico'!$A$6:$A$305,"&lt;="&amp;'Parâmetros'!$B$2,'Histórico'!$L$6:$L$305,"OK")&gt;='Parâmetros'!$B$11,AVERAGEIFS('Histórico'!$H$6:$H$305,'Histórico'!$B$6:$B$305,B146,'Histórico'!$A$6:$A$305,"&gt;="&amp;EDATE(EOMONTH('Parâmetros'!$B$2,0)+1,-'Parâmetros'!$B$4),'Histórico'!$A$6:$A$305,"&lt;="&amp;'Parâmetros'!$B$2,'Histórico'!$L$6:$L$305,"OK"),IF(INDEX('Parâmetros'!$G$18:$G$117,MATCH(B146,'Parâmetros'!$A$18:$A$117,0))="","",INDEX('Parâmetros'!$G$18:$G$117,MATCH(B146,'Parâmetros'!$A$18:$A$117,0)))))</f>
        <v/>
      </c>
      <c r="F146" s="45">
        <f>IF(B146="","",IF(COUNTIFS('Histórico'!$B$6:$B$305,B146,'Histórico'!$L$6:$L$305,"OK",'Histórico'!$M$6:$M$305,MONTH(A146),'Histórico'!$A$6:$A$305,"&lt;="&amp;'Parâmetros'!$B$2)&gt;='Parâmetros'!$B$12,MAX('Parâmetros'!$B$13,MIN('Parâmetros'!$B$14,IFERROR(AVERAGEIFS('Histórico'!$H$6:$H$305,'Histórico'!$B$6:$B$305,B146,'Histórico'!$L$6:$L$305,"OK",'Histórico'!$M$6:$M$305,MONTH(A146),'Histórico'!$A$6:$A$305,"&lt;="&amp;'Parâmetros'!$B$2)/AVERAGEIFS('Histórico'!$H$6:$H$305,'Histórico'!$B$6:$B$305,B146,'Histórico'!$L$6:$L$305,"OK",'Histórico'!$A$6:$A$305,"&lt;="&amp;'Parâmetros'!$B$2),1))),1))</f>
        <v/>
      </c>
      <c r="G146" s="45">
        <f>IF(OR(A146="",B146=""),"",MAX(0.1,1+SUMPRODUCT(--('Eventos'!$B$6:$B$105&lt;=EOMONTH(A146,0)),--('Eventos'!$C$6:$C$105&gt;=A146),--((('Eventos'!$D$6:$D$105=B146)+('Eventos'!$D$6:$D$105="TODOS"))&gt;0),--('Eventos'!$G$6:$G$105="Ativo"),--('Eventos'!$I$6:$I$105="OK"),'Eventos'!$F$6:$F$105)))</f>
        <v/>
      </c>
      <c r="H146" s="44">
        <f>IF(OR(B146="",E146=""),"",MAX(0,E146*F146*G146))</f>
        <v/>
      </c>
      <c r="I146" s="44">
        <f>IF(H146="","",H146*'Parâmetros'!$B$6)</f>
        <v/>
      </c>
      <c r="J146" s="44">
        <f>IF(H146="","",H146*'Parâmetros'!$B$7)</f>
        <v/>
      </c>
      <c r="K146" s="44">
        <f>IF(H146="","",H146*'Parâmetros'!$B$8)</f>
        <v/>
      </c>
      <c r="L146" s="44">
        <f>IF(H146="","",IF('Parâmetros'!$B$5="Conservador",I146,IF('Parâmetros'!$B$5="Otimista",K146,J146)))</f>
        <v/>
      </c>
      <c r="M146" s="46">
        <f>IF(B146="","",IF(COUNTIFS('Histórico'!$B$6:$B$305,B146,'Histórico'!$J$6:$J$305,"&lt;&gt;")&gt;='Parâmetros'!$B$10,AVERAGEIFS('Histórico'!$K$6:$K$305,'Histórico'!$B$6:$B$305,B146,'Histórico'!$J$6:$J$305,"&lt;&gt;"),'Parâmetros'!$B$9))</f>
        <v/>
      </c>
      <c r="N146" s="44">
        <f>IF(L146="","",MAX(0,L146*(1-M146)))</f>
        <v/>
      </c>
      <c r="O146" s="44">
        <f>IF(L146="","",L146*(1+M146))</f>
        <v/>
      </c>
      <c r="P146" s="44">
        <f>IF(L146="","",IF(INDEX('Parâmetros'!$E$18:$E$117,MATCH(B146,'Parâmetros'!$A$18:$A$117,0))="","",INDEX('Parâmetros'!$E$18:$E$117,MATCH(B146,'Parâmetros'!$A$18:$A$117,0))+N(INDEX('Parâmetros'!$F$18:$F$117,MATCH(B146,'Parâmetros'!$A$18:$A$117,0)))-SUMIFS($L$6:L146,$B$6:B146,B146,$A$6:A146,"&lt;="&amp;A146)))</f>
        <v/>
      </c>
      <c r="Q146" s="44">
        <f>IF(P146="","",MAX(0,-P146))</f>
        <v/>
      </c>
      <c r="R146" s="43">
        <f>IF(B146="","",IF(L146="","SEM BASE",IF(P146="","ESTOQUE NÃO INFORMADO",IF(P146&lt;0,"RUPTURA PREVISTA",IF(D146="Sem histórico","USAR DEMANDA INICIAL",IF(D146="Histórico insuficiente","HISTÓRICO INSUFICIENTE","OK"))))))</f>
        <v/>
      </c>
    </row>
    <row r="147">
      <c r="A147" s="42">
        <f>IF(B147="","",EDATE(EOMONTH('Parâmetros'!$B$2,0)+1,MOD(ROW()-6,12)))</f>
        <v/>
      </c>
      <c r="B14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47" s="43">
        <f>IF(B147="","",INDEX('Parâmetros'!$B$18:$B$117,MATCH(B147,'Parâmetros'!$A$18:$A$117,0)))</f>
        <v/>
      </c>
      <c r="D147" s="43">
        <f>IF(B147="","",INDEX('Parâmetros'!$I$18:$I$117,MATCH(B147,'Parâmetros'!$A$18:$A$117,0)))</f>
        <v/>
      </c>
      <c r="E147" s="44">
        <f>IF(B147="","",IF(COUNTIFS('Histórico'!$B$6:$B$305,B147,'Histórico'!$A$6:$A$305,"&gt;="&amp;EDATE(EOMONTH('Parâmetros'!$B$2,0)+1,-'Parâmetros'!$B$4),'Histórico'!$A$6:$A$305,"&lt;="&amp;'Parâmetros'!$B$2,'Histórico'!$L$6:$L$305,"OK")&gt;='Parâmetros'!$B$11,AVERAGEIFS('Histórico'!$H$6:$H$305,'Histórico'!$B$6:$B$305,B147,'Histórico'!$A$6:$A$305,"&gt;="&amp;EDATE(EOMONTH('Parâmetros'!$B$2,0)+1,-'Parâmetros'!$B$4),'Histórico'!$A$6:$A$305,"&lt;="&amp;'Parâmetros'!$B$2,'Histórico'!$L$6:$L$305,"OK"),IF(INDEX('Parâmetros'!$G$18:$G$117,MATCH(B147,'Parâmetros'!$A$18:$A$117,0))="","",INDEX('Parâmetros'!$G$18:$G$117,MATCH(B147,'Parâmetros'!$A$18:$A$117,0)))))</f>
        <v/>
      </c>
      <c r="F147" s="45">
        <f>IF(B147="","",IF(COUNTIFS('Histórico'!$B$6:$B$305,B147,'Histórico'!$L$6:$L$305,"OK",'Histórico'!$M$6:$M$305,MONTH(A147),'Histórico'!$A$6:$A$305,"&lt;="&amp;'Parâmetros'!$B$2)&gt;='Parâmetros'!$B$12,MAX('Parâmetros'!$B$13,MIN('Parâmetros'!$B$14,IFERROR(AVERAGEIFS('Histórico'!$H$6:$H$305,'Histórico'!$B$6:$B$305,B147,'Histórico'!$L$6:$L$305,"OK",'Histórico'!$M$6:$M$305,MONTH(A147),'Histórico'!$A$6:$A$305,"&lt;="&amp;'Parâmetros'!$B$2)/AVERAGEIFS('Histórico'!$H$6:$H$305,'Histórico'!$B$6:$B$305,B147,'Histórico'!$L$6:$L$305,"OK",'Histórico'!$A$6:$A$305,"&lt;="&amp;'Parâmetros'!$B$2),1))),1))</f>
        <v/>
      </c>
      <c r="G147" s="45">
        <f>IF(OR(A147="",B147=""),"",MAX(0.1,1+SUMPRODUCT(--('Eventos'!$B$6:$B$105&lt;=EOMONTH(A147,0)),--('Eventos'!$C$6:$C$105&gt;=A147),--((('Eventos'!$D$6:$D$105=B147)+('Eventos'!$D$6:$D$105="TODOS"))&gt;0),--('Eventos'!$G$6:$G$105="Ativo"),--('Eventos'!$I$6:$I$105="OK"),'Eventos'!$F$6:$F$105)))</f>
        <v/>
      </c>
      <c r="H147" s="44">
        <f>IF(OR(B147="",E147=""),"",MAX(0,E147*F147*G147))</f>
        <v/>
      </c>
      <c r="I147" s="44">
        <f>IF(H147="","",H147*'Parâmetros'!$B$6)</f>
        <v/>
      </c>
      <c r="J147" s="44">
        <f>IF(H147="","",H147*'Parâmetros'!$B$7)</f>
        <v/>
      </c>
      <c r="K147" s="44">
        <f>IF(H147="","",H147*'Parâmetros'!$B$8)</f>
        <v/>
      </c>
      <c r="L147" s="44">
        <f>IF(H147="","",IF('Parâmetros'!$B$5="Conservador",I147,IF('Parâmetros'!$B$5="Otimista",K147,J147)))</f>
        <v/>
      </c>
      <c r="M147" s="46">
        <f>IF(B147="","",IF(COUNTIFS('Histórico'!$B$6:$B$305,B147,'Histórico'!$J$6:$J$305,"&lt;&gt;")&gt;='Parâmetros'!$B$10,AVERAGEIFS('Histórico'!$K$6:$K$305,'Histórico'!$B$6:$B$305,B147,'Histórico'!$J$6:$J$305,"&lt;&gt;"),'Parâmetros'!$B$9))</f>
        <v/>
      </c>
      <c r="N147" s="44">
        <f>IF(L147="","",MAX(0,L147*(1-M147)))</f>
        <v/>
      </c>
      <c r="O147" s="44">
        <f>IF(L147="","",L147*(1+M147))</f>
        <v/>
      </c>
      <c r="P147" s="44">
        <f>IF(L147="","",IF(INDEX('Parâmetros'!$E$18:$E$117,MATCH(B147,'Parâmetros'!$A$18:$A$117,0))="","",INDEX('Parâmetros'!$E$18:$E$117,MATCH(B147,'Parâmetros'!$A$18:$A$117,0))+N(INDEX('Parâmetros'!$F$18:$F$117,MATCH(B147,'Parâmetros'!$A$18:$A$117,0)))-SUMIFS($L$6:L147,$B$6:B147,B147,$A$6:A147,"&lt;="&amp;A147)))</f>
        <v/>
      </c>
      <c r="Q147" s="44">
        <f>IF(P147="","",MAX(0,-P147))</f>
        <v/>
      </c>
      <c r="R147" s="43">
        <f>IF(B147="","",IF(L147="","SEM BASE",IF(P147="","ESTOQUE NÃO INFORMADO",IF(P147&lt;0,"RUPTURA PREVISTA",IF(D147="Sem histórico","USAR DEMANDA INICIAL",IF(D147="Histórico insuficiente","HISTÓRICO INSUFICIENTE","OK"))))))</f>
        <v/>
      </c>
    </row>
    <row r="148">
      <c r="A148" s="42">
        <f>IF(B148="","",EDATE(EOMONTH('Parâmetros'!$B$2,0)+1,MOD(ROW()-6,12)))</f>
        <v/>
      </c>
      <c r="B14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48" s="43">
        <f>IF(B148="","",INDEX('Parâmetros'!$B$18:$B$117,MATCH(B148,'Parâmetros'!$A$18:$A$117,0)))</f>
        <v/>
      </c>
      <c r="D148" s="43">
        <f>IF(B148="","",INDEX('Parâmetros'!$I$18:$I$117,MATCH(B148,'Parâmetros'!$A$18:$A$117,0)))</f>
        <v/>
      </c>
      <c r="E148" s="44">
        <f>IF(B148="","",IF(COUNTIFS('Histórico'!$B$6:$B$305,B148,'Histórico'!$A$6:$A$305,"&gt;="&amp;EDATE(EOMONTH('Parâmetros'!$B$2,0)+1,-'Parâmetros'!$B$4),'Histórico'!$A$6:$A$305,"&lt;="&amp;'Parâmetros'!$B$2,'Histórico'!$L$6:$L$305,"OK")&gt;='Parâmetros'!$B$11,AVERAGEIFS('Histórico'!$H$6:$H$305,'Histórico'!$B$6:$B$305,B148,'Histórico'!$A$6:$A$305,"&gt;="&amp;EDATE(EOMONTH('Parâmetros'!$B$2,0)+1,-'Parâmetros'!$B$4),'Histórico'!$A$6:$A$305,"&lt;="&amp;'Parâmetros'!$B$2,'Histórico'!$L$6:$L$305,"OK"),IF(INDEX('Parâmetros'!$G$18:$G$117,MATCH(B148,'Parâmetros'!$A$18:$A$117,0))="","",INDEX('Parâmetros'!$G$18:$G$117,MATCH(B148,'Parâmetros'!$A$18:$A$117,0)))))</f>
        <v/>
      </c>
      <c r="F148" s="45">
        <f>IF(B148="","",IF(COUNTIFS('Histórico'!$B$6:$B$305,B148,'Histórico'!$L$6:$L$305,"OK",'Histórico'!$M$6:$M$305,MONTH(A148),'Histórico'!$A$6:$A$305,"&lt;="&amp;'Parâmetros'!$B$2)&gt;='Parâmetros'!$B$12,MAX('Parâmetros'!$B$13,MIN('Parâmetros'!$B$14,IFERROR(AVERAGEIFS('Histórico'!$H$6:$H$305,'Histórico'!$B$6:$B$305,B148,'Histórico'!$L$6:$L$305,"OK",'Histórico'!$M$6:$M$305,MONTH(A148),'Histórico'!$A$6:$A$305,"&lt;="&amp;'Parâmetros'!$B$2)/AVERAGEIFS('Histórico'!$H$6:$H$305,'Histórico'!$B$6:$B$305,B148,'Histórico'!$L$6:$L$305,"OK",'Histórico'!$A$6:$A$305,"&lt;="&amp;'Parâmetros'!$B$2),1))),1))</f>
        <v/>
      </c>
      <c r="G148" s="45">
        <f>IF(OR(A148="",B148=""),"",MAX(0.1,1+SUMPRODUCT(--('Eventos'!$B$6:$B$105&lt;=EOMONTH(A148,0)),--('Eventos'!$C$6:$C$105&gt;=A148),--((('Eventos'!$D$6:$D$105=B148)+('Eventos'!$D$6:$D$105="TODOS"))&gt;0),--('Eventos'!$G$6:$G$105="Ativo"),--('Eventos'!$I$6:$I$105="OK"),'Eventos'!$F$6:$F$105)))</f>
        <v/>
      </c>
      <c r="H148" s="44">
        <f>IF(OR(B148="",E148=""),"",MAX(0,E148*F148*G148))</f>
        <v/>
      </c>
      <c r="I148" s="44">
        <f>IF(H148="","",H148*'Parâmetros'!$B$6)</f>
        <v/>
      </c>
      <c r="J148" s="44">
        <f>IF(H148="","",H148*'Parâmetros'!$B$7)</f>
        <v/>
      </c>
      <c r="K148" s="44">
        <f>IF(H148="","",H148*'Parâmetros'!$B$8)</f>
        <v/>
      </c>
      <c r="L148" s="44">
        <f>IF(H148="","",IF('Parâmetros'!$B$5="Conservador",I148,IF('Parâmetros'!$B$5="Otimista",K148,J148)))</f>
        <v/>
      </c>
      <c r="M148" s="46">
        <f>IF(B148="","",IF(COUNTIFS('Histórico'!$B$6:$B$305,B148,'Histórico'!$J$6:$J$305,"&lt;&gt;")&gt;='Parâmetros'!$B$10,AVERAGEIFS('Histórico'!$K$6:$K$305,'Histórico'!$B$6:$B$305,B148,'Histórico'!$J$6:$J$305,"&lt;&gt;"),'Parâmetros'!$B$9))</f>
        <v/>
      </c>
      <c r="N148" s="44">
        <f>IF(L148="","",MAX(0,L148*(1-M148)))</f>
        <v/>
      </c>
      <c r="O148" s="44">
        <f>IF(L148="","",L148*(1+M148))</f>
        <v/>
      </c>
      <c r="P148" s="44">
        <f>IF(L148="","",IF(INDEX('Parâmetros'!$E$18:$E$117,MATCH(B148,'Parâmetros'!$A$18:$A$117,0))="","",INDEX('Parâmetros'!$E$18:$E$117,MATCH(B148,'Parâmetros'!$A$18:$A$117,0))+N(INDEX('Parâmetros'!$F$18:$F$117,MATCH(B148,'Parâmetros'!$A$18:$A$117,0)))-SUMIFS($L$6:L148,$B$6:B148,B148,$A$6:A148,"&lt;="&amp;A148)))</f>
        <v/>
      </c>
      <c r="Q148" s="44">
        <f>IF(P148="","",MAX(0,-P148))</f>
        <v/>
      </c>
      <c r="R148" s="43">
        <f>IF(B148="","",IF(L148="","SEM BASE",IF(P148="","ESTOQUE NÃO INFORMADO",IF(P148&lt;0,"RUPTURA PREVISTA",IF(D148="Sem histórico","USAR DEMANDA INICIAL",IF(D148="Histórico insuficiente","HISTÓRICO INSUFICIENTE","OK"))))))</f>
        <v/>
      </c>
    </row>
    <row r="149">
      <c r="A149" s="42">
        <f>IF(B149="","",EDATE(EOMONTH('Parâmetros'!$B$2,0)+1,MOD(ROW()-6,12)))</f>
        <v/>
      </c>
      <c r="B14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49" s="43">
        <f>IF(B149="","",INDEX('Parâmetros'!$B$18:$B$117,MATCH(B149,'Parâmetros'!$A$18:$A$117,0)))</f>
        <v/>
      </c>
      <c r="D149" s="43">
        <f>IF(B149="","",INDEX('Parâmetros'!$I$18:$I$117,MATCH(B149,'Parâmetros'!$A$18:$A$117,0)))</f>
        <v/>
      </c>
      <c r="E149" s="44">
        <f>IF(B149="","",IF(COUNTIFS('Histórico'!$B$6:$B$305,B149,'Histórico'!$A$6:$A$305,"&gt;="&amp;EDATE(EOMONTH('Parâmetros'!$B$2,0)+1,-'Parâmetros'!$B$4),'Histórico'!$A$6:$A$305,"&lt;="&amp;'Parâmetros'!$B$2,'Histórico'!$L$6:$L$305,"OK")&gt;='Parâmetros'!$B$11,AVERAGEIFS('Histórico'!$H$6:$H$305,'Histórico'!$B$6:$B$305,B149,'Histórico'!$A$6:$A$305,"&gt;="&amp;EDATE(EOMONTH('Parâmetros'!$B$2,0)+1,-'Parâmetros'!$B$4),'Histórico'!$A$6:$A$305,"&lt;="&amp;'Parâmetros'!$B$2,'Histórico'!$L$6:$L$305,"OK"),IF(INDEX('Parâmetros'!$G$18:$G$117,MATCH(B149,'Parâmetros'!$A$18:$A$117,0))="","",INDEX('Parâmetros'!$G$18:$G$117,MATCH(B149,'Parâmetros'!$A$18:$A$117,0)))))</f>
        <v/>
      </c>
      <c r="F149" s="45">
        <f>IF(B149="","",IF(COUNTIFS('Histórico'!$B$6:$B$305,B149,'Histórico'!$L$6:$L$305,"OK",'Histórico'!$M$6:$M$305,MONTH(A149),'Histórico'!$A$6:$A$305,"&lt;="&amp;'Parâmetros'!$B$2)&gt;='Parâmetros'!$B$12,MAX('Parâmetros'!$B$13,MIN('Parâmetros'!$B$14,IFERROR(AVERAGEIFS('Histórico'!$H$6:$H$305,'Histórico'!$B$6:$B$305,B149,'Histórico'!$L$6:$L$305,"OK",'Histórico'!$M$6:$M$305,MONTH(A149),'Histórico'!$A$6:$A$305,"&lt;="&amp;'Parâmetros'!$B$2)/AVERAGEIFS('Histórico'!$H$6:$H$305,'Histórico'!$B$6:$B$305,B149,'Histórico'!$L$6:$L$305,"OK",'Histórico'!$A$6:$A$305,"&lt;="&amp;'Parâmetros'!$B$2),1))),1))</f>
        <v/>
      </c>
      <c r="G149" s="45">
        <f>IF(OR(A149="",B149=""),"",MAX(0.1,1+SUMPRODUCT(--('Eventos'!$B$6:$B$105&lt;=EOMONTH(A149,0)),--('Eventos'!$C$6:$C$105&gt;=A149),--((('Eventos'!$D$6:$D$105=B149)+('Eventos'!$D$6:$D$105="TODOS"))&gt;0),--('Eventos'!$G$6:$G$105="Ativo"),--('Eventos'!$I$6:$I$105="OK"),'Eventos'!$F$6:$F$105)))</f>
        <v/>
      </c>
      <c r="H149" s="44">
        <f>IF(OR(B149="",E149=""),"",MAX(0,E149*F149*G149))</f>
        <v/>
      </c>
      <c r="I149" s="44">
        <f>IF(H149="","",H149*'Parâmetros'!$B$6)</f>
        <v/>
      </c>
      <c r="J149" s="44">
        <f>IF(H149="","",H149*'Parâmetros'!$B$7)</f>
        <v/>
      </c>
      <c r="K149" s="44">
        <f>IF(H149="","",H149*'Parâmetros'!$B$8)</f>
        <v/>
      </c>
      <c r="L149" s="44">
        <f>IF(H149="","",IF('Parâmetros'!$B$5="Conservador",I149,IF('Parâmetros'!$B$5="Otimista",K149,J149)))</f>
        <v/>
      </c>
      <c r="M149" s="46">
        <f>IF(B149="","",IF(COUNTIFS('Histórico'!$B$6:$B$305,B149,'Histórico'!$J$6:$J$305,"&lt;&gt;")&gt;='Parâmetros'!$B$10,AVERAGEIFS('Histórico'!$K$6:$K$305,'Histórico'!$B$6:$B$305,B149,'Histórico'!$J$6:$J$305,"&lt;&gt;"),'Parâmetros'!$B$9))</f>
        <v/>
      </c>
      <c r="N149" s="44">
        <f>IF(L149="","",MAX(0,L149*(1-M149)))</f>
        <v/>
      </c>
      <c r="O149" s="44">
        <f>IF(L149="","",L149*(1+M149))</f>
        <v/>
      </c>
      <c r="P149" s="44">
        <f>IF(L149="","",IF(INDEX('Parâmetros'!$E$18:$E$117,MATCH(B149,'Parâmetros'!$A$18:$A$117,0))="","",INDEX('Parâmetros'!$E$18:$E$117,MATCH(B149,'Parâmetros'!$A$18:$A$117,0))+N(INDEX('Parâmetros'!$F$18:$F$117,MATCH(B149,'Parâmetros'!$A$18:$A$117,0)))-SUMIFS($L$6:L149,$B$6:B149,B149,$A$6:A149,"&lt;="&amp;A149)))</f>
        <v/>
      </c>
      <c r="Q149" s="44">
        <f>IF(P149="","",MAX(0,-P149))</f>
        <v/>
      </c>
      <c r="R149" s="43">
        <f>IF(B149="","",IF(L149="","SEM BASE",IF(P149="","ESTOQUE NÃO INFORMADO",IF(P149&lt;0,"RUPTURA PREVISTA",IF(D149="Sem histórico","USAR DEMANDA INICIAL",IF(D149="Histórico insuficiente","HISTÓRICO INSUFICIENTE","OK"))))))</f>
        <v/>
      </c>
    </row>
    <row r="150">
      <c r="A150" s="42">
        <f>IF(B150="","",EDATE(EOMONTH('Parâmetros'!$B$2,0)+1,MOD(ROW()-6,12)))</f>
        <v/>
      </c>
      <c r="B15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50" s="43">
        <f>IF(B150="","",INDEX('Parâmetros'!$B$18:$B$117,MATCH(B150,'Parâmetros'!$A$18:$A$117,0)))</f>
        <v/>
      </c>
      <c r="D150" s="43">
        <f>IF(B150="","",INDEX('Parâmetros'!$I$18:$I$117,MATCH(B150,'Parâmetros'!$A$18:$A$117,0)))</f>
        <v/>
      </c>
      <c r="E150" s="44">
        <f>IF(B150="","",IF(COUNTIFS('Histórico'!$B$6:$B$305,B150,'Histórico'!$A$6:$A$305,"&gt;="&amp;EDATE(EOMONTH('Parâmetros'!$B$2,0)+1,-'Parâmetros'!$B$4),'Histórico'!$A$6:$A$305,"&lt;="&amp;'Parâmetros'!$B$2,'Histórico'!$L$6:$L$305,"OK")&gt;='Parâmetros'!$B$11,AVERAGEIFS('Histórico'!$H$6:$H$305,'Histórico'!$B$6:$B$305,B150,'Histórico'!$A$6:$A$305,"&gt;="&amp;EDATE(EOMONTH('Parâmetros'!$B$2,0)+1,-'Parâmetros'!$B$4),'Histórico'!$A$6:$A$305,"&lt;="&amp;'Parâmetros'!$B$2,'Histórico'!$L$6:$L$305,"OK"),IF(INDEX('Parâmetros'!$G$18:$G$117,MATCH(B150,'Parâmetros'!$A$18:$A$117,0))="","",INDEX('Parâmetros'!$G$18:$G$117,MATCH(B150,'Parâmetros'!$A$18:$A$117,0)))))</f>
        <v/>
      </c>
      <c r="F150" s="45">
        <f>IF(B150="","",IF(COUNTIFS('Histórico'!$B$6:$B$305,B150,'Histórico'!$L$6:$L$305,"OK",'Histórico'!$M$6:$M$305,MONTH(A150),'Histórico'!$A$6:$A$305,"&lt;="&amp;'Parâmetros'!$B$2)&gt;='Parâmetros'!$B$12,MAX('Parâmetros'!$B$13,MIN('Parâmetros'!$B$14,IFERROR(AVERAGEIFS('Histórico'!$H$6:$H$305,'Histórico'!$B$6:$B$305,B150,'Histórico'!$L$6:$L$305,"OK",'Histórico'!$M$6:$M$305,MONTH(A150),'Histórico'!$A$6:$A$305,"&lt;="&amp;'Parâmetros'!$B$2)/AVERAGEIFS('Histórico'!$H$6:$H$305,'Histórico'!$B$6:$B$305,B150,'Histórico'!$L$6:$L$305,"OK",'Histórico'!$A$6:$A$305,"&lt;="&amp;'Parâmetros'!$B$2),1))),1))</f>
        <v/>
      </c>
      <c r="G150" s="45">
        <f>IF(OR(A150="",B150=""),"",MAX(0.1,1+SUMPRODUCT(--('Eventos'!$B$6:$B$105&lt;=EOMONTH(A150,0)),--('Eventos'!$C$6:$C$105&gt;=A150),--((('Eventos'!$D$6:$D$105=B150)+('Eventos'!$D$6:$D$105="TODOS"))&gt;0),--('Eventos'!$G$6:$G$105="Ativo"),--('Eventos'!$I$6:$I$105="OK"),'Eventos'!$F$6:$F$105)))</f>
        <v/>
      </c>
      <c r="H150" s="44">
        <f>IF(OR(B150="",E150=""),"",MAX(0,E150*F150*G150))</f>
        <v/>
      </c>
      <c r="I150" s="44">
        <f>IF(H150="","",H150*'Parâmetros'!$B$6)</f>
        <v/>
      </c>
      <c r="J150" s="44">
        <f>IF(H150="","",H150*'Parâmetros'!$B$7)</f>
        <v/>
      </c>
      <c r="K150" s="44">
        <f>IF(H150="","",H150*'Parâmetros'!$B$8)</f>
        <v/>
      </c>
      <c r="L150" s="44">
        <f>IF(H150="","",IF('Parâmetros'!$B$5="Conservador",I150,IF('Parâmetros'!$B$5="Otimista",K150,J150)))</f>
        <v/>
      </c>
      <c r="M150" s="46">
        <f>IF(B150="","",IF(COUNTIFS('Histórico'!$B$6:$B$305,B150,'Histórico'!$J$6:$J$305,"&lt;&gt;")&gt;='Parâmetros'!$B$10,AVERAGEIFS('Histórico'!$K$6:$K$305,'Histórico'!$B$6:$B$305,B150,'Histórico'!$J$6:$J$305,"&lt;&gt;"),'Parâmetros'!$B$9))</f>
        <v/>
      </c>
      <c r="N150" s="44">
        <f>IF(L150="","",MAX(0,L150*(1-M150)))</f>
        <v/>
      </c>
      <c r="O150" s="44">
        <f>IF(L150="","",L150*(1+M150))</f>
        <v/>
      </c>
      <c r="P150" s="44">
        <f>IF(L150="","",IF(INDEX('Parâmetros'!$E$18:$E$117,MATCH(B150,'Parâmetros'!$A$18:$A$117,0))="","",INDEX('Parâmetros'!$E$18:$E$117,MATCH(B150,'Parâmetros'!$A$18:$A$117,0))+N(INDEX('Parâmetros'!$F$18:$F$117,MATCH(B150,'Parâmetros'!$A$18:$A$117,0)))-SUMIFS($L$6:L150,$B$6:B150,B150,$A$6:A150,"&lt;="&amp;A150)))</f>
        <v/>
      </c>
      <c r="Q150" s="44">
        <f>IF(P150="","",MAX(0,-P150))</f>
        <v/>
      </c>
      <c r="R150" s="43">
        <f>IF(B150="","",IF(L150="","SEM BASE",IF(P150="","ESTOQUE NÃO INFORMADO",IF(P150&lt;0,"RUPTURA PREVISTA",IF(D150="Sem histórico","USAR DEMANDA INICIAL",IF(D150="Histórico insuficiente","HISTÓRICO INSUFICIENTE","OK"))))))</f>
        <v/>
      </c>
    </row>
    <row r="151">
      <c r="A151" s="42">
        <f>IF(B151="","",EDATE(EOMONTH('Parâmetros'!$B$2,0)+1,MOD(ROW()-6,12)))</f>
        <v/>
      </c>
      <c r="B15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51" s="43">
        <f>IF(B151="","",INDEX('Parâmetros'!$B$18:$B$117,MATCH(B151,'Parâmetros'!$A$18:$A$117,0)))</f>
        <v/>
      </c>
      <c r="D151" s="43">
        <f>IF(B151="","",INDEX('Parâmetros'!$I$18:$I$117,MATCH(B151,'Parâmetros'!$A$18:$A$117,0)))</f>
        <v/>
      </c>
      <c r="E151" s="44">
        <f>IF(B151="","",IF(COUNTIFS('Histórico'!$B$6:$B$305,B151,'Histórico'!$A$6:$A$305,"&gt;="&amp;EDATE(EOMONTH('Parâmetros'!$B$2,0)+1,-'Parâmetros'!$B$4),'Histórico'!$A$6:$A$305,"&lt;="&amp;'Parâmetros'!$B$2,'Histórico'!$L$6:$L$305,"OK")&gt;='Parâmetros'!$B$11,AVERAGEIFS('Histórico'!$H$6:$H$305,'Histórico'!$B$6:$B$305,B151,'Histórico'!$A$6:$A$305,"&gt;="&amp;EDATE(EOMONTH('Parâmetros'!$B$2,0)+1,-'Parâmetros'!$B$4),'Histórico'!$A$6:$A$305,"&lt;="&amp;'Parâmetros'!$B$2,'Histórico'!$L$6:$L$305,"OK"),IF(INDEX('Parâmetros'!$G$18:$G$117,MATCH(B151,'Parâmetros'!$A$18:$A$117,0))="","",INDEX('Parâmetros'!$G$18:$G$117,MATCH(B151,'Parâmetros'!$A$18:$A$117,0)))))</f>
        <v/>
      </c>
      <c r="F151" s="45">
        <f>IF(B151="","",IF(COUNTIFS('Histórico'!$B$6:$B$305,B151,'Histórico'!$L$6:$L$305,"OK",'Histórico'!$M$6:$M$305,MONTH(A151),'Histórico'!$A$6:$A$305,"&lt;="&amp;'Parâmetros'!$B$2)&gt;='Parâmetros'!$B$12,MAX('Parâmetros'!$B$13,MIN('Parâmetros'!$B$14,IFERROR(AVERAGEIFS('Histórico'!$H$6:$H$305,'Histórico'!$B$6:$B$305,B151,'Histórico'!$L$6:$L$305,"OK",'Histórico'!$M$6:$M$305,MONTH(A151),'Histórico'!$A$6:$A$305,"&lt;="&amp;'Parâmetros'!$B$2)/AVERAGEIFS('Histórico'!$H$6:$H$305,'Histórico'!$B$6:$B$305,B151,'Histórico'!$L$6:$L$305,"OK",'Histórico'!$A$6:$A$305,"&lt;="&amp;'Parâmetros'!$B$2),1))),1))</f>
        <v/>
      </c>
      <c r="G151" s="45">
        <f>IF(OR(A151="",B151=""),"",MAX(0.1,1+SUMPRODUCT(--('Eventos'!$B$6:$B$105&lt;=EOMONTH(A151,0)),--('Eventos'!$C$6:$C$105&gt;=A151),--((('Eventos'!$D$6:$D$105=B151)+('Eventos'!$D$6:$D$105="TODOS"))&gt;0),--('Eventos'!$G$6:$G$105="Ativo"),--('Eventos'!$I$6:$I$105="OK"),'Eventos'!$F$6:$F$105)))</f>
        <v/>
      </c>
      <c r="H151" s="44">
        <f>IF(OR(B151="",E151=""),"",MAX(0,E151*F151*G151))</f>
        <v/>
      </c>
      <c r="I151" s="44">
        <f>IF(H151="","",H151*'Parâmetros'!$B$6)</f>
        <v/>
      </c>
      <c r="J151" s="44">
        <f>IF(H151="","",H151*'Parâmetros'!$B$7)</f>
        <v/>
      </c>
      <c r="K151" s="44">
        <f>IF(H151="","",H151*'Parâmetros'!$B$8)</f>
        <v/>
      </c>
      <c r="L151" s="44">
        <f>IF(H151="","",IF('Parâmetros'!$B$5="Conservador",I151,IF('Parâmetros'!$B$5="Otimista",K151,J151)))</f>
        <v/>
      </c>
      <c r="M151" s="46">
        <f>IF(B151="","",IF(COUNTIFS('Histórico'!$B$6:$B$305,B151,'Histórico'!$J$6:$J$305,"&lt;&gt;")&gt;='Parâmetros'!$B$10,AVERAGEIFS('Histórico'!$K$6:$K$305,'Histórico'!$B$6:$B$305,B151,'Histórico'!$J$6:$J$305,"&lt;&gt;"),'Parâmetros'!$B$9))</f>
        <v/>
      </c>
      <c r="N151" s="44">
        <f>IF(L151="","",MAX(0,L151*(1-M151)))</f>
        <v/>
      </c>
      <c r="O151" s="44">
        <f>IF(L151="","",L151*(1+M151))</f>
        <v/>
      </c>
      <c r="P151" s="44">
        <f>IF(L151="","",IF(INDEX('Parâmetros'!$E$18:$E$117,MATCH(B151,'Parâmetros'!$A$18:$A$117,0))="","",INDEX('Parâmetros'!$E$18:$E$117,MATCH(B151,'Parâmetros'!$A$18:$A$117,0))+N(INDEX('Parâmetros'!$F$18:$F$117,MATCH(B151,'Parâmetros'!$A$18:$A$117,0)))-SUMIFS($L$6:L151,$B$6:B151,B151,$A$6:A151,"&lt;="&amp;A151)))</f>
        <v/>
      </c>
      <c r="Q151" s="44">
        <f>IF(P151="","",MAX(0,-P151))</f>
        <v/>
      </c>
      <c r="R151" s="43">
        <f>IF(B151="","",IF(L151="","SEM BASE",IF(P151="","ESTOQUE NÃO INFORMADO",IF(P151&lt;0,"RUPTURA PREVISTA",IF(D151="Sem histórico","USAR DEMANDA INICIAL",IF(D151="Histórico insuficiente","HISTÓRICO INSUFICIENTE","OK"))))))</f>
        <v/>
      </c>
    </row>
    <row r="152">
      <c r="A152" s="42">
        <f>IF(B152="","",EDATE(EOMONTH('Parâmetros'!$B$2,0)+1,MOD(ROW()-6,12)))</f>
        <v/>
      </c>
      <c r="B15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52" s="43">
        <f>IF(B152="","",INDEX('Parâmetros'!$B$18:$B$117,MATCH(B152,'Parâmetros'!$A$18:$A$117,0)))</f>
        <v/>
      </c>
      <c r="D152" s="43">
        <f>IF(B152="","",INDEX('Parâmetros'!$I$18:$I$117,MATCH(B152,'Parâmetros'!$A$18:$A$117,0)))</f>
        <v/>
      </c>
      <c r="E152" s="44">
        <f>IF(B152="","",IF(COUNTIFS('Histórico'!$B$6:$B$305,B152,'Histórico'!$A$6:$A$305,"&gt;="&amp;EDATE(EOMONTH('Parâmetros'!$B$2,0)+1,-'Parâmetros'!$B$4),'Histórico'!$A$6:$A$305,"&lt;="&amp;'Parâmetros'!$B$2,'Histórico'!$L$6:$L$305,"OK")&gt;='Parâmetros'!$B$11,AVERAGEIFS('Histórico'!$H$6:$H$305,'Histórico'!$B$6:$B$305,B152,'Histórico'!$A$6:$A$305,"&gt;="&amp;EDATE(EOMONTH('Parâmetros'!$B$2,0)+1,-'Parâmetros'!$B$4),'Histórico'!$A$6:$A$305,"&lt;="&amp;'Parâmetros'!$B$2,'Histórico'!$L$6:$L$305,"OK"),IF(INDEX('Parâmetros'!$G$18:$G$117,MATCH(B152,'Parâmetros'!$A$18:$A$117,0))="","",INDEX('Parâmetros'!$G$18:$G$117,MATCH(B152,'Parâmetros'!$A$18:$A$117,0)))))</f>
        <v/>
      </c>
      <c r="F152" s="45">
        <f>IF(B152="","",IF(COUNTIFS('Histórico'!$B$6:$B$305,B152,'Histórico'!$L$6:$L$305,"OK",'Histórico'!$M$6:$M$305,MONTH(A152),'Histórico'!$A$6:$A$305,"&lt;="&amp;'Parâmetros'!$B$2)&gt;='Parâmetros'!$B$12,MAX('Parâmetros'!$B$13,MIN('Parâmetros'!$B$14,IFERROR(AVERAGEIFS('Histórico'!$H$6:$H$305,'Histórico'!$B$6:$B$305,B152,'Histórico'!$L$6:$L$305,"OK",'Histórico'!$M$6:$M$305,MONTH(A152),'Histórico'!$A$6:$A$305,"&lt;="&amp;'Parâmetros'!$B$2)/AVERAGEIFS('Histórico'!$H$6:$H$305,'Histórico'!$B$6:$B$305,B152,'Histórico'!$L$6:$L$305,"OK",'Histórico'!$A$6:$A$305,"&lt;="&amp;'Parâmetros'!$B$2),1))),1))</f>
        <v/>
      </c>
      <c r="G152" s="45">
        <f>IF(OR(A152="",B152=""),"",MAX(0.1,1+SUMPRODUCT(--('Eventos'!$B$6:$B$105&lt;=EOMONTH(A152,0)),--('Eventos'!$C$6:$C$105&gt;=A152),--((('Eventos'!$D$6:$D$105=B152)+('Eventos'!$D$6:$D$105="TODOS"))&gt;0),--('Eventos'!$G$6:$G$105="Ativo"),--('Eventos'!$I$6:$I$105="OK"),'Eventos'!$F$6:$F$105)))</f>
        <v/>
      </c>
      <c r="H152" s="44">
        <f>IF(OR(B152="",E152=""),"",MAX(0,E152*F152*G152))</f>
        <v/>
      </c>
      <c r="I152" s="44">
        <f>IF(H152="","",H152*'Parâmetros'!$B$6)</f>
        <v/>
      </c>
      <c r="J152" s="44">
        <f>IF(H152="","",H152*'Parâmetros'!$B$7)</f>
        <v/>
      </c>
      <c r="K152" s="44">
        <f>IF(H152="","",H152*'Parâmetros'!$B$8)</f>
        <v/>
      </c>
      <c r="L152" s="44">
        <f>IF(H152="","",IF('Parâmetros'!$B$5="Conservador",I152,IF('Parâmetros'!$B$5="Otimista",K152,J152)))</f>
        <v/>
      </c>
      <c r="M152" s="46">
        <f>IF(B152="","",IF(COUNTIFS('Histórico'!$B$6:$B$305,B152,'Histórico'!$J$6:$J$305,"&lt;&gt;")&gt;='Parâmetros'!$B$10,AVERAGEIFS('Histórico'!$K$6:$K$305,'Histórico'!$B$6:$B$305,B152,'Histórico'!$J$6:$J$305,"&lt;&gt;"),'Parâmetros'!$B$9))</f>
        <v/>
      </c>
      <c r="N152" s="44">
        <f>IF(L152="","",MAX(0,L152*(1-M152)))</f>
        <v/>
      </c>
      <c r="O152" s="44">
        <f>IF(L152="","",L152*(1+M152))</f>
        <v/>
      </c>
      <c r="P152" s="44">
        <f>IF(L152="","",IF(INDEX('Parâmetros'!$E$18:$E$117,MATCH(B152,'Parâmetros'!$A$18:$A$117,0))="","",INDEX('Parâmetros'!$E$18:$E$117,MATCH(B152,'Parâmetros'!$A$18:$A$117,0))+N(INDEX('Parâmetros'!$F$18:$F$117,MATCH(B152,'Parâmetros'!$A$18:$A$117,0)))-SUMIFS($L$6:L152,$B$6:B152,B152,$A$6:A152,"&lt;="&amp;A152)))</f>
        <v/>
      </c>
      <c r="Q152" s="44">
        <f>IF(P152="","",MAX(0,-P152))</f>
        <v/>
      </c>
      <c r="R152" s="43">
        <f>IF(B152="","",IF(L152="","SEM BASE",IF(P152="","ESTOQUE NÃO INFORMADO",IF(P152&lt;0,"RUPTURA PREVISTA",IF(D152="Sem histórico","USAR DEMANDA INICIAL",IF(D152="Histórico insuficiente","HISTÓRICO INSUFICIENTE","OK"))))))</f>
        <v/>
      </c>
    </row>
    <row r="153">
      <c r="A153" s="42">
        <f>IF(B153="","",EDATE(EOMONTH('Parâmetros'!$B$2,0)+1,MOD(ROW()-6,12)))</f>
        <v/>
      </c>
      <c r="B15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53" s="43">
        <f>IF(B153="","",INDEX('Parâmetros'!$B$18:$B$117,MATCH(B153,'Parâmetros'!$A$18:$A$117,0)))</f>
        <v/>
      </c>
      <c r="D153" s="43">
        <f>IF(B153="","",INDEX('Parâmetros'!$I$18:$I$117,MATCH(B153,'Parâmetros'!$A$18:$A$117,0)))</f>
        <v/>
      </c>
      <c r="E153" s="44">
        <f>IF(B153="","",IF(COUNTIFS('Histórico'!$B$6:$B$305,B153,'Histórico'!$A$6:$A$305,"&gt;="&amp;EDATE(EOMONTH('Parâmetros'!$B$2,0)+1,-'Parâmetros'!$B$4),'Histórico'!$A$6:$A$305,"&lt;="&amp;'Parâmetros'!$B$2,'Histórico'!$L$6:$L$305,"OK")&gt;='Parâmetros'!$B$11,AVERAGEIFS('Histórico'!$H$6:$H$305,'Histórico'!$B$6:$B$305,B153,'Histórico'!$A$6:$A$305,"&gt;="&amp;EDATE(EOMONTH('Parâmetros'!$B$2,0)+1,-'Parâmetros'!$B$4),'Histórico'!$A$6:$A$305,"&lt;="&amp;'Parâmetros'!$B$2,'Histórico'!$L$6:$L$305,"OK"),IF(INDEX('Parâmetros'!$G$18:$G$117,MATCH(B153,'Parâmetros'!$A$18:$A$117,0))="","",INDEX('Parâmetros'!$G$18:$G$117,MATCH(B153,'Parâmetros'!$A$18:$A$117,0)))))</f>
        <v/>
      </c>
      <c r="F153" s="45">
        <f>IF(B153="","",IF(COUNTIFS('Histórico'!$B$6:$B$305,B153,'Histórico'!$L$6:$L$305,"OK",'Histórico'!$M$6:$M$305,MONTH(A153),'Histórico'!$A$6:$A$305,"&lt;="&amp;'Parâmetros'!$B$2)&gt;='Parâmetros'!$B$12,MAX('Parâmetros'!$B$13,MIN('Parâmetros'!$B$14,IFERROR(AVERAGEIFS('Histórico'!$H$6:$H$305,'Histórico'!$B$6:$B$305,B153,'Histórico'!$L$6:$L$305,"OK",'Histórico'!$M$6:$M$305,MONTH(A153),'Histórico'!$A$6:$A$305,"&lt;="&amp;'Parâmetros'!$B$2)/AVERAGEIFS('Histórico'!$H$6:$H$305,'Histórico'!$B$6:$B$305,B153,'Histórico'!$L$6:$L$305,"OK",'Histórico'!$A$6:$A$305,"&lt;="&amp;'Parâmetros'!$B$2),1))),1))</f>
        <v/>
      </c>
      <c r="G153" s="45">
        <f>IF(OR(A153="",B153=""),"",MAX(0.1,1+SUMPRODUCT(--('Eventos'!$B$6:$B$105&lt;=EOMONTH(A153,0)),--('Eventos'!$C$6:$C$105&gt;=A153),--((('Eventos'!$D$6:$D$105=B153)+('Eventos'!$D$6:$D$105="TODOS"))&gt;0),--('Eventos'!$G$6:$G$105="Ativo"),--('Eventos'!$I$6:$I$105="OK"),'Eventos'!$F$6:$F$105)))</f>
        <v/>
      </c>
      <c r="H153" s="44">
        <f>IF(OR(B153="",E153=""),"",MAX(0,E153*F153*G153))</f>
        <v/>
      </c>
      <c r="I153" s="44">
        <f>IF(H153="","",H153*'Parâmetros'!$B$6)</f>
        <v/>
      </c>
      <c r="J153" s="44">
        <f>IF(H153="","",H153*'Parâmetros'!$B$7)</f>
        <v/>
      </c>
      <c r="K153" s="44">
        <f>IF(H153="","",H153*'Parâmetros'!$B$8)</f>
        <v/>
      </c>
      <c r="L153" s="44">
        <f>IF(H153="","",IF('Parâmetros'!$B$5="Conservador",I153,IF('Parâmetros'!$B$5="Otimista",K153,J153)))</f>
        <v/>
      </c>
      <c r="M153" s="46">
        <f>IF(B153="","",IF(COUNTIFS('Histórico'!$B$6:$B$305,B153,'Histórico'!$J$6:$J$305,"&lt;&gt;")&gt;='Parâmetros'!$B$10,AVERAGEIFS('Histórico'!$K$6:$K$305,'Histórico'!$B$6:$B$305,B153,'Histórico'!$J$6:$J$305,"&lt;&gt;"),'Parâmetros'!$B$9))</f>
        <v/>
      </c>
      <c r="N153" s="44">
        <f>IF(L153="","",MAX(0,L153*(1-M153)))</f>
        <v/>
      </c>
      <c r="O153" s="44">
        <f>IF(L153="","",L153*(1+M153))</f>
        <v/>
      </c>
      <c r="P153" s="44">
        <f>IF(L153="","",IF(INDEX('Parâmetros'!$E$18:$E$117,MATCH(B153,'Parâmetros'!$A$18:$A$117,0))="","",INDEX('Parâmetros'!$E$18:$E$117,MATCH(B153,'Parâmetros'!$A$18:$A$117,0))+N(INDEX('Parâmetros'!$F$18:$F$117,MATCH(B153,'Parâmetros'!$A$18:$A$117,0)))-SUMIFS($L$6:L153,$B$6:B153,B153,$A$6:A153,"&lt;="&amp;A153)))</f>
        <v/>
      </c>
      <c r="Q153" s="44">
        <f>IF(P153="","",MAX(0,-P153))</f>
        <v/>
      </c>
      <c r="R153" s="43">
        <f>IF(B153="","",IF(L153="","SEM BASE",IF(P153="","ESTOQUE NÃO INFORMADO",IF(P153&lt;0,"RUPTURA PREVISTA",IF(D153="Sem histórico","USAR DEMANDA INICIAL",IF(D153="Histórico insuficiente","HISTÓRICO INSUFICIENTE","OK"))))))</f>
        <v/>
      </c>
    </row>
    <row r="154">
      <c r="A154" s="42">
        <f>IF(B154="","",EDATE(EOMONTH('Parâmetros'!$B$2,0)+1,MOD(ROW()-6,12)))</f>
        <v/>
      </c>
      <c r="B15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54" s="43">
        <f>IF(B154="","",INDEX('Parâmetros'!$B$18:$B$117,MATCH(B154,'Parâmetros'!$A$18:$A$117,0)))</f>
        <v/>
      </c>
      <c r="D154" s="43">
        <f>IF(B154="","",INDEX('Parâmetros'!$I$18:$I$117,MATCH(B154,'Parâmetros'!$A$18:$A$117,0)))</f>
        <v/>
      </c>
      <c r="E154" s="44">
        <f>IF(B154="","",IF(COUNTIFS('Histórico'!$B$6:$B$305,B154,'Histórico'!$A$6:$A$305,"&gt;="&amp;EDATE(EOMONTH('Parâmetros'!$B$2,0)+1,-'Parâmetros'!$B$4),'Histórico'!$A$6:$A$305,"&lt;="&amp;'Parâmetros'!$B$2,'Histórico'!$L$6:$L$305,"OK")&gt;='Parâmetros'!$B$11,AVERAGEIFS('Histórico'!$H$6:$H$305,'Histórico'!$B$6:$B$305,B154,'Histórico'!$A$6:$A$305,"&gt;="&amp;EDATE(EOMONTH('Parâmetros'!$B$2,0)+1,-'Parâmetros'!$B$4),'Histórico'!$A$6:$A$305,"&lt;="&amp;'Parâmetros'!$B$2,'Histórico'!$L$6:$L$305,"OK"),IF(INDEX('Parâmetros'!$G$18:$G$117,MATCH(B154,'Parâmetros'!$A$18:$A$117,0))="","",INDEX('Parâmetros'!$G$18:$G$117,MATCH(B154,'Parâmetros'!$A$18:$A$117,0)))))</f>
        <v/>
      </c>
      <c r="F154" s="45">
        <f>IF(B154="","",IF(COUNTIFS('Histórico'!$B$6:$B$305,B154,'Histórico'!$L$6:$L$305,"OK",'Histórico'!$M$6:$M$305,MONTH(A154),'Histórico'!$A$6:$A$305,"&lt;="&amp;'Parâmetros'!$B$2)&gt;='Parâmetros'!$B$12,MAX('Parâmetros'!$B$13,MIN('Parâmetros'!$B$14,IFERROR(AVERAGEIFS('Histórico'!$H$6:$H$305,'Histórico'!$B$6:$B$305,B154,'Histórico'!$L$6:$L$305,"OK",'Histórico'!$M$6:$M$305,MONTH(A154),'Histórico'!$A$6:$A$305,"&lt;="&amp;'Parâmetros'!$B$2)/AVERAGEIFS('Histórico'!$H$6:$H$305,'Histórico'!$B$6:$B$305,B154,'Histórico'!$L$6:$L$305,"OK",'Histórico'!$A$6:$A$305,"&lt;="&amp;'Parâmetros'!$B$2),1))),1))</f>
        <v/>
      </c>
      <c r="G154" s="45">
        <f>IF(OR(A154="",B154=""),"",MAX(0.1,1+SUMPRODUCT(--('Eventos'!$B$6:$B$105&lt;=EOMONTH(A154,0)),--('Eventos'!$C$6:$C$105&gt;=A154),--((('Eventos'!$D$6:$D$105=B154)+('Eventos'!$D$6:$D$105="TODOS"))&gt;0),--('Eventos'!$G$6:$G$105="Ativo"),--('Eventos'!$I$6:$I$105="OK"),'Eventos'!$F$6:$F$105)))</f>
        <v/>
      </c>
      <c r="H154" s="44">
        <f>IF(OR(B154="",E154=""),"",MAX(0,E154*F154*G154))</f>
        <v/>
      </c>
      <c r="I154" s="44">
        <f>IF(H154="","",H154*'Parâmetros'!$B$6)</f>
        <v/>
      </c>
      <c r="J154" s="44">
        <f>IF(H154="","",H154*'Parâmetros'!$B$7)</f>
        <v/>
      </c>
      <c r="K154" s="44">
        <f>IF(H154="","",H154*'Parâmetros'!$B$8)</f>
        <v/>
      </c>
      <c r="L154" s="44">
        <f>IF(H154="","",IF('Parâmetros'!$B$5="Conservador",I154,IF('Parâmetros'!$B$5="Otimista",K154,J154)))</f>
        <v/>
      </c>
      <c r="M154" s="46">
        <f>IF(B154="","",IF(COUNTIFS('Histórico'!$B$6:$B$305,B154,'Histórico'!$J$6:$J$305,"&lt;&gt;")&gt;='Parâmetros'!$B$10,AVERAGEIFS('Histórico'!$K$6:$K$305,'Histórico'!$B$6:$B$305,B154,'Histórico'!$J$6:$J$305,"&lt;&gt;"),'Parâmetros'!$B$9))</f>
        <v/>
      </c>
      <c r="N154" s="44">
        <f>IF(L154="","",MAX(0,L154*(1-M154)))</f>
        <v/>
      </c>
      <c r="O154" s="44">
        <f>IF(L154="","",L154*(1+M154))</f>
        <v/>
      </c>
      <c r="P154" s="44">
        <f>IF(L154="","",IF(INDEX('Parâmetros'!$E$18:$E$117,MATCH(B154,'Parâmetros'!$A$18:$A$117,0))="","",INDEX('Parâmetros'!$E$18:$E$117,MATCH(B154,'Parâmetros'!$A$18:$A$117,0))+N(INDEX('Parâmetros'!$F$18:$F$117,MATCH(B154,'Parâmetros'!$A$18:$A$117,0)))-SUMIFS($L$6:L154,$B$6:B154,B154,$A$6:A154,"&lt;="&amp;A154)))</f>
        <v/>
      </c>
      <c r="Q154" s="44">
        <f>IF(P154="","",MAX(0,-P154))</f>
        <v/>
      </c>
      <c r="R154" s="43">
        <f>IF(B154="","",IF(L154="","SEM BASE",IF(P154="","ESTOQUE NÃO INFORMADO",IF(P154&lt;0,"RUPTURA PREVISTA",IF(D154="Sem histórico","USAR DEMANDA INICIAL",IF(D154="Histórico insuficiente","HISTÓRICO INSUFICIENTE","OK"))))))</f>
        <v/>
      </c>
    </row>
    <row r="155">
      <c r="A155" s="42">
        <f>IF(B155="","",EDATE(EOMONTH('Parâmetros'!$B$2,0)+1,MOD(ROW()-6,12)))</f>
        <v/>
      </c>
      <c r="B15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55" s="43">
        <f>IF(B155="","",INDEX('Parâmetros'!$B$18:$B$117,MATCH(B155,'Parâmetros'!$A$18:$A$117,0)))</f>
        <v/>
      </c>
      <c r="D155" s="43">
        <f>IF(B155="","",INDEX('Parâmetros'!$I$18:$I$117,MATCH(B155,'Parâmetros'!$A$18:$A$117,0)))</f>
        <v/>
      </c>
      <c r="E155" s="44">
        <f>IF(B155="","",IF(COUNTIFS('Histórico'!$B$6:$B$305,B155,'Histórico'!$A$6:$A$305,"&gt;="&amp;EDATE(EOMONTH('Parâmetros'!$B$2,0)+1,-'Parâmetros'!$B$4),'Histórico'!$A$6:$A$305,"&lt;="&amp;'Parâmetros'!$B$2,'Histórico'!$L$6:$L$305,"OK")&gt;='Parâmetros'!$B$11,AVERAGEIFS('Histórico'!$H$6:$H$305,'Histórico'!$B$6:$B$305,B155,'Histórico'!$A$6:$A$305,"&gt;="&amp;EDATE(EOMONTH('Parâmetros'!$B$2,0)+1,-'Parâmetros'!$B$4),'Histórico'!$A$6:$A$305,"&lt;="&amp;'Parâmetros'!$B$2,'Histórico'!$L$6:$L$305,"OK"),IF(INDEX('Parâmetros'!$G$18:$G$117,MATCH(B155,'Parâmetros'!$A$18:$A$117,0))="","",INDEX('Parâmetros'!$G$18:$G$117,MATCH(B155,'Parâmetros'!$A$18:$A$117,0)))))</f>
        <v/>
      </c>
      <c r="F155" s="45">
        <f>IF(B155="","",IF(COUNTIFS('Histórico'!$B$6:$B$305,B155,'Histórico'!$L$6:$L$305,"OK",'Histórico'!$M$6:$M$305,MONTH(A155),'Histórico'!$A$6:$A$305,"&lt;="&amp;'Parâmetros'!$B$2)&gt;='Parâmetros'!$B$12,MAX('Parâmetros'!$B$13,MIN('Parâmetros'!$B$14,IFERROR(AVERAGEIFS('Histórico'!$H$6:$H$305,'Histórico'!$B$6:$B$305,B155,'Histórico'!$L$6:$L$305,"OK",'Histórico'!$M$6:$M$305,MONTH(A155),'Histórico'!$A$6:$A$305,"&lt;="&amp;'Parâmetros'!$B$2)/AVERAGEIFS('Histórico'!$H$6:$H$305,'Histórico'!$B$6:$B$305,B155,'Histórico'!$L$6:$L$305,"OK",'Histórico'!$A$6:$A$305,"&lt;="&amp;'Parâmetros'!$B$2),1))),1))</f>
        <v/>
      </c>
      <c r="G155" s="45">
        <f>IF(OR(A155="",B155=""),"",MAX(0.1,1+SUMPRODUCT(--('Eventos'!$B$6:$B$105&lt;=EOMONTH(A155,0)),--('Eventos'!$C$6:$C$105&gt;=A155),--((('Eventos'!$D$6:$D$105=B155)+('Eventos'!$D$6:$D$105="TODOS"))&gt;0),--('Eventos'!$G$6:$G$105="Ativo"),--('Eventos'!$I$6:$I$105="OK"),'Eventos'!$F$6:$F$105)))</f>
        <v/>
      </c>
      <c r="H155" s="44">
        <f>IF(OR(B155="",E155=""),"",MAX(0,E155*F155*G155))</f>
        <v/>
      </c>
      <c r="I155" s="44">
        <f>IF(H155="","",H155*'Parâmetros'!$B$6)</f>
        <v/>
      </c>
      <c r="J155" s="44">
        <f>IF(H155="","",H155*'Parâmetros'!$B$7)</f>
        <v/>
      </c>
      <c r="K155" s="44">
        <f>IF(H155="","",H155*'Parâmetros'!$B$8)</f>
        <v/>
      </c>
      <c r="L155" s="44">
        <f>IF(H155="","",IF('Parâmetros'!$B$5="Conservador",I155,IF('Parâmetros'!$B$5="Otimista",K155,J155)))</f>
        <v/>
      </c>
      <c r="M155" s="46">
        <f>IF(B155="","",IF(COUNTIFS('Histórico'!$B$6:$B$305,B155,'Histórico'!$J$6:$J$305,"&lt;&gt;")&gt;='Parâmetros'!$B$10,AVERAGEIFS('Histórico'!$K$6:$K$305,'Histórico'!$B$6:$B$305,B155,'Histórico'!$J$6:$J$305,"&lt;&gt;"),'Parâmetros'!$B$9))</f>
        <v/>
      </c>
      <c r="N155" s="44">
        <f>IF(L155="","",MAX(0,L155*(1-M155)))</f>
        <v/>
      </c>
      <c r="O155" s="44">
        <f>IF(L155="","",L155*(1+M155))</f>
        <v/>
      </c>
      <c r="P155" s="44">
        <f>IF(L155="","",IF(INDEX('Parâmetros'!$E$18:$E$117,MATCH(B155,'Parâmetros'!$A$18:$A$117,0))="","",INDEX('Parâmetros'!$E$18:$E$117,MATCH(B155,'Parâmetros'!$A$18:$A$117,0))+N(INDEX('Parâmetros'!$F$18:$F$117,MATCH(B155,'Parâmetros'!$A$18:$A$117,0)))-SUMIFS($L$6:L155,$B$6:B155,B155,$A$6:A155,"&lt;="&amp;A155)))</f>
        <v/>
      </c>
      <c r="Q155" s="44">
        <f>IF(P155="","",MAX(0,-P155))</f>
        <v/>
      </c>
      <c r="R155" s="43">
        <f>IF(B155="","",IF(L155="","SEM BASE",IF(P155="","ESTOQUE NÃO INFORMADO",IF(P155&lt;0,"RUPTURA PREVISTA",IF(D155="Sem histórico","USAR DEMANDA INICIAL",IF(D155="Histórico insuficiente","HISTÓRICO INSUFICIENTE","OK"))))))</f>
        <v/>
      </c>
    </row>
    <row r="156">
      <c r="A156" s="42">
        <f>IF(B156="","",EDATE(EOMONTH('Parâmetros'!$B$2,0)+1,MOD(ROW()-6,12)))</f>
        <v/>
      </c>
      <c r="B15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56" s="43">
        <f>IF(B156="","",INDEX('Parâmetros'!$B$18:$B$117,MATCH(B156,'Parâmetros'!$A$18:$A$117,0)))</f>
        <v/>
      </c>
      <c r="D156" s="43">
        <f>IF(B156="","",INDEX('Parâmetros'!$I$18:$I$117,MATCH(B156,'Parâmetros'!$A$18:$A$117,0)))</f>
        <v/>
      </c>
      <c r="E156" s="44">
        <f>IF(B156="","",IF(COUNTIFS('Histórico'!$B$6:$B$305,B156,'Histórico'!$A$6:$A$305,"&gt;="&amp;EDATE(EOMONTH('Parâmetros'!$B$2,0)+1,-'Parâmetros'!$B$4),'Histórico'!$A$6:$A$305,"&lt;="&amp;'Parâmetros'!$B$2,'Histórico'!$L$6:$L$305,"OK")&gt;='Parâmetros'!$B$11,AVERAGEIFS('Histórico'!$H$6:$H$305,'Histórico'!$B$6:$B$305,B156,'Histórico'!$A$6:$A$305,"&gt;="&amp;EDATE(EOMONTH('Parâmetros'!$B$2,0)+1,-'Parâmetros'!$B$4),'Histórico'!$A$6:$A$305,"&lt;="&amp;'Parâmetros'!$B$2,'Histórico'!$L$6:$L$305,"OK"),IF(INDEX('Parâmetros'!$G$18:$G$117,MATCH(B156,'Parâmetros'!$A$18:$A$117,0))="","",INDEX('Parâmetros'!$G$18:$G$117,MATCH(B156,'Parâmetros'!$A$18:$A$117,0)))))</f>
        <v/>
      </c>
      <c r="F156" s="45">
        <f>IF(B156="","",IF(COUNTIFS('Histórico'!$B$6:$B$305,B156,'Histórico'!$L$6:$L$305,"OK",'Histórico'!$M$6:$M$305,MONTH(A156),'Histórico'!$A$6:$A$305,"&lt;="&amp;'Parâmetros'!$B$2)&gt;='Parâmetros'!$B$12,MAX('Parâmetros'!$B$13,MIN('Parâmetros'!$B$14,IFERROR(AVERAGEIFS('Histórico'!$H$6:$H$305,'Histórico'!$B$6:$B$305,B156,'Histórico'!$L$6:$L$305,"OK",'Histórico'!$M$6:$M$305,MONTH(A156),'Histórico'!$A$6:$A$305,"&lt;="&amp;'Parâmetros'!$B$2)/AVERAGEIFS('Histórico'!$H$6:$H$305,'Histórico'!$B$6:$B$305,B156,'Histórico'!$L$6:$L$305,"OK",'Histórico'!$A$6:$A$305,"&lt;="&amp;'Parâmetros'!$B$2),1))),1))</f>
        <v/>
      </c>
      <c r="G156" s="45">
        <f>IF(OR(A156="",B156=""),"",MAX(0.1,1+SUMPRODUCT(--('Eventos'!$B$6:$B$105&lt;=EOMONTH(A156,0)),--('Eventos'!$C$6:$C$105&gt;=A156),--((('Eventos'!$D$6:$D$105=B156)+('Eventos'!$D$6:$D$105="TODOS"))&gt;0),--('Eventos'!$G$6:$G$105="Ativo"),--('Eventos'!$I$6:$I$105="OK"),'Eventos'!$F$6:$F$105)))</f>
        <v/>
      </c>
      <c r="H156" s="44">
        <f>IF(OR(B156="",E156=""),"",MAX(0,E156*F156*G156))</f>
        <v/>
      </c>
      <c r="I156" s="44">
        <f>IF(H156="","",H156*'Parâmetros'!$B$6)</f>
        <v/>
      </c>
      <c r="J156" s="44">
        <f>IF(H156="","",H156*'Parâmetros'!$B$7)</f>
        <v/>
      </c>
      <c r="K156" s="44">
        <f>IF(H156="","",H156*'Parâmetros'!$B$8)</f>
        <v/>
      </c>
      <c r="L156" s="44">
        <f>IF(H156="","",IF('Parâmetros'!$B$5="Conservador",I156,IF('Parâmetros'!$B$5="Otimista",K156,J156)))</f>
        <v/>
      </c>
      <c r="M156" s="46">
        <f>IF(B156="","",IF(COUNTIFS('Histórico'!$B$6:$B$305,B156,'Histórico'!$J$6:$J$305,"&lt;&gt;")&gt;='Parâmetros'!$B$10,AVERAGEIFS('Histórico'!$K$6:$K$305,'Histórico'!$B$6:$B$305,B156,'Histórico'!$J$6:$J$305,"&lt;&gt;"),'Parâmetros'!$B$9))</f>
        <v/>
      </c>
      <c r="N156" s="44">
        <f>IF(L156="","",MAX(0,L156*(1-M156)))</f>
        <v/>
      </c>
      <c r="O156" s="44">
        <f>IF(L156="","",L156*(1+M156))</f>
        <v/>
      </c>
      <c r="P156" s="44">
        <f>IF(L156="","",IF(INDEX('Parâmetros'!$E$18:$E$117,MATCH(B156,'Parâmetros'!$A$18:$A$117,0))="","",INDEX('Parâmetros'!$E$18:$E$117,MATCH(B156,'Parâmetros'!$A$18:$A$117,0))+N(INDEX('Parâmetros'!$F$18:$F$117,MATCH(B156,'Parâmetros'!$A$18:$A$117,0)))-SUMIFS($L$6:L156,$B$6:B156,B156,$A$6:A156,"&lt;="&amp;A156)))</f>
        <v/>
      </c>
      <c r="Q156" s="44">
        <f>IF(P156="","",MAX(0,-P156))</f>
        <v/>
      </c>
      <c r="R156" s="43">
        <f>IF(B156="","",IF(L156="","SEM BASE",IF(P156="","ESTOQUE NÃO INFORMADO",IF(P156&lt;0,"RUPTURA PREVISTA",IF(D156="Sem histórico","USAR DEMANDA INICIAL",IF(D156="Histórico insuficiente","HISTÓRICO INSUFICIENTE","OK"))))))</f>
        <v/>
      </c>
    </row>
    <row r="157">
      <c r="A157" s="42">
        <f>IF(B157="","",EDATE(EOMONTH('Parâmetros'!$B$2,0)+1,MOD(ROW()-6,12)))</f>
        <v/>
      </c>
      <c r="B15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57" s="43">
        <f>IF(B157="","",INDEX('Parâmetros'!$B$18:$B$117,MATCH(B157,'Parâmetros'!$A$18:$A$117,0)))</f>
        <v/>
      </c>
      <c r="D157" s="43">
        <f>IF(B157="","",INDEX('Parâmetros'!$I$18:$I$117,MATCH(B157,'Parâmetros'!$A$18:$A$117,0)))</f>
        <v/>
      </c>
      <c r="E157" s="44">
        <f>IF(B157="","",IF(COUNTIFS('Histórico'!$B$6:$B$305,B157,'Histórico'!$A$6:$A$305,"&gt;="&amp;EDATE(EOMONTH('Parâmetros'!$B$2,0)+1,-'Parâmetros'!$B$4),'Histórico'!$A$6:$A$305,"&lt;="&amp;'Parâmetros'!$B$2,'Histórico'!$L$6:$L$305,"OK")&gt;='Parâmetros'!$B$11,AVERAGEIFS('Histórico'!$H$6:$H$305,'Histórico'!$B$6:$B$305,B157,'Histórico'!$A$6:$A$305,"&gt;="&amp;EDATE(EOMONTH('Parâmetros'!$B$2,0)+1,-'Parâmetros'!$B$4),'Histórico'!$A$6:$A$305,"&lt;="&amp;'Parâmetros'!$B$2,'Histórico'!$L$6:$L$305,"OK"),IF(INDEX('Parâmetros'!$G$18:$G$117,MATCH(B157,'Parâmetros'!$A$18:$A$117,0))="","",INDEX('Parâmetros'!$G$18:$G$117,MATCH(B157,'Parâmetros'!$A$18:$A$117,0)))))</f>
        <v/>
      </c>
      <c r="F157" s="45">
        <f>IF(B157="","",IF(COUNTIFS('Histórico'!$B$6:$B$305,B157,'Histórico'!$L$6:$L$305,"OK",'Histórico'!$M$6:$M$305,MONTH(A157),'Histórico'!$A$6:$A$305,"&lt;="&amp;'Parâmetros'!$B$2)&gt;='Parâmetros'!$B$12,MAX('Parâmetros'!$B$13,MIN('Parâmetros'!$B$14,IFERROR(AVERAGEIFS('Histórico'!$H$6:$H$305,'Histórico'!$B$6:$B$305,B157,'Histórico'!$L$6:$L$305,"OK",'Histórico'!$M$6:$M$305,MONTH(A157),'Histórico'!$A$6:$A$305,"&lt;="&amp;'Parâmetros'!$B$2)/AVERAGEIFS('Histórico'!$H$6:$H$305,'Histórico'!$B$6:$B$305,B157,'Histórico'!$L$6:$L$305,"OK",'Histórico'!$A$6:$A$305,"&lt;="&amp;'Parâmetros'!$B$2),1))),1))</f>
        <v/>
      </c>
      <c r="G157" s="45">
        <f>IF(OR(A157="",B157=""),"",MAX(0.1,1+SUMPRODUCT(--('Eventos'!$B$6:$B$105&lt;=EOMONTH(A157,0)),--('Eventos'!$C$6:$C$105&gt;=A157),--((('Eventos'!$D$6:$D$105=B157)+('Eventos'!$D$6:$D$105="TODOS"))&gt;0),--('Eventos'!$G$6:$G$105="Ativo"),--('Eventos'!$I$6:$I$105="OK"),'Eventos'!$F$6:$F$105)))</f>
        <v/>
      </c>
      <c r="H157" s="44">
        <f>IF(OR(B157="",E157=""),"",MAX(0,E157*F157*G157))</f>
        <v/>
      </c>
      <c r="I157" s="44">
        <f>IF(H157="","",H157*'Parâmetros'!$B$6)</f>
        <v/>
      </c>
      <c r="J157" s="44">
        <f>IF(H157="","",H157*'Parâmetros'!$B$7)</f>
        <v/>
      </c>
      <c r="K157" s="44">
        <f>IF(H157="","",H157*'Parâmetros'!$B$8)</f>
        <v/>
      </c>
      <c r="L157" s="44">
        <f>IF(H157="","",IF('Parâmetros'!$B$5="Conservador",I157,IF('Parâmetros'!$B$5="Otimista",K157,J157)))</f>
        <v/>
      </c>
      <c r="M157" s="46">
        <f>IF(B157="","",IF(COUNTIFS('Histórico'!$B$6:$B$305,B157,'Histórico'!$J$6:$J$305,"&lt;&gt;")&gt;='Parâmetros'!$B$10,AVERAGEIFS('Histórico'!$K$6:$K$305,'Histórico'!$B$6:$B$305,B157,'Histórico'!$J$6:$J$305,"&lt;&gt;"),'Parâmetros'!$B$9))</f>
        <v/>
      </c>
      <c r="N157" s="44">
        <f>IF(L157="","",MAX(0,L157*(1-M157)))</f>
        <v/>
      </c>
      <c r="O157" s="44">
        <f>IF(L157="","",L157*(1+M157))</f>
        <v/>
      </c>
      <c r="P157" s="44">
        <f>IF(L157="","",IF(INDEX('Parâmetros'!$E$18:$E$117,MATCH(B157,'Parâmetros'!$A$18:$A$117,0))="","",INDEX('Parâmetros'!$E$18:$E$117,MATCH(B157,'Parâmetros'!$A$18:$A$117,0))+N(INDEX('Parâmetros'!$F$18:$F$117,MATCH(B157,'Parâmetros'!$A$18:$A$117,0)))-SUMIFS($L$6:L157,$B$6:B157,B157,$A$6:A157,"&lt;="&amp;A157)))</f>
        <v/>
      </c>
      <c r="Q157" s="44">
        <f>IF(P157="","",MAX(0,-P157))</f>
        <v/>
      </c>
      <c r="R157" s="43">
        <f>IF(B157="","",IF(L157="","SEM BASE",IF(P157="","ESTOQUE NÃO INFORMADO",IF(P157&lt;0,"RUPTURA PREVISTA",IF(D157="Sem histórico","USAR DEMANDA INICIAL",IF(D157="Histórico insuficiente","HISTÓRICO INSUFICIENTE","OK"))))))</f>
        <v/>
      </c>
    </row>
    <row r="158">
      <c r="A158" s="42">
        <f>IF(B158="","",EDATE(EOMONTH('Parâmetros'!$B$2,0)+1,MOD(ROW()-6,12)))</f>
        <v/>
      </c>
      <c r="B15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58" s="43">
        <f>IF(B158="","",INDEX('Parâmetros'!$B$18:$B$117,MATCH(B158,'Parâmetros'!$A$18:$A$117,0)))</f>
        <v/>
      </c>
      <c r="D158" s="43">
        <f>IF(B158="","",INDEX('Parâmetros'!$I$18:$I$117,MATCH(B158,'Parâmetros'!$A$18:$A$117,0)))</f>
        <v/>
      </c>
      <c r="E158" s="44">
        <f>IF(B158="","",IF(COUNTIFS('Histórico'!$B$6:$B$305,B158,'Histórico'!$A$6:$A$305,"&gt;="&amp;EDATE(EOMONTH('Parâmetros'!$B$2,0)+1,-'Parâmetros'!$B$4),'Histórico'!$A$6:$A$305,"&lt;="&amp;'Parâmetros'!$B$2,'Histórico'!$L$6:$L$305,"OK")&gt;='Parâmetros'!$B$11,AVERAGEIFS('Histórico'!$H$6:$H$305,'Histórico'!$B$6:$B$305,B158,'Histórico'!$A$6:$A$305,"&gt;="&amp;EDATE(EOMONTH('Parâmetros'!$B$2,0)+1,-'Parâmetros'!$B$4),'Histórico'!$A$6:$A$305,"&lt;="&amp;'Parâmetros'!$B$2,'Histórico'!$L$6:$L$305,"OK"),IF(INDEX('Parâmetros'!$G$18:$G$117,MATCH(B158,'Parâmetros'!$A$18:$A$117,0))="","",INDEX('Parâmetros'!$G$18:$G$117,MATCH(B158,'Parâmetros'!$A$18:$A$117,0)))))</f>
        <v/>
      </c>
      <c r="F158" s="45">
        <f>IF(B158="","",IF(COUNTIFS('Histórico'!$B$6:$B$305,B158,'Histórico'!$L$6:$L$305,"OK",'Histórico'!$M$6:$M$305,MONTH(A158),'Histórico'!$A$6:$A$305,"&lt;="&amp;'Parâmetros'!$B$2)&gt;='Parâmetros'!$B$12,MAX('Parâmetros'!$B$13,MIN('Parâmetros'!$B$14,IFERROR(AVERAGEIFS('Histórico'!$H$6:$H$305,'Histórico'!$B$6:$B$305,B158,'Histórico'!$L$6:$L$305,"OK",'Histórico'!$M$6:$M$305,MONTH(A158),'Histórico'!$A$6:$A$305,"&lt;="&amp;'Parâmetros'!$B$2)/AVERAGEIFS('Histórico'!$H$6:$H$305,'Histórico'!$B$6:$B$305,B158,'Histórico'!$L$6:$L$305,"OK",'Histórico'!$A$6:$A$305,"&lt;="&amp;'Parâmetros'!$B$2),1))),1))</f>
        <v/>
      </c>
      <c r="G158" s="45">
        <f>IF(OR(A158="",B158=""),"",MAX(0.1,1+SUMPRODUCT(--('Eventos'!$B$6:$B$105&lt;=EOMONTH(A158,0)),--('Eventos'!$C$6:$C$105&gt;=A158),--((('Eventos'!$D$6:$D$105=B158)+('Eventos'!$D$6:$D$105="TODOS"))&gt;0),--('Eventos'!$G$6:$G$105="Ativo"),--('Eventos'!$I$6:$I$105="OK"),'Eventos'!$F$6:$F$105)))</f>
        <v/>
      </c>
      <c r="H158" s="44">
        <f>IF(OR(B158="",E158=""),"",MAX(0,E158*F158*G158))</f>
        <v/>
      </c>
      <c r="I158" s="44">
        <f>IF(H158="","",H158*'Parâmetros'!$B$6)</f>
        <v/>
      </c>
      <c r="J158" s="44">
        <f>IF(H158="","",H158*'Parâmetros'!$B$7)</f>
        <v/>
      </c>
      <c r="K158" s="44">
        <f>IF(H158="","",H158*'Parâmetros'!$B$8)</f>
        <v/>
      </c>
      <c r="L158" s="44">
        <f>IF(H158="","",IF('Parâmetros'!$B$5="Conservador",I158,IF('Parâmetros'!$B$5="Otimista",K158,J158)))</f>
        <v/>
      </c>
      <c r="M158" s="46">
        <f>IF(B158="","",IF(COUNTIFS('Histórico'!$B$6:$B$305,B158,'Histórico'!$J$6:$J$305,"&lt;&gt;")&gt;='Parâmetros'!$B$10,AVERAGEIFS('Histórico'!$K$6:$K$305,'Histórico'!$B$6:$B$305,B158,'Histórico'!$J$6:$J$305,"&lt;&gt;"),'Parâmetros'!$B$9))</f>
        <v/>
      </c>
      <c r="N158" s="44">
        <f>IF(L158="","",MAX(0,L158*(1-M158)))</f>
        <v/>
      </c>
      <c r="O158" s="44">
        <f>IF(L158="","",L158*(1+M158))</f>
        <v/>
      </c>
      <c r="P158" s="44">
        <f>IF(L158="","",IF(INDEX('Parâmetros'!$E$18:$E$117,MATCH(B158,'Parâmetros'!$A$18:$A$117,0))="","",INDEX('Parâmetros'!$E$18:$E$117,MATCH(B158,'Parâmetros'!$A$18:$A$117,0))+N(INDEX('Parâmetros'!$F$18:$F$117,MATCH(B158,'Parâmetros'!$A$18:$A$117,0)))-SUMIFS($L$6:L158,$B$6:B158,B158,$A$6:A158,"&lt;="&amp;A158)))</f>
        <v/>
      </c>
      <c r="Q158" s="44">
        <f>IF(P158="","",MAX(0,-P158))</f>
        <v/>
      </c>
      <c r="R158" s="43">
        <f>IF(B158="","",IF(L158="","SEM BASE",IF(P158="","ESTOQUE NÃO INFORMADO",IF(P158&lt;0,"RUPTURA PREVISTA",IF(D158="Sem histórico","USAR DEMANDA INICIAL",IF(D158="Histórico insuficiente","HISTÓRICO INSUFICIENTE","OK"))))))</f>
        <v/>
      </c>
    </row>
    <row r="159">
      <c r="A159" s="42">
        <f>IF(B159="","",EDATE(EOMONTH('Parâmetros'!$B$2,0)+1,MOD(ROW()-6,12)))</f>
        <v/>
      </c>
      <c r="B15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59" s="43">
        <f>IF(B159="","",INDEX('Parâmetros'!$B$18:$B$117,MATCH(B159,'Parâmetros'!$A$18:$A$117,0)))</f>
        <v/>
      </c>
      <c r="D159" s="43">
        <f>IF(B159="","",INDEX('Parâmetros'!$I$18:$I$117,MATCH(B159,'Parâmetros'!$A$18:$A$117,0)))</f>
        <v/>
      </c>
      <c r="E159" s="44">
        <f>IF(B159="","",IF(COUNTIFS('Histórico'!$B$6:$B$305,B159,'Histórico'!$A$6:$A$305,"&gt;="&amp;EDATE(EOMONTH('Parâmetros'!$B$2,0)+1,-'Parâmetros'!$B$4),'Histórico'!$A$6:$A$305,"&lt;="&amp;'Parâmetros'!$B$2,'Histórico'!$L$6:$L$305,"OK")&gt;='Parâmetros'!$B$11,AVERAGEIFS('Histórico'!$H$6:$H$305,'Histórico'!$B$6:$B$305,B159,'Histórico'!$A$6:$A$305,"&gt;="&amp;EDATE(EOMONTH('Parâmetros'!$B$2,0)+1,-'Parâmetros'!$B$4),'Histórico'!$A$6:$A$305,"&lt;="&amp;'Parâmetros'!$B$2,'Histórico'!$L$6:$L$305,"OK"),IF(INDEX('Parâmetros'!$G$18:$G$117,MATCH(B159,'Parâmetros'!$A$18:$A$117,0))="","",INDEX('Parâmetros'!$G$18:$G$117,MATCH(B159,'Parâmetros'!$A$18:$A$117,0)))))</f>
        <v/>
      </c>
      <c r="F159" s="45">
        <f>IF(B159="","",IF(COUNTIFS('Histórico'!$B$6:$B$305,B159,'Histórico'!$L$6:$L$305,"OK",'Histórico'!$M$6:$M$305,MONTH(A159),'Histórico'!$A$6:$A$305,"&lt;="&amp;'Parâmetros'!$B$2)&gt;='Parâmetros'!$B$12,MAX('Parâmetros'!$B$13,MIN('Parâmetros'!$B$14,IFERROR(AVERAGEIFS('Histórico'!$H$6:$H$305,'Histórico'!$B$6:$B$305,B159,'Histórico'!$L$6:$L$305,"OK",'Histórico'!$M$6:$M$305,MONTH(A159),'Histórico'!$A$6:$A$305,"&lt;="&amp;'Parâmetros'!$B$2)/AVERAGEIFS('Histórico'!$H$6:$H$305,'Histórico'!$B$6:$B$305,B159,'Histórico'!$L$6:$L$305,"OK",'Histórico'!$A$6:$A$305,"&lt;="&amp;'Parâmetros'!$B$2),1))),1))</f>
        <v/>
      </c>
      <c r="G159" s="45">
        <f>IF(OR(A159="",B159=""),"",MAX(0.1,1+SUMPRODUCT(--('Eventos'!$B$6:$B$105&lt;=EOMONTH(A159,0)),--('Eventos'!$C$6:$C$105&gt;=A159),--((('Eventos'!$D$6:$D$105=B159)+('Eventos'!$D$6:$D$105="TODOS"))&gt;0),--('Eventos'!$G$6:$G$105="Ativo"),--('Eventos'!$I$6:$I$105="OK"),'Eventos'!$F$6:$F$105)))</f>
        <v/>
      </c>
      <c r="H159" s="44">
        <f>IF(OR(B159="",E159=""),"",MAX(0,E159*F159*G159))</f>
        <v/>
      </c>
      <c r="I159" s="44">
        <f>IF(H159="","",H159*'Parâmetros'!$B$6)</f>
        <v/>
      </c>
      <c r="J159" s="44">
        <f>IF(H159="","",H159*'Parâmetros'!$B$7)</f>
        <v/>
      </c>
      <c r="K159" s="44">
        <f>IF(H159="","",H159*'Parâmetros'!$B$8)</f>
        <v/>
      </c>
      <c r="L159" s="44">
        <f>IF(H159="","",IF('Parâmetros'!$B$5="Conservador",I159,IF('Parâmetros'!$B$5="Otimista",K159,J159)))</f>
        <v/>
      </c>
      <c r="M159" s="46">
        <f>IF(B159="","",IF(COUNTIFS('Histórico'!$B$6:$B$305,B159,'Histórico'!$J$6:$J$305,"&lt;&gt;")&gt;='Parâmetros'!$B$10,AVERAGEIFS('Histórico'!$K$6:$K$305,'Histórico'!$B$6:$B$305,B159,'Histórico'!$J$6:$J$305,"&lt;&gt;"),'Parâmetros'!$B$9))</f>
        <v/>
      </c>
      <c r="N159" s="44">
        <f>IF(L159="","",MAX(0,L159*(1-M159)))</f>
        <v/>
      </c>
      <c r="O159" s="44">
        <f>IF(L159="","",L159*(1+M159))</f>
        <v/>
      </c>
      <c r="P159" s="44">
        <f>IF(L159="","",IF(INDEX('Parâmetros'!$E$18:$E$117,MATCH(B159,'Parâmetros'!$A$18:$A$117,0))="","",INDEX('Parâmetros'!$E$18:$E$117,MATCH(B159,'Parâmetros'!$A$18:$A$117,0))+N(INDEX('Parâmetros'!$F$18:$F$117,MATCH(B159,'Parâmetros'!$A$18:$A$117,0)))-SUMIFS($L$6:L159,$B$6:B159,B159,$A$6:A159,"&lt;="&amp;A159)))</f>
        <v/>
      </c>
      <c r="Q159" s="44">
        <f>IF(P159="","",MAX(0,-P159))</f>
        <v/>
      </c>
      <c r="R159" s="43">
        <f>IF(B159="","",IF(L159="","SEM BASE",IF(P159="","ESTOQUE NÃO INFORMADO",IF(P159&lt;0,"RUPTURA PREVISTA",IF(D159="Sem histórico","USAR DEMANDA INICIAL",IF(D159="Histórico insuficiente","HISTÓRICO INSUFICIENTE","OK"))))))</f>
        <v/>
      </c>
    </row>
    <row r="160">
      <c r="A160" s="42">
        <f>IF(B160="","",EDATE(EOMONTH('Parâmetros'!$B$2,0)+1,MOD(ROW()-6,12)))</f>
        <v/>
      </c>
      <c r="B16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60" s="43">
        <f>IF(B160="","",INDEX('Parâmetros'!$B$18:$B$117,MATCH(B160,'Parâmetros'!$A$18:$A$117,0)))</f>
        <v/>
      </c>
      <c r="D160" s="43">
        <f>IF(B160="","",INDEX('Parâmetros'!$I$18:$I$117,MATCH(B160,'Parâmetros'!$A$18:$A$117,0)))</f>
        <v/>
      </c>
      <c r="E160" s="44">
        <f>IF(B160="","",IF(COUNTIFS('Histórico'!$B$6:$B$305,B160,'Histórico'!$A$6:$A$305,"&gt;="&amp;EDATE(EOMONTH('Parâmetros'!$B$2,0)+1,-'Parâmetros'!$B$4),'Histórico'!$A$6:$A$305,"&lt;="&amp;'Parâmetros'!$B$2,'Histórico'!$L$6:$L$305,"OK")&gt;='Parâmetros'!$B$11,AVERAGEIFS('Histórico'!$H$6:$H$305,'Histórico'!$B$6:$B$305,B160,'Histórico'!$A$6:$A$305,"&gt;="&amp;EDATE(EOMONTH('Parâmetros'!$B$2,0)+1,-'Parâmetros'!$B$4),'Histórico'!$A$6:$A$305,"&lt;="&amp;'Parâmetros'!$B$2,'Histórico'!$L$6:$L$305,"OK"),IF(INDEX('Parâmetros'!$G$18:$G$117,MATCH(B160,'Parâmetros'!$A$18:$A$117,0))="","",INDEX('Parâmetros'!$G$18:$G$117,MATCH(B160,'Parâmetros'!$A$18:$A$117,0)))))</f>
        <v/>
      </c>
      <c r="F160" s="45">
        <f>IF(B160="","",IF(COUNTIFS('Histórico'!$B$6:$B$305,B160,'Histórico'!$L$6:$L$305,"OK",'Histórico'!$M$6:$M$305,MONTH(A160),'Histórico'!$A$6:$A$305,"&lt;="&amp;'Parâmetros'!$B$2)&gt;='Parâmetros'!$B$12,MAX('Parâmetros'!$B$13,MIN('Parâmetros'!$B$14,IFERROR(AVERAGEIFS('Histórico'!$H$6:$H$305,'Histórico'!$B$6:$B$305,B160,'Histórico'!$L$6:$L$305,"OK",'Histórico'!$M$6:$M$305,MONTH(A160),'Histórico'!$A$6:$A$305,"&lt;="&amp;'Parâmetros'!$B$2)/AVERAGEIFS('Histórico'!$H$6:$H$305,'Histórico'!$B$6:$B$305,B160,'Histórico'!$L$6:$L$305,"OK",'Histórico'!$A$6:$A$305,"&lt;="&amp;'Parâmetros'!$B$2),1))),1))</f>
        <v/>
      </c>
      <c r="G160" s="45">
        <f>IF(OR(A160="",B160=""),"",MAX(0.1,1+SUMPRODUCT(--('Eventos'!$B$6:$B$105&lt;=EOMONTH(A160,0)),--('Eventos'!$C$6:$C$105&gt;=A160),--((('Eventos'!$D$6:$D$105=B160)+('Eventos'!$D$6:$D$105="TODOS"))&gt;0),--('Eventos'!$G$6:$G$105="Ativo"),--('Eventos'!$I$6:$I$105="OK"),'Eventos'!$F$6:$F$105)))</f>
        <v/>
      </c>
      <c r="H160" s="44">
        <f>IF(OR(B160="",E160=""),"",MAX(0,E160*F160*G160))</f>
        <v/>
      </c>
      <c r="I160" s="44">
        <f>IF(H160="","",H160*'Parâmetros'!$B$6)</f>
        <v/>
      </c>
      <c r="J160" s="44">
        <f>IF(H160="","",H160*'Parâmetros'!$B$7)</f>
        <v/>
      </c>
      <c r="K160" s="44">
        <f>IF(H160="","",H160*'Parâmetros'!$B$8)</f>
        <v/>
      </c>
      <c r="L160" s="44">
        <f>IF(H160="","",IF('Parâmetros'!$B$5="Conservador",I160,IF('Parâmetros'!$B$5="Otimista",K160,J160)))</f>
        <v/>
      </c>
      <c r="M160" s="46">
        <f>IF(B160="","",IF(COUNTIFS('Histórico'!$B$6:$B$305,B160,'Histórico'!$J$6:$J$305,"&lt;&gt;")&gt;='Parâmetros'!$B$10,AVERAGEIFS('Histórico'!$K$6:$K$305,'Histórico'!$B$6:$B$305,B160,'Histórico'!$J$6:$J$305,"&lt;&gt;"),'Parâmetros'!$B$9))</f>
        <v/>
      </c>
      <c r="N160" s="44">
        <f>IF(L160="","",MAX(0,L160*(1-M160)))</f>
        <v/>
      </c>
      <c r="O160" s="44">
        <f>IF(L160="","",L160*(1+M160))</f>
        <v/>
      </c>
      <c r="P160" s="44">
        <f>IF(L160="","",IF(INDEX('Parâmetros'!$E$18:$E$117,MATCH(B160,'Parâmetros'!$A$18:$A$117,0))="","",INDEX('Parâmetros'!$E$18:$E$117,MATCH(B160,'Parâmetros'!$A$18:$A$117,0))+N(INDEX('Parâmetros'!$F$18:$F$117,MATCH(B160,'Parâmetros'!$A$18:$A$117,0)))-SUMIFS($L$6:L160,$B$6:B160,B160,$A$6:A160,"&lt;="&amp;A160)))</f>
        <v/>
      </c>
      <c r="Q160" s="44">
        <f>IF(P160="","",MAX(0,-P160))</f>
        <v/>
      </c>
      <c r="R160" s="43">
        <f>IF(B160="","",IF(L160="","SEM BASE",IF(P160="","ESTOQUE NÃO INFORMADO",IF(P160&lt;0,"RUPTURA PREVISTA",IF(D160="Sem histórico","USAR DEMANDA INICIAL",IF(D160="Histórico insuficiente","HISTÓRICO INSUFICIENTE","OK"))))))</f>
        <v/>
      </c>
    </row>
    <row r="161">
      <c r="A161" s="42">
        <f>IF(B161="","",EDATE(EOMONTH('Parâmetros'!$B$2,0)+1,MOD(ROW()-6,12)))</f>
        <v/>
      </c>
      <c r="B16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61" s="43">
        <f>IF(B161="","",INDEX('Parâmetros'!$B$18:$B$117,MATCH(B161,'Parâmetros'!$A$18:$A$117,0)))</f>
        <v/>
      </c>
      <c r="D161" s="43">
        <f>IF(B161="","",INDEX('Parâmetros'!$I$18:$I$117,MATCH(B161,'Parâmetros'!$A$18:$A$117,0)))</f>
        <v/>
      </c>
      <c r="E161" s="44">
        <f>IF(B161="","",IF(COUNTIFS('Histórico'!$B$6:$B$305,B161,'Histórico'!$A$6:$A$305,"&gt;="&amp;EDATE(EOMONTH('Parâmetros'!$B$2,0)+1,-'Parâmetros'!$B$4),'Histórico'!$A$6:$A$305,"&lt;="&amp;'Parâmetros'!$B$2,'Histórico'!$L$6:$L$305,"OK")&gt;='Parâmetros'!$B$11,AVERAGEIFS('Histórico'!$H$6:$H$305,'Histórico'!$B$6:$B$305,B161,'Histórico'!$A$6:$A$305,"&gt;="&amp;EDATE(EOMONTH('Parâmetros'!$B$2,0)+1,-'Parâmetros'!$B$4),'Histórico'!$A$6:$A$305,"&lt;="&amp;'Parâmetros'!$B$2,'Histórico'!$L$6:$L$305,"OK"),IF(INDEX('Parâmetros'!$G$18:$G$117,MATCH(B161,'Parâmetros'!$A$18:$A$117,0))="","",INDEX('Parâmetros'!$G$18:$G$117,MATCH(B161,'Parâmetros'!$A$18:$A$117,0)))))</f>
        <v/>
      </c>
      <c r="F161" s="45">
        <f>IF(B161="","",IF(COUNTIFS('Histórico'!$B$6:$B$305,B161,'Histórico'!$L$6:$L$305,"OK",'Histórico'!$M$6:$M$305,MONTH(A161),'Histórico'!$A$6:$A$305,"&lt;="&amp;'Parâmetros'!$B$2)&gt;='Parâmetros'!$B$12,MAX('Parâmetros'!$B$13,MIN('Parâmetros'!$B$14,IFERROR(AVERAGEIFS('Histórico'!$H$6:$H$305,'Histórico'!$B$6:$B$305,B161,'Histórico'!$L$6:$L$305,"OK",'Histórico'!$M$6:$M$305,MONTH(A161),'Histórico'!$A$6:$A$305,"&lt;="&amp;'Parâmetros'!$B$2)/AVERAGEIFS('Histórico'!$H$6:$H$305,'Histórico'!$B$6:$B$305,B161,'Histórico'!$L$6:$L$305,"OK",'Histórico'!$A$6:$A$305,"&lt;="&amp;'Parâmetros'!$B$2),1))),1))</f>
        <v/>
      </c>
      <c r="G161" s="45">
        <f>IF(OR(A161="",B161=""),"",MAX(0.1,1+SUMPRODUCT(--('Eventos'!$B$6:$B$105&lt;=EOMONTH(A161,0)),--('Eventos'!$C$6:$C$105&gt;=A161),--((('Eventos'!$D$6:$D$105=B161)+('Eventos'!$D$6:$D$105="TODOS"))&gt;0),--('Eventos'!$G$6:$G$105="Ativo"),--('Eventos'!$I$6:$I$105="OK"),'Eventos'!$F$6:$F$105)))</f>
        <v/>
      </c>
      <c r="H161" s="44">
        <f>IF(OR(B161="",E161=""),"",MAX(0,E161*F161*G161))</f>
        <v/>
      </c>
      <c r="I161" s="44">
        <f>IF(H161="","",H161*'Parâmetros'!$B$6)</f>
        <v/>
      </c>
      <c r="J161" s="44">
        <f>IF(H161="","",H161*'Parâmetros'!$B$7)</f>
        <v/>
      </c>
      <c r="K161" s="44">
        <f>IF(H161="","",H161*'Parâmetros'!$B$8)</f>
        <v/>
      </c>
      <c r="L161" s="44">
        <f>IF(H161="","",IF('Parâmetros'!$B$5="Conservador",I161,IF('Parâmetros'!$B$5="Otimista",K161,J161)))</f>
        <v/>
      </c>
      <c r="M161" s="46">
        <f>IF(B161="","",IF(COUNTIFS('Histórico'!$B$6:$B$305,B161,'Histórico'!$J$6:$J$305,"&lt;&gt;")&gt;='Parâmetros'!$B$10,AVERAGEIFS('Histórico'!$K$6:$K$305,'Histórico'!$B$6:$B$305,B161,'Histórico'!$J$6:$J$305,"&lt;&gt;"),'Parâmetros'!$B$9))</f>
        <v/>
      </c>
      <c r="N161" s="44">
        <f>IF(L161="","",MAX(0,L161*(1-M161)))</f>
        <v/>
      </c>
      <c r="O161" s="44">
        <f>IF(L161="","",L161*(1+M161))</f>
        <v/>
      </c>
      <c r="P161" s="44">
        <f>IF(L161="","",IF(INDEX('Parâmetros'!$E$18:$E$117,MATCH(B161,'Parâmetros'!$A$18:$A$117,0))="","",INDEX('Parâmetros'!$E$18:$E$117,MATCH(B161,'Parâmetros'!$A$18:$A$117,0))+N(INDEX('Parâmetros'!$F$18:$F$117,MATCH(B161,'Parâmetros'!$A$18:$A$117,0)))-SUMIFS($L$6:L161,$B$6:B161,B161,$A$6:A161,"&lt;="&amp;A161)))</f>
        <v/>
      </c>
      <c r="Q161" s="44">
        <f>IF(P161="","",MAX(0,-P161))</f>
        <v/>
      </c>
      <c r="R161" s="43">
        <f>IF(B161="","",IF(L161="","SEM BASE",IF(P161="","ESTOQUE NÃO INFORMADO",IF(P161&lt;0,"RUPTURA PREVISTA",IF(D161="Sem histórico","USAR DEMANDA INICIAL",IF(D161="Histórico insuficiente","HISTÓRICO INSUFICIENTE","OK"))))))</f>
        <v/>
      </c>
    </row>
    <row r="162">
      <c r="A162" s="42">
        <f>IF(B162="","",EDATE(EOMONTH('Parâmetros'!$B$2,0)+1,MOD(ROW()-6,12)))</f>
        <v/>
      </c>
      <c r="B16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62" s="43">
        <f>IF(B162="","",INDEX('Parâmetros'!$B$18:$B$117,MATCH(B162,'Parâmetros'!$A$18:$A$117,0)))</f>
        <v/>
      </c>
      <c r="D162" s="43">
        <f>IF(B162="","",INDEX('Parâmetros'!$I$18:$I$117,MATCH(B162,'Parâmetros'!$A$18:$A$117,0)))</f>
        <v/>
      </c>
      <c r="E162" s="44">
        <f>IF(B162="","",IF(COUNTIFS('Histórico'!$B$6:$B$305,B162,'Histórico'!$A$6:$A$305,"&gt;="&amp;EDATE(EOMONTH('Parâmetros'!$B$2,0)+1,-'Parâmetros'!$B$4),'Histórico'!$A$6:$A$305,"&lt;="&amp;'Parâmetros'!$B$2,'Histórico'!$L$6:$L$305,"OK")&gt;='Parâmetros'!$B$11,AVERAGEIFS('Histórico'!$H$6:$H$305,'Histórico'!$B$6:$B$305,B162,'Histórico'!$A$6:$A$305,"&gt;="&amp;EDATE(EOMONTH('Parâmetros'!$B$2,0)+1,-'Parâmetros'!$B$4),'Histórico'!$A$6:$A$305,"&lt;="&amp;'Parâmetros'!$B$2,'Histórico'!$L$6:$L$305,"OK"),IF(INDEX('Parâmetros'!$G$18:$G$117,MATCH(B162,'Parâmetros'!$A$18:$A$117,0))="","",INDEX('Parâmetros'!$G$18:$G$117,MATCH(B162,'Parâmetros'!$A$18:$A$117,0)))))</f>
        <v/>
      </c>
      <c r="F162" s="45">
        <f>IF(B162="","",IF(COUNTIFS('Histórico'!$B$6:$B$305,B162,'Histórico'!$L$6:$L$305,"OK",'Histórico'!$M$6:$M$305,MONTH(A162),'Histórico'!$A$6:$A$305,"&lt;="&amp;'Parâmetros'!$B$2)&gt;='Parâmetros'!$B$12,MAX('Parâmetros'!$B$13,MIN('Parâmetros'!$B$14,IFERROR(AVERAGEIFS('Histórico'!$H$6:$H$305,'Histórico'!$B$6:$B$305,B162,'Histórico'!$L$6:$L$305,"OK",'Histórico'!$M$6:$M$305,MONTH(A162),'Histórico'!$A$6:$A$305,"&lt;="&amp;'Parâmetros'!$B$2)/AVERAGEIFS('Histórico'!$H$6:$H$305,'Histórico'!$B$6:$B$305,B162,'Histórico'!$L$6:$L$305,"OK",'Histórico'!$A$6:$A$305,"&lt;="&amp;'Parâmetros'!$B$2),1))),1))</f>
        <v/>
      </c>
      <c r="G162" s="45">
        <f>IF(OR(A162="",B162=""),"",MAX(0.1,1+SUMPRODUCT(--('Eventos'!$B$6:$B$105&lt;=EOMONTH(A162,0)),--('Eventos'!$C$6:$C$105&gt;=A162),--((('Eventos'!$D$6:$D$105=B162)+('Eventos'!$D$6:$D$105="TODOS"))&gt;0),--('Eventos'!$G$6:$G$105="Ativo"),--('Eventos'!$I$6:$I$105="OK"),'Eventos'!$F$6:$F$105)))</f>
        <v/>
      </c>
      <c r="H162" s="44">
        <f>IF(OR(B162="",E162=""),"",MAX(0,E162*F162*G162))</f>
        <v/>
      </c>
      <c r="I162" s="44">
        <f>IF(H162="","",H162*'Parâmetros'!$B$6)</f>
        <v/>
      </c>
      <c r="J162" s="44">
        <f>IF(H162="","",H162*'Parâmetros'!$B$7)</f>
        <v/>
      </c>
      <c r="K162" s="44">
        <f>IF(H162="","",H162*'Parâmetros'!$B$8)</f>
        <v/>
      </c>
      <c r="L162" s="44">
        <f>IF(H162="","",IF('Parâmetros'!$B$5="Conservador",I162,IF('Parâmetros'!$B$5="Otimista",K162,J162)))</f>
        <v/>
      </c>
      <c r="M162" s="46">
        <f>IF(B162="","",IF(COUNTIFS('Histórico'!$B$6:$B$305,B162,'Histórico'!$J$6:$J$305,"&lt;&gt;")&gt;='Parâmetros'!$B$10,AVERAGEIFS('Histórico'!$K$6:$K$305,'Histórico'!$B$6:$B$305,B162,'Histórico'!$J$6:$J$305,"&lt;&gt;"),'Parâmetros'!$B$9))</f>
        <v/>
      </c>
      <c r="N162" s="44">
        <f>IF(L162="","",MAX(0,L162*(1-M162)))</f>
        <v/>
      </c>
      <c r="O162" s="44">
        <f>IF(L162="","",L162*(1+M162))</f>
        <v/>
      </c>
      <c r="P162" s="44">
        <f>IF(L162="","",IF(INDEX('Parâmetros'!$E$18:$E$117,MATCH(B162,'Parâmetros'!$A$18:$A$117,0))="","",INDEX('Parâmetros'!$E$18:$E$117,MATCH(B162,'Parâmetros'!$A$18:$A$117,0))+N(INDEX('Parâmetros'!$F$18:$F$117,MATCH(B162,'Parâmetros'!$A$18:$A$117,0)))-SUMIFS($L$6:L162,$B$6:B162,B162,$A$6:A162,"&lt;="&amp;A162)))</f>
        <v/>
      </c>
      <c r="Q162" s="44">
        <f>IF(P162="","",MAX(0,-P162))</f>
        <v/>
      </c>
      <c r="R162" s="43">
        <f>IF(B162="","",IF(L162="","SEM BASE",IF(P162="","ESTOQUE NÃO INFORMADO",IF(P162&lt;0,"RUPTURA PREVISTA",IF(D162="Sem histórico","USAR DEMANDA INICIAL",IF(D162="Histórico insuficiente","HISTÓRICO INSUFICIENTE","OK"))))))</f>
        <v/>
      </c>
    </row>
    <row r="163">
      <c r="A163" s="42">
        <f>IF(B163="","",EDATE(EOMONTH('Parâmetros'!$B$2,0)+1,MOD(ROW()-6,12)))</f>
        <v/>
      </c>
      <c r="B16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63" s="43">
        <f>IF(B163="","",INDEX('Parâmetros'!$B$18:$B$117,MATCH(B163,'Parâmetros'!$A$18:$A$117,0)))</f>
        <v/>
      </c>
      <c r="D163" s="43">
        <f>IF(B163="","",INDEX('Parâmetros'!$I$18:$I$117,MATCH(B163,'Parâmetros'!$A$18:$A$117,0)))</f>
        <v/>
      </c>
      <c r="E163" s="44">
        <f>IF(B163="","",IF(COUNTIFS('Histórico'!$B$6:$B$305,B163,'Histórico'!$A$6:$A$305,"&gt;="&amp;EDATE(EOMONTH('Parâmetros'!$B$2,0)+1,-'Parâmetros'!$B$4),'Histórico'!$A$6:$A$305,"&lt;="&amp;'Parâmetros'!$B$2,'Histórico'!$L$6:$L$305,"OK")&gt;='Parâmetros'!$B$11,AVERAGEIFS('Histórico'!$H$6:$H$305,'Histórico'!$B$6:$B$305,B163,'Histórico'!$A$6:$A$305,"&gt;="&amp;EDATE(EOMONTH('Parâmetros'!$B$2,0)+1,-'Parâmetros'!$B$4),'Histórico'!$A$6:$A$305,"&lt;="&amp;'Parâmetros'!$B$2,'Histórico'!$L$6:$L$305,"OK"),IF(INDEX('Parâmetros'!$G$18:$G$117,MATCH(B163,'Parâmetros'!$A$18:$A$117,0))="","",INDEX('Parâmetros'!$G$18:$G$117,MATCH(B163,'Parâmetros'!$A$18:$A$117,0)))))</f>
        <v/>
      </c>
      <c r="F163" s="45">
        <f>IF(B163="","",IF(COUNTIFS('Histórico'!$B$6:$B$305,B163,'Histórico'!$L$6:$L$305,"OK",'Histórico'!$M$6:$M$305,MONTH(A163),'Histórico'!$A$6:$A$305,"&lt;="&amp;'Parâmetros'!$B$2)&gt;='Parâmetros'!$B$12,MAX('Parâmetros'!$B$13,MIN('Parâmetros'!$B$14,IFERROR(AVERAGEIFS('Histórico'!$H$6:$H$305,'Histórico'!$B$6:$B$305,B163,'Histórico'!$L$6:$L$305,"OK",'Histórico'!$M$6:$M$305,MONTH(A163),'Histórico'!$A$6:$A$305,"&lt;="&amp;'Parâmetros'!$B$2)/AVERAGEIFS('Histórico'!$H$6:$H$305,'Histórico'!$B$6:$B$305,B163,'Histórico'!$L$6:$L$305,"OK",'Histórico'!$A$6:$A$305,"&lt;="&amp;'Parâmetros'!$B$2),1))),1))</f>
        <v/>
      </c>
      <c r="G163" s="45">
        <f>IF(OR(A163="",B163=""),"",MAX(0.1,1+SUMPRODUCT(--('Eventos'!$B$6:$B$105&lt;=EOMONTH(A163,0)),--('Eventos'!$C$6:$C$105&gt;=A163),--((('Eventos'!$D$6:$D$105=B163)+('Eventos'!$D$6:$D$105="TODOS"))&gt;0),--('Eventos'!$G$6:$G$105="Ativo"),--('Eventos'!$I$6:$I$105="OK"),'Eventos'!$F$6:$F$105)))</f>
        <v/>
      </c>
      <c r="H163" s="44">
        <f>IF(OR(B163="",E163=""),"",MAX(0,E163*F163*G163))</f>
        <v/>
      </c>
      <c r="I163" s="44">
        <f>IF(H163="","",H163*'Parâmetros'!$B$6)</f>
        <v/>
      </c>
      <c r="J163" s="44">
        <f>IF(H163="","",H163*'Parâmetros'!$B$7)</f>
        <v/>
      </c>
      <c r="K163" s="44">
        <f>IF(H163="","",H163*'Parâmetros'!$B$8)</f>
        <v/>
      </c>
      <c r="L163" s="44">
        <f>IF(H163="","",IF('Parâmetros'!$B$5="Conservador",I163,IF('Parâmetros'!$B$5="Otimista",K163,J163)))</f>
        <v/>
      </c>
      <c r="M163" s="46">
        <f>IF(B163="","",IF(COUNTIFS('Histórico'!$B$6:$B$305,B163,'Histórico'!$J$6:$J$305,"&lt;&gt;")&gt;='Parâmetros'!$B$10,AVERAGEIFS('Histórico'!$K$6:$K$305,'Histórico'!$B$6:$B$305,B163,'Histórico'!$J$6:$J$305,"&lt;&gt;"),'Parâmetros'!$B$9))</f>
        <v/>
      </c>
      <c r="N163" s="44">
        <f>IF(L163="","",MAX(0,L163*(1-M163)))</f>
        <v/>
      </c>
      <c r="O163" s="44">
        <f>IF(L163="","",L163*(1+M163))</f>
        <v/>
      </c>
      <c r="P163" s="44">
        <f>IF(L163="","",IF(INDEX('Parâmetros'!$E$18:$E$117,MATCH(B163,'Parâmetros'!$A$18:$A$117,0))="","",INDEX('Parâmetros'!$E$18:$E$117,MATCH(B163,'Parâmetros'!$A$18:$A$117,0))+N(INDEX('Parâmetros'!$F$18:$F$117,MATCH(B163,'Parâmetros'!$A$18:$A$117,0)))-SUMIFS($L$6:L163,$B$6:B163,B163,$A$6:A163,"&lt;="&amp;A163)))</f>
        <v/>
      </c>
      <c r="Q163" s="44">
        <f>IF(P163="","",MAX(0,-P163))</f>
        <v/>
      </c>
      <c r="R163" s="43">
        <f>IF(B163="","",IF(L163="","SEM BASE",IF(P163="","ESTOQUE NÃO INFORMADO",IF(P163&lt;0,"RUPTURA PREVISTA",IF(D163="Sem histórico","USAR DEMANDA INICIAL",IF(D163="Histórico insuficiente","HISTÓRICO INSUFICIENTE","OK"))))))</f>
        <v/>
      </c>
    </row>
    <row r="164">
      <c r="A164" s="42">
        <f>IF(B164="","",EDATE(EOMONTH('Parâmetros'!$B$2,0)+1,MOD(ROW()-6,12)))</f>
        <v/>
      </c>
      <c r="B16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64" s="43">
        <f>IF(B164="","",INDEX('Parâmetros'!$B$18:$B$117,MATCH(B164,'Parâmetros'!$A$18:$A$117,0)))</f>
        <v/>
      </c>
      <c r="D164" s="43">
        <f>IF(B164="","",INDEX('Parâmetros'!$I$18:$I$117,MATCH(B164,'Parâmetros'!$A$18:$A$117,0)))</f>
        <v/>
      </c>
      <c r="E164" s="44">
        <f>IF(B164="","",IF(COUNTIFS('Histórico'!$B$6:$B$305,B164,'Histórico'!$A$6:$A$305,"&gt;="&amp;EDATE(EOMONTH('Parâmetros'!$B$2,0)+1,-'Parâmetros'!$B$4),'Histórico'!$A$6:$A$305,"&lt;="&amp;'Parâmetros'!$B$2,'Histórico'!$L$6:$L$305,"OK")&gt;='Parâmetros'!$B$11,AVERAGEIFS('Histórico'!$H$6:$H$305,'Histórico'!$B$6:$B$305,B164,'Histórico'!$A$6:$A$305,"&gt;="&amp;EDATE(EOMONTH('Parâmetros'!$B$2,0)+1,-'Parâmetros'!$B$4),'Histórico'!$A$6:$A$305,"&lt;="&amp;'Parâmetros'!$B$2,'Histórico'!$L$6:$L$305,"OK"),IF(INDEX('Parâmetros'!$G$18:$G$117,MATCH(B164,'Parâmetros'!$A$18:$A$117,0))="","",INDEX('Parâmetros'!$G$18:$G$117,MATCH(B164,'Parâmetros'!$A$18:$A$117,0)))))</f>
        <v/>
      </c>
      <c r="F164" s="45">
        <f>IF(B164="","",IF(COUNTIFS('Histórico'!$B$6:$B$305,B164,'Histórico'!$L$6:$L$305,"OK",'Histórico'!$M$6:$M$305,MONTH(A164),'Histórico'!$A$6:$A$305,"&lt;="&amp;'Parâmetros'!$B$2)&gt;='Parâmetros'!$B$12,MAX('Parâmetros'!$B$13,MIN('Parâmetros'!$B$14,IFERROR(AVERAGEIFS('Histórico'!$H$6:$H$305,'Histórico'!$B$6:$B$305,B164,'Histórico'!$L$6:$L$305,"OK",'Histórico'!$M$6:$M$305,MONTH(A164),'Histórico'!$A$6:$A$305,"&lt;="&amp;'Parâmetros'!$B$2)/AVERAGEIFS('Histórico'!$H$6:$H$305,'Histórico'!$B$6:$B$305,B164,'Histórico'!$L$6:$L$305,"OK",'Histórico'!$A$6:$A$305,"&lt;="&amp;'Parâmetros'!$B$2),1))),1))</f>
        <v/>
      </c>
      <c r="G164" s="45">
        <f>IF(OR(A164="",B164=""),"",MAX(0.1,1+SUMPRODUCT(--('Eventos'!$B$6:$B$105&lt;=EOMONTH(A164,0)),--('Eventos'!$C$6:$C$105&gt;=A164),--((('Eventos'!$D$6:$D$105=B164)+('Eventos'!$D$6:$D$105="TODOS"))&gt;0),--('Eventos'!$G$6:$G$105="Ativo"),--('Eventos'!$I$6:$I$105="OK"),'Eventos'!$F$6:$F$105)))</f>
        <v/>
      </c>
      <c r="H164" s="44">
        <f>IF(OR(B164="",E164=""),"",MAX(0,E164*F164*G164))</f>
        <v/>
      </c>
      <c r="I164" s="44">
        <f>IF(H164="","",H164*'Parâmetros'!$B$6)</f>
        <v/>
      </c>
      <c r="J164" s="44">
        <f>IF(H164="","",H164*'Parâmetros'!$B$7)</f>
        <v/>
      </c>
      <c r="K164" s="44">
        <f>IF(H164="","",H164*'Parâmetros'!$B$8)</f>
        <v/>
      </c>
      <c r="L164" s="44">
        <f>IF(H164="","",IF('Parâmetros'!$B$5="Conservador",I164,IF('Parâmetros'!$B$5="Otimista",K164,J164)))</f>
        <v/>
      </c>
      <c r="M164" s="46">
        <f>IF(B164="","",IF(COUNTIFS('Histórico'!$B$6:$B$305,B164,'Histórico'!$J$6:$J$305,"&lt;&gt;")&gt;='Parâmetros'!$B$10,AVERAGEIFS('Histórico'!$K$6:$K$305,'Histórico'!$B$6:$B$305,B164,'Histórico'!$J$6:$J$305,"&lt;&gt;"),'Parâmetros'!$B$9))</f>
        <v/>
      </c>
      <c r="N164" s="44">
        <f>IF(L164="","",MAX(0,L164*(1-M164)))</f>
        <v/>
      </c>
      <c r="O164" s="44">
        <f>IF(L164="","",L164*(1+M164))</f>
        <v/>
      </c>
      <c r="P164" s="44">
        <f>IF(L164="","",IF(INDEX('Parâmetros'!$E$18:$E$117,MATCH(B164,'Parâmetros'!$A$18:$A$117,0))="","",INDEX('Parâmetros'!$E$18:$E$117,MATCH(B164,'Parâmetros'!$A$18:$A$117,0))+N(INDEX('Parâmetros'!$F$18:$F$117,MATCH(B164,'Parâmetros'!$A$18:$A$117,0)))-SUMIFS($L$6:L164,$B$6:B164,B164,$A$6:A164,"&lt;="&amp;A164)))</f>
        <v/>
      </c>
      <c r="Q164" s="44">
        <f>IF(P164="","",MAX(0,-P164))</f>
        <v/>
      </c>
      <c r="R164" s="43">
        <f>IF(B164="","",IF(L164="","SEM BASE",IF(P164="","ESTOQUE NÃO INFORMADO",IF(P164&lt;0,"RUPTURA PREVISTA",IF(D164="Sem histórico","USAR DEMANDA INICIAL",IF(D164="Histórico insuficiente","HISTÓRICO INSUFICIENTE","OK"))))))</f>
        <v/>
      </c>
    </row>
    <row r="165">
      <c r="A165" s="42">
        <f>IF(B165="","",EDATE(EOMONTH('Parâmetros'!$B$2,0)+1,MOD(ROW()-6,12)))</f>
        <v/>
      </c>
      <c r="B16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65" s="43">
        <f>IF(B165="","",INDEX('Parâmetros'!$B$18:$B$117,MATCH(B165,'Parâmetros'!$A$18:$A$117,0)))</f>
        <v/>
      </c>
      <c r="D165" s="43">
        <f>IF(B165="","",INDEX('Parâmetros'!$I$18:$I$117,MATCH(B165,'Parâmetros'!$A$18:$A$117,0)))</f>
        <v/>
      </c>
      <c r="E165" s="44">
        <f>IF(B165="","",IF(COUNTIFS('Histórico'!$B$6:$B$305,B165,'Histórico'!$A$6:$A$305,"&gt;="&amp;EDATE(EOMONTH('Parâmetros'!$B$2,0)+1,-'Parâmetros'!$B$4),'Histórico'!$A$6:$A$305,"&lt;="&amp;'Parâmetros'!$B$2,'Histórico'!$L$6:$L$305,"OK")&gt;='Parâmetros'!$B$11,AVERAGEIFS('Histórico'!$H$6:$H$305,'Histórico'!$B$6:$B$305,B165,'Histórico'!$A$6:$A$305,"&gt;="&amp;EDATE(EOMONTH('Parâmetros'!$B$2,0)+1,-'Parâmetros'!$B$4),'Histórico'!$A$6:$A$305,"&lt;="&amp;'Parâmetros'!$B$2,'Histórico'!$L$6:$L$305,"OK"),IF(INDEX('Parâmetros'!$G$18:$G$117,MATCH(B165,'Parâmetros'!$A$18:$A$117,0))="","",INDEX('Parâmetros'!$G$18:$G$117,MATCH(B165,'Parâmetros'!$A$18:$A$117,0)))))</f>
        <v/>
      </c>
      <c r="F165" s="45">
        <f>IF(B165="","",IF(COUNTIFS('Histórico'!$B$6:$B$305,B165,'Histórico'!$L$6:$L$305,"OK",'Histórico'!$M$6:$M$305,MONTH(A165),'Histórico'!$A$6:$A$305,"&lt;="&amp;'Parâmetros'!$B$2)&gt;='Parâmetros'!$B$12,MAX('Parâmetros'!$B$13,MIN('Parâmetros'!$B$14,IFERROR(AVERAGEIFS('Histórico'!$H$6:$H$305,'Histórico'!$B$6:$B$305,B165,'Histórico'!$L$6:$L$305,"OK",'Histórico'!$M$6:$M$305,MONTH(A165),'Histórico'!$A$6:$A$305,"&lt;="&amp;'Parâmetros'!$B$2)/AVERAGEIFS('Histórico'!$H$6:$H$305,'Histórico'!$B$6:$B$305,B165,'Histórico'!$L$6:$L$305,"OK",'Histórico'!$A$6:$A$305,"&lt;="&amp;'Parâmetros'!$B$2),1))),1))</f>
        <v/>
      </c>
      <c r="G165" s="45">
        <f>IF(OR(A165="",B165=""),"",MAX(0.1,1+SUMPRODUCT(--('Eventos'!$B$6:$B$105&lt;=EOMONTH(A165,0)),--('Eventos'!$C$6:$C$105&gt;=A165),--((('Eventos'!$D$6:$D$105=B165)+('Eventos'!$D$6:$D$105="TODOS"))&gt;0),--('Eventos'!$G$6:$G$105="Ativo"),--('Eventos'!$I$6:$I$105="OK"),'Eventos'!$F$6:$F$105)))</f>
        <v/>
      </c>
      <c r="H165" s="44">
        <f>IF(OR(B165="",E165=""),"",MAX(0,E165*F165*G165))</f>
        <v/>
      </c>
      <c r="I165" s="44">
        <f>IF(H165="","",H165*'Parâmetros'!$B$6)</f>
        <v/>
      </c>
      <c r="J165" s="44">
        <f>IF(H165="","",H165*'Parâmetros'!$B$7)</f>
        <v/>
      </c>
      <c r="K165" s="44">
        <f>IF(H165="","",H165*'Parâmetros'!$B$8)</f>
        <v/>
      </c>
      <c r="L165" s="44">
        <f>IF(H165="","",IF('Parâmetros'!$B$5="Conservador",I165,IF('Parâmetros'!$B$5="Otimista",K165,J165)))</f>
        <v/>
      </c>
      <c r="M165" s="46">
        <f>IF(B165="","",IF(COUNTIFS('Histórico'!$B$6:$B$305,B165,'Histórico'!$J$6:$J$305,"&lt;&gt;")&gt;='Parâmetros'!$B$10,AVERAGEIFS('Histórico'!$K$6:$K$305,'Histórico'!$B$6:$B$305,B165,'Histórico'!$J$6:$J$305,"&lt;&gt;"),'Parâmetros'!$B$9))</f>
        <v/>
      </c>
      <c r="N165" s="44">
        <f>IF(L165="","",MAX(0,L165*(1-M165)))</f>
        <v/>
      </c>
      <c r="O165" s="44">
        <f>IF(L165="","",L165*(1+M165))</f>
        <v/>
      </c>
      <c r="P165" s="44">
        <f>IF(L165="","",IF(INDEX('Parâmetros'!$E$18:$E$117,MATCH(B165,'Parâmetros'!$A$18:$A$117,0))="","",INDEX('Parâmetros'!$E$18:$E$117,MATCH(B165,'Parâmetros'!$A$18:$A$117,0))+N(INDEX('Parâmetros'!$F$18:$F$117,MATCH(B165,'Parâmetros'!$A$18:$A$117,0)))-SUMIFS($L$6:L165,$B$6:B165,B165,$A$6:A165,"&lt;="&amp;A165)))</f>
        <v/>
      </c>
      <c r="Q165" s="44">
        <f>IF(P165="","",MAX(0,-P165))</f>
        <v/>
      </c>
      <c r="R165" s="43">
        <f>IF(B165="","",IF(L165="","SEM BASE",IF(P165="","ESTOQUE NÃO INFORMADO",IF(P165&lt;0,"RUPTURA PREVISTA",IF(D165="Sem histórico","USAR DEMANDA INICIAL",IF(D165="Histórico insuficiente","HISTÓRICO INSUFICIENTE","OK"))))))</f>
        <v/>
      </c>
    </row>
    <row r="166">
      <c r="A166" s="42">
        <f>IF(B166="","",EDATE(EOMONTH('Parâmetros'!$B$2,0)+1,MOD(ROW()-6,12)))</f>
        <v/>
      </c>
      <c r="B16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66" s="43">
        <f>IF(B166="","",INDEX('Parâmetros'!$B$18:$B$117,MATCH(B166,'Parâmetros'!$A$18:$A$117,0)))</f>
        <v/>
      </c>
      <c r="D166" s="43">
        <f>IF(B166="","",INDEX('Parâmetros'!$I$18:$I$117,MATCH(B166,'Parâmetros'!$A$18:$A$117,0)))</f>
        <v/>
      </c>
      <c r="E166" s="44">
        <f>IF(B166="","",IF(COUNTIFS('Histórico'!$B$6:$B$305,B166,'Histórico'!$A$6:$A$305,"&gt;="&amp;EDATE(EOMONTH('Parâmetros'!$B$2,0)+1,-'Parâmetros'!$B$4),'Histórico'!$A$6:$A$305,"&lt;="&amp;'Parâmetros'!$B$2,'Histórico'!$L$6:$L$305,"OK")&gt;='Parâmetros'!$B$11,AVERAGEIFS('Histórico'!$H$6:$H$305,'Histórico'!$B$6:$B$305,B166,'Histórico'!$A$6:$A$305,"&gt;="&amp;EDATE(EOMONTH('Parâmetros'!$B$2,0)+1,-'Parâmetros'!$B$4),'Histórico'!$A$6:$A$305,"&lt;="&amp;'Parâmetros'!$B$2,'Histórico'!$L$6:$L$305,"OK"),IF(INDEX('Parâmetros'!$G$18:$G$117,MATCH(B166,'Parâmetros'!$A$18:$A$117,0))="","",INDEX('Parâmetros'!$G$18:$G$117,MATCH(B166,'Parâmetros'!$A$18:$A$117,0)))))</f>
        <v/>
      </c>
      <c r="F166" s="45">
        <f>IF(B166="","",IF(COUNTIFS('Histórico'!$B$6:$B$305,B166,'Histórico'!$L$6:$L$305,"OK",'Histórico'!$M$6:$M$305,MONTH(A166),'Histórico'!$A$6:$A$305,"&lt;="&amp;'Parâmetros'!$B$2)&gt;='Parâmetros'!$B$12,MAX('Parâmetros'!$B$13,MIN('Parâmetros'!$B$14,IFERROR(AVERAGEIFS('Histórico'!$H$6:$H$305,'Histórico'!$B$6:$B$305,B166,'Histórico'!$L$6:$L$305,"OK",'Histórico'!$M$6:$M$305,MONTH(A166),'Histórico'!$A$6:$A$305,"&lt;="&amp;'Parâmetros'!$B$2)/AVERAGEIFS('Histórico'!$H$6:$H$305,'Histórico'!$B$6:$B$305,B166,'Histórico'!$L$6:$L$305,"OK",'Histórico'!$A$6:$A$305,"&lt;="&amp;'Parâmetros'!$B$2),1))),1))</f>
        <v/>
      </c>
      <c r="G166" s="45">
        <f>IF(OR(A166="",B166=""),"",MAX(0.1,1+SUMPRODUCT(--('Eventos'!$B$6:$B$105&lt;=EOMONTH(A166,0)),--('Eventos'!$C$6:$C$105&gt;=A166),--((('Eventos'!$D$6:$D$105=B166)+('Eventos'!$D$6:$D$105="TODOS"))&gt;0),--('Eventos'!$G$6:$G$105="Ativo"),--('Eventos'!$I$6:$I$105="OK"),'Eventos'!$F$6:$F$105)))</f>
        <v/>
      </c>
      <c r="H166" s="44">
        <f>IF(OR(B166="",E166=""),"",MAX(0,E166*F166*G166))</f>
        <v/>
      </c>
      <c r="I166" s="44">
        <f>IF(H166="","",H166*'Parâmetros'!$B$6)</f>
        <v/>
      </c>
      <c r="J166" s="44">
        <f>IF(H166="","",H166*'Parâmetros'!$B$7)</f>
        <v/>
      </c>
      <c r="K166" s="44">
        <f>IF(H166="","",H166*'Parâmetros'!$B$8)</f>
        <v/>
      </c>
      <c r="L166" s="44">
        <f>IF(H166="","",IF('Parâmetros'!$B$5="Conservador",I166,IF('Parâmetros'!$B$5="Otimista",K166,J166)))</f>
        <v/>
      </c>
      <c r="M166" s="46">
        <f>IF(B166="","",IF(COUNTIFS('Histórico'!$B$6:$B$305,B166,'Histórico'!$J$6:$J$305,"&lt;&gt;")&gt;='Parâmetros'!$B$10,AVERAGEIFS('Histórico'!$K$6:$K$305,'Histórico'!$B$6:$B$305,B166,'Histórico'!$J$6:$J$305,"&lt;&gt;"),'Parâmetros'!$B$9))</f>
        <v/>
      </c>
      <c r="N166" s="44">
        <f>IF(L166="","",MAX(0,L166*(1-M166)))</f>
        <v/>
      </c>
      <c r="O166" s="44">
        <f>IF(L166="","",L166*(1+M166))</f>
        <v/>
      </c>
      <c r="P166" s="44">
        <f>IF(L166="","",IF(INDEX('Parâmetros'!$E$18:$E$117,MATCH(B166,'Parâmetros'!$A$18:$A$117,0))="","",INDEX('Parâmetros'!$E$18:$E$117,MATCH(B166,'Parâmetros'!$A$18:$A$117,0))+N(INDEX('Parâmetros'!$F$18:$F$117,MATCH(B166,'Parâmetros'!$A$18:$A$117,0)))-SUMIFS($L$6:L166,$B$6:B166,B166,$A$6:A166,"&lt;="&amp;A166)))</f>
        <v/>
      </c>
      <c r="Q166" s="44">
        <f>IF(P166="","",MAX(0,-P166))</f>
        <v/>
      </c>
      <c r="R166" s="43">
        <f>IF(B166="","",IF(L166="","SEM BASE",IF(P166="","ESTOQUE NÃO INFORMADO",IF(P166&lt;0,"RUPTURA PREVISTA",IF(D166="Sem histórico","USAR DEMANDA INICIAL",IF(D166="Histórico insuficiente","HISTÓRICO INSUFICIENTE","OK"))))))</f>
        <v/>
      </c>
    </row>
    <row r="167">
      <c r="A167" s="42">
        <f>IF(B167="","",EDATE(EOMONTH('Parâmetros'!$B$2,0)+1,MOD(ROW()-6,12)))</f>
        <v/>
      </c>
      <c r="B16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67" s="43">
        <f>IF(B167="","",INDEX('Parâmetros'!$B$18:$B$117,MATCH(B167,'Parâmetros'!$A$18:$A$117,0)))</f>
        <v/>
      </c>
      <c r="D167" s="43">
        <f>IF(B167="","",INDEX('Parâmetros'!$I$18:$I$117,MATCH(B167,'Parâmetros'!$A$18:$A$117,0)))</f>
        <v/>
      </c>
      <c r="E167" s="44">
        <f>IF(B167="","",IF(COUNTIFS('Histórico'!$B$6:$B$305,B167,'Histórico'!$A$6:$A$305,"&gt;="&amp;EDATE(EOMONTH('Parâmetros'!$B$2,0)+1,-'Parâmetros'!$B$4),'Histórico'!$A$6:$A$305,"&lt;="&amp;'Parâmetros'!$B$2,'Histórico'!$L$6:$L$305,"OK")&gt;='Parâmetros'!$B$11,AVERAGEIFS('Histórico'!$H$6:$H$305,'Histórico'!$B$6:$B$305,B167,'Histórico'!$A$6:$A$305,"&gt;="&amp;EDATE(EOMONTH('Parâmetros'!$B$2,0)+1,-'Parâmetros'!$B$4),'Histórico'!$A$6:$A$305,"&lt;="&amp;'Parâmetros'!$B$2,'Histórico'!$L$6:$L$305,"OK"),IF(INDEX('Parâmetros'!$G$18:$G$117,MATCH(B167,'Parâmetros'!$A$18:$A$117,0))="","",INDEX('Parâmetros'!$G$18:$G$117,MATCH(B167,'Parâmetros'!$A$18:$A$117,0)))))</f>
        <v/>
      </c>
      <c r="F167" s="45">
        <f>IF(B167="","",IF(COUNTIFS('Histórico'!$B$6:$B$305,B167,'Histórico'!$L$6:$L$305,"OK",'Histórico'!$M$6:$M$305,MONTH(A167),'Histórico'!$A$6:$A$305,"&lt;="&amp;'Parâmetros'!$B$2)&gt;='Parâmetros'!$B$12,MAX('Parâmetros'!$B$13,MIN('Parâmetros'!$B$14,IFERROR(AVERAGEIFS('Histórico'!$H$6:$H$305,'Histórico'!$B$6:$B$305,B167,'Histórico'!$L$6:$L$305,"OK",'Histórico'!$M$6:$M$305,MONTH(A167),'Histórico'!$A$6:$A$305,"&lt;="&amp;'Parâmetros'!$B$2)/AVERAGEIFS('Histórico'!$H$6:$H$305,'Histórico'!$B$6:$B$305,B167,'Histórico'!$L$6:$L$305,"OK",'Histórico'!$A$6:$A$305,"&lt;="&amp;'Parâmetros'!$B$2),1))),1))</f>
        <v/>
      </c>
      <c r="G167" s="45">
        <f>IF(OR(A167="",B167=""),"",MAX(0.1,1+SUMPRODUCT(--('Eventos'!$B$6:$B$105&lt;=EOMONTH(A167,0)),--('Eventos'!$C$6:$C$105&gt;=A167),--((('Eventos'!$D$6:$D$105=B167)+('Eventos'!$D$6:$D$105="TODOS"))&gt;0),--('Eventos'!$G$6:$G$105="Ativo"),--('Eventos'!$I$6:$I$105="OK"),'Eventos'!$F$6:$F$105)))</f>
        <v/>
      </c>
      <c r="H167" s="44">
        <f>IF(OR(B167="",E167=""),"",MAX(0,E167*F167*G167))</f>
        <v/>
      </c>
      <c r="I167" s="44">
        <f>IF(H167="","",H167*'Parâmetros'!$B$6)</f>
        <v/>
      </c>
      <c r="J167" s="44">
        <f>IF(H167="","",H167*'Parâmetros'!$B$7)</f>
        <v/>
      </c>
      <c r="K167" s="44">
        <f>IF(H167="","",H167*'Parâmetros'!$B$8)</f>
        <v/>
      </c>
      <c r="L167" s="44">
        <f>IF(H167="","",IF('Parâmetros'!$B$5="Conservador",I167,IF('Parâmetros'!$B$5="Otimista",K167,J167)))</f>
        <v/>
      </c>
      <c r="M167" s="46">
        <f>IF(B167="","",IF(COUNTIFS('Histórico'!$B$6:$B$305,B167,'Histórico'!$J$6:$J$305,"&lt;&gt;")&gt;='Parâmetros'!$B$10,AVERAGEIFS('Histórico'!$K$6:$K$305,'Histórico'!$B$6:$B$305,B167,'Histórico'!$J$6:$J$305,"&lt;&gt;"),'Parâmetros'!$B$9))</f>
        <v/>
      </c>
      <c r="N167" s="44">
        <f>IF(L167="","",MAX(0,L167*(1-M167)))</f>
        <v/>
      </c>
      <c r="O167" s="44">
        <f>IF(L167="","",L167*(1+M167))</f>
        <v/>
      </c>
      <c r="P167" s="44">
        <f>IF(L167="","",IF(INDEX('Parâmetros'!$E$18:$E$117,MATCH(B167,'Parâmetros'!$A$18:$A$117,0))="","",INDEX('Parâmetros'!$E$18:$E$117,MATCH(B167,'Parâmetros'!$A$18:$A$117,0))+N(INDEX('Parâmetros'!$F$18:$F$117,MATCH(B167,'Parâmetros'!$A$18:$A$117,0)))-SUMIFS($L$6:L167,$B$6:B167,B167,$A$6:A167,"&lt;="&amp;A167)))</f>
        <v/>
      </c>
      <c r="Q167" s="44">
        <f>IF(P167="","",MAX(0,-P167))</f>
        <v/>
      </c>
      <c r="R167" s="43">
        <f>IF(B167="","",IF(L167="","SEM BASE",IF(P167="","ESTOQUE NÃO INFORMADO",IF(P167&lt;0,"RUPTURA PREVISTA",IF(D167="Sem histórico","USAR DEMANDA INICIAL",IF(D167="Histórico insuficiente","HISTÓRICO INSUFICIENTE","OK"))))))</f>
        <v/>
      </c>
    </row>
    <row r="168">
      <c r="A168" s="42">
        <f>IF(B168="","",EDATE(EOMONTH('Parâmetros'!$B$2,0)+1,MOD(ROW()-6,12)))</f>
        <v/>
      </c>
      <c r="B16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68" s="43">
        <f>IF(B168="","",INDEX('Parâmetros'!$B$18:$B$117,MATCH(B168,'Parâmetros'!$A$18:$A$117,0)))</f>
        <v/>
      </c>
      <c r="D168" s="43">
        <f>IF(B168="","",INDEX('Parâmetros'!$I$18:$I$117,MATCH(B168,'Parâmetros'!$A$18:$A$117,0)))</f>
        <v/>
      </c>
      <c r="E168" s="44">
        <f>IF(B168="","",IF(COUNTIFS('Histórico'!$B$6:$B$305,B168,'Histórico'!$A$6:$A$305,"&gt;="&amp;EDATE(EOMONTH('Parâmetros'!$B$2,0)+1,-'Parâmetros'!$B$4),'Histórico'!$A$6:$A$305,"&lt;="&amp;'Parâmetros'!$B$2,'Histórico'!$L$6:$L$305,"OK")&gt;='Parâmetros'!$B$11,AVERAGEIFS('Histórico'!$H$6:$H$305,'Histórico'!$B$6:$B$305,B168,'Histórico'!$A$6:$A$305,"&gt;="&amp;EDATE(EOMONTH('Parâmetros'!$B$2,0)+1,-'Parâmetros'!$B$4),'Histórico'!$A$6:$A$305,"&lt;="&amp;'Parâmetros'!$B$2,'Histórico'!$L$6:$L$305,"OK"),IF(INDEX('Parâmetros'!$G$18:$G$117,MATCH(B168,'Parâmetros'!$A$18:$A$117,0))="","",INDEX('Parâmetros'!$G$18:$G$117,MATCH(B168,'Parâmetros'!$A$18:$A$117,0)))))</f>
        <v/>
      </c>
      <c r="F168" s="45">
        <f>IF(B168="","",IF(COUNTIFS('Histórico'!$B$6:$B$305,B168,'Histórico'!$L$6:$L$305,"OK",'Histórico'!$M$6:$M$305,MONTH(A168),'Histórico'!$A$6:$A$305,"&lt;="&amp;'Parâmetros'!$B$2)&gt;='Parâmetros'!$B$12,MAX('Parâmetros'!$B$13,MIN('Parâmetros'!$B$14,IFERROR(AVERAGEIFS('Histórico'!$H$6:$H$305,'Histórico'!$B$6:$B$305,B168,'Histórico'!$L$6:$L$305,"OK",'Histórico'!$M$6:$M$305,MONTH(A168),'Histórico'!$A$6:$A$305,"&lt;="&amp;'Parâmetros'!$B$2)/AVERAGEIFS('Histórico'!$H$6:$H$305,'Histórico'!$B$6:$B$305,B168,'Histórico'!$L$6:$L$305,"OK",'Histórico'!$A$6:$A$305,"&lt;="&amp;'Parâmetros'!$B$2),1))),1))</f>
        <v/>
      </c>
      <c r="G168" s="45">
        <f>IF(OR(A168="",B168=""),"",MAX(0.1,1+SUMPRODUCT(--('Eventos'!$B$6:$B$105&lt;=EOMONTH(A168,0)),--('Eventos'!$C$6:$C$105&gt;=A168),--((('Eventos'!$D$6:$D$105=B168)+('Eventos'!$D$6:$D$105="TODOS"))&gt;0),--('Eventos'!$G$6:$G$105="Ativo"),--('Eventos'!$I$6:$I$105="OK"),'Eventos'!$F$6:$F$105)))</f>
        <v/>
      </c>
      <c r="H168" s="44">
        <f>IF(OR(B168="",E168=""),"",MAX(0,E168*F168*G168))</f>
        <v/>
      </c>
      <c r="I168" s="44">
        <f>IF(H168="","",H168*'Parâmetros'!$B$6)</f>
        <v/>
      </c>
      <c r="J168" s="44">
        <f>IF(H168="","",H168*'Parâmetros'!$B$7)</f>
        <v/>
      </c>
      <c r="K168" s="44">
        <f>IF(H168="","",H168*'Parâmetros'!$B$8)</f>
        <v/>
      </c>
      <c r="L168" s="44">
        <f>IF(H168="","",IF('Parâmetros'!$B$5="Conservador",I168,IF('Parâmetros'!$B$5="Otimista",K168,J168)))</f>
        <v/>
      </c>
      <c r="M168" s="46">
        <f>IF(B168="","",IF(COUNTIFS('Histórico'!$B$6:$B$305,B168,'Histórico'!$J$6:$J$305,"&lt;&gt;")&gt;='Parâmetros'!$B$10,AVERAGEIFS('Histórico'!$K$6:$K$305,'Histórico'!$B$6:$B$305,B168,'Histórico'!$J$6:$J$305,"&lt;&gt;"),'Parâmetros'!$B$9))</f>
        <v/>
      </c>
      <c r="N168" s="44">
        <f>IF(L168="","",MAX(0,L168*(1-M168)))</f>
        <v/>
      </c>
      <c r="O168" s="44">
        <f>IF(L168="","",L168*(1+M168))</f>
        <v/>
      </c>
      <c r="P168" s="44">
        <f>IF(L168="","",IF(INDEX('Parâmetros'!$E$18:$E$117,MATCH(B168,'Parâmetros'!$A$18:$A$117,0))="","",INDEX('Parâmetros'!$E$18:$E$117,MATCH(B168,'Parâmetros'!$A$18:$A$117,0))+N(INDEX('Parâmetros'!$F$18:$F$117,MATCH(B168,'Parâmetros'!$A$18:$A$117,0)))-SUMIFS($L$6:L168,$B$6:B168,B168,$A$6:A168,"&lt;="&amp;A168)))</f>
        <v/>
      </c>
      <c r="Q168" s="44">
        <f>IF(P168="","",MAX(0,-P168))</f>
        <v/>
      </c>
      <c r="R168" s="43">
        <f>IF(B168="","",IF(L168="","SEM BASE",IF(P168="","ESTOQUE NÃO INFORMADO",IF(P168&lt;0,"RUPTURA PREVISTA",IF(D168="Sem histórico","USAR DEMANDA INICIAL",IF(D168="Histórico insuficiente","HISTÓRICO INSUFICIENTE","OK"))))))</f>
        <v/>
      </c>
    </row>
    <row r="169">
      <c r="A169" s="42">
        <f>IF(B169="","",EDATE(EOMONTH('Parâmetros'!$B$2,0)+1,MOD(ROW()-6,12)))</f>
        <v/>
      </c>
      <c r="B16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69" s="43">
        <f>IF(B169="","",INDEX('Parâmetros'!$B$18:$B$117,MATCH(B169,'Parâmetros'!$A$18:$A$117,0)))</f>
        <v/>
      </c>
      <c r="D169" s="43">
        <f>IF(B169="","",INDEX('Parâmetros'!$I$18:$I$117,MATCH(B169,'Parâmetros'!$A$18:$A$117,0)))</f>
        <v/>
      </c>
      <c r="E169" s="44">
        <f>IF(B169="","",IF(COUNTIFS('Histórico'!$B$6:$B$305,B169,'Histórico'!$A$6:$A$305,"&gt;="&amp;EDATE(EOMONTH('Parâmetros'!$B$2,0)+1,-'Parâmetros'!$B$4),'Histórico'!$A$6:$A$305,"&lt;="&amp;'Parâmetros'!$B$2,'Histórico'!$L$6:$L$305,"OK")&gt;='Parâmetros'!$B$11,AVERAGEIFS('Histórico'!$H$6:$H$305,'Histórico'!$B$6:$B$305,B169,'Histórico'!$A$6:$A$305,"&gt;="&amp;EDATE(EOMONTH('Parâmetros'!$B$2,0)+1,-'Parâmetros'!$B$4),'Histórico'!$A$6:$A$305,"&lt;="&amp;'Parâmetros'!$B$2,'Histórico'!$L$6:$L$305,"OK"),IF(INDEX('Parâmetros'!$G$18:$G$117,MATCH(B169,'Parâmetros'!$A$18:$A$117,0))="","",INDEX('Parâmetros'!$G$18:$G$117,MATCH(B169,'Parâmetros'!$A$18:$A$117,0)))))</f>
        <v/>
      </c>
      <c r="F169" s="45">
        <f>IF(B169="","",IF(COUNTIFS('Histórico'!$B$6:$B$305,B169,'Histórico'!$L$6:$L$305,"OK",'Histórico'!$M$6:$M$305,MONTH(A169),'Histórico'!$A$6:$A$305,"&lt;="&amp;'Parâmetros'!$B$2)&gt;='Parâmetros'!$B$12,MAX('Parâmetros'!$B$13,MIN('Parâmetros'!$B$14,IFERROR(AVERAGEIFS('Histórico'!$H$6:$H$305,'Histórico'!$B$6:$B$305,B169,'Histórico'!$L$6:$L$305,"OK",'Histórico'!$M$6:$M$305,MONTH(A169),'Histórico'!$A$6:$A$305,"&lt;="&amp;'Parâmetros'!$B$2)/AVERAGEIFS('Histórico'!$H$6:$H$305,'Histórico'!$B$6:$B$305,B169,'Histórico'!$L$6:$L$305,"OK",'Histórico'!$A$6:$A$305,"&lt;="&amp;'Parâmetros'!$B$2),1))),1))</f>
        <v/>
      </c>
      <c r="G169" s="45">
        <f>IF(OR(A169="",B169=""),"",MAX(0.1,1+SUMPRODUCT(--('Eventos'!$B$6:$B$105&lt;=EOMONTH(A169,0)),--('Eventos'!$C$6:$C$105&gt;=A169),--((('Eventos'!$D$6:$D$105=B169)+('Eventos'!$D$6:$D$105="TODOS"))&gt;0),--('Eventos'!$G$6:$G$105="Ativo"),--('Eventos'!$I$6:$I$105="OK"),'Eventos'!$F$6:$F$105)))</f>
        <v/>
      </c>
      <c r="H169" s="44">
        <f>IF(OR(B169="",E169=""),"",MAX(0,E169*F169*G169))</f>
        <v/>
      </c>
      <c r="I169" s="44">
        <f>IF(H169="","",H169*'Parâmetros'!$B$6)</f>
        <v/>
      </c>
      <c r="J169" s="44">
        <f>IF(H169="","",H169*'Parâmetros'!$B$7)</f>
        <v/>
      </c>
      <c r="K169" s="44">
        <f>IF(H169="","",H169*'Parâmetros'!$B$8)</f>
        <v/>
      </c>
      <c r="L169" s="44">
        <f>IF(H169="","",IF('Parâmetros'!$B$5="Conservador",I169,IF('Parâmetros'!$B$5="Otimista",K169,J169)))</f>
        <v/>
      </c>
      <c r="M169" s="46">
        <f>IF(B169="","",IF(COUNTIFS('Histórico'!$B$6:$B$305,B169,'Histórico'!$J$6:$J$305,"&lt;&gt;")&gt;='Parâmetros'!$B$10,AVERAGEIFS('Histórico'!$K$6:$K$305,'Histórico'!$B$6:$B$305,B169,'Histórico'!$J$6:$J$305,"&lt;&gt;"),'Parâmetros'!$B$9))</f>
        <v/>
      </c>
      <c r="N169" s="44">
        <f>IF(L169="","",MAX(0,L169*(1-M169)))</f>
        <v/>
      </c>
      <c r="O169" s="44">
        <f>IF(L169="","",L169*(1+M169))</f>
        <v/>
      </c>
      <c r="P169" s="44">
        <f>IF(L169="","",IF(INDEX('Parâmetros'!$E$18:$E$117,MATCH(B169,'Parâmetros'!$A$18:$A$117,0))="","",INDEX('Parâmetros'!$E$18:$E$117,MATCH(B169,'Parâmetros'!$A$18:$A$117,0))+N(INDEX('Parâmetros'!$F$18:$F$117,MATCH(B169,'Parâmetros'!$A$18:$A$117,0)))-SUMIFS($L$6:L169,$B$6:B169,B169,$A$6:A169,"&lt;="&amp;A169)))</f>
        <v/>
      </c>
      <c r="Q169" s="44">
        <f>IF(P169="","",MAX(0,-P169))</f>
        <v/>
      </c>
      <c r="R169" s="43">
        <f>IF(B169="","",IF(L169="","SEM BASE",IF(P169="","ESTOQUE NÃO INFORMADO",IF(P169&lt;0,"RUPTURA PREVISTA",IF(D169="Sem histórico","USAR DEMANDA INICIAL",IF(D169="Histórico insuficiente","HISTÓRICO INSUFICIENTE","OK"))))))</f>
        <v/>
      </c>
    </row>
    <row r="170">
      <c r="A170" s="42">
        <f>IF(B170="","",EDATE(EOMONTH('Parâmetros'!$B$2,0)+1,MOD(ROW()-6,12)))</f>
        <v/>
      </c>
      <c r="B17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70" s="43">
        <f>IF(B170="","",INDEX('Parâmetros'!$B$18:$B$117,MATCH(B170,'Parâmetros'!$A$18:$A$117,0)))</f>
        <v/>
      </c>
      <c r="D170" s="43">
        <f>IF(B170="","",INDEX('Parâmetros'!$I$18:$I$117,MATCH(B170,'Parâmetros'!$A$18:$A$117,0)))</f>
        <v/>
      </c>
      <c r="E170" s="44">
        <f>IF(B170="","",IF(COUNTIFS('Histórico'!$B$6:$B$305,B170,'Histórico'!$A$6:$A$305,"&gt;="&amp;EDATE(EOMONTH('Parâmetros'!$B$2,0)+1,-'Parâmetros'!$B$4),'Histórico'!$A$6:$A$305,"&lt;="&amp;'Parâmetros'!$B$2,'Histórico'!$L$6:$L$305,"OK")&gt;='Parâmetros'!$B$11,AVERAGEIFS('Histórico'!$H$6:$H$305,'Histórico'!$B$6:$B$305,B170,'Histórico'!$A$6:$A$305,"&gt;="&amp;EDATE(EOMONTH('Parâmetros'!$B$2,0)+1,-'Parâmetros'!$B$4),'Histórico'!$A$6:$A$305,"&lt;="&amp;'Parâmetros'!$B$2,'Histórico'!$L$6:$L$305,"OK"),IF(INDEX('Parâmetros'!$G$18:$G$117,MATCH(B170,'Parâmetros'!$A$18:$A$117,0))="","",INDEX('Parâmetros'!$G$18:$G$117,MATCH(B170,'Parâmetros'!$A$18:$A$117,0)))))</f>
        <v/>
      </c>
      <c r="F170" s="45">
        <f>IF(B170="","",IF(COUNTIFS('Histórico'!$B$6:$B$305,B170,'Histórico'!$L$6:$L$305,"OK",'Histórico'!$M$6:$M$305,MONTH(A170),'Histórico'!$A$6:$A$305,"&lt;="&amp;'Parâmetros'!$B$2)&gt;='Parâmetros'!$B$12,MAX('Parâmetros'!$B$13,MIN('Parâmetros'!$B$14,IFERROR(AVERAGEIFS('Histórico'!$H$6:$H$305,'Histórico'!$B$6:$B$305,B170,'Histórico'!$L$6:$L$305,"OK",'Histórico'!$M$6:$M$305,MONTH(A170),'Histórico'!$A$6:$A$305,"&lt;="&amp;'Parâmetros'!$B$2)/AVERAGEIFS('Histórico'!$H$6:$H$305,'Histórico'!$B$6:$B$305,B170,'Histórico'!$L$6:$L$305,"OK",'Histórico'!$A$6:$A$305,"&lt;="&amp;'Parâmetros'!$B$2),1))),1))</f>
        <v/>
      </c>
      <c r="G170" s="45">
        <f>IF(OR(A170="",B170=""),"",MAX(0.1,1+SUMPRODUCT(--('Eventos'!$B$6:$B$105&lt;=EOMONTH(A170,0)),--('Eventos'!$C$6:$C$105&gt;=A170),--((('Eventos'!$D$6:$D$105=B170)+('Eventos'!$D$6:$D$105="TODOS"))&gt;0),--('Eventos'!$G$6:$G$105="Ativo"),--('Eventos'!$I$6:$I$105="OK"),'Eventos'!$F$6:$F$105)))</f>
        <v/>
      </c>
      <c r="H170" s="44">
        <f>IF(OR(B170="",E170=""),"",MAX(0,E170*F170*G170))</f>
        <v/>
      </c>
      <c r="I170" s="44">
        <f>IF(H170="","",H170*'Parâmetros'!$B$6)</f>
        <v/>
      </c>
      <c r="J170" s="44">
        <f>IF(H170="","",H170*'Parâmetros'!$B$7)</f>
        <v/>
      </c>
      <c r="K170" s="44">
        <f>IF(H170="","",H170*'Parâmetros'!$B$8)</f>
        <v/>
      </c>
      <c r="L170" s="44">
        <f>IF(H170="","",IF('Parâmetros'!$B$5="Conservador",I170,IF('Parâmetros'!$B$5="Otimista",K170,J170)))</f>
        <v/>
      </c>
      <c r="M170" s="46">
        <f>IF(B170="","",IF(COUNTIFS('Histórico'!$B$6:$B$305,B170,'Histórico'!$J$6:$J$305,"&lt;&gt;")&gt;='Parâmetros'!$B$10,AVERAGEIFS('Histórico'!$K$6:$K$305,'Histórico'!$B$6:$B$305,B170,'Histórico'!$J$6:$J$305,"&lt;&gt;"),'Parâmetros'!$B$9))</f>
        <v/>
      </c>
      <c r="N170" s="44">
        <f>IF(L170="","",MAX(0,L170*(1-M170)))</f>
        <v/>
      </c>
      <c r="O170" s="44">
        <f>IF(L170="","",L170*(1+M170))</f>
        <v/>
      </c>
      <c r="P170" s="44">
        <f>IF(L170="","",IF(INDEX('Parâmetros'!$E$18:$E$117,MATCH(B170,'Parâmetros'!$A$18:$A$117,0))="","",INDEX('Parâmetros'!$E$18:$E$117,MATCH(B170,'Parâmetros'!$A$18:$A$117,0))+N(INDEX('Parâmetros'!$F$18:$F$117,MATCH(B170,'Parâmetros'!$A$18:$A$117,0)))-SUMIFS($L$6:L170,$B$6:B170,B170,$A$6:A170,"&lt;="&amp;A170)))</f>
        <v/>
      </c>
      <c r="Q170" s="44">
        <f>IF(P170="","",MAX(0,-P170))</f>
        <v/>
      </c>
      <c r="R170" s="43">
        <f>IF(B170="","",IF(L170="","SEM BASE",IF(P170="","ESTOQUE NÃO INFORMADO",IF(P170&lt;0,"RUPTURA PREVISTA",IF(D170="Sem histórico","USAR DEMANDA INICIAL",IF(D170="Histórico insuficiente","HISTÓRICO INSUFICIENTE","OK"))))))</f>
        <v/>
      </c>
    </row>
    <row r="171">
      <c r="A171" s="42">
        <f>IF(B171="","",EDATE(EOMONTH('Parâmetros'!$B$2,0)+1,MOD(ROW()-6,12)))</f>
        <v/>
      </c>
      <c r="B17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71" s="43">
        <f>IF(B171="","",INDEX('Parâmetros'!$B$18:$B$117,MATCH(B171,'Parâmetros'!$A$18:$A$117,0)))</f>
        <v/>
      </c>
      <c r="D171" s="43">
        <f>IF(B171="","",INDEX('Parâmetros'!$I$18:$I$117,MATCH(B171,'Parâmetros'!$A$18:$A$117,0)))</f>
        <v/>
      </c>
      <c r="E171" s="44">
        <f>IF(B171="","",IF(COUNTIFS('Histórico'!$B$6:$B$305,B171,'Histórico'!$A$6:$A$305,"&gt;="&amp;EDATE(EOMONTH('Parâmetros'!$B$2,0)+1,-'Parâmetros'!$B$4),'Histórico'!$A$6:$A$305,"&lt;="&amp;'Parâmetros'!$B$2,'Histórico'!$L$6:$L$305,"OK")&gt;='Parâmetros'!$B$11,AVERAGEIFS('Histórico'!$H$6:$H$305,'Histórico'!$B$6:$B$305,B171,'Histórico'!$A$6:$A$305,"&gt;="&amp;EDATE(EOMONTH('Parâmetros'!$B$2,0)+1,-'Parâmetros'!$B$4),'Histórico'!$A$6:$A$305,"&lt;="&amp;'Parâmetros'!$B$2,'Histórico'!$L$6:$L$305,"OK"),IF(INDEX('Parâmetros'!$G$18:$G$117,MATCH(B171,'Parâmetros'!$A$18:$A$117,0))="","",INDEX('Parâmetros'!$G$18:$G$117,MATCH(B171,'Parâmetros'!$A$18:$A$117,0)))))</f>
        <v/>
      </c>
      <c r="F171" s="45">
        <f>IF(B171="","",IF(COUNTIFS('Histórico'!$B$6:$B$305,B171,'Histórico'!$L$6:$L$305,"OK",'Histórico'!$M$6:$M$305,MONTH(A171),'Histórico'!$A$6:$A$305,"&lt;="&amp;'Parâmetros'!$B$2)&gt;='Parâmetros'!$B$12,MAX('Parâmetros'!$B$13,MIN('Parâmetros'!$B$14,IFERROR(AVERAGEIFS('Histórico'!$H$6:$H$305,'Histórico'!$B$6:$B$305,B171,'Histórico'!$L$6:$L$305,"OK",'Histórico'!$M$6:$M$305,MONTH(A171),'Histórico'!$A$6:$A$305,"&lt;="&amp;'Parâmetros'!$B$2)/AVERAGEIFS('Histórico'!$H$6:$H$305,'Histórico'!$B$6:$B$305,B171,'Histórico'!$L$6:$L$305,"OK",'Histórico'!$A$6:$A$305,"&lt;="&amp;'Parâmetros'!$B$2),1))),1))</f>
        <v/>
      </c>
      <c r="G171" s="45">
        <f>IF(OR(A171="",B171=""),"",MAX(0.1,1+SUMPRODUCT(--('Eventos'!$B$6:$B$105&lt;=EOMONTH(A171,0)),--('Eventos'!$C$6:$C$105&gt;=A171),--((('Eventos'!$D$6:$D$105=B171)+('Eventos'!$D$6:$D$105="TODOS"))&gt;0),--('Eventos'!$G$6:$G$105="Ativo"),--('Eventos'!$I$6:$I$105="OK"),'Eventos'!$F$6:$F$105)))</f>
        <v/>
      </c>
      <c r="H171" s="44">
        <f>IF(OR(B171="",E171=""),"",MAX(0,E171*F171*G171))</f>
        <v/>
      </c>
      <c r="I171" s="44">
        <f>IF(H171="","",H171*'Parâmetros'!$B$6)</f>
        <v/>
      </c>
      <c r="J171" s="44">
        <f>IF(H171="","",H171*'Parâmetros'!$B$7)</f>
        <v/>
      </c>
      <c r="K171" s="44">
        <f>IF(H171="","",H171*'Parâmetros'!$B$8)</f>
        <v/>
      </c>
      <c r="L171" s="44">
        <f>IF(H171="","",IF('Parâmetros'!$B$5="Conservador",I171,IF('Parâmetros'!$B$5="Otimista",K171,J171)))</f>
        <v/>
      </c>
      <c r="M171" s="46">
        <f>IF(B171="","",IF(COUNTIFS('Histórico'!$B$6:$B$305,B171,'Histórico'!$J$6:$J$305,"&lt;&gt;")&gt;='Parâmetros'!$B$10,AVERAGEIFS('Histórico'!$K$6:$K$305,'Histórico'!$B$6:$B$305,B171,'Histórico'!$J$6:$J$305,"&lt;&gt;"),'Parâmetros'!$B$9))</f>
        <v/>
      </c>
      <c r="N171" s="44">
        <f>IF(L171="","",MAX(0,L171*(1-M171)))</f>
        <v/>
      </c>
      <c r="O171" s="44">
        <f>IF(L171="","",L171*(1+M171))</f>
        <v/>
      </c>
      <c r="P171" s="44">
        <f>IF(L171="","",IF(INDEX('Parâmetros'!$E$18:$E$117,MATCH(B171,'Parâmetros'!$A$18:$A$117,0))="","",INDEX('Parâmetros'!$E$18:$E$117,MATCH(B171,'Parâmetros'!$A$18:$A$117,0))+N(INDEX('Parâmetros'!$F$18:$F$117,MATCH(B171,'Parâmetros'!$A$18:$A$117,0)))-SUMIFS($L$6:L171,$B$6:B171,B171,$A$6:A171,"&lt;="&amp;A171)))</f>
        <v/>
      </c>
      <c r="Q171" s="44">
        <f>IF(P171="","",MAX(0,-P171))</f>
        <v/>
      </c>
      <c r="R171" s="43">
        <f>IF(B171="","",IF(L171="","SEM BASE",IF(P171="","ESTOQUE NÃO INFORMADO",IF(P171&lt;0,"RUPTURA PREVISTA",IF(D171="Sem histórico","USAR DEMANDA INICIAL",IF(D171="Histórico insuficiente","HISTÓRICO INSUFICIENTE","OK"))))))</f>
        <v/>
      </c>
    </row>
    <row r="172">
      <c r="A172" s="42">
        <f>IF(B172="","",EDATE(EOMONTH('Parâmetros'!$B$2,0)+1,MOD(ROW()-6,12)))</f>
        <v/>
      </c>
      <c r="B17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72" s="43">
        <f>IF(B172="","",INDEX('Parâmetros'!$B$18:$B$117,MATCH(B172,'Parâmetros'!$A$18:$A$117,0)))</f>
        <v/>
      </c>
      <c r="D172" s="43">
        <f>IF(B172="","",INDEX('Parâmetros'!$I$18:$I$117,MATCH(B172,'Parâmetros'!$A$18:$A$117,0)))</f>
        <v/>
      </c>
      <c r="E172" s="44">
        <f>IF(B172="","",IF(COUNTIFS('Histórico'!$B$6:$B$305,B172,'Histórico'!$A$6:$A$305,"&gt;="&amp;EDATE(EOMONTH('Parâmetros'!$B$2,0)+1,-'Parâmetros'!$B$4),'Histórico'!$A$6:$A$305,"&lt;="&amp;'Parâmetros'!$B$2,'Histórico'!$L$6:$L$305,"OK")&gt;='Parâmetros'!$B$11,AVERAGEIFS('Histórico'!$H$6:$H$305,'Histórico'!$B$6:$B$305,B172,'Histórico'!$A$6:$A$305,"&gt;="&amp;EDATE(EOMONTH('Parâmetros'!$B$2,0)+1,-'Parâmetros'!$B$4),'Histórico'!$A$6:$A$305,"&lt;="&amp;'Parâmetros'!$B$2,'Histórico'!$L$6:$L$305,"OK"),IF(INDEX('Parâmetros'!$G$18:$G$117,MATCH(B172,'Parâmetros'!$A$18:$A$117,0))="","",INDEX('Parâmetros'!$G$18:$G$117,MATCH(B172,'Parâmetros'!$A$18:$A$117,0)))))</f>
        <v/>
      </c>
      <c r="F172" s="45">
        <f>IF(B172="","",IF(COUNTIFS('Histórico'!$B$6:$B$305,B172,'Histórico'!$L$6:$L$305,"OK",'Histórico'!$M$6:$M$305,MONTH(A172),'Histórico'!$A$6:$A$305,"&lt;="&amp;'Parâmetros'!$B$2)&gt;='Parâmetros'!$B$12,MAX('Parâmetros'!$B$13,MIN('Parâmetros'!$B$14,IFERROR(AVERAGEIFS('Histórico'!$H$6:$H$305,'Histórico'!$B$6:$B$305,B172,'Histórico'!$L$6:$L$305,"OK",'Histórico'!$M$6:$M$305,MONTH(A172),'Histórico'!$A$6:$A$305,"&lt;="&amp;'Parâmetros'!$B$2)/AVERAGEIFS('Histórico'!$H$6:$H$305,'Histórico'!$B$6:$B$305,B172,'Histórico'!$L$6:$L$305,"OK",'Histórico'!$A$6:$A$305,"&lt;="&amp;'Parâmetros'!$B$2),1))),1))</f>
        <v/>
      </c>
      <c r="G172" s="45">
        <f>IF(OR(A172="",B172=""),"",MAX(0.1,1+SUMPRODUCT(--('Eventos'!$B$6:$B$105&lt;=EOMONTH(A172,0)),--('Eventos'!$C$6:$C$105&gt;=A172),--((('Eventos'!$D$6:$D$105=B172)+('Eventos'!$D$6:$D$105="TODOS"))&gt;0),--('Eventos'!$G$6:$G$105="Ativo"),--('Eventos'!$I$6:$I$105="OK"),'Eventos'!$F$6:$F$105)))</f>
        <v/>
      </c>
      <c r="H172" s="44">
        <f>IF(OR(B172="",E172=""),"",MAX(0,E172*F172*G172))</f>
        <v/>
      </c>
      <c r="I172" s="44">
        <f>IF(H172="","",H172*'Parâmetros'!$B$6)</f>
        <v/>
      </c>
      <c r="J172" s="44">
        <f>IF(H172="","",H172*'Parâmetros'!$B$7)</f>
        <v/>
      </c>
      <c r="K172" s="44">
        <f>IF(H172="","",H172*'Parâmetros'!$B$8)</f>
        <v/>
      </c>
      <c r="L172" s="44">
        <f>IF(H172="","",IF('Parâmetros'!$B$5="Conservador",I172,IF('Parâmetros'!$B$5="Otimista",K172,J172)))</f>
        <v/>
      </c>
      <c r="M172" s="46">
        <f>IF(B172="","",IF(COUNTIFS('Histórico'!$B$6:$B$305,B172,'Histórico'!$J$6:$J$305,"&lt;&gt;")&gt;='Parâmetros'!$B$10,AVERAGEIFS('Histórico'!$K$6:$K$305,'Histórico'!$B$6:$B$305,B172,'Histórico'!$J$6:$J$305,"&lt;&gt;"),'Parâmetros'!$B$9))</f>
        <v/>
      </c>
      <c r="N172" s="44">
        <f>IF(L172="","",MAX(0,L172*(1-M172)))</f>
        <v/>
      </c>
      <c r="O172" s="44">
        <f>IF(L172="","",L172*(1+M172))</f>
        <v/>
      </c>
      <c r="P172" s="44">
        <f>IF(L172="","",IF(INDEX('Parâmetros'!$E$18:$E$117,MATCH(B172,'Parâmetros'!$A$18:$A$117,0))="","",INDEX('Parâmetros'!$E$18:$E$117,MATCH(B172,'Parâmetros'!$A$18:$A$117,0))+N(INDEX('Parâmetros'!$F$18:$F$117,MATCH(B172,'Parâmetros'!$A$18:$A$117,0)))-SUMIFS($L$6:L172,$B$6:B172,B172,$A$6:A172,"&lt;="&amp;A172)))</f>
        <v/>
      </c>
      <c r="Q172" s="44">
        <f>IF(P172="","",MAX(0,-P172))</f>
        <v/>
      </c>
      <c r="R172" s="43">
        <f>IF(B172="","",IF(L172="","SEM BASE",IF(P172="","ESTOQUE NÃO INFORMADO",IF(P172&lt;0,"RUPTURA PREVISTA",IF(D172="Sem histórico","USAR DEMANDA INICIAL",IF(D172="Histórico insuficiente","HISTÓRICO INSUFICIENTE","OK"))))))</f>
        <v/>
      </c>
    </row>
    <row r="173">
      <c r="A173" s="42">
        <f>IF(B173="","",EDATE(EOMONTH('Parâmetros'!$B$2,0)+1,MOD(ROW()-6,12)))</f>
        <v/>
      </c>
      <c r="B17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73" s="43">
        <f>IF(B173="","",INDEX('Parâmetros'!$B$18:$B$117,MATCH(B173,'Parâmetros'!$A$18:$A$117,0)))</f>
        <v/>
      </c>
      <c r="D173" s="43">
        <f>IF(B173="","",INDEX('Parâmetros'!$I$18:$I$117,MATCH(B173,'Parâmetros'!$A$18:$A$117,0)))</f>
        <v/>
      </c>
      <c r="E173" s="44">
        <f>IF(B173="","",IF(COUNTIFS('Histórico'!$B$6:$B$305,B173,'Histórico'!$A$6:$A$305,"&gt;="&amp;EDATE(EOMONTH('Parâmetros'!$B$2,0)+1,-'Parâmetros'!$B$4),'Histórico'!$A$6:$A$305,"&lt;="&amp;'Parâmetros'!$B$2,'Histórico'!$L$6:$L$305,"OK")&gt;='Parâmetros'!$B$11,AVERAGEIFS('Histórico'!$H$6:$H$305,'Histórico'!$B$6:$B$305,B173,'Histórico'!$A$6:$A$305,"&gt;="&amp;EDATE(EOMONTH('Parâmetros'!$B$2,0)+1,-'Parâmetros'!$B$4),'Histórico'!$A$6:$A$305,"&lt;="&amp;'Parâmetros'!$B$2,'Histórico'!$L$6:$L$305,"OK"),IF(INDEX('Parâmetros'!$G$18:$G$117,MATCH(B173,'Parâmetros'!$A$18:$A$117,0))="","",INDEX('Parâmetros'!$G$18:$G$117,MATCH(B173,'Parâmetros'!$A$18:$A$117,0)))))</f>
        <v/>
      </c>
      <c r="F173" s="45">
        <f>IF(B173="","",IF(COUNTIFS('Histórico'!$B$6:$B$305,B173,'Histórico'!$L$6:$L$305,"OK",'Histórico'!$M$6:$M$305,MONTH(A173),'Histórico'!$A$6:$A$305,"&lt;="&amp;'Parâmetros'!$B$2)&gt;='Parâmetros'!$B$12,MAX('Parâmetros'!$B$13,MIN('Parâmetros'!$B$14,IFERROR(AVERAGEIFS('Histórico'!$H$6:$H$305,'Histórico'!$B$6:$B$305,B173,'Histórico'!$L$6:$L$305,"OK",'Histórico'!$M$6:$M$305,MONTH(A173),'Histórico'!$A$6:$A$305,"&lt;="&amp;'Parâmetros'!$B$2)/AVERAGEIFS('Histórico'!$H$6:$H$305,'Histórico'!$B$6:$B$305,B173,'Histórico'!$L$6:$L$305,"OK",'Histórico'!$A$6:$A$305,"&lt;="&amp;'Parâmetros'!$B$2),1))),1))</f>
        <v/>
      </c>
      <c r="G173" s="45">
        <f>IF(OR(A173="",B173=""),"",MAX(0.1,1+SUMPRODUCT(--('Eventos'!$B$6:$B$105&lt;=EOMONTH(A173,0)),--('Eventos'!$C$6:$C$105&gt;=A173),--((('Eventos'!$D$6:$D$105=B173)+('Eventos'!$D$6:$D$105="TODOS"))&gt;0),--('Eventos'!$G$6:$G$105="Ativo"),--('Eventos'!$I$6:$I$105="OK"),'Eventos'!$F$6:$F$105)))</f>
        <v/>
      </c>
      <c r="H173" s="44">
        <f>IF(OR(B173="",E173=""),"",MAX(0,E173*F173*G173))</f>
        <v/>
      </c>
      <c r="I173" s="44">
        <f>IF(H173="","",H173*'Parâmetros'!$B$6)</f>
        <v/>
      </c>
      <c r="J173" s="44">
        <f>IF(H173="","",H173*'Parâmetros'!$B$7)</f>
        <v/>
      </c>
      <c r="K173" s="44">
        <f>IF(H173="","",H173*'Parâmetros'!$B$8)</f>
        <v/>
      </c>
      <c r="L173" s="44">
        <f>IF(H173="","",IF('Parâmetros'!$B$5="Conservador",I173,IF('Parâmetros'!$B$5="Otimista",K173,J173)))</f>
        <v/>
      </c>
      <c r="M173" s="46">
        <f>IF(B173="","",IF(COUNTIFS('Histórico'!$B$6:$B$305,B173,'Histórico'!$J$6:$J$305,"&lt;&gt;")&gt;='Parâmetros'!$B$10,AVERAGEIFS('Histórico'!$K$6:$K$305,'Histórico'!$B$6:$B$305,B173,'Histórico'!$J$6:$J$305,"&lt;&gt;"),'Parâmetros'!$B$9))</f>
        <v/>
      </c>
      <c r="N173" s="44">
        <f>IF(L173="","",MAX(0,L173*(1-M173)))</f>
        <v/>
      </c>
      <c r="O173" s="44">
        <f>IF(L173="","",L173*(1+M173))</f>
        <v/>
      </c>
      <c r="P173" s="44">
        <f>IF(L173="","",IF(INDEX('Parâmetros'!$E$18:$E$117,MATCH(B173,'Parâmetros'!$A$18:$A$117,0))="","",INDEX('Parâmetros'!$E$18:$E$117,MATCH(B173,'Parâmetros'!$A$18:$A$117,0))+N(INDEX('Parâmetros'!$F$18:$F$117,MATCH(B173,'Parâmetros'!$A$18:$A$117,0)))-SUMIFS($L$6:L173,$B$6:B173,B173,$A$6:A173,"&lt;="&amp;A173)))</f>
        <v/>
      </c>
      <c r="Q173" s="44">
        <f>IF(P173="","",MAX(0,-P173))</f>
        <v/>
      </c>
      <c r="R173" s="43">
        <f>IF(B173="","",IF(L173="","SEM BASE",IF(P173="","ESTOQUE NÃO INFORMADO",IF(P173&lt;0,"RUPTURA PREVISTA",IF(D173="Sem histórico","USAR DEMANDA INICIAL",IF(D173="Histórico insuficiente","HISTÓRICO INSUFICIENTE","OK"))))))</f>
        <v/>
      </c>
    </row>
    <row r="174">
      <c r="A174" s="42">
        <f>IF(B174="","",EDATE(EOMONTH('Parâmetros'!$B$2,0)+1,MOD(ROW()-6,12)))</f>
        <v/>
      </c>
      <c r="B17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74" s="43">
        <f>IF(B174="","",INDEX('Parâmetros'!$B$18:$B$117,MATCH(B174,'Parâmetros'!$A$18:$A$117,0)))</f>
        <v/>
      </c>
      <c r="D174" s="43">
        <f>IF(B174="","",INDEX('Parâmetros'!$I$18:$I$117,MATCH(B174,'Parâmetros'!$A$18:$A$117,0)))</f>
        <v/>
      </c>
      <c r="E174" s="44">
        <f>IF(B174="","",IF(COUNTIFS('Histórico'!$B$6:$B$305,B174,'Histórico'!$A$6:$A$305,"&gt;="&amp;EDATE(EOMONTH('Parâmetros'!$B$2,0)+1,-'Parâmetros'!$B$4),'Histórico'!$A$6:$A$305,"&lt;="&amp;'Parâmetros'!$B$2,'Histórico'!$L$6:$L$305,"OK")&gt;='Parâmetros'!$B$11,AVERAGEIFS('Histórico'!$H$6:$H$305,'Histórico'!$B$6:$B$305,B174,'Histórico'!$A$6:$A$305,"&gt;="&amp;EDATE(EOMONTH('Parâmetros'!$B$2,0)+1,-'Parâmetros'!$B$4),'Histórico'!$A$6:$A$305,"&lt;="&amp;'Parâmetros'!$B$2,'Histórico'!$L$6:$L$305,"OK"),IF(INDEX('Parâmetros'!$G$18:$G$117,MATCH(B174,'Parâmetros'!$A$18:$A$117,0))="","",INDEX('Parâmetros'!$G$18:$G$117,MATCH(B174,'Parâmetros'!$A$18:$A$117,0)))))</f>
        <v/>
      </c>
      <c r="F174" s="45">
        <f>IF(B174="","",IF(COUNTIFS('Histórico'!$B$6:$B$305,B174,'Histórico'!$L$6:$L$305,"OK",'Histórico'!$M$6:$M$305,MONTH(A174),'Histórico'!$A$6:$A$305,"&lt;="&amp;'Parâmetros'!$B$2)&gt;='Parâmetros'!$B$12,MAX('Parâmetros'!$B$13,MIN('Parâmetros'!$B$14,IFERROR(AVERAGEIFS('Histórico'!$H$6:$H$305,'Histórico'!$B$6:$B$305,B174,'Histórico'!$L$6:$L$305,"OK",'Histórico'!$M$6:$M$305,MONTH(A174),'Histórico'!$A$6:$A$305,"&lt;="&amp;'Parâmetros'!$B$2)/AVERAGEIFS('Histórico'!$H$6:$H$305,'Histórico'!$B$6:$B$305,B174,'Histórico'!$L$6:$L$305,"OK",'Histórico'!$A$6:$A$305,"&lt;="&amp;'Parâmetros'!$B$2),1))),1))</f>
        <v/>
      </c>
      <c r="G174" s="45">
        <f>IF(OR(A174="",B174=""),"",MAX(0.1,1+SUMPRODUCT(--('Eventos'!$B$6:$B$105&lt;=EOMONTH(A174,0)),--('Eventos'!$C$6:$C$105&gt;=A174),--((('Eventos'!$D$6:$D$105=B174)+('Eventos'!$D$6:$D$105="TODOS"))&gt;0),--('Eventos'!$G$6:$G$105="Ativo"),--('Eventos'!$I$6:$I$105="OK"),'Eventos'!$F$6:$F$105)))</f>
        <v/>
      </c>
      <c r="H174" s="44">
        <f>IF(OR(B174="",E174=""),"",MAX(0,E174*F174*G174))</f>
        <v/>
      </c>
      <c r="I174" s="44">
        <f>IF(H174="","",H174*'Parâmetros'!$B$6)</f>
        <v/>
      </c>
      <c r="J174" s="44">
        <f>IF(H174="","",H174*'Parâmetros'!$B$7)</f>
        <v/>
      </c>
      <c r="K174" s="44">
        <f>IF(H174="","",H174*'Parâmetros'!$B$8)</f>
        <v/>
      </c>
      <c r="L174" s="44">
        <f>IF(H174="","",IF('Parâmetros'!$B$5="Conservador",I174,IF('Parâmetros'!$B$5="Otimista",K174,J174)))</f>
        <v/>
      </c>
      <c r="M174" s="46">
        <f>IF(B174="","",IF(COUNTIFS('Histórico'!$B$6:$B$305,B174,'Histórico'!$J$6:$J$305,"&lt;&gt;")&gt;='Parâmetros'!$B$10,AVERAGEIFS('Histórico'!$K$6:$K$305,'Histórico'!$B$6:$B$305,B174,'Histórico'!$J$6:$J$305,"&lt;&gt;"),'Parâmetros'!$B$9))</f>
        <v/>
      </c>
      <c r="N174" s="44">
        <f>IF(L174="","",MAX(0,L174*(1-M174)))</f>
        <v/>
      </c>
      <c r="O174" s="44">
        <f>IF(L174="","",L174*(1+M174))</f>
        <v/>
      </c>
      <c r="P174" s="44">
        <f>IF(L174="","",IF(INDEX('Parâmetros'!$E$18:$E$117,MATCH(B174,'Parâmetros'!$A$18:$A$117,0))="","",INDEX('Parâmetros'!$E$18:$E$117,MATCH(B174,'Parâmetros'!$A$18:$A$117,0))+N(INDEX('Parâmetros'!$F$18:$F$117,MATCH(B174,'Parâmetros'!$A$18:$A$117,0)))-SUMIFS($L$6:L174,$B$6:B174,B174,$A$6:A174,"&lt;="&amp;A174)))</f>
        <v/>
      </c>
      <c r="Q174" s="44">
        <f>IF(P174="","",MAX(0,-P174))</f>
        <v/>
      </c>
      <c r="R174" s="43">
        <f>IF(B174="","",IF(L174="","SEM BASE",IF(P174="","ESTOQUE NÃO INFORMADO",IF(P174&lt;0,"RUPTURA PREVISTA",IF(D174="Sem histórico","USAR DEMANDA INICIAL",IF(D174="Histórico insuficiente","HISTÓRICO INSUFICIENTE","OK"))))))</f>
        <v/>
      </c>
    </row>
    <row r="175">
      <c r="A175" s="42">
        <f>IF(B175="","",EDATE(EOMONTH('Parâmetros'!$B$2,0)+1,MOD(ROW()-6,12)))</f>
        <v/>
      </c>
      <c r="B17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75" s="43">
        <f>IF(B175="","",INDEX('Parâmetros'!$B$18:$B$117,MATCH(B175,'Parâmetros'!$A$18:$A$117,0)))</f>
        <v/>
      </c>
      <c r="D175" s="43">
        <f>IF(B175="","",INDEX('Parâmetros'!$I$18:$I$117,MATCH(B175,'Parâmetros'!$A$18:$A$117,0)))</f>
        <v/>
      </c>
      <c r="E175" s="44">
        <f>IF(B175="","",IF(COUNTIFS('Histórico'!$B$6:$B$305,B175,'Histórico'!$A$6:$A$305,"&gt;="&amp;EDATE(EOMONTH('Parâmetros'!$B$2,0)+1,-'Parâmetros'!$B$4),'Histórico'!$A$6:$A$305,"&lt;="&amp;'Parâmetros'!$B$2,'Histórico'!$L$6:$L$305,"OK")&gt;='Parâmetros'!$B$11,AVERAGEIFS('Histórico'!$H$6:$H$305,'Histórico'!$B$6:$B$305,B175,'Histórico'!$A$6:$A$305,"&gt;="&amp;EDATE(EOMONTH('Parâmetros'!$B$2,0)+1,-'Parâmetros'!$B$4),'Histórico'!$A$6:$A$305,"&lt;="&amp;'Parâmetros'!$B$2,'Histórico'!$L$6:$L$305,"OK"),IF(INDEX('Parâmetros'!$G$18:$G$117,MATCH(B175,'Parâmetros'!$A$18:$A$117,0))="","",INDEX('Parâmetros'!$G$18:$G$117,MATCH(B175,'Parâmetros'!$A$18:$A$117,0)))))</f>
        <v/>
      </c>
      <c r="F175" s="45">
        <f>IF(B175="","",IF(COUNTIFS('Histórico'!$B$6:$B$305,B175,'Histórico'!$L$6:$L$305,"OK",'Histórico'!$M$6:$M$305,MONTH(A175),'Histórico'!$A$6:$A$305,"&lt;="&amp;'Parâmetros'!$B$2)&gt;='Parâmetros'!$B$12,MAX('Parâmetros'!$B$13,MIN('Parâmetros'!$B$14,IFERROR(AVERAGEIFS('Histórico'!$H$6:$H$305,'Histórico'!$B$6:$B$305,B175,'Histórico'!$L$6:$L$305,"OK",'Histórico'!$M$6:$M$305,MONTH(A175),'Histórico'!$A$6:$A$305,"&lt;="&amp;'Parâmetros'!$B$2)/AVERAGEIFS('Histórico'!$H$6:$H$305,'Histórico'!$B$6:$B$305,B175,'Histórico'!$L$6:$L$305,"OK",'Histórico'!$A$6:$A$305,"&lt;="&amp;'Parâmetros'!$B$2),1))),1))</f>
        <v/>
      </c>
      <c r="G175" s="45">
        <f>IF(OR(A175="",B175=""),"",MAX(0.1,1+SUMPRODUCT(--('Eventos'!$B$6:$B$105&lt;=EOMONTH(A175,0)),--('Eventos'!$C$6:$C$105&gt;=A175),--((('Eventos'!$D$6:$D$105=B175)+('Eventos'!$D$6:$D$105="TODOS"))&gt;0),--('Eventos'!$G$6:$G$105="Ativo"),--('Eventos'!$I$6:$I$105="OK"),'Eventos'!$F$6:$F$105)))</f>
        <v/>
      </c>
      <c r="H175" s="44">
        <f>IF(OR(B175="",E175=""),"",MAX(0,E175*F175*G175))</f>
        <v/>
      </c>
      <c r="I175" s="44">
        <f>IF(H175="","",H175*'Parâmetros'!$B$6)</f>
        <v/>
      </c>
      <c r="J175" s="44">
        <f>IF(H175="","",H175*'Parâmetros'!$B$7)</f>
        <v/>
      </c>
      <c r="K175" s="44">
        <f>IF(H175="","",H175*'Parâmetros'!$B$8)</f>
        <v/>
      </c>
      <c r="L175" s="44">
        <f>IF(H175="","",IF('Parâmetros'!$B$5="Conservador",I175,IF('Parâmetros'!$B$5="Otimista",K175,J175)))</f>
        <v/>
      </c>
      <c r="M175" s="46">
        <f>IF(B175="","",IF(COUNTIFS('Histórico'!$B$6:$B$305,B175,'Histórico'!$J$6:$J$305,"&lt;&gt;")&gt;='Parâmetros'!$B$10,AVERAGEIFS('Histórico'!$K$6:$K$305,'Histórico'!$B$6:$B$305,B175,'Histórico'!$J$6:$J$305,"&lt;&gt;"),'Parâmetros'!$B$9))</f>
        <v/>
      </c>
      <c r="N175" s="44">
        <f>IF(L175="","",MAX(0,L175*(1-M175)))</f>
        <v/>
      </c>
      <c r="O175" s="44">
        <f>IF(L175="","",L175*(1+M175))</f>
        <v/>
      </c>
      <c r="P175" s="44">
        <f>IF(L175="","",IF(INDEX('Parâmetros'!$E$18:$E$117,MATCH(B175,'Parâmetros'!$A$18:$A$117,0))="","",INDEX('Parâmetros'!$E$18:$E$117,MATCH(B175,'Parâmetros'!$A$18:$A$117,0))+N(INDEX('Parâmetros'!$F$18:$F$117,MATCH(B175,'Parâmetros'!$A$18:$A$117,0)))-SUMIFS($L$6:L175,$B$6:B175,B175,$A$6:A175,"&lt;="&amp;A175)))</f>
        <v/>
      </c>
      <c r="Q175" s="44">
        <f>IF(P175="","",MAX(0,-P175))</f>
        <v/>
      </c>
      <c r="R175" s="43">
        <f>IF(B175="","",IF(L175="","SEM BASE",IF(P175="","ESTOQUE NÃO INFORMADO",IF(P175&lt;0,"RUPTURA PREVISTA",IF(D175="Sem histórico","USAR DEMANDA INICIAL",IF(D175="Histórico insuficiente","HISTÓRICO INSUFICIENTE","OK"))))))</f>
        <v/>
      </c>
    </row>
    <row r="176">
      <c r="A176" s="42">
        <f>IF(B176="","",EDATE(EOMONTH('Parâmetros'!$B$2,0)+1,MOD(ROW()-6,12)))</f>
        <v/>
      </c>
      <c r="B17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76" s="43">
        <f>IF(B176="","",INDEX('Parâmetros'!$B$18:$B$117,MATCH(B176,'Parâmetros'!$A$18:$A$117,0)))</f>
        <v/>
      </c>
      <c r="D176" s="43">
        <f>IF(B176="","",INDEX('Parâmetros'!$I$18:$I$117,MATCH(B176,'Parâmetros'!$A$18:$A$117,0)))</f>
        <v/>
      </c>
      <c r="E176" s="44">
        <f>IF(B176="","",IF(COUNTIFS('Histórico'!$B$6:$B$305,B176,'Histórico'!$A$6:$A$305,"&gt;="&amp;EDATE(EOMONTH('Parâmetros'!$B$2,0)+1,-'Parâmetros'!$B$4),'Histórico'!$A$6:$A$305,"&lt;="&amp;'Parâmetros'!$B$2,'Histórico'!$L$6:$L$305,"OK")&gt;='Parâmetros'!$B$11,AVERAGEIFS('Histórico'!$H$6:$H$305,'Histórico'!$B$6:$B$305,B176,'Histórico'!$A$6:$A$305,"&gt;="&amp;EDATE(EOMONTH('Parâmetros'!$B$2,0)+1,-'Parâmetros'!$B$4),'Histórico'!$A$6:$A$305,"&lt;="&amp;'Parâmetros'!$B$2,'Histórico'!$L$6:$L$305,"OK"),IF(INDEX('Parâmetros'!$G$18:$G$117,MATCH(B176,'Parâmetros'!$A$18:$A$117,0))="","",INDEX('Parâmetros'!$G$18:$G$117,MATCH(B176,'Parâmetros'!$A$18:$A$117,0)))))</f>
        <v/>
      </c>
      <c r="F176" s="45">
        <f>IF(B176="","",IF(COUNTIFS('Histórico'!$B$6:$B$305,B176,'Histórico'!$L$6:$L$305,"OK",'Histórico'!$M$6:$M$305,MONTH(A176),'Histórico'!$A$6:$A$305,"&lt;="&amp;'Parâmetros'!$B$2)&gt;='Parâmetros'!$B$12,MAX('Parâmetros'!$B$13,MIN('Parâmetros'!$B$14,IFERROR(AVERAGEIFS('Histórico'!$H$6:$H$305,'Histórico'!$B$6:$B$305,B176,'Histórico'!$L$6:$L$305,"OK",'Histórico'!$M$6:$M$305,MONTH(A176),'Histórico'!$A$6:$A$305,"&lt;="&amp;'Parâmetros'!$B$2)/AVERAGEIFS('Histórico'!$H$6:$H$305,'Histórico'!$B$6:$B$305,B176,'Histórico'!$L$6:$L$305,"OK",'Histórico'!$A$6:$A$305,"&lt;="&amp;'Parâmetros'!$B$2),1))),1))</f>
        <v/>
      </c>
      <c r="G176" s="45">
        <f>IF(OR(A176="",B176=""),"",MAX(0.1,1+SUMPRODUCT(--('Eventos'!$B$6:$B$105&lt;=EOMONTH(A176,0)),--('Eventos'!$C$6:$C$105&gt;=A176),--((('Eventos'!$D$6:$D$105=B176)+('Eventos'!$D$6:$D$105="TODOS"))&gt;0),--('Eventos'!$G$6:$G$105="Ativo"),--('Eventos'!$I$6:$I$105="OK"),'Eventos'!$F$6:$F$105)))</f>
        <v/>
      </c>
      <c r="H176" s="44">
        <f>IF(OR(B176="",E176=""),"",MAX(0,E176*F176*G176))</f>
        <v/>
      </c>
      <c r="I176" s="44">
        <f>IF(H176="","",H176*'Parâmetros'!$B$6)</f>
        <v/>
      </c>
      <c r="J176" s="44">
        <f>IF(H176="","",H176*'Parâmetros'!$B$7)</f>
        <v/>
      </c>
      <c r="K176" s="44">
        <f>IF(H176="","",H176*'Parâmetros'!$B$8)</f>
        <v/>
      </c>
      <c r="L176" s="44">
        <f>IF(H176="","",IF('Parâmetros'!$B$5="Conservador",I176,IF('Parâmetros'!$B$5="Otimista",K176,J176)))</f>
        <v/>
      </c>
      <c r="M176" s="46">
        <f>IF(B176="","",IF(COUNTIFS('Histórico'!$B$6:$B$305,B176,'Histórico'!$J$6:$J$305,"&lt;&gt;")&gt;='Parâmetros'!$B$10,AVERAGEIFS('Histórico'!$K$6:$K$305,'Histórico'!$B$6:$B$305,B176,'Histórico'!$J$6:$J$305,"&lt;&gt;"),'Parâmetros'!$B$9))</f>
        <v/>
      </c>
      <c r="N176" s="44">
        <f>IF(L176="","",MAX(0,L176*(1-M176)))</f>
        <v/>
      </c>
      <c r="O176" s="44">
        <f>IF(L176="","",L176*(1+M176))</f>
        <v/>
      </c>
      <c r="P176" s="44">
        <f>IF(L176="","",IF(INDEX('Parâmetros'!$E$18:$E$117,MATCH(B176,'Parâmetros'!$A$18:$A$117,0))="","",INDEX('Parâmetros'!$E$18:$E$117,MATCH(B176,'Parâmetros'!$A$18:$A$117,0))+N(INDEX('Parâmetros'!$F$18:$F$117,MATCH(B176,'Parâmetros'!$A$18:$A$117,0)))-SUMIFS($L$6:L176,$B$6:B176,B176,$A$6:A176,"&lt;="&amp;A176)))</f>
        <v/>
      </c>
      <c r="Q176" s="44">
        <f>IF(P176="","",MAX(0,-P176))</f>
        <v/>
      </c>
      <c r="R176" s="43">
        <f>IF(B176="","",IF(L176="","SEM BASE",IF(P176="","ESTOQUE NÃO INFORMADO",IF(P176&lt;0,"RUPTURA PREVISTA",IF(D176="Sem histórico","USAR DEMANDA INICIAL",IF(D176="Histórico insuficiente","HISTÓRICO INSUFICIENTE","OK"))))))</f>
        <v/>
      </c>
    </row>
    <row r="177">
      <c r="A177" s="42">
        <f>IF(B177="","",EDATE(EOMONTH('Parâmetros'!$B$2,0)+1,MOD(ROW()-6,12)))</f>
        <v/>
      </c>
      <c r="B17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77" s="43">
        <f>IF(B177="","",INDEX('Parâmetros'!$B$18:$B$117,MATCH(B177,'Parâmetros'!$A$18:$A$117,0)))</f>
        <v/>
      </c>
      <c r="D177" s="43">
        <f>IF(B177="","",INDEX('Parâmetros'!$I$18:$I$117,MATCH(B177,'Parâmetros'!$A$18:$A$117,0)))</f>
        <v/>
      </c>
      <c r="E177" s="44">
        <f>IF(B177="","",IF(COUNTIFS('Histórico'!$B$6:$B$305,B177,'Histórico'!$A$6:$A$305,"&gt;="&amp;EDATE(EOMONTH('Parâmetros'!$B$2,0)+1,-'Parâmetros'!$B$4),'Histórico'!$A$6:$A$305,"&lt;="&amp;'Parâmetros'!$B$2,'Histórico'!$L$6:$L$305,"OK")&gt;='Parâmetros'!$B$11,AVERAGEIFS('Histórico'!$H$6:$H$305,'Histórico'!$B$6:$B$305,B177,'Histórico'!$A$6:$A$305,"&gt;="&amp;EDATE(EOMONTH('Parâmetros'!$B$2,0)+1,-'Parâmetros'!$B$4),'Histórico'!$A$6:$A$305,"&lt;="&amp;'Parâmetros'!$B$2,'Histórico'!$L$6:$L$305,"OK"),IF(INDEX('Parâmetros'!$G$18:$G$117,MATCH(B177,'Parâmetros'!$A$18:$A$117,0))="","",INDEX('Parâmetros'!$G$18:$G$117,MATCH(B177,'Parâmetros'!$A$18:$A$117,0)))))</f>
        <v/>
      </c>
      <c r="F177" s="45">
        <f>IF(B177="","",IF(COUNTIFS('Histórico'!$B$6:$B$305,B177,'Histórico'!$L$6:$L$305,"OK",'Histórico'!$M$6:$M$305,MONTH(A177),'Histórico'!$A$6:$A$305,"&lt;="&amp;'Parâmetros'!$B$2)&gt;='Parâmetros'!$B$12,MAX('Parâmetros'!$B$13,MIN('Parâmetros'!$B$14,IFERROR(AVERAGEIFS('Histórico'!$H$6:$H$305,'Histórico'!$B$6:$B$305,B177,'Histórico'!$L$6:$L$305,"OK",'Histórico'!$M$6:$M$305,MONTH(A177),'Histórico'!$A$6:$A$305,"&lt;="&amp;'Parâmetros'!$B$2)/AVERAGEIFS('Histórico'!$H$6:$H$305,'Histórico'!$B$6:$B$305,B177,'Histórico'!$L$6:$L$305,"OK",'Histórico'!$A$6:$A$305,"&lt;="&amp;'Parâmetros'!$B$2),1))),1))</f>
        <v/>
      </c>
      <c r="G177" s="45">
        <f>IF(OR(A177="",B177=""),"",MAX(0.1,1+SUMPRODUCT(--('Eventos'!$B$6:$B$105&lt;=EOMONTH(A177,0)),--('Eventos'!$C$6:$C$105&gt;=A177),--((('Eventos'!$D$6:$D$105=B177)+('Eventos'!$D$6:$D$105="TODOS"))&gt;0),--('Eventos'!$G$6:$G$105="Ativo"),--('Eventos'!$I$6:$I$105="OK"),'Eventos'!$F$6:$F$105)))</f>
        <v/>
      </c>
      <c r="H177" s="44">
        <f>IF(OR(B177="",E177=""),"",MAX(0,E177*F177*G177))</f>
        <v/>
      </c>
      <c r="I177" s="44">
        <f>IF(H177="","",H177*'Parâmetros'!$B$6)</f>
        <v/>
      </c>
      <c r="J177" s="44">
        <f>IF(H177="","",H177*'Parâmetros'!$B$7)</f>
        <v/>
      </c>
      <c r="K177" s="44">
        <f>IF(H177="","",H177*'Parâmetros'!$B$8)</f>
        <v/>
      </c>
      <c r="L177" s="44">
        <f>IF(H177="","",IF('Parâmetros'!$B$5="Conservador",I177,IF('Parâmetros'!$B$5="Otimista",K177,J177)))</f>
        <v/>
      </c>
      <c r="M177" s="46">
        <f>IF(B177="","",IF(COUNTIFS('Histórico'!$B$6:$B$305,B177,'Histórico'!$J$6:$J$305,"&lt;&gt;")&gt;='Parâmetros'!$B$10,AVERAGEIFS('Histórico'!$K$6:$K$305,'Histórico'!$B$6:$B$305,B177,'Histórico'!$J$6:$J$305,"&lt;&gt;"),'Parâmetros'!$B$9))</f>
        <v/>
      </c>
      <c r="N177" s="44">
        <f>IF(L177="","",MAX(0,L177*(1-M177)))</f>
        <v/>
      </c>
      <c r="O177" s="44">
        <f>IF(L177="","",L177*(1+M177))</f>
        <v/>
      </c>
      <c r="P177" s="44">
        <f>IF(L177="","",IF(INDEX('Parâmetros'!$E$18:$E$117,MATCH(B177,'Parâmetros'!$A$18:$A$117,0))="","",INDEX('Parâmetros'!$E$18:$E$117,MATCH(B177,'Parâmetros'!$A$18:$A$117,0))+N(INDEX('Parâmetros'!$F$18:$F$117,MATCH(B177,'Parâmetros'!$A$18:$A$117,0)))-SUMIFS($L$6:L177,$B$6:B177,B177,$A$6:A177,"&lt;="&amp;A177)))</f>
        <v/>
      </c>
      <c r="Q177" s="44">
        <f>IF(P177="","",MAX(0,-P177))</f>
        <v/>
      </c>
      <c r="R177" s="43">
        <f>IF(B177="","",IF(L177="","SEM BASE",IF(P177="","ESTOQUE NÃO INFORMADO",IF(P177&lt;0,"RUPTURA PREVISTA",IF(D177="Sem histórico","USAR DEMANDA INICIAL",IF(D177="Histórico insuficiente","HISTÓRICO INSUFICIENTE","OK"))))))</f>
        <v/>
      </c>
    </row>
    <row r="178">
      <c r="A178" s="42">
        <f>IF(B178="","",EDATE(EOMONTH('Parâmetros'!$B$2,0)+1,MOD(ROW()-6,12)))</f>
        <v/>
      </c>
      <c r="B17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78" s="43">
        <f>IF(B178="","",INDEX('Parâmetros'!$B$18:$B$117,MATCH(B178,'Parâmetros'!$A$18:$A$117,0)))</f>
        <v/>
      </c>
      <c r="D178" s="43">
        <f>IF(B178="","",INDEX('Parâmetros'!$I$18:$I$117,MATCH(B178,'Parâmetros'!$A$18:$A$117,0)))</f>
        <v/>
      </c>
      <c r="E178" s="44">
        <f>IF(B178="","",IF(COUNTIFS('Histórico'!$B$6:$B$305,B178,'Histórico'!$A$6:$A$305,"&gt;="&amp;EDATE(EOMONTH('Parâmetros'!$B$2,0)+1,-'Parâmetros'!$B$4),'Histórico'!$A$6:$A$305,"&lt;="&amp;'Parâmetros'!$B$2,'Histórico'!$L$6:$L$305,"OK")&gt;='Parâmetros'!$B$11,AVERAGEIFS('Histórico'!$H$6:$H$305,'Histórico'!$B$6:$B$305,B178,'Histórico'!$A$6:$A$305,"&gt;="&amp;EDATE(EOMONTH('Parâmetros'!$B$2,0)+1,-'Parâmetros'!$B$4),'Histórico'!$A$6:$A$305,"&lt;="&amp;'Parâmetros'!$B$2,'Histórico'!$L$6:$L$305,"OK"),IF(INDEX('Parâmetros'!$G$18:$G$117,MATCH(B178,'Parâmetros'!$A$18:$A$117,0))="","",INDEX('Parâmetros'!$G$18:$G$117,MATCH(B178,'Parâmetros'!$A$18:$A$117,0)))))</f>
        <v/>
      </c>
      <c r="F178" s="45">
        <f>IF(B178="","",IF(COUNTIFS('Histórico'!$B$6:$B$305,B178,'Histórico'!$L$6:$L$305,"OK",'Histórico'!$M$6:$M$305,MONTH(A178),'Histórico'!$A$6:$A$305,"&lt;="&amp;'Parâmetros'!$B$2)&gt;='Parâmetros'!$B$12,MAX('Parâmetros'!$B$13,MIN('Parâmetros'!$B$14,IFERROR(AVERAGEIFS('Histórico'!$H$6:$H$305,'Histórico'!$B$6:$B$305,B178,'Histórico'!$L$6:$L$305,"OK",'Histórico'!$M$6:$M$305,MONTH(A178),'Histórico'!$A$6:$A$305,"&lt;="&amp;'Parâmetros'!$B$2)/AVERAGEIFS('Histórico'!$H$6:$H$305,'Histórico'!$B$6:$B$305,B178,'Histórico'!$L$6:$L$305,"OK",'Histórico'!$A$6:$A$305,"&lt;="&amp;'Parâmetros'!$B$2),1))),1))</f>
        <v/>
      </c>
      <c r="G178" s="45">
        <f>IF(OR(A178="",B178=""),"",MAX(0.1,1+SUMPRODUCT(--('Eventos'!$B$6:$B$105&lt;=EOMONTH(A178,0)),--('Eventos'!$C$6:$C$105&gt;=A178),--((('Eventos'!$D$6:$D$105=B178)+('Eventos'!$D$6:$D$105="TODOS"))&gt;0),--('Eventos'!$G$6:$G$105="Ativo"),--('Eventos'!$I$6:$I$105="OK"),'Eventos'!$F$6:$F$105)))</f>
        <v/>
      </c>
      <c r="H178" s="44">
        <f>IF(OR(B178="",E178=""),"",MAX(0,E178*F178*G178))</f>
        <v/>
      </c>
      <c r="I178" s="44">
        <f>IF(H178="","",H178*'Parâmetros'!$B$6)</f>
        <v/>
      </c>
      <c r="J178" s="44">
        <f>IF(H178="","",H178*'Parâmetros'!$B$7)</f>
        <v/>
      </c>
      <c r="K178" s="44">
        <f>IF(H178="","",H178*'Parâmetros'!$B$8)</f>
        <v/>
      </c>
      <c r="L178" s="44">
        <f>IF(H178="","",IF('Parâmetros'!$B$5="Conservador",I178,IF('Parâmetros'!$B$5="Otimista",K178,J178)))</f>
        <v/>
      </c>
      <c r="M178" s="46">
        <f>IF(B178="","",IF(COUNTIFS('Histórico'!$B$6:$B$305,B178,'Histórico'!$J$6:$J$305,"&lt;&gt;")&gt;='Parâmetros'!$B$10,AVERAGEIFS('Histórico'!$K$6:$K$305,'Histórico'!$B$6:$B$305,B178,'Histórico'!$J$6:$J$305,"&lt;&gt;"),'Parâmetros'!$B$9))</f>
        <v/>
      </c>
      <c r="N178" s="44">
        <f>IF(L178="","",MAX(0,L178*(1-M178)))</f>
        <v/>
      </c>
      <c r="O178" s="44">
        <f>IF(L178="","",L178*(1+M178))</f>
        <v/>
      </c>
      <c r="P178" s="44">
        <f>IF(L178="","",IF(INDEX('Parâmetros'!$E$18:$E$117,MATCH(B178,'Parâmetros'!$A$18:$A$117,0))="","",INDEX('Parâmetros'!$E$18:$E$117,MATCH(B178,'Parâmetros'!$A$18:$A$117,0))+N(INDEX('Parâmetros'!$F$18:$F$117,MATCH(B178,'Parâmetros'!$A$18:$A$117,0)))-SUMIFS($L$6:L178,$B$6:B178,B178,$A$6:A178,"&lt;="&amp;A178)))</f>
        <v/>
      </c>
      <c r="Q178" s="44">
        <f>IF(P178="","",MAX(0,-P178))</f>
        <v/>
      </c>
      <c r="R178" s="43">
        <f>IF(B178="","",IF(L178="","SEM BASE",IF(P178="","ESTOQUE NÃO INFORMADO",IF(P178&lt;0,"RUPTURA PREVISTA",IF(D178="Sem histórico","USAR DEMANDA INICIAL",IF(D178="Histórico insuficiente","HISTÓRICO INSUFICIENTE","OK"))))))</f>
        <v/>
      </c>
    </row>
    <row r="179">
      <c r="A179" s="42">
        <f>IF(B179="","",EDATE(EOMONTH('Parâmetros'!$B$2,0)+1,MOD(ROW()-6,12)))</f>
        <v/>
      </c>
      <c r="B17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79" s="43">
        <f>IF(B179="","",INDEX('Parâmetros'!$B$18:$B$117,MATCH(B179,'Parâmetros'!$A$18:$A$117,0)))</f>
        <v/>
      </c>
      <c r="D179" s="43">
        <f>IF(B179="","",INDEX('Parâmetros'!$I$18:$I$117,MATCH(B179,'Parâmetros'!$A$18:$A$117,0)))</f>
        <v/>
      </c>
      <c r="E179" s="44">
        <f>IF(B179="","",IF(COUNTIFS('Histórico'!$B$6:$B$305,B179,'Histórico'!$A$6:$A$305,"&gt;="&amp;EDATE(EOMONTH('Parâmetros'!$B$2,0)+1,-'Parâmetros'!$B$4),'Histórico'!$A$6:$A$305,"&lt;="&amp;'Parâmetros'!$B$2,'Histórico'!$L$6:$L$305,"OK")&gt;='Parâmetros'!$B$11,AVERAGEIFS('Histórico'!$H$6:$H$305,'Histórico'!$B$6:$B$305,B179,'Histórico'!$A$6:$A$305,"&gt;="&amp;EDATE(EOMONTH('Parâmetros'!$B$2,0)+1,-'Parâmetros'!$B$4),'Histórico'!$A$6:$A$305,"&lt;="&amp;'Parâmetros'!$B$2,'Histórico'!$L$6:$L$305,"OK"),IF(INDEX('Parâmetros'!$G$18:$G$117,MATCH(B179,'Parâmetros'!$A$18:$A$117,0))="","",INDEX('Parâmetros'!$G$18:$G$117,MATCH(B179,'Parâmetros'!$A$18:$A$117,0)))))</f>
        <v/>
      </c>
      <c r="F179" s="45">
        <f>IF(B179="","",IF(COUNTIFS('Histórico'!$B$6:$B$305,B179,'Histórico'!$L$6:$L$305,"OK",'Histórico'!$M$6:$M$305,MONTH(A179),'Histórico'!$A$6:$A$305,"&lt;="&amp;'Parâmetros'!$B$2)&gt;='Parâmetros'!$B$12,MAX('Parâmetros'!$B$13,MIN('Parâmetros'!$B$14,IFERROR(AVERAGEIFS('Histórico'!$H$6:$H$305,'Histórico'!$B$6:$B$305,B179,'Histórico'!$L$6:$L$305,"OK",'Histórico'!$M$6:$M$305,MONTH(A179),'Histórico'!$A$6:$A$305,"&lt;="&amp;'Parâmetros'!$B$2)/AVERAGEIFS('Histórico'!$H$6:$H$305,'Histórico'!$B$6:$B$305,B179,'Histórico'!$L$6:$L$305,"OK",'Histórico'!$A$6:$A$305,"&lt;="&amp;'Parâmetros'!$B$2),1))),1))</f>
        <v/>
      </c>
      <c r="G179" s="45">
        <f>IF(OR(A179="",B179=""),"",MAX(0.1,1+SUMPRODUCT(--('Eventos'!$B$6:$B$105&lt;=EOMONTH(A179,0)),--('Eventos'!$C$6:$C$105&gt;=A179),--((('Eventos'!$D$6:$D$105=B179)+('Eventos'!$D$6:$D$105="TODOS"))&gt;0),--('Eventos'!$G$6:$G$105="Ativo"),--('Eventos'!$I$6:$I$105="OK"),'Eventos'!$F$6:$F$105)))</f>
        <v/>
      </c>
      <c r="H179" s="44">
        <f>IF(OR(B179="",E179=""),"",MAX(0,E179*F179*G179))</f>
        <v/>
      </c>
      <c r="I179" s="44">
        <f>IF(H179="","",H179*'Parâmetros'!$B$6)</f>
        <v/>
      </c>
      <c r="J179" s="44">
        <f>IF(H179="","",H179*'Parâmetros'!$B$7)</f>
        <v/>
      </c>
      <c r="K179" s="44">
        <f>IF(H179="","",H179*'Parâmetros'!$B$8)</f>
        <v/>
      </c>
      <c r="L179" s="44">
        <f>IF(H179="","",IF('Parâmetros'!$B$5="Conservador",I179,IF('Parâmetros'!$B$5="Otimista",K179,J179)))</f>
        <v/>
      </c>
      <c r="M179" s="46">
        <f>IF(B179="","",IF(COUNTIFS('Histórico'!$B$6:$B$305,B179,'Histórico'!$J$6:$J$305,"&lt;&gt;")&gt;='Parâmetros'!$B$10,AVERAGEIFS('Histórico'!$K$6:$K$305,'Histórico'!$B$6:$B$305,B179,'Histórico'!$J$6:$J$305,"&lt;&gt;"),'Parâmetros'!$B$9))</f>
        <v/>
      </c>
      <c r="N179" s="44">
        <f>IF(L179="","",MAX(0,L179*(1-M179)))</f>
        <v/>
      </c>
      <c r="O179" s="44">
        <f>IF(L179="","",L179*(1+M179))</f>
        <v/>
      </c>
      <c r="P179" s="44">
        <f>IF(L179="","",IF(INDEX('Parâmetros'!$E$18:$E$117,MATCH(B179,'Parâmetros'!$A$18:$A$117,0))="","",INDEX('Parâmetros'!$E$18:$E$117,MATCH(B179,'Parâmetros'!$A$18:$A$117,0))+N(INDEX('Parâmetros'!$F$18:$F$117,MATCH(B179,'Parâmetros'!$A$18:$A$117,0)))-SUMIFS($L$6:L179,$B$6:B179,B179,$A$6:A179,"&lt;="&amp;A179)))</f>
        <v/>
      </c>
      <c r="Q179" s="44">
        <f>IF(P179="","",MAX(0,-P179))</f>
        <v/>
      </c>
      <c r="R179" s="43">
        <f>IF(B179="","",IF(L179="","SEM BASE",IF(P179="","ESTOQUE NÃO INFORMADO",IF(P179&lt;0,"RUPTURA PREVISTA",IF(D179="Sem histórico","USAR DEMANDA INICIAL",IF(D179="Histórico insuficiente","HISTÓRICO INSUFICIENTE","OK"))))))</f>
        <v/>
      </c>
    </row>
    <row r="180">
      <c r="A180" s="42">
        <f>IF(B180="","",EDATE(EOMONTH('Parâmetros'!$B$2,0)+1,MOD(ROW()-6,12)))</f>
        <v/>
      </c>
      <c r="B18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80" s="43">
        <f>IF(B180="","",INDEX('Parâmetros'!$B$18:$B$117,MATCH(B180,'Parâmetros'!$A$18:$A$117,0)))</f>
        <v/>
      </c>
      <c r="D180" s="43">
        <f>IF(B180="","",INDEX('Parâmetros'!$I$18:$I$117,MATCH(B180,'Parâmetros'!$A$18:$A$117,0)))</f>
        <v/>
      </c>
      <c r="E180" s="44">
        <f>IF(B180="","",IF(COUNTIFS('Histórico'!$B$6:$B$305,B180,'Histórico'!$A$6:$A$305,"&gt;="&amp;EDATE(EOMONTH('Parâmetros'!$B$2,0)+1,-'Parâmetros'!$B$4),'Histórico'!$A$6:$A$305,"&lt;="&amp;'Parâmetros'!$B$2,'Histórico'!$L$6:$L$305,"OK")&gt;='Parâmetros'!$B$11,AVERAGEIFS('Histórico'!$H$6:$H$305,'Histórico'!$B$6:$B$305,B180,'Histórico'!$A$6:$A$305,"&gt;="&amp;EDATE(EOMONTH('Parâmetros'!$B$2,0)+1,-'Parâmetros'!$B$4),'Histórico'!$A$6:$A$305,"&lt;="&amp;'Parâmetros'!$B$2,'Histórico'!$L$6:$L$305,"OK"),IF(INDEX('Parâmetros'!$G$18:$G$117,MATCH(B180,'Parâmetros'!$A$18:$A$117,0))="","",INDEX('Parâmetros'!$G$18:$G$117,MATCH(B180,'Parâmetros'!$A$18:$A$117,0)))))</f>
        <v/>
      </c>
      <c r="F180" s="45">
        <f>IF(B180="","",IF(COUNTIFS('Histórico'!$B$6:$B$305,B180,'Histórico'!$L$6:$L$305,"OK",'Histórico'!$M$6:$M$305,MONTH(A180),'Histórico'!$A$6:$A$305,"&lt;="&amp;'Parâmetros'!$B$2)&gt;='Parâmetros'!$B$12,MAX('Parâmetros'!$B$13,MIN('Parâmetros'!$B$14,IFERROR(AVERAGEIFS('Histórico'!$H$6:$H$305,'Histórico'!$B$6:$B$305,B180,'Histórico'!$L$6:$L$305,"OK",'Histórico'!$M$6:$M$305,MONTH(A180),'Histórico'!$A$6:$A$305,"&lt;="&amp;'Parâmetros'!$B$2)/AVERAGEIFS('Histórico'!$H$6:$H$305,'Histórico'!$B$6:$B$305,B180,'Histórico'!$L$6:$L$305,"OK",'Histórico'!$A$6:$A$305,"&lt;="&amp;'Parâmetros'!$B$2),1))),1))</f>
        <v/>
      </c>
      <c r="G180" s="45">
        <f>IF(OR(A180="",B180=""),"",MAX(0.1,1+SUMPRODUCT(--('Eventos'!$B$6:$B$105&lt;=EOMONTH(A180,0)),--('Eventos'!$C$6:$C$105&gt;=A180),--((('Eventos'!$D$6:$D$105=B180)+('Eventos'!$D$6:$D$105="TODOS"))&gt;0),--('Eventos'!$G$6:$G$105="Ativo"),--('Eventos'!$I$6:$I$105="OK"),'Eventos'!$F$6:$F$105)))</f>
        <v/>
      </c>
      <c r="H180" s="44">
        <f>IF(OR(B180="",E180=""),"",MAX(0,E180*F180*G180))</f>
        <v/>
      </c>
      <c r="I180" s="44">
        <f>IF(H180="","",H180*'Parâmetros'!$B$6)</f>
        <v/>
      </c>
      <c r="J180" s="44">
        <f>IF(H180="","",H180*'Parâmetros'!$B$7)</f>
        <v/>
      </c>
      <c r="K180" s="44">
        <f>IF(H180="","",H180*'Parâmetros'!$B$8)</f>
        <v/>
      </c>
      <c r="L180" s="44">
        <f>IF(H180="","",IF('Parâmetros'!$B$5="Conservador",I180,IF('Parâmetros'!$B$5="Otimista",K180,J180)))</f>
        <v/>
      </c>
      <c r="M180" s="46">
        <f>IF(B180="","",IF(COUNTIFS('Histórico'!$B$6:$B$305,B180,'Histórico'!$J$6:$J$305,"&lt;&gt;")&gt;='Parâmetros'!$B$10,AVERAGEIFS('Histórico'!$K$6:$K$305,'Histórico'!$B$6:$B$305,B180,'Histórico'!$J$6:$J$305,"&lt;&gt;"),'Parâmetros'!$B$9))</f>
        <v/>
      </c>
      <c r="N180" s="44">
        <f>IF(L180="","",MAX(0,L180*(1-M180)))</f>
        <v/>
      </c>
      <c r="O180" s="44">
        <f>IF(L180="","",L180*(1+M180))</f>
        <v/>
      </c>
      <c r="P180" s="44">
        <f>IF(L180="","",IF(INDEX('Parâmetros'!$E$18:$E$117,MATCH(B180,'Parâmetros'!$A$18:$A$117,0))="","",INDEX('Parâmetros'!$E$18:$E$117,MATCH(B180,'Parâmetros'!$A$18:$A$117,0))+N(INDEX('Parâmetros'!$F$18:$F$117,MATCH(B180,'Parâmetros'!$A$18:$A$117,0)))-SUMIFS($L$6:L180,$B$6:B180,B180,$A$6:A180,"&lt;="&amp;A180)))</f>
        <v/>
      </c>
      <c r="Q180" s="44">
        <f>IF(P180="","",MAX(0,-P180))</f>
        <v/>
      </c>
      <c r="R180" s="43">
        <f>IF(B180="","",IF(L180="","SEM BASE",IF(P180="","ESTOQUE NÃO INFORMADO",IF(P180&lt;0,"RUPTURA PREVISTA",IF(D180="Sem histórico","USAR DEMANDA INICIAL",IF(D180="Histórico insuficiente","HISTÓRICO INSUFICIENTE","OK"))))))</f>
        <v/>
      </c>
    </row>
    <row r="181">
      <c r="A181" s="42">
        <f>IF(B181="","",EDATE(EOMONTH('Parâmetros'!$B$2,0)+1,MOD(ROW()-6,12)))</f>
        <v/>
      </c>
      <c r="B18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81" s="43">
        <f>IF(B181="","",INDEX('Parâmetros'!$B$18:$B$117,MATCH(B181,'Parâmetros'!$A$18:$A$117,0)))</f>
        <v/>
      </c>
      <c r="D181" s="43">
        <f>IF(B181="","",INDEX('Parâmetros'!$I$18:$I$117,MATCH(B181,'Parâmetros'!$A$18:$A$117,0)))</f>
        <v/>
      </c>
      <c r="E181" s="44">
        <f>IF(B181="","",IF(COUNTIFS('Histórico'!$B$6:$B$305,B181,'Histórico'!$A$6:$A$305,"&gt;="&amp;EDATE(EOMONTH('Parâmetros'!$B$2,0)+1,-'Parâmetros'!$B$4),'Histórico'!$A$6:$A$305,"&lt;="&amp;'Parâmetros'!$B$2,'Histórico'!$L$6:$L$305,"OK")&gt;='Parâmetros'!$B$11,AVERAGEIFS('Histórico'!$H$6:$H$305,'Histórico'!$B$6:$B$305,B181,'Histórico'!$A$6:$A$305,"&gt;="&amp;EDATE(EOMONTH('Parâmetros'!$B$2,0)+1,-'Parâmetros'!$B$4),'Histórico'!$A$6:$A$305,"&lt;="&amp;'Parâmetros'!$B$2,'Histórico'!$L$6:$L$305,"OK"),IF(INDEX('Parâmetros'!$G$18:$G$117,MATCH(B181,'Parâmetros'!$A$18:$A$117,0))="","",INDEX('Parâmetros'!$G$18:$G$117,MATCH(B181,'Parâmetros'!$A$18:$A$117,0)))))</f>
        <v/>
      </c>
      <c r="F181" s="45">
        <f>IF(B181="","",IF(COUNTIFS('Histórico'!$B$6:$B$305,B181,'Histórico'!$L$6:$L$305,"OK",'Histórico'!$M$6:$M$305,MONTH(A181),'Histórico'!$A$6:$A$305,"&lt;="&amp;'Parâmetros'!$B$2)&gt;='Parâmetros'!$B$12,MAX('Parâmetros'!$B$13,MIN('Parâmetros'!$B$14,IFERROR(AVERAGEIFS('Histórico'!$H$6:$H$305,'Histórico'!$B$6:$B$305,B181,'Histórico'!$L$6:$L$305,"OK",'Histórico'!$M$6:$M$305,MONTH(A181),'Histórico'!$A$6:$A$305,"&lt;="&amp;'Parâmetros'!$B$2)/AVERAGEIFS('Histórico'!$H$6:$H$305,'Histórico'!$B$6:$B$305,B181,'Histórico'!$L$6:$L$305,"OK",'Histórico'!$A$6:$A$305,"&lt;="&amp;'Parâmetros'!$B$2),1))),1))</f>
        <v/>
      </c>
      <c r="G181" s="45">
        <f>IF(OR(A181="",B181=""),"",MAX(0.1,1+SUMPRODUCT(--('Eventos'!$B$6:$B$105&lt;=EOMONTH(A181,0)),--('Eventos'!$C$6:$C$105&gt;=A181),--((('Eventos'!$D$6:$D$105=B181)+('Eventos'!$D$6:$D$105="TODOS"))&gt;0),--('Eventos'!$G$6:$G$105="Ativo"),--('Eventos'!$I$6:$I$105="OK"),'Eventos'!$F$6:$F$105)))</f>
        <v/>
      </c>
      <c r="H181" s="44">
        <f>IF(OR(B181="",E181=""),"",MAX(0,E181*F181*G181))</f>
        <v/>
      </c>
      <c r="I181" s="44">
        <f>IF(H181="","",H181*'Parâmetros'!$B$6)</f>
        <v/>
      </c>
      <c r="J181" s="44">
        <f>IF(H181="","",H181*'Parâmetros'!$B$7)</f>
        <v/>
      </c>
      <c r="K181" s="44">
        <f>IF(H181="","",H181*'Parâmetros'!$B$8)</f>
        <v/>
      </c>
      <c r="L181" s="44">
        <f>IF(H181="","",IF('Parâmetros'!$B$5="Conservador",I181,IF('Parâmetros'!$B$5="Otimista",K181,J181)))</f>
        <v/>
      </c>
      <c r="M181" s="46">
        <f>IF(B181="","",IF(COUNTIFS('Histórico'!$B$6:$B$305,B181,'Histórico'!$J$6:$J$305,"&lt;&gt;")&gt;='Parâmetros'!$B$10,AVERAGEIFS('Histórico'!$K$6:$K$305,'Histórico'!$B$6:$B$305,B181,'Histórico'!$J$6:$J$305,"&lt;&gt;"),'Parâmetros'!$B$9))</f>
        <v/>
      </c>
      <c r="N181" s="44">
        <f>IF(L181="","",MAX(0,L181*(1-M181)))</f>
        <v/>
      </c>
      <c r="O181" s="44">
        <f>IF(L181="","",L181*(1+M181))</f>
        <v/>
      </c>
      <c r="P181" s="44">
        <f>IF(L181="","",IF(INDEX('Parâmetros'!$E$18:$E$117,MATCH(B181,'Parâmetros'!$A$18:$A$117,0))="","",INDEX('Parâmetros'!$E$18:$E$117,MATCH(B181,'Parâmetros'!$A$18:$A$117,0))+N(INDEX('Parâmetros'!$F$18:$F$117,MATCH(B181,'Parâmetros'!$A$18:$A$117,0)))-SUMIFS($L$6:L181,$B$6:B181,B181,$A$6:A181,"&lt;="&amp;A181)))</f>
        <v/>
      </c>
      <c r="Q181" s="44">
        <f>IF(P181="","",MAX(0,-P181))</f>
        <v/>
      </c>
      <c r="R181" s="43">
        <f>IF(B181="","",IF(L181="","SEM BASE",IF(P181="","ESTOQUE NÃO INFORMADO",IF(P181&lt;0,"RUPTURA PREVISTA",IF(D181="Sem histórico","USAR DEMANDA INICIAL",IF(D181="Histórico insuficiente","HISTÓRICO INSUFICIENTE","OK"))))))</f>
        <v/>
      </c>
    </row>
    <row r="182">
      <c r="A182" s="42">
        <f>IF(B182="","",EDATE(EOMONTH('Parâmetros'!$B$2,0)+1,MOD(ROW()-6,12)))</f>
        <v/>
      </c>
      <c r="B18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82" s="43">
        <f>IF(B182="","",INDEX('Parâmetros'!$B$18:$B$117,MATCH(B182,'Parâmetros'!$A$18:$A$117,0)))</f>
        <v/>
      </c>
      <c r="D182" s="43">
        <f>IF(B182="","",INDEX('Parâmetros'!$I$18:$I$117,MATCH(B182,'Parâmetros'!$A$18:$A$117,0)))</f>
        <v/>
      </c>
      <c r="E182" s="44">
        <f>IF(B182="","",IF(COUNTIFS('Histórico'!$B$6:$B$305,B182,'Histórico'!$A$6:$A$305,"&gt;="&amp;EDATE(EOMONTH('Parâmetros'!$B$2,0)+1,-'Parâmetros'!$B$4),'Histórico'!$A$6:$A$305,"&lt;="&amp;'Parâmetros'!$B$2,'Histórico'!$L$6:$L$305,"OK")&gt;='Parâmetros'!$B$11,AVERAGEIFS('Histórico'!$H$6:$H$305,'Histórico'!$B$6:$B$305,B182,'Histórico'!$A$6:$A$305,"&gt;="&amp;EDATE(EOMONTH('Parâmetros'!$B$2,0)+1,-'Parâmetros'!$B$4),'Histórico'!$A$6:$A$305,"&lt;="&amp;'Parâmetros'!$B$2,'Histórico'!$L$6:$L$305,"OK"),IF(INDEX('Parâmetros'!$G$18:$G$117,MATCH(B182,'Parâmetros'!$A$18:$A$117,0))="","",INDEX('Parâmetros'!$G$18:$G$117,MATCH(B182,'Parâmetros'!$A$18:$A$117,0)))))</f>
        <v/>
      </c>
      <c r="F182" s="45">
        <f>IF(B182="","",IF(COUNTIFS('Histórico'!$B$6:$B$305,B182,'Histórico'!$L$6:$L$305,"OK",'Histórico'!$M$6:$M$305,MONTH(A182),'Histórico'!$A$6:$A$305,"&lt;="&amp;'Parâmetros'!$B$2)&gt;='Parâmetros'!$B$12,MAX('Parâmetros'!$B$13,MIN('Parâmetros'!$B$14,IFERROR(AVERAGEIFS('Histórico'!$H$6:$H$305,'Histórico'!$B$6:$B$305,B182,'Histórico'!$L$6:$L$305,"OK",'Histórico'!$M$6:$M$305,MONTH(A182),'Histórico'!$A$6:$A$305,"&lt;="&amp;'Parâmetros'!$B$2)/AVERAGEIFS('Histórico'!$H$6:$H$305,'Histórico'!$B$6:$B$305,B182,'Histórico'!$L$6:$L$305,"OK",'Histórico'!$A$6:$A$305,"&lt;="&amp;'Parâmetros'!$B$2),1))),1))</f>
        <v/>
      </c>
      <c r="G182" s="45">
        <f>IF(OR(A182="",B182=""),"",MAX(0.1,1+SUMPRODUCT(--('Eventos'!$B$6:$B$105&lt;=EOMONTH(A182,0)),--('Eventos'!$C$6:$C$105&gt;=A182),--((('Eventos'!$D$6:$D$105=B182)+('Eventos'!$D$6:$D$105="TODOS"))&gt;0),--('Eventos'!$G$6:$G$105="Ativo"),--('Eventos'!$I$6:$I$105="OK"),'Eventos'!$F$6:$F$105)))</f>
        <v/>
      </c>
      <c r="H182" s="44">
        <f>IF(OR(B182="",E182=""),"",MAX(0,E182*F182*G182))</f>
        <v/>
      </c>
      <c r="I182" s="44">
        <f>IF(H182="","",H182*'Parâmetros'!$B$6)</f>
        <v/>
      </c>
      <c r="J182" s="44">
        <f>IF(H182="","",H182*'Parâmetros'!$B$7)</f>
        <v/>
      </c>
      <c r="K182" s="44">
        <f>IF(H182="","",H182*'Parâmetros'!$B$8)</f>
        <v/>
      </c>
      <c r="L182" s="44">
        <f>IF(H182="","",IF('Parâmetros'!$B$5="Conservador",I182,IF('Parâmetros'!$B$5="Otimista",K182,J182)))</f>
        <v/>
      </c>
      <c r="M182" s="46">
        <f>IF(B182="","",IF(COUNTIFS('Histórico'!$B$6:$B$305,B182,'Histórico'!$J$6:$J$305,"&lt;&gt;")&gt;='Parâmetros'!$B$10,AVERAGEIFS('Histórico'!$K$6:$K$305,'Histórico'!$B$6:$B$305,B182,'Histórico'!$J$6:$J$305,"&lt;&gt;"),'Parâmetros'!$B$9))</f>
        <v/>
      </c>
      <c r="N182" s="44">
        <f>IF(L182="","",MAX(0,L182*(1-M182)))</f>
        <v/>
      </c>
      <c r="O182" s="44">
        <f>IF(L182="","",L182*(1+M182))</f>
        <v/>
      </c>
      <c r="P182" s="44">
        <f>IF(L182="","",IF(INDEX('Parâmetros'!$E$18:$E$117,MATCH(B182,'Parâmetros'!$A$18:$A$117,0))="","",INDEX('Parâmetros'!$E$18:$E$117,MATCH(B182,'Parâmetros'!$A$18:$A$117,0))+N(INDEX('Parâmetros'!$F$18:$F$117,MATCH(B182,'Parâmetros'!$A$18:$A$117,0)))-SUMIFS($L$6:L182,$B$6:B182,B182,$A$6:A182,"&lt;="&amp;A182)))</f>
        <v/>
      </c>
      <c r="Q182" s="44">
        <f>IF(P182="","",MAX(0,-P182))</f>
        <v/>
      </c>
      <c r="R182" s="43">
        <f>IF(B182="","",IF(L182="","SEM BASE",IF(P182="","ESTOQUE NÃO INFORMADO",IF(P182&lt;0,"RUPTURA PREVISTA",IF(D182="Sem histórico","USAR DEMANDA INICIAL",IF(D182="Histórico insuficiente","HISTÓRICO INSUFICIENTE","OK"))))))</f>
        <v/>
      </c>
    </row>
    <row r="183">
      <c r="A183" s="42">
        <f>IF(B183="","",EDATE(EOMONTH('Parâmetros'!$B$2,0)+1,MOD(ROW()-6,12)))</f>
        <v/>
      </c>
      <c r="B18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83" s="43">
        <f>IF(B183="","",INDEX('Parâmetros'!$B$18:$B$117,MATCH(B183,'Parâmetros'!$A$18:$A$117,0)))</f>
        <v/>
      </c>
      <c r="D183" s="43">
        <f>IF(B183="","",INDEX('Parâmetros'!$I$18:$I$117,MATCH(B183,'Parâmetros'!$A$18:$A$117,0)))</f>
        <v/>
      </c>
      <c r="E183" s="44">
        <f>IF(B183="","",IF(COUNTIFS('Histórico'!$B$6:$B$305,B183,'Histórico'!$A$6:$A$305,"&gt;="&amp;EDATE(EOMONTH('Parâmetros'!$B$2,0)+1,-'Parâmetros'!$B$4),'Histórico'!$A$6:$A$305,"&lt;="&amp;'Parâmetros'!$B$2,'Histórico'!$L$6:$L$305,"OK")&gt;='Parâmetros'!$B$11,AVERAGEIFS('Histórico'!$H$6:$H$305,'Histórico'!$B$6:$B$305,B183,'Histórico'!$A$6:$A$305,"&gt;="&amp;EDATE(EOMONTH('Parâmetros'!$B$2,0)+1,-'Parâmetros'!$B$4),'Histórico'!$A$6:$A$305,"&lt;="&amp;'Parâmetros'!$B$2,'Histórico'!$L$6:$L$305,"OK"),IF(INDEX('Parâmetros'!$G$18:$G$117,MATCH(B183,'Parâmetros'!$A$18:$A$117,0))="","",INDEX('Parâmetros'!$G$18:$G$117,MATCH(B183,'Parâmetros'!$A$18:$A$117,0)))))</f>
        <v/>
      </c>
      <c r="F183" s="45">
        <f>IF(B183="","",IF(COUNTIFS('Histórico'!$B$6:$B$305,B183,'Histórico'!$L$6:$L$305,"OK",'Histórico'!$M$6:$M$305,MONTH(A183),'Histórico'!$A$6:$A$305,"&lt;="&amp;'Parâmetros'!$B$2)&gt;='Parâmetros'!$B$12,MAX('Parâmetros'!$B$13,MIN('Parâmetros'!$B$14,IFERROR(AVERAGEIFS('Histórico'!$H$6:$H$305,'Histórico'!$B$6:$B$305,B183,'Histórico'!$L$6:$L$305,"OK",'Histórico'!$M$6:$M$305,MONTH(A183),'Histórico'!$A$6:$A$305,"&lt;="&amp;'Parâmetros'!$B$2)/AVERAGEIFS('Histórico'!$H$6:$H$305,'Histórico'!$B$6:$B$305,B183,'Histórico'!$L$6:$L$305,"OK",'Histórico'!$A$6:$A$305,"&lt;="&amp;'Parâmetros'!$B$2),1))),1))</f>
        <v/>
      </c>
      <c r="G183" s="45">
        <f>IF(OR(A183="",B183=""),"",MAX(0.1,1+SUMPRODUCT(--('Eventos'!$B$6:$B$105&lt;=EOMONTH(A183,0)),--('Eventos'!$C$6:$C$105&gt;=A183),--((('Eventos'!$D$6:$D$105=B183)+('Eventos'!$D$6:$D$105="TODOS"))&gt;0),--('Eventos'!$G$6:$G$105="Ativo"),--('Eventos'!$I$6:$I$105="OK"),'Eventos'!$F$6:$F$105)))</f>
        <v/>
      </c>
      <c r="H183" s="44">
        <f>IF(OR(B183="",E183=""),"",MAX(0,E183*F183*G183))</f>
        <v/>
      </c>
      <c r="I183" s="44">
        <f>IF(H183="","",H183*'Parâmetros'!$B$6)</f>
        <v/>
      </c>
      <c r="J183" s="44">
        <f>IF(H183="","",H183*'Parâmetros'!$B$7)</f>
        <v/>
      </c>
      <c r="K183" s="44">
        <f>IF(H183="","",H183*'Parâmetros'!$B$8)</f>
        <v/>
      </c>
      <c r="L183" s="44">
        <f>IF(H183="","",IF('Parâmetros'!$B$5="Conservador",I183,IF('Parâmetros'!$B$5="Otimista",K183,J183)))</f>
        <v/>
      </c>
      <c r="M183" s="46">
        <f>IF(B183="","",IF(COUNTIFS('Histórico'!$B$6:$B$305,B183,'Histórico'!$J$6:$J$305,"&lt;&gt;")&gt;='Parâmetros'!$B$10,AVERAGEIFS('Histórico'!$K$6:$K$305,'Histórico'!$B$6:$B$305,B183,'Histórico'!$J$6:$J$305,"&lt;&gt;"),'Parâmetros'!$B$9))</f>
        <v/>
      </c>
      <c r="N183" s="44">
        <f>IF(L183="","",MAX(0,L183*(1-M183)))</f>
        <v/>
      </c>
      <c r="O183" s="44">
        <f>IF(L183="","",L183*(1+M183))</f>
        <v/>
      </c>
      <c r="P183" s="44">
        <f>IF(L183="","",IF(INDEX('Parâmetros'!$E$18:$E$117,MATCH(B183,'Parâmetros'!$A$18:$A$117,0))="","",INDEX('Parâmetros'!$E$18:$E$117,MATCH(B183,'Parâmetros'!$A$18:$A$117,0))+N(INDEX('Parâmetros'!$F$18:$F$117,MATCH(B183,'Parâmetros'!$A$18:$A$117,0)))-SUMIFS($L$6:L183,$B$6:B183,B183,$A$6:A183,"&lt;="&amp;A183)))</f>
        <v/>
      </c>
      <c r="Q183" s="44">
        <f>IF(P183="","",MAX(0,-P183))</f>
        <v/>
      </c>
      <c r="R183" s="43">
        <f>IF(B183="","",IF(L183="","SEM BASE",IF(P183="","ESTOQUE NÃO INFORMADO",IF(P183&lt;0,"RUPTURA PREVISTA",IF(D183="Sem histórico","USAR DEMANDA INICIAL",IF(D183="Histórico insuficiente","HISTÓRICO INSUFICIENTE","OK"))))))</f>
        <v/>
      </c>
    </row>
    <row r="184">
      <c r="A184" s="42">
        <f>IF(B184="","",EDATE(EOMONTH('Parâmetros'!$B$2,0)+1,MOD(ROW()-6,12)))</f>
        <v/>
      </c>
      <c r="B18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84" s="43">
        <f>IF(B184="","",INDEX('Parâmetros'!$B$18:$B$117,MATCH(B184,'Parâmetros'!$A$18:$A$117,0)))</f>
        <v/>
      </c>
      <c r="D184" s="43">
        <f>IF(B184="","",INDEX('Parâmetros'!$I$18:$I$117,MATCH(B184,'Parâmetros'!$A$18:$A$117,0)))</f>
        <v/>
      </c>
      <c r="E184" s="44">
        <f>IF(B184="","",IF(COUNTIFS('Histórico'!$B$6:$B$305,B184,'Histórico'!$A$6:$A$305,"&gt;="&amp;EDATE(EOMONTH('Parâmetros'!$B$2,0)+1,-'Parâmetros'!$B$4),'Histórico'!$A$6:$A$305,"&lt;="&amp;'Parâmetros'!$B$2,'Histórico'!$L$6:$L$305,"OK")&gt;='Parâmetros'!$B$11,AVERAGEIFS('Histórico'!$H$6:$H$305,'Histórico'!$B$6:$B$305,B184,'Histórico'!$A$6:$A$305,"&gt;="&amp;EDATE(EOMONTH('Parâmetros'!$B$2,0)+1,-'Parâmetros'!$B$4),'Histórico'!$A$6:$A$305,"&lt;="&amp;'Parâmetros'!$B$2,'Histórico'!$L$6:$L$305,"OK"),IF(INDEX('Parâmetros'!$G$18:$G$117,MATCH(B184,'Parâmetros'!$A$18:$A$117,0))="","",INDEX('Parâmetros'!$G$18:$G$117,MATCH(B184,'Parâmetros'!$A$18:$A$117,0)))))</f>
        <v/>
      </c>
      <c r="F184" s="45">
        <f>IF(B184="","",IF(COUNTIFS('Histórico'!$B$6:$B$305,B184,'Histórico'!$L$6:$L$305,"OK",'Histórico'!$M$6:$M$305,MONTH(A184),'Histórico'!$A$6:$A$305,"&lt;="&amp;'Parâmetros'!$B$2)&gt;='Parâmetros'!$B$12,MAX('Parâmetros'!$B$13,MIN('Parâmetros'!$B$14,IFERROR(AVERAGEIFS('Histórico'!$H$6:$H$305,'Histórico'!$B$6:$B$305,B184,'Histórico'!$L$6:$L$305,"OK",'Histórico'!$M$6:$M$305,MONTH(A184),'Histórico'!$A$6:$A$305,"&lt;="&amp;'Parâmetros'!$B$2)/AVERAGEIFS('Histórico'!$H$6:$H$305,'Histórico'!$B$6:$B$305,B184,'Histórico'!$L$6:$L$305,"OK",'Histórico'!$A$6:$A$305,"&lt;="&amp;'Parâmetros'!$B$2),1))),1))</f>
        <v/>
      </c>
      <c r="G184" s="45">
        <f>IF(OR(A184="",B184=""),"",MAX(0.1,1+SUMPRODUCT(--('Eventos'!$B$6:$B$105&lt;=EOMONTH(A184,0)),--('Eventos'!$C$6:$C$105&gt;=A184),--((('Eventos'!$D$6:$D$105=B184)+('Eventos'!$D$6:$D$105="TODOS"))&gt;0),--('Eventos'!$G$6:$G$105="Ativo"),--('Eventos'!$I$6:$I$105="OK"),'Eventos'!$F$6:$F$105)))</f>
        <v/>
      </c>
      <c r="H184" s="44">
        <f>IF(OR(B184="",E184=""),"",MAX(0,E184*F184*G184))</f>
        <v/>
      </c>
      <c r="I184" s="44">
        <f>IF(H184="","",H184*'Parâmetros'!$B$6)</f>
        <v/>
      </c>
      <c r="J184" s="44">
        <f>IF(H184="","",H184*'Parâmetros'!$B$7)</f>
        <v/>
      </c>
      <c r="K184" s="44">
        <f>IF(H184="","",H184*'Parâmetros'!$B$8)</f>
        <v/>
      </c>
      <c r="L184" s="44">
        <f>IF(H184="","",IF('Parâmetros'!$B$5="Conservador",I184,IF('Parâmetros'!$B$5="Otimista",K184,J184)))</f>
        <v/>
      </c>
      <c r="M184" s="46">
        <f>IF(B184="","",IF(COUNTIFS('Histórico'!$B$6:$B$305,B184,'Histórico'!$J$6:$J$305,"&lt;&gt;")&gt;='Parâmetros'!$B$10,AVERAGEIFS('Histórico'!$K$6:$K$305,'Histórico'!$B$6:$B$305,B184,'Histórico'!$J$6:$J$305,"&lt;&gt;"),'Parâmetros'!$B$9))</f>
        <v/>
      </c>
      <c r="N184" s="44">
        <f>IF(L184="","",MAX(0,L184*(1-M184)))</f>
        <v/>
      </c>
      <c r="O184" s="44">
        <f>IF(L184="","",L184*(1+M184))</f>
        <v/>
      </c>
      <c r="P184" s="44">
        <f>IF(L184="","",IF(INDEX('Parâmetros'!$E$18:$E$117,MATCH(B184,'Parâmetros'!$A$18:$A$117,0))="","",INDEX('Parâmetros'!$E$18:$E$117,MATCH(B184,'Parâmetros'!$A$18:$A$117,0))+N(INDEX('Parâmetros'!$F$18:$F$117,MATCH(B184,'Parâmetros'!$A$18:$A$117,0)))-SUMIFS($L$6:L184,$B$6:B184,B184,$A$6:A184,"&lt;="&amp;A184)))</f>
        <v/>
      </c>
      <c r="Q184" s="44">
        <f>IF(P184="","",MAX(0,-P184))</f>
        <v/>
      </c>
      <c r="R184" s="43">
        <f>IF(B184="","",IF(L184="","SEM BASE",IF(P184="","ESTOQUE NÃO INFORMADO",IF(P184&lt;0,"RUPTURA PREVISTA",IF(D184="Sem histórico","USAR DEMANDA INICIAL",IF(D184="Histórico insuficiente","HISTÓRICO INSUFICIENTE","OK"))))))</f>
        <v/>
      </c>
    </row>
    <row r="185">
      <c r="A185" s="42">
        <f>IF(B185="","",EDATE(EOMONTH('Parâmetros'!$B$2,0)+1,MOD(ROW()-6,12)))</f>
        <v/>
      </c>
      <c r="B18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85" s="43">
        <f>IF(B185="","",INDEX('Parâmetros'!$B$18:$B$117,MATCH(B185,'Parâmetros'!$A$18:$A$117,0)))</f>
        <v/>
      </c>
      <c r="D185" s="43">
        <f>IF(B185="","",INDEX('Parâmetros'!$I$18:$I$117,MATCH(B185,'Parâmetros'!$A$18:$A$117,0)))</f>
        <v/>
      </c>
      <c r="E185" s="44">
        <f>IF(B185="","",IF(COUNTIFS('Histórico'!$B$6:$B$305,B185,'Histórico'!$A$6:$A$305,"&gt;="&amp;EDATE(EOMONTH('Parâmetros'!$B$2,0)+1,-'Parâmetros'!$B$4),'Histórico'!$A$6:$A$305,"&lt;="&amp;'Parâmetros'!$B$2,'Histórico'!$L$6:$L$305,"OK")&gt;='Parâmetros'!$B$11,AVERAGEIFS('Histórico'!$H$6:$H$305,'Histórico'!$B$6:$B$305,B185,'Histórico'!$A$6:$A$305,"&gt;="&amp;EDATE(EOMONTH('Parâmetros'!$B$2,0)+1,-'Parâmetros'!$B$4),'Histórico'!$A$6:$A$305,"&lt;="&amp;'Parâmetros'!$B$2,'Histórico'!$L$6:$L$305,"OK"),IF(INDEX('Parâmetros'!$G$18:$G$117,MATCH(B185,'Parâmetros'!$A$18:$A$117,0))="","",INDEX('Parâmetros'!$G$18:$G$117,MATCH(B185,'Parâmetros'!$A$18:$A$117,0)))))</f>
        <v/>
      </c>
      <c r="F185" s="45">
        <f>IF(B185="","",IF(COUNTIFS('Histórico'!$B$6:$B$305,B185,'Histórico'!$L$6:$L$305,"OK",'Histórico'!$M$6:$M$305,MONTH(A185),'Histórico'!$A$6:$A$305,"&lt;="&amp;'Parâmetros'!$B$2)&gt;='Parâmetros'!$B$12,MAX('Parâmetros'!$B$13,MIN('Parâmetros'!$B$14,IFERROR(AVERAGEIFS('Histórico'!$H$6:$H$305,'Histórico'!$B$6:$B$305,B185,'Histórico'!$L$6:$L$305,"OK",'Histórico'!$M$6:$M$305,MONTH(A185),'Histórico'!$A$6:$A$305,"&lt;="&amp;'Parâmetros'!$B$2)/AVERAGEIFS('Histórico'!$H$6:$H$305,'Histórico'!$B$6:$B$305,B185,'Histórico'!$L$6:$L$305,"OK",'Histórico'!$A$6:$A$305,"&lt;="&amp;'Parâmetros'!$B$2),1))),1))</f>
        <v/>
      </c>
      <c r="G185" s="45">
        <f>IF(OR(A185="",B185=""),"",MAX(0.1,1+SUMPRODUCT(--('Eventos'!$B$6:$B$105&lt;=EOMONTH(A185,0)),--('Eventos'!$C$6:$C$105&gt;=A185),--((('Eventos'!$D$6:$D$105=B185)+('Eventos'!$D$6:$D$105="TODOS"))&gt;0),--('Eventos'!$G$6:$G$105="Ativo"),--('Eventos'!$I$6:$I$105="OK"),'Eventos'!$F$6:$F$105)))</f>
        <v/>
      </c>
      <c r="H185" s="44">
        <f>IF(OR(B185="",E185=""),"",MAX(0,E185*F185*G185))</f>
        <v/>
      </c>
      <c r="I185" s="44">
        <f>IF(H185="","",H185*'Parâmetros'!$B$6)</f>
        <v/>
      </c>
      <c r="J185" s="44">
        <f>IF(H185="","",H185*'Parâmetros'!$B$7)</f>
        <v/>
      </c>
      <c r="K185" s="44">
        <f>IF(H185="","",H185*'Parâmetros'!$B$8)</f>
        <v/>
      </c>
      <c r="L185" s="44">
        <f>IF(H185="","",IF('Parâmetros'!$B$5="Conservador",I185,IF('Parâmetros'!$B$5="Otimista",K185,J185)))</f>
        <v/>
      </c>
      <c r="M185" s="46">
        <f>IF(B185="","",IF(COUNTIFS('Histórico'!$B$6:$B$305,B185,'Histórico'!$J$6:$J$305,"&lt;&gt;")&gt;='Parâmetros'!$B$10,AVERAGEIFS('Histórico'!$K$6:$K$305,'Histórico'!$B$6:$B$305,B185,'Histórico'!$J$6:$J$305,"&lt;&gt;"),'Parâmetros'!$B$9))</f>
        <v/>
      </c>
      <c r="N185" s="44">
        <f>IF(L185="","",MAX(0,L185*(1-M185)))</f>
        <v/>
      </c>
      <c r="O185" s="44">
        <f>IF(L185="","",L185*(1+M185))</f>
        <v/>
      </c>
      <c r="P185" s="44">
        <f>IF(L185="","",IF(INDEX('Parâmetros'!$E$18:$E$117,MATCH(B185,'Parâmetros'!$A$18:$A$117,0))="","",INDEX('Parâmetros'!$E$18:$E$117,MATCH(B185,'Parâmetros'!$A$18:$A$117,0))+N(INDEX('Parâmetros'!$F$18:$F$117,MATCH(B185,'Parâmetros'!$A$18:$A$117,0)))-SUMIFS($L$6:L185,$B$6:B185,B185,$A$6:A185,"&lt;="&amp;A185)))</f>
        <v/>
      </c>
      <c r="Q185" s="44">
        <f>IF(P185="","",MAX(0,-P185))</f>
        <v/>
      </c>
      <c r="R185" s="43">
        <f>IF(B185="","",IF(L185="","SEM BASE",IF(P185="","ESTOQUE NÃO INFORMADO",IF(P185&lt;0,"RUPTURA PREVISTA",IF(D185="Sem histórico","USAR DEMANDA INICIAL",IF(D185="Histórico insuficiente","HISTÓRICO INSUFICIENTE","OK"))))))</f>
        <v/>
      </c>
    </row>
    <row r="186">
      <c r="A186" s="42">
        <f>IF(B186="","",EDATE(EOMONTH('Parâmetros'!$B$2,0)+1,MOD(ROW()-6,12)))</f>
        <v/>
      </c>
      <c r="B18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86" s="43">
        <f>IF(B186="","",INDEX('Parâmetros'!$B$18:$B$117,MATCH(B186,'Parâmetros'!$A$18:$A$117,0)))</f>
        <v/>
      </c>
      <c r="D186" s="43">
        <f>IF(B186="","",INDEX('Parâmetros'!$I$18:$I$117,MATCH(B186,'Parâmetros'!$A$18:$A$117,0)))</f>
        <v/>
      </c>
      <c r="E186" s="44">
        <f>IF(B186="","",IF(COUNTIFS('Histórico'!$B$6:$B$305,B186,'Histórico'!$A$6:$A$305,"&gt;="&amp;EDATE(EOMONTH('Parâmetros'!$B$2,0)+1,-'Parâmetros'!$B$4),'Histórico'!$A$6:$A$305,"&lt;="&amp;'Parâmetros'!$B$2,'Histórico'!$L$6:$L$305,"OK")&gt;='Parâmetros'!$B$11,AVERAGEIFS('Histórico'!$H$6:$H$305,'Histórico'!$B$6:$B$305,B186,'Histórico'!$A$6:$A$305,"&gt;="&amp;EDATE(EOMONTH('Parâmetros'!$B$2,0)+1,-'Parâmetros'!$B$4),'Histórico'!$A$6:$A$305,"&lt;="&amp;'Parâmetros'!$B$2,'Histórico'!$L$6:$L$305,"OK"),IF(INDEX('Parâmetros'!$G$18:$G$117,MATCH(B186,'Parâmetros'!$A$18:$A$117,0))="","",INDEX('Parâmetros'!$G$18:$G$117,MATCH(B186,'Parâmetros'!$A$18:$A$117,0)))))</f>
        <v/>
      </c>
      <c r="F186" s="45">
        <f>IF(B186="","",IF(COUNTIFS('Histórico'!$B$6:$B$305,B186,'Histórico'!$L$6:$L$305,"OK",'Histórico'!$M$6:$M$305,MONTH(A186),'Histórico'!$A$6:$A$305,"&lt;="&amp;'Parâmetros'!$B$2)&gt;='Parâmetros'!$B$12,MAX('Parâmetros'!$B$13,MIN('Parâmetros'!$B$14,IFERROR(AVERAGEIFS('Histórico'!$H$6:$H$305,'Histórico'!$B$6:$B$305,B186,'Histórico'!$L$6:$L$305,"OK",'Histórico'!$M$6:$M$305,MONTH(A186),'Histórico'!$A$6:$A$305,"&lt;="&amp;'Parâmetros'!$B$2)/AVERAGEIFS('Histórico'!$H$6:$H$305,'Histórico'!$B$6:$B$305,B186,'Histórico'!$L$6:$L$305,"OK",'Histórico'!$A$6:$A$305,"&lt;="&amp;'Parâmetros'!$B$2),1))),1))</f>
        <v/>
      </c>
      <c r="G186" s="45">
        <f>IF(OR(A186="",B186=""),"",MAX(0.1,1+SUMPRODUCT(--('Eventos'!$B$6:$B$105&lt;=EOMONTH(A186,0)),--('Eventos'!$C$6:$C$105&gt;=A186),--((('Eventos'!$D$6:$D$105=B186)+('Eventos'!$D$6:$D$105="TODOS"))&gt;0),--('Eventos'!$G$6:$G$105="Ativo"),--('Eventos'!$I$6:$I$105="OK"),'Eventos'!$F$6:$F$105)))</f>
        <v/>
      </c>
      <c r="H186" s="44">
        <f>IF(OR(B186="",E186=""),"",MAX(0,E186*F186*G186))</f>
        <v/>
      </c>
      <c r="I186" s="44">
        <f>IF(H186="","",H186*'Parâmetros'!$B$6)</f>
        <v/>
      </c>
      <c r="J186" s="44">
        <f>IF(H186="","",H186*'Parâmetros'!$B$7)</f>
        <v/>
      </c>
      <c r="K186" s="44">
        <f>IF(H186="","",H186*'Parâmetros'!$B$8)</f>
        <v/>
      </c>
      <c r="L186" s="44">
        <f>IF(H186="","",IF('Parâmetros'!$B$5="Conservador",I186,IF('Parâmetros'!$B$5="Otimista",K186,J186)))</f>
        <v/>
      </c>
      <c r="M186" s="46">
        <f>IF(B186="","",IF(COUNTIFS('Histórico'!$B$6:$B$305,B186,'Histórico'!$J$6:$J$305,"&lt;&gt;")&gt;='Parâmetros'!$B$10,AVERAGEIFS('Histórico'!$K$6:$K$305,'Histórico'!$B$6:$B$305,B186,'Histórico'!$J$6:$J$305,"&lt;&gt;"),'Parâmetros'!$B$9))</f>
        <v/>
      </c>
      <c r="N186" s="44">
        <f>IF(L186="","",MAX(0,L186*(1-M186)))</f>
        <v/>
      </c>
      <c r="O186" s="44">
        <f>IF(L186="","",L186*(1+M186))</f>
        <v/>
      </c>
      <c r="P186" s="44">
        <f>IF(L186="","",IF(INDEX('Parâmetros'!$E$18:$E$117,MATCH(B186,'Parâmetros'!$A$18:$A$117,0))="","",INDEX('Parâmetros'!$E$18:$E$117,MATCH(B186,'Parâmetros'!$A$18:$A$117,0))+N(INDEX('Parâmetros'!$F$18:$F$117,MATCH(B186,'Parâmetros'!$A$18:$A$117,0)))-SUMIFS($L$6:L186,$B$6:B186,B186,$A$6:A186,"&lt;="&amp;A186)))</f>
        <v/>
      </c>
      <c r="Q186" s="44">
        <f>IF(P186="","",MAX(0,-P186))</f>
        <v/>
      </c>
      <c r="R186" s="43">
        <f>IF(B186="","",IF(L186="","SEM BASE",IF(P186="","ESTOQUE NÃO INFORMADO",IF(P186&lt;0,"RUPTURA PREVISTA",IF(D186="Sem histórico","USAR DEMANDA INICIAL",IF(D186="Histórico insuficiente","HISTÓRICO INSUFICIENTE","OK"))))))</f>
        <v/>
      </c>
    </row>
    <row r="187">
      <c r="A187" s="42">
        <f>IF(B187="","",EDATE(EOMONTH('Parâmetros'!$B$2,0)+1,MOD(ROW()-6,12)))</f>
        <v/>
      </c>
      <c r="B18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87" s="43">
        <f>IF(B187="","",INDEX('Parâmetros'!$B$18:$B$117,MATCH(B187,'Parâmetros'!$A$18:$A$117,0)))</f>
        <v/>
      </c>
      <c r="D187" s="43">
        <f>IF(B187="","",INDEX('Parâmetros'!$I$18:$I$117,MATCH(B187,'Parâmetros'!$A$18:$A$117,0)))</f>
        <v/>
      </c>
      <c r="E187" s="44">
        <f>IF(B187="","",IF(COUNTIFS('Histórico'!$B$6:$B$305,B187,'Histórico'!$A$6:$A$305,"&gt;="&amp;EDATE(EOMONTH('Parâmetros'!$B$2,0)+1,-'Parâmetros'!$B$4),'Histórico'!$A$6:$A$305,"&lt;="&amp;'Parâmetros'!$B$2,'Histórico'!$L$6:$L$305,"OK")&gt;='Parâmetros'!$B$11,AVERAGEIFS('Histórico'!$H$6:$H$305,'Histórico'!$B$6:$B$305,B187,'Histórico'!$A$6:$A$305,"&gt;="&amp;EDATE(EOMONTH('Parâmetros'!$B$2,0)+1,-'Parâmetros'!$B$4),'Histórico'!$A$6:$A$305,"&lt;="&amp;'Parâmetros'!$B$2,'Histórico'!$L$6:$L$305,"OK"),IF(INDEX('Parâmetros'!$G$18:$G$117,MATCH(B187,'Parâmetros'!$A$18:$A$117,0))="","",INDEX('Parâmetros'!$G$18:$G$117,MATCH(B187,'Parâmetros'!$A$18:$A$117,0)))))</f>
        <v/>
      </c>
      <c r="F187" s="45">
        <f>IF(B187="","",IF(COUNTIFS('Histórico'!$B$6:$B$305,B187,'Histórico'!$L$6:$L$305,"OK",'Histórico'!$M$6:$M$305,MONTH(A187),'Histórico'!$A$6:$A$305,"&lt;="&amp;'Parâmetros'!$B$2)&gt;='Parâmetros'!$B$12,MAX('Parâmetros'!$B$13,MIN('Parâmetros'!$B$14,IFERROR(AVERAGEIFS('Histórico'!$H$6:$H$305,'Histórico'!$B$6:$B$305,B187,'Histórico'!$L$6:$L$305,"OK",'Histórico'!$M$6:$M$305,MONTH(A187),'Histórico'!$A$6:$A$305,"&lt;="&amp;'Parâmetros'!$B$2)/AVERAGEIFS('Histórico'!$H$6:$H$305,'Histórico'!$B$6:$B$305,B187,'Histórico'!$L$6:$L$305,"OK",'Histórico'!$A$6:$A$305,"&lt;="&amp;'Parâmetros'!$B$2),1))),1))</f>
        <v/>
      </c>
      <c r="G187" s="45">
        <f>IF(OR(A187="",B187=""),"",MAX(0.1,1+SUMPRODUCT(--('Eventos'!$B$6:$B$105&lt;=EOMONTH(A187,0)),--('Eventos'!$C$6:$C$105&gt;=A187),--((('Eventos'!$D$6:$D$105=B187)+('Eventos'!$D$6:$D$105="TODOS"))&gt;0),--('Eventos'!$G$6:$G$105="Ativo"),--('Eventos'!$I$6:$I$105="OK"),'Eventos'!$F$6:$F$105)))</f>
        <v/>
      </c>
      <c r="H187" s="44">
        <f>IF(OR(B187="",E187=""),"",MAX(0,E187*F187*G187))</f>
        <v/>
      </c>
      <c r="I187" s="44">
        <f>IF(H187="","",H187*'Parâmetros'!$B$6)</f>
        <v/>
      </c>
      <c r="J187" s="44">
        <f>IF(H187="","",H187*'Parâmetros'!$B$7)</f>
        <v/>
      </c>
      <c r="K187" s="44">
        <f>IF(H187="","",H187*'Parâmetros'!$B$8)</f>
        <v/>
      </c>
      <c r="L187" s="44">
        <f>IF(H187="","",IF('Parâmetros'!$B$5="Conservador",I187,IF('Parâmetros'!$B$5="Otimista",K187,J187)))</f>
        <v/>
      </c>
      <c r="M187" s="46">
        <f>IF(B187="","",IF(COUNTIFS('Histórico'!$B$6:$B$305,B187,'Histórico'!$J$6:$J$305,"&lt;&gt;")&gt;='Parâmetros'!$B$10,AVERAGEIFS('Histórico'!$K$6:$K$305,'Histórico'!$B$6:$B$305,B187,'Histórico'!$J$6:$J$305,"&lt;&gt;"),'Parâmetros'!$B$9))</f>
        <v/>
      </c>
      <c r="N187" s="44">
        <f>IF(L187="","",MAX(0,L187*(1-M187)))</f>
        <v/>
      </c>
      <c r="O187" s="44">
        <f>IF(L187="","",L187*(1+M187))</f>
        <v/>
      </c>
      <c r="P187" s="44">
        <f>IF(L187="","",IF(INDEX('Parâmetros'!$E$18:$E$117,MATCH(B187,'Parâmetros'!$A$18:$A$117,0))="","",INDEX('Parâmetros'!$E$18:$E$117,MATCH(B187,'Parâmetros'!$A$18:$A$117,0))+N(INDEX('Parâmetros'!$F$18:$F$117,MATCH(B187,'Parâmetros'!$A$18:$A$117,0)))-SUMIFS($L$6:L187,$B$6:B187,B187,$A$6:A187,"&lt;="&amp;A187)))</f>
        <v/>
      </c>
      <c r="Q187" s="44">
        <f>IF(P187="","",MAX(0,-P187))</f>
        <v/>
      </c>
      <c r="R187" s="43">
        <f>IF(B187="","",IF(L187="","SEM BASE",IF(P187="","ESTOQUE NÃO INFORMADO",IF(P187&lt;0,"RUPTURA PREVISTA",IF(D187="Sem histórico","USAR DEMANDA INICIAL",IF(D187="Histórico insuficiente","HISTÓRICO INSUFICIENTE","OK"))))))</f>
        <v/>
      </c>
    </row>
    <row r="188">
      <c r="A188" s="42">
        <f>IF(B188="","",EDATE(EOMONTH('Parâmetros'!$B$2,0)+1,MOD(ROW()-6,12)))</f>
        <v/>
      </c>
      <c r="B18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88" s="43">
        <f>IF(B188="","",INDEX('Parâmetros'!$B$18:$B$117,MATCH(B188,'Parâmetros'!$A$18:$A$117,0)))</f>
        <v/>
      </c>
      <c r="D188" s="43">
        <f>IF(B188="","",INDEX('Parâmetros'!$I$18:$I$117,MATCH(B188,'Parâmetros'!$A$18:$A$117,0)))</f>
        <v/>
      </c>
      <c r="E188" s="44">
        <f>IF(B188="","",IF(COUNTIFS('Histórico'!$B$6:$B$305,B188,'Histórico'!$A$6:$A$305,"&gt;="&amp;EDATE(EOMONTH('Parâmetros'!$B$2,0)+1,-'Parâmetros'!$B$4),'Histórico'!$A$6:$A$305,"&lt;="&amp;'Parâmetros'!$B$2,'Histórico'!$L$6:$L$305,"OK")&gt;='Parâmetros'!$B$11,AVERAGEIFS('Histórico'!$H$6:$H$305,'Histórico'!$B$6:$B$305,B188,'Histórico'!$A$6:$A$305,"&gt;="&amp;EDATE(EOMONTH('Parâmetros'!$B$2,0)+1,-'Parâmetros'!$B$4),'Histórico'!$A$6:$A$305,"&lt;="&amp;'Parâmetros'!$B$2,'Histórico'!$L$6:$L$305,"OK"),IF(INDEX('Parâmetros'!$G$18:$G$117,MATCH(B188,'Parâmetros'!$A$18:$A$117,0))="","",INDEX('Parâmetros'!$G$18:$G$117,MATCH(B188,'Parâmetros'!$A$18:$A$117,0)))))</f>
        <v/>
      </c>
      <c r="F188" s="45">
        <f>IF(B188="","",IF(COUNTIFS('Histórico'!$B$6:$B$305,B188,'Histórico'!$L$6:$L$305,"OK",'Histórico'!$M$6:$M$305,MONTH(A188),'Histórico'!$A$6:$A$305,"&lt;="&amp;'Parâmetros'!$B$2)&gt;='Parâmetros'!$B$12,MAX('Parâmetros'!$B$13,MIN('Parâmetros'!$B$14,IFERROR(AVERAGEIFS('Histórico'!$H$6:$H$305,'Histórico'!$B$6:$B$305,B188,'Histórico'!$L$6:$L$305,"OK",'Histórico'!$M$6:$M$305,MONTH(A188),'Histórico'!$A$6:$A$305,"&lt;="&amp;'Parâmetros'!$B$2)/AVERAGEIFS('Histórico'!$H$6:$H$305,'Histórico'!$B$6:$B$305,B188,'Histórico'!$L$6:$L$305,"OK",'Histórico'!$A$6:$A$305,"&lt;="&amp;'Parâmetros'!$B$2),1))),1))</f>
        <v/>
      </c>
      <c r="G188" s="45">
        <f>IF(OR(A188="",B188=""),"",MAX(0.1,1+SUMPRODUCT(--('Eventos'!$B$6:$B$105&lt;=EOMONTH(A188,0)),--('Eventos'!$C$6:$C$105&gt;=A188),--((('Eventos'!$D$6:$D$105=B188)+('Eventos'!$D$6:$D$105="TODOS"))&gt;0),--('Eventos'!$G$6:$G$105="Ativo"),--('Eventos'!$I$6:$I$105="OK"),'Eventos'!$F$6:$F$105)))</f>
        <v/>
      </c>
      <c r="H188" s="44">
        <f>IF(OR(B188="",E188=""),"",MAX(0,E188*F188*G188))</f>
        <v/>
      </c>
      <c r="I188" s="44">
        <f>IF(H188="","",H188*'Parâmetros'!$B$6)</f>
        <v/>
      </c>
      <c r="J188" s="44">
        <f>IF(H188="","",H188*'Parâmetros'!$B$7)</f>
        <v/>
      </c>
      <c r="K188" s="44">
        <f>IF(H188="","",H188*'Parâmetros'!$B$8)</f>
        <v/>
      </c>
      <c r="L188" s="44">
        <f>IF(H188="","",IF('Parâmetros'!$B$5="Conservador",I188,IF('Parâmetros'!$B$5="Otimista",K188,J188)))</f>
        <v/>
      </c>
      <c r="M188" s="46">
        <f>IF(B188="","",IF(COUNTIFS('Histórico'!$B$6:$B$305,B188,'Histórico'!$J$6:$J$305,"&lt;&gt;")&gt;='Parâmetros'!$B$10,AVERAGEIFS('Histórico'!$K$6:$K$305,'Histórico'!$B$6:$B$305,B188,'Histórico'!$J$6:$J$305,"&lt;&gt;"),'Parâmetros'!$B$9))</f>
        <v/>
      </c>
      <c r="N188" s="44">
        <f>IF(L188="","",MAX(0,L188*(1-M188)))</f>
        <v/>
      </c>
      <c r="O188" s="44">
        <f>IF(L188="","",L188*(1+M188))</f>
        <v/>
      </c>
      <c r="P188" s="44">
        <f>IF(L188="","",IF(INDEX('Parâmetros'!$E$18:$E$117,MATCH(B188,'Parâmetros'!$A$18:$A$117,0))="","",INDEX('Parâmetros'!$E$18:$E$117,MATCH(B188,'Parâmetros'!$A$18:$A$117,0))+N(INDEX('Parâmetros'!$F$18:$F$117,MATCH(B188,'Parâmetros'!$A$18:$A$117,0)))-SUMIFS($L$6:L188,$B$6:B188,B188,$A$6:A188,"&lt;="&amp;A188)))</f>
        <v/>
      </c>
      <c r="Q188" s="44">
        <f>IF(P188="","",MAX(0,-P188))</f>
        <v/>
      </c>
      <c r="R188" s="43">
        <f>IF(B188="","",IF(L188="","SEM BASE",IF(P188="","ESTOQUE NÃO INFORMADO",IF(P188&lt;0,"RUPTURA PREVISTA",IF(D188="Sem histórico","USAR DEMANDA INICIAL",IF(D188="Histórico insuficiente","HISTÓRICO INSUFICIENTE","OK"))))))</f>
        <v/>
      </c>
    </row>
    <row r="189">
      <c r="A189" s="42">
        <f>IF(B189="","",EDATE(EOMONTH('Parâmetros'!$B$2,0)+1,MOD(ROW()-6,12)))</f>
        <v/>
      </c>
      <c r="B18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89" s="43">
        <f>IF(B189="","",INDEX('Parâmetros'!$B$18:$B$117,MATCH(B189,'Parâmetros'!$A$18:$A$117,0)))</f>
        <v/>
      </c>
      <c r="D189" s="43">
        <f>IF(B189="","",INDEX('Parâmetros'!$I$18:$I$117,MATCH(B189,'Parâmetros'!$A$18:$A$117,0)))</f>
        <v/>
      </c>
      <c r="E189" s="44">
        <f>IF(B189="","",IF(COUNTIFS('Histórico'!$B$6:$B$305,B189,'Histórico'!$A$6:$A$305,"&gt;="&amp;EDATE(EOMONTH('Parâmetros'!$B$2,0)+1,-'Parâmetros'!$B$4),'Histórico'!$A$6:$A$305,"&lt;="&amp;'Parâmetros'!$B$2,'Histórico'!$L$6:$L$305,"OK")&gt;='Parâmetros'!$B$11,AVERAGEIFS('Histórico'!$H$6:$H$305,'Histórico'!$B$6:$B$305,B189,'Histórico'!$A$6:$A$305,"&gt;="&amp;EDATE(EOMONTH('Parâmetros'!$B$2,0)+1,-'Parâmetros'!$B$4),'Histórico'!$A$6:$A$305,"&lt;="&amp;'Parâmetros'!$B$2,'Histórico'!$L$6:$L$305,"OK"),IF(INDEX('Parâmetros'!$G$18:$G$117,MATCH(B189,'Parâmetros'!$A$18:$A$117,0))="","",INDEX('Parâmetros'!$G$18:$G$117,MATCH(B189,'Parâmetros'!$A$18:$A$117,0)))))</f>
        <v/>
      </c>
      <c r="F189" s="45">
        <f>IF(B189="","",IF(COUNTIFS('Histórico'!$B$6:$B$305,B189,'Histórico'!$L$6:$L$305,"OK",'Histórico'!$M$6:$M$305,MONTH(A189),'Histórico'!$A$6:$A$305,"&lt;="&amp;'Parâmetros'!$B$2)&gt;='Parâmetros'!$B$12,MAX('Parâmetros'!$B$13,MIN('Parâmetros'!$B$14,IFERROR(AVERAGEIFS('Histórico'!$H$6:$H$305,'Histórico'!$B$6:$B$305,B189,'Histórico'!$L$6:$L$305,"OK",'Histórico'!$M$6:$M$305,MONTH(A189),'Histórico'!$A$6:$A$305,"&lt;="&amp;'Parâmetros'!$B$2)/AVERAGEIFS('Histórico'!$H$6:$H$305,'Histórico'!$B$6:$B$305,B189,'Histórico'!$L$6:$L$305,"OK",'Histórico'!$A$6:$A$305,"&lt;="&amp;'Parâmetros'!$B$2),1))),1))</f>
        <v/>
      </c>
      <c r="G189" s="45">
        <f>IF(OR(A189="",B189=""),"",MAX(0.1,1+SUMPRODUCT(--('Eventos'!$B$6:$B$105&lt;=EOMONTH(A189,0)),--('Eventos'!$C$6:$C$105&gt;=A189),--((('Eventos'!$D$6:$D$105=B189)+('Eventos'!$D$6:$D$105="TODOS"))&gt;0),--('Eventos'!$G$6:$G$105="Ativo"),--('Eventos'!$I$6:$I$105="OK"),'Eventos'!$F$6:$F$105)))</f>
        <v/>
      </c>
      <c r="H189" s="44">
        <f>IF(OR(B189="",E189=""),"",MAX(0,E189*F189*G189))</f>
        <v/>
      </c>
      <c r="I189" s="44">
        <f>IF(H189="","",H189*'Parâmetros'!$B$6)</f>
        <v/>
      </c>
      <c r="J189" s="44">
        <f>IF(H189="","",H189*'Parâmetros'!$B$7)</f>
        <v/>
      </c>
      <c r="K189" s="44">
        <f>IF(H189="","",H189*'Parâmetros'!$B$8)</f>
        <v/>
      </c>
      <c r="L189" s="44">
        <f>IF(H189="","",IF('Parâmetros'!$B$5="Conservador",I189,IF('Parâmetros'!$B$5="Otimista",K189,J189)))</f>
        <v/>
      </c>
      <c r="M189" s="46">
        <f>IF(B189="","",IF(COUNTIFS('Histórico'!$B$6:$B$305,B189,'Histórico'!$J$6:$J$305,"&lt;&gt;")&gt;='Parâmetros'!$B$10,AVERAGEIFS('Histórico'!$K$6:$K$305,'Histórico'!$B$6:$B$305,B189,'Histórico'!$J$6:$J$305,"&lt;&gt;"),'Parâmetros'!$B$9))</f>
        <v/>
      </c>
      <c r="N189" s="44">
        <f>IF(L189="","",MAX(0,L189*(1-M189)))</f>
        <v/>
      </c>
      <c r="O189" s="44">
        <f>IF(L189="","",L189*(1+M189))</f>
        <v/>
      </c>
      <c r="P189" s="44">
        <f>IF(L189="","",IF(INDEX('Parâmetros'!$E$18:$E$117,MATCH(B189,'Parâmetros'!$A$18:$A$117,0))="","",INDEX('Parâmetros'!$E$18:$E$117,MATCH(B189,'Parâmetros'!$A$18:$A$117,0))+N(INDEX('Parâmetros'!$F$18:$F$117,MATCH(B189,'Parâmetros'!$A$18:$A$117,0)))-SUMIFS($L$6:L189,$B$6:B189,B189,$A$6:A189,"&lt;="&amp;A189)))</f>
        <v/>
      </c>
      <c r="Q189" s="44">
        <f>IF(P189="","",MAX(0,-P189))</f>
        <v/>
      </c>
      <c r="R189" s="43">
        <f>IF(B189="","",IF(L189="","SEM BASE",IF(P189="","ESTOQUE NÃO INFORMADO",IF(P189&lt;0,"RUPTURA PREVISTA",IF(D189="Sem histórico","USAR DEMANDA INICIAL",IF(D189="Histórico insuficiente","HISTÓRICO INSUFICIENTE","OK"))))))</f>
        <v/>
      </c>
    </row>
    <row r="190">
      <c r="A190" s="42">
        <f>IF(B190="","",EDATE(EOMONTH('Parâmetros'!$B$2,0)+1,MOD(ROW()-6,12)))</f>
        <v/>
      </c>
      <c r="B19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90" s="43">
        <f>IF(B190="","",INDEX('Parâmetros'!$B$18:$B$117,MATCH(B190,'Parâmetros'!$A$18:$A$117,0)))</f>
        <v/>
      </c>
      <c r="D190" s="43">
        <f>IF(B190="","",INDEX('Parâmetros'!$I$18:$I$117,MATCH(B190,'Parâmetros'!$A$18:$A$117,0)))</f>
        <v/>
      </c>
      <c r="E190" s="44">
        <f>IF(B190="","",IF(COUNTIFS('Histórico'!$B$6:$B$305,B190,'Histórico'!$A$6:$A$305,"&gt;="&amp;EDATE(EOMONTH('Parâmetros'!$B$2,0)+1,-'Parâmetros'!$B$4),'Histórico'!$A$6:$A$305,"&lt;="&amp;'Parâmetros'!$B$2,'Histórico'!$L$6:$L$305,"OK")&gt;='Parâmetros'!$B$11,AVERAGEIFS('Histórico'!$H$6:$H$305,'Histórico'!$B$6:$B$305,B190,'Histórico'!$A$6:$A$305,"&gt;="&amp;EDATE(EOMONTH('Parâmetros'!$B$2,0)+1,-'Parâmetros'!$B$4),'Histórico'!$A$6:$A$305,"&lt;="&amp;'Parâmetros'!$B$2,'Histórico'!$L$6:$L$305,"OK"),IF(INDEX('Parâmetros'!$G$18:$G$117,MATCH(B190,'Parâmetros'!$A$18:$A$117,0))="","",INDEX('Parâmetros'!$G$18:$G$117,MATCH(B190,'Parâmetros'!$A$18:$A$117,0)))))</f>
        <v/>
      </c>
      <c r="F190" s="45">
        <f>IF(B190="","",IF(COUNTIFS('Histórico'!$B$6:$B$305,B190,'Histórico'!$L$6:$L$305,"OK",'Histórico'!$M$6:$M$305,MONTH(A190),'Histórico'!$A$6:$A$305,"&lt;="&amp;'Parâmetros'!$B$2)&gt;='Parâmetros'!$B$12,MAX('Parâmetros'!$B$13,MIN('Parâmetros'!$B$14,IFERROR(AVERAGEIFS('Histórico'!$H$6:$H$305,'Histórico'!$B$6:$B$305,B190,'Histórico'!$L$6:$L$305,"OK",'Histórico'!$M$6:$M$305,MONTH(A190),'Histórico'!$A$6:$A$305,"&lt;="&amp;'Parâmetros'!$B$2)/AVERAGEIFS('Histórico'!$H$6:$H$305,'Histórico'!$B$6:$B$305,B190,'Histórico'!$L$6:$L$305,"OK",'Histórico'!$A$6:$A$305,"&lt;="&amp;'Parâmetros'!$B$2),1))),1))</f>
        <v/>
      </c>
      <c r="G190" s="45">
        <f>IF(OR(A190="",B190=""),"",MAX(0.1,1+SUMPRODUCT(--('Eventos'!$B$6:$B$105&lt;=EOMONTH(A190,0)),--('Eventos'!$C$6:$C$105&gt;=A190),--((('Eventos'!$D$6:$D$105=B190)+('Eventos'!$D$6:$D$105="TODOS"))&gt;0),--('Eventos'!$G$6:$G$105="Ativo"),--('Eventos'!$I$6:$I$105="OK"),'Eventos'!$F$6:$F$105)))</f>
        <v/>
      </c>
      <c r="H190" s="44">
        <f>IF(OR(B190="",E190=""),"",MAX(0,E190*F190*G190))</f>
        <v/>
      </c>
      <c r="I190" s="44">
        <f>IF(H190="","",H190*'Parâmetros'!$B$6)</f>
        <v/>
      </c>
      <c r="J190" s="44">
        <f>IF(H190="","",H190*'Parâmetros'!$B$7)</f>
        <v/>
      </c>
      <c r="K190" s="44">
        <f>IF(H190="","",H190*'Parâmetros'!$B$8)</f>
        <v/>
      </c>
      <c r="L190" s="44">
        <f>IF(H190="","",IF('Parâmetros'!$B$5="Conservador",I190,IF('Parâmetros'!$B$5="Otimista",K190,J190)))</f>
        <v/>
      </c>
      <c r="M190" s="46">
        <f>IF(B190="","",IF(COUNTIFS('Histórico'!$B$6:$B$305,B190,'Histórico'!$J$6:$J$305,"&lt;&gt;")&gt;='Parâmetros'!$B$10,AVERAGEIFS('Histórico'!$K$6:$K$305,'Histórico'!$B$6:$B$305,B190,'Histórico'!$J$6:$J$305,"&lt;&gt;"),'Parâmetros'!$B$9))</f>
        <v/>
      </c>
      <c r="N190" s="44">
        <f>IF(L190="","",MAX(0,L190*(1-M190)))</f>
        <v/>
      </c>
      <c r="O190" s="44">
        <f>IF(L190="","",L190*(1+M190))</f>
        <v/>
      </c>
      <c r="P190" s="44">
        <f>IF(L190="","",IF(INDEX('Parâmetros'!$E$18:$E$117,MATCH(B190,'Parâmetros'!$A$18:$A$117,0))="","",INDEX('Parâmetros'!$E$18:$E$117,MATCH(B190,'Parâmetros'!$A$18:$A$117,0))+N(INDEX('Parâmetros'!$F$18:$F$117,MATCH(B190,'Parâmetros'!$A$18:$A$117,0)))-SUMIFS($L$6:L190,$B$6:B190,B190,$A$6:A190,"&lt;="&amp;A190)))</f>
        <v/>
      </c>
      <c r="Q190" s="44">
        <f>IF(P190="","",MAX(0,-P190))</f>
        <v/>
      </c>
      <c r="R190" s="43">
        <f>IF(B190="","",IF(L190="","SEM BASE",IF(P190="","ESTOQUE NÃO INFORMADO",IF(P190&lt;0,"RUPTURA PREVISTA",IF(D190="Sem histórico","USAR DEMANDA INICIAL",IF(D190="Histórico insuficiente","HISTÓRICO INSUFICIENTE","OK"))))))</f>
        <v/>
      </c>
    </row>
    <row r="191">
      <c r="A191" s="42">
        <f>IF(B191="","",EDATE(EOMONTH('Parâmetros'!$B$2,0)+1,MOD(ROW()-6,12)))</f>
        <v/>
      </c>
      <c r="B19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91" s="43">
        <f>IF(B191="","",INDEX('Parâmetros'!$B$18:$B$117,MATCH(B191,'Parâmetros'!$A$18:$A$117,0)))</f>
        <v/>
      </c>
      <c r="D191" s="43">
        <f>IF(B191="","",INDEX('Parâmetros'!$I$18:$I$117,MATCH(B191,'Parâmetros'!$A$18:$A$117,0)))</f>
        <v/>
      </c>
      <c r="E191" s="44">
        <f>IF(B191="","",IF(COUNTIFS('Histórico'!$B$6:$B$305,B191,'Histórico'!$A$6:$A$305,"&gt;="&amp;EDATE(EOMONTH('Parâmetros'!$B$2,0)+1,-'Parâmetros'!$B$4),'Histórico'!$A$6:$A$305,"&lt;="&amp;'Parâmetros'!$B$2,'Histórico'!$L$6:$L$305,"OK")&gt;='Parâmetros'!$B$11,AVERAGEIFS('Histórico'!$H$6:$H$305,'Histórico'!$B$6:$B$305,B191,'Histórico'!$A$6:$A$305,"&gt;="&amp;EDATE(EOMONTH('Parâmetros'!$B$2,0)+1,-'Parâmetros'!$B$4),'Histórico'!$A$6:$A$305,"&lt;="&amp;'Parâmetros'!$B$2,'Histórico'!$L$6:$L$305,"OK"),IF(INDEX('Parâmetros'!$G$18:$G$117,MATCH(B191,'Parâmetros'!$A$18:$A$117,0))="","",INDEX('Parâmetros'!$G$18:$G$117,MATCH(B191,'Parâmetros'!$A$18:$A$117,0)))))</f>
        <v/>
      </c>
      <c r="F191" s="45">
        <f>IF(B191="","",IF(COUNTIFS('Histórico'!$B$6:$B$305,B191,'Histórico'!$L$6:$L$305,"OK",'Histórico'!$M$6:$M$305,MONTH(A191),'Histórico'!$A$6:$A$305,"&lt;="&amp;'Parâmetros'!$B$2)&gt;='Parâmetros'!$B$12,MAX('Parâmetros'!$B$13,MIN('Parâmetros'!$B$14,IFERROR(AVERAGEIFS('Histórico'!$H$6:$H$305,'Histórico'!$B$6:$B$305,B191,'Histórico'!$L$6:$L$305,"OK",'Histórico'!$M$6:$M$305,MONTH(A191),'Histórico'!$A$6:$A$305,"&lt;="&amp;'Parâmetros'!$B$2)/AVERAGEIFS('Histórico'!$H$6:$H$305,'Histórico'!$B$6:$B$305,B191,'Histórico'!$L$6:$L$305,"OK",'Histórico'!$A$6:$A$305,"&lt;="&amp;'Parâmetros'!$B$2),1))),1))</f>
        <v/>
      </c>
      <c r="G191" s="45">
        <f>IF(OR(A191="",B191=""),"",MAX(0.1,1+SUMPRODUCT(--('Eventos'!$B$6:$B$105&lt;=EOMONTH(A191,0)),--('Eventos'!$C$6:$C$105&gt;=A191),--((('Eventos'!$D$6:$D$105=B191)+('Eventos'!$D$6:$D$105="TODOS"))&gt;0),--('Eventos'!$G$6:$G$105="Ativo"),--('Eventos'!$I$6:$I$105="OK"),'Eventos'!$F$6:$F$105)))</f>
        <v/>
      </c>
      <c r="H191" s="44">
        <f>IF(OR(B191="",E191=""),"",MAX(0,E191*F191*G191))</f>
        <v/>
      </c>
      <c r="I191" s="44">
        <f>IF(H191="","",H191*'Parâmetros'!$B$6)</f>
        <v/>
      </c>
      <c r="J191" s="44">
        <f>IF(H191="","",H191*'Parâmetros'!$B$7)</f>
        <v/>
      </c>
      <c r="K191" s="44">
        <f>IF(H191="","",H191*'Parâmetros'!$B$8)</f>
        <v/>
      </c>
      <c r="L191" s="44">
        <f>IF(H191="","",IF('Parâmetros'!$B$5="Conservador",I191,IF('Parâmetros'!$B$5="Otimista",K191,J191)))</f>
        <v/>
      </c>
      <c r="M191" s="46">
        <f>IF(B191="","",IF(COUNTIFS('Histórico'!$B$6:$B$305,B191,'Histórico'!$J$6:$J$305,"&lt;&gt;")&gt;='Parâmetros'!$B$10,AVERAGEIFS('Histórico'!$K$6:$K$305,'Histórico'!$B$6:$B$305,B191,'Histórico'!$J$6:$J$305,"&lt;&gt;"),'Parâmetros'!$B$9))</f>
        <v/>
      </c>
      <c r="N191" s="44">
        <f>IF(L191="","",MAX(0,L191*(1-M191)))</f>
        <v/>
      </c>
      <c r="O191" s="44">
        <f>IF(L191="","",L191*(1+M191))</f>
        <v/>
      </c>
      <c r="P191" s="44">
        <f>IF(L191="","",IF(INDEX('Parâmetros'!$E$18:$E$117,MATCH(B191,'Parâmetros'!$A$18:$A$117,0))="","",INDEX('Parâmetros'!$E$18:$E$117,MATCH(B191,'Parâmetros'!$A$18:$A$117,0))+N(INDEX('Parâmetros'!$F$18:$F$117,MATCH(B191,'Parâmetros'!$A$18:$A$117,0)))-SUMIFS($L$6:L191,$B$6:B191,B191,$A$6:A191,"&lt;="&amp;A191)))</f>
        <v/>
      </c>
      <c r="Q191" s="44">
        <f>IF(P191="","",MAX(0,-P191))</f>
        <v/>
      </c>
      <c r="R191" s="43">
        <f>IF(B191="","",IF(L191="","SEM BASE",IF(P191="","ESTOQUE NÃO INFORMADO",IF(P191&lt;0,"RUPTURA PREVISTA",IF(D191="Sem histórico","USAR DEMANDA INICIAL",IF(D191="Histórico insuficiente","HISTÓRICO INSUFICIENTE","OK"))))))</f>
        <v/>
      </c>
    </row>
    <row r="192">
      <c r="A192" s="42">
        <f>IF(B192="","",EDATE(EOMONTH('Parâmetros'!$B$2,0)+1,MOD(ROW()-6,12)))</f>
        <v/>
      </c>
      <c r="B19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92" s="43">
        <f>IF(B192="","",INDEX('Parâmetros'!$B$18:$B$117,MATCH(B192,'Parâmetros'!$A$18:$A$117,0)))</f>
        <v/>
      </c>
      <c r="D192" s="43">
        <f>IF(B192="","",INDEX('Parâmetros'!$I$18:$I$117,MATCH(B192,'Parâmetros'!$A$18:$A$117,0)))</f>
        <v/>
      </c>
      <c r="E192" s="44">
        <f>IF(B192="","",IF(COUNTIFS('Histórico'!$B$6:$B$305,B192,'Histórico'!$A$6:$A$305,"&gt;="&amp;EDATE(EOMONTH('Parâmetros'!$B$2,0)+1,-'Parâmetros'!$B$4),'Histórico'!$A$6:$A$305,"&lt;="&amp;'Parâmetros'!$B$2,'Histórico'!$L$6:$L$305,"OK")&gt;='Parâmetros'!$B$11,AVERAGEIFS('Histórico'!$H$6:$H$305,'Histórico'!$B$6:$B$305,B192,'Histórico'!$A$6:$A$305,"&gt;="&amp;EDATE(EOMONTH('Parâmetros'!$B$2,0)+1,-'Parâmetros'!$B$4),'Histórico'!$A$6:$A$305,"&lt;="&amp;'Parâmetros'!$B$2,'Histórico'!$L$6:$L$305,"OK"),IF(INDEX('Parâmetros'!$G$18:$G$117,MATCH(B192,'Parâmetros'!$A$18:$A$117,0))="","",INDEX('Parâmetros'!$G$18:$G$117,MATCH(B192,'Parâmetros'!$A$18:$A$117,0)))))</f>
        <v/>
      </c>
      <c r="F192" s="45">
        <f>IF(B192="","",IF(COUNTIFS('Histórico'!$B$6:$B$305,B192,'Histórico'!$L$6:$L$305,"OK",'Histórico'!$M$6:$M$305,MONTH(A192),'Histórico'!$A$6:$A$305,"&lt;="&amp;'Parâmetros'!$B$2)&gt;='Parâmetros'!$B$12,MAX('Parâmetros'!$B$13,MIN('Parâmetros'!$B$14,IFERROR(AVERAGEIFS('Histórico'!$H$6:$H$305,'Histórico'!$B$6:$B$305,B192,'Histórico'!$L$6:$L$305,"OK",'Histórico'!$M$6:$M$305,MONTH(A192),'Histórico'!$A$6:$A$305,"&lt;="&amp;'Parâmetros'!$B$2)/AVERAGEIFS('Histórico'!$H$6:$H$305,'Histórico'!$B$6:$B$305,B192,'Histórico'!$L$6:$L$305,"OK",'Histórico'!$A$6:$A$305,"&lt;="&amp;'Parâmetros'!$B$2),1))),1))</f>
        <v/>
      </c>
      <c r="G192" s="45">
        <f>IF(OR(A192="",B192=""),"",MAX(0.1,1+SUMPRODUCT(--('Eventos'!$B$6:$B$105&lt;=EOMONTH(A192,0)),--('Eventos'!$C$6:$C$105&gt;=A192),--((('Eventos'!$D$6:$D$105=B192)+('Eventos'!$D$6:$D$105="TODOS"))&gt;0),--('Eventos'!$G$6:$G$105="Ativo"),--('Eventos'!$I$6:$I$105="OK"),'Eventos'!$F$6:$F$105)))</f>
        <v/>
      </c>
      <c r="H192" s="44">
        <f>IF(OR(B192="",E192=""),"",MAX(0,E192*F192*G192))</f>
        <v/>
      </c>
      <c r="I192" s="44">
        <f>IF(H192="","",H192*'Parâmetros'!$B$6)</f>
        <v/>
      </c>
      <c r="J192" s="44">
        <f>IF(H192="","",H192*'Parâmetros'!$B$7)</f>
        <v/>
      </c>
      <c r="K192" s="44">
        <f>IF(H192="","",H192*'Parâmetros'!$B$8)</f>
        <v/>
      </c>
      <c r="L192" s="44">
        <f>IF(H192="","",IF('Parâmetros'!$B$5="Conservador",I192,IF('Parâmetros'!$B$5="Otimista",K192,J192)))</f>
        <v/>
      </c>
      <c r="M192" s="46">
        <f>IF(B192="","",IF(COUNTIFS('Histórico'!$B$6:$B$305,B192,'Histórico'!$J$6:$J$305,"&lt;&gt;")&gt;='Parâmetros'!$B$10,AVERAGEIFS('Histórico'!$K$6:$K$305,'Histórico'!$B$6:$B$305,B192,'Histórico'!$J$6:$J$305,"&lt;&gt;"),'Parâmetros'!$B$9))</f>
        <v/>
      </c>
      <c r="N192" s="44">
        <f>IF(L192="","",MAX(0,L192*(1-M192)))</f>
        <v/>
      </c>
      <c r="O192" s="44">
        <f>IF(L192="","",L192*(1+M192))</f>
        <v/>
      </c>
      <c r="P192" s="44">
        <f>IF(L192="","",IF(INDEX('Parâmetros'!$E$18:$E$117,MATCH(B192,'Parâmetros'!$A$18:$A$117,0))="","",INDEX('Parâmetros'!$E$18:$E$117,MATCH(B192,'Parâmetros'!$A$18:$A$117,0))+N(INDEX('Parâmetros'!$F$18:$F$117,MATCH(B192,'Parâmetros'!$A$18:$A$117,0)))-SUMIFS($L$6:L192,$B$6:B192,B192,$A$6:A192,"&lt;="&amp;A192)))</f>
        <v/>
      </c>
      <c r="Q192" s="44">
        <f>IF(P192="","",MAX(0,-P192))</f>
        <v/>
      </c>
      <c r="R192" s="43">
        <f>IF(B192="","",IF(L192="","SEM BASE",IF(P192="","ESTOQUE NÃO INFORMADO",IF(P192&lt;0,"RUPTURA PREVISTA",IF(D192="Sem histórico","USAR DEMANDA INICIAL",IF(D192="Histórico insuficiente","HISTÓRICO INSUFICIENTE","OK"))))))</f>
        <v/>
      </c>
    </row>
    <row r="193">
      <c r="A193" s="42">
        <f>IF(B193="","",EDATE(EOMONTH('Parâmetros'!$B$2,0)+1,MOD(ROW()-6,12)))</f>
        <v/>
      </c>
      <c r="B19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93" s="43">
        <f>IF(B193="","",INDEX('Parâmetros'!$B$18:$B$117,MATCH(B193,'Parâmetros'!$A$18:$A$117,0)))</f>
        <v/>
      </c>
      <c r="D193" s="43">
        <f>IF(B193="","",INDEX('Parâmetros'!$I$18:$I$117,MATCH(B193,'Parâmetros'!$A$18:$A$117,0)))</f>
        <v/>
      </c>
      <c r="E193" s="44">
        <f>IF(B193="","",IF(COUNTIFS('Histórico'!$B$6:$B$305,B193,'Histórico'!$A$6:$A$305,"&gt;="&amp;EDATE(EOMONTH('Parâmetros'!$B$2,0)+1,-'Parâmetros'!$B$4),'Histórico'!$A$6:$A$305,"&lt;="&amp;'Parâmetros'!$B$2,'Histórico'!$L$6:$L$305,"OK")&gt;='Parâmetros'!$B$11,AVERAGEIFS('Histórico'!$H$6:$H$305,'Histórico'!$B$6:$B$305,B193,'Histórico'!$A$6:$A$305,"&gt;="&amp;EDATE(EOMONTH('Parâmetros'!$B$2,0)+1,-'Parâmetros'!$B$4),'Histórico'!$A$6:$A$305,"&lt;="&amp;'Parâmetros'!$B$2,'Histórico'!$L$6:$L$305,"OK"),IF(INDEX('Parâmetros'!$G$18:$G$117,MATCH(B193,'Parâmetros'!$A$18:$A$117,0))="","",INDEX('Parâmetros'!$G$18:$G$117,MATCH(B193,'Parâmetros'!$A$18:$A$117,0)))))</f>
        <v/>
      </c>
      <c r="F193" s="45">
        <f>IF(B193="","",IF(COUNTIFS('Histórico'!$B$6:$B$305,B193,'Histórico'!$L$6:$L$305,"OK",'Histórico'!$M$6:$M$305,MONTH(A193),'Histórico'!$A$6:$A$305,"&lt;="&amp;'Parâmetros'!$B$2)&gt;='Parâmetros'!$B$12,MAX('Parâmetros'!$B$13,MIN('Parâmetros'!$B$14,IFERROR(AVERAGEIFS('Histórico'!$H$6:$H$305,'Histórico'!$B$6:$B$305,B193,'Histórico'!$L$6:$L$305,"OK",'Histórico'!$M$6:$M$305,MONTH(A193),'Histórico'!$A$6:$A$305,"&lt;="&amp;'Parâmetros'!$B$2)/AVERAGEIFS('Histórico'!$H$6:$H$305,'Histórico'!$B$6:$B$305,B193,'Histórico'!$L$6:$L$305,"OK",'Histórico'!$A$6:$A$305,"&lt;="&amp;'Parâmetros'!$B$2),1))),1))</f>
        <v/>
      </c>
      <c r="G193" s="45">
        <f>IF(OR(A193="",B193=""),"",MAX(0.1,1+SUMPRODUCT(--('Eventos'!$B$6:$B$105&lt;=EOMONTH(A193,0)),--('Eventos'!$C$6:$C$105&gt;=A193),--((('Eventos'!$D$6:$D$105=B193)+('Eventos'!$D$6:$D$105="TODOS"))&gt;0),--('Eventos'!$G$6:$G$105="Ativo"),--('Eventos'!$I$6:$I$105="OK"),'Eventos'!$F$6:$F$105)))</f>
        <v/>
      </c>
      <c r="H193" s="44">
        <f>IF(OR(B193="",E193=""),"",MAX(0,E193*F193*G193))</f>
        <v/>
      </c>
      <c r="I193" s="44">
        <f>IF(H193="","",H193*'Parâmetros'!$B$6)</f>
        <v/>
      </c>
      <c r="J193" s="44">
        <f>IF(H193="","",H193*'Parâmetros'!$B$7)</f>
        <v/>
      </c>
      <c r="K193" s="44">
        <f>IF(H193="","",H193*'Parâmetros'!$B$8)</f>
        <v/>
      </c>
      <c r="L193" s="44">
        <f>IF(H193="","",IF('Parâmetros'!$B$5="Conservador",I193,IF('Parâmetros'!$B$5="Otimista",K193,J193)))</f>
        <v/>
      </c>
      <c r="M193" s="46">
        <f>IF(B193="","",IF(COUNTIFS('Histórico'!$B$6:$B$305,B193,'Histórico'!$J$6:$J$305,"&lt;&gt;")&gt;='Parâmetros'!$B$10,AVERAGEIFS('Histórico'!$K$6:$K$305,'Histórico'!$B$6:$B$305,B193,'Histórico'!$J$6:$J$305,"&lt;&gt;"),'Parâmetros'!$B$9))</f>
        <v/>
      </c>
      <c r="N193" s="44">
        <f>IF(L193="","",MAX(0,L193*(1-M193)))</f>
        <v/>
      </c>
      <c r="O193" s="44">
        <f>IF(L193="","",L193*(1+M193))</f>
        <v/>
      </c>
      <c r="P193" s="44">
        <f>IF(L193="","",IF(INDEX('Parâmetros'!$E$18:$E$117,MATCH(B193,'Parâmetros'!$A$18:$A$117,0))="","",INDEX('Parâmetros'!$E$18:$E$117,MATCH(B193,'Parâmetros'!$A$18:$A$117,0))+N(INDEX('Parâmetros'!$F$18:$F$117,MATCH(B193,'Parâmetros'!$A$18:$A$117,0)))-SUMIFS($L$6:L193,$B$6:B193,B193,$A$6:A193,"&lt;="&amp;A193)))</f>
        <v/>
      </c>
      <c r="Q193" s="44">
        <f>IF(P193="","",MAX(0,-P193))</f>
        <v/>
      </c>
      <c r="R193" s="43">
        <f>IF(B193="","",IF(L193="","SEM BASE",IF(P193="","ESTOQUE NÃO INFORMADO",IF(P193&lt;0,"RUPTURA PREVISTA",IF(D193="Sem histórico","USAR DEMANDA INICIAL",IF(D193="Histórico insuficiente","HISTÓRICO INSUFICIENTE","OK"))))))</f>
        <v/>
      </c>
    </row>
    <row r="194">
      <c r="A194" s="42">
        <f>IF(B194="","",EDATE(EOMONTH('Parâmetros'!$B$2,0)+1,MOD(ROW()-6,12)))</f>
        <v/>
      </c>
      <c r="B19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94" s="43">
        <f>IF(B194="","",INDEX('Parâmetros'!$B$18:$B$117,MATCH(B194,'Parâmetros'!$A$18:$A$117,0)))</f>
        <v/>
      </c>
      <c r="D194" s="43">
        <f>IF(B194="","",INDEX('Parâmetros'!$I$18:$I$117,MATCH(B194,'Parâmetros'!$A$18:$A$117,0)))</f>
        <v/>
      </c>
      <c r="E194" s="44">
        <f>IF(B194="","",IF(COUNTIFS('Histórico'!$B$6:$B$305,B194,'Histórico'!$A$6:$A$305,"&gt;="&amp;EDATE(EOMONTH('Parâmetros'!$B$2,0)+1,-'Parâmetros'!$B$4),'Histórico'!$A$6:$A$305,"&lt;="&amp;'Parâmetros'!$B$2,'Histórico'!$L$6:$L$305,"OK")&gt;='Parâmetros'!$B$11,AVERAGEIFS('Histórico'!$H$6:$H$305,'Histórico'!$B$6:$B$305,B194,'Histórico'!$A$6:$A$305,"&gt;="&amp;EDATE(EOMONTH('Parâmetros'!$B$2,0)+1,-'Parâmetros'!$B$4),'Histórico'!$A$6:$A$305,"&lt;="&amp;'Parâmetros'!$B$2,'Histórico'!$L$6:$L$305,"OK"),IF(INDEX('Parâmetros'!$G$18:$G$117,MATCH(B194,'Parâmetros'!$A$18:$A$117,0))="","",INDEX('Parâmetros'!$G$18:$G$117,MATCH(B194,'Parâmetros'!$A$18:$A$117,0)))))</f>
        <v/>
      </c>
      <c r="F194" s="45">
        <f>IF(B194="","",IF(COUNTIFS('Histórico'!$B$6:$B$305,B194,'Histórico'!$L$6:$L$305,"OK",'Histórico'!$M$6:$M$305,MONTH(A194),'Histórico'!$A$6:$A$305,"&lt;="&amp;'Parâmetros'!$B$2)&gt;='Parâmetros'!$B$12,MAX('Parâmetros'!$B$13,MIN('Parâmetros'!$B$14,IFERROR(AVERAGEIFS('Histórico'!$H$6:$H$305,'Histórico'!$B$6:$B$305,B194,'Histórico'!$L$6:$L$305,"OK",'Histórico'!$M$6:$M$305,MONTH(A194),'Histórico'!$A$6:$A$305,"&lt;="&amp;'Parâmetros'!$B$2)/AVERAGEIFS('Histórico'!$H$6:$H$305,'Histórico'!$B$6:$B$305,B194,'Histórico'!$L$6:$L$305,"OK",'Histórico'!$A$6:$A$305,"&lt;="&amp;'Parâmetros'!$B$2),1))),1))</f>
        <v/>
      </c>
      <c r="G194" s="45">
        <f>IF(OR(A194="",B194=""),"",MAX(0.1,1+SUMPRODUCT(--('Eventos'!$B$6:$B$105&lt;=EOMONTH(A194,0)),--('Eventos'!$C$6:$C$105&gt;=A194),--((('Eventos'!$D$6:$D$105=B194)+('Eventos'!$D$6:$D$105="TODOS"))&gt;0),--('Eventos'!$G$6:$G$105="Ativo"),--('Eventos'!$I$6:$I$105="OK"),'Eventos'!$F$6:$F$105)))</f>
        <v/>
      </c>
      <c r="H194" s="44">
        <f>IF(OR(B194="",E194=""),"",MAX(0,E194*F194*G194))</f>
        <v/>
      </c>
      <c r="I194" s="44">
        <f>IF(H194="","",H194*'Parâmetros'!$B$6)</f>
        <v/>
      </c>
      <c r="J194" s="44">
        <f>IF(H194="","",H194*'Parâmetros'!$B$7)</f>
        <v/>
      </c>
      <c r="K194" s="44">
        <f>IF(H194="","",H194*'Parâmetros'!$B$8)</f>
        <v/>
      </c>
      <c r="L194" s="44">
        <f>IF(H194="","",IF('Parâmetros'!$B$5="Conservador",I194,IF('Parâmetros'!$B$5="Otimista",K194,J194)))</f>
        <v/>
      </c>
      <c r="M194" s="46">
        <f>IF(B194="","",IF(COUNTIFS('Histórico'!$B$6:$B$305,B194,'Histórico'!$J$6:$J$305,"&lt;&gt;")&gt;='Parâmetros'!$B$10,AVERAGEIFS('Histórico'!$K$6:$K$305,'Histórico'!$B$6:$B$305,B194,'Histórico'!$J$6:$J$305,"&lt;&gt;"),'Parâmetros'!$B$9))</f>
        <v/>
      </c>
      <c r="N194" s="44">
        <f>IF(L194="","",MAX(0,L194*(1-M194)))</f>
        <v/>
      </c>
      <c r="O194" s="44">
        <f>IF(L194="","",L194*(1+M194))</f>
        <v/>
      </c>
      <c r="P194" s="44">
        <f>IF(L194="","",IF(INDEX('Parâmetros'!$E$18:$E$117,MATCH(B194,'Parâmetros'!$A$18:$A$117,0))="","",INDEX('Parâmetros'!$E$18:$E$117,MATCH(B194,'Parâmetros'!$A$18:$A$117,0))+N(INDEX('Parâmetros'!$F$18:$F$117,MATCH(B194,'Parâmetros'!$A$18:$A$117,0)))-SUMIFS($L$6:L194,$B$6:B194,B194,$A$6:A194,"&lt;="&amp;A194)))</f>
        <v/>
      </c>
      <c r="Q194" s="44">
        <f>IF(P194="","",MAX(0,-P194))</f>
        <v/>
      </c>
      <c r="R194" s="43">
        <f>IF(B194="","",IF(L194="","SEM BASE",IF(P194="","ESTOQUE NÃO INFORMADO",IF(P194&lt;0,"RUPTURA PREVISTA",IF(D194="Sem histórico","USAR DEMANDA INICIAL",IF(D194="Histórico insuficiente","HISTÓRICO INSUFICIENTE","OK"))))))</f>
        <v/>
      </c>
    </row>
    <row r="195">
      <c r="A195" s="42">
        <f>IF(B195="","",EDATE(EOMONTH('Parâmetros'!$B$2,0)+1,MOD(ROW()-6,12)))</f>
        <v/>
      </c>
      <c r="B19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95" s="43">
        <f>IF(B195="","",INDEX('Parâmetros'!$B$18:$B$117,MATCH(B195,'Parâmetros'!$A$18:$A$117,0)))</f>
        <v/>
      </c>
      <c r="D195" s="43">
        <f>IF(B195="","",INDEX('Parâmetros'!$I$18:$I$117,MATCH(B195,'Parâmetros'!$A$18:$A$117,0)))</f>
        <v/>
      </c>
      <c r="E195" s="44">
        <f>IF(B195="","",IF(COUNTIFS('Histórico'!$B$6:$B$305,B195,'Histórico'!$A$6:$A$305,"&gt;="&amp;EDATE(EOMONTH('Parâmetros'!$B$2,0)+1,-'Parâmetros'!$B$4),'Histórico'!$A$6:$A$305,"&lt;="&amp;'Parâmetros'!$B$2,'Histórico'!$L$6:$L$305,"OK")&gt;='Parâmetros'!$B$11,AVERAGEIFS('Histórico'!$H$6:$H$305,'Histórico'!$B$6:$B$305,B195,'Histórico'!$A$6:$A$305,"&gt;="&amp;EDATE(EOMONTH('Parâmetros'!$B$2,0)+1,-'Parâmetros'!$B$4),'Histórico'!$A$6:$A$305,"&lt;="&amp;'Parâmetros'!$B$2,'Histórico'!$L$6:$L$305,"OK"),IF(INDEX('Parâmetros'!$G$18:$G$117,MATCH(B195,'Parâmetros'!$A$18:$A$117,0))="","",INDEX('Parâmetros'!$G$18:$G$117,MATCH(B195,'Parâmetros'!$A$18:$A$117,0)))))</f>
        <v/>
      </c>
      <c r="F195" s="45">
        <f>IF(B195="","",IF(COUNTIFS('Histórico'!$B$6:$B$305,B195,'Histórico'!$L$6:$L$305,"OK",'Histórico'!$M$6:$M$305,MONTH(A195),'Histórico'!$A$6:$A$305,"&lt;="&amp;'Parâmetros'!$B$2)&gt;='Parâmetros'!$B$12,MAX('Parâmetros'!$B$13,MIN('Parâmetros'!$B$14,IFERROR(AVERAGEIFS('Histórico'!$H$6:$H$305,'Histórico'!$B$6:$B$305,B195,'Histórico'!$L$6:$L$305,"OK",'Histórico'!$M$6:$M$305,MONTH(A195),'Histórico'!$A$6:$A$305,"&lt;="&amp;'Parâmetros'!$B$2)/AVERAGEIFS('Histórico'!$H$6:$H$305,'Histórico'!$B$6:$B$305,B195,'Histórico'!$L$6:$L$305,"OK",'Histórico'!$A$6:$A$305,"&lt;="&amp;'Parâmetros'!$B$2),1))),1))</f>
        <v/>
      </c>
      <c r="G195" s="45">
        <f>IF(OR(A195="",B195=""),"",MAX(0.1,1+SUMPRODUCT(--('Eventos'!$B$6:$B$105&lt;=EOMONTH(A195,0)),--('Eventos'!$C$6:$C$105&gt;=A195),--((('Eventos'!$D$6:$D$105=B195)+('Eventos'!$D$6:$D$105="TODOS"))&gt;0),--('Eventos'!$G$6:$G$105="Ativo"),--('Eventos'!$I$6:$I$105="OK"),'Eventos'!$F$6:$F$105)))</f>
        <v/>
      </c>
      <c r="H195" s="44">
        <f>IF(OR(B195="",E195=""),"",MAX(0,E195*F195*G195))</f>
        <v/>
      </c>
      <c r="I195" s="44">
        <f>IF(H195="","",H195*'Parâmetros'!$B$6)</f>
        <v/>
      </c>
      <c r="J195" s="44">
        <f>IF(H195="","",H195*'Parâmetros'!$B$7)</f>
        <v/>
      </c>
      <c r="K195" s="44">
        <f>IF(H195="","",H195*'Parâmetros'!$B$8)</f>
        <v/>
      </c>
      <c r="L195" s="44">
        <f>IF(H195="","",IF('Parâmetros'!$B$5="Conservador",I195,IF('Parâmetros'!$B$5="Otimista",K195,J195)))</f>
        <v/>
      </c>
      <c r="M195" s="46">
        <f>IF(B195="","",IF(COUNTIFS('Histórico'!$B$6:$B$305,B195,'Histórico'!$J$6:$J$305,"&lt;&gt;")&gt;='Parâmetros'!$B$10,AVERAGEIFS('Histórico'!$K$6:$K$305,'Histórico'!$B$6:$B$305,B195,'Histórico'!$J$6:$J$305,"&lt;&gt;"),'Parâmetros'!$B$9))</f>
        <v/>
      </c>
      <c r="N195" s="44">
        <f>IF(L195="","",MAX(0,L195*(1-M195)))</f>
        <v/>
      </c>
      <c r="O195" s="44">
        <f>IF(L195="","",L195*(1+M195))</f>
        <v/>
      </c>
      <c r="P195" s="44">
        <f>IF(L195="","",IF(INDEX('Parâmetros'!$E$18:$E$117,MATCH(B195,'Parâmetros'!$A$18:$A$117,0))="","",INDEX('Parâmetros'!$E$18:$E$117,MATCH(B195,'Parâmetros'!$A$18:$A$117,0))+N(INDEX('Parâmetros'!$F$18:$F$117,MATCH(B195,'Parâmetros'!$A$18:$A$117,0)))-SUMIFS($L$6:L195,$B$6:B195,B195,$A$6:A195,"&lt;="&amp;A195)))</f>
        <v/>
      </c>
      <c r="Q195" s="44">
        <f>IF(P195="","",MAX(0,-P195))</f>
        <v/>
      </c>
      <c r="R195" s="43">
        <f>IF(B195="","",IF(L195="","SEM BASE",IF(P195="","ESTOQUE NÃO INFORMADO",IF(P195&lt;0,"RUPTURA PREVISTA",IF(D195="Sem histórico","USAR DEMANDA INICIAL",IF(D195="Histórico insuficiente","HISTÓRICO INSUFICIENTE","OK"))))))</f>
        <v/>
      </c>
    </row>
    <row r="196">
      <c r="A196" s="42">
        <f>IF(B196="","",EDATE(EOMONTH('Parâmetros'!$B$2,0)+1,MOD(ROW()-6,12)))</f>
        <v/>
      </c>
      <c r="B19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96" s="43">
        <f>IF(B196="","",INDEX('Parâmetros'!$B$18:$B$117,MATCH(B196,'Parâmetros'!$A$18:$A$117,0)))</f>
        <v/>
      </c>
      <c r="D196" s="43">
        <f>IF(B196="","",INDEX('Parâmetros'!$I$18:$I$117,MATCH(B196,'Parâmetros'!$A$18:$A$117,0)))</f>
        <v/>
      </c>
      <c r="E196" s="44">
        <f>IF(B196="","",IF(COUNTIFS('Histórico'!$B$6:$B$305,B196,'Histórico'!$A$6:$A$305,"&gt;="&amp;EDATE(EOMONTH('Parâmetros'!$B$2,0)+1,-'Parâmetros'!$B$4),'Histórico'!$A$6:$A$305,"&lt;="&amp;'Parâmetros'!$B$2,'Histórico'!$L$6:$L$305,"OK")&gt;='Parâmetros'!$B$11,AVERAGEIFS('Histórico'!$H$6:$H$305,'Histórico'!$B$6:$B$305,B196,'Histórico'!$A$6:$A$305,"&gt;="&amp;EDATE(EOMONTH('Parâmetros'!$B$2,0)+1,-'Parâmetros'!$B$4),'Histórico'!$A$6:$A$305,"&lt;="&amp;'Parâmetros'!$B$2,'Histórico'!$L$6:$L$305,"OK"),IF(INDEX('Parâmetros'!$G$18:$G$117,MATCH(B196,'Parâmetros'!$A$18:$A$117,0))="","",INDEX('Parâmetros'!$G$18:$G$117,MATCH(B196,'Parâmetros'!$A$18:$A$117,0)))))</f>
        <v/>
      </c>
      <c r="F196" s="45">
        <f>IF(B196="","",IF(COUNTIFS('Histórico'!$B$6:$B$305,B196,'Histórico'!$L$6:$L$305,"OK",'Histórico'!$M$6:$M$305,MONTH(A196),'Histórico'!$A$6:$A$305,"&lt;="&amp;'Parâmetros'!$B$2)&gt;='Parâmetros'!$B$12,MAX('Parâmetros'!$B$13,MIN('Parâmetros'!$B$14,IFERROR(AVERAGEIFS('Histórico'!$H$6:$H$305,'Histórico'!$B$6:$B$305,B196,'Histórico'!$L$6:$L$305,"OK",'Histórico'!$M$6:$M$305,MONTH(A196),'Histórico'!$A$6:$A$305,"&lt;="&amp;'Parâmetros'!$B$2)/AVERAGEIFS('Histórico'!$H$6:$H$305,'Histórico'!$B$6:$B$305,B196,'Histórico'!$L$6:$L$305,"OK",'Histórico'!$A$6:$A$305,"&lt;="&amp;'Parâmetros'!$B$2),1))),1))</f>
        <v/>
      </c>
      <c r="G196" s="45">
        <f>IF(OR(A196="",B196=""),"",MAX(0.1,1+SUMPRODUCT(--('Eventos'!$B$6:$B$105&lt;=EOMONTH(A196,0)),--('Eventos'!$C$6:$C$105&gt;=A196),--((('Eventos'!$D$6:$D$105=B196)+('Eventos'!$D$6:$D$105="TODOS"))&gt;0),--('Eventos'!$G$6:$G$105="Ativo"),--('Eventos'!$I$6:$I$105="OK"),'Eventos'!$F$6:$F$105)))</f>
        <v/>
      </c>
      <c r="H196" s="44">
        <f>IF(OR(B196="",E196=""),"",MAX(0,E196*F196*G196))</f>
        <v/>
      </c>
      <c r="I196" s="44">
        <f>IF(H196="","",H196*'Parâmetros'!$B$6)</f>
        <v/>
      </c>
      <c r="J196" s="44">
        <f>IF(H196="","",H196*'Parâmetros'!$B$7)</f>
        <v/>
      </c>
      <c r="K196" s="44">
        <f>IF(H196="","",H196*'Parâmetros'!$B$8)</f>
        <v/>
      </c>
      <c r="L196" s="44">
        <f>IF(H196="","",IF('Parâmetros'!$B$5="Conservador",I196,IF('Parâmetros'!$B$5="Otimista",K196,J196)))</f>
        <v/>
      </c>
      <c r="M196" s="46">
        <f>IF(B196="","",IF(COUNTIFS('Histórico'!$B$6:$B$305,B196,'Histórico'!$J$6:$J$305,"&lt;&gt;")&gt;='Parâmetros'!$B$10,AVERAGEIFS('Histórico'!$K$6:$K$305,'Histórico'!$B$6:$B$305,B196,'Histórico'!$J$6:$J$305,"&lt;&gt;"),'Parâmetros'!$B$9))</f>
        <v/>
      </c>
      <c r="N196" s="44">
        <f>IF(L196="","",MAX(0,L196*(1-M196)))</f>
        <v/>
      </c>
      <c r="O196" s="44">
        <f>IF(L196="","",L196*(1+M196))</f>
        <v/>
      </c>
      <c r="P196" s="44">
        <f>IF(L196="","",IF(INDEX('Parâmetros'!$E$18:$E$117,MATCH(B196,'Parâmetros'!$A$18:$A$117,0))="","",INDEX('Parâmetros'!$E$18:$E$117,MATCH(B196,'Parâmetros'!$A$18:$A$117,0))+N(INDEX('Parâmetros'!$F$18:$F$117,MATCH(B196,'Parâmetros'!$A$18:$A$117,0)))-SUMIFS($L$6:L196,$B$6:B196,B196,$A$6:A196,"&lt;="&amp;A196)))</f>
        <v/>
      </c>
      <c r="Q196" s="44">
        <f>IF(P196="","",MAX(0,-P196))</f>
        <v/>
      </c>
      <c r="R196" s="43">
        <f>IF(B196="","",IF(L196="","SEM BASE",IF(P196="","ESTOQUE NÃO INFORMADO",IF(P196&lt;0,"RUPTURA PREVISTA",IF(D196="Sem histórico","USAR DEMANDA INICIAL",IF(D196="Histórico insuficiente","HISTÓRICO INSUFICIENTE","OK"))))))</f>
        <v/>
      </c>
    </row>
    <row r="197">
      <c r="A197" s="42">
        <f>IF(B197="","",EDATE(EOMONTH('Parâmetros'!$B$2,0)+1,MOD(ROW()-6,12)))</f>
        <v/>
      </c>
      <c r="B19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97" s="43">
        <f>IF(B197="","",INDEX('Parâmetros'!$B$18:$B$117,MATCH(B197,'Parâmetros'!$A$18:$A$117,0)))</f>
        <v/>
      </c>
      <c r="D197" s="43">
        <f>IF(B197="","",INDEX('Parâmetros'!$I$18:$I$117,MATCH(B197,'Parâmetros'!$A$18:$A$117,0)))</f>
        <v/>
      </c>
      <c r="E197" s="44">
        <f>IF(B197="","",IF(COUNTIFS('Histórico'!$B$6:$B$305,B197,'Histórico'!$A$6:$A$305,"&gt;="&amp;EDATE(EOMONTH('Parâmetros'!$B$2,0)+1,-'Parâmetros'!$B$4),'Histórico'!$A$6:$A$305,"&lt;="&amp;'Parâmetros'!$B$2,'Histórico'!$L$6:$L$305,"OK")&gt;='Parâmetros'!$B$11,AVERAGEIFS('Histórico'!$H$6:$H$305,'Histórico'!$B$6:$B$305,B197,'Histórico'!$A$6:$A$305,"&gt;="&amp;EDATE(EOMONTH('Parâmetros'!$B$2,0)+1,-'Parâmetros'!$B$4),'Histórico'!$A$6:$A$305,"&lt;="&amp;'Parâmetros'!$B$2,'Histórico'!$L$6:$L$305,"OK"),IF(INDEX('Parâmetros'!$G$18:$G$117,MATCH(B197,'Parâmetros'!$A$18:$A$117,0))="","",INDEX('Parâmetros'!$G$18:$G$117,MATCH(B197,'Parâmetros'!$A$18:$A$117,0)))))</f>
        <v/>
      </c>
      <c r="F197" s="45">
        <f>IF(B197="","",IF(COUNTIFS('Histórico'!$B$6:$B$305,B197,'Histórico'!$L$6:$L$305,"OK",'Histórico'!$M$6:$M$305,MONTH(A197),'Histórico'!$A$6:$A$305,"&lt;="&amp;'Parâmetros'!$B$2)&gt;='Parâmetros'!$B$12,MAX('Parâmetros'!$B$13,MIN('Parâmetros'!$B$14,IFERROR(AVERAGEIFS('Histórico'!$H$6:$H$305,'Histórico'!$B$6:$B$305,B197,'Histórico'!$L$6:$L$305,"OK",'Histórico'!$M$6:$M$305,MONTH(A197),'Histórico'!$A$6:$A$305,"&lt;="&amp;'Parâmetros'!$B$2)/AVERAGEIFS('Histórico'!$H$6:$H$305,'Histórico'!$B$6:$B$305,B197,'Histórico'!$L$6:$L$305,"OK",'Histórico'!$A$6:$A$305,"&lt;="&amp;'Parâmetros'!$B$2),1))),1))</f>
        <v/>
      </c>
      <c r="G197" s="45">
        <f>IF(OR(A197="",B197=""),"",MAX(0.1,1+SUMPRODUCT(--('Eventos'!$B$6:$B$105&lt;=EOMONTH(A197,0)),--('Eventos'!$C$6:$C$105&gt;=A197),--((('Eventos'!$D$6:$D$105=B197)+('Eventos'!$D$6:$D$105="TODOS"))&gt;0),--('Eventos'!$G$6:$G$105="Ativo"),--('Eventos'!$I$6:$I$105="OK"),'Eventos'!$F$6:$F$105)))</f>
        <v/>
      </c>
      <c r="H197" s="44">
        <f>IF(OR(B197="",E197=""),"",MAX(0,E197*F197*G197))</f>
        <v/>
      </c>
      <c r="I197" s="44">
        <f>IF(H197="","",H197*'Parâmetros'!$B$6)</f>
        <v/>
      </c>
      <c r="J197" s="44">
        <f>IF(H197="","",H197*'Parâmetros'!$B$7)</f>
        <v/>
      </c>
      <c r="K197" s="44">
        <f>IF(H197="","",H197*'Parâmetros'!$B$8)</f>
        <v/>
      </c>
      <c r="L197" s="44">
        <f>IF(H197="","",IF('Parâmetros'!$B$5="Conservador",I197,IF('Parâmetros'!$B$5="Otimista",K197,J197)))</f>
        <v/>
      </c>
      <c r="M197" s="46">
        <f>IF(B197="","",IF(COUNTIFS('Histórico'!$B$6:$B$305,B197,'Histórico'!$J$6:$J$305,"&lt;&gt;")&gt;='Parâmetros'!$B$10,AVERAGEIFS('Histórico'!$K$6:$K$305,'Histórico'!$B$6:$B$305,B197,'Histórico'!$J$6:$J$305,"&lt;&gt;"),'Parâmetros'!$B$9))</f>
        <v/>
      </c>
      <c r="N197" s="44">
        <f>IF(L197="","",MAX(0,L197*(1-M197)))</f>
        <v/>
      </c>
      <c r="O197" s="44">
        <f>IF(L197="","",L197*(1+M197))</f>
        <v/>
      </c>
      <c r="P197" s="44">
        <f>IF(L197="","",IF(INDEX('Parâmetros'!$E$18:$E$117,MATCH(B197,'Parâmetros'!$A$18:$A$117,0))="","",INDEX('Parâmetros'!$E$18:$E$117,MATCH(B197,'Parâmetros'!$A$18:$A$117,0))+N(INDEX('Parâmetros'!$F$18:$F$117,MATCH(B197,'Parâmetros'!$A$18:$A$117,0)))-SUMIFS($L$6:L197,$B$6:B197,B197,$A$6:A197,"&lt;="&amp;A197)))</f>
        <v/>
      </c>
      <c r="Q197" s="44">
        <f>IF(P197="","",MAX(0,-P197))</f>
        <v/>
      </c>
      <c r="R197" s="43">
        <f>IF(B197="","",IF(L197="","SEM BASE",IF(P197="","ESTOQUE NÃO INFORMADO",IF(P197&lt;0,"RUPTURA PREVISTA",IF(D197="Sem histórico","USAR DEMANDA INICIAL",IF(D197="Histórico insuficiente","HISTÓRICO INSUFICIENTE","OK"))))))</f>
        <v/>
      </c>
    </row>
    <row r="198">
      <c r="A198" s="42">
        <f>IF(B198="","",EDATE(EOMONTH('Parâmetros'!$B$2,0)+1,MOD(ROW()-6,12)))</f>
        <v/>
      </c>
      <c r="B19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98" s="43">
        <f>IF(B198="","",INDEX('Parâmetros'!$B$18:$B$117,MATCH(B198,'Parâmetros'!$A$18:$A$117,0)))</f>
        <v/>
      </c>
      <c r="D198" s="43">
        <f>IF(B198="","",INDEX('Parâmetros'!$I$18:$I$117,MATCH(B198,'Parâmetros'!$A$18:$A$117,0)))</f>
        <v/>
      </c>
      <c r="E198" s="44">
        <f>IF(B198="","",IF(COUNTIFS('Histórico'!$B$6:$B$305,B198,'Histórico'!$A$6:$A$305,"&gt;="&amp;EDATE(EOMONTH('Parâmetros'!$B$2,0)+1,-'Parâmetros'!$B$4),'Histórico'!$A$6:$A$305,"&lt;="&amp;'Parâmetros'!$B$2,'Histórico'!$L$6:$L$305,"OK")&gt;='Parâmetros'!$B$11,AVERAGEIFS('Histórico'!$H$6:$H$305,'Histórico'!$B$6:$B$305,B198,'Histórico'!$A$6:$A$305,"&gt;="&amp;EDATE(EOMONTH('Parâmetros'!$B$2,0)+1,-'Parâmetros'!$B$4),'Histórico'!$A$6:$A$305,"&lt;="&amp;'Parâmetros'!$B$2,'Histórico'!$L$6:$L$305,"OK"),IF(INDEX('Parâmetros'!$G$18:$G$117,MATCH(B198,'Parâmetros'!$A$18:$A$117,0))="","",INDEX('Parâmetros'!$G$18:$G$117,MATCH(B198,'Parâmetros'!$A$18:$A$117,0)))))</f>
        <v/>
      </c>
      <c r="F198" s="45">
        <f>IF(B198="","",IF(COUNTIFS('Histórico'!$B$6:$B$305,B198,'Histórico'!$L$6:$L$305,"OK",'Histórico'!$M$6:$M$305,MONTH(A198),'Histórico'!$A$6:$A$305,"&lt;="&amp;'Parâmetros'!$B$2)&gt;='Parâmetros'!$B$12,MAX('Parâmetros'!$B$13,MIN('Parâmetros'!$B$14,IFERROR(AVERAGEIFS('Histórico'!$H$6:$H$305,'Histórico'!$B$6:$B$305,B198,'Histórico'!$L$6:$L$305,"OK",'Histórico'!$M$6:$M$305,MONTH(A198),'Histórico'!$A$6:$A$305,"&lt;="&amp;'Parâmetros'!$B$2)/AVERAGEIFS('Histórico'!$H$6:$H$305,'Histórico'!$B$6:$B$305,B198,'Histórico'!$L$6:$L$305,"OK",'Histórico'!$A$6:$A$305,"&lt;="&amp;'Parâmetros'!$B$2),1))),1))</f>
        <v/>
      </c>
      <c r="G198" s="45">
        <f>IF(OR(A198="",B198=""),"",MAX(0.1,1+SUMPRODUCT(--('Eventos'!$B$6:$B$105&lt;=EOMONTH(A198,0)),--('Eventos'!$C$6:$C$105&gt;=A198),--((('Eventos'!$D$6:$D$105=B198)+('Eventos'!$D$6:$D$105="TODOS"))&gt;0),--('Eventos'!$G$6:$G$105="Ativo"),--('Eventos'!$I$6:$I$105="OK"),'Eventos'!$F$6:$F$105)))</f>
        <v/>
      </c>
      <c r="H198" s="44">
        <f>IF(OR(B198="",E198=""),"",MAX(0,E198*F198*G198))</f>
        <v/>
      </c>
      <c r="I198" s="44">
        <f>IF(H198="","",H198*'Parâmetros'!$B$6)</f>
        <v/>
      </c>
      <c r="J198" s="44">
        <f>IF(H198="","",H198*'Parâmetros'!$B$7)</f>
        <v/>
      </c>
      <c r="K198" s="44">
        <f>IF(H198="","",H198*'Parâmetros'!$B$8)</f>
        <v/>
      </c>
      <c r="L198" s="44">
        <f>IF(H198="","",IF('Parâmetros'!$B$5="Conservador",I198,IF('Parâmetros'!$B$5="Otimista",K198,J198)))</f>
        <v/>
      </c>
      <c r="M198" s="46">
        <f>IF(B198="","",IF(COUNTIFS('Histórico'!$B$6:$B$305,B198,'Histórico'!$J$6:$J$305,"&lt;&gt;")&gt;='Parâmetros'!$B$10,AVERAGEIFS('Histórico'!$K$6:$K$305,'Histórico'!$B$6:$B$305,B198,'Histórico'!$J$6:$J$305,"&lt;&gt;"),'Parâmetros'!$B$9))</f>
        <v/>
      </c>
      <c r="N198" s="44">
        <f>IF(L198="","",MAX(0,L198*(1-M198)))</f>
        <v/>
      </c>
      <c r="O198" s="44">
        <f>IF(L198="","",L198*(1+M198))</f>
        <v/>
      </c>
      <c r="P198" s="44">
        <f>IF(L198="","",IF(INDEX('Parâmetros'!$E$18:$E$117,MATCH(B198,'Parâmetros'!$A$18:$A$117,0))="","",INDEX('Parâmetros'!$E$18:$E$117,MATCH(B198,'Parâmetros'!$A$18:$A$117,0))+N(INDEX('Parâmetros'!$F$18:$F$117,MATCH(B198,'Parâmetros'!$A$18:$A$117,0)))-SUMIFS($L$6:L198,$B$6:B198,B198,$A$6:A198,"&lt;="&amp;A198)))</f>
        <v/>
      </c>
      <c r="Q198" s="44">
        <f>IF(P198="","",MAX(0,-P198))</f>
        <v/>
      </c>
      <c r="R198" s="43">
        <f>IF(B198="","",IF(L198="","SEM BASE",IF(P198="","ESTOQUE NÃO INFORMADO",IF(P198&lt;0,"RUPTURA PREVISTA",IF(D198="Sem histórico","USAR DEMANDA INICIAL",IF(D198="Histórico insuficiente","HISTÓRICO INSUFICIENTE","OK"))))))</f>
        <v/>
      </c>
    </row>
    <row r="199">
      <c r="A199" s="42">
        <f>IF(B199="","",EDATE(EOMONTH('Parâmetros'!$B$2,0)+1,MOD(ROW()-6,12)))</f>
        <v/>
      </c>
      <c r="B19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99" s="43">
        <f>IF(B199="","",INDEX('Parâmetros'!$B$18:$B$117,MATCH(B199,'Parâmetros'!$A$18:$A$117,0)))</f>
        <v/>
      </c>
      <c r="D199" s="43">
        <f>IF(B199="","",INDEX('Parâmetros'!$I$18:$I$117,MATCH(B199,'Parâmetros'!$A$18:$A$117,0)))</f>
        <v/>
      </c>
      <c r="E199" s="44">
        <f>IF(B199="","",IF(COUNTIFS('Histórico'!$B$6:$B$305,B199,'Histórico'!$A$6:$A$305,"&gt;="&amp;EDATE(EOMONTH('Parâmetros'!$B$2,0)+1,-'Parâmetros'!$B$4),'Histórico'!$A$6:$A$305,"&lt;="&amp;'Parâmetros'!$B$2,'Histórico'!$L$6:$L$305,"OK")&gt;='Parâmetros'!$B$11,AVERAGEIFS('Histórico'!$H$6:$H$305,'Histórico'!$B$6:$B$305,B199,'Histórico'!$A$6:$A$305,"&gt;="&amp;EDATE(EOMONTH('Parâmetros'!$B$2,0)+1,-'Parâmetros'!$B$4),'Histórico'!$A$6:$A$305,"&lt;="&amp;'Parâmetros'!$B$2,'Histórico'!$L$6:$L$305,"OK"),IF(INDEX('Parâmetros'!$G$18:$G$117,MATCH(B199,'Parâmetros'!$A$18:$A$117,0))="","",INDEX('Parâmetros'!$G$18:$G$117,MATCH(B199,'Parâmetros'!$A$18:$A$117,0)))))</f>
        <v/>
      </c>
      <c r="F199" s="45">
        <f>IF(B199="","",IF(COUNTIFS('Histórico'!$B$6:$B$305,B199,'Histórico'!$L$6:$L$305,"OK",'Histórico'!$M$6:$M$305,MONTH(A199),'Histórico'!$A$6:$A$305,"&lt;="&amp;'Parâmetros'!$B$2)&gt;='Parâmetros'!$B$12,MAX('Parâmetros'!$B$13,MIN('Parâmetros'!$B$14,IFERROR(AVERAGEIFS('Histórico'!$H$6:$H$305,'Histórico'!$B$6:$B$305,B199,'Histórico'!$L$6:$L$305,"OK",'Histórico'!$M$6:$M$305,MONTH(A199),'Histórico'!$A$6:$A$305,"&lt;="&amp;'Parâmetros'!$B$2)/AVERAGEIFS('Histórico'!$H$6:$H$305,'Histórico'!$B$6:$B$305,B199,'Histórico'!$L$6:$L$305,"OK",'Histórico'!$A$6:$A$305,"&lt;="&amp;'Parâmetros'!$B$2),1))),1))</f>
        <v/>
      </c>
      <c r="G199" s="45">
        <f>IF(OR(A199="",B199=""),"",MAX(0.1,1+SUMPRODUCT(--('Eventos'!$B$6:$B$105&lt;=EOMONTH(A199,0)),--('Eventos'!$C$6:$C$105&gt;=A199),--((('Eventos'!$D$6:$D$105=B199)+('Eventos'!$D$6:$D$105="TODOS"))&gt;0),--('Eventos'!$G$6:$G$105="Ativo"),--('Eventos'!$I$6:$I$105="OK"),'Eventos'!$F$6:$F$105)))</f>
        <v/>
      </c>
      <c r="H199" s="44">
        <f>IF(OR(B199="",E199=""),"",MAX(0,E199*F199*G199))</f>
        <v/>
      </c>
      <c r="I199" s="44">
        <f>IF(H199="","",H199*'Parâmetros'!$B$6)</f>
        <v/>
      </c>
      <c r="J199" s="44">
        <f>IF(H199="","",H199*'Parâmetros'!$B$7)</f>
        <v/>
      </c>
      <c r="K199" s="44">
        <f>IF(H199="","",H199*'Parâmetros'!$B$8)</f>
        <v/>
      </c>
      <c r="L199" s="44">
        <f>IF(H199="","",IF('Parâmetros'!$B$5="Conservador",I199,IF('Parâmetros'!$B$5="Otimista",K199,J199)))</f>
        <v/>
      </c>
      <c r="M199" s="46">
        <f>IF(B199="","",IF(COUNTIFS('Histórico'!$B$6:$B$305,B199,'Histórico'!$J$6:$J$305,"&lt;&gt;")&gt;='Parâmetros'!$B$10,AVERAGEIFS('Histórico'!$K$6:$K$305,'Histórico'!$B$6:$B$305,B199,'Histórico'!$J$6:$J$305,"&lt;&gt;"),'Parâmetros'!$B$9))</f>
        <v/>
      </c>
      <c r="N199" s="44">
        <f>IF(L199="","",MAX(0,L199*(1-M199)))</f>
        <v/>
      </c>
      <c r="O199" s="44">
        <f>IF(L199="","",L199*(1+M199))</f>
        <v/>
      </c>
      <c r="P199" s="44">
        <f>IF(L199="","",IF(INDEX('Parâmetros'!$E$18:$E$117,MATCH(B199,'Parâmetros'!$A$18:$A$117,0))="","",INDEX('Parâmetros'!$E$18:$E$117,MATCH(B199,'Parâmetros'!$A$18:$A$117,0))+N(INDEX('Parâmetros'!$F$18:$F$117,MATCH(B199,'Parâmetros'!$A$18:$A$117,0)))-SUMIFS($L$6:L199,$B$6:B199,B199,$A$6:A199,"&lt;="&amp;A199)))</f>
        <v/>
      </c>
      <c r="Q199" s="44">
        <f>IF(P199="","",MAX(0,-P199))</f>
        <v/>
      </c>
      <c r="R199" s="43">
        <f>IF(B199="","",IF(L199="","SEM BASE",IF(P199="","ESTOQUE NÃO INFORMADO",IF(P199&lt;0,"RUPTURA PREVISTA",IF(D199="Sem histórico","USAR DEMANDA INICIAL",IF(D199="Histórico insuficiente","HISTÓRICO INSUFICIENTE","OK"))))))</f>
        <v/>
      </c>
    </row>
    <row r="200">
      <c r="A200" s="42">
        <f>IF(B200="","",EDATE(EOMONTH('Parâmetros'!$B$2,0)+1,MOD(ROW()-6,12)))</f>
        <v/>
      </c>
      <c r="B20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00" s="43">
        <f>IF(B200="","",INDEX('Parâmetros'!$B$18:$B$117,MATCH(B200,'Parâmetros'!$A$18:$A$117,0)))</f>
        <v/>
      </c>
      <c r="D200" s="43">
        <f>IF(B200="","",INDEX('Parâmetros'!$I$18:$I$117,MATCH(B200,'Parâmetros'!$A$18:$A$117,0)))</f>
        <v/>
      </c>
      <c r="E200" s="44">
        <f>IF(B200="","",IF(COUNTIFS('Histórico'!$B$6:$B$305,B200,'Histórico'!$A$6:$A$305,"&gt;="&amp;EDATE(EOMONTH('Parâmetros'!$B$2,0)+1,-'Parâmetros'!$B$4),'Histórico'!$A$6:$A$305,"&lt;="&amp;'Parâmetros'!$B$2,'Histórico'!$L$6:$L$305,"OK")&gt;='Parâmetros'!$B$11,AVERAGEIFS('Histórico'!$H$6:$H$305,'Histórico'!$B$6:$B$305,B200,'Histórico'!$A$6:$A$305,"&gt;="&amp;EDATE(EOMONTH('Parâmetros'!$B$2,0)+1,-'Parâmetros'!$B$4),'Histórico'!$A$6:$A$305,"&lt;="&amp;'Parâmetros'!$B$2,'Histórico'!$L$6:$L$305,"OK"),IF(INDEX('Parâmetros'!$G$18:$G$117,MATCH(B200,'Parâmetros'!$A$18:$A$117,0))="","",INDEX('Parâmetros'!$G$18:$G$117,MATCH(B200,'Parâmetros'!$A$18:$A$117,0)))))</f>
        <v/>
      </c>
      <c r="F200" s="45">
        <f>IF(B200="","",IF(COUNTIFS('Histórico'!$B$6:$B$305,B200,'Histórico'!$L$6:$L$305,"OK",'Histórico'!$M$6:$M$305,MONTH(A200),'Histórico'!$A$6:$A$305,"&lt;="&amp;'Parâmetros'!$B$2)&gt;='Parâmetros'!$B$12,MAX('Parâmetros'!$B$13,MIN('Parâmetros'!$B$14,IFERROR(AVERAGEIFS('Histórico'!$H$6:$H$305,'Histórico'!$B$6:$B$305,B200,'Histórico'!$L$6:$L$305,"OK",'Histórico'!$M$6:$M$305,MONTH(A200),'Histórico'!$A$6:$A$305,"&lt;="&amp;'Parâmetros'!$B$2)/AVERAGEIFS('Histórico'!$H$6:$H$305,'Histórico'!$B$6:$B$305,B200,'Histórico'!$L$6:$L$305,"OK",'Histórico'!$A$6:$A$305,"&lt;="&amp;'Parâmetros'!$B$2),1))),1))</f>
        <v/>
      </c>
      <c r="G200" s="45">
        <f>IF(OR(A200="",B200=""),"",MAX(0.1,1+SUMPRODUCT(--('Eventos'!$B$6:$B$105&lt;=EOMONTH(A200,0)),--('Eventos'!$C$6:$C$105&gt;=A200),--((('Eventos'!$D$6:$D$105=B200)+('Eventos'!$D$6:$D$105="TODOS"))&gt;0),--('Eventos'!$G$6:$G$105="Ativo"),--('Eventos'!$I$6:$I$105="OK"),'Eventos'!$F$6:$F$105)))</f>
        <v/>
      </c>
      <c r="H200" s="44">
        <f>IF(OR(B200="",E200=""),"",MAX(0,E200*F200*G200))</f>
        <v/>
      </c>
      <c r="I200" s="44">
        <f>IF(H200="","",H200*'Parâmetros'!$B$6)</f>
        <v/>
      </c>
      <c r="J200" s="44">
        <f>IF(H200="","",H200*'Parâmetros'!$B$7)</f>
        <v/>
      </c>
      <c r="K200" s="44">
        <f>IF(H200="","",H200*'Parâmetros'!$B$8)</f>
        <v/>
      </c>
      <c r="L200" s="44">
        <f>IF(H200="","",IF('Parâmetros'!$B$5="Conservador",I200,IF('Parâmetros'!$B$5="Otimista",K200,J200)))</f>
        <v/>
      </c>
      <c r="M200" s="46">
        <f>IF(B200="","",IF(COUNTIFS('Histórico'!$B$6:$B$305,B200,'Histórico'!$J$6:$J$305,"&lt;&gt;")&gt;='Parâmetros'!$B$10,AVERAGEIFS('Histórico'!$K$6:$K$305,'Histórico'!$B$6:$B$305,B200,'Histórico'!$J$6:$J$305,"&lt;&gt;"),'Parâmetros'!$B$9))</f>
        <v/>
      </c>
      <c r="N200" s="44">
        <f>IF(L200="","",MAX(0,L200*(1-M200)))</f>
        <v/>
      </c>
      <c r="O200" s="44">
        <f>IF(L200="","",L200*(1+M200))</f>
        <v/>
      </c>
      <c r="P200" s="44">
        <f>IF(L200="","",IF(INDEX('Parâmetros'!$E$18:$E$117,MATCH(B200,'Parâmetros'!$A$18:$A$117,0))="","",INDEX('Parâmetros'!$E$18:$E$117,MATCH(B200,'Parâmetros'!$A$18:$A$117,0))+N(INDEX('Parâmetros'!$F$18:$F$117,MATCH(B200,'Parâmetros'!$A$18:$A$117,0)))-SUMIFS($L$6:L200,$B$6:B200,B200,$A$6:A200,"&lt;="&amp;A200)))</f>
        <v/>
      </c>
      <c r="Q200" s="44">
        <f>IF(P200="","",MAX(0,-P200))</f>
        <v/>
      </c>
      <c r="R200" s="43">
        <f>IF(B200="","",IF(L200="","SEM BASE",IF(P200="","ESTOQUE NÃO INFORMADO",IF(P200&lt;0,"RUPTURA PREVISTA",IF(D200="Sem histórico","USAR DEMANDA INICIAL",IF(D200="Histórico insuficiente","HISTÓRICO INSUFICIENTE","OK"))))))</f>
        <v/>
      </c>
    </row>
    <row r="201">
      <c r="A201" s="42">
        <f>IF(B201="","",EDATE(EOMONTH('Parâmetros'!$B$2,0)+1,MOD(ROW()-6,12)))</f>
        <v/>
      </c>
      <c r="B20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01" s="43">
        <f>IF(B201="","",INDEX('Parâmetros'!$B$18:$B$117,MATCH(B201,'Parâmetros'!$A$18:$A$117,0)))</f>
        <v/>
      </c>
      <c r="D201" s="43">
        <f>IF(B201="","",INDEX('Parâmetros'!$I$18:$I$117,MATCH(B201,'Parâmetros'!$A$18:$A$117,0)))</f>
        <v/>
      </c>
      <c r="E201" s="44">
        <f>IF(B201="","",IF(COUNTIFS('Histórico'!$B$6:$B$305,B201,'Histórico'!$A$6:$A$305,"&gt;="&amp;EDATE(EOMONTH('Parâmetros'!$B$2,0)+1,-'Parâmetros'!$B$4),'Histórico'!$A$6:$A$305,"&lt;="&amp;'Parâmetros'!$B$2,'Histórico'!$L$6:$L$305,"OK")&gt;='Parâmetros'!$B$11,AVERAGEIFS('Histórico'!$H$6:$H$305,'Histórico'!$B$6:$B$305,B201,'Histórico'!$A$6:$A$305,"&gt;="&amp;EDATE(EOMONTH('Parâmetros'!$B$2,0)+1,-'Parâmetros'!$B$4),'Histórico'!$A$6:$A$305,"&lt;="&amp;'Parâmetros'!$B$2,'Histórico'!$L$6:$L$305,"OK"),IF(INDEX('Parâmetros'!$G$18:$G$117,MATCH(B201,'Parâmetros'!$A$18:$A$117,0))="","",INDEX('Parâmetros'!$G$18:$G$117,MATCH(B201,'Parâmetros'!$A$18:$A$117,0)))))</f>
        <v/>
      </c>
      <c r="F201" s="45">
        <f>IF(B201="","",IF(COUNTIFS('Histórico'!$B$6:$B$305,B201,'Histórico'!$L$6:$L$305,"OK",'Histórico'!$M$6:$M$305,MONTH(A201),'Histórico'!$A$6:$A$305,"&lt;="&amp;'Parâmetros'!$B$2)&gt;='Parâmetros'!$B$12,MAX('Parâmetros'!$B$13,MIN('Parâmetros'!$B$14,IFERROR(AVERAGEIFS('Histórico'!$H$6:$H$305,'Histórico'!$B$6:$B$305,B201,'Histórico'!$L$6:$L$305,"OK",'Histórico'!$M$6:$M$305,MONTH(A201),'Histórico'!$A$6:$A$305,"&lt;="&amp;'Parâmetros'!$B$2)/AVERAGEIFS('Histórico'!$H$6:$H$305,'Histórico'!$B$6:$B$305,B201,'Histórico'!$L$6:$L$305,"OK",'Histórico'!$A$6:$A$305,"&lt;="&amp;'Parâmetros'!$B$2),1))),1))</f>
        <v/>
      </c>
      <c r="G201" s="45">
        <f>IF(OR(A201="",B201=""),"",MAX(0.1,1+SUMPRODUCT(--('Eventos'!$B$6:$B$105&lt;=EOMONTH(A201,0)),--('Eventos'!$C$6:$C$105&gt;=A201),--((('Eventos'!$D$6:$D$105=B201)+('Eventos'!$D$6:$D$105="TODOS"))&gt;0),--('Eventos'!$G$6:$G$105="Ativo"),--('Eventos'!$I$6:$I$105="OK"),'Eventos'!$F$6:$F$105)))</f>
        <v/>
      </c>
      <c r="H201" s="44">
        <f>IF(OR(B201="",E201=""),"",MAX(0,E201*F201*G201))</f>
        <v/>
      </c>
      <c r="I201" s="44">
        <f>IF(H201="","",H201*'Parâmetros'!$B$6)</f>
        <v/>
      </c>
      <c r="J201" s="44">
        <f>IF(H201="","",H201*'Parâmetros'!$B$7)</f>
        <v/>
      </c>
      <c r="K201" s="44">
        <f>IF(H201="","",H201*'Parâmetros'!$B$8)</f>
        <v/>
      </c>
      <c r="L201" s="44">
        <f>IF(H201="","",IF('Parâmetros'!$B$5="Conservador",I201,IF('Parâmetros'!$B$5="Otimista",K201,J201)))</f>
        <v/>
      </c>
      <c r="M201" s="46">
        <f>IF(B201="","",IF(COUNTIFS('Histórico'!$B$6:$B$305,B201,'Histórico'!$J$6:$J$305,"&lt;&gt;")&gt;='Parâmetros'!$B$10,AVERAGEIFS('Histórico'!$K$6:$K$305,'Histórico'!$B$6:$B$305,B201,'Histórico'!$J$6:$J$305,"&lt;&gt;"),'Parâmetros'!$B$9))</f>
        <v/>
      </c>
      <c r="N201" s="44">
        <f>IF(L201="","",MAX(0,L201*(1-M201)))</f>
        <v/>
      </c>
      <c r="O201" s="44">
        <f>IF(L201="","",L201*(1+M201))</f>
        <v/>
      </c>
      <c r="P201" s="44">
        <f>IF(L201="","",IF(INDEX('Parâmetros'!$E$18:$E$117,MATCH(B201,'Parâmetros'!$A$18:$A$117,0))="","",INDEX('Parâmetros'!$E$18:$E$117,MATCH(B201,'Parâmetros'!$A$18:$A$117,0))+N(INDEX('Parâmetros'!$F$18:$F$117,MATCH(B201,'Parâmetros'!$A$18:$A$117,0)))-SUMIFS($L$6:L201,$B$6:B201,B201,$A$6:A201,"&lt;="&amp;A201)))</f>
        <v/>
      </c>
      <c r="Q201" s="44">
        <f>IF(P201="","",MAX(0,-P201))</f>
        <v/>
      </c>
      <c r="R201" s="43">
        <f>IF(B201="","",IF(L201="","SEM BASE",IF(P201="","ESTOQUE NÃO INFORMADO",IF(P201&lt;0,"RUPTURA PREVISTA",IF(D201="Sem histórico","USAR DEMANDA INICIAL",IF(D201="Histórico insuficiente","HISTÓRICO INSUFICIENTE","OK"))))))</f>
        <v/>
      </c>
    </row>
    <row r="202">
      <c r="A202" s="42">
        <f>IF(B202="","",EDATE(EOMONTH('Parâmetros'!$B$2,0)+1,MOD(ROW()-6,12)))</f>
        <v/>
      </c>
      <c r="B20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02" s="43">
        <f>IF(B202="","",INDEX('Parâmetros'!$B$18:$B$117,MATCH(B202,'Parâmetros'!$A$18:$A$117,0)))</f>
        <v/>
      </c>
      <c r="D202" s="43">
        <f>IF(B202="","",INDEX('Parâmetros'!$I$18:$I$117,MATCH(B202,'Parâmetros'!$A$18:$A$117,0)))</f>
        <v/>
      </c>
      <c r="E202" s="44">
        <f>IF(B202="","",IF(COUNTIFS('Histórico'!$B$6:$B$305,B202,'Histórico'!$A$6:$A$305,"&gt;="&amp;EDATE(EOMONTH('Parâmetros'!$B$2,0)+1,-'Parâmetros'!$B$4),'Histórico'!$A$6:$A$305,"&lt;="&amp;'Parâmetros'!$B$2,'Histórico'!$L$6:$L$305,"OK")&gt;='Parâmetros'!$B$11,AVERAGEIFS('Histórico'!$H$6:$H$305,'Histórico'!$B$6:$B$305,B202,'Histórico'!$A$6:$A$305,"&gt;="&amp;EDATE(EOMONTH('Parâmetros'!$B$2,0)+1,-'Parâmetros'!$B$4),'Histórico'!$A$6:$A$305,"&lt;="&amp;'Parâmetros'!$B$2,'Histórico'!$L$6:$L$305,"OK"),IF(INDEX('Parâmetros'!$G$18:$G$117,MATCH(B202,'Parâmetros'!$A$18:$A$117,0))="","",INDEX('Parâmetros'!$G$18:$G$117,MATCH(B202,'Parâmetros'!$A$18:$A$117,0)))))</f>
        <v/>
      </c>
      <c r="F202" s="45">
        <f>IF(B202="","",IF(COUNTIFS('Histórico'!$B$6:$B$305,B202,'Histórico'!$L$6:$L$305,"OK",'Histórico'!$M$6:$M$305,MONTH(A202),'Histórico'!$A$6:$A$305,"&lt;="&amp;'Parâmetros'!$B$2)&gt;='Parâmetros'!$B$12,MAX('Parâmetros'!$B$13,MIN('Parâmetros'!$B$14,IFERROR(AVERAGEIFS('Histórico'!$H$6:$H$305,'Histórico'!$B$6:$B$305,B202,'Histórico'!$L$6:$L$305,"OK",'Histórico'!$M$6:$M$305,MONTH(A202),'Histórico'!$A$6:$A$305,"&lt;="&amp;'Parâmetros'!$B$2)/AVERAGEIFS('Histórico'!$H$6:$H$305,'Histórico'!$B$6:$B$305,B202,'Histórico'!$L$6:$L$305,"OK",'Histórico'!$A$6:$A$305,"&lt;="&amp;'Parâmetros'!$B$2),1))),1))</f>
        <v/>
      </c>
      <c r="G202" s="45">
        <f>IF(OR(A202="",B202=""),"",MAX(0.1,1+SUMPRODUCT(--('Eventos'!$B$6:$B$105&lt;=EOMONTH(A202,0)),--('Eventos'!$C$6:$C$105&gt;=A202),--((('Eventos'!$D$6:$D$105=B202)+('Eventos'!$D$6:$D$105="TODOS"))&gt;0),--('Eventos'!$G$6:$G$105="Ativo"),--('Eventos'!$I$6:$I$105="OK"),'Eventos'!$F$6:$F$105)))</f>
        <v/>
      </c>
      <c r="H202" s="44">
        <f>IF(OR(B202="",E202=""),"",MAX(0,E202*F202*G202))</f>
        <v/>
      </c>
      <c r="I202" s="44">
        <f>IF(H202="","",H202*'Parâmetros'!$B$6)</f>
        <v/>
      </c>
      <c r="J202" s="44">
        <f>IF(H202="","",H202*'Parâmetros'!$B$7)</f>
        <v/>
      </c>
      <c r="K202" s="44">
        <f>IF(H202="","",H202*'Parâmetros'!$B$8)</f>
        <v/>
      </c>
      <c r="L202" s="44">
        <f>IF(H202="","",IF('Parâmetros'!$B$5="Conservador",I202,IF('Parâmetros'!$B$5="Otimista",K202,J202)))</f>
        <v/>
      </c>
      <c r="M202" s="46">
        <f>IF(B202="","",IF(COUNTIFS('Histórico'!$B$6:$B$305,B202,'Histórico'!$J$6:$J$305,"&lt;&gt;")&gt;='Parâmetros'!$B$10,AVERAGEIFS('Histórico'!$K$6:$K$305,'Histórico'!$B$6:$B$305,B202,'Histórico'!$J$6:$J$305,"&lt;&gt;"),'Parâmetros'!$B$9))</f>
        <v/>
      </c>
      <c r="N202" s="44">
        <f>IF(L202="","",MAX(0,L202*(1-M202)))</f>
        <v/>
      </c>
      <c r="O202" s="44">
        <f>IF(L202="","",L202*(1+M202))</f>
        <v/>
      </c>
      <c r="P202" s="44">
        <f>IF(L202="","",IF(INDEX('Parâmetros'!$E$18:$E$117,MATCH(B202,'Parâmetros'!$A$18:$A$117,0))="","",INDEX('Parâmetros'!$E$18:$E$117,MATCH(B202,'Parâmetros'!$A$18:$A$117,0))+N(INDEX('Parâmetros'!$F$18:$F$117,MATCH(B202,'Parâmetros'!$A$18:$A$117,0)))-SUMIFS($L$6:L202,$B$6:B202,B202,$A$6:A202,"&lt;="&amp;A202)))</f>
        <v/>
      </c>
      <c r="Q202" s="44">
        <f>IF(P202="","",MAX(0,-P202))</f>
        <v/>
      </c>
      <c r="R202" s="43">
        <f>IF(B202="","",IF(L202="","SEM BASE",IF(P202="","ESTOQUE NÃO INFORMADO",IF(P202&lt;0,"RUPTURA PREVISTA",IF(D202="Sem histórico","USAR DEMANDA INICIAL",IF(D202="Histórico insuficiente","HISTÓRICO INSUFICIENTE","OK"))))))</f>
        <v/>
      </c>
    </row>
    <row r="203">
      <c r="A203" s="42">
        <f>IF(B203="","",EDATE(EOMONTH('Parâmetros'!$B$2,0)+1,MOD(ROW()-6,12)))</f>
        <v/>
      </c>
      <c r="B20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03" s="43">
        <f>IF(B203="","",INDEX('Parâmetros'!$B$18:$B$117,MATCH(B203,'Parâmetros'!$A$18:$A$117,0)))</f>
        <v/>
      </c>
      <c r="D203" s="43">
        <f>IF(B203="","",INDEX('Parâmetros'!$I$18:$I$117,MATCH(B203,'Parâmetros'!$A$18:$A$117,0)))</f>
        <v/>
      </c>
      <c r="E203" s="44">
        <f>IF(B203="","",IF(COUNTIFS('Histórico'!$B$6:$B$305,B203,'Histórico'!$A$6:$A$305,"&gt;="&amp;EDATE(EOMONTH('Parâmetros'!$B$2,0)+1,-'Parâmetros'!$B$4),'Histórico'!$A$6:$A$305,"&lt;="&amp;'Parâmetros'!$B$2,'Histórico'!$L$6:$L$305,"OK")&gt;='Parâmetros'!$B$11,AVERAGEIFS('Histórico'!$H$6:$H$305,'Histórico'!$B$6:$B$305,B203,'Histórico'!$A$6:$A$305,"&gt;="&amp;EDATE(EOMONTH('Parâmetros'!$B$2,0)+1,-'Parâmetros'!$B$4),'Histórico'!$A$6:$A$305,"&lt;="&amp;'Parâmetros'!$B$2,'Histórico'!$L$6:$L$305,"OK"),IF(INDEX('Parâmetros'!$G$18:$G$117,MATCH(B203,'Parâmetros'!$A$18:$A$117,0))="","",INDEX('Parâmetros'!$G$18:$G$117,MATCH(B203,'Parâmetros'!$A$18:$A$117,0)))))</f>
        <v/>
      </c>
      <c r="F203" s="45">
        <f>IF(B203="","",IF(COUNTIFS('Histórico'!$B$6:$B$305,B203,'Histórico'!$L$6:$L$305,"OK",'Histórico'!$M$6:$M$305,MONTH(A203),'Histórico'!$A$6:$A$305,"&lt;="&amp;'Parâmetros'!$B$2)&gt;='Parâmetros'!$B$12,MAX('Parâmetros'!$B$13,MIN('Parâmetros'!$B$14,IFERROR(AVERAGEIFS('Histórico'!$H$6:$H$305,'Histórico'!$B$6:$B$305,B203,'Histórico'!$L$6:$L$305,"OK",'Histórico'!$M$6:$M$305,MONTH(A203),'Histórico'!$A$6:$A$305,"&lt;="&amp;'Parâmetros'!$B$2)/AVERAGEIFS('Histórico'!$H$6:$H$305,'Histórico'!$B$6:$B$305,B203,'Histórico'!$L$6:$L$305,"OK",'Histórico'!$A$6:$A$305,"&lt;="&amp;'Parâmetros'!$B$2),1))),1))</f>
        <v/>
      </c>
      <c r="G203" s="45">
        <f>IF(OR(A203="",B203=""),"",MAX(0.1,1+SUMPRODUCT(--('Eventos'!$B$6:$B$105&lt;=EOMONTH(A203,0)),--('Eventos'!$C$6:$C$105&gt;=A203),--((('Eventos'!$D$6:$D$105=B203)+('Eventos'!$D$6:$D$105="TODOS"))&gt;0),--('Eventos'!$G$6:$G$105="Ativo"),--('Eventos'!$I$6:$I$105="OK"),'Eventos'!$F$6:$F$105)))</f>
        <v/>
      </c>
      <c r="H203" s="44">
        <f>IF(OR(B203="",E203=""),"",MAX(0,E203*F203*G203))</f>
        <v/>
      </c>
      <c r="I203" s="44">
        <f>IF(H203="","",H203*'Parâmetros'!$B$6)</f>
        <v/>
      </c>
      <c r="J203" s="44">
        <f>IF(H203="","",H203*'Parâmetros'!$B$7)</f>
        <v/>
      </c>
      <c r="K203" s="44">
        <f>IF(H203="","",H203*'Parâmetros'!$B$8)</f>
        <v/>
      </c>
      <c r="L203" s="44">
        <f>IF(H203="","",IF('Parâmetros'!$B$5="Conservador",I203,IF('Parâmetros'!$B$5="Otimista",K203,J203)))</f>
        <v/>
      </c>
      <c r="M203" s="46">
        <f>IF(B203="","",IF(COUNTIFS('Histórico'!$B$6:$B$305,B203,'Histórico'!$J$6:$J$305,"&lt;&gt;")&gt;='Parâmetros'!$B$10,AVERAGEIFS('Histórico'!$K$6:$K$305,'Histórico'!$B$6:$B$305,B203,'Histórico'!$J$6:$J$305,"&lt;&gt;"),'Parâmetros'!$B$9))</f>
        <v/>
      </c>
      <c r="N203" s="44">
        <f>IF(L203="","",MAX(0,L203*(1-M203)))</f>
        <v/>
      </c>
      <c r="O203" s="44">
        <f>IF(L203="","",L203*(1+M203))</f>
        <v/>
      </c>
      <c r="P203" s="44">
        <f>IF(L203="","",IF(INDEX('Parâmetros'!$E$18:$E$117,MATCH(B203,'Parâmetros'!$A$18:$A$117,0))="","",INDEX('Parâmetros'!$E$18:$E$117,MATCH(B203,'Parâmetros'!$A$18:$A$117,0))+N(INDEX('Parâmetros'!$F$18:$F$117,MATCH(B203,'Parâmetros'!$A$18:$A$117,0)))-SUMIFS($L$6:L203,$B$6:B203,B203,$A$6:A203,"&lt;="&amp;A203)))</f>
        <v/>
      </c>
      <c r="Q203" s="44">
        <f>IF(P203="","",MAX(0,-P203))</f>
        <v/>
      </c>
      <c r="R203" s="43">
        <f>IF(B203="","",IF(L203="","SEM BASE",IF(P203="","ESTOQUE NÃO INFORMADO",IF(P203&lt;0,"RUPTURA PREVISTA",IF(D203="Sem histórico","USAR DEMANDA INICIAL",IF(D203="Histórico insuficiente","HISTÓRICO INSUFICIENTE","OK"))))))</f>
        <v/>
      </c>
    </row>
    <row r="204">
      <c r="A204" s="42">
        <f>IF(B204="","",EDATE(EOMONTH('Parâmetros'!$B$2,0)+1,MOD(ROW()-6,12)))</f>
        <v/>
      </c>
      <c r="B20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04" s="43">
        <f>IF(B204="","",INDEX('Parâmetros'!$B$18:$B$117,MATCH(B204,'Parâmetros'!$A$18:$A$117,0)))</f>
        <v/>
      </c>
      <c r="D204" s="43">
        <f>IF(B204="","",INDEX('Parâmetros'!$I$18:$I$117,MATCH(B204,'Parâmetros'!$A$18:$A$117,0)))</f>
        <v/>
      </c>
      <c r="E204" s="44">
        <f>IF(B204="","",IF(COUNTIFS('Histórico'!$B$6:$B$305,B204,'Histórico'!$A$6:$A$305,"&gt;="&amp;EDATE(EOMONTH('Parâmetros'!$B$2,0)+1,-'Parâmetros'!$B$4),'Histórico'!$A$6:$A$305,"&lt;="&amp;'Parâmetros'!$B$2,'Histórico'!$L$6:$L$305,"OK")&gt;='Parâmetros'!$B$11,AVERAGEIFS('Histórico'!$H$6:$H$305,'Histórico'!$B$6:$B$305,B204,'Histórico'!$A$6:$A$305,"&gt;="&amp;EDATE(EOMONTH('Parâmetros'!$B$2,0)+1,-'Parâmetros'!$B$4),'Histórico'!$A$6:$A$305,"&lt;="&amp;'Parâmetros'!$B$2,'Histórico'!$L$6:$L$305,"OK"),IF(INDEX('Parâmetros'!$G$18:$G$117,MATCH(B204,'Parâmetros'!$A$18:$A$117,0))="","",INDEX('Parâmetros'!$G$18:$G$117,MATCH(B204,'Parâmetros'!$A$18:$A$117,0)))))</f>
        <v/>
      </c>
      <c r="F204" s="45">
        <f>IF(B204="","",IF(COUNTIFS('Histórico'!$B$6:$B$305,B204,'Histórico'!$L$6:$L$305,"OK",'Histórico'!$M$6:$M$305,MONTH(A204),'Histórico'!$A$6:$A$305,"&lt;="&amp;'Parâmetros'!$B$2)&gt;='Parâmetros'!$B$12,MAX('Parâmetros'!$B$13,MIN('Parâmetros'!$B$14,IFERROR(AVERAGEIFS('Histórico'!$H$6:$H$305,'Histórico'!$B$6:$B$305,B204,'Histórico'!$L$6:$L$305,"OK",'Histórico'!$M$6:$M$305,MONTH(A204),'Histórico'!$A$6:$A$305,"&lt;="&amp;'Parâmetros'!$B$2)/AVERAGEIFS('Histórico'!$H$6:$H$305,'Histórico'!$B$6:$B$305,B204,'Histórico'!$L$6:$L$305,"OK",'Histórico'!$A$6:$A$305,"&lt;="&amp;'Parâmetros'!$B$2),1))),1))</f>
        <v/>
      </c>
      <c r="G204" s="45">
        <f>IF(OR(A204="",B204=""),"",MAX(0.1,1+SUMPRODUCT(--('Eventos'!$B$6:$B$105&lt;=EOMONTH(A204,0)),--('Eventos'!$C$6:$C$105&gt;=A204),--((('Eventos'!$D$6:$D$105=B204)+('Eventos'!$D$6:$D$105="TODOS"))&gt;0),--('Eventos'!$G$6:$G$105="Ativo"),--('Eventos'!$I$6:$I$105="OK"),'Eventos'!$F$6:$F$105)))</f>
        <v/>
      </c>
      <c r="H204" s="44">
        <f>IF(OR(B204="",E204=""),"",MAX(0,E204*F204*G204))</f>
        <v/>
      </c>
      <c r="I204" s="44">
        <f>IF(H204="","",H204*'Parâmetros'!$B$6)</f>
        <v/>
      </c>
      <c r="J204" s="44">
        <f>IF(H204="","",H204*'Parâmetros'!$B$7)</f>
        <v/>
      </c>
      <c r="K204" s="44">
        <f>IF(H204="","",H204*'Parâmetros'!$B$8)</f>
        <v/>
      </c>
      <c r="L204" s="44">
        <f>IF(H204="","",IF('Parâmetros'!$B$5="Conservador",I204,IF('Parâmetros'!$B$5="Otimista",K204,J204)))</f>
        <v/>
      </c>
      <c r="M204" s="46">
        <f>IF(B204="","",IF(COUNTIFS('Histórico'!$B$6:$B$305,B204,'Histórico'!$J$6:$J$305,"&lt;&gt;")&gt;='Parâmetros'!$B$10,AVERAGEIFS('Histórico'!$K$6:$K$305,'Histórico'!$B$6:$B$305,B204,'Histórico'!$J$6:$J$305,"&lt;&gt;"),'Parâmetros'!$B$9))</f>
        <v/>
      </c>
      <c r="N204" s="44">
        <f>IF(L204="","",MAX(0,L204*(1-M204)))</f>
        <v/>
      </c>
      <c r="O204" s="44">
        <f>IF(L204="","",L204*(1+M204))</f>
        <v/>
      </c>
      <c r="P204" s="44">
        <f>IF(L204="","",IF(INDEX('Parâmetros'!$E$18:$E$117,MATCH(B204,'Parâmetros'!$A$18:$A$117,0))="","",INDEX('Parâmetros'!$E$18:$E$117,MATCH(B204,'Parâmetros'!$A$18:$A$117,0))+N(INDEX('Parâmetros'!$F$18:$F$117,MATCH(B204,'Parâmetros'!$A$18:$A$117,0)))-SUMIFS($L$6:L204,$B$6:B204,B204,$A$6:A204,"&lt;="&amp;A204)))</f>
        <v/>
      </c>
      <c r="Q204" s="44">
        <f>IF(P204="","",MAX(0,-P204))</f>
        <v/>
      </c>
      <c r="R204" s="43">
        <f>IF(B204="","",IF(L204="","SEM BASE",IF(P204="","ESTOQUE NÃO INFORMADO",IF(P204&lt;0,"RUPTURA PREVISTA",IF(D204="Sem histórico","USAR DEMANDA INICIAL",IF(D204="Histórico insuficiente","HISTÓRICO INSUFICIENTE","OK"))))))</f>
        <v/>
      </c>
    </row>
    <row r="205">
      <c r="A205" s="42">
        <f>IF(B205="","",EDATE(EOMONTH('Parâmetros'!$B$2,0)+1,MOD(ROW()-6,12)))</f>
        <v/>
      </c>
      <c r="B20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05" s="43">
        <f>IF(B205="","",INDEX('Parâmetros'!$B$18:$B$117,MATCH(B205,'Parâmetros'!$A$18:$A$117,0)))</f>
        <v/>
      </c>
      <c r="D205" s="43">
        <f>IF(B205="","",INDEX('Parâmetros'!$I$18:$I$117,MATCH(B205,'Parâmetros'!$A$18:$A$117,0)))</f>
        <v/>
      </c>
      <c r="E205" s="44">
        <f>IF(B205="","",IF(COUNTIFS('Histórico'!$B$6:$B$305,B205,'Histórico'!$A$6:$A$305,"&gt;="&amp;EDATE(EOMONTH('Parâmetros'!$B$2,0)+1,-'Parâmetros'!$B$4),'Histórico'!$A$6:$A$305,"&lt;="&amp;'Parâmetros'!$B$2,'Histórico'!$L$6:$L$305,"OK")&gt;='Parâmetros'!$B$11,AVERAGEIFS('Histórico'!$H$6:$H$305,'Histórico'!$B$6:$B$305,B205,'Histórico'!$A$6:$A$305,"&gt;="&amp;EDATE(EOMONTH('Parâmetros'!$B$2,0)+1,-'Parâmetros'!$B$4),'Histórico'!$A$6:$A$305,"&lt;="&amp;'Parâmetros'!$B$2,'Histórico'!$L$6:$L$305,"OK"),IF(INDEX('Parâmetros'!$G$18:$G$117,MATCH(B205,'Parâmetros'!$A$18:$A$117,0))="","",INDEX('Parâmetros'!$G$18:$G$117,MATCH(B205,'Parâmetros'!$A$18:$A$117,0)))))</f>
        <v/>
      </c>
      <c r="F205" s="45">
        <f>IF(B205="","",IF(COUNTIFS('Histórico'!$B$6:$B$305,B205,'Histórico'!$L$6:$L$305,"OK",'Histórico'!$M$6:$M$305,MONTH(A205),'Histórico'!$A$6:$A$305,"&lt;="&amp;'Parâmetros'!$B$2)&gt;='Parâmetros'!$B$12,MAX('Parâmetros'!$B$13,MIN('Parâmetros'!$B$14,IFERROR(AVERAGEIFS('Histórico'!$H$6:$H$305,'Histórico'!$B$6:$B$305,B205,'Histórico'!$L$6:$L$305,"OK",'Histórico'!$M$6:$M$305,MONTH(A205),'Histórico'!$A$6:$A$305,"&lt;="&amp;'Parâmetros'!$B$2)/AVERAGEIFS('Histórico'!$H$6:$H$305,'Histórico'!$B$6:$B$305,B205,'Histórico'!$L$6:$L$305,"OK",'Histórico'!$A$6:$A$305,"&lt;="&amp;'Parâmetros'!$B$2),1))),1))</f>
        <v/>
      </c>
      <c r="G205" s="45">
        <f>IF(OR(A205="",B205=""),"",MAX(0.1,1+SUMPRODUCT(--('Eventos'!$B$6:$B$105&lt;=EOMONTH(A205,0)),--('Eventos'!$C$6:$C$105&gt;=A205),--((('Eventos'!$D$6:$D$105=B205)+('Eventos'!$D$6:$D$105="TODOS"))&gt;0),--('Eventos'!$G$6:$G$105="Ativo"),--('Eventos'!$I$6:$I$105="OK"),'Eventos'!$F$6:$F$105)))</f>
        <v/>
      </c>
      <c r="H205" s="44">
        <f>IF(OR(B205="",E205=""),"",MAX(0,E205*F205*G205))</f>
        <v/>
      </c>
      <c r="I205" s="44">
        <f>IF(H205="","",H205*'Parâmetros'!$B$6)</f>
        <v/>
      </c>
      <c r="J205" s="44">
        <f>IF(H205="","",H205*'Parâmetros'!$B$7)</f>
        <v/>
      </c>
      <c r="K205" s="44">
        <f>IF(H205="","",H205*'Parâmetros'!$B$8)</f>
        <v/>
      </c>
      <c r="L205" s="44">
        <f>IF(H205="","",IF('Parâmetros'!$B$5="Conservador",I205,IF('Parâmetros'!$B$5="Otimista",K205,J205)))</f>
        <v/>
      </c>
      <c r="M205" s="46">
        <f>IF(B205="","",IF(COUNTIFS('Histórico'!$B$6:$B$305,B205,'Histórico'!$J$6:$J$305,"&lt;&gt;")&gt;='Parâmetros'!$B$10,AVERAGEIFS('Histórico'!$K$6:$K$305,'Histórico'!$B$6:$B$305,B205,'Histórico'!$J$6:$J$305,"&lt;&gt;"),'Parâmetros'!$B$9))</f>
        <v/>
      </c>
      <c r="N205" s="44">
        <f>IF(L205="","",MAX(0,L205*(1-M205)))</f>
        <v/>
      </c>
      <c r="O205" s="44">
        <f>IF(L205="","",L205*(1+M205))</f>
        <v/>
      </c>
      <c r="P205" s="44">
        <f>IF(L205="","",IF(INDEX('Parâmetros'!$E$18:$E$117,MATCH(B205,'Parâmetros'!$A$18:$A$117,0))="","",INDEX('Parâmetros'!$E$18:$E$117,MATCH(B205,'Parâmetros'!$A$18:$A$117,0))+N(INDEX('Parâmetros'!$F$18:$F$117,MATCH(B205,'Parâmetros'!$A$18:$A$117,0)))-SUMIFS($L$6:L205,$B$6:B205,B205,$A$6:A205,"&lt;="&amp;A205)))</f>
        <v/>
      </c>
      <c r="Q205" s="44">
        <f>IF(P205="","",MAX(0,-P205))</f>
        <v/>
      </c>
      <c r="R205" s="43">
        <f>IF(B205="","",IF(L205="","SEM BASE",IF(P205="","ESTOQUE NÃO INFORMADO",IF(P205&lt;0,"RUPTURA PREVISTA",IF(D205="Sem histórico","USAR DEMANDA INICIAL",IF(D205="Histórico insuficiente","HISTÓRICO INSUFICIENTE","OK"))))))</f>
        <v/>
      </c>
    </row>
    <row r="206">
      <c r="A206" s="42">
        <f>IF(B206="","",EDATE(EOMONTH('Parâmetros'!$B$2,0)+1,MOD(ROW()-6,12)))</f>
        <v/>
      </c>
      <c r="B20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06" s="43">
        <f>IF(B206="","",INDEX('Parâmetros'!$B$18:$B$117,MATCH(B206,'Parâmetros'!$A$18:$A$117,0)))</f>
        <v/>
      </c>
      <c r="D206" s="43">
        <f>IF(B206="","",INDEX('Parâmetros'!$I$18:$I$117,MATCH(B206,'Parâmetros'!$A$18:$A$117,0)))</f>
        <v/>
      </c>
      <c r="E206" s="44">
        <f>IF(B206="","",IF(COUNTIFS('Histórico'!$B$6:$B$305,B206,'Histórico'!$A$6:$A$305,"&gt;="&amp;EDATE(EOMONTH('Parâmetros'!$B$2,0)+1,-'Parâmetros'!$B$4),'Histórico'!$A$6:$A$305,"&lt;="&amp;'Parâmetros'!$B$2,'Histórico'!$L$6:$L$305,"OK")&gt;='Parâmetros'!$B$11,AVERAGEIFS('Histórico'!$H$6:$H$305,'Histórico'!$B$6:$B$305,B206,'Histórico'!$A$6:$A$305,"&gt;="&amp;EDATE(EOMONTH('Parâmetros'!$B$2,0)+1,-'Parâmetros'!$B$4),'Histórico'!$A$6:$A$305,"&lt;="&amp;'Parâmetros'!$B$2,'Histórico'!$L$6:$L$305,"OK"),IF(INDEX('Parâmetros'!$G$18:$G$117,MATCH(B206,'Parâmetros'!$A$18:$A$117,0))="","",INDEX('Parâmetros'!$G$18:$G$117,MATCH(B206,'Parâmetros'!$A$18:$A$117,0)))))</f>
        <v/>
      </c>
      <c r="F206" s="45">
        <f>IF(B206="","",IF(COUNTIFS('Histórico'!$B$6:$B$305,B206,'Histórico'!$L$6:$L$305,"OK",'Histórico'!$M$6:$M$305,MONTH(A206),'Histórico'!$A$6:$A$305,"&lt;="&amp;'Parâmetros'!$B$2)&gt;='Parâmetros'!$B$12,MAX('Parâmetros'!$B$13,MIN('Parâmetros'!$B$14,IFERROR(AVERAGEIFS('Histórico'!$H$6:$H$305,'Histórico'!$B$6:$B$305,B206,'Histórico'!$L$6:$L$305,"OK",'Histórico'!$M$6:$M$305,MONTH(A206),'Histórico'!$A$6:$A$305,"&lt;="&amp;'Parâmetros'!$B$2)/AVERAGEIFS('Histórico'!$H$6:$H$305,'Histórico'!$B$6:$B$305,B206,'Histórico'!$L$6:$L$305,"OK",'Histórico'!$A$6:$A$305,"&lt;="&amp;'Parâmetros'!$B$2),1))),1))</f>
        <v/>
      </c>
      <c r="G206" s="45">
        <f>IF(OR(A206="",B206=""),"",MAX(0.1,1+SUMPRODUCT(--('Eventos'!$B$6:$B$105&lt;=EOMONTH(A206,0)),--('Eventos'!$C$6:$C$105&gt;=A206),--((('Eventos'!$D$6:$D$105=B206)+('Eventos'!$D$6:$D$105="TODOS"))&gt;0),--('Eventos'!$G$6:$G$105="Ativo"),--('Eventos'!$I$6:$I$105="OK"),'Eventos'!$F$6:$F$105)))</f>
        <v/>
      </c>
      <c r="H206" s="44">
        <f>IF(OR(B206="",E206=""),"",MAX(0,E206*F206*G206))</f>
        <v/>
      </c>
      <c r="I206" s="44">
        <f>IF(H206="","",H206*'Parâmetros'!$B$6)</f>
        <v/>
      </c>
      <c r="J206" s="44">
        <f>IF(H206="","",H206*'Parâmetros'!$B$7)</f>
        <v/>
      </c>
      <c r="K206" s="44">
        <f>IF(H206="","",H206*'Parâmetros'!$B$8)</f>
        <v/>
      </c>
      <c r="L206" s="44">
        <f>IF(H206="","",IF('Parâmetros'!$B$5="Conservador",I206,IF('Parâmetros'!$B$5="Otimista",K206,J206)))</f>
        <v/>
      </c>
      <c r="M206" s="46">
        <f>IF(B206="","",IF(COUNTIFS('Histórico'!$B$6:$B$305,B206,'Histórico'!$J$6:$J$305,"&lt;&gt;")&gt;='Parâmetros'!$B$10,AVERAGEIFS('Histórico'!$K$6:$K$305,'Histórico'!$B$6:$B$305,B206,'Histórico'!$J$6:$J$305,"&lt;&gt;"),'Parâmetros'!$B$9))</f>
        <v/>
      </c>
      <c r="N206" s="44">
        <f>IF(L206="","",MAX(0,L206*(1-M206)))</f>
        <v/>
      </c>
      <c r="O206" s="44">
        <f>IF(L206="","",L206*(1+M206))</f>
        <v/>
      </c>
      <c r="P206" s="44">
        <f>IF(L206="","",IF(INDEX('Parâmetros'!$E$18:$E$117,MATCH(B206,'Parâmetros'!$A$18:$A$117,0))="","",INDEX('Parâmetros'!$E$18:$E$117,MATCH(B206,'Parâmetros'!$A$18:$A$117,0))+N(INDEX('Parâmetros'!$F$18:$F$117,MATCH(B206,'Parâmetros'!$A$18:$A$117,0)))-SUMIFS($L$6:L206,$B$6:B206,B206,$A$6:A206,"&lt;="&amp;A206)))</f>
        <v/>
      </c>
      <c r="Q206" s="44">
        <f>IF(P206="","",MAX(0,-P206))</f>
        <v/>
      </c>
      <c r="R206" s="43">
        <f>IF(B206="","",IF(L206="","SEM BASE",IF(P206="","ESTOQUE NÃO INFORMADO",IF(P206&lt;0,"RUPTURA PREVISTA",IF(D206="Sem histórico","USAR DEMANDA INICIAL",IF(D206="Histórico insuficiente","HISTÓRICO INSUFICIENTE","OK"))))))</f>
        <v/>
      </c>
    </row>
    <row r="207">
      <c r="A207" s="42">
        <f>IF(B207="","",EDATE(EOMONTH('Parâmetros'!$B$2,0)+1,MOD(ROW()-6,12)))</f>
        <v/>
      </c>
      <c r="B20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07" s="43">
        <f>IF(B207="","",INDEX('Parâmetros'!$B$18:$B$117,MATCH(B207,'Parâmetros'!$A$18:$A$117,0)))</f>
        <v/>
      </c>
      <c r="D207" s="43">
        <f>IF(B207="","",INDEX('Parâmetros'!$I$18:$I$117,MATCH(B207,'Parâmetros'!$A$18:$A$117,0)))</f>
        <v/>
      </c>
      <c r="E207" s="44">
        <f>IF(B207="","",IF(COUNTIFS('Histórico'!$B$6:$B$305,B207,'Histórico'!$A$6:$A$305,"&gt;="&amp;EDATE(EOMONTH('Parâmetros'!$B$2,0)+1,-'Parâmetros'!$B$4),'Histórico'!$A$6:$A$305,"&lt;="&amp;'Parâmetros'!$B$2,'Histórico'!$L$6:$L$305,"OK")&gt;='Parâmetros'!$B$11,AVERAGEIFS('Histórico'!$H$6:$H$305,'Histórico'!$B$6:$B$305,B207,'Histórico'!$A$6:$A$305,"&gt;="&amp;EDATE(EOMONTH('Parâmetros'!$B$2,0)+1,-'Parâmetros'!$B$4),'Histórico'!$A$6:$A$305,"&lt;="&amp;'Parâmetros'!$B$2,'Histórico'!$L$6:$L$305,"OK"),IF(INDEX('Parâmetros'!$G$18:$G$117,MATCH(B207,'Parâmetros'!$A$18:$A$117,0))="","",INDEX('Parâmetros'!$G$18:$G$117,MATCH(B207,'Parâmetros'!$A$18:$A$117,0)))))</f>
        <v/>
      </c>
      <c r="F207" s="45">
        <f>IF(B207="","",IF(COUNTIFS('Histórico'!$B$6:$B$305,B207,'Histórico'!$L$6:$L$305,"OK",'Histórico'!$M$6:$M$305,MONTH(A207),'Histórico'!$A$6:$A$305,"&lt;="&amp;'Parâmetros'!$B$2)&gt;='Parâmetros'!$B$12,MAX('Parâmetros'!$B$13,MIN('Parâmetros'!$B$14,IFERROR(AVERAGEIFS('Histórico'!$H$6:$H$305,'Histórico'!$B$6:$B$305,B207,'Histórico'!$L$6:$L$305,"OK",'Histórico'!$M$6:$M$305,MONTH(A207),'Histórico'!$A$6:$A$305,"&lt;="&amp;'Parâmetros'!$B$2)/AVERAGEIFS('Histórico'!$H$6:$H$305,'Histórico'!$B$6:$B$305,B207,'Histórico'!$L$6:$L$305,"OK",'Histórico'!$A$6:$A$305,"&lt;="&amp;'Parâmetros'!$B$2),1))),1))</f>
        <v/>
      </c>
      <c r="G207" s="45">
        <f>IF(OR(A207="",B207=""),"",MAX(0.1,1+SUMPRODUCT(--('Eventos'!$B$6:$B$105&lt;=EOMONTH(A207,0)),--('Eventos'!$C$6:$C$105&gt;=A207),--((('Eventos'!$D$6:$D$105=B207)+('Eventos'!$D$6:$D$105="TODOS"))&gt;0),--('Eventos'!$G$6:$G$105="Ativo"),--('Eventos'!$I$6:$I$105="OK"),'Eventos'!$F$6:$F$105)))</f>
        <v/>
      </c>
      <c r="H207" s="44">
        <f>IF(OR(B207="",E207=""),"",MAX(0,E207*F207*G207))</f>
        <v/>
      </c>
      <c r="I207" s="44">
        <f>IF(H207="","",H207*'Parâmetros'!$B$6)</f>
        <v/>
      </c>
      <c r="J207" s="44">
        <f>IF(H207="","",H207*'Parâmetros'!$B$7)</f>
        <v/>
      </c>
      <c r="K207" s="44">
        <f>IF(H207="","",H207*'Parâmetros'!$B$8)</f>
        <v/>
      </c>
      <c r="L207" s="44">
        <f>IF(H207="","",IF('Parâmetros'!$B$5="Conservador",I207,IF('Parâmetros'!$B$5="Otimista",K207,J207)))</f>
        <v/>
      </c>
      <c r="M207" s="46">
        <f>IF(B207="","",IF(COUNTIFS('Histórico'!$B$6:$B$305,B207,'Histórico'!$J$6:$J$305,"&lt;&gt;")&gt;='Parâmetros'!$B$10,AVERAGEIFS('Histórico'!$K$6:$K$305,'Histórico'!$B$6:$B$305,B207,'Histórico'!$J$6:$J$305,"&lt;&gt;"),'Parâmetros'!$B$9))</f>
        <v/>
      </c>
      <c r="N207" s="44">
        <f>IF(L207="","",MAX(0,L207*(1-M207)))</f>
        <v/>
      </c>
      <c r="O207" s="44">
        <f>IF(L207="","",L207*(1+M207))</f>
        <v/>
      </c>
      <c r="P207" s="44">
        <f>IF(L207="","",IF(INDEX('Parâmetros'!$E$18:$E$117,MATCH(B207,'Parâmetros'!$A$18:$A$117,0))="","",INDEX('Parâmetros'!$E$18:$E$117,MATCH(B207,'Parâmetros'!$A$18:$A$117,0))+N(INDEX('Parâmetros'!$F$18:$F$117,MATCH(B207,'Parâmetros'!$A$18:$A$117,0)))-SUMIFS($L$6:L207,$B$6:B207,B207,$A$6:A207,"&lt;="&amp;A207)))</f>
        <v/>
      </c>
      <c r="Q207" s="44">
        <f>IF(P207="","",MAX(0,-P207))</f>
        <v/>
      </c>
      <c r="R207" s="43">
        <f>IF(B207="","",IF(L207="","SEM BASE",IF(P207="","ESTOQUE NÃO INFORMADO",IF(P207&lt;0,"RUPTURA PREVISTA",IF(D207="Sem histórico","USAR DEMANDA INICIAL",IF(D207="Histórico insuficiente","HISTÓRICO INSUFICIENTE","OK"))))))</f>
        <v/>
      </c>
    </row>
    <row r="208">
      <c r="A208" s="42">
        <f>IF(B208="","",EDATE(EOMONTH('Parâmetros'!$B$2,0)+1,MOD(ROW()-6,12)))</f>
        <v/>
      </c>
      <c r="B20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08" s="43">
        <f>IF(B208="","",INDEX('Parâmetros'!$B$18:$B$117,MATCH(B208,'Parâmetros'!$A$18:$A$117,0)))</f>
        <v/>
      </c>
      <c r="D208" s="43">
        <f>IF(B208="","",INDEX('Parâmetros'!$I$18:$I$117,MATCH(B208,'Parâmetros'!$A$18:$A$117,0)))</f>
        <v/>
      </c>
      <c r="E208" s="44">
        <f>IF(B208="","",IF(COUNTIFS('Histórico'!$B$6:$B$305,B208,'Histórico'!$A$6:$A$305,"&gt;="&amp;EDATE(EOMONTH('Parâmetros'!$B$2,0)+1,-'Parâmetros'!$B$4),'Histórico'!$A$6:$A$305,"&lt;="&amp;'Parâmetros'!$B$2,'Histórico'!$L$6:$L$305,"OK")&gt;='Parâmetros'!$B$11,AVERAGEIFS('Histórico'!$H$6:$H$305,'Histórico'!$B$6:$B$305,B208,'Histórico'!$A$6:$A$305,"&gt;="&amp;EDATE(EOMONTH('Parâmetros'!$B$2,0)+1,-'Parâmetros'!$B$4),'Histórico'!$A$6:$A$305,"&lt;="&amp;'Parâmetros'!$B$2,'Histórico'!$L$6:$L$305,"OK"),IF(INDEX('Parâmetros'!$G$18:$G$117,MATCH(B208,'Parâmetros'!$A$18:$A$117,0))="","",INDEX('Parâmetros'!$G$18:$G$117,MATCH(B208,'Parâmetros'!$A$18:$A$117,0)))))</f>
        <v/>
      </c>
      <c r="F208" s="45">
        <f>IF(B208="","",IF(COUNTIFS('Histórico'!$B$6:$B$305,B208,'Histórico'!$L$6:$L$305,"OK",'Histórico'!$M$6:$M$305,MONTH(A208),'Histórico'!$A$6:$A$305,"&lt;="&amp;'Parâmetros'!$B$2)&gt;='Parâmetros'!$B$12,MAX('Parâmetros'!$B$13,MIN('Parâmetros'!$B$14,IFERROR(AVERAGEIFS('Histórico'!$H$6:$H$305,'Histórico'!$B$6:$B$305,B208,'Histórico'!$L$6:$L$305,"OK",'Histórico'!$M$6:$M$305,MONTH(A208),'Histórico'!$A$6:$A$305,"&lt;="&amp;'Parâmetros'!$B$2)/AVERAGEIFS('Histórico'!$H$6:$H$305,'Histórico'!$B$6:$B$305,B208,'Histórico'!$L$6:$L$305,"OK",'Histórico'!$A$6:$A$305,"&lt;="&amp;'Parâmetros'!$B$2),1))),1))</f>
        <v/>
      </c>
      <c r="G208" s="45">
        <f>IF(OR(A208="",B208=""),"",MAX(0.1,1+SUMPRODUCT(--('Eventos'!$B$6:$B$105&lt;=EOMONTH(A208,0)),--('Eventos'!$C$6:$C$105&gt;=A208),--((('Eventos'!$D$6:$D$105=B208)+('Eventos'!$D$6:$D$105="TODOS"))&gt;0),--('Eventos'!$G$6:$G$105="Ativo"),--('Eventos'!$I$6:$I$105="OK"),'Eventos'!$F$6:$F$105)))</f>
        <v/>
      </c>
      <c r="H208" s="44">
        <f>IF(OR(B208="",E208=""),"",MAX(0,E208*F208*G208))</f>
        <v/>
      </c>
      <c r="I208" s="44">
        <f>IF(H208="","",H208*'Parâmetros'!$B$6)</f>
        <v/>
      </c>
      <c r="J208" s="44">
        <f>IF(H208="","",H208*'Parâmetros'!$B$7)</f>
        <v/>
      </c>
      <c r="K208" s="44">
        <f>IF(H208="","",H208*'Parâmetros'!$B$8)</f>
        <v/>
      </c>
      <c r="L208" s="44">
        <f>IF(H208="","",IF('Parâmetros'!$B$5="Conservador",I208,IF('Parâmetros'!$B$5="Otimista",K208,J208)))</f>
        <v/>
      </c>
      <c r="M208" s="46">
        <f>IF(B208="","",IF(COUNTIFS('Histórico'!$B$6:$B$305,B208,'Histórico'!$J$6:$J$305,"&lt;&gt;")&gt;='Parâmetros'!$B$10,AVERAGEIFS('Histórico'!$K$6:$K$305,'Histórico'!$B$6:$B$305,B208,'Histórico'!$J$6:$J$305,"&lt;&gt;"),'Parâmetros'!$B$9))</f>
        <v/>
      </c>
      <c r="N208" s="44">
        <f>IF(L208="","",MAX(0,L208*(1-M208)))</f>
        <v/>
      </c>
      <c r="O208" s="44">
        <f>IF(L208="","",L208*(1+M208))</f>
        <v/>
      </c>
      <c r="P208" s="44">
        <f>IF(L208="","",IF(INDEX('Parâmetros'!$E$18:$E$117,MATCH(B208,'Parâmetros'!$A$18:$A$117,0))="","",INDEX('Parâmetros'!$E$18:$E$117,MATCH(B208,'Parâmetros'!$A$18:$A$117,0))+N(INDEX('Parâmetros'!$F$18:$F$117,MATCH(B208,'Parâmetros'!$A$18:$A$117,0)))-SUMIFS($L$6:L208,$B$6:B208,B208,$A$6:A208,"&lt;="&amp;A208)))</f>
        <v/>
      </c>
      <c r="Q208" s="44">
        <f>IF(P208="","",MAX(0,-P208))</f>
        <v/>
      </c>
      <c r="R208" s="43">
        <f>IF(B208="","",IF(L208="","SEM BASE",IF(P208="","ESTOQUE NÃO INFORMADO",IF(P208&lt;0,"RUPTURA PREVISTA",IF(D208="Sem histórico","USAR DEMANDA INICIAL",IF(D208="Histórico insuficiente","HISTÓRICO INSUFICIENTE","OK"))))))</f>
        <v/>
      </c>
    </row>
    <row r="209">
      <c r="A209" s="42">
        <f>IF(B209="","",EDATE(EOMONTH('Parâmetros'!$B$2,0)+1,MOD(ROW()-6,12)))</f>
        <v/>
      </c>
      <c r="B20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09" s="43">
        <f>IF(B209="","",INDEX('Parâmetros'!$B$18:$B$117,MATCH(B209,'Parâmetros'!$A$18:$A$117,0)))</f>
        <v/>
      </c>
      <c r="D209" s="43">
        <f>IF(B209="","",INDEX('Parâmetros'!$I$18:$I$117,MATCH(B209,'Parâmetros'!$A$18:$A$117,0)))</f>
        <v/>
      </c>
      <c r="E209" s="44">
        <f>IF(B209="","",IF(COUNTIFS('Histórico'!$B$6:$B$305,B209,'Histórico'!$A$6:$A$305,"&gt;="&amp;EDATE(EOMONTH('Parâmetros'!$B$2,0)+1,-'Parâmetros'!$B$4),'Histórico'!$A$6:$A$305,"&lt;="&amp;'Parâmetros'!$B$2,'Histórico'!$L$6:$L$305,"OK")&gt;='Parâmetros'!$B$11,AVERAGEIFS('Histórico'!$H$6:$H$305,'Histórico'!$B$6:$B$305,B209,'Histórico'!$A$6:$A$305,"&gt;="&amp;EDATE(EOMONTH('Parâmetros'!$B$2,0)+1,-'Parâmetros'!$B$4),'Histórico'!$A$6:$A$305,"&lt;="&amp;'Parâmetros'!$B$2,'Histórico'!$L$6:$L$305,"OK"),IF(INDEX('Parâmetros'!$G$18:$G$117,MATCH(B209,'Parâmetros'!$A$18:$A$117,0))="","",INDEX('Parâmetros'!$G$18:$G$117,MATCH(B209,'Parâmetros'!$A$18:$A$117,0)))))</f>
        <v/>
      </c>
      <c r="F209" s="45">
        <f>IF(B209="","",IF(COUNTIFS('Histórico'!$B$6:$B$305,B209,'Histórico'!$L$6:$L$305,"OK",'Histórico'!$M$6:$M$305,MONTH(A209),'Histórico'!$A$6:$A$305,"&lt;="&amp;'Parâmetros'!$B$2)&gt;='Parâmetros'!$B$12,MAX('Parâmetros'!$B$13,MIN('Parâmetros'!$B$14,IFERROR(AVERAGEIFS('Histórico'!$H$6:$H$305,'Histórico'!$B$6:$B$305,B209,'Histórico'!$L$6:$L$305,"OK",'Histórico'!$M$6:$M$305,MONTH(A209),'Histórico'!$A$6:$A$305,"&lt;="&amp;'Parâmetros'!$B$2)/AVERAGEIFS('Histórico'!$H$6:$H$305,'Histórico'!$B$6:$B$305,B209,'Histórico'!$L$6:$L$305,"OK",'Histórico'!$A$6:$A$305,"&lt;="&amp;'Parâmetros'!$B$2),1))),1))</f>
        <v/>
      </c>
      <c r="G209" s="45">
        <f>IF(OR(A209="",B209=""),"",MAX(0.1,1+SUMPRODUCT(--('Eventos'!$B$6:$B$105&lt;=EOMONTH(A209,0)),--('Eventos'!$C$6:$C$105&gt;=A209),--((('Eventos'!$D$6:$D$105=B209)+('Eventos'!$D$6:$D$105="TODOS"))&gt;0),--('Eventos'!$G$6:$G$105="Ativo"),--('Eventos'!$I$6:$I$105="OK"),'Eventos'!$F$6:$F$105)))</f>
        <v/>
      </c>
      <c r="H209" s="44">
        <f>IF(OR(B209="",E209=""),"",MAX(0,E209*F209*G209))</f>
        <v/>
      </c>
      <c r="I209" s="44">
        <f>IF(H209="","",H209*'Parâmetros'!$B$6)</f>
        <v/>
      </c>
      <c r="J209" s="44">
        <f>IF(H209="","",H209*'Parâmetros'!$B$7)</f>
        <v/>
      </c>
      <c r="K209" s="44">
        <f>IF(H209="","",H209*'Parâmetros'!$B$8)</f>
        <v/>
      </c>
      <c r="L209" s="44">
        <f>IF(H209="","",IF('Parâmetros'!$B$5="Conservador",I209,IF('Parâmetros'!$B$5="Otimista",K209,J209)))</f>
        <v/>
      </c>
      <c r="M209" s="46">
        <f>IF(B209="","",IF(COUNTIFS('Histórico'!$B$6:$B$305,B209,'Histórico'!$J$6:$J$305,"&lt;&gt;")&gt;='Parâmetros'!$B$10,AVERAGEIFS('Histórico'!$K$6:$K$305,'Histórico'!$B$6:$B$305,B209,'Histórico'!$J$6:$J$305,"&lt;&gt;"),'Parâmetros'!$B$9))</f>
        <v/>
      </c>
      <c r="N209" s="44">
        <f>IF(L209="","",MAX(0,L209*(1-M209)))</f>
        <v/>
      </c>
      <c r="O209" s="44">
        <f>IF(L209="","",L209*(1+M209))</f>
        <v/>
      </c>
      <c r="P209" s="44">
        <f>IF(L209="","",IF(INDEX('Parâmetros'!$E$18:$E$117,MATCH(B209,'Parâmetros'!$A$18:$A$117,0))="","",INDEX('Parâmetros'!$E$18:$E$117,MATCH(B209,'Parâmetros'!$A$18:$A$117,0))+N(INDEX('Parâmetros'!$F$18:$F$117,MATCH(B209,'Parâmetros'!$A$18:$A$117,0)))-SUMIFS($L$6:L209,$B$6:B209,B209,$A$6:A209,"&lt;="&amp;A209)))</f>
        <v/>
      </c>
      <c r="Q209" s="44">
        <f>IF(P209="","",MAX(0,-P209))</f>
        <v/>
      </c>
      <c r="R209" s="43">
        <f>IF(B209="","",IF(L209="","SEM BASE",IF(P209="","ESTOQUE NÃO INFORMADO",IF(P209&lt;0,"RUPTURA PREVISTA",IF(D209="Sem histórico","USAR DEMANDA INICIAL",IF(D209="Histórico insuficiente","HISTÓRICO INSUFICIENTE","OK"))))))</f>
        <v/>
      </c>
    </row>
    <row r="210">
      <c r="A210" s="42">
        <f>IF(B210="","",EDATE(EOMONTH('Parâmetros'!$B$2,0)+1,MOD(ROW()-6,12)))</f>
        <v/>
      </c>
      <c r="B21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10" s="43">
        <f>IF(B210="","",INDEX('Parâmetros'!$B$18:$B$117,MATCH(B210,'Parâmetros'!$A$18:$A$117,0)))</f>
        <v/>
      </c>
      <c r="D210" s="43">
        <f>IF(B210="","",INDEX('Parâmetros'!$I$18:$I$117,MATCH(B210,'Parâmetros'!$A$18:$A$117,0)))</f>
        <v/>
      </c>
      <c r="E210" s="44">
        <f>IF(B210="","",IF(COUNTIFS('Histórico'!$B$6:$B$305,B210,'Histórico'!$A$6:$A$305,"&gt;="&amp;EDATE(EOMONTH('Parâmetros'!$B$2,0)+1,-'Parâmetros'!$B$4),'Histórico'!$A$6:$A$305,"&lt;="&amp;'Parâmetros'!$B$2,'Histórico'!$L$6:$L$305,"OK")&gt;='Parâmetros'!$B$11,AVERAGEIFS('Histórico'!$H$6:$H$305,'Histórico'!$B$6:$B$305,B210,'Histórico'!$A$6:$A$305,"&gt;="&amp;EDATE(EOMONTH('Parâmetros'!$B$2,0)+1,-'Parâmetros'!$B$4),'Histórico'!$A$6:$A$305,"&lt;="&amp;'Parâmetros'!$B$2,'Histórico'!$L$6:$L$305,"OK"),IF(INDEX('Parâmetros'!$G$18:$G$117,MATCH(B210,'Parâmetros'!$A$18:$A$117,0))="","",INDEX('Parâmetros'!$G$18:$G$117,MATCH(B210,'Parâmetros'!$A$18:$A$117,0)))))</f>
        <v/>
      </c>
      <c r="F210" s="45">
        <f>IF(B210="","",IF(COUNTIFS('Histórico'!$B$6:$B$305,B210,'Histórico'!$L$6:$L$305,"OK",'Histórico'!$M$6:$M$305,MONTH(A210),'Histórico'!$A$6:$A$305,"&lt;="&amp;'Parâmetros'!$B$2)&gt;='Parâmetros'!$B$12,MAX('Parâmetros'!$B$13,MIN('Parâmetros'!$B$14,IFERROR(AVERAGEIFS('Histórico'!$H$6:$H$305,'Histórico'!$B$6:$B$305,B210,'Histórico'!$L$6:$L$305,"OK",'Histórico'!$M$6:$M$305,MONTH(A210),'Histórico'!$A$6:$A$305,"&lt;="&amp;'Parâmetros'!$B$2)/AVERAGEIFS('Histórico'!$H$6:$H$305,'Histórico'!$B$6:$B$305,B210,'Histórico'!$L$6:$L$305,"OK",'Histórico'!$A$6:$A$305,"&lt;="&amp;'Parâmetros'!$B$2),1))),1))</f>
        <v/>
      </c>
      <c r="G210" s="45">
        <f>IF(OR(A210="",B210=""),"",MAX(0.1,1+SUMPRODUCT(--('Eventos'!$B$6:$B$105&lt;=EOMONTH(A210,0)),--('Eventos'!$C$6:$C$105&gt;=A210),--((('Eventos'!$D$6:$D$105=B210)+('Eventos'!$D$6:$D$105="TODOS"))&gt;0),--('Eventos'!$G$6:$G$105="Ativo"),--('Eventos'!$I$6:$I$105="OK"),'Eventos'!$F$6:$F$105)))</f>
        <v/>
      </c>
      <c r="H210" s="44">
        <f>IF(OR(B210="",E210=""),"",MAX(0,E210*F210*G210))</f>
        <v/>
      </c>
      <c r="I210" s="44">
        <f>IF(H210="","",H210*'Parâmetros'!$B$6)</f>
        <v/>
      </c>
      <c r="J210" s="44">
        <f>IF(H210="","",H210*'Parâmetros'!$B$7)</f>
        <v/>
      </c>
      <c r="K210" s="44">
        <f>IF(H210="","",H210*'Parâmetros'!$B$8)</f>
        <v/>
      </c>
      <c r="L210" s="44">
        <f>IF(H210="","",IF('Parâmetros'!$B$5="Conservador",I210,IF('Parâmetros'!$B$5="Otimista",K210,J210)))</f>
        <v/>
      </c>
      <c r="M210" s="46">
        <f>IF(B210="","",IF(COUNTIFS('Histórico'!$B$6:$B$305,B210,'Histórico'!$J$6:$J$305,"&lt;&gt;")&gt;='Parâmetros'!$B$10,AVERAGEIFS('Histórico'!$K$6:$K$305,'Histórico'!$B$6:$B$305,B210,'Histórico'!$J$6:$J$305,"&lt;&gt;"),'Parâmetros'!$B$9))</f>
        <v/>
      </c>
      <c r="N210" s="44">
        <f>IF(L210="","",MAX(0,L210*(1-M210)))</f>
        <v/>
      </c>
      <c r="O210" s="44">
        <f>IF(L210="","",L210*(1+M210))</f>
        <v/>
      </c>
      <c r="P210" s="44">
        <f>IF(L210="","",IF(INDEX('Parâmetros'!$E$18:$E$117,MATCH(B210,'Parâmetros'!$A$18:$A$117,0))="","",INDEX('Parâmetros'!$E$18:$E$117,MATCH(B210,'Parâmetros'!$A$18:$A$117,0))+N(INDEX('Parâmetros'!$F$18:$F$117,MATCH(B210,'Parâmetros'!$A$18:$A$117,0)))-SUMIFS($L$6:L210,$B$6:B210,B210,$A$6:A210,"&lt;="&amp;A210)))</f>
        <v/>
      </c>
      <c r="Q210" s="44">
        <f>IF(P210="","",MAX(0,-P210))</f>
        <v/>
      </c>
      <c r="R210" s="43">
        <f>IF(B210="","",IF(L210="","SEM BASE",IF(P210="","ESTOQUE NÃO INFORMADO",IF(P210&lt;0,"RUPTURA PREVISTA",IF(D210="Sem histórico","USAR DEMANDA INICIAL",IF(D210="Histórico insuficiente","HISTÓRICO INSUFICIENTE","OK"))))))</f>
        <v/>
      </c>
    </row>
    <row r="211">
      <c r="A211" s="42">
        <f>IF(B211="","",EDATE(EOMONTH('Parâmetros'!$B$2,0)+1,MOD(ROW()-6,12)))</f>
        <v/>
      </c>
      <c r="B21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11" s="43">
        <f>IF(B211="","",INDEX('Parâmetros'!$B$18:$B$117,MATCH(B211,'Parâmetros'!$A$18:$A$117,0)))</f>
        <v/>
      </c>
      <c r="D211" s="43">
        <f>IF(B211="","",INDEX('Parâmetros'!$I$18:$I$117,MATCH(B211,'Parâmetros'!$A$18:$A$117,0)))</f>
        <v/>
      </c>
      <c r="E211" s="44">
        <f>IF(B211="","",IF(COUNTIFS('Histórico'!$B$6:$B$305,B211,'Histórico'!$A$6:$A$305,"&gt;="&amp;EDATE(EOMONTH('Parâmetros'!$B$2,0)+1,-'Parâmetros'!$B$4),'Histórico'!$A$6:$A$305,"&lt;="&amp;'Parâmetros'!$B$2,'Histórico'!$L$6:$L$305,"OK")&gt;='Parâmetros'!$B$11,AVERAGEIFS('Histórico'!$H$6:$H$305,'Histórico'!$B$6:$B$305,B211,'Histórico'!$A$6:$A$305,"&gt;="&amp;EDATE(EOMONTH('Parâmetros'!$B$2,0)+1,-'Parâmetros'!$B$4),'Histórico'!$A$6:$A$305,"&lt;="&amp;'Parâmetros'!$B$2,'Histórico'!$L$6:$L$305,"OK"),IF(INDEX('Parâmetros'!$G$18:$G$117,MATCH(B211,'Parâmetros'!$A$18:$A$117,0))="","",INDEX('Parâmetros'!$G$18:$G$117,MATCH(B211,'Parâmetros'!$A$18:$A$117,0)))))</f>
        <v/>
      </c>
      <c r="F211" s="45">
        <f>IF(B211="","",IF(COUNTIFS('Histórico'!$B$6:$B$305,B211,'Histórico'!$L$6:$L$305,"OK",'Histórico'!$M$6:$M$305,MONTH(A211),'Histórico'!$A$6:$A$305,"&lt;="&amp;'Parâmetros'!$B$2)&gt;='Parâmetros'!$B$12,MAX('Parâmetros'!$B$13,MIN('Parâmetros'!$B$14,IFERROR(AVERAGEIFS('Histórico'!$H$6:$H$305,'Histórico'!$B$6:$B$305,B211,'Histórico'!$L$6:$L$305,"OK",'Histórico'!$M$6:$M$305,MONTH(A211),'Histórico'!$A$6:$A$305,"&lt;="&amp;'Parâmetros'!$B$2)/AVERAGEIFS('Histórico'!$H$6:$H$305,'Histórico'!$B$6:$B$305,B211,'Histórico'!$L$6:$L$305,"OK",'Histórico'!$A$6:$A$305,"&lt;="&amp;'Parâmetros'!$B$2),1))),1))</f>
        <v/>
      </c>
      <c r="G211" s="45">
        <f>IF(OR(A211="",B211=""),"",MAX(0.1,1+SUMPRODUCT(--('Eventos'!$B$6:$B$105&lt;=EOMONTH(A211,0)),--('Eventos'!$C$6:$C$105&gt;=A211),--((('Eventos'!$D$6:$D$105=B211)+('Eventos'!$D$6:$D$105="TODOS"))&gt;0),--('Eventos'!$G$6:$G$105="Ativo"),--('Eventos'!$I$6:$I$105="OK"),'Eventos'!$F$6:$F$105)))</f>
        <v/>
      </c>
      <c r="H211" s="44">
        <f>IF(OR(B211="",E211=""),"",MAX(0,E211*F211*G211))</f>
        <v/>
      </c>
      <c r="I211" s="44">
        <f>IF(H211="","",H211*'Parâmetros'!$B$6)</f>
        <v/>
      </c>
      <c r="J211" s="44">
        <f>IF(H211="","",H211*'Parâmetros'!$B$7)</f>
        <v/>
      </c>
      <c r="K211" s="44">
        <f>IF(H211="","",H211*'Parâmetros'!$B$8)</f>
        <v/>
      </c>
      <c r="L211" s="44">
        <f>IF(H211="","",IF('Parâmetros'!$B$5="Conservador",I211,IF('Parâmetros'!$B$5="Otimista",K211,J211)))</f>
        <v/>
      </c>
      <c r="M211" s="46">
        <f>IF(B211="","",IF(COUNTIFS('Histórico'!$B$6:$B$305,B211,'Histórico'!$J$6:$J$305,"&lt;&gt;")&gt;='Parâmetros'!$B$10,AVERAGEIFS('Histórico'!$K$6:$K$305,'Histórico'!$B$6:$B$305,B211,'Histórico'!$J$6:$J$305,"&lt;&gt;"),'Parâmetros'!$B$9))</f>
        <v/>
      </c>
      <c r="N211" s="44">
        <f>IF(L211="","",MAX(0,L211*(1-M211)))</f>
        <v/>
      </c>
      <c r="O211" s="44">
        <f>IF(L211="","",L211*(1+M211))</f>
        <v/>
      </c>
      <c r="P211" s="44">
        <f>IF(L211="","",IF(INDEX('Parâmetros'!$E$18:$E$117,MATCH(B211,'Parâmetros'!$A$18:$A$117,0))="","",INDEX('Parâmetros'!$E$18:$E$117,MATCH(B211,'Parâmetros'!$A$18:$A$117,0))+N(INDEX('Parâmetros'!$F$18:$F$117,MATCH(B211,'Parâmetros'!$A$18:$A$117,0)))-SUMIFS($L$6:L211,$B$6:B211,B211,$A$6:A211,"&lt;="&amp;A211)))</f>
        <v/>
      </c>
      <c r="Q211" s="44">
        <f>IF(P211="","",MAX(0,-P211))</f>
        <v/>
      </c>
      <c r="R211" s="43">
        <f>IF(B211="","",IF(L211="","SEM BASE",IF(P211="","ESTOQUE NÃO INFORMADO",IF(P211&lt;0,"RUPTURA PREVISTA",IF(D211="Sem histórico","USAR DEMANDA INICIAL",IF(D211="Histórico insuficiente","HISTÓRICO INSUFICIENTE","OK"))))))</f>
        <v/>
      </c>
    </row>
    <row r="212">
      <c r="A212" s="42">
        <f>IF(B212="","",EDATE(EOMONTH('Parâmetros'!$B$2,0)+1,MOD(ROW()-6,12)))</f>
        <v/>
      </c>
      <c r="B21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12" s="43">
        <f>IF(B212="","",INDEX('Parâmetros'!$B$18:$B$117,MATCH(B212,'Parâmetros'!$A$18:$A$117,0)))</f>
        <v/>
      </c>
      <c r="D212" s="43">
        <f>IF(B212="","",INDEX('Parâmetros'!$I$18:$I$117,MATCH(B212,'Parâmetros'!$A$18:$A$117,0)))</f>
        <v/>
      </c>
      <c r="E212" s="44">
        <f>IF(B212="","",IF(COUNTIFS('Histórico'!$B$6:$B$305,B212,'Histórico'!$A$6:$A$305,"&gt;="&amp;EDATE(EOMONTH('Parâmetros'!$B$2,0)+1,-'Parâmetros'!$B$4),'Histórico'!$A$6:$A$305,"&lt;="&amp;'Parâmetros'!$B$2,'Histórico'!$L$6:$L$305,"OK")&gt;='Parâmetros'!$B$11,AVERAGEIFS('Histórico'!$H$6:$H$305,'Histórico'!$B$6:$B$305,B212,'Histórico'!$A$6:$A$305,"&gt;="&amp;EDATE(EOMONTH('Parâmetros'!$B$2,0)+1,-'Parâmetros'!$B$4),'Histórico'!$A$6:$A$305,"&lt;="&amp;'Parâmetros'!$B$2,'Histórico'!$L$6:$L$305,"OK"),IF(INDEX('Parâmetros'!$G$18:$G$117,MATCH(B212,'Parâmetros'!$A$18:$A$117,0))="","",INDEX('Parâmetros'!$G$18:$G$117,MATCH(B212,'Parâmetros'!$A$18:$A$117,0)))))</f>
        <v/>
      </c>
      <c r="F212" s="45">
        <f>IF(B212="","",IF(COUNTIFS('Histórico'!$B$6:$B$305,B212,'Histórico'!$L$6:$L$305,"OK",'Histórico'!$M$6:$M$305,MONTH(A212),'Histórico'!$A$6:$A$305,"&lt;="&amp;'Parâmetros'!$B$2)&gt;='Parâmetros'!$B$12,MAX('Parâmetros'!$B$13,MIN('Parâmetros'!$B$14,IFERROR(AVERAGEIFS('Histórico'!$H$6:$H$305,'Histórico'!$B$6:$B$305,B212,'Histórico'!$L$6:$L$305,"OK",'Histórico'!$M$6:$M$305,MONTH(A212),'Histórico'!$A$6:$A$305,"&lt;="&amp;'Parâmetros'!$B$2)/AVERAGEIFS('Histórico'!$H$6:$H$305,'Histórico'!$B$6:$B$305,B212,'Histórico'!$L$6:$L$305,"OK",'Histórico'!$A$6:$A$305,"&lt;="&amp;'Parâmetros'!$B$2),1))),1))</f>
        <v/>
      </c>
      <c r="G212" s="45">
        <f>IF(OR(A212="",B212=""),"",MAX(0.1,1+SUMPRODUCT(--('Eventos'!$B$6:$B$105&lt;=EOMONTH(A212,0)),--('Eventos'!$C$6:$C$105&gt;=A212),--((('Eventos'!$D$6:$D$105=B212)+('Eventos'!$D$6:$D$105="TODOS"))&gt;0),--('Eventos'!$G$6:$G$105="Ativo"),--('Eventos'!$I$6:$I$105="OK"),'Eventos'!$F$6:$F$105)))</f>
        <v/>
      </c>
      <c r="H212" s="44">
        <f>IF(OR(B212="",E212=""),"",MAX(0,E212*F212*G212))</f>
        <v/>
      </c>
      <c r="I212" s="44">
        <f>IF(H212="","",H212*'Parâmetros'!$B$6)</f>
        <v/>
      </c>
      <c r="J212" s="44">
        <f>IF(H212="","",H212*'Parâmetros'!$B$7)</f>
        <v/>
      </c>
      <c r="K212" s="44">
        <f>IF(H212="","",H212*'Parâmetros'!$B$8)</f>
        <v/>
      </c>
      <c r="L212" s="44">
        <f>IF(H212="","",IF('Parâmetros'!$B$5="Conservador",I212,IF('Parâmetros'!$B$5="Otimista",K212,J212)))</f>
        <v/>
      </c>
      <c r="M212" s="46">
        <f>IF(B212="","",IF(COUNTIFS('Histórico'!$B$6:$B$305,B212,'Histórico'!$J$6:$J$305,"&lt;&gt;")&gt;='Parâmetros'!$B$10,AVERAGEIFS('Histórico'!$K$6:$K$305,'Histórico'!$B$6:$B$305,B212,'Histórico'!$J$6:$J$305,"&lt;&gt;"),'Parâmetros'!$B$9))</f>
        <v/>
      </c>
      <c r="N212" s="44">
        <f>IF(L212="","",MAX(0,L212*(1-M212)))</f>
        <v/>
      </c>
      <c r="O212" s="44">
        <f>IF(L212="","",L212*(1+M212))</f>
        <v/>
      </c>
      <c r="P212" s="44">
        <f>IF(L212="","",IF(INDEX('Parâmetros'!$E$18:$E$117,MATCH(B212,'Parâmetros'!$A$18:$A$117,0))="","",INDEX('Parâmetros'!$E$18:$E$117,MATCH(B212,'Parâmetros'!$A$18:$A$117,0))+N(INDEX('Parâmetros'!$F$18:$F$117,MATCH(B212,'Parâmetros'!$A$18:$A$117,0)))-SUMIFS($L$6:L212,$B$6:B212,B212,$A$6:A212,"&lt;="&amp;A212)))</f>
        <v/>
      </c>
      <c r="Q212" s="44">
        <f>IF(P212="","",MAX(0,-P212))</f>
        <v/>
      </c>
      <c r="R212" s="43">
        <f>IF(B212="","",IF(L212="","SEM BASE",IF(P212="","ESTOQUE NÃO INFORMADO",IF(P212&lt;0,"RUPTURA PREVISTA",IF(D212="Sem histórico","USAR DEMANDA INICIAL",IF(D212="Histórico insuficiente","HISTÓRICO INSUFICIENTE","OK"))))))</f>
        <v/>
      </c>
    </row>
    <row r="213">
      <c r="A213" s="42">
        <f>IF(B213="","",EDATE(EOMONTH('Parâmetros'!$B$2,0)+1,MOD(ROW()-6,12)))</f>
        <v/>
      </c>
      <c r="B21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13" s="43">
        <f>IF(B213="","",INDEX('Parâmetros'!$B$18:$B$117,MATCH(B213,'Parâmetros'!$A$18:$A$117,0)))</f>
        <v/>
      </c>
      <c r="D213" s="43">
        <f>IF(B213="","",INDEX('Parâmetros'!$I$18:$I$117,MATCH(B213,'Parâmetros'!$A$18:$A$117,0)))</f>
        <v/>
      </c>
      <c r="E213" s="44">
        <f>IF(B213="","",IF(COUNTIFS('Histórico'!$B$6:$B$305,B213,'Histórico'!$A$6:$A$305,"&gt;="&amp;EDATE(EOMONTH('Parâmetros'!$B$2,0)+1,-'Parâmetros'!$B$4),'Histórico'!$A$6:$A$305,"&lt;="&amp;'Parâmetros'!$B$2,'Histórico'!$L$6:$L$305,"OK")&gt;='Parâmetros'!$B$11,AVERAGEIFS('Histórico'!$H$6:$H$305,'Histórico'!$B$6:$B$305,B213,'Histórico'!$A$6:$A$305,"&gt;="&amp;EDATE(EOMONTH('Parâmetros'!$B$2,0)+1,-'Parâmetros'!$B$4),'Histórico'!$A$6:$A$305,"&lt;="&amp;'Parâmetros'!$B$2,'Histórico'!$L$6:$L$305,"OK"),IF(INDEX('Parâmetros'!$G$18:$G$117,MATCH(B213,'Parâmetros'!$A$18:$A$117,0))="","",INDEX('Parâmetros'!$G$18:$G$117,MATCH(B213,'Parâmetros'!$A$18:$A$117,0)))))</f>
        <v/>
      </c>
      <c r="F213" s="45">
        <f>IF(B213="","",IF(COUNTIFS('Histórico'!$B$6:$B$305,B213,'Histórico'!$L$6:$L$305,"OK",'Histórico'!$M$6:$M$305,MONTH(A213),'Histórico'!$A$6:$A$305,"&lt;="&amp;'Parâmetros'!$B$2)&gt;='Parâmetros'!$B$12,MAX('Parâmetros'!$B$13,MIN('Parâmetros'!$B$14,IFERROR(AVERAGEIFS('Histórico'!$H$6:$H$305,'Histórico'!$B$6:$B$305,B213,'Histórico'!$L$6:$L$305,"OK",'Histórico'!$M$6:$M$305,MONTH(A213),'Histórico'!$A$6:$A$305,"&lt;="&amp;'Parâmetros'!$B$2)/AVERAGEIFS('Histórico'!$H$6:$H$305,'Histórico'!$B$6:$B$305,B213,'Histórico'!$L$6:$L$305,"OK",'Histórico'!$A$6:$A$305,"&lt;="&amp;'Parâmetros'!$B$2),1))),1))</f>
        <v/>
      </c>
      <c r="G213" s="45">
        <f>IF(OR(A213="",B213=""),"",MAX(0.1,1+SUMPRODUCT(--('Eventos'!$B$6:$B$105&lt;=EOMONTH(A213,0)),--('Eventos'!$C$6:$C$105&gt;=A213),--((('Eventos'!$D$6:$D$105=B213)+('Eventos'!$D$6:$D$105="TODOS"))&gt;0),--('Eventos'!$G$6:$G$105="Ativo"),--('Eventos'!$I$6:$I$105="OK"),'Eventos'!$F$6:$F$105)))</f>
        <v/>
      </c>
      <c r="H213" s="44">
        <f>IF(OR(B213="",E213=""),"",MAX(0,E213*F213*G213))</f>
        <v/>
      </c>
      <c r="I213" s="44">
        <f>IF(H213="","",H213*'Parâmetros'!$B$6)</f>
        <v/>
      </c>
      <c r="J213" s="44">
        <f>IF(H213="","",H213*'Parâmetros'!$B$7)</f>
        <v/>
      </c>
      <c r="K213" s="44">
        <f>IF(H213="","",H213*'Parâmetros'!$B$8)</f>
        <v/>
      </c>
      <c r="L213" s="44">
        <f>IF(H213="","",IF('Parâmetros'!$B$5="Conservador",I213,IF('Parâmetros'!$B$5="Otimista",K213,J213)))</f>
        <v/>
      </c>
      <c r="M213" s="46">
        <f>IF(B213="","",IF(COUNTIFS('Histórico'!$B$6:$B$305,B213,'Histórico'!$J$6:$J$305,"&lt;&gt;")&gt;='Parâmetros'!$B$10,AVERAGEIFS('Histórico'!$K$6:$K$305,'Histórico'!$B$6:$B$305,B213,'Histórico'!$J$6:$J$305,"&lt;&gt;"),'Parâmetros'!$B$9))</f>
        <v/>
      </c>
      <c r="N213" s="44">
        <f>IF(L213="","",MAX(0,L213*(1-M213)))</f>
        <v/>
      </c>
      <c r="O213" s="44">
        <f>IF(L213="","",L213*(1+M213))</f>
        <v/>
      </c>
      <c r="P213" s="44">
        <f>IF(L213="","",IF(INDEX('Parâmetros'!$E$18:$E$117,MATCH(B213,'Parâmetros'!$A$18:$A$117,0))="","",INDEX('Parâmetros'!$E$18:$E$117,MATCH(B213,'Parâmetros'!$A$18:$A$117,0))+N(INDEX('Parâmetros'!$F$18:$F$117,MATCH(B213,'Parâmetros'!$A$18:$A$117,0)))-SUMIFS($L$6:L213,$B$6:B213,B213,$A$6:A213,"&lt;="&amp;A213)))</f>
        <v/>
      </c>
      <c r="Q213" s="44">
        <f>IF(P213="","",MAX(0,-P213))</f>
        <v/>
      </c>
      <c r="R213" s="43">
        <f>IF(B213="","",IF(L213="","SEM BASE",IF(P213="","ESTOQUE NÃO INFORMADO",IF(P213&lt;0,"RUPTURA PREVISTA",IF(D213="Sem histórico","USAR DEMANDA INICIAL",IF(D213="Histórico insuficiente","HISTÓRICO INSUFICIENTE","OK"))))))</f>
        <v/>
      </c>
    </row>
    <row r="214">
      <c r="A214" s="42">
        <f>IF(B214="","",EDATE(EOMONTH('Parâmetros'!$B$2,0)+1,MOD(ROW()-6,12)))</f>
        <v/>
      </c>
      <c r="B21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14" s="43">
        <f>IF(B214="","",INDEX('Parâmetros'!$B$18:$B$117,MATCH(B214,'Parâmetros'!$A$18:$A$117,0)))</f>
        <v/>
      </c>
      <c r="D214" s="43">
        <f>IF(B214="","",INDEX('Parâmetros'!$I$18:$I$117,MATCH(B214,'Parâmetros'!$A$18:$A$117,0)))</f>
        <v/>
      </c>
      <c r="E214" s="44">
        <f>IF(B214="","",IF(COUNTIFS('Histórico'!$B$6:$B$305,B214,'Histórico'!$A$6:$A$305,"&gt;="&amp;EDATE(EOMONTH('Parâmetros'!$B$2,0)+1,-'Parâmetros'!$B$4),'Histórico'!$A$6:$A$305,"&lt;="&amp;'Parâmetros'!$B$2,'Histórico'!$L$6:$L$305,"OK")&gt;='Parâmetros'!$B$11,AVERAGEIFS('Histórico'!$H$6:$H$305,'Histórico'!$B$6:$B$305,B214,'Histórico'!$A$6:$A$305,"&gt;="&amp;EDATE(EOMONTH('Parâmetros'!$B$2,0)+1,-'Parâmetros'!$B$4),'Histórico'!$A$6:$A$305,"&lt;="&amp;'Parâmetros'!$B$2,'Histórico'!$L$6:$L$305,"OK"),IF(INDEX('Parâmetros'!$G$18:$G$117,MATCH(B214,'Parâmetros'!$A$18:$A$117,0))="","",INDEX('Parâmetros'!$G$18:$G$117,MATCH(B214,'Parâmetros'!$A$18:$A$117,0)))))</f>
        <v/>
      </c>
      <c r="F214" s="45">
        <f>IF(B214="","",IF(COUNTIFS('Histórico'!$B$6:$B$305,B214,'Histórico'!$L$6:$L$305,"OK",'Histórico'!$M$6:$M$305,MONTH(A214),'Histórico'!$A$6:$A$305,"&lt;="&amp;'Parâmetros'!$B$2)&gt;='Parâmetros'!$B$12,MAX('Parâmetros'!$B$13,MIN('Parâmetros'!$B$14,IFERROR(AVERAGEIFS('Histórico'!$H$6:$H$305,'Histórico'!$B$6:$B$305,B214,'Histórico'!$L$6:$L$305,"OK",'Histórico'!$M$6:$M$305,MONTH(A214),'Histórico'!$A$6:$A$305,"&lt;="&amp;'Parâmetros'!$B$2)/AVERAGEIFS('Histórico'!$H$6:$H$305,'Histórico'!$B$6:$B$305,B214,'Histórico'!$L$6:$L$305,"OK",'Histórico'!$A$6:$A$305,"&lt;="&amp;'Parâmetros'!$B$2),1))),1))</f>
        <v/>
      </c>
      <c r="G214" s="45">
        <f>IF(OR(A214="",B214=""),"",MAX(0.1,1+SUMPRODUCT(--('Eventos'!$B$6:$B$105&lt;=EOMONTH(A214,0)),--('Eventos'!$C$6:$C$105&gt;=A214),--((('Eventos'!$D$6:$D$105=B214)+('Eventos'!$D$6:$D$105="TODOS"))&gt;0),--('Eventos'!$G$6:$G$105="Ativo"),--('Eventos'!$I$6:$I$105="OK"),'Eventos'!$F$6:$F$105)))</f>
        <v/>
      </c>
      <c r="H214" s="44">
        <f>IF(OR(B214="",E214=""),"",MAX(0,E214*F214*G214))</f>
        <v/>
      </c>
      <c r="I214" s="44">
        <f>IF(H214="","",H214*'Parâmetros'!$B$6)</f>
        <v/>
      </c>
      <c r="J214" s="44">
        <f>IF(H214="","",H214*'Parâmetros'!$B$7)</f>
        <v/>
      </c>
      <c r="K214" s="44">
        <f>IF(H214="","",H214*'Parâmetros'!$B$8)</f>
        <v/>
      </c>
      <c r="L214" s="44">
        <f>IF(H214="","",IF('Parâmetros'!$B$5="Conservador",I214,IF('Parâmetros'!$B$5="Otimista",K214,J214)))</f>
        <v/>
      </c>
      <c r="M214" s="46">
        <f>IF(B214="","",IF(COUNTIFS('Histórico'!$B$6:$B$305,B214,'Histórico'!$J$6:$J$305,"&lt;&gt;")&gt;='Parâmetros'!$B$10,AVERAGEIFS('Histórico'!$K$6:$K$305,'Histórico'!$B$6:$B$305,B214,'Histórico'!$J$6:$J$305,"&lt;&gt;"),'Parâmetros'!$B$9))</f>
        <v/>
      </c>
      <c r="N214" s="44">
        <f>IF(L214="","",MAX(0,L214*(1-M214)))</f>
        <v/>
      </c>
      <c r="O214" s="44">
        <f>IF(L214="","",L214*(1+M214))</f>
        <v/>
      </c>
      <c r="P214" s="44">
        <f>IF(L214="","",IF(INDEX('Parâmetros'!$E$18:$E$117,MATCH(B214,'Parâmetros'!$A$18:$A$117,0))="","",INDEX('Parâmetros'!$E$18:$E$117,MATCH(B214,'Parâmetros'!$A$18:$A$117,0))+N(INDEX('Parâmetros'!$F$18:$F$117,MATCH(B214,'Parâmetros'!$A$18:$A$117,0)))-SUMIFS($L$6:L214,$B$6:B214,B214,$A$6:A214,"&lt;="&amp;A214)))</f>
        <v/>
      </c>
      <c r="Q214" s="44">
        <f>IF(P214="","",MAX(0,-P214))</f>
        <v/>
      </c>
      <c r="R214" s="43">
        <f>IF(B214="","",IF(L214="","SEM BASE",IF(P214="","ESTOQUE NÃO INFORMADO",IF(P214&lt;0,"RUPTURA PREVISTA",IF(D214="Sem histórico","USAR DEMANDA INICIAL",IF(D214="Histórico insuficiente","HISTÓRICO INSUFICIENTE","OK"))))))</f>
        <v/>
      </c>
    </row>
    <row r="215">
      <c r="A215" s="42">
        <f>IF(B215="","",EDATE(EOMONTH('Parâmetros'!$B$2,0)+1,MOD(ROW()-6,12)))</f>
        <v/>
      </c>
      <c r="B21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15" s="43">
        <f>IF(B215="","",INDEX('Parâmetros'!$B$18:$B$117,MATCH(B215,'Parâmetros'!$A$18:$A$117,0)))</f>
        <v/>
      </c>
      <c r="D215" s="43">
        <f>IF(B215="","",INDEX('Parâmetros'!$I$18:$I$117,MATCH(B215,'Parâmetros'!$A$18:$A$117,0)))</f>
        <v/>
      </c>
      <c r="E215" s="44">
        <f>IF(B215="","",IF(COUNTIFS('Histórico'!$B$6:$B$305,B215,'Histórico'!$A$6:$A$305,"&gt;="&amp;EDATE(EOMONTH('Parâmetros'!$B$2,0)+1,-'Parâmetros'!$B$4),'Histórico'!$A$6:$A$305,"&lt;="&amp;'Parâmetros'!$B$2,'Histórico'!$L$6:$L$305,"OK")&gt;='Parâmetros'!$B$11,AVERAGEIFS('Histórico'!$H$6:$H$305,'Histórico'!$B$6:$B$305,B215,'Histórico'!$A$6:$A$305,"&gt;="&amp;EDATE(EOMONTH('Parâmetros'!$B$2,0)+1,-'Parâmetros'!$B$4),'Histórico'!$A$6:$A$305,"&lt;="&amp;'Parâmetros'!$B$2,'Histórico'!$L$6:$L$305,"OK"),IF(INDEX('Parâmetros'!$G$18:$G$117,MATCH(B215,'Parâmetros'!$A$18:$A$117,0))="","",INDEX('Parâmetros'!$G$18:$G$117,MATCH(B215,'Parâmetros'!$A$18:$A$117,0)))))</f>
        <v/>
      </c>
      <c r="F215" s="45">
        <f>IF(B215="","",IF(COUNTIFS('Histórico'!$B$6:$B$305,B215,'Histórico'!$L$6:$L$305,"OK",'Histórico'!$M$6:$M$305,MONTH(A215),'Histórico'!$A$6:$A$305,"&lt;="&amp;'Parâmetros'!$B$2)&gt;='Parâmetros'!$B$12,MAX('Parâmetros'!$B$13,MIN('Parâmetros'!$B$14,IFERROR(AVERAGEIFS('Histórico'!$H$6:$H$305,'Histórico'!$B$6:$B$305,B215,'Histórico'!$L$6:$L$305,"OK",'Histórico'!$M$6:$M$305,MONTH(A215),'Histórico'!$A$6:$A$305,"&lt;="&amp;'Parâmetros'!$B$2)/AVERAGEIFS('Histórico'!$H$6:$H$305,'Histórico'!$B$6:$B$305,B215,'Histórico'!$L$6:$L$305,"OK",'Histórico'!$A$6:$A$305,"&lt;="&amp;'Parâmetros'!$B$2),1))),1))</f>
        <v/>
      </c>
      <c r="G215" s="45">
        <f>IF(OR(A215="",B215=""),"",MAX(0.1,1+SUMPRODUCT(--('Eventos'!$B$6:$B$105&lt;=EOMONTH(A215,0)),--('Eventos'!$C$6:$C$105&gt;=A215),--((('Eventos'!$D$6:$D$105=B215)+('Eventos'!$D$6:$D$105="TODOS"))&gt;0),--('Eventos'!$G$6:$G$105="Ativo"),--('Eventos'!$I$6:$I$105="OK"),'Eventos'!$F$6:$F$105)))</f>
        <v/>
      </c>
      <c r="H215" s="44">
        <f>IF(OR(B215="",E215=""),"",MAX(0,E215*F215*G215))</f>
        <v/>
      </c>
      <c r="I215" s="44">
        <f>IF(H215="","",H215*'Parâmetros'!$B$6)</f>
        <v/>
      </c>
      <c r="J215" s="44">
        <f>IF(H215="","",H215*'Parâmetros'!$B$7)</f>
        <v/>
      </c>
      <c r="K215" s="44">
        <f>IF(H215="","",H215*'Parâmetros'!$B$8)</f>
        <v/>
      </c>
      <c r="L215" s="44">
        <f>IF(H215="","",IF('Parâmetros'!$B$5="Conservador",I215,IF('Parâmetros'!$B$5="Otimista",K215,J215)))</f>
        <v/>
      </c>
      <c r="M215" s="46">
        <f>IF(B215="","",IF(COUNTIFS('Histórico'!$B$6:$B$305,B215,'Histórico'!$J$6:$J$305,"&lt;&gt;")&gt;='Parâmetros'!$B$10,AVERAGEIFS('Histórico'!$K$6:$K$305,'Histórico'!$B$6:$B$305,B215,'Histórico'!$J$6:$J$305,"&lt;&gt;"),'Parâmetros'!$B$9))</f>
        <v/>
      </c>
      <c r="N215" s="44">
        <f>IF(L215="","",MAX(0,L215*(1-M215)))</f>
        <v/>
      </c>
      <c r="O215" s="44">
        <f>IF(L215="","",L215*(1+M215))</f>
        <v/>
      </c>
      <c r="P215" s="44">
        <f>IF(L215="","",IF(INDEX('Parâmetros'!$E$18:$E$117,MATCH(B215,'Parâmetros'!$A$18:$A$117,0))="","",INDEX('Parâmetros'!$E$18:$E$117,MATCH(B215,'Parâmetros'!$A$18:$A$117,0))+N(INDEX('Parâmetros'!$F$18:$F$117,MATCH(B215,'Parâmetros'!$A$18:$A$117,0)))-SUMIFS($L$6:L215,$B$6:B215,B215,$A$6:A215,"&lt;="&amp;A215)))</f>
        <v/>
      </c>
      <c r="Q215" s="44">
        <f>IF(P215="","",MAX(0,-P215))</f>
        <v/>
      </c>
      <c r="R215" s="43">
        <f>IF(B215="","",IF(L215="","SEM BASE",IF(P215="","ESTOQUE NÃO INFORMADO",IF(P215&lt;0,"RUPTURA PREVISTA",IF(D215="Sem histórico","USAR DEMANDA INICIAL",IF(D215="Histórico insuficiente","HISTÓRICO INSUFICIENTE","OK"))))))</f>
        <v/>
      </c>
    </row>
    <row r="216">
      <c r="A216" s="42">
        <f>IF(B216="","",EDATE(EOMONTH('Parâmetros'!$B$2,0)+1,MOD(ROW()-6,12)))</f>
        <v/>
      </c>
      <c r="B21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16" s="43">
        <f>IF(B216="","",INDEX('Parâmetros'!$B$18:$B$117,MATCH(B216,'Parâmetros'!$A$18:$A$117,0)))</f>
        <v/>
      </c>
      <c r="D216" s="43">
        <f>IF(B216="","",INDEX('Parâmetros'!$I$18:$I$117,MATCH(B216,'Parâmetros'!$A$18:$A$117,0)))</f>
        <v/>
      </c>
      <c r="E216" s="44">
        <f>IF(B216="","",IF(COUNTIFS('Histórico'!$B$6:$B$305,B216,'Histórico'!$A$6:$A$305,"&gt;="&amp;EDATE(EOMONTH('Parâmetros'!$B$2,0)+1,-'Parâmetros'!$B$4),'Histórico'!$A$6:$A$305,"&lt;="&amp;'Parâmetros'!$B$2,'Histórico'!$L$6:$L$305,"OK")&gt;='Parâmetros'!$B$11,AVERAGEIFS('Histórico'!$H$6:$H$305,'Histórico'!$B$6:$B$305,B216,'Histórico'!$A$6:$A$305,"&gt;="&amp;EDATE(EOMONTH('Parâmetros'!$B$2,0)+1,-'Parâmetros'!$B$4),'Histórico'!$A$6:$A$305,"&lt;="&amp;'Parâmetros'!$B$2,'Histórico'!$L$6:$L$305,"OK"),IF(INDEX('Parâmetros'!$G$18:$G$117,MATCH(B216,'Parâmetros'!$A$18:$A$117,0))="","",INDEX('Parâmetros'!$G$18:$G$117,MATCH(B216,'Parâmetros'!$A$18:$A$117,0)))))</f>
        <v/>
      </c>
      <c r="F216" s="45">
        <f>IF(B216="","",IF(COUNTIFS('Histórico'!$B$6:$B$305,B216,'Histórico'!$L$6:$L$305,"OK",'Histórico'!$M$6:$M$305,MONTH(A216),'Histórico'!$A$6:$A$305,"&lt;="&amp;'Parâmetros'!$B$2)&gt;='Parâmetros'!$B$12,MAX('Parâmetros'!$B$13,MIN('Parâmetros'!$B$14,IFERROR(AVERAGEIFS('Histórico'!$H$6:$H$305,'Histórico'!$B$6:$B$305,B216,'Histórico'!$L$6:$L$305,"OK",'Histórico'!$M$6:$M$305,MONTH(A216),'Histórico'!$A$6:$A$305,"&lt;="&amp;'Parâmetros'!$B$2)/AVERAGEIFS('Histórico'!$H$6:$H$305,'Histórico'!$B$6:$B$305,B216,'Histórico'!$L$6:$L$305,"OK",'Histórico'!$A$6:$A$305,"&lt;="&amp;'Parâmetros'!$B$2),1))),1))</f>
        <v/>
      </c>
      <c r="G216" s="45">
        <f>IF(OR(A216="",B216=""),"",MAX(0.1,1+SUMPRODUCT(--('Eventos'!$B$6:$B$105&lt;=EOMONTH(A216,0)),--('Eventos'!$C$6:$C$105&gt;=A216),--((('Eventos'!$D$6:$D$105=B216)+('Eventos'!$D$6:$D$105="TODOS"))&gt;0),--('Eventos'!$G$6:$G$105="Ativo"),--('Eventos'!$I$6:$I$105="OK"),'Eventos'!$F$6:$F$105)))</f>
        <v/>
      </c>
      <c r="H216" s="44">
        <f>IF(OR(B216="",E216=""),"",MAX(0,E216*F216*G216))</f>
        <v/>
      </c>
      <c r="I216" s="44">
        <f>IF(H216="","",H216*'Parâmetros'!$B$6)</f>
        <v/>
      </c>
      <c r="J216" s="44">
        <f>IF(H216="","",H216*'Parâmetros'!$B$7)</f>
        <v/>
      </c>
      <c r="K216" s="44">
        <f>IF(H216="","",H216*'Parâmetros'!$B$8)</f>
        <v/>
      </c>
      <c r="L216" s="44">
        <f>IF(H216="","",IF('Parâmetros'!$B$5="Conservador",I216,IF('Parâmetros'!$B$5="Otimista",K216,J216)))</f>
        <v/>
      </c>
      <c r="M216" s="46">
        <f>IF(B216="","",IF(COUNTIFS('Histórico'!$B$6:$B$305,B216,'Histórico'!$J$6:$J$305,"&lt;&gt;")&gt;='Parâmetros'!$B$10,AVERAGEIFS('Histórico'!$K$6:$K$305,'Histórico'!$B$6:$B$305,B216,'Histórico'!$J$6:$J$305,"&lt;&gt;"),'Parâmetros'!$B$9))</f>
        <v/>
      </c>
      <c r="N216" s="44">
        <f>IF(L216="","",MAX(0,L216*(1-M216)))</f>
        <v/>
      </c>
      <c r="O216" s="44">
        <f>IF(L216="","",L216*(1+M216))</f>
        <v/>
      </c>
      <c r="P216" s="44">
        <f>IF(L216="","",IF(INDEX('Parâmetros'!$E$18:$E$117,MATCH(B216,'Parâmetros'!$A$18:$A$117,0))="","",INDEX('Parâmetros'!$E$18:$E$117,MATCH(B216,'Parâmetros'!$A$18:$A$117,0))+N(INDEX('Parâmetros'!$F$18:$F$117,MATCH(B216,'Parâmetros'!$A$18:$A$117,0)))-SUMIFS($L$6:L216,$B$6:B216,B216,$A$6:A216,"&lt;="&amp;A216)))</f>
        <v/>
      </c>
      <c r="Q216" s="44">
        <f>IF(P216="","",MAX(0,-P216))</f>
        <v/>
      </c>
      <c r="R216" s="43">
        <f>IF(B216="","",IF(L216="","SEM BASE",IF(P216="","ESTOQUE NÃO INFORMADO",IF(P216&lt;0,"RUPTURA PREVISTA",IF(D216="Sem histórico","USAR DEMANDA INICIAL",IF(D216="Histórico insuficiente","HISTÓRICO INSUFICIENTE","OK"))))))</f>
        <v/>
      </c>
    </row>
    <row r="217">
      <c r="A217" s="42">
        <f>IF(B217="","",EDATE(EOMONTH('Parâmetros'!$B$2,0)+1,MOD(ROW()-6,12)))</f>
        <v/>
      </c>
      <c r="B21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17" s="43">
        <f>IF(B217="","",INDEX('Parâmetros'!$B$18:$B$117,MATCH(B217,'Parâmetros'!$A$18:$A$117,0)))</f>
        <v/>
      </c>
      <c r="D217" s="43">
        <f>IF(B217="","",INDEX('Parâmetros'!$I$18:$I$117,MATCH(B217,'Parâmetros'!$A$18:$A$117,0)))</f>
        <v/>
      </c>
      <c r="E217" s="44">
        <f>IF(B217="","",IF(COUNTIFS('Histórico'!$B$6:$B$305,B217,'Histórico'!$A$6:$A$305,"&gt;="&amp;EDATE(EOMONTH('Parâmetros'!$B$2,0)+1,-'Parâmetros'!$B$4),'Histórico'!$A$6:$A$305,"&lt;="&amp;'Parâmetros'!$B$2,'Histórico'!$L$6:$L$305,"OK")&gt;='Parâmetros'!$B$11,AVERAGEIFS('Histórico'!$H$6:$H$305,'Histórico'!$B$6:$B$305,B217,'Histórico'!$A$6:$A$305,"&gt;="&amp;EDATE(EOMONTH('Parâmetros'!$B$2,0)+1,-'Parâmetros'!$B$4),'Histórico'!$A$6:$A$305,"&lt;="&amp;'Parâmetros'!$B$2,'Histórico'!$L$6:$L$305,"OK"),IF(INDEX('Parâmetros'!$G$18:$G$117,MATCH(B217,'Parâmetros'!$A$18:$A$117,0))="","",INDEX('Parâmetros'!$G$18:$G$117,MATCH(B217,'Parâmetros'!$A$18:$A$117,0)))))</f>
        <v/>
      </c>
      <c r="F217" s="45">
        <f>IF(B217="","",IF(COUNTIFS('Histórico'!$B$6:$B$305,B217,'Histórico'!$L$6:$L$305,"OK",'Histórico'!$M$6:$M$305,MONTH(A217),'Histórico'!$A$6:$A$305,"&lt;="&amp;'Parâmetros'!$B$2)&gt;='Parâmetros'!$B$12,MAX('Parâmetros'!$B$13,MIN('Parâmetros'!$B$14,IFERROR(AVERAGEIFS('Histórico'!$H$6:$H$305,'Histórico'!$B$6:$B$305,B217,'Histórico'!$L$6:$L$305,"OK",'Histórico'!$M$6:$M$305,MONTH(A217),'Histórico'!$A$6:$A$305,"&lt;="&amp;'Parâmetros'!$B$2)/AVERAGEIFS('Histórico'!$H$6:$H$305,'Histórico'!$B$6:$B$305,B217,'Histórico'!$L$6:$L$305,"OK",'Histórico'!$A$6:$A$305,"&lt;="&amp;'Parâmetros'!$B$2),1))),1))</f>
        <v/>
      </c>
      <c r="G217" s="45">
        <f>IF(OR(A217="",B217=""),"",MAX(0.1,1+SUMPRODUCT(--('Eventos'!$B$6:$B$105&lt;=EOMONTH(A217,0)),--('Eventos'!$C$6:$C$105&gt;=A217),--((('Eventos'!$D$6:$D$105=B217)+('Eventos'!$D$6:$D$105="TODOS"))&gt;0),--('Eventos'!$G$6:$G$105="Ativo"),--('Eventos'!$I$6:$I$105="OK"),'Eventos'!$F$6:$F$105)))</f>
        <v/>
      </c>
      <c r="H217" s="44">
        <f>IF(OR(B217="",E217=""),"",MAX(0,E217*F217*G217))</f>
        <v/>
      </c>
      <c r="I217" s="44">
        <f>IF(H217="","",H217*'Parâmetros'!$B$6)</f>
        <v/>
      </c>
      <c r="J217" s="44">
        <f>IF(H217="","",H217*'Parâmetros'!$B$7)</f>
        <v/>
      </c>
      <c r="K217" s="44">
        <f>IF(H217="","",H217*'Parâmetros'!$B$8)</f>
        <v/>
      </c>
      <c r="L217" s="44">
        <f>IF(H217="","",IF('Parâmetros'!$B$5="Conservador",I217,IF('Parâmetros'!$B$5="Otimista",K217,J217)))</f>
        <v/>
      </c>
      <c r="M217" s="46">
        <f>IF(B217="","",IF(COUNTIFS('Histórico'!$B$6:$B$305,B217,'Histórico'!$J$6:$J$305,"&lt;&gt;")&gt;='Parâmetros'!$B$10,AVERAGEIFS('Histórico'!$K$6:$K$305,'Histórico'!$B$6:$B$305,B217,'Histórico'!$J$6:$J$305,"&lt;&gt;"),'Parâmetros'!$B$9))</f>
        <v/>
      </c>
      <c r="N217" s="44">
        <f>IF(L217="","",MAX(0,L217*(1-M217)))</f>
        <v/>
      </c>
      <c r="O217" s="44">
        <f>IF(L217="","",L217*(1+M217))</f>
        <v/>
      </c>
      <c r="P217" s="44">
        <f>IF(L217="","",IF(INDEX('Parâmetros'!$E$18:$E$117,MATCH(B217,'Parâmetros'!$A$18:$A$117,0))="","",INDEX('Parâmetros'!$E$18:$E$117,MATCH(B217,'Parâmetros'!$A$18:$A$117,0))+N(INDEX('Parâmetros'!$F$18:$F$117,MATCH(B217,'Parâmetros'!$A$18:$A$117,0)))-SUMIFS($L$6:L217,$B$6:B217,B217,$A$6:A217,"&lt;="&amp;A217)))</f>
        <v/>
      </c>
      <c r="Q217" s="44">
        <f>IF(P217="","",MAX(0,-P217))</f>
        <v/>
      </c>
      <c r="R217" s="43">
        <f>IF(B217="","",IF(L217="","SEM BASE",IF(P217="","ESTOQUE NÃO INFORMADO",IF(P217&lt;0,"RUPTURA PREVISTA",IF(D217="Sem histórico","USAR DEMANDA INICIAL",IF(D217="Histórico insuficiente","HISTÓRICO INSUFICIENTE","OK"))))))</f>
        <v/>
      </c>
    </row>
    <row r="218">
      <c r="A218" s="42">
        <f>IF(B218="","",EDATE(EOMONTH('Parâmetros'!$B$2,0)+1,MOD(ROW()-6,12)))</f>
        <v/>
      </c>
      <c r="B21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18" s="43">
        <f>IF(B218="","",INDEX('Parâmetros'!$B$18:$B$117,MATCH(B218,'Parâmetros'!$A$18:$A$117,0)))</f>
        <v/>
      </c>
      <c r="D218" s="43">
        <f>IF(B218="","",INDEX('Parâmetros'!$I$18:$I$117,MATCH(B218,'Parâmetros'!$A$18:$A$117,0)))</f>
        <v/>
      </c>
      <c r="E218" s="44">
        <f>IF(B218="","",IF(COUNTIFS('Histórico'!$B$6:$B$305,B218,'Histórico'!$A$6:$A$305,"&gt;="&amp;EDATE(EOMONTH('Parâmetros'!$B$2,0)+1,-'Parâmetros'!$B$4),'Histórico'!$A$6:$A$305,"&lt;="&amp;'Parâmetros'!$B$2,'Histórico'!$L$6:$L$305,"OK")&gt;='Parâmetros'!$B$11,AVERAGEIFS('Histórico'!$H$6:$H$305,'Histórico'!$B$6:$B$305,B218,'Histórico'!$A$6:$A$305,"&gt;="&amp;EDATE(EOMONTH('Parâmetros'!$B$2,0)+1,-'Parâmetros'!$B$4),'Histórico'!$A$6:$A$305,"&lt;="&amp;'Parâmetros'!$B$2,'Histórico'!$L$6:$L$305,"OK"),IF(INDEX('Parâmetros'!$G$18:$G$117,MATCH(B218,'Parâmetros'!$A$18:$A$117,0))="","",INDEX('Parâmetros'!$G$18:$G$117,MATCH(B218,'Parâmetros'!$A$18:$A$117,0)))))</f>
        <v/>
      </c>
      <c r="F218" s="45">
        <f>IF(B218="","",IF(COUNTIFS('Histórico'!$B$6:$B$305,B218,'Histórico'!$L$6:$L$305,"OK",'Histórico'!$M$6:$M$305,MONTH(A218),'Histórico'!$A$6:$A$305,"&lt;="&amp;'Parâmetros'!$B$2)&gt;='Parâmetros'!$B$12,MAX('Parâmetros'!$B$13,MIN('Parâmetros'!$B$14,IFERROR(AVERAGEIFS('Histórico'!$H$6:$H$305,'Histórico'!$B$6:$B$305,B218,'Histórico'!$L$6:$L$305,"OK",'Histórico'!$M$6:$M$305,MONTH(A218),'Histórico'!$A$6:$A$305,"&lt;="&amp;'Parâmetros'!$B$2)/AVERAGEIFS('Histórico'!$H$6:$H$305,'Histórico'!$B$6:$B$305,B218,'Histórico'!$L$6:$L$305,"OK",'Histórico'!$A$6:$A$305,"&lt;="&amp;'Parâmetros'!$B$2),1))),1))</f>
        <v/>
      </c>
      <c r="G218" s="45">
        <f>IF(OR(A218="",B218=""),"",MAX(0.1,1+SUMPRODUCT(--('Eventos'!$B$6:$B$105&lt;=EOMONTH(A218,0)),--('Eventos'!$C$6:$C$105&gt;=A218),--((('Eventos'!$D$6:$D$105=B218)+('Eventos'!$D$6:$D$105="TODOS"))&gt;0),--('Eventos'!$G$6:$G$105="Ativo"),--('Eventos'!$I$6:$I$105="OK"),'Eventos'!$F$6:$F$105)))</f>
        <v/>
      </c>
      <c r="H218" s="44">
        <f>IF(OR(B218="",E218=""),"",MAX(0,E218*F218*G218))</f>
        <v/>
      </c>
      <c r="I218" s="44">
        <f>IF(H218="","",H218*'Parâmetros'!$B$6)</f>
        <v/>
      </c>
      <c r="J218" s="44">
        <f>IF(H218="","",H218*'Parâmetros'!$B$7)</f>
        <v/>
      </c>
      <c r="K218" s="44">
        <f>IF(H218="","",H218*'Parâmetros'!$B$8)</f>
        <v/>
      </c>
      <c r="L218" s="44">
        <f>IF(H218="","",IF('Parâmetros'!$B$5="Conservador",I218,IF('Parâmetros'!$B$5="Otimista",K218,J218)))</f>
        <v/>
      </c>
      <c r="M218" s="46">
        <f>IF(B218="","",IF(COUNTIFS('Histórico'!$B$6:$B$305,B218,'Histórico'!$J$6:$J$305,"&lt;&gt;")&gt;='Parâmetros'!$B$10,AVERAGEIFS('Histórico'!$K$6:$K$305,'Histórico'!$B$6:$B$305,B218,'Histórico'!$J$6:$J$305,"&lt;&gt;"),'Parâmetros'!$B$9))</f>
        <v/>
      </c>
      <c r="N218" s="44">
        <f>IF(L218="","",MAX(0,L218*(1-M218)))</f>
        <v/>
      </c>
      <c r="O218" s="44">
        <f>IF(L218="","",L218*(1+M218))</f>
        <v/>
      </c>
      <c r="P218" s="44">
        <f>IF(L218="","",IF(INDEX('Parâmetros'!$E$18:$E$117,MATCH(B218,'Parâmetros'!$A$18:$A$117,0))="","",INDEX('Parâmetros'!$E$18:$E$117,MATCH(B218,'Parâmetros'!$A$18:$A$117,0))+N(INDEX('Parâmetros'!$F$18:$F$117,MATCH(B218,'Parâmetros'!$A$18:$A$117,0)))-SUMIFS($L$6:L218,$B$6:B218,B218,$A$6:A218,"&lt;="&amp;A218)))</f>
        <v/>
      </c>
      <c r="Q218" s="44">
        <f>IF(P218="","",MAX(0,-P218))</f>
        <v/>
      </c>
      <c r="R218" s="43">
        <f>IF(B218="","",IF(L218="","SEM BASE",IF(P218="","ESTOQUE NÃO INFORMADO",IF(P218&lt;0,"RUPTURA PREVISTA",IF(D218="Sem histórico","USAR DEMANDA INICIAL",IF(D218="Histórico insuficiente","HISTÓRICO INSUFICIENTE","OK"))))))</f>
        <v/>
      </c>
    </row>
    <row r="219">
      <c r="A219" s="42">
        <f>IF(B219="","",EDATE(EOMONTH('Parâmetros'!$B$2,0)+1,MOD(ROW()-6,12)))</f>
        <v/>
      </c>
      <c r="B21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19" s="43">
        <f>IF(B219="","",INDEX('Parâmetros'!$B$18:$B$117,MATCH(B219,'Parâmetros'!$A$18:$A$117,0)))</f>
        <v/>
      </c>
      <c r="D219" s="43">
        <f>IF(B219="","",INDEX('Parâmetros'!$I$18:$I$117,MATCH(B219,'Parâmetros'!$A$18:$A$117,0)))</f>
        <v/>
      </c>
      <c r="E219" s="44">
        <f>IF(B219="","",IF(COUNTIFS('Histórico'!$B$6:$B$305,B219,'Histórico'!$A$6:$A$305,"&gt;="&amp;EDATE(EOMONTH('Parâmetros'!$B$2,0)+1,-'Parâmetros'!$B$4),'Histórico'!$A$6:$A$305,"&lt;="&amp;'Parâmetros'!$B$2,'Histórico'!$L$6:$L$305,"OK")&gt;='Parâmetros'!$B$11,AVERAGEIFS('Histórico'!$H$6:$H$305,'Histórico'!$B$6:$B$305,B219,'Histórico'!$A$6:$A$305,"&gt;="&amp;EDATE(EOMONTH('Parâmetros'!$B$2,0)+1,-'Parâmetros'!$B$4),'Histórico'!$A$6:$A$305,"&lt;="&amp;'Parâmetros'!$B$2,'Histórico'!$L$6:$L$305,"OK"),IF(INDEX('Parâmetros'!$G$18:$G$117,MATCH(B219,'Parâmetros'!$A$18:$A$117,0))="","",INDEX('Parâmetros'!$G$18:$G$117,MATCH(B219,'Parâmetros'!$A$18:$A$117,0)))))</f>
        <v/>
      </c>
      <c r="F219" s="45">
        <f>IF(B219="","",IF(COUNTIFS('Histórico'!$B$6:$B$305,B219,'Histórico'!$L$6:$L$305,"OK",'Histórico'!$M$6:$M$305,MONTH(A219),'Histórico'!$A$6:$A$305,"&lt;="&amp;'Parâmetros'!$B$2)&gt;='Parâmetros'!$B$12,MAX('Parâmetros'!$B$13,MIN('Parâmetros'!$B$14,IFERROR(AVERAGEIFS('Histórico'!$H$6:$H$305,'Histórico'!$B$6:$B$305,B219,'Histórico'!$L$6:$L$305,"OK",'Histórico'!$M$6:$M$305,MONTH(A219),'Histórico'!$A$6:$A$305,"&lt;="&amp;'Parâmetros'!$B$2)/AVERAGEIFS('Histórico'!$H$6:$H$305,'Histórico'!$B$6:$B$305,B219,'Histórico'!$L$6:$L$305,"OK",'Histórico'!$A$6:$A$305,"&lt;="&amp;'Parâmetros'!$B$2),1))),1))</f>
        <v/>
      </c>
      <c r="G219" s="45">
        <f>IF(OR(A219="",B219=""),"",MAX(0.1,1+SUMPRODUCT(--('Eventos'!$B$6:$B$105&lt;=EOMONTH(A219,0)),--('Eventos'!$C$6:$C$105&gt;=A219),--((('Eventos'!$D$6:$D$105=B219)+('Eventos'!$D$6:$D$105="TODOS"))&gt;0),--('Eventos'!$G$6:$G$105="Ativo"),--('Eventos'!$I$6:$I$105="OK"),'Eventos'!$F$6:$F$105)))</f>
        <v/>
      </c>
      <c r="H219" s="44">
        <f>IF(OR(B219="",E219=""),"",MAX(0,E219*F219*G219))</f>
        <v/>
      </c>
      <c r="I219" s="44">
        <f>IF(H219="","",H219*'Parâmetros'!$B$6)</f>
        <v/>
      </c>
      <c r="J219" s="44">
        <f>IF(H219="","",H219*'Parâmetros'!$B$7)</f>
        <v/>
      </c>
      <c r="K219" s="44">
        <f>IF(H219="","",H219*'Parâmetros'!$B$8)</f>
        <v/>
      </c>
      <c r="L219" s="44">
        <f>IF(H219="","",IF('Parâmetros'!$B$5="Conservador",I219,IF('Parâmetros'!$B$5="Otimista",K219,J219)))</f>
        <v/>
      </c>
      <c r="M219" s="46">
        <f>IF(B219="","",IF(COUNTIFS('Histórico'!$B$6:$B$305,B219,'Histórico'!$J$6:$J$305,"&lt;&gt;")&gt;='Parâmetros'!$B$10,AVERAGEIFS('Histórico'!$K$6:$K$305,'Histórico'!$B$6:$B$305,B219,'Histórico'!$J$6:$J$305,"&lt;&gt;"),'Parâmetros'!$B$9))</f>
        <v/>
      </c>
      <c r="N219" s="44">
        <f>IF(L219="","",MAX(0,L219*(1-M219)))</f>
        <v/>
      </c>
      <c r="O219" s="44">
        <f>IF(L219="","",L219*(1+M219))</f>
        <v/>
      </c>
      <c r="P219" s="44">
        <f>IF(L219="","",IF(INDEX('Parâmetros'!$E$18:$E$117,MATCH(B219,'Parâmetros'!$A$18:$A$117,0))="","",INDEX('Parâmetros'!$E$18:$E$117,MATCH(B219,'Parâmetros'!$A$18:$A$117,0))+N(INDEX('Parâmetros'!$F$18:$F$117,MATCH(B219,'Parâmetros'!$A$18:$A$117,0)))-SUMIFS($L$6:L219,$B$6:B219,B219,$A$6:A219,"&lt;="&amp;A219)))</f>
        <v/>
      </c>
      <c r="Q219" s="44">
        <f>IF(P219="","",MAX(0,-P219))</f>
        <v/>
      </c>
      <c r="R219" s="43">
        <f>IF(B219="","",IF(L219="","SEM BASE",IF(P219="","ESTOQUE NÃO INFORMADO",IF(P219&lt;0,"RUPTURA PREVISTA",IF(D219="Sem histórico","USAR DEMANDA INICIAL",IF(D219="Histórico insuficiente","HISTÓRICO INSUFICIENTE","OK"))))))</f>
        <v/>
      </c>
    </row>
    <row r="220">
      <c r="A220" s="42">
        <f>IF(B220="","",EDATE(EOMONTH('Parâmetros'!$B$2,0)+1,MOD(ROW()-6,12)))</f>
        <v/>
      </c>
      <c r="B22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20" s="43">
        <f>IF(B220="","",INDEX('Parâmetros'!$B$18:$B$117,MATCH(B220,'Parâmetros'!$A$18:$A$117,0)))</f>
        <v/>
      </c>
      <c r="D220" s="43">
        <f>IF(B220="","",INDEX('Parâmetros'!$I$18:$I$117,MATCH(B220,'Parâmetros'!$A$18:$A$117,0)))</f>
        <v/>
      </c>
      <c r="E220" s="44">
        <f>IF(B220="","",IF(COUNTIFS('Histórico'!$B$6:$B$305,B220,'Histórico'!$A$6:$A$305,"&gt;="&amp;EDATE(EOMONTH('Parâmetros'!$B$2,0)+1,-'Parâmetros'!$B$4),'Histórico'!$A$6:$A$305,"&lt;="&amp;'Parâmetros'!$B$2,'Histórico'!$L$6:$L$305,"OK")&gt;='Parâmetros'!$B$11,AVERAGEIFS('Histórico'!$H$6:$H$305,'Histórico'!$B$6:$B$305,B220,'Histórico'!$A$6:$A$305,"&gt;="&amp;EDATE(EOMONTH('Parâmetros'!$B$2,0)+1,-'Parâmetros'!$B$4),'Histórico'!$A$6:$A$305,"&lt;="&amp;'Parâmetros'!$B$2,'Histórico'!$L$6:$L$305,"OK"),IF(INDEX('Parâmetros'!$G$18:$G$117,MATCH(B220,'Parâmetros'!$A$18:$A$117,0))="","",INDEX('Parâmetros'!$G$18:$G$117,MATCH(B220,'Parâmetros'!$A$18:$A$117,0)))))</f>
        <v/>
      </c>
      <c r="F220" s="45">
        <f>IF(B220="","",IF(COUNTIFS('Histórico'!$B$6:$B$305,B220,'Histórico'!$L$6:$L$305,"OK",'Histórico'!$M$6:$M$305,MONTH(A220),'Histórico'!$A$6:$A$305,"&lt;="&amp;'Parâmetros'!$B$2)&gt;='Parâmetros'!$B$12,MAX('Parâmetros'!$B$13,MIN('Parâmetros'!$B$14,IFERROR(AVERAGEIFS('Histórico'!$H$6:$H$305,'Histórico'!$B$6:$B$305,B220,'Histórico'!$L$6:$L$305,"OK",'Histórico'!$M$6:$M$305,MONTH(A220),'Histórico'!$A$6:$A$305,"&lt;="&amp;'Parâmetros'!$B$2)/AVERAGEIFS('Histórico'!$H$6:$H$305,'Histórico'!$B$6:$B$305,B220,'Histórico'!$L$6:$L$305,"OK",'Histórico'!$A$6:$A$305,"&lt;="&amp;'Parâmetros'!$B$2),1))),1))</f>
        <v/>
      </c>
      <c r="G220" s="45">
        <f>IF(OR(A220="",B220=""),"",MAX(0.1,1+SUMPRODUCT(--('Eventos'!$B$6:$B$105&lt;=EOMONTH(A220,0)),--('Eventos'!$C$6:$C$105&gt;=A220),--((('Eventos'!$D$6:$D$105=B220)+('Eventos'!$D$6:$D$105="TODOS"))&gt;0),--('Eventos'!$G$6:$G$105="Ativo"),--('Eventos'!$I$6:$I$105="OK"),'Eventos'!$F$6:$F$105)))</f>
        <v/>
      </c>
      <c r="H220" s="44">
        <f>IF(OR(B220="",E220=""),"",MAX(0,E220*F220*G220))</f>
        <v/>
      </c>
      <c r="I220" s="44">
        <f>IF(H220="","",H220*'Parâmetros'!$B$6)</f>
        <v/>
      </c>
      <c r="J220" s="44">
        <f>IF(H220="","",H220*'Parâmetros'!$B$7)</f>
        <v/>
      </c>
      <c r="K220" s="44">
        <f>IF(H220="","",H220*'Parâmetros'!$B$8)</f>
        <v/>
      </c>
      <c r="L220" s="44">
        <f>IF(H220="","",IF('Parâmetros'!$B$5="Conservador",I220,IF('Parâmetros'!$B$5="Otimista",K220,J220)))</f>
        <v/>
      </c>
      <c r="M220" s="46">
        <f>IF(B220="","",IF(COUNTIFS('Histórico'!$B$6:$B$305,B220,'Histórico'!$J$6:$J$305,"&lt;&gt;")&gt;='Parâmetros'!$B$10,AVERAGEIFS('Histórico'!$K$6:$K$305,'Histórico'!$B$6:$B$305,B220,'Histórico'!$J$6:$J$305,"&lt;&gt;"),'Parâmetros'!$B$9))</f>
        <v/>
      </c>
      <c r="N220" s="44">
        <f>IF(L220="","",MAX(0,L220*(1-M220)))</f>
        <v/>
      </c>
      <c r="O220" s="44">
        <f>IF(L220="","",L220*(1+M220))</f>
        <v/>
      </c>
      <c r="P220" s="44">
        <f>IF(L220="","",IF(INDEX('Parâmetros'!$E$18:$E$117,MATCH(B220,'Parâmetros'!$A$18:$A$117,0))="","",INDEX('Parâmetros'!$E$18:$E$117,MATCH(B220,'Parâmetros'!$A$18:$A$117,0))+N(INDEX('Parâmetros'!$F$18:$F$117,MATCH(B220,'Parâmetros'!$A$18:$A$117,0)))-SUMIFS($L$6:L220,$B$6:B220,B220,$A$6:A220,"&lt;="&amp;A220)))</f>
        <v/>
      </c>
      <c r="Q220" s="44">
        <f>IF(P220="","",MAX(0,-P220))</f>
        <v/>
      </c>
      <c r="R220" s="43">
        <f>IF(B220="","",IF(L220="","SEM BASE",IF(P220="","ESTOQUE NÃO INFORMADO",IF(P220&lt;0,"RUPTURA PREVISTA",IF(D220="Sem histórico","USAR DEMANDA INICIAL",IF(D220="Histórico insuficiente","HISTÓRICO INSUFICIENTE","OK"))))))</f>
        <v/>
      </c>
    </row>
    <row r="221">
      <c r="A221" s="42">
        <f>IF(B221="","",EDATE(EOMONTH('Parâmetros'!$B$2,0)+1,MOD(ROW()-6,12)))</f>
        <v/>
      </c>
      <c r="B22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21" s="43">
        <f>IF(B221="","",INDEX('Parâmetros'!$B$18:$B$117,MATCH(B221,'Parâmetros'!$A$18:$A$117,0)))</f>
        <v/>
      </c>
      <c r="D221" s="43">
        <f>IF(B221="","",INDEX('Parâmetros'!$I$18:$I$117,MATCH(B221,'Parâmetros'!$A$18:$A$117,0)))</f>
        <v/>
      </c>
      <c r="E221" s="44">
        <f>IF(B221="","",IF(COUNTIFS('Histórico'!$B$6:$B$305,B221,'Histórico'!$A$6:$A$305,"&gt;="&amp;EDATE(EOMONTH('Parâmetros'!$B$2,0)+1,-'Parâmetros'!$B$4),'Histórico'!$A$6:$A$305,"&lt;="&amp;'Parâmetros'!$B$2,'Histórico'!$L$6:$L$305,"OK")&gt;='Parâmetros'!$B$11,AVERAGEIFS('Histórico'!$H$6:$H$305,'Histórico'!$B$6:$B$305,B221,'Histórico'!$A$6:$A$305,"&gt;="&amp;EDATE(EOMONTH('Parâmetros'!$B$2,0)+1,-'Parâmetros'!$B$4),'Histórico'!$A$6:$A$305,"&lt;="&amp;'Parâmetros'!$B$2,'Histórico'!$L$6:$L$305,"OK"),IF(INDEX('Parâmetros'!$G$18:$G$117,MATCH(B221,'Parâmetros'!$A$18:$A$117,0))="","",INDEX('Parâmetros'!$G$18:$G$117,MATCH(B221,'Parâmetros'!$A$18:$A$117,0)))))</f>
        <v/>
      </c>
      <c r="F221" s="45">
        <f>IF(B221="","",IF(COUNTIFS('Histórico'!$B$6:$B$305,B221,'Histórico'!$L$6:$L$305,"OK",'Histórico'!$M$6:$M$305,MONTH(A221),'Histórico'!$A$6:$A$305,"&lt;="&amp;'Parâmetros'!$B$2)&gt;='Parâmetros'!$B$12,MAX('Parâmetros'!$B$13,MIN('Parâmetros'!$B$14,IFERROR(AVERAGEIFS('Histórico'!$H$6:$H$305,'Histórico'!$B$6:$B$305,B221,'Histórico'!$L$6:$L$305,"OK",'Histórico'!$M$6:$M$305,MONTH(A221),'Histórico'!$A$6:$A$305,"&lt;="&amp;'Parâmetros'!$B$2)/AVERAGEIFS('Histórico'!$H$6:$H$305,'Histórico'!$B$6:$B$305,B221,'Histórico'!$L$6:$L$305,"OK",'Histórico'!$A$6:$A$305,"&lt;="&amp;'Parâmetros'!$B$2),1))),1))</f>
        <v/>
      </c>
      <c r="G221" s="45">
        <f>IF(OR(A221="",B221=""),"",MAX(0.1,1+SUMPRODUCT(--('Eventos'!$B$6:$B$105&lt;=EOMONTH(A221,0)),--('Eventos'!$C$6:$C$105&gt;=A221),--((('Eventos'!$D$6:$D$105=B221)+('Eventos'!$D$6:$D$105="TODOS"))&gt;0),--('Eventos'!$G$6:$G$105="Ativo"),--('Eventos'!$I$6:$I$105="OK"),'Eventos'!$F$6:$F$105)))</f>
        <v/>
      </c>
      <c r="H221" s="44">
        <f>IF(OR(B221="",E221=""),"",MAX(0,E221*F221*G221))</f>
        <v/>
      </c>
      <c r="I221" s="44">
        <f>IF(H221="","",H221*'Parâmetros'!$B$6)</f>
        <v/>
      </c>
      <c r="J221" s="44">
        <f>IF(H221="","",H221*'Parâmetros'!$B$7)</f>
        <v/>
      </c>
      <c r="K221" s="44">
        <f>IF(H221="","",H221*'Parâmetros'!$B$8)</f>
        <v/>
      </c>
      <c r="L221" s="44">
        <f>IF(H221="","",IF('Parâmetros'!$B$5="Conservador",I221,IF('Parâmetros'!$B$5="Otimista",K221,J221)))</f>
        <v/>
      </c>
      <c r="M221" s="46">
        <f>IF(B221="","",IF(COUNTIFS('Histórico'!$B$6:$B$305,B221,'Histórico'!$J$6:$J$305,"&lt;&gt;")&gt;='Parâmetros'!$B$10,AVERAGEIFS('Histórico'!$K$6:$K$305,'Histórico'!$B$6:$B$305,B221,'Histórico'!$J$6:$J$305,"&lt;&gt;"),'Parâmetros'!$B$9))</f>
        <v/>
      </c>
      <c r="N221" s="44">
        <f>IF(L221="","",MAX(0,L221*(1-M221)))</f>
        <v/>
      </c>
      <c r="O221" s="44">
        <f>IF(L221="","",L221*(1+M221))</f>
        <v/>
      </c>
      <c r="P221" s="44">
        <f>IF(L221="","",IF(INDEX('Parâmetros'!$E$18:$E$117,MATCH(B221,'Parâmetros'!$A$18:$A$117,0))="","",INDEX('Parâmetros'!$E$18:$E$117,MATCH(B221,'Parâmetros'!$A$18:$A$117,0))+N(INDEX('Parâmetros'!$F$18:$F$117,MATCH(B221,'Parâmetros'!$A$18:$A$117,0)))-SUMIFS($L$6:L221,$B$6:B221,B221,$A$6:A221,"&lt;="&amp;A221)))</f>
        <v/>
      </c>
      <c r="Q221" s="44">
        <f>IF(P221="","",MAX(0,-P221))</f>
        <v/>
      </c>
      <c r="R221" s="43">
        <f>IF(B221="","",IF(L221="","SEM BASE",IF(P221="","ESTOQUE NÃO INFORMADO",IF(P221&lt;0,"RUPTURA PREVISTA",IF(D221="Sem histórico","USAR DEMANDA INICIAL",IF(D221="Histórico insuficiente","HISTÓRICO INSUFICIENTE","OK"))))))</f>
        <v/>
      </c>
    </row>
    <row r="222">
      <c r="A222" s="42">
        <f>IF(B222="","",EDATE(EOMONTH('Parâmetros'!$B$2,0)+1,MOD(ROW()-6,12)))</f>
        <v/>
      </c>
      <c r="B22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22" s="43">
        <f>IF(B222="","",INDEX('Parâmetros'!$B$18:$B$117,MATCH(B222,'Parâmetros'!$A$18:$A$117,0)))</f>
        <v/>
      </c>
      <c r="D222" s="43">
        <f>IF(B222="","",INDEX('Parâmetros'!$I$18:$I$117,MATCH(B222,'Parâmetros'!$A$18:$A$117,0)))</f>
        <v/>
      </c>
      <c r="E222" s="44">
        <f>IF(B222="","",IF(COUNTIFS('Histórico'!$B$6:$B$305,B222,'Histórico'!$A$6:$A$305,"&gt;="&amp;EDATE(EOMONTH('Parâmetros'!$B$2,0)+1,-'Parâmetros'!$B$4),'Histórico'!$A$6:$A$305,"&lt;="&amp;'Parâmetros'!$B$2,'Histórico'!$L$6:$L$305,"OK")&gt;='Parâmetros'!$B$11,AVERAGEIFS('Histórico'!$H$6:$H$305,'Histórico'!$B$6:$B$305,B222,'Histórico'!$A$6:$A$305,"&gt;="&amp;EDATE(EOMONTH('Parâmetros'!$B$2,0)+1,-'Parâmetros'!$B$4),'Histórico'!$A$6:$A$305,"&lt;="&amp;'Parâmetros'!$B$2,'Histórico'!$L$6:$L$305,"OK"),IF(INDEX('Parâmetros'!$G$18:$G$117,MATCH(B222,'Parâmetros'!$A$18:$A$117,0))="","",INDEX('Parâmetros'!$G$18:$G$117,MATCH(B222,'Parâmetros'!$A$18:$A$117,0)))))</f>
        <v/>
      </c>
      <c r="F222" s="45">
        <f>IF(B222="","",IF(COUNTIFS('Histórico'!$B$6:$B$305,B222,'Histórico'!$L$6:$L$305,"OK",'Histórico'!$M$6:$M$305,MONTH(A222),'Histórico'!$A$6:$A$305,"&lt;="&amp;'Parâmetros'!$B$2)&gt;='Parâmetros'!$B$12,MAX('Parâmetros'!$B$13,MIN('Parâmetros'!$B$14,IFERROR(AVERAGEIFS('Histórico'!$H$6:$H$305,'Histórico'!$B$6:$B$305,B222,'Histórico'!$L$6:$L$305,"OK",'Histórico'!$M$6:$M$305,MONTH(A222),'Histórico'!$A$6:$A$305,"&lt;="&amp;'Parâmetros'!$B$2)/AVERAGEIFS('Histórico'!$H$6:$H$305,'Histórico'!$B$6:$B$305,B222,'Histórico'!$L$6:$L$305,"OK",'Histórico'!$A$6:$A$305,"&lt;="&amp;'Parâmetros'!$B$2),1))),1))</f>
        <v/>
      </c>
      <c r="G222" s="45">
        <f>IF(OR(A222="",B222=""),"",MAX(0.1,1+SUMPRODUCT(--('Eventos'!$B$6:$B$105&lt;=EOMONTH(A222,0)),--('Eventos'!$C$6:$C$105&gt;=A222),--((('Eventos'!$D$6:$D$105=B222)+('Eventos'!$D$6:$D$105="TODOS"))&gt;0),--('Eventos'!$G$6:$G$105="Ativo"),--('Eventos'!$I$6:$I$105="OK"),'Eventos'!$F$6:$F$105)))</f>
        <v/>
      </c>
      <c r="H222" s="44">
        <f>IF(OR(B222="",E222=""),"",MAX(0,E222*F222*G222))</f>
        <v/>
      </c>
      <c r="I222" s="44">
        <f>IF(H222="","",H222*'Parâmetros'!$B$6)</f>
        <v/>
      </c>
      <c r="J222" s="44">
        <f>IF(H222="","",H222*'Parâmetros'!$B$7)</f>
        <v/>
      </c>
      <c r="K222" s="44">
        <f>IF(H222="","",H222*'Parâmetros'!$B$8)</f>
        <v/>
      </c>
      <c r="L222" s="44">
        <f>IF(H222="","",IF('Parâmetros'!$B$5="Conservador",I222,IF('Parâmetros'!$B$5="Otimista",K222,J222)))</f>
        <v/>
      </c>
      <c r="M222" s="46">
        <f>IF(B222="","",IF(COUNTIFS('Histórico'!$B$6:$B$305,B222,'Histórico'!$J$6:$J$305,"&lt;&gt;")&gt;='Parâmetros'!$B$10,AVERAGEIFS('Histórico'!$K$6:$K$305,'Histórico'!$B$6:$B$305,B222,'Histórico'!$J$6:$J$305,"&lt;&gt;"),'Parâmetros'!$B$9))</f>
        <v/>
      </c>
      <c r="N222" s="44">
        <f>IF(L222="","",MAX(0,L222*(1-M222)))</f>
        <v/>
      </c>
      <c r="O222" s="44">
        <f>IF(L222="","",L222*(1+M222))</f>
        <v/>
      </c>
      <c r="P222" s="44">
        <f>IF(L222="","",IF(INDEX('Parâmetros'!$E$18:$E$117,MATCH(B222,'Parâmetros'!$A$18:$A$117,0))="","",INDEX('Parâmetros'!$E$18:$E$117,MATCH(B222,'Parâmetros'!$A$18:$A$117,0))+N(INDEX('Parâmetros'!$F$18:$F$117,MATCH(B222,'Parâmetros'!$A$18:$A$117,0)))-SUMIFS($L$6:L222,$B$6:B222,B222,$A$6:A222,"&lt;="&amp;A222)))</f>
        <v/>
      </c>
      <c r="Q222" s="44">
        <f>IF(P222="","",MAX(0,-P222))</f>
        <v/>
      </c>
      <c r="R222" s="43">
        <f>IF(B222="","",IF(L222="","SEM BASE",IF(P222="","ESTOQUE NÃO INFORMADO",IF(P222&lt;0,"RUPTURA PREVISTA",IF(D222="Sem histórico","USAR DEMANDA INICIAL",IF(D222="Histórico insuficiente","HISTÓRICO INSUFICIENTE","OK"))))))</f>
        <v/>
      </c>
    </row>
    <row r="223">
      <c r="A223" s="42">
        <f>IF(B223="","",EDATE(EOMONTH('Parâmetros'!$B$2,0)+1,MOD(ROW()-6,12)))</f>
        <v/>
      </c>
      <c r="B22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23" s="43">
        <f>IF(B223="","",INDEX('Parâmetros'!$B$18:$B$117,MATCH(B223,'Parâmetros'!$A$18:$A$117,0)))</f>
        <v/>
      </c>
      <c r="D223" s="43">
        <f>IF(B223="","",INDEX('Parâmetros'!$I$18:$I$117,MATCH(B223,'Parâmetros'!$A$18:$A$117,0)))</f>
        <v/>
      </c>
      <c r="E223" s="44">
        <f>IF(B223="","",IF(COUNTIFS('Histórico'!$B$6:$B$305,B223,'Histórico'!$A$6:$A$305,"&gt;="&amp;EDATE(EOMONTH('Parâmetros'!$B$2,0)+1,-'Parâmetros'!$B$4),'Histórico'!$A$6:$A$305,"&lt;="&amp;'Parâmetros'!$B$2,'Histórico'!$L$6:$L$305,"OK")&gt;='Parâmetros'!$B$11,AVERAGEIFS('Histórico'!$H$6:$H$305,'Histórico'!$B$6:$B$305,B223,'Histórico'!$A$6:$A$305,"&gt;="&amp;EDATE(EOMONTH('Parâmetros'!$B$2,0)+1,-'Parâmetros'!$B$4),'Histórico'!$A$6:$A$305,"&lt;="&amp;'Parâmetros'!$B$2,'Histórico'!$L$6:$L$305,"OK"),IF(INDEX('Parâmetros'!$G$18:$G$117,MATCH(B223,'Parâmetros'!$A$18:$A$117,0))="","",INDEX('Parâmetros'!$G$18:$G$117,MATCH(B223,'Parâmetros'!$A$18:$A$117,0)))))</f>
        <v/>
      </c>
      <c r="F223" s="45">
        <f>IF(B223="","",IF(COUNTIFS('Histórico'!$B$6:$B$305,B223,'Histórico'!$L$6:$L$305,"OK",'Histórico'!$M$6:$M$305,MONTH(A223),'Histórico'!$A$6:$A$305,"&lt;="&amp;'Parâmetros'!$B$2)&gt;='Parâmetros'!$B$12,MAX('Parâmetros'!$B$13,MIN('Parâmetros'!$B$14,IFERROR(AVERAGEIFS('Histórico'!$H$6:$H$305,'Histórico'!$B$6:$B$305,B223,'Histórico'!$L$6:$L$305,"OK",'Histórico'!$M$6:$M$305,MONTH(A223),'Histórico'!$A$6:$A$305,"&lt;="&amp;'Parâmetros'!$B$2)/AVERAGEIFS('Histórico'!$H$6:$H$305,'Histórico'!$B$6:$B$305,B223,'Histórico'!$L$6:$L$305,"OK",'Histórico'!$A$6:$A$305,"&lt;="&amp;'Parâmetros'!$B$2),1))),1))</f>
        <v/>
      </c>
      <c r="G223" s="45">
        <f>IF(OR(A223="",B223=""),"",MAX(0.1,1+SUMPRODUCT(--('Eventos'!$B$6:$B$105&lt;=EOMONTH(A223,0)),--('Eventos'!$C$6:$C$105&gt;=A223),--((('Eventos'!$D$6:$D$105=B223)+('Eventos'!$D$6:$D$105="TODOS"))&gt;0),--('Eventos'!$G$6:$G$105="Ativo"),--('Eventos'!$I$6:$I$105="OK"),'Eventos'!$F$6:$F$105)))</f>
        <v/>
      </c>
      <c r="H223" s="44">
        <f>IF(OR(B223="",E223=""),"",MAX(0,E223*F223*G223))</f>
        <v/>
      </c>
      <c r="I223" s="44">
        <f>IF(H223="","",H223*'Parâmetros'!$B$6)</f>
        <v/>
      </c>
      <c r="J223" s="44">
        <f>IF(H223="","",H223*'Parâmetros'!$B$7)</f>
        <v/>
      </c>
      <c r="K223" s="44">
        <f>IF(H223="","",H223*'Parâmetros'!$B$8)</f>
        <v/>
      </c>
      <c r="L223" s="44">
        <f>IF(H223="","",IF('Parâmetros'!$B$5="Conservador",I223,IF('Parâmetros'!$B$5="Otimista",K223,J223)))</f>
        <v/>
      </c>
      <c r="M223" s="46">
        <f>IF(B223="","",IF(COUNTIFS('Histórico'!$B$6:$B$305,B223,'Histórico'!$J$6:$J$305,"&lt;&gt;")&gt;='Parâmetros'!$B$10,AVERAGEIFS('Histórico'!$K$6:$K$305,'Histórico'!$B$6:$B$305,B223,'Histórico'!$J$6:$J$305,"&lt;&gt;"),'Parâmetros'!$B$9))</f>
        <v/>
      </c>
      <c r="N223" s="44">
        <f>IF(L223="","",MAX(0,L223*(1-M223)))</f>
        <v/>
      </c>
      <c r="O223" s="44">
        <f>IF(L223="","",L223*(1+M223))</f>
        <v/>
      </c>
      <c r="P223" s="44">
        <f>IF(L223="","",IF(INDEX('Parâmetros'!$E$18:$E$117,MATCH(B223,'Parâmetros'!$A$18:$A$117,0))="","",INDEX('Parâmetros'!$E$18:$E$117,MATCH(B223,'Parâmetros'!$A$18:$A$117,0))+N(INDEX('Parâmetros'!$F$18:$F$117,MATCH(B223,'Parâmetros'!$A$18:$A$117,0)))-SUMIFS($L$6:L223,$B$6:B223,B223,$A$6:A223,"&lt;="&amp;A223)))</f>
        <v/>
      </c>
      <c r="Q223" s="44">
        <f>IF(P223="","",MAX(0,-P223))</f>
        <v/>
      </c>
      <c r="R223" s="43">
        <f>IF(B223="","",IF(L223="","SEM BASE",IF(P223="","ESTOQUE NÃO INFORMADO",IF(P223&lt;0,"RUPTURA PREVISTA",IF(D223="Sem histórico","USAR DEMANDA INICIAL",IF(D223="Histórico insuficiente","HISTÓRICO INSUFICIENTE","OK"))))))</f>
        <v/>
      </c>
    </row>
    <row r="224">
      <c r="A224" s="42">
        <f>IF(B224="","",EDATE(EOMONTH('Parâmetros'!$B$2,0)+1,MOD(ROW()-6,12)))</f>
        <v/>
      </c>
      <c r="B22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24" s="43">
        <f>IF(B224="","",INDEX('Parâmetros'!$B$18:$B$117,MATCH(B224,'Parâmetros'!$A$18:$A$117,0)))</f>
        <v/>
      </c>
      <c r="D224" s="43">
        <f>IF(B224="","",INDEX('Parâmetros'!$I$18:$I$117,MATCH(B224,'Parâmetros'!$A$18:$A$117,0)))</f>
        <v/>
      </c>
      <c r="E224" s="44">
        <f>IF(B224="","",IF(COUNTIFS('Histórico'!$B$6:$B$305,B224,'Histórico'!$A$6:$A$305,"&gt;="&amp;EDATE(EOMONTH('Parâmetros'!$B$2,0)+1,-'Parâmetros'!$B$4),'Histórico'!$A$6:$A$305,"&lt;="&amp;'Parâmetros'!$B$2,'Histórico'!$L$6:$L$305,"OK")&gt;='Parâmetros'!$B$11,AVERAGEIFS('Histórico'!$H$6:$H$305,'Histórico'!$B$6:$B$305,B224,'Histórico'!$A$6:$A$305,"&gt;="&amp;EDATE(EOMONTH('Parâmetros'!$B$2,0)+1,-'Parâmetros'!$B$4),'Histórico'!$A$6:$A$305,"&lt;="&amp;'Parâmetros'!$B$2,'Histórico'!$L$6:$L$305,"OK"),IF(INDEX('Parâmetros'!$G$18:$G$117,MATCH(B224,'Parâmetros'!$A$18:$A$117,0))="","",INDEX('Parâmetros'!$G$18:$G$117,MATCH(B224,'Parâmetros'!$A$18:$A$117,0)))))</f>
        <v/>
      </c>
      <c r="F224" s="45">
        <f>IF(B224="","",IF(COUNTIFS('Histórico'!$B$6:$B$305,B224,'Histórico'!$L$6:$L$305,"OK",'Histórico'!$M$6:$M$305,MONTH(A224),'Histórico'!$A$6:$A$305,"&lt;="&amp;'Parâmetros'!$B$2)&gt;='Parâmetros'!$B$12,MAX('Parâmetros'!$B$13,MIN('Parâmetros'!$B$14,IFERROR(AVERAGEIFS('Histórico'!$H$6:$H$305,'Histórico'!$B$6:$B$305,B224,'Histórico'!$L$6:$L$305,"OK",'Histórico'!$M$6:$M$305,MONTH(A224),'Histórico'!$A$6:$A$305,"&lt;="&amp;'Parâmetros'!$B$2)/AVERAGEIFS('Histórico'!$H$6:$H$305,'Histórico'!$B$6:$B$305,B224,'Histórico'!$L$6:$L$305,"OK",'Histórico'!$A$6:$A$305,"&lt;="&amp;'Parâmetros'!$B$2),1))),1))</f>
        <v/>
      </c>
      <c r="G224" s="45">
        <f>IF(OR(A224="",B224=""),"",MAX(0.1,1+SUMPRODUCT(--('Eventos'!$B$6:$B$105&lt;=EOMONTH(A224,0)),--('Eventos'!$C$6:$C$105&gt;=A224),--((('Eventos'!$D$6:$D$105=B224)+('Eventos'!$D$6:$D$105="TODOS"))&gt;0),--('Eventos'!$G$6:$G$105="Ativo"),--('Eventos'!$I$6:$I$105="OK"),'Eventos'!$F$6:$F$105)))</f>
        <v/>
      </c>
      <c r="H224" s="44">
        <f>IF(OR(B224="",E224=""),"",MAX(0,E224*F224*G224))</f>
        <v/>
      </c>
      <c r="I224" s="44">
        <f>IF(H224="","",H224*'Parâmetros'!$B$6)</f>
        <v/>
      </c>
      <c r="J224" s="44">
        <f>IF(H224="","",H224*'Parâmetros'!$B$7)</f>
        <v/>
      </c>
      <c r="K224" s="44">
        <f>IF(H224="","",H224*'Parâmetros'!$B$8)</f>
        <v/>
      </c>
      <c r="L224" s="44">
        <f>IF(H224="","",IF('Parâmetros'!$B$5="Conservador",I224,IF('Parâmetros'!$B$5="Otimista",K224,J224)))</f>
        <v/>
      </c>
      <c r="M224" s="46">
        <f>IF(B224="","",IF(COUNTIFS('Histórico'!$B$6:$B$305,B224,'Histórico'!$J$6:$J$305,"&lt;&gt;")&gt;='Parâmetros'!$B$10,AVERAGEIFS('Histórico'!$K$6:$K$305,'Histórico'!$B$6:$B$305,B224,'Histórico'!$J$6:$J$305,"&lt;&gt;"),'Parâmetros'!$B$9))</f>
        <v/>
      </c>
      <c r="N224" s="44">
        <f>IF(L224="","",MAX(0,L224*(1-M224)))</f>
        <v/>
      </c>
      <c r="O224" s="44">
        <f>IF(L224="","",L224*(1+M224))</f>
        <v/>
      </c>
      <c r="P224" s="44">
        <f>IF(L224="","",IF(INDEX('Parâmetros'!$E$18:$E$117,MATCH(B224,'Parâmetros'!$A$18:$A$117,0))="","",INDEX('Parâmetros'!$E$18:$E$117,MATCH(B224,'Parâmetros'!$A$18:$A$117,0))+N(INDEX('Parâmetros'!$F$18:$F$117,MATCH(B224,'Parâmetros'!$A$18:$A$117,0)))-SUMIFS($L$6:L224,$B$6:B224,B224,$A$6:A224,"&lt;="&amp;A224)))</f>
        <v/>
      </c>
      <c r="Q224" s="44">
        <f>IF(P224="","",MAX(0,-P224))</f>
        <v/>
      </c>
      <c r="R224" s="43">
        <f>IF(B224="","",IF(L224="","SEM BASE",IF(P224="","ESTOQUE NÃO INFORMADO",IF(P224&lt;0,"RUPTURA PREVISTA",IF(D224="Sem histórico","USAR DEMANDA INICIAL",IF(D224="Histórico insuficiente","HISTÓRICO INSUFICIENTE","OK"))))))</f>
        <v/>
      </c>
    </row>
    <row r="225">
      <c r="A225" s="42">
        <f>IF(B225="","",EDATE(EOMONTH('Parâmetros'!$B$2,0)+1,MOD(ROW()-6,12)))</f>
        <v/>
      </c>
      <c r="B22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25" s="43">
        <f>IF(B225="","",INDEX('Parâmetros'!$B$18:$B$117,MATCH(B225,'Parâmetros'!$A$18:$A$117,0)))</f>
        <v/>
      </c>
      <c r="D225" s="43">
        <f>IF(B225="","",INDEX('Parâmetros'!$I$18:$I$117,MATCH(B225,'Parâmetros'!$A$18:$A$117,0)))</f>
        <v/>
      </c>
      <c r="E225" s="44">
        <f>IF(B225="","",IF(COUNTIFS('Histórico'!$B$6:$B$305,B225,'Histórico'!$A$6:$A$305,"&gt;="&amp;EDATE(EOMONTH('Parâmetros'!$B$2,0)+1,-'Parâmetros'!$B$4),'Histórico'!$A$6:$A$305,"&lt;="&amp;'Parâmetros'!$B$2,'Histórico'!$L$6:$L$305,"OK")&gt;='Parâmetros'!$B$11,AVERAGEIFS('Histórico'!$H$6:$H$305,'Histórico'!$B$6:$B$305,B225,'Histórico'!$A$6:$A$305,"&gt;="&amp;EDATE(EOMONTH('Parâmetros'!$B$2,0)+1,-'Parâmetros'!$B$4),'Histórico'!$A$6:$A$305,"&lt;="&amp;'Parâmetros'!$B$2,'Histórico'!$L$6:$L$305,"OK"),IF(INDEX('Parâmetros'!$G$18:$G$117,MATCH(B225,'Parâmetros'!$A$18:$A$117,0))="","",INDEX('Parâmetros'!$G$18:$G$117,MATCH(B225,'Parâmetros'!$A$18:$A$117,0)))))</f>
        <v/>
      </c>
      <c r="F225" s="45">
        <f>IF(B225="","",IF(COUNTIFS('Histórico'!$B$6:$B$305,B225,'Histórico'!$L$6:$L$305,"OK",'Histórico'!$M$6:$M$305,MONTH(A225),'Histórico'!$A$6:$A$305,"&lt;="&amp;'Parâmetros'!$B$2)&gt;='Parâmetros'!$B$12,MAX('Parâmetros'!$B$13,MIN('Parâmetros'!$B$14,IFERROR(AVERAGEIFS('Histórico'!$H$6:$H$305,'Histórico'!$B$6:$B$305,B225,'Histórico'!$L$6:$L$305,"OK",'Histórico'!$M$6:$M$305,MONTH(A225),'Histórico'!$A$6:$A$305,"&lt;="&amp;'Parâmetros'!$B$2)/AVERAGEIFS('Histórico'!$H$6:$H$305,'Histórico'!$B$6:$B$305,B225,'Histórico'!$L$6:$L$305,"OK",'Histórico'!$A$6:$A$305,"&lt;="&amp;'Parâmetros'!$B$2),1))),1))</f>
        <v/>
      </c>
      <c r="G225" s="45">
        <f>IF(OR(A225="",B225=""),"",MAX(0.1,1+SUMPRODUCT(--('Eventos'!$B$6:$B$105&lt;=EOMONTH(A225,0)),--('Eventos'!$C$6:$C$105&gt;=A225),--((('Eventos'!$D$6:$D$105=B225)+('Eventos'!$D$6:$D$105="TODOS"))&gt;0),--('Eventos'!$G$6:$G$105="Ativo"),--('Eventos'!$I$6:$I$105="OK"),'Eventos'!$F$6:$F$105)))</f>
        <v/>
      </c>
      <c r="H225" s="44">
        <f>IF(OR(B225="",E225=""),"",MAX(0,E225*F225*G225))</f>
        <v/>
      </c>
      <c r="I225" s="44">
        <f>IF(H225="","",H225*'Parâmetros'!$B$6)</f>
        <v/>
      </c>
      <c r="J225" s="44">
        <f>IF(H225="","",H225*'Parâmetros'!$B$7)</f>
        <v/>
      </c>
      <c r="K225" s="44">
        <f>IF(H225="","",H225*'Parâmetros'!$B$8)</f>
        <v/>
      </c>
      <c r="L225" s="44">
        <f>IF(H225="","",IF('Parâmetros'!$B$5="Conservador",I225,IF('Parâmetros'!$B$5="Otimista",K225,J225)))</f>
        <v/>
      </c>
      <c r="M225" s="46">
        <f>IF(B225="","",IF(COUNTIFS('Histórico'!$B$6:$B$305,B225,'Histórico'!$J$6:$J$305,"&lt;&gt;")&gt;='Parâmetros'!$B$10,AVERAGEIFS('Histórico'!$K$6:$K$305,'Histórico'!$B$6:$B$305,B225,'Histórico'!$J$6:$J$305,"&lt;&gt;"),'Parâmetros'!$B$9))</f>
        <v/>
      </c>
      <c r="N225" s="44">
        <f>IF(L225="","",MAX(0,L225*(1-M225)))</f>
        <v/>
      </c>
      <c r="O225" s="44">
        <f>IF(L225="","",L225*(1+M225))</f>
        <v/>
      </c>
      <c r="P225" s="44">
        <f>IF(L225="","",IF(INDEX('Parâmetros'!$E$18:$E$117,MATCH(B225,'Parâmetros'!$A$18:$A$117,0))="","",INDEX('Parâmetros'!$E$18:$E$117,MATCH(B225,'Parâmetros'!$A$18:$A$117,0))+N(INDEX('Parâmetros'!$F$18:$F$117,MATCH(B225,'Parâmetros'!$A$18:$A$117,0)))-SUMIFS($L$6:L225,$B$6:B225,B225,$A$6:A225,"&lt;="&amp;A225)))</f>
        <v/>
      </c>
      <c r="Q225" s="44">
        <f>IF(P225="","",MAX(0,-P225))</f>
        <v/>
      </c>
      <c r="R225" s="43">
        <f>IF(B225="","",IF(L225="","SEM BASE",IF(P225="","ESTOQUE NÃO INFORMADO",IF(P225&lt;0,"RUPTURA PREVISTA",IF(D225="Sem histórico","USAR DEMANDA INICIAL",IF(D225="Histórico insuficiente","HISTÓRICO INSUFICIENTE","OK"))))))</f>
        <v/>
      </c>
    </row>
    <row r="226">
      <c r="A226" s="42">
        <f>IF(B226="","",EDATE(EOMONTH('Parâmetros'!$B$2,0)+1,MOD(ROW()-6,12)))</f>
        <v/>
      </c>
      <c r="B22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26" s="43">
        <f>IF(B226="","",INDEX('Parâmetros'!$B$18:$B$117,MATCH(B226,'Parâmetros'!$A$18:$A$117,0)))</f>
        <v/>
      </c>
      <c r="D226" s="43">
        <f>IF(B226="","",INDEX('Parâmetros'!$I$18:$I$117,MATCH(B226,'Parâmetros'!$A$18:$A$117,0)))</f>
        <v/>
      </c>
      <c r="E226" s="44">
        <f>IF(B226="","",IF(COUNTIFS('Histórico'!$B$6:$B$305,B226,'Histórico'!$A$6:$A$305,"&gt;="&amp;EDATE(EOMONTH('Parâmetros'!$B$2,0)+1,-'Parâmetros'!$B$4),'Histórico'!$A$6:$A$305,"&lt;="&amp;'Parâmetros'!$B$2,'Histórico'!$L$6:$L$305,"OK")&gt;='Parâmetros'!$B$11,AVERAGEIFS('Histórico'!$H$6:$H$305,'Histórico'!$B$6:$B$305,B226,'Histórico'!$A$6:$A$305,"&gt;="&amp;EDATE(EOMONTH('Parâmetros'!$B$2,0)+1,-'Parâmetros'!$B$4),'Histórico'!$A$6:$A$305,"&lt;="&amp;'Parâmetros'!$B$2,'Histórico'!$L$6:$L$305,"OK"),IF(INDEX('Parâmetros'!$G$18:$G$117,MATCH(B226,'Parâmetros'!$A$18:$A$117,0))="","",INDEX('Parâmetros'!$G$18:$G$117,MATCH(B226,'Parâmetros'!$A$18:$A$117,0)))))</f>
        <v/>
      </c>
      <c r="F226" s="45">
        <f>IF(B226="","",IF(COUNTIFS('Histórico'!$B$6:$B$305,B226,'Histórico'!$L$6:$L$305,"OK",'Histórico'!$M$6:$M$305,MONTH(A226),'Histórico'!$A$6:$A$305,"&lt;="&amp;'Parâmetros'!$B$2)&gt;='Parâmetros'!$B$12,MAX('Parâmetros'!$B$13,MIN('Parâmetros'!$B$14,IFERROR(AVERAGEIFS('Histórico'!$H$6:$H$305,'Histórico'!$B$6:$B$305,B226,'Histórico'!$L$6:$L$305,"OK",'Histórico'!$M$6:$M$305,MONTH(A226),'Histórico'!$A$6:$A$305,"&lt;="&amp;'Parâmetros'!$B$2)/AVERAGEIFS('Histórico'!$H$6:$H$305,'Histórico'!$B$6:$B$305,B226,'Histórico'!$L$6:$L$305,"OK",'Histórico'!$A$6:$A$305,"&lt;="&amp;'Parâmetros'!$B$2),1))),1))</f>
        <v/>
      </c>
      <c r="G226" s="45">
        <f>IF(OR(A226="",B226=""),"",MAX(0.1,1+SUMPRODUCT(--('Eventos'!$B$6:$B$105&lt;=EOMONTH(A226,0)),--('Eventos'!$C$6:$C$105&gt;=A226),--((('Eventos'!$D$6:$D$105=B226)+('Eventos'!$D$6:$D$105="TODOS"))&gt;0),--('Eventos'!$G$6:$G$105="Ativo"),--('Eventos'!$I$6:$I$105="OK"),'Eventos'!$F$6:$F$105)))</f>
        <v/>
      </c>
      <c r="H226" s="44">
        <f>IF(OR(B226="",E226=""),"",MAX(0,E226*F226*G226))</f>
        <v/>
      </c>
      <c r="I226" s="44">
        <f>IF(H226="","",H226*'Parâmetros'!$B$6)</f>
        <v/>
      </c>
      <c r="J226" s="44">
        <f>IF(H226="","",H226*'Parâmetros'!$B$7)</f>
        <v/>
      </c>
      <c r="K226" s="44">
        <f>IF(H226="","",H226*'Parâmetros'!$B$8)</f>
        <v/>
      </c>
      <c r="L226" s="44">
        <f>IF(H226="","",IF('Parâmetros'!$B$5="Conservador",I226,IF('Parâmetros'!$B$5="Otimista",K226,J226)))</f>
        <v/>
      </c>
      <c r="M226" s="46">
        <f>IF(B226="","",IF(COUNTIFS('Histórico'!$B$6:$B$305,B226,'Histórico'!$J$6:$J$305,"&lt;&gt;")&gt;='Parâmetros'!$B$10,AVERAGEIFS('Histórico'!$K$6:$K$305,'Histórico'!$B$6:$B$305,B226,'Histórico'!$J$6:$J$305,"&lt;&gt;"),'Parâmetros'!$B$9))</f>
        <v/>
      </c>
      <c r="N226" s="44">
        <f>IF(L226="","",MAX(0,L226*(1-M226)))</f>
        <v/>
      </c>
      <c r="O226" s="44">
        <f>IF(L226="","",L226*(1+M226))</f>
        <v/>
      </c>
      <c r="P226" s="44">
        <f>IF(L226="","",IF(INDEX('Parâmetros'!$E$18:$E$117,MATCH(B226,'Parâmetros'!$A$18:$A$117,0))="","",INDEX('Parâmetros'!$E$18:$E$117,MATCH(B226,'Parâmetros'!$A$18:$A$117,0))+N(INDEX('Parâmetros'!$F$18:$F$117,MATCH(B226,'Parâmetros'!$A$18:$A$117,0)))-SUMIFS($L$6:L226,$B$6:B226,B226,$A$6:A226,"&lt;="&amp;A226)))</f>
        <v/>
      </c>
      <c r="Q226" s="44">
        <f>IF(P226="","",MAX(0,-P226))</f>
        <v/>
      </c>
      <c r="R226" s="43">
        <f>IF(B226="","",IF(L226="","SEM BASE",IF(P226="","ESTOQUE NÃO INFORMADO",IF(P226&lt;0,"RUPTURA PREVISTA",IF(D226="Sem histórico","USAR DEMANDA INICIAL",IF(D226="Histórico insuficiente","HISTÓRICO INSUFICIENTE","OK"))))))</f>
        <v/>
      </c>
    </row>
    <row r="227">
      <c r="A227" s="42">
        <f>IF(B227="","",EDATE(EOMONTH('Parâmetros'!$B$2,0)+1,MOD(ROW()-6,12)))</f>
        <v/>
      </c>
      <c r="B22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27" s="43">
        <f>IF(B227="","",INDEX('Parâmetros'!$B$18:$B$117,MATCH(B227,'Parâmetros'!$A$18:$A$117,0)))</f>
        <v/>
      </c>
      <c r="D227" s="43">
        <f>IF(B227="","",INDEX('Parâmetros'!$I$18:$I$117,MATCH(B227,'Parâmetros'!$A$18:$A$117,0)))</f>
        <v/>
      </c>
      <c r="E227" s="44">
        <f>IF(B227="","",IF(COUNTIFS('Histórico'!$B$6:$B$305,B227,'Histórico'!$A$6:$A$305,"&gt;="&amp;EDATE(EOMONTH('Parâmetros'!$B$2,0)+1,-'Parâmetros'!$B$4),'Histórico'!$A$6:$A$305,"&lt;="&amp;'Parâmetros'!$B$2,'Histórico'!$L$6:$L$305,"OK")&gt;='Parâmetros'!$B$11,AVERAGEIFS('Histórico'!$H$6:$H$305,'Histórico'!$B$6:$B$305,B227,'Histórico'!$A$6:$A$305,"&gt;="&amp;EDATE(EOMONTH('Parâmetros'!$B$2,0)+1,-'Parâmetros'!$B$4),'Histórico'!$A$6:$A$305,"&lt;="&amp;'Parâmetros'!$B$2,'Histórico'!$L$6:$L$305,"OK"),IF(INDEX('Parâmetros'!$G$18:$G$117,MATCH(B227,'Parâmetros'!$A$18:$A$117,0))="","",INDEX('Parâmetros'!$G$18:$G$117,MATCH(B227,'Parâmetros'!$A$18:$A$117,0)))))</f>
        <v/>
      </c>
      <c r="F227" s="45">
        <f>IF(B227="","",IF(COUNTIFS('Histórico'!$B$6:$B$305,B227,'Histórico'!$L$6:$L$305,"OK",'Histórico'!$M$6:$M$305,MONTH(A227),'Histórico'!$A$6:$A$305,"&lt;="&amp;'Parâmetros'!$B$2)&gt;='Parâmetros'!$B$12,MAX('Parâmetros'!$B$13,MIN('Parâmetros'!$B$14,IFERROR(AVERAGEIFS('Histórico'!$H$6:$H$305,'Histórico'!$B$6:$B$305,B227,'Histórico'!$L$6:$L$305,"OK",'Histórico'!$M$6:$M$305,MONTH(A227),'Histórico'!$A$6:$A$305,"&lt;="&amp;'Parâmetros'!$B$2)/AVERAGEIFS('Histórico'!$H$6:$H$305,'Histórico'!$B$6:$B$305,B227,'Histórico'!$L$6:$L$305,"OK",'Histórico'!$A$6:$A$305,"&lt;="&amp;'Parâmetros'!$B$2),1))),1))</f>
        <v/>
      </c>
      <c r="G227" s="45">
        <f>IF(OR(A227="",B227=""),"",MAX(0.1,1+SUMPRODUCT(--('Eventos'!$B$6:$B$105&lt;=EOMONTH(A227,0)),--('Eventos'!$C$6:$C$105&gt;=A227),--((('Eventos'!$D$6:$D$105=B227)+('Eventos'!$D$6:$D$105="TODOS"))&gt;0),--('Eventos'!$G$6:$G$105="Ativo"),--('Eventos'!$I$6:$I$105="OK"),'Eventos'!$F$6:$F$105)))</f>
        <v/>
      </c>
      <c r="H227" s="44">
        <f>IF(OR(B227="",E227=""),"",MAX(0,E227*F227*G227))</f>
        <v/>
      </c>
      <c r="I227" s="44">
        <f>IF(H227="","",H227*'Parâmetros'!$B$6)</f>
        <v/>
      </c>
      <c r="J227" s="44">
        <f>IF(H227="","",H227*'Parâmetros'!$B$7)</f>
        <v/>
      </c>
      <c r="K227" s="44">
        <f>IF(H227="","",H227*'Parâmetros'!$B$8)</f>
        <v/>
      </c>
      <c r="L227" s="44">
        <f>IF(H227="","",IF('Parâmetros'!$B$5="Conservador",I227,IF('Parâmetros'!$B$5="Otimista",K227,J227)))</f>
        <v/>
      </c>
      <c r="M227" s="46">
        <f>IF(B227="","",IF(COUNTIFS('Histórico'!$B$6:$B$305,B227,'Histórico'!$J$6:$J$305,"&lt;&gt;")&gt;='Parâmetros'!$B$10,AVERAGEIFS('Histórico'!$K$6:$K$305,'Histórico'!$B$6:$B$305,B227,'Histórico'!$J$6:$J$305,"&lt;&gt;"),'Parâmetros'!$B$9))</f>
        <v/>
      </c>
      <c r="N227" s="44">
        <f>IF(L227="","",MAX(0,L227*(1-M227)))</f>
        <v/>
      </c>
      <c r="O227" s="44">
        <f>IF(L227="","",L227*(1+M227))</f>
        <v/>
      </c>
      <c r="P227" s="44">
        <f>IF(L227="","",IF(INDEX('Parâmetros'!$E$18:$E$117,MATCH(B227,'Parâmetros'!$A$18:$A$117,0))="","",INDEX('Parâmetros'!$E$18:$E$117,MATCH(B227,'Parâmetros'!$A$18:$A$117,0))+N(INDEX('Parâmetros'!$F$18:$F$117,MATCH(B227,'Parâmetros'!$A$18:$A$117,0)))-SUMIFS($L$6:L227,$B$6:B227,B227,$A$6:A227,"&lt;="&amp;A227)))</f>
        <v/>
      </c>
      <c r="Q227" s="44">
        <f>IF(P227="","",MAX(0,-P227))</f>
        <v/>
      </c>
      <c r="R227" s="43">
        <f>IF(B227="","",IF(L227="","SEM BASE",IF(P227="","ESTOQUE NÃO INFORMADO",IF(P227&lt;0,"RUPTURA PREVISTA",IF(D227="Sem histórico","USAR DEMANDA INICIAL",IF(D227="Histórico insuficiente","HISTÓRICO INSUFICIENTE","OK"))))))</f>
        <v/>
      </c>
    </row>
    <row r="228">
      <c r="A228" s="42">
        <f>IF(B228="","",EDATE(EOMONTH('Parâmetros'!$B$2,0)+1,MOD(ROW()-6,12)))</f>
        <v/>
      </c>
      <c r="B22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28" s="43">
        <f>IF(B228="","",INDEX('Parâmetros'!$B$18:$B$117,MATCH(B228,'Parâmetros'!$A$18:$A$117,0)))</f>
        <v/>
      </c>
      <c r="D228" s="43">
        <f>IF(B228="","",INDEX('Parâmetros'!$I$18:$I$117,MATCH(B228,'Parâmetros'!$A$18:$A$117,0)))</f>
        <v/>
      </c>
      <c r="E228" s="44">
        <f>IF(B228="","",IF(COUNTIFS('Histórico'!$B$6:$B$305,B228,'Histórico'!$A$6:$A$305,"&gt;="&amp;EDATE(EOMONTH('Parâmetros'!$B$2,0)+1,-'Parâmetros'!$B$4),'Histórico'!$A$6:$A$305,"&lt;="&amp;'Parâmetros'!$B$2,'Histórico'!$L$6:$L$305,"OK")&gt;='Parâmetros'!$B$11,AVERAGEIFS('Histórico'!$H$6:$H$305,'Histórico'!$B$6:$B$305,B228,'Histórico'!$A$6:$A$305,"&gt;="&amp;EDATE(EOMONTH('Parâmetros'!$B$2,0)+1,-'Parâmetros'!$B$4),'Histórico'!$A$6:$A$305,"&lt;="&amp;'Parâmetros'!$B$2,'Histórico'!$L$6:$L$305,"OK"),IF(INDEX('Parâmetros'!$G$18:$G$117,MATCH(B228,'Parâmetros'!$A$18:$A$117,0))="","",INDEX('Parâmetros'!$G$18:$G$117,MATCH(B228,'Parâmetros'!$A$18:$A$117,0)))))</f>
        <v/>
      </c>
      <c r="F228" s="45">
        <f>IF(B228="","",IF(COUNTIFS('Histórico'!$B$6:$B$305,B228,'Histórico'!$L$6:$L$305,"OK",'Histórico'!$M$6:$M$305,MONTH(A228),'Histórico'!$A$6:$A$305,"&lt;="&amp;'Parâmetros'!$B$2)&gt;='Parâmetros'!$B$12,MAX('Parâmetros'!$B$13,MIN('Parâmetros'!$B$14,IFERROR(AVERAGEIFS('Histórico'!$H$6:$H$305,'Histórico'!$B$6:$B$305,B228,'Histórico'!$L$6:$L$305,"OK",'Histórico'!$M$6:$M$305,MONTH(A228),'Histórico'!$A$6:$A$305,"&lt;="&amp;'Parâmetros'!$B$2)/AVERAGEIFS('Histórico'!$H$6:$H$305,'Histórico'!$B$6:$B$305,B228,'Histórico'!$L$6:$L$305,"OK",'Histórico'!$A$6:$A$305,"&lt;="&amp;'Parâmetros'!$B$2),1))),1))</f>
        <v/>
      </c>
      <c r="G228" s="45">
        <f>IF(OR(A228="",B228=""),"",MAX(0.1,1+SUMPRODUCT(--('Eventos'!$B$6:$B$105&lt;=EOMONTH(A228,0)),--('Eventos'!$C$6:$C$105&gt;=A228),--((('Eventos'!$D$6:$D$105=B228)+('Eventos'!$D$6:$D$105="TODOS"))&gt;0),--('Eventos'!$G$6:$G$105="Ativo"),--('Eventos'!$I$6:$I$105="OK"),'Eventos'!$F$6:$F$105)))</f>
        <v/>
      </c>
      <c r="H228" s="44">
        <f>IF(OR(B228="",E228=""),"",MAX(0,E228*F228*G228))</f>
        <v/>
      </c>
      <c r="I228" s="44">
        <f>IF(H228="","",H228*'Parâmetros'!$B$6)</f>
        <v/>
      </c>
      <c r="J228" s="44">
        <f>IF(H228="","",H228*'Parâmetros'!$B$7)</f>
        <v/>
      </c>
      <c r="K228" s="44">
        <f>IF(H228="","",H228*'Parâmetros'!$B$8)</f>
        <v/>
      </c>
      <c r="L228" s="44">
        <f>IF(H228="","",IF('Parâmetros'!$B$5="Conservador",I228,IF('Parâmetros'!$B$5="Otimista",K228,J228)))</f>
        <v/>
      </c>
      <c r="M228" s="46">
        <f>IF(B228="","",IF(COUNTIFS('Histórico'!$B$6:$B$305,B228,'Histórico'!$J$6:$J$305,"&lt;&gt;")&gt;='Parâmetros'!$B$10,AVERAGEIFS('Histórico'!$K$6:$K$305,'Histórico'!$B$6:$B$305,B228,'Histórico'!$J$6:$J$305,"&lt;&gt;"),'Parâmetros'!$B$9))</f>
        <v/>
      </c>
      <c r="N228" s="44">
        <f>IF(L228="","",MAX(0,L228*(1-M228)))</f>
        <v/>
      </c>
      <c r="O228" s="44">
        <f>IF(L228="","",L228*(1+M228))</f>
        <v/>
      </c>
      <c r="P228" s="44">
        <f>IF(L228="","",IF(INDEX('Parâmetros'!$E$18:$E$117,MATCH(B228,'Parâmetros'!$A$18:$A$117,0))="","",INDEX('Parâmetros'!$E$18:$E$117,MATCH(B228,'Parâmetros'!$A$18:$A$117,0))+N(INDEX('Parâmetros'!$F$18:$F$117,MATCH(B228,'Parâmetros'!$A$18:$A$117,0)))-SUMIFS($L$6:L228,$B$6:B228,B228,$A$6:A228,"&lt;="&amp;A228)))</f>
        <v/>
      </c>
      <c r="Q228" s="44">
        <f>IF(P228="","",MAX(0,-P228))</f>
        <v/>
      </c>
      <c r="R228" s="43">
        <f>IF(B228="","",IF(L228="","SEM BASE",IF(P228="","ESTOQUE NÃO INFORMADO",IF(P228&lt;0,"RUPTURA PREVISTA",IF(D228="Sem histórico","USAR DEMANDA INICIAL",IF(D228="Histórico insuficiente","HISTÓRICO INSUFICIENTE","OK"))))))</f>
        <v/>
      </c>
    </row>
    <row r="229">
      <c r="A229" s="42">
        <f>IF(B229="","",EDATE(EOMONTH('Parâmetros'!$B$2,0)+1,MOD(ROW()-6,12)))</f>
        <v/>
      </c>
      <c r="B22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29" s="43">
        <f>IF(B229="","",INDEX('Parâmetros'!$B$18:$B$117,MATCH(B229,'Parâmetros'!$A$18:$A$117,0)))</f>
        <v/>
      </c>
      <c r="D229" s="43">
        <f>IF(B229="","",INDEX('Parâmetros'!$I$18:$I$117,MATCH(B229,'Parâmetros'!$A$18:$A$117,0)))</f>
        <v/>
      </c>
      <c r="E229" s="44">
        <f>IF(B229="","",IF(COUNTIFS('Histórico'!$B$6:$B$305,B229,'Histórico'!$A$6:$A$305,"&gt;="&amp;EDATE(EOMONTH('Parâmetros'!$B$2,0)+1,-'Parâmetros'!$B$4),'Histórico'!$A$6:$A$305,"&lt;="&amp;'Parâmetros'!$B$2,'Histórico'!$L$6:$L$305,"OK")&gt;='Parâmetros'!$B$11,AVERAGEIFS('Histórico'!$H$6:$H$305,'Histórico'!$B$6:$B$305,B229,'Histórico'!$A$6:$A$305,"&gt;="&amp;EDATE(EOMONTH('Parâmetros'!$B$2,0)+1,-'Parâmetros'!$B$4),'Histórico'!$A$6:$A$305,"&lt;="&amp;'Parâmetros'!$B$2,'Histórico'!$L$6:$L$305,"OK"),IF(INDEX('Parâmetros'!$G$18:$G$117,MATCH(B229,'Parâmetros'!$A$18:$A$117,0))="","",INDEX('Parâmetros'!$G$18:$G$117,MATCH(B229,'Parâmetros'!$A$18:$A$117,0)))))</f>
        <v/>
      </c>
      <c r="F229" s="45">
        <f>IF(B229="","",IF(COUNTIFS('Histórico'!$B$6:$B$305,B229,'Histórico'!$L$6:$L$305,"OK",'Histórico'!$M$6:$M$305,MONTH(A229),'Histórico'!$A$6:$A$305,"&lt;="&amp;'Parâmetros'!$B$2)&gt;='Parâmetros'!$B$12,MAX('Parâmetros'!$B$13,MIN('Parâmetros'!$B$14,IFERROR(AVERAGEIFS('Histórico'!$H$6:$H$305,'Histórico'!$B$6:$B$305,B229,'Histórico'!$L$6:$L$305,"OK",'Histórico'!$M$6:$M$305,MONTH(A229),'Histórico'!$A$6:$A$305,"&lt;="&amp;'Parâmetros'!$B$2)/AVERAGEIFS('Histórico'!$H$6:$H$305,'Histórico'!$B$6:$B$305,B229,'Histórico'!$L$6:$L$305,"OK",'Histórico'!$A$6:$A$305,"&lt;="&amp;'Parâmetros'!$B$2),1))),1))</f>
        <v/>
      </c>
      <c r="G229" s="45">
        <f>IF(OR(A229="",B229=""),"",MAX(0.1,1+SUMPRODUCT(--('Eventos'!$B$6:$B$105&lt;=EOMONTH(A229,0)),--('Eventos'!$C$6:$C$105&gt;=A229),--((('Eventos'!$D$6:$D$105=B229)+('Eventos'!$D$6:$D$105="TODOS"))&gt;0),--('Eventos'!$G$6:$G$105="Ativo"),--('Eventos'!$I$6:$I$105="OK"),'Eventos'!$F$6:$F$105)))</f>
        <v/>
      </c>
      <c r="H229" s="44">
        <f>IF(OR(B229="",E229=""),"",MAX(0,E229*F229*G229))</f>
        <v/>
      </c>
      <c r="I229" s="44">
        <f>IF(H229="","",H229*'Parâmetros'!$B$6)</f>
        <v/>
      </c>
      <c r="J229" s="44">
        <f>IF(H229="","",H229*'Parâmetros'!$B$7)</f>
        <v/>
      </c>
      <c r="K229" s="44">
        <f>IF(H229="","",H229*'Parâmetros'!$B$8)</f>
        <v/>
      </c>
      <c r="L229" s="44">
        <f>IF(H229="","",IF('Parâmetros'!$B$5="Conservador",I229,IF('Parâmetros'!$B$5="Otimista",K229,J229)))</f>
        <v/>
      </c>
      <c r="M229" s="46">
        <f>IF(B229="","",IF(COUNTIFS('Histórico'!$B$6:$B$305,B229,'Histórico'!$J$6:$J$305,"&lt;&gt;")&gt;='Parâmetros'!$B$10,AVERAGEIFS('Histórico'!$K$6:$K$305,'Histórico'!$B$6:$B$305,B229,'Histórico'!$J$6:$J$305,"&lt;&gt;"),'Parâmetros'!$B$9))</f>
        <v/>
      </c>
      <c r="N229" s="44">
        <f>IF(L229="","",MAX(0,L229*(1-M229)))</f>
        <v/>
      </c>
      <c r="O229" s="44">
        <f>IF(L229="","",L229*(1+M229))</f>
        <v/>
      </c>
      <c r="P229" s="44">
        <f>IF(L229="","",IF(INDEX('Parâmetros'!$E$18:$E$117,MATCH(B229,'Parâmetros'!$A$18:$A$117,0))="","",INDEX('Parâmetros'!$E$18:$E$117,MATCH(B229,'Parâmetros'!$A$18:$A$117,0))+N(INDEX('Parâmetros'!$F$18:$F$117,MATCH(B229,'Parâmetros'!$A$18:$A$117,0)))-SUMIFS($L$6:L229,$B$6:B229,B229,$A$6:A229,"&lt;="&amp;A229)))</f>
        <v/>
      </c>
      <c r="Q229" s="44">
        <f>IF(P229="","",MAX(0,-P229))</f>
        <v/>
      </c>
      <c r="R229" s="43">
        <f>IF(B229="","",IF(L229="","SEM BASE",IF(P229="","ESTOQUE NÃO INFORMADO",IF(P229&lt;0,"RUPTURA PREVISTA",IF(D229="Sem histórico","USAR DEMANDA INICIAL",IF(D229="Histórico insuficiente","HISTÓRICO INSUFICIENTE","OK"))))))</f>
        <v/>
      </c>
    </row>
    <row r="230">
      <c r="A230" s="42">
        <f>IF(B230="","",EDATE(EOMONTH('Parâmetros'!$B$2,0)+1,MOD(ROW()-6,12)))</f>
        <v/>
      </c>
      <c r="B23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30" s="43">
        <f>IF(B230="","",INDEX('Parâmetros'!$B$18:$B$117,MATCH(B230,'Parâmetros'!$A$18:$A$117,0)))</f>
        <v/>
      </c>
      <c r="D230" s="43">
        <f>IF(B230="","",INDEX('Parâmetros'!$I$18:$I$117,MATCH(B230,'Parâmetros'!$A$18:$A$117,0)))</f>
        <v/>
      </c>
      <c r="E230" s="44">
        <f>IF(B230="","",IF(COUNTIFS('Histórico'!$B$6:$B$305,B230,'Histórico'!$A$6:$A$305,"&gt;="&amp;EDATE(EOMONTH('Parâmetros'!$B$2,0)+1,-'Parâmetros'!$B$4),'Histórico'!$A$6:$A$305,"&lt;="&amp;'Parâmetros'!$B$2,'Histórico'!$L$6:$L$305,"OK")&gt;='Parâmetros'!$B$11,AVERAGEIFS('Histórico'!$H$6:$H$305,'Histórico'!$B$6:$B$305,B230,'Histórico'!$A$6:$A$305,"&gt;="&amp;EDATE(EOMONTH('Parâmetros'!$B$2,0)+1,-'Parâmetros'!$B$4),'Histórico'!$A$6:$A$305,"&lt;="&amp;'Parâmetros'!$B$2,'Histórico'!$L$6:$L$305,"OK"),IF(INDEX('Parâmetros'!$G$18:$G$117,MATCH(B230,'Parâmetros'!$A$18:$A$117,0))="","",INDEX('Parâmetros'!$G$18:$G$117,MATCH(B230,'Parâmetros'!$A$18:$A$117,0)))))</f>
        <v/>
      </c>
      <c r="F230" s="45">
        <f>IF(B230="","",IF(COUNTIFS('Histórico'!$B$6:$B$305,B230,'Histórico'!$L$6:$L$305,"OK",'Histórico'!$M$6:$M$305,MONTH(A230),'Histórico'!$A$6:$A$305,"&lt;="&amp;'Parâmetros'!$B$2)&gt;='Parâmetros'!$B$12,MAX('Parâmetros'!$B$13,MIN('Parâmetros'!$B$14,IFERROR(AVERAGEIFS('Histórico'!$H$6:$H$305,'Histórico'!$B$6:$B$305,B230,'Histórico'!$L$6:$L$305,"OK",'Histórico'!$M$6:$M$305,MONTH(A230),'Histórico'!$A$6:$A$305,"&lt;="&amp;'Parâmetros'!$B$2)/AVERAGEIFS('Histórico'!$H$6:$H$305,'Histórico'!$B$6:$B$305,B230,'Histórico'!$L$6:$L$305,"OK",'Histórico'!$A$6:$A$305,"&lt;="&amp;'Parâmetros'!$B$2),1))),1))</f>
        <v/>
      </c>
      <c r="G230" s="45">
        <f>IF(OR(A230="",B230=""),"",MAX(0.1,1+SUMPRODUCT(--('Eventos'!$B$6:$B$105&lt;=EOMONTH(A230,0)),--('Eventos'!$C$6:$C$105&gt;=A230),--((('Eventos'!$D$6:$D$105=B230)+('Eventos'!$D$6:$D$105="TODOS"))&gt;0),--('Eventos'!$G$6:$G$105="Ativo"),--('Eventos'!$I$6:$I$105="OK"),'Eventos'!$F$6:$F$105)))</f>
        <v/>
      </c>
      <c r="H230" s="44">
        <f>IF(OR(B230="",E230=""),"",MAX(0,E230*F230*G230))</f>
        <v/>
      </c>
      <c r="I230" s="44">
        <f>IF(H230="","",H230*'Parâmetros'!$B$6)</f>
        <v/>
      </c>
      <c r="J230" s="44">
        <f>IF(H230="","",H230*'Parâmetros'!$B$7)</f>
        <v/>
      </c>
      <c r="K230" s="44">
        <f>IF(H230="","",H230*'Parâmetros'!$B$8)</f>
        <v/>
      </c>
      <c r="L230" s="44">
        <f>IF(H230="","",IF('Parâmetros'!$B$5="Conservador",I230,IF('Parâmetros'!$B$5="Otimista",K230,J230)))</f>
        <v/>
      </c>
      <c r="M230" s="46">
        <f>IF(B230="","",IF(COUNTIFS('Histórico'!$B$6:$B$305,B230,'Histórico'!$J$6:$J$305,"&lt;&gt;")&gt;='Parâmetros'!$B$10,AVERAGEIFS('Histórico'!$K$6:$K$305,'Histórico'!$B$6:$B$305,B230,'Histórico'!$J$6:$J$305,"&lt;&gt;"),'Parâmetros'!$B$9))</f>
        <v/>
      </c>
      <c r="N230" s="44">
        <f>IF(L230="","",MAX(0,L230*(1-M230)))</f>
        <v/>
      </c>
      <c r="O230" s="44">
        <f>IF(L230="","",L230*(1+M230))</f>
        <v/>
      </c>
      <c r="P230" s="44">
        <f>IF(L230="","",IF(INDEX('Parâmetros'!$E$18:$E$117,MATCH(B230,'Parâmetros'!$A$18:$A$117,0))="","",INDEX('Parâmetros'!$E$18:$E$117,MATCH(B230,'Parâmetros'!$A$18:$A$117,0))+N(INDEX('Parâmetros'!$F$18:$F$117,MATCH(B230,'Parâmetros'!$A$18:$A$117,0)))-SUMIFS($L$6:L230,$B$6:B230,B230,$A$6:A230,"&lt;="&amp;A230)))</f>
        <v/>
      </c>
      <c r="Q230" s="44">
        <f>IF(P230="","",MAX(0,-P230))</f>
        <v/>
      </c>
      <c r="R230" s="43">
        <f>IF(B230="","",IF(L230="","SEM BASE",IF(P230="","ESTOQUE NÃO INFORMADO",IF(P230&lt;0,"RUPTURA PREVISTA",IF(D230="Sem histórico","USAR DEMANDA INICIAL",IF(D230="Histórico insuficiente","HISTÓRICO INSUFICIENTE","OK"))))))</f>
        <v/>
      </c>
    </row>
    <row r="231">
      <c r="A231" s="42">
        <f>IF(B231="","",EDATE(EOMONTH('Parâmetros'!$B$2,0)+1,MOD(ROW()-6,12)))</f>
        <v/>
      </c>
      <c r="B23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31" s="43">
        <f>IF(B231="","",INDEX('Parâmetros'!$B$18:$B$117,MATCH(B231,'Parâmetros'!$A$18:$A$117,0)))</f>
        <v/>
      </c>
      <c r="D231" s="43">
        <f>IF(B231="","",INDEX('Parâmetros'!$I$18:$I$117,MATCH(B231,'Parâmetros'!$A$18:$A$117,0)))</f>
        <v/>
      </c>
      <c r="E231" s="44">
        <f>IF(B231="","",IF(COUNTIFS('Histórico'!$B$6:$B$305,B231,'Histórico'!$A$6:$A$305,"&gt;="&amp;EDATE(EOMONTH('Parâmetros'!$B$2,0)+1,-'Parâmetros'!$B$4),'Histórico'!$A$6:$A$305,"&lt;="&amp;'Parâmetros'!$B$2,'Histórico'!$L$6:$L$305,"OK")&gt;='Parâmetros'!$B$11,AVERAGEIFS('Histórico'!$H$6:$H$305,'Histórico'!$B$6:$B$305,B231,'Histórico'!$A$6:$A$305,"&gt;="&amp;EDATE(EOMONTH('Parâmetros'!$B$2,0)+1,-'Parâmetros'!$B$4),'Histórico'!$A$6:$A$305,"&lt;="&amp;'Parâmetros'!$B$2,'Histórico'!$L$6:$L$305,"OK"),IF(INDEX('Parâmetros'!$G$18:$G$117,MATCH(B231,'Parâmetros'!$A$18:$A$117,0))="","",INDEX('Parâmetros'!$G$18:$G$117,MATCH(B231,'Parâmetros'!$A$18:$A$117,0)))))</f>
        <v/>
      </c>
      <c r="F231" s="45">
        <f>IF(B231="","",IF(COUNTIFS('Histórico'!$B$6:$B$305,B231,'Histórico'!$L$6:$L$305,"OK",'Histórico'!$M$6:$M$305,MONTH(A231),'Histórico'!$A$6:$A$305,"&lt;="&amp;'Parâmetros'!$B$2)&gt;='Parâmetros'!$B$12,MAX('Parâmetros'!$B$13,MIN('Parâmetros'!$B$14,IFERROR(AVERAGEIFS('Histórico'!$H$6:$H$305,'Histórico'!$B$6:$B$305,B231,'Histórico'!$L$6:$L$305,"OK",'Histórico'!$M$6:$M$305,MONTH(A231),'Histórico'!$A$6:$A$305,"&lt;="&amp;'Parâmetros'!$B$2)/AVERAGEIFS('Histórico'!$H$6:$H$305,'Histórico'!$B$6:$B$305,B231,'Histórico'!$L$6:$L$305,"OK",'Histórico'!$A$6:$A$305,"&lt;="&amp;'Parâmetros'!$B$2),1))),1))</f>
        <v/>
      </c>
      <c r="G231" s="45">
        <f>IF(OR(A231="",B231=""),"",MAX(0.1,1+SUMPRODUCT(--('Eventos'!$B$6:$B$105&lt;=EOMONTH(A231,0)),--('Eventos'!$C$6:$C$105&gt;=A231),--((('Eventos'!$D$6:$D$105=B231)+('Eventos'!$D$6:$D$105="TODOS"))&gt;0),--('Eventos'!$G$6:$G$105="Ativo"),--('Eventos'!$I$6:$I$105="OK"),'Eventos'!$F$6:$F$105)))</f>
        <v/>
      </c>
      <c r="H231" s="44">
        <f>IF(OR(B231="",E231=""),"",MAX(0,E231*F231*G231))</f>
        <v/>
      </c>
      <c r="I231" s="44">
        <f>IF(H231="","",H231*'Parâmetros'!$B$6)</f>
        <v/>
      </c>
      <c r="J231" s="44">
        <f>IF(H231="","",H231*'Parâmetros'!$B$7)</f>
        <v/>
      </c>
      <c r="K231" s="44">
        <f>IF(H231="","",H231*'Parâmetros'!$B$8)</f>
        <v/>
      </c>
      <c r="L231" s="44">
        <f>IF(H231="","",IF('Parâmetros'!$B$5="Conservador",I231,IF('Parâmetros'!$B$5="Otimista",K231,J231)))</f>
        <v/>
      </c>
      <c r="M231" s="46">
        <f>IF(B231="","",IF(COUNTIFS('Histórico'!$B$6:$B$305,B231,'Histórico'!$J$6:$J$305,"&lt;&gt;")&gt;='Parâmetros'!$B$10,AVERAGEIFS('Histórico'!$K$6:$K$305,'Histórico'!$B$6:$B$305,B231,'Histórico'!$J$6:$J$305,"&lt;&gt;"),'Parâmetros'!$B$9))</f>
        <v/>
      </c>
      <c r="N231" s="44">
        <f>IF(L231="","",MAX(0,L231*(1-M231)))</f>
        <v/>
      </c>
      <c r="O231" s="44">
        <f>IF(L231="","",L231*(1+M231))</f>
        <v/>
      </c>
      <c r="P231" s="44">
        <f>IF(L231="","",IF(INDEX('Parâmetros'!$E$18:$E$117,MATCH(B231,'Parâmetros'!$A$18:$A$117,0))="","",INDEX('Parâmetros'!$E$18:$E$117,MATCH(B231,'Parâmetros'!$A$18:$A$117,0))+N(INDEX('Parâmetros'!$F$18:$F$117,MATCH(B231,'Parâmetros'!$A$18:$A$117,0)))-SUMIFS($L$6:L231,$B$6:B231,B231,$A$6:A231,"&lt;="&amp;A231)))</f>
        <v/>
      </c>
      <c r="Q231" s="44">
        <f>IF(P231="","",MAX(0,-P231))</f>
        <v/>
      </c>
      <c r="R231" s="43">
        <f>IF(B231="","",IF(L231="","SEM BASE",IF(P231="","ESTOQUE NÃO INFORMADO",IF(P231&lt;0,"RUPTURA PREVISTA",IF(D231="Sem histórico","USAR DEMANDA INICIAL",IF(D231="Histórico insuficiente","HISTÓRICO INSUFICIENTE","OK"))))))</f>
        <v/>
      </c>
    </row>
    <row r="232">
      <c r="A232" s="42">
        <f>IF(B232="","",EDATE(EOMONTH('Parâmetros'!$B$2,0)+1,MOD(ROW()-6,12)))</f>
        <v/>
      </c>
      <c r="B23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32" s="43">
        <f>IF(B232="","",INDEX('Parâmetros'!$B$18:$B$117,MATCH(B232,'Parâmetros'!$A$18:$A$117,0)))</f>
        <v/>
      </c>
      <c r="D232" s="43">
        <f>IF(B232="","",INDEX('Parâmetros'!$I$18:$I$117,MATCH(B232,'Parâmetros'!$A$18:$A$117,0)))</f>
        <v/>
      </c>
      <c r="E232" s="44">
        <f>IF(B232="","",IF(COUNTIFS('Histórico'!$B$6:$B$305,B232,'Histórico'!$A$6:$A$305,"&gt;="&amp;EDATE(EOMONTH('Parâmetros'!$B$2,0)+1,-'Parâmetros'!$B$4),'Histórico'!$A$6:$A$305,"&lt;="&amp;'Parâmetros'!$B$2,'Histórico'!$L$6:$L$305,"OK")&gt;='Parâmetros'!$B$11,AVERAGEIFS('Histórico'!$H$6:$H$305,'Histórico'!$B$6:$B$305,B232,'Histórico'!$A$6:$A$305,"&gt;="&amp;EDATE(EOMONTH('Parâmetros'!$B$2,0)+1,-'Parâmetros'!$B$4),'Histórico'!$A$6:$A$305,"&lt;="&amp;'Parâmetros'!$B$2,'Histórico'!$L$6:$L$305,"OK"),IF(INDEX('Parâmetros'!$G$18:$G$117,MATCH(B232,'Parâmetros'!$A$18:$A$117,0))="","",INDEX('Parâmetros'!$G$18:$G$117,MATCH(B232,'Parâmetros'!$A$18:$A$117,0)))))</f>
        <v/>
      </c>
      <c r="F232" s="45">
        <f>IF(B232="","",IF(COUNTIFS('Histórico'!$B$6:$B$305,B232,'Histórico'!$L$6:$L$305,"OK",'Histórico'!$M$6:$M$305,MONTH(A232),'Histórico'!$A$6:$A$305,"&lt;="&amp;'Parâmetros'!$B$2)&gt;='Parâmetros'!$B$12,MAX('Parâmetros'!$B$13,MIN('Parâmetros'!$B$14,IFERROR(AVERAGEIFS('Histórico'!$H$6:$H$305,'Histórico'!$B$6:$B$305,B232,'Histórico'!$L$6:$L$305,"OK",'Histórico'!$M$6:$M$305,MONTH(A232),'Histórico'!$A$6:$A$305,"&lt;="&amp;'Parâmetros'!$B$2)/AVERAGEIFS('Histórico'!$H$6:$H$305,'Histórico'!$B$6:$B$305,B232,'Histórico'!$L$6:$L$305,"OK",'Histórico'!$A$6:$A$305,"&lt;="&amp;'Parâmetros'!$B$2),1))),1))</f>
        <v/>
      </c>
      <c r="G232" s="45">
        <f>IF(OR(A232="",B232=""),"",MAX(0.1,1+SUMPRODUCT(--('Eventos'!$B$6:$B$105&lt;=EOMONTH(A232,0)),--('Eventos'!$C$6:$C$105&gt;=A232),--((('Eventos'!$D$6:$D$105=B232)+('Eventos'!$D$6:$D$105="TODOS"))&gt;0),--('Eventos'!$G$6:$G$105="Ativo"),--('Eventos'!$I$6:$I$105="OK"),'Eventos'!$F$6:$F$105)))</f>
        <v/>
      </c>
      <c r="H232" s="44">
        <f>IF(OR(B232="",E232=""),"",MAX(0,E232*F232*G232))</f>
        <v/>
      </c>
      <c r="I232" s="44">
        <f>IF(H232="","",H232*'Parâmetros'!$B$6)</f>
        <v/>
      </c>
      <c r="J232" s="44">
        <f>IF(H232="","",H232*'Parâmetros'!$B$7)</f>
        <v/>
      </c>
      <c r="K232" s="44">
        <f>IF(H232="","",H232*'Parâmetros'!$B$8)</f>
        <v/>
      </c>
      <c r="L232" s="44">
        <f>IF(H232="","",IF('Parâmetros'!$B$5="Conservador",I232,IF('Parâmetros'!$B$5="Otimista",K232,J232)))</f>
        <v/>
      </c>
      <c r="M232" s="46">
        <f>IF(B232="","",IF(COUNTIFS('Histórico'!$B$6:$B$305,B232,'Histórico'!$J$6:$J$305,"&lt;&gt;")&gt;='Parâmetros'!$B$10,AVERAGEIFS('Histórico'!$K$6:$K$305,'Histórico'!$B$6:$B$305,B232,'Histórico'!$J$6:$J$305,"&lt;&gt;"),'Parâmetros'!$B$9))</f>
        <v/>
      </c>
      <c r="N232" s="44">
        <f>IF(L232="","",MAX(0,L232*(1-M232)))</f>
        <v/>
      </c>
      <c r="O232" s="44">
        <f>IF(L232="","",L232*(1+M232))</f>
        <v/>
      </c>
      <c r="P232" s="44">
        <f>IF(L232="","",IF(INDEX('Parâmetros'!$E$18:$E$117,MATCH(B232,'Parâmetros'!$A$18:$A$117,0))="","",INDEX('Parâmetros'!$E$18:$E$117,MATCH(B232,'Parâmetros'!$A$18:$A$117,0))+N(INDEX('Parâmetros'!$F$18:$F$117,MATCH(B232,'Parâmetros'!$A$18:$A$117,0)))-SUMIFS($L$6:L232,$B$6:B232,B232,$A$6:A232,"&lt;="&amp;A232)))</f>
        <v/>
      </c>
      <c r="Q232" s="44">
        <f>IF(P232="","",MAX(0,-P232))</f>
        <v/>
      </c>
      <c r="R232" s="43">
        <f>IF(B232="","",IF(L232="","SEM BASE",IF(P232="","ESTOQUE NÃO INFORMADO",IF(P232&lt;0,"RUPTURA PREVISTA",IF(D232="Sem histórico","USAR DEMANDA INICIAL",IF(D232="Histórico insuficiente","HISTÓRICO INSUFICIENTE","OK"))))))</f>
        <v/>
      </c>
    </row>
    <row r="233">
      <c r="A233" s="42">
        <f>IF(B233="","",EDATE(EOMONTH('Parâmetros'!$B$2,0)+1,MOD(ROW()-6,12)))</f>
        <v/>
      </c>
      <c r="B23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33" s="43">
        <f>IF(B233="","",INDEX('Parâmetros'!$B$18:$B$117,MATCH(B233,'Parâmetros'!$A$18:$A$117,0)))</f>
        <v/>
      </c>
      <c r="D233" s="43">
        <f>IF(B233="","",INDEX('Parâmetros'!$I$18:$I$117,MATCH(B233,'Parâmetros'!$A$18:$A$117,0)))</f>
        <v/>
      </c>
      <c r="E233" s="44">
        <f>IF(B233="","",IF(COUNTIFS('Histórico'!$B$6:$B$305,B233,'Histórico'!$A$6:$A$305,"&gt;="&amp;EDATE(EOMONTH('Parâmetros'!$B$2,0)+1,-'Parâmetros'!$B$4),'Histórico'!$A$6:$A$305,"&lt;="&amp;'Parâmetros'!$B$2,'Histórico'!$L$6:$L$305,"OK")&gt;='Parâmetros'!$B$11,AVERAGEIFS('Histórico'!$H$6:$H$305,'Histórico'!$B$6:$B$305,B233,'Histórico'!$A$6:$A$305,"&gt;="&amp;EDATE(EOMONTH('Parâmetros'!$B$2,0)+1,-'Parâmetros'!$B$4),'Histórico'!$A$6:$A$305,"&lt;="&amp;'Parâmetros'!$B$2,'Histórico'!$L$6:$L$305,"OK"),IF(INDEX('Parâmetros'!$G$18:$G$117,MATCH(B233,'Parâmetros'!$A$18:$A$117,0))="","",INDEX('Parâmetros'!$G$18:$G$117,MATCH(B233,'Parâmetros'!$A$18:$A$117,0)))))</f>
        <v/>
      </c>
      <c r="F233" s="45">
        <f>IF(B233="","",IF(COUNTIFS('Histórico'!$B$6:$B$305,B233,'Histórico'!$L$6:$L$305,"OK",'Histórico'!$M$6:$M$305,MONTH(A233),'Histórico'!$A$6:$A$305,"&lt;="&amp;'Parâmetros'!$B$2)&gt;='Parâmetros'!$B$12,MAX('Parâmetros'!$B$13,MIN('Parâmetros'!$B$14,IFERROR(AVERAGEIFS('Histórico'!$H$6:$H$305,'Histórico'!$B$6:$B$305,B233,'Histórico'!$L$6:$L$305,"OK",'Histórico'!$M$6:$M$305,MONTH(A233),'Histórico'!$A$6:$A$305,"&lt;="&amp;'Parâmetros'!$B$2)/AVERAGEIFS('Histórico'!$H$6:$H$305,'Histórico'!$B$6:$B$305,B233,'Histórico'!$L$6:$L$305,"OK",'Histórico'!$A$6:$A$305,"&lt;="&amp;'Parâmetros'!$B$2),1))),1))</f>
        <v/>
      </c>
      <c r="G233" s="45">
        <f>IF(OR(A233="",B233=""),"",MAX(0.1,1+SUMPRODUCT(--('Eventos'!$B$6:$B$105&lt;=EOMONTH(A233,0)),--('Eventos'!$C$6:$C$105&gt;=A233),--((('Eventos'!$D$6:$D$105=B233)+('Eventos'!$D$6:$D$105="TODOS"))&gt;0),--('Eventos'!$G$6:$G$105="Ativo"),--('Eventos'!$I$6:$I$105="OK"),'Eventos'!$F$6:$F$105)))</f>
        <v/>
      </c>
      <c r="H233" s="44">
        <f>IF(OR(B233="",E233=""),"",MAX(0,E233*F233*G233))</f>
        <v/>
      </c>
      <c r="I233" s="44">
        <f>IF(H233="","",H233*'Parâmetros'!$B$6)</f>
        <v/>
      </c>
      <c r="J233" s="44">
        <f>IF(H233="","",H233*'Parâmetros'!$B$7)</f>
        <v/>
      </c>
      <c r="K233" s="44">
        <f>IF(H233="","",H233*'Parâmetros'!$B$8)</f>
        <v/>
      </c>
      <c r="L233" s="44">
        <f>IF(H233="","",IF('Parâmetros'!$B$5="Conservador",I233,IF('Parâmetros'!$B$5="Otimista",K233,J233)))</f>
        <v/>
      </c>
      <c r="M233" s="46">
        <f>IF(B233="","",IF(COUNTIFS('Histórico'!$B$6:$B$305,B233,'Histórico'!$J$6:$J$305,"&lt;&gt;")&gt;='Parâmetros'!$B$10,AVERAGEIFS('Histórico'!$K$6:$K$305,'Histórico'!$B$6:$B$305,B233,'Histórico'!$J$6:$J$305,"&lt;&gt;"),'Parâmetros'!$B$9))</f>
        <v/>
      </c>
      <c r="N233" s="44">
        <f>IF(L233="","",MAX(0,L233*(1-M233)))</f>
        <v/>
      </c>
      <c r="O233" s="44">
        <f>IF(L233="","",L233*(1+M233))</f>
        <v/>
      </c>
      <c r="P233" s="44">
        <f>IF(L233="","",IF(INDEX('Parâmetros'!$E$18:$E$117,MATCH(B233,'Parâmetros'!$A$18:$A$117,0))="","",INDEX('Parâmetros'!$E$18:$E$117,MATCH(B233,'Parâmetros'!$A$18:$A$117,0))+N(INDEX('Parâmetros'!$F$18:$F$117,MATCH(B233,'Parâmetros'!$A$18:$A$117,0)))-SUMIFS($L$6:L233,$B$6:B233,B233,$A$6:A233,"&lt;="&amp;A233)))</f>
        <v/>
      </c>
      <c r="Q233" s="44">
        <f>IF(P233="","",MAX(0,-P233))</f>
        <v/>
      </c>
      <c r="R233" s="43">
        <f>IF(B233="","",IF(L233="","SEM BASE",IF(P233="","ESTOQUE NÃO INFORMADO",IF(P233&lt;0,"RUPTURA PREVISTA",IF(D233="Sem histórico","USAR DEMANDA INICIAL",IF(D233="Histórico insuficiente","HISTÓRICO INSUFICIENTE","OK"))))))</f>
        <v/>
      </c>
    </row>
    <row r="234">
      <c r="A234" s="42">
        <f>IF(B234="","",EDATE(EOMONTH('Parâmetros'!$B$2,0)+1,MOD(ROW()-6,12)))</f>
        <v/>
      </c>
      <c r="B23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34" s="43">
        <f>IF(B234="","",INDEX('Parâmetros'!$B$18:$B$117,MATCH(B234,'Parâmetros'!$A$18:$A$117,0)))</f>
        <v/>
      </c>
      <c r="D234" s="43">
        <f>IF(B234="","",INDEX('Parâmetros'!$I$18:$I$117,MATCH(B234,'Parâmetros'!$A$18:$A$117,0)))</f>
        <v/>
      </c>
      <c r="E234" s="44">
        <f>IF(B234="","",IF(COUNTIFS('Histórico'!$B$6:$B$305,B234,'Histórico'!$A$6:$A$305,"&gt;="&amp;EDATE(EOMONTH('Parâmetros'!$B$2,0)+1,-'Parâmetros'!$B$4),'Histórico'!$A$6:$A$305,"&lt;="&amp;'Parâmetros'!$B$2,'Histórico'!$L$6:$L$305,"OK")&gt;='Parâmetros'!$B$11,AVERAGEIFS('Histórico'!$H$6:$H$305,'Histórico'!$B$6:$B$305,B234,'Histórico'!$A$6:$A$305,"&gt;="&amp;EDATE(EOMONTH('Parâmetros'!$B$2,0)+1,-'Parâmetros'!$B$4),'Histórico'!$A$6:$A$305,"&lt;="&amp;'Parâmetros'!$B$2,'Histórico'!$L$6:$L$305,"OK"),IF(INDEX('Parâmetros'!$G$18:$G$117,MATCH(B234,'Parâmetros'!$A$18:$A$117,0))="","",INDEX('Parâmetros'!$G$18:$G$117,MATCH(B234,'Parâmetros'!$A$18:$A$117,0)))))</f>
        <v/>
      </c>
      <c r="F234" s="45">
        <f>IF(B234="","",IF(COUNTIFS('Histórico'!$B$6:$B$305,B234,'Histórico'!$L$6:$L$305,"OK",'Histórico'!$M$6:$M$305,MONTH(A234),'Histórico'!$A$6:$A$305,"&lt;="&amp;'Parâmetros'!$B$2)&gt;='Parâmetros'!$B$12,MAX('Parâmetros'!$B$13,MIN('Parâmetros'!$B$14,IFERROR(AVERAGEIFS('Histórico'!$H$6:$H$305,'Histórico'!$B$6:$B$305,B234,'Histórico'!$L$6:$L$305,"OK",'Histórico'!$M$6:$M$305,MONTH(A234),'Histórico'!$A$6:$A$305,"&lt;="&amp;'Parâmetros'!$B$2)/AVERAGEIFS('Histórico'!$H$6:$H$305,'Histórico'!$B$6:$B$305,B234,'Histórico'!$L$6:$L$305,"OK",'Histórico'!$A$6:$A$305,"&lt;="&amp;'Parâmetros'!$B$2),1))),1))</f>
        <v/>
      </c>
      <c r="G234" s="45">
        <f>IF(OR(A234="",B234=""),"",MAX(0.1,1+SUMPRODUCT(--('Eventos'!$B$6:$B$105&lt;=EOMONTH(A234,0)),--('Eventos'!$C$6:$C$105&gt;=A234),--((('Eventos'!$D$6:$D$105=B234)+('Eventos'!$D$6:$D$105="TODOS"))&gt;0),--('Eventos'!$G$6:$G$105="Ativo"),--('Eventos'!$I$6:$I$105="OK"),'Eventos'!$F$6:$F$105)))</f>
        <v/>
      </c>
      <c r="H234" s="44">
        <f>IF(OR(B234="",E234=""),"",MAX(0,E234*F234*G234))</f>
        <v/>
      </c>
      <c r="I234" s="44">
        <f>IF(H234="","",H234*'Parâmetros'!$B$6)</f>
        <v/>
      </c>
      <c r="J234" s="44">
        <f>IF(H234="","",H234*'Parâmetros'!$B$7)</f>
        <v/>
      </c>
      <c r="K234" s="44">
        <f>IF(H234="","",H234*'Parâmetros'!$B$8)</f>
        <v/>
      </c>
      <c r="L234" s="44">
        <f>IF(H234="","",IF('Parâmetros'!$B$5="Conservador",I234,IF('Parâmetros'!$B$5="Otimista",K234,J234)))</f>
        <v/>
      </c>
      <c r="M234" s="46">
        <f>IF(B234="","",IF(COUNTIFS('Histórico'!$B$6:$B$305,B234,'Histórico'!$J$6:$J$305,"&lt;&gt;")&gt;='Parâmetros'!$B$10,AVERAGEIFS('Histórico'!$K$6:$K$305,'Histórico'!$B$6:$B$305,B234,'Histórico'!$J$6:$J$305,"&lt;&gt;"),'Parâmetros'!$B$9))</f>
        <v/>
      </c>
      <c r="N234" s="44">
        <f>IF(L234="","",MAX(0,L234*(1-M234)))</f>
        <v/>
      </c>
      <c r="O234" s="44">
        <f>IF(L234="","",L234*(1+M234))</f>
        <v/>
      </c>
      <c r="P234" s="44">
        <f>IF(L234="","",IF(INDEX('Parâmetros'!$E$18:$E$117,MATCH(B234,'Parâmetros'!$A$18:$A$117,0))="","",INDEX('Parâmetros'!$E$18:$E$117,MATCH(B234,'Parâmetros'!$A$18:$A$117,0))+N(INDEX('Parâmetros'!$F$18:$F$117,MATCH(B234,'Parâmetros'!$A$18:$A$117,0)))-SUMIFS($L$6:L234,$B$6:B234,B234,$A$6:A234,"&lt;="&amp;A234)))</f>
        <v/>
      </c>
      <c r="Q234" s="44">
        <f>IF(P234="","",MAX(0,-P234))</f>
        <v/>
      </c>
      <c r="R234" s="43">
        <f>IF(B234="","",IF(L234="","SEM BASE",IF(P234="","ESTOQUE NÃO INFORMADO",IF(P234&lt;0,"RUPTURA PREVISTA",IF(D234="Sem histórico","USAR DEMANDA INICIAL",IF(D234="Histórico insuficiente","HISTÓRICO INSUFICIENTE","OK"))))))</f>
        <v/>
      </c>
    </row>
    <row r="235">
      <c r="A235" s="42">
        <f>IF(B235="","",EDATE(EOMONTH('Parâmetros'!$B$2,0)+1,MOD(ROW()-6,12)))</f>
        <v/>
      </c>
      <c r="B23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35" s="43">
        <f>IF(B235="","",INDEX('Parâmetros'!$B$18:$B$117,MATCH(B235,'Parâmetros'!$A$18:$A$117,0)))</f>
        <v/>
      </c>
      <c r="D235" s="43">
        <f>IF(B235="","",INDEX('Parâmetros'!$I$18:$I$117,MATCH(B235,'Parâmetros'!$A$18:$A$117,0)))</f>
        <v/>
      </c>
      <c r="E235" s="44">
        <f>IF(B235="","",IF(COUNTIFS('Histórico'!$B$6:$B$305,B235,'Histórico'!$A$6:$A$305,"&gt;="&amp;EDATE(EOMONTH('Parâmetros'!$B$2,0)+1,-'Parâmetros'!$B$4),'Histórico'!$A$6:$A$305,"&lt;="&amp;'Parâmetros'!$B$2,'Histórico'!$L$6:$L$305,"OK")&gt;='Parâmetros'!$B$11,AVERAGEIFS('Histórico'!$H$6:$H$305,'Histórico'!$B$6:$B$305,B235,'Histórico'!$A$6:$A$305,"&gt;="&amp;EDATE(EOMONTH('Parâmetros'!$B$2,0)+1,-'Parâmetros'!$B$4),'Histórico'!$A$6:$A$305,"&lt;="&amp;'Parâmetros'!$B$2,'Histórico'!$L$6:$L$305,"OK"),IF(INDEX('Parâmetros'!$G$18:$G$117,MATCH(B235,'Parâmetros'!$A$18:$A$117,0))="","",INDEX('Parâmetros'!$G$18:$G$117,MATCH(B235,'Parâmetros'!$A$18:$A$117,0)))))</f>
        <v/>
      </c>
      <c r="F235" s="45">
        <f>IF(B235="","",IF(COUNTIFS('Histórico'!$B$6:$B$305,B235,'Histórico'!$L$6:$L$305,"OK",'Histórico'!$M$6:$M$305,MONTH(A235),'Histórico'!$A$6:$A$305,"&lt;="&amp;'Parâmetros'!$B$2)&gt;='Parâmetros'!$B$12,MAX('Parâmetros'!$B$13,MIN('Parâmetros'!$B$14,IFERROR(AVERAGEIFS('Histórico'!$H$6:$H$305,'Histórico'!$B$6:$B$305,B235,'Histórico'!$L$6:$L$305,"OK",'Histórico'!$M$6:$M$305,MONTH(A235),'Histórico'!$A$6:$A$305,"&lt;="&amp;'Parâmetros'!$B$2)/AVERAGEIFS('Histórico'!$H$6:$H$305,'Histórico'!$B$6:$B$305,B235,'Histórico'!$L$6:$L$305,"OK",'Histórico'!$A$6:$A$305,"&lt;="&amp;'Parâmetros'!$B$2),1))),1))</f>
        <v/>
      </c>
      <c r="G235" s="45">
        <f>IF(OR(A235="",B235=""),"",MAX(0.1,1+SUMPRODUCT(--('Eventos'!$B$6:$B$105&lt;=EOMONTH(A235,0)),--('Eventos'!$C$6:$C$105&gt;=A235),--((('Eventos'!$D$6:$D$105=B235)+('Eventos'!$D$6:$D$105="TODOS"))&gt;0),--('Eventos'!$G$6:$G$105="Ativo"),--('Eventos'!$I$6:$I$105="OK"),'Eventos'!$F$6:$F$105)))</f>
        <v/>
      </c>
      <c r="H235" s="44">
        <f>IF(OR(B235="",E235=""),"",MAX(0,E235*F235*G235))</f>
        <v/>
      </c>
      <c r="I235" s="44">
        <f>IF(H235="","",H235*'Parâmetros'!$B$6)</f>
        <v/>
      </c>
      <c r="J235" s="44">
        <f>IF(H235="","",H235*'Parâmetros'!$B$7)</f>
        <v/>
      </c>
      <c r="K235" s="44">
        <f>IF(H235="","",H235*'Parâmetros'!$B$8)</f>
        <v/>
      </c>
      <c r="L235" s="44">
        <f>IF(H235="","",IF('Parâmetros'!$B$5="Conservador",I235,IF('Parâmetros'!$B$5="Otimista",K235,J235)))</f>
        <v/>
      </c>
      <c r="M235" s="46">
        <f>IF(B235="","",IF(COUNTIFS('Histórico'!$B$6:$B$305,B235,'Histórico'!$J$6:$J$305,"&lt;&gt;")&gt;='Parâmetros'!$B$10,AVERAGEIFS('Histórico'!$K$6:$K$305,'Histórico'!$B$6:$B$305,B235,'Histórico'!$J$6:$J$305,"&lt;&gt;"),'Parâmetros'!$B$9))</f>
        <v/>
      </c>
      <c r="N235" s="44">
        <f>IF(L235="","",MAX(0,L235*(1-M235)))</f>
        <v/>
      </c>
      <c r="O235" s="44">
        <f>IF(L235="","",L235*(1+M235))</f>
        <v/>
      </c>
      <c r="P235" s="44">
        <f>IF(L235="","",IF(INDEX('Parâmetros'!$E$18:$E$117,MATCH(B235,'Parâmetros'!$A$18:$A$117,0))="","",INDEX('Parâmetros'!$E$18:$E$117,MATCH(B235,'Parâmetros'!$A$18:$A$117,0))+N(INDEX('Parâmetros'!$F$18:$F$117,MATCH(B235,'Parâmetros'!$A$18:$A$117,0)))-SUMIFS($L$6:L235,$B$6:B235,B235,$A$6:A235,"&lt;="&amp;A235)))</f>
        <v/>
      </c>
      <c r="Q235" s="44">
        <f>IF(P235="","",MAX(0,-P235))</f>
        <v/>
      </c>
      <c r="R235" s="43">
        <f>IF(B235="","",IF(L235="","SEM BASE",IF(P235="","ESTOQUE NÃO INFORMADO",IF(P235&lt;0,"RUPTURA PREVISTA",IF(D235="Sem histórico","USAR DEMANDA INICIAL",IF(D235="Histórico insuficiente","HISTÓRICO INSUFICIENTE","OK"))))))</f>
        <v/>
      </c>
    </row>
    <row r="236">
      <c r="A236" s="42">
        <f>IF(B236="","",EDATE(EOMONTH('Parâmetros'!$B$2,0)+1,MOD(ROW()-6,12)))</f>
        <v/>
      </c>
      <c r="B23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36" s="43">
        <f>IF(B236="","",INDEX('Parâmetros'!$B$18:$B$117,MATCH(B236,'Parâmetros'!$A$18:$A$117,0)))</f>
        <v/>
      </c>
      <c r="D236" s="43">
        <f>IF(B236="","",INDEX('Parâmetros'!$I$18:$I$117,MATCH(B236,'Parâmetros'!$A$18:$A$117,0)))</f>
        <v/>
      </c>
      <c r="E236" s="44">
        <f>IF(B236="","",IF(COUNTIFS('Histórico'!$B$6:$B$305,B236,'Histórico'!$A$6:$A$305,"&gt;="&amp;EDATE(EOMONTH('Parâmetros'!$B$2,0)+1,-'Parâmetros'!$B$4),'Histórico'!$A$6:$A$305,"&lt;="&amp;'Parâmetros'!$B$2,'Histórico'!$L$6:$L$305,"OK")&gt;='Parâmetros'!$B$11,AVERAGEIFS('Histórico'!$H$6:$H$305,'Histórico'!$B$6:$B$305,B236,'Histórico'!$A$6:$A$305,"&gt;="&amp;EDATE(EOMONTH('Parâmetros'!$B$2,0)+1,-'Parâmetros'!$B$4),'Histórico'!$A$6:$A$305,"&lt;="&amp;'Parâmetros'!$B$2,'Histórico'!$L$6:$L$305,"OK"),IF(INDEX('Parâmetros'!$G$18:$G$117,MATCH(B236,'Parâmetros'!$A$18:$A$117,0))="","",INDEX('Parâmetros'!$G$18:$G$117,MATCH(B236,'Parâmetros'!$A$18:$A$117,0)))))</f>
        <v/>
      </c>
      <c r="F236" s="45">
        <f>IF(B236="","",IF(COUNTIFS('Histórico'!$B$6:$B$305,B236,'Histórico'!$L$6:$L$305,"OK",'Histórico'!$M$6:$M$305,MONTH(A236),'Histórico'!$A$6:$A$305,"&lt;="&amp;'Parâmetros'!$B$2)&gt;='Parâmetros'!$B$12,MAX('Parâmetros'!$B$13,MIN('Parâmetros'!$B$14,IFERROR(AVERAGEIFS('Histórico'!$H$6:$H$305,'Histórico'!$B$6:$B$305,B236,'Histórico'!$L$6:$L$305,"OK",'Histórico'!$M$6:$M$305,MONTH(A236),'Histórico'!$A$6:$A$305,"&lt;="&amp;'Parâmetros'!$B$2)/AVERAGEIFS('Histórico'!$H$6:$H$305,'Histórico'!$B$6:$B$305,B236,'Histórico'!$L$6:$L$305,"OK",'Histórico'!$A$6:$A$305,"&lt;="&amp;'Parâmetros'!$B$2),1))),1))</f>
        <v/>
      </c>
      <c r="G236" s="45">
        <f>IF(OR(A236="",B236=""),"",MAX(0.1,1+SUMPRODUCT(--('Eventos'!$B$6:$B$105&lt;=EOMONTH(A236,0)),--('Eventos'!$C$6:$C$105&gt;=A236),--((('Eventos'!$D$6:$D$105=B236)+('Eventos'!$D$6:$D$105="TODOS"))&gt;0),--('Eventos'!$G$6:$G$105="Ativo"),--('Eventos'!$I$6:$I$105="OK"),'Eventos'!$F$6:$F$105)))</f>
        <v/>
      </c>
      <c r="H236" s="44">
        <f>IF(OR(B236="",E236=""),"",MAX(0,E236*F236*G236))</f>
        <v/>
      </c>
      <c r="I236" s="44">
        <f>IF(H236="","",H236*'Parâmetros'!$B$6)</f>
        <v/>
      </c>
      <c r="J236" s="44">
        <f>IF(H236="","",H236*'Parâmetros'!$B$7)</f>
        <v/>
      </c>
      <c r="K236" s="44">
        <f>IF(H236="","",H236*'Parâmetros'!$B$8)</f>
        <v/>
      </c>
      <c r="L236" s="44">
        <f>IF(H236="","",IF('Parâmetros'!$B$5="Conservador",I236,IF('Parâmetros'!$B$5="Otimista",K236,J236)))</f>
        <v/>
      </c>
      <c r="M236" s="46">
        <f>IF(B236="","",IF(COUNTIFS('Histórico'!$B$6:$B$305,B236,'Histórico'!$J$6:$J$305,"&lt;&gt;")&gt;='Parâmetros'!$B$10,AVERAGEIFS('Histórico'!$K$6:$K$305,'Histórico'!$B$6:$B$305,B236,'Histórico'!$J$6:$J$305,"&lt;&gt;"),'Parâmetros'!$B$9))</f>
        <v/>
      </c>
      <c r="N236" s="44">
        <f>IF(L236="","",MAX(0,L236*(1-M236)))</f>
        <v/>
      </c>
      <c r="O236" s="44">
        <f>IF(L236="","",L236*(1+M236))</f>
        <v/>
      </c>
      <c r="P236" s="44">
        <f>IF(L236="","",IF(INDEX('Parâmetros'!$E$18:$E$117,MATCH(B236,'Parâmetros'!$A$18:$A$117,0))="","",INDEX('Parâmetros'!$E$18:$E$117,MATCH(B236,'Parâmetros'!$A$18:$A$117,0))+N(INDEX('Parâmetros'!$F$18:$F$117,MATCH(B236,'Parâmetros'!$A$18:$A$117,0)))-SUMIFS($L$6:L236,$B$6:B236,B236,$A$6:A236,"&lt;="&amp;A236)))</f>
        <v/>
      </c>
      <c r="Q236" s="44">
        <f>IF(P236="","",MAX(0,-P236))</f>
        <v/>
      </c>
      <c r="R236" s="43">
        <f>IF(B236="","",IF(L236="","SEM BASE",IF(P236="","ESTOQUE NÃO INFORMADO",IF(P236&lt;0,"RUPTURA PREVISTA",IF(D236="Sem histórico","USAR DEMANDA INICIAL",IF(D236="Histórico insuficiente","HISTÓRICO INSUFICIENTE","OK"))))))</f>
        <v/>
      </c>
    </row>
    <row r="237">
      <c r="A237" s="42">
        <f>IF(B237="","",EDATE(EOMONTH('Parâmetros'!$B$2,0)+1,MOD(ROW()-6,12)))</f>
        <v/>
      </c>
      <c r="B23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37" s="43">
        <f>IF(B237="","",INDEX('Parâmetros'!$B$18:$B$117,MATCH(B237,'Parâmetros'!$A$18:$A$117,0)))</f>
        <v/>
      </c>
      <c r="D237" s="43">
        <f>IF(B237="","",INDEX('Parâmetros'!$I$18:$I$117,MATCH(B237,'Parâmetros'!$A$18:$A$117,0)))</f>
        <v/>
      </c>
      <c r="E237" s="44">
        <f>IF(B237="","",IF(COUNTIFS('Histórico'!$B$6:$B$305,B237,'Histórico'!$A$6:$A$305,"&gt;="&amp;EDATE(EOMONTH('Parâmetros'!$B$2,0)+1,-'Parâmetros'!$B$4),'Histórico'!$A$6:$A$305,"&lt;="&amp;'Parâmetros'!$B$2,'Histórico'!$L$6:$L$305,"OK")&gt;='Parâmetros'!$B$11,AVERAGEIFS('Histórico'!$H$6:$H$305,'Histórico'!$B$6:$B$305,B237,'Histórico'!$A$6:$A$305,"&gt;="&amp;EDATE(EOMONTH('Parâmetros'!$B$2,0)+1,-'Parâmetros'!$B$4),'Histórico'!$A$6:$A$305,"&lt;="&amp;'Parâmetros'!$B$2,'Histórico'!$L$6:$L$305,"OK"),IF(INDEX('Parâmetros'!$G$18:$G$117,MATCH(B237,'Parâmetros'!$A$18:$A$117,0))="","",INDEX('Parâmetros'!$G$18:$G$117,MATCH(B237,'Parâmetros'!$A$18:$A$117,0)))))</f>
        <v/>
      </c>
      <c r="F237" s="45">
        <f>IF(B237="","",IF(COUNTIFS('Histórico'!$B$6:$B$305,B237,'Histórico'!$L$6:$L$305,"OK",'Histórico'!$M$6:$M$305,MONTH(A237),'Histórico'!$A$6:$A$305,"&lt;="&amp;'Parâmetros'!$B$2)&gt;='Parâmetros'!$B$12,MAX('Parâmetros'!$B$13,MIN('Parâmetros'!$B$14,IFERROR(AVERAGEIFS('Histórico'!$H$6:$H$305,'Histórico'!$B$6:$B$305,B237,'Histórico'!$L$6:$L$305,"OK",'Histórico'!$M$6:$M$305,MONTH(A237),'Histórico'!$A$6:$A$305,"&lt;="&amp;'Parâmetros'!$B$2)/AVERAGEIFS('Histórico'!$H$6:$H$305,'Histórico'!$B$6:$B$305,B237,'Histórico'!$L$6:$L$305,"OK",'Histórico'!$A$6:$A$305,"&lt;="&amp;'Parâmetros'!$B$2),1))),1))</f>
        <v/>
      </c>
      <c r="G237" s="45">
        <f>IF(OR(A237="",B237=""),"",MAX(0.1,1+SUMPRODUCT(--('Eventos'!$B$6:$B$105&lt;=EOMONTH(A237,0)),--('Eventos'!$C$6:$C$105&gt;=A237),--((('Eventos'!$D$6:$D$105=B237)+('Eventos'!$D$6:$D$105="TODOS"))&gt;0),--('Eventos'!$G$6:$G$105="Ativo"),--('Eventos'!$I$6:$I$105="OK"),'Eventos'!$F$6:$F$105)))</f>
        <v/>
      </c>
      <c r="H237" s="44">
        <f>IF(OR(B237="",E237=""),"",MAX(0,E237*F237*G237))</f>
        <v/>
      </c>
      <c r="I237" s="44">
        <f>IF(H237="","",H237*'Parâmetros'!$B$6)</f>
        <v/>
      </c>
      <c r="J237" s="44">
        <f>IF(H237="","",H237*'Parâmetros'!$B$7)</f>
        <v/>
      </c>
      <c r="K237" s="44">
        <f>IF(H237="","",H237*'Parâmetros'!$B$8)</f>
        <v/>
      </c>
      <c r="L237" s="44">
        <f>IF(H237="","",IF('Parâmetros'!$B$5="Conservador",I237,IF('Parâmetros'!$B$5="Otimista",K237,J237)))</f>
        <v/>
      </c>
      <c r="M237" s="46">
        <f>IF(B237="","",IF(COUNTIFS('Histórico'!$B$6:$B$305,B237,'Histórico'!$J$6:$J$305,"&lt;&gt;")&gt;='Parâmetros'!$B$10,AVERAGEIFS('Histórico'!$K$6:$K$305,'Histórico'!$B$6:$B$305,B237,'Histórico'!$J$6:$J$305,"&lt;&gt;"),'Parâmetros'!$B$9))</f>
        <v/>
      </c>
      <c r="N237" s="44">
        <f>IF(L237="","",MAX(0,L237*(1-M237)))</f>
        <v/>
      </c>
      <c r="O237" s="44">
        <f>IF(L237="","",L237*(1+M237))</f>
        <v/>
      </c>
      <c r="P237" s="44">
        <f>IF(L237="","",IF(INDEX('Parâmetros'!$E$18:$E$117,MATCH(B237,'Parâmetros'!$A$18:$A$117,0))="","",INDEX('Parâmetros'!$E$18:$E$117,MATCH(B237,'Parâmetros'!$A$18:$A$117,0))+N(INDEX('Parâmetros'!$F$18:$F$117,MATCH(B237,'Parâmetros'!$A$18:$A$117,0)))-SUMIFS($L$6:L237,$B$6:B237,B237,$A$6:A237,"&lt;="&amp;A237)))</f>
        <v/>
      </c>
      <c r="Q237" s="44">
        <f>IF(P237="","",MAX(0,-P237))</f>
        <v/>
      </c>
      <c r="R237" s="43">
        <f>IF(B237="","",IF(L237="","SEM BASE",IF(P237="","ESTOQUE NÃO INFORMADO",IF(P237&lt;0,"RUPTURA PREVISTA",IF(D237="Sem histórico","USAR DEMANDA INICIAL",IF(D237="Histórico insuficiente","HISTÓRICO INSUFICIENTE","OK"))))))</f>
        <v/>
      </c>
    </row>
    <row r="238">
      <c r="A238" s="42">
        <f>IF(B238="","",EDATE(EOMONTH('Parâmetros'!$B$2,0)+1,MOD(ROW()-6,12)))</f>
        <v/>
      </c>
      <c r="B23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38" s="43">
        <f>IF(B238="","",INDEX('Parâmetros'!$B$18:$B$117,MATCH(B238,'Parâmetros'!$A$18:$A$117,0)))</f>
        <v/>
      </c>
      <c r="D238" s="43">
        <f>IF(B238="","",INDEX('Parâmetros'!$I$18:$I$117,MATCH(B238,'Parâmetros'!$A$18:$A$117,0)))</f>
        <v/>
      </c>
      <c r="E238" s="44">
        <f>IF(B238="","",IF(COUNTIFS('Histórico'!$B$6:$B$305,B238,'Histórico'!$A$6:$A$305,"&gt;="&amp;EDATE(EOMONTH('Parâmetros'!$B$2,0)+1,-'Parâmetros'!$B$4),'Histórico'!$A$6:$A$305,"&lt;="&amp;'Parâmetros'!$B$2,'Histórico'!$L$6:$L$305,"OK")&gt;='Parâmetros'!$B$11,AVERAGEIFS('Histórico'!$H$6:$H$305,'Histórico'!$B$6:$B$305,B238,'Histórico'!$A$6:$A$305,"&gt;="&amp;EDATE(EOMONTH('Parâmetros'!$B$2,0)+1,-'Parâmetros'!$B$4),'Histórico'!$A$6:$A$305,"&lt;="&amp;'Parâmetros'!$B$2,'Histórico'!$L$6:$L$305,"OK"),IF(INDEX('Parâmetros'!$G$18:$G$117,MATCH(B238,'Parâmetros'!$A$18:$A$117,0))="","",INDEX('Parâmetros'!$G$18:$G$117,MATCH(B238,'Parâmetros'!$A$18:$A$117,0)))))</f>
        <v/>
      </c>
      <c r="F238" s="45">
        <f>IF(B238="","",IF(COUNTIFS('Histórico'!$B$6:$B$305,B238,'Histórico'!$L$6:$L$305,"OK",'Histórico'!$M$6:$M$305,MONTH(A238),'Histórico'!$A$6:$A$305,"&lt;="&amp;'Parâmetros'!$B$2)&gt;='Parâmetros'!$B$12,MAX('Parâmetros'!$B$13,MIN('Parâmetros'!$B$14,IFERROR(AVERAGEIFS('Histórico'!$H$6:$H$305,'Histórico'!$B$6:$B$305,B238,'Histórico'!$L$6:$L$305,"OK",'Histórico'!$M$6:$M$305,MONTH(A238),'Histórico'!$A$6:$A$305,"&lt;="&amp;'Parâmetros'!$B$2)/AVERAGEIFS('Histórico'!$H$6:$H$305,'Histórico'!$B$6:$B$305,B238,'Histórico'!$L$6:$L$305,"OK",'Histórico'!$A$6:$A$305,"&lt;="&amp;'Parâmetros'!$B$2),1))),1))</f>
        <v/>
      </c>
      <c r="G238" s="45">
        <f>IF(OR(A238="",B238=""),"",MAX(0.1,1+SUMPRODUCT(--('Eventos'!$B$6:$B$105&lt;=EOMONTH(A238,0)),--('Eventos'!$C$6:$C$105&gt;=A238),--((('Eventos'!$D$6:$D$105=B238)+('Eventos'!$D$6:$D$105="TODOS"))&gt;0),--('Eventos'!$G$6:$G$105="Ativo"),--('Eventos'!$I$6:$I$105="OK"),'Eventos'!$F$6:$F$105)))</f>
        <v/>
      </c>
      <c r="H238" s="44">
        <f>IF(OR(B238="",E238=""),"",MAX(0,E238*F238*G238))</f>
        <v/>
      </c>
      <c r="I238" s="44">
        <f>IF(H238="","",H238*'Parâmetros'!$B$6)</f>
        <v/>
      </c>
      <c r="J238" s="44">
        <f>IF(H238="","",H238*'Parâmetros'!$B$7)</f>
        <v/>
      </c>
      <c r="K238" s="44">
        <f>IF(H238="","",H238*'Parâmetros'!$B$8)</f>
        <v/>
      </c>
      <c r="L238" s="44">
        <f>IF(H238="","",IF('Parâmetros'!$B$5="Conservador",I238,IF('Parâmetros'!$B$5="Otimista",K238,J238)))</f>
        <v/>
      </c>
      <c r="M238" s="46">
        <f>IF(B238="","",IF(COUNTIFS('Histórico'!$B$6:$B$305,B238,'Histórico'!$J$6:$J$305,"&lt;&gt;")&gt;='Parâmetros'!$B$10,AVERAGEIFS('Histórico'!$K$6:$K$305,'Histórico'!$B$6:$B$305,B238,'Histórico'!$J$6:$J$305,"&lt;&gt;"),'Parâmetros'!$B$9))</f>
        <v/>
      </c>
      <c r="N238" s="44">
        <f>IF(L238="","",MAX(0,L238*(1-M238)))</f>
        <v/>
      </c>
      <c r="O238" s="44">
        <f>IF(L238="","",L238*(1+M238))</f>
        <v/>
      </c>
      <c r="P238" s="44">
        <f>IF(L238="","",IF(INDEX('Parâmetros'!$E$18:$E$117,MATCH(B238,'Parâmetros'!$A$18:$A$117,0))="","",INDEX('Parâmetros'!$E$18:$E$117,MATCH(B238,'Parâmetros'!$A$18:$A$117,0))+N(INDEX('Parâmetros'!$F$18:$F$117,MATCH(B238,'Parâmetros'!$A$18:$A$117,0)))-SUMIFS($L$6:L238,$B$6:B238,B238,$A$6:A238,"&lt;="&amp;A238)))</f>
        <v/>
      </c>
      <c r="Q238" s="44">
        <f>IF(P238="","",MAX(0,-P238))</f>
        <v/>
      </c>
      <c r="R238" s="43">
        <f>IF(B238="","",IF(L238="","SEM BASE",IF(P238="","ESTOQUE NÃO INFORMADO",IF(P238&lt;0,"RUPTURA PREVISTA",IF(D238="Sem histórico","USAR DEMANDA INICIAL",IF(D238="Histórico insuficiente","HISTÓRICO INSUFICIENTE","OK"))))))</f>
        <v/>
      </c>
    </row>
    <row r="239">
      <c r="A239" s="42">
        <f>IF(B239="","",EDATE(EOMONTH('Parâmetros'!$B$2,0)+1,MOD(ROW()-6,12)))</f>
        <v/>
      </c>
      <c r="B23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39" s="43">
        <f>IF(B239="","",INDEX('Parâmetros'!$B$18:$B$117,MATCH(B239,'Parâmetros'!$A$18:$A$117,0)))</f>
        <v/>
      </c>
      <c r="D239" s="43">
        <f>IF(B239="","",INDEX('Parâmetros'!$I$18:$I$117,MATCH(B239,'Parâmetros'!$A$18:$A$117,0)))</f>
        <v/>
      </c>
      <c r="E239" s="44">
        <f>IF(B239="","",IF(COUNTIFS('Histórico'!$B$6:$B$305,B239,'Histórico'!$A$6:$A$305,"&gt;="&amp;EDATE(EOMONTH('Parâmetros'!$B$2,0)+1,-'Parâmetros'!$B$4),'Histórico'!$A$6:$A$305,"&lt;="&amp;'Parâmetros'!$B$2,'Histórico'!$L$6:$L$305,"OK")&gt;='Parâmetros'!$B$11,AVERAGEIFS('Histórico'!$H$6:$H$305,'Histórico'!$B$6:$B$305,B239,'Histórico'!$A$6:$A$305,"&gt;="&amp;EDATE(EOMONTH('Parâmetros'!$B$2,0)+1,-'Parâmetros'!$B$4),'Histórico'!$A$6:$A$305,"&lt;="&amp;'Parâmetros'!$B$2,'Histórico'!$L$6:$L$305,"OK"),IF(INDEX('Parâmetros'!$G$18:$G$117,MATCH(B239,'Parâmetros'!$A$18:$A$117,0))="","",INDEX('Parâmetros'!$G$18:$G$117,MATCH(B239,'Parâmetros'!$A$18:$A$117,0)))))</f>
        <v/>
      </c>
      <c r="F239" s="45">
        <f>IF(B239="","",IF(COUNTIFS('Histórico'!$B$6:$B$305,B239,'Histórico'!$L$6:$L$305,"OK",'Histórico'!$M$6:$M$305,MONTH(A239),'Histórico'!$A$6:$A$305,"&lt;="&amp;'Parâmetros'!$B$2)&gt;='Parâmetros'!$B$12,MAX('Parâmetros'!$B$13,MIN('Parâmetros'!$B$14,IFERROR(AVERAGEIFS('Histórico'!$H$6:$H$305,'Histórico'!$B$6:$B$305,B239,'Histórico'!$L$6:$L$305,"OK",'Histórico'!$M$6:$M$305,MONTH(A239),'Histórico'!$A$6:$A$305,"&lt;="&amp;'Parâmetros'!$B$2)/AVERAGEIFS('Histórico'!$H$6:$H$305,'Histórico'!$B$6:$B$305,B239,'Histórico'!$L$6:$L$305,"OK",'Histórico'!$A$6:$A$305,"&lt;="&amp;'Parâmetros'!$B$2),1))),1))</f>
        <v/>
      </c>
      <c r="G239" s="45">
        <f>IF(OR(A239="",B239=""),"",MAX(0.1,1+SUMPRODUCT(--('Eventos'!$B$6:$B$105&lt;=EOMONTH(A239,0)),--('Eventos'!$C$6:$C$105&gt;=A239),--((('Eventos'!$D$6:$D$105=B239)+('Eventos'!$D$6:$D$105="TODOS"))&gt;0),--('Eventos'!$G$6:$G$105="Ativo"),--('Eventos'!$I$6:$I$105="OK"),'Eventos'!$F$6:$F$105)))</f>
        <v/>
      </c>
      <c r="H239" s="44">
        <f>IF(OR(B239="",E239=""),"",MAX(0,E239*F239*G239))</f>
        <v/>
      </c>
      <c r="I239" s="44">
        <f>IF(H239="","",H239*'Parâmetros'!$B$6)</f>
        <v/>
      </c>
      <c r="J239" s="44">
        <f>IF(H239="","",H239*'Parâmetros'!$B$7)</f>
        <v/>
      </c>
      <c r="K239" s="44">
        <f>IF(H239="","",H239*'Parâmetros'!$B$8)</f>
        <v/>
      </c>
      <c r="L239" s="44">
        <f>IF(H239="","",IF('Parâmetros'!$B$5="Conservador",I239,IF('Parâmetros'!$B$5="Otimista",K239,J239)))</f>
        <v/>
      </c>
      <c r="M239" s="46">
        <f>IF(B239="","",IF(COUNTIFS('Histórico'!$B$6:$B$305,B239,'Histórico'!$J$6:$J$305,"&lt;&gt;")&gt;='Parâmetros'!$B$10,AVERAGEIFS('Histórico'!$K$6:$K$305,'Histórico'!$B$6:$B$305,B239,'Histórico'!$J$6:$J$305,"&lt;&gt;"),'Parâmetros'!$B$9))</f>
        <v/>
      </c>
      <c r="N239" s="44">
        <f>IF(L239="","",MAX(0,L239*(1-M239)))</f>
        <v/>
      </c>
      <c r="O239" s="44">
        <f>IF(L239="","",L239*(1+M239))</f>
        <v/>
      </c>
      <c r="P239" s="44">
        <f>IF(L239="","",IF(INDEX('Parâmetros'!$E$18:$E$117,MATCH(B239,'Parâmetros'!$A$18:$A$117,0))="","",INDEX('Parâmetros'!$E$18:$E$117,MATCH(B239,'Parâmetros'!$A$18:$A$117,0))+N(INDEX('Parâmetros'!$F$18:$F$117,MATCH(B239,'Parâmetros'!$A$18:$A$117,0)))-SUMIFS($L$6:L239,$B$6:B239,B239,$A$6:A239,"&lt;="&amp;A239)))</f>
        <v/>
      </c>
      <c r="Q239" s="44">
        <f>IF(P239="","",MAX(0,-P239))</f>
        <v/>
      </c>
      <c r="R239" s="43">
        <f>IF(B239="","",IF(L239="","SEM BASE",IF(P239="","ESTOQUE NÃO INFORMADO",IF(P239&lt;0,"RUPTURA PREVISTA",IF(D239="Sem histórico","USAR DEMANDA INICIAL",IF(D239="Histórico insuficiente","HISTÓRICO INSUFICIENTE","OK"))))))</f>
        <v/>
      </c>
    </row>
    <row r="240">
      <c r="A240" s="42">
        <f>IF(B240="","",EDATE(EOMONTH('Parâmetros'!$B$2,0)+1,MOD(ROW()-6,12)))</f>
        <v/>
      </c>
      <c r="B24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40" s="43">
        <f>IF(B240="","",INDEX('Parâmetros'!$B$18:$B$117,MATCH(B240,'Parâmetros'!$A$18:$A$117,0)))</f>
        <v/>
      </c>
      <c r="D240" s="43">
        <f>IF(B240="","",INDEX('Parâmetros'!$I$18:$I$117,MATCH(B240,'Parâmetros'!$A$18:$A$117,0)))</f>
        <v/>
      </c>
      <c r="E240" s="44">
        <f>IF(B240="","",IF(COUNTIFS('Histórico'!$B$6:$B$305,B240,'Histórico'!$A$6:$A$305,"&gt;="&amp;EDATE(EOMONTH('Parâmetros'!$B$2,0)+1,-'Parâmetros'!$B$4),'Histórico'!$A$6:$A$305,"&lt;="&amp;'Parâmetros'!$B$2,'Histórico'!$L$6:$L$305,"OK")&gt;='Parâmetros'!$B$11,AVERAGEIFS('Histórico'!$H$6:$H$305,'Histórico'!$B$6:$B$305,B240,'Histórico'!$A$6:$A$305,"&gt;="&amp;EDATE(EOMONTH('Parâmetros'!$B$2,0)+1,-'Parâmetros'!$B$4),'Histórico'!$A$6:$A$305,"&lt;="&amp;'Parâmetros'!$B$2,'Histórico'!$L$6:$L$305,"OK"),IF(INDEX('Parâmetros'!$G$18:$G$117,MATCH(B240,'Parâmetros'!$A$18:$A$117,0))="","",INDEX('Parâmetros'!$G$18:$G$117,MATCH(B240,'Parâmetros'!$A$18:$A$117,0)))))</f>
        <v/>
      </c>
      <c r="F240" s="45">
        <f>IF(B240="","",IF(COUNTIFS('Histórico'!$B$6:$B$305,B240,'Histórico'!$L$6:$L$305,"OK",'Histórico'!$M$6:$M$305,MONTH(A240),'Histórico'!$A$6:$A$305,"&lt;="&amp;'Parâmetros'!$B$2)&gt;='Parâmetros'!$B$12,MAX('Parâmetros'!$B$13,MIN('Parâmetros'!$B$14,IFERROR(AVERAGEIFS('Histórico'!$H$6:$H$305,'Histórico'!$B$6:$B$305,B240,'Histórico'!$L$6:$L$305,"OK",'Histórico'!$M$6:$M$305,MONTH(A240),'Histórico'!$A$6:$A$305,"&lt;="&amp;'Parâmetros'!$B$2)/AVERAGEIFS('Histórico'!$H$6:$H$305,'Histórico'!$B$6:$B$305,B240,'Histórico'!$L$6:$L$305,"OK",'Histórico'!$A$6:$A$305,"&lt;="&amp;'Parâmetros'!$B$2),1))),1))</f>
        <v/>
      </c>
      <c r="G240" s="45">
        <f>IF(OR(A240="",B240=""),"",MAX(0.1,1+SUMPRODUCT(--('Eventos'!$B$6:$B$105&lt;=EOMONTH(A240,0)),--('Eventos'!$C$6:$C$105&gt;=A240),--((('Eventos'!$D$6:$D$105=B240)+('Eventos'!$D$6:$D$105="TODOS"))&gt;0),--('Eventos'!$G$6:$G$105="Ativo"),--('Eventos'!$I$6:$I$105="OK"),'Eventos'!$F$6:$F$105)))</f>
        <v/>
      </c>
      <c r="H240" s="44">
        <f>IF(OR(B240="",E240=""),"",MAX(0,E240*F240*G240))</f>
        <v/>
      </c>
      <c r="I240" s="44">
        <f>IF(H240="","",H240*'Parâmetros'!$B$6)</f>
        <v/>
      </c>
      <c r="J240" s="44">
        <f>IF(H240="","",H240*'Parâmetros'!$B$7)</f>
        <v/>
      </c>
      <c r="K240" s="44">
        <f>IF(H240="","",H240*'Parâmetros'!$B$8)</f>
        <v/>
      </c>
      <c r="L240" s="44">
        <f>IF(H240="","",IF('Parâmetros'!$B$5="Conservador",I240,IF('Parâmetros'!$B$5="Otimista",K240,J240)))</f>
        <v/>
      </c>
      <c r="M240" s="46">
        <f>IF(B240="","",IF(COUNTIFS('Histórico'!$B$6:$B$305,B240,'Histórico'!$J$6:$J$305,"&lt;&gt;")&gt;='Parâmetros'!$B$10,AVERAGEIFS('Histórico'!$K$6:$K$305,'Histórico'!$B$6:$B$305,B240,'Histórico'!$J$6:$J$305,"&lt;&gt;"),'Parâmetros'!$B$9))</f>
        <v/>
      </c>
      <c r="N240" s="44">
        <f>IF(L240="","",MAX(0,L240*(1-M240)))</f>
        <v/>
      </c>
      <c r="O240" s="44">
        <f>IF(L240="","",L240*(1+M240))</f>
        <v/>
      </c>
      <c r="P240" s="44">
        <f>IF(L240="","",IF(INDEX('Parâmetros'!$E$18:$E$117,MATCH(B240,'Parâmetros'!$A$18:$A$117,0))="","",INDEX('Parâmetros'!$E$18:$E$117,MATCH(B240,'Parâmetros'!$A$18:$A$117,0))+N(INDEX('Parâmetros'!$F$18:$F$117,MATCH(B240,'Parâmetros'!$A$18:$A$117,0)))-SUMIFS($L$6:L240,$B$6:B240,B240,$A$6:A240,"&lt;="&amp;A240)))</f>
        <v/>
      </c>
      <c r="Q240" s="44">
        <f>IF(P240="","",MAX(0,-P240))</f>
        <v/>
      </c>
      <c r="R240" s="43">
        <f>IF(B240="","",IF(L240="","SEM BASE",IF(P240="","ESTOQUE NÃO INFORMADO",IF(P240&lt;0,"RUPTURA PREVISTA",IF(D240="Sem histórico","USAR DEMANDA INICIAL",IF(D240="Histórico insuficiente","HISTÓRICO INSUFICIENTE","OK"))))))</f>
        <v/>
      </c>
    </row>
    <row r="241">
      <c r="A241" s="42">
        <f>IF(B241="","",EDATE(EOMONTH('Parâmetros'!$B$2,0)+1,MOD(ROW()-6,12)))</f>
        <v/>
      </c>
      <c r="B24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41" s="43">
        <f>IF(B241="","",INDEX('Parâmetros'!$B$18:$B$117,MATCH(B241,'Parâmetros'!$A$18:$A$117,0)))</f>
        <v/>
      </c>
      <c r="D241" s="43">
        <f>IF(B241="","",INDEX('Parâmetros'!$I$18:$I$117,MATCH(B241,'Parâmetros'!$A$18:$A$117,0)))</f>
        <v/>
      </c>
      <c r="E241" s="44">
        <f>IF(B241="","",IF(COUNTIFS('Histórico'!$B$6:$B$305,B241,'Histórico'!$A$6:$A$305,"&gt;="&amp;EDATE(EOMONTH('Parâmetros'!$B$2,0)+1,-'Parâmetros'!$B$4),'Histórico'!$A$6:$A$305,"&lt;="&amp;'Parâmetros'!$B$2,'Histórico'!$L$6:$L$305,"OK")&gt;='Parâmetros'!$B$11,AVERAGEIFS('Histórico'!$H$6:$H$305,'Histórico'!$B$6:$B$305,B241,'Histórico'!$A$6:$A$305,"&gt;="&amp;EDATE(EOMONTH('Parâmetros'!$B$2,0)+1,-'Parâmetros'!$B$4),'Histórico'!$A$6:$A$305,"&lt;="&amp;'Parâmetros'!$B$2,'Histórico'!$L$6:$L$305,"OK"),IF(INDEX('Parâmetros'!$G$18:$G$117,MATCH(B241,'Parâmetros'!$A$18:$A$117,0))="","",INDEX('Parâmetros'!$G$18:$G$117,MATCH(B241,'Parâmetros'!$A$18:$A$117,0)))))</f>
        <v/>
      </c>
      <c r="F241" s="45">
        <f>IF(B241="","",IF(COUNTIFS('Histórico'!$B$6:$B$305,B241,'Histórico'!$L$6:$L$305,"OK",'Histórico'!$M$6:$M$305,MONTH(A241),'Histórico'!$A$6:$A$305,"&lt;="&amp;'Parâmetros'!$B$2)&gt;='Parâmetros'!$B$12,MAX('Parâmetros'!$B$13,MIN('Parâmetros'!$B$14,IFERROR(AVERAGEIFS('Histórico'!$H$6:$H$305,'Histórico'!$B$6:$B$305,B241,'Histórico'!$L$6:$L$305,"OK",'Histórico'!$M$6:$M$305,MONTH(A241),'Histórico'!$A$6:$A$305,"&lt;="&amp;'Parâmetros'!$B$2)/AVERAGEIFS('Histórico'!$H$6:$H$305,'Histórico'!$B$6:$B$305,B241,'Histórico'!$L$6:$L$305,"OK",'Histórico'!$A$6:$A$305,"&lt;="&amp;'Parâmetros'!$B$2),1))),1))</f>
        <v/>
      </c>
      <c r="G241" s="45">
        <f>IF(OR(A241="",B241=""),"",MAX(0.1,1+SUMPRODUCT(--('Eventos'!$B$6:$B$105&lt;=EOMONTH(A241,0)),--('Eventos'!$C$6:$C$105&gt;=A241),--((('Eventos'!$D$6:$D$105=B241)+('Eventos'!$D$6:$D$105="TODOS"))&gt;0),--('Eventos'!$G$6:$G$105="Ativo"),--('Eventos'!$I$6:$I$105="OK"),'Eventos'!$F$6:$F$105)))</f>
        <v/>
      </c>
      <c r="H241" s="44">
        <f>IF(OR(B241="",E241=""),"",MAX(0,E241*F241*G241))</f>
        <v/>
      </c>
      <c r="I241" s="44">
        <f>IF(H241="","",H241*'Parâmetros'!$B$6)</f>
        <v/>
      </c>
      <c r="J241" s="44">
        <f>IF(H241="","",H241*'Parâmetros'!$B$7)</f>
        <v/>
      </c>
      <c r="K241" s="44">
        <f>IF(H241="","",H241*'Parâmetros'!$B$8)</f>
        <v/>
      </c>
      <c r="L241" s="44">
        <f>IF(H241="","",IF('Parâmetros'!$B$5="Conservador",I241,IF('Parâmetros'!$B$5="Otimista",K241,J241)))</f>
        <v/>
      </c>
      <c r="M241" s="46">
        <f>IF(B241="","",IF(COUNTIFS('Histórico'!$B$6:$B$305,B241,'Histórico'!$J$6:$J$305,"&lt;&gt;")&gt;='Parâmetros'!$B$10,AVERAGEIFS('Histórico'!$K$6:$K$305,'Histórico'!$B$6:$B$305,B241,'Histórico'!$J$6:$J$305,"&lt;&gt;"),'Parâmetros'!$B$9))</f>
        <v/>
      </c>
      <c r="N241" s="44">
        <f>IF(L241="","",MAX(0,L241*(1-M241)))</f>
        <v/>
      </c>
      <c r="O241" s="44">
        <f>IF(L241="","",L241*(1+M241))</f>
        <v/>
      </c>
      <c r="P241" s="44">
        <f>IF(L241="","",IF(INDEX('Parâmetros'!$E$18:$E$117,MATCH(B241,'Parâmetros'!$A$18:$A$117,0))="","",INDEX('Parâmetros'!$E$18:$E$117,MATCH(B241,'Parâmetros'!$A$18:$A$117,0))+N(INDEX('Parâmetros'!$F$18:$F$117,MATCH(B241,'Parâmetros'!$A$18:$A$117,0)))-SUMIFS($L$6:L241,$B$6:B241,B241,$A$6:A241,"&lt;="&amp;A241)))</f>
        <v/>
      </c>
      <c r="Q241" s="44">
        <f>IF(P241="","",MAX(0,-P241))</f>
        <v/>
      </c>
      <c r="R241" s="43">
        <f>IF(B241="","",IF(L241="","SEM BASE",IF(P241="","ESTOQUE NÃO INFORMADO",IF(P241&lt;0,"RUPTURA PREVISTA",IF(D241="Sem histórico","USAR DEMANDA INICIAL",IF(D241="Histórico insuficiente","HISTÓRICO INSUFICIENTE","OK"))))))</f>
        <v/>
      </c>
    </row>
    <row r="242">
      <c r="A242" s="42">
        <f>IF(B242="","",EDATE(EOMONTH('Parâmetros'!$B$2,0)+1,MOD(ROW()-6,12)))</f>
        <v/>
      </c>
      <c r="B24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42" s="43">
        <f>IF(B242="","",INDEX('Parâmetros'!$B$18:$B$117,MATCH(B242,'Parâmetros'!$A$18:$A$117,0)))</f>
        <v/>
      </c>
      <c r="D242" s="43">
        <f>IF(B242="","",INDEX('Parâmetros'!$I$18:$I$117,MATCH(B242,'Parâmetros'!$A$18:$A$117,0)))</f>
        <v/>
      </c>
      <c r="E242" s="44">
        <f>IF(B242="","",IF(COUNTIFS('Histórico'!$B$6:$B$305,B242,'Histórico'!$A$6:$A$305,"&gt;="&amp;EDATE(EOMONTH('Parâmetros'!$B$2,0)+1,-'Parâmetros'!$B$4),'Histórico'!$A$6:$A$305,"&lt;="&amp;'Parâmetros'!$B$2,'Histórico'!$L$6:$L$305,"OK")&gt;='Parâmetros'!$B$11,AVERAGEIFS('Histórico'!$H$6:$H$305,'Histórico'!$B$6:$B$305,B242,'Histórico'!$A$6:$A$305,"&gt;="&amp;EDATE(EOMONTH('Parâmetros'!$B$2,0)+1,-'Parâmetros'!$B$4),'Histórico'!$A$6:$A$305,"&lt;="&amp;'Parâmetros'!$B$2,'Histórico'!$L$6:$L$305,"OK"),IF(INDEX('Parâmetros'!$G$18:$G$117,MATCH(B242,'Parâmetros'!$A$18:$A$117,0))="","",INDEX('Parâmetros'!$G$18:$G$117,MATCH(B242,'Parâmetros'!$A$18:$A$117,0)))))</f>
        <v/>
      </c>
      <c r="F242" s="45">
        <f>IF(B242="","",IF(COUNTIFS('Histórico'!$B$6:$B$305,B242,'Histórico'!$L$6:$L$305,"OK",'Histórico'!$M$6:$M$305,MONTH(A242),'Histórico'!$A$6:$A$305,"&lt;="&amp;'Parâmetros'!$B$2)&gt;='Parâmetros'!$B$12,MAX('Parâmetros'!$B$13,MIN('Parâmetros'!$B$14,IFERROR(AVERAGEIFS('Histórico'!$H$6:$H$305,'Histórico'!$B$6:$B$305,B242,'Histórico'!$L$6:$L$305,"OK",'Histórico'!$M$6:$M$305,MONTH(A242),'Histórico'!$A$6:$A$305,"&lt;="&amp;'Parâmetros'!$B$2)/AVERAGEIFS('Histórico'!$H$6:$H$305,'Histórico'!$B$6:$B$305,B242,'Histórico'!$L$6:$L$305,"OK",'Histórico'!$A$6:$A$305,"&lt;="&amp;'Parâmetros'!$B$2),1))),1))</f>
        <v/>
      </c>
      <c r="G242" s="45">
        <f>IF(OR(A242="",B242=""),"",MAX(0.1,1+SUMPRODUCT(--('Eventos'!$B$6:$B$105&lt;=EOMONTH(A242,0)),--('Eventos'!$C$6:$C$105&gt;=A242),--((('Eventos'!$D$6:$D$105=B242)+('Eventos'!$D$6:$D$105="TODOS"))&gt;0),--('Eventos'!$G$6:$G$105="Ativo"),--('Eventos'!$I$6:$I$105="OK"),'Eventos'!$F$6:$F$105)))</f>
        <v/>
      </c>
      <c r="H242" s="44">
        <f>IF(OR(B242="",E242=""),"",MAX(0,E242*F242*G242))</f>
        <v/>
      </c>
      <c r="I242" s="44">
        <f>IF(H242="","",H242*'Parâmetros'!$B$6)</f>
        <v/>
      </c>
      <c r="J242" s="44">
        <f>IF(H242="","",H242*'Parâmetros'!$B$7)</f>
        <v/>
      </c>
      <c r="K242" s="44">
        <f>IF(H242="","",H242*'Parâmetros'!$B$8)</f>
        <v/>
      </c>
      <c r="L242" s="44">
        <f>IF(H242="","",IF('Parâmetros'!$B$5="Conservador",I242,IF('Parâmetros'!$B$5="Otimista",K242,J242)))</f>
        <v/>
      </c>
      <c r="M242" s="46">
        <f>IF(B242="","",IF(COUNTIFS('Histórico'!$B$6:$B$305,B242,'Histórico'!$J$6:$J$305,"&lt;&gt;")&gt;='Parâmetros'!$B$10,AVERAGEIFS('Histórico'!$K$6:$K$305,'Histórico'!$B$6:$B$305,B242,'Histórico'!$J$6:$J$305,"&lt;&gt;"),'Parâmetros'!$B$9))</f>
        <v/>
      </c>
      <c r="N242" s="44">
        <f>IF(L242="","",MAX(0,L242*(1-M242)))</f>
        <v/>
      </c>
      <c r="O242" s="44">
        <f>IF(L242="","",L242*(1+M242))</f>
        <v/>
      </c>
      <c r="P242" s="44">
        <f>IF(L242="","",IF(INDEX('Parâmetros'!$E$18:$E$117,MATCH(B242,'Parâmetros'!$A$18:$A$117,0))="","",INDEX('Parâmetros'!$E$18:$E$117,MATCH(B242,'Parâmetros'!$A$18:$A$117,0))+N(INDEX('Parâmetros'!$F$18:$F$117,MATCH(B242,'Parâmetros'!$A$18:$A$117,0)))-SUMIFS($L$6:L242,$B$6:B242,B242,$A$6:A242,"&lt;="&amp;A242)))</f>
        <v/>
      </c>
      <c r="Q242" s="44">
        <f>IF(P242="","",MAX(0,-P242))</f>
        <v/>
      </c>
      <c r="R242" s="43">
        <f>IF(B242="","",IF(L242="","SEM BASE",IF(P242="","ESTOQUE NÃO INFORMADO",IF(P242&lt;0,"RUPTURA PREVISTA",IF(D242="Sem histórico","USAR DEMANDA INICIAL",IF(D242="Histórico insuficiente","HISTÓRICO INSUFICIENTE","OK"))))))</f>
        <v/>
      </c>
    </row>
    <row r="243">
      <c r="A243" s="42">
        <f>IF(B243="","",EDATE(EOMONTH('Parâmetros'!$B$2,0)+1,MOD(ROW()-6,12)))</f>
        <v/>
      </c>
      <c r="B24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43" s="43">
        <f>IF(B243="","",INDEX('Parâmetros'!$B$18:$B$117,MATCH(B243,'Parâmetros'!$A$18:$A$117,0)))</f>
        <v/>
      </c>
      <c r="D243" s="43">
        <f>IF(B243="","",INDEX('Parâmetros'!$I$18:$I$117,MATCH(B243,'Parâmetros'!$A$18:$A$117,0)))</f>
        <v/>
      </c>
      <c r="E243" s="44">
        <f>IF(B243="","",IF(COUNTIFS('Histórico'!$B$6:$B$305,B243,'Histórico'!$A$6:$A$305,"&gt;="&amp;EDATE(EOMONTH('Parâmetros'!$B$2,0)+1,-'Parâmetros'!$B$4),'Histórico'!$A$6:$A$305,"&lt;="&amp;'Parâmetros'!$B$2,'Histórico'!$L$6:$L$305,"OK")&gt;='Parâmetros'!$B$11,AVERAGEIFS('Histórico'!$H$6:$H$305,'Histórico'!$B$6:$B$305,B243,'Histórico'!$A$6:$A$305,"&gt;="&amp;EDATE(EOMONTH('Parâmetros'!$B$2,0)+1,-'Parâmetros'!$B$4),'Histórico'!$A$6:$A$305,"&lt;="&amp;'Parâmetros'!$B$2,'Histórico'!$L$6:$L$305,"OK"),IF(INDEX('Parâmetros'!$G$18:$G$117,MATCH(B243,'Parâmetros'!$A$18:$A$117,0))="","",INDEX('Parâmetros'!$G$18:$G$117,MATCH(B243,'Parâmetros'!$A$18:$A$117,0)))))</f>
        <v/>
      </c>
      <c r="F243" s="45">
        <f>IF(B243="","",IF(COUNTIFS('Histórico'!$B$6:$B$305,B243,'Histórico'!$L$6:$L$305,"OK",'Histórico'!$M$6:$M$305,MONTH(A243),'Histórico'!$A$6:$A$305,"&lt;="&amp;'Parâmetros'!$B$2)&gt;='Parâmetros'!$B$12,MAX('Parâmetros'!$B$13,MIN('Parâmetros'!$B$14,IFERROR(AVERAGEIFS('Histórico'!$H$6:$H$305,'Histórico'!$B$6:$B$305,B243,'Histórico'!$L$6:$L$305,"OK",'Histórico'!$M$6:$M$305,MONTH(A243),'Histórico'!$A$6:$A$305,"&lt;="&amp;'Parâmetros'!$B$2)/AVERAGEIFS('Histórico'!$H$6:$H$305,'Histórico'!$B$6:$B$305,B243,'Histórico'!$L$6:$L$305,"OK",'Histórico'!$A$6:$A$305,"&lt;="&amp;'Parâmetros'!$B$2),1))),1))</f>
        <v/>
      </c>
      <c r="G243" s="45">
        <f>IF(OR(A243="",B243=""),"",MAX(0.1,1+SUMPRODUCT(--('Eventos'!$B$6:$B$105&lt;=EOMONTH(A243,0)),--('Eventos'!$C$6:$C$105&gt;=A243),--((('Eventos'!$D$6:$D$105=B243)+('Eventos'!$D$6:$D$105="TODOS"))&gt;0),--('Eventos'!$G$6:$G$105="Ativo"),--('Eventos'!$I$6:$I$105="OK"),'Eventos'!$F$6:$F$105)))</f>
        <v/>
      </c>
      <c r="H243" s="44">
        <f>IF(OR(B243="",E243=""),"",MAX(0,E243*F243*G243))</f>
        <v/>
      </c>
      <c r="I243" s="44">
        <f>IF(H243="","",H243*'Parâmetros'!$B$6)</f>
        <v/>
      </c>
      <c r="J243" s="44">
        <f>IF(H243="","",H243*'Parâmetros'!$B$7)</f>
        <v/>
      </c>
      <c r="K243" s="44">
        <f>IF(H243="","",H243*'Parâmetros'!$B$8)</f>
        <v/>
      </c>
      <c r="L243" s="44">
        <f>IF(H243="","",IF('Parâmetros'!$B$5="Conservador",I243,IF('Parâmetros'!$B$5="Otimista",K243,J243)))</f>
        <v/>
      </c>
      <c r="M243" s="46">
        <f>IF(B243="","",IF(COUNTIFS('Histórico'!$B$6:$B$305,B243,'Histórico'!$J$6:$J$305,"&lt;&gt;")&gt;='Parâmetros'!$B$10,AVERAGEIFS('Histórico'!$K$6:$K$305,'Histórico'!$B$6:$B$305,B243,'Histórico'!$J$6:$J$305,"&lt;&gt;"),'Parâmetros'!$B$9))</f>
        <v/>
      </c>
      <c r="N243" s="44">
        <f>IF(L243="","",MAX(0,L243*(1-M243)))</f>
        <v/>
      </c>
      <c r="O243" s="44">
        <f>IF(L243="","",L243*(1+M243))</f>
        <v/>
      </c>
      <c r="P243" s="44">
        <f>IF(L243="","",IF(INDEX('Parâmetros'!$E$18:$E$117,MATCH(B243,'Parâmetros'!$A$18:$A$117,0))="","",INDEX('Parâmetros'!$E$18:$E$117,MATCH(B243,'Parâmetros'!$A$18:$A$117,0))+N(INDEX('Parâmetros'!$F$18:$F$117,MATCH(B243,'Parâmetros'!$A$18:$A$117,0)))-SUMIFS($L$6:L243,$B$6:B243,B243,$A$6:A243,"&lt;="&amp;A243)))</f>
        <v/>
      </c>
      <c r="Q243" s="44">
        <f>IF(P243="","",MAX(0,-P243))</f>
        <v/>
      </c>
      <c r="R243" s="43">
        <f>IF(B243="","",IF(L243="","SEM BASE",IF(P243="","ESTOQUE NÃO INFORMADO",IF(P243&lt;0,"RUPTURA PREVISTA",IF(D243="Sem histórico","USAR DEMANDA INICIAL",IF(D243="Histórico insuficiente","HISTÓRICO INSUFICIENTE","OK"))))))</f>
        <v/>
      </c>
    </row>
    <row r="244">
      <c r="A244" s="42">
        <f>IF(B244="","",EDATE(EOMONTH('Parâmetros'!$B$2,0)+1,MOD(ROW()-6,12)))</f>
        <v/>
      </c>
      <c r="B24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44" s="43">
        <f>IF(B244="","",INDEX('Parâmetros'!$B$18:$B$117,MATCH(B244,'Parâmetros'!$A$18:$A$117,0)))</f>
        <v/>
      </c>
      <c r="D244" s="43">
        <f>IF(B244="","",INDEX('Parâmetros'!$I$18:$I$117,MATCH(B244,'Parâmetros'!$A$18:$A$117,0)))</f>
        <v/>
      </c>
      <c r="E244" s="44">
        <f>IF(B244="","",IF(COUNTIFS('Histórico'!$B$6:$B$305,B244,'Histórico'!$A$6:$A$305,"&gt;="&amp;EDATE(EOMONTH('Parâmetros'!$B$2,0)+1,-'Parâmetros'!$B$4),'Histórico'!$A$6:$A$305,"&lt;="&amp;'Parâmetros'!$B$2,'Histórico'!$L$6:$L$305,"OK")&gt;='Parâmetros'!$B$11,AVERAGEIFS('Histórico'!$H$6:$H$305,'Histórico'!$B$6:$B$305,B244,'Histórico'!$A$6:$A$305,"&gt;="&amp;EDATE(EOMONTH('Parâmetros'!$B$2,0)+1,-'Parâmetros'!$B$4),'Histórico'!$A$6:$A$305,"&lt;="&amp;'Parâmetros'!$B$2,'Histórico'!$L$6:$L$305,"OK"),IF(INDEX('Parâmetros'!$G$18:$G$117,MATCH(B244,'Parâmetros'!$A$18:$A$117,0))="","",INDEX('Parâmetros'!$G$18:$G$117,MATCH(B244,'Parâmetros'!$A$18:$A$117,0)))))</f>
        <v/>
      </c>
      <c r="F244" s="45">
        <f>IF(B244="","",IF(COUNTIFS('Histórico'!$B$6:$B$305,B244,'Histórico'!$L$6:$L$305,"OK",'Histórico'!$M$6:$M$305,MONTH(A244),'Histórico'!$A$6:$A$305,"&lt;="&amp;'Parâmetros'!$B$2)&gt;='Parâmetros'!$B$12,MAX('Parâmetros'!$B$13,MIN('Parâmetros'!$B$14,IFERROR(AVERAGEIFS('Histórico'!$H$6:$H$305,'Histórico'!$B$6:$B$305,B244,'Histórico'!$L$6:$L$305,"OK",'Histórico'!$M$6:$M$305,MONTH(A244),'Histórico'!$A$6:$A$305,"&lt;="&amp;'Parâmetros'!$B$2)/AVERAGEIFS('Histórico'!$H$6:$H$305,'Histórico'!$B$6:$B$305,B244,'Histórico'!$L$6:$L$305,"OK",'Histórico'!$A$6:$A$305,"&lt;="&amp;'Parâmetros'!$B$2),1))),1))</f>
        <v/>
      </c>
      <c r="G244" s="45">
        <f>IF(OR(A244="",B244=""),"",MAX(0.1,1+SUMPRODUCT(--('Eventos'!$B$6:$B$105&lt;=EOMONTH(A244,0)),--('Eventos'!$C$6:$C$105&gt;=A244),--((('Eventos'!$D$6:$D$105=B244)+('Eventos'!$D$6:$D$105="TODOS"))&gt;0),--('Eventos'!$G$6:$G$105="Ativo"),--('Eventos'!$I$6:$I$105="OK"),'Eventos'!$F$6:$F$105)))</f>
        <v/>
      </c>
      <c r="H244" s="44">
        <f>IF(OR(B244="",E244=""),"",MAX(0,E244*F244*G244))</f>
        <v/>
      </c>
      <c r="I244" s="44">
        <f>IF(H244="","",H244*'Parâmetros'!$B$6)</f>
        <v/>
      </c>
      <c r="J244" s="44">
        <f>IF(H244="","",H244*'Parâmetros'!$B$7)</f>
        <v/>
      </c>
      <c r="K244" s="44">
        <f>IF(H244="","",H244*'Parâmetros'!$B$8)</f>
        <v/>
      </c>
      <c r="L244" s="44">
        <f>IF(H244="","",IF('Parâmetros'!$B$5="Conservador",I244,IF('Parâmetros'!$B$5="Otimista",K244,J244)))</f>
        <v/>
      </c>
      <c r="M244" s="46">
        <f>IF(B244="","",IF(COUNTIFS('Histórico'!$B$6:$B$305,B244,'Histórico'!$J$6:$J$305,"&lt;&gt;")&gt;='Parâmetros'!$B$10,AVERAGEIFS('Histórico'!$K$6:$K$305,'Histórico'!$B$6:$B$305,B244,'Histórico'!$J$6:$J$305,"&lt;&gt;"),'Parâmetros'!$B$9))</f>
        <v/>
      </c>
      <c r="N244" s="44">
        <f>IF(L244="","",MAX(0,L244*(1-M244)))</f>
        <v/>
      </c>
      <c r="O244" s="44">
        <f>IF(L244="","",L244*(1+M244))</f>
        <v/>
      </c>
      <c r="P244" s="44">
        <f>IF(L244="","",IF(INDEX('Parâmetros'!$E$18:$E$117,MATCH(B244,'Parâmetros'!$A$18:$A$117,0))="","",INDEX('Parâmetros'!$E$18:$E$117,MATCH(B244,'Parâmetros'!$A$18:$A$117,0))+N(INDEX('Parâmetros'!$F$18:$F$117,MATCH(B244,'Parâmetros'!$A$18:$A$117,0)))-SUMIFS($L$6:L244,$B$6:B244,B244,$A$6:A244,"&lt;="&amp;A244)))</f>
        <v/>
      </c>
      <c r="Q244" s="44">
        <f>IF(P244="","",MAX(0,-P244))</f>
        <v/>
      </c>
      <c r="R244" s="43">
        <f>IF(B244="","",IF(L244="","SEM BASE",IF(P244="","ESTOQUE NÃO INFORMADO",IF(P244&lt;0,"RUPTURA PREVISTA",IF(D244="Sem histórico","USAR DEMANDA INICIAL",IF(D244="Histórico insuficiente","HISTÓRICO INSUFICIENTE","OK"))))))</f>
        <v/>
      </c>
    </row>
    <row r="245">
      <c r="A245" s="42">
        <f>IF(B245="","",EDATE(EOMONTH('Parâmetros'!$B$2,0)+1,MOD(ROW()-6,12)))</f>
        <v/>
      </c>
      <c r="B24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45" s="43">
        <f>IF(B245="","",INDEX('Parâmetros'!$B$18:$B$117,MATCH(B245,'Parâmetros'!$A$18:$A$117,0)))</f>
        <v/>
      </c>
      <c r="D245" s="43">
        <f>IF(B245="","",INDEX('Parâmetros'!$I$18:$I$117,MATCH(B245,'Parâmetros'!$A$18:$A$117,0)))</f>
        <v/>
      </c>
      <c r="E245" s="44">
        <f>IF(B245="","",IF(COUNTIFS('Histórico'!$B$6:$B$305,B245,'Histórico'!$A$6:$A$305,"&gt;="&amp;EDATE(EOMONTH('Parâmetros'!$B$2,0)+1,-'Parâmetros'!$B$4),'Histórico'!$A$6:$A$305,"&lt;="&amp;'Parâmetros'!$B$2,'Histórico'!$L$6:$L$305,"OK")&gt;='Parâmetros'!$B$11,AVERAGEIFS('Histórico'!$H$6:$H$305,'Histórico'!$B$6:$B$305,B245,'Histórico'!$A$6:$A$305,"&gt;="&amp;EDATE(EOMONTH('Parâmetros'!$B$2,0)+1,-'Parâmetros'!$B$4),'Histórico'!$A$6:$A$305,"&lt;="&amp;'Parâmetros'!$B$2,'Histórico'!$L$6:$L$305,"OK"),IF(INDEX('Parâmetros'!$G$18:$G$117,MATCH(B245,'Parâmetros'!$A$18:$A$117,0))="","",INDEX('Parâmetros'!$G$18:$G$117,MATCH(B245,'Parâmetros'!$A$18:$A$117,0)))))</f>
        <v/>
      </c>
      <c r="F245" s="45">
        <f>IF(B245="","",IF(COUNTIFS('Histórico'!$B$6:$B$305,B245,'Histórico'!$L$6:$L$305,"OK",'Histórico'!$M$6:$M$305,MONTH(A245),'Histórico'!$A$6:$A$305,"&lt;="&amp;'Parâmetros'!$B$2)&gt;='Parâmetros'!$B$12,MAX('Parâmetros'!$B$13,MIN('Parâmetros'!$B$14,IFERROR(AVERAGEIFS('Histórico'!$H$6:$H$305,'Histórico'!$B$6:$B$305,B245,'Histórico'!$L$6:$L$305,"OK",'Histórico'!$M$6:$M$305,MONTH(A245),'Histórico'!$A$6:$A$305,"&lt;="&amp;'Parâmetros'!$B$2)/AVERAGEIFS('Histórico'!$H$6:$H$305,'Histórico'!$B$6:$B$305,B245,'Histórico'!$L$6:$L$305,"OK",'Histórico'!$A$6:$A$305,"&lt;="&amp;'Parâmetros'!$B$2),1))),1))</f>
        <v/>
      </c>
      <c r="G245" s="45">
        <f>IF(OR(A245="",B245=""),"",MAX(0.1,1+SUMPRODUCT(--('Eventos'!$B$6:$B$105&lt;=EOMONTH(A245,0)),--('Eventos'!$C$6:$C$105&gt;=A245),--((('Eventos'!$D$6:$D$105=B245)+('Eventos'!$D$6:$D$105="TODOS"))&gt;0),--('Eventos'!$G$6:$G$105="Ativo"),--('Eventos'!$I$6:$I$105="OK"),'Eventos'!$F$6:$F$105)))</f>
        <v/>
      </c>
      <c r="H245" s="44">
        <f>IF(OR(B245="",E245=""),"",MAX(0,E245*F245*G245))</f>
        <v/>
      </c>
      <c r="I245" s="44">
        <f>IF(H245="","",H245*'Parâmetros'!$B$6)</f>
        <v/>
      </c>
      <c r="J245" s="44">
        <f>IF(H245="","",H245*'Parâmetros'!$B$7)</f>
        <v/>
      </c>
      <c r="K245" s="44">
        <f>IF(H245="","",H245*'Parâmetros'!$B$8)</f>
        <v/>
      </c>
      <c r="L245" s="44">
        <f>IF(H245="","",IF('Parâmetros'!$B$5="Conservador",I245,IF('Parâmetros'!$B$5="Otimista",K245,J245)))</f>
        <v/>
      </c>
      <c r="M245" s="46">
        <f>IF(B245="","",IF(COUNTIFS('Histórico'!$B$6:$B$305,B245,'Histórico'!$J$6:$J$305,"&lt;&gt;")&gt;='Parâmetros'!$B$10,AVERAGEIFS('Histórico'!$K$6:$K$305,'Histórico'!$B$6:$B$305,B245,'Histórico'!$J$6:$J$305,"&lt;&gt;"),'Parâmetros'!$B$9))</f>
        <v/>
      </c>
      <c r="N245" s="44">
        <f>IF(L245="","",MAX(0,L245*(1-M245)))</f>
        <v/>
      </c>
      <c r="O245" s="44">
        <f>IF(L245="","",L245*(1+M245))</f>
        <v/>
      </c>
      <c r="P245" s="44">
        <f>IF(L245="","",IF(INDEX('Parâmetros'!$E$18:$E$117,MATCH(B245,'Parâmetros'!$A$18:$A$117,0))="","",INDEX('Parâmetros'!$E$18:$E$117,MATCH(B245,'Parâmetros'!$A$18:$A$117,0))+N(INDEX('Parâmetros'!$F$18:$F$117,MATCH(B245,'Parâmetros'!$A$18:$A$117,0)))-SUMIFS($L$6:L245,$B$6:B245,B245,$A$6:A245,"&lt;="&amp;A245)))</f>
        <v/>
      </c>
      <c r="Q245" s="44">
        <f>IF(P245="","",MAX(0,-P245))</f>
        <v/>
      </c>
      <c r="R245" s="43">
        <f>IF(B245="","",IF(L245="","SEM BASE",IF(P245="","ESTOQUE NÃO INFORMADO",IF(P245&lt;0,"RUPTURA PREVISTA",IF(D245="Sem histórico","USAR DEMANDA INICIAL",IF(D245="Histórico insuficiente","HISTÓRICO INSUFICIENTE","OK"))))))</f>
        <v/>
      </c>
    </row>
    <row r="246">
      <c r="A246" s="42">
        <f>IF(B246="","",EDATE(EOMONTH('Parâmetros'!$B$2,0)+1,MOD(ROW()-6,12)))</f>
        <v/>
      </c>
      <c r="B24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46" s="43">
        <f>IF(B246="","",INDEX('Parâmetros'!$B$18:$B$117,MATCH(B246,'Parâmetros'!$A$18:$A$117,0)))</f>
        <v/>
      </c>
      <c r="D246" s="43">
        <f>IF(B246="","",INDEX('Parâmetros'!$I$18:$I$117,MATCH(B246,'Parâmetros'!$A$18:$A$117,0)))</f>
        <v/>
      </c>
      <c r="E246" s="44">
        <f>IF(B246="","",IF(COUNTIFS('Histórico'!$B$6:$B$305,B246,'Histórico'!$A$6:$A$305,"&gt;="&amp;EDATE(EOMONTH('Parâmetros'!$B$2,0)+1,-'Parâmetros'!$B$4),'Histórico'!$A$6:$A$305,"&lt;="&amp;'Parâmetros'!$B$2,'Histórico'!$L$6:$L$305,"OK")&gt;='Parâmetros'!$B$11,AVERAGEIFS('Histórico'!$H$6:$H$305,'Histórico'!$B$6:$B$305,B246,'Histórico'!$A$6:$A$305,"&gt;="&amp;EDATE(EOMONTH('Parâmetros'!$B$2,0)+1,-'Parâmetros'!$B$4),'Histórico'!$A$6:$A$305,"&lt;="&amp;'Parâmetros'!$B$2,'Histórico'!$L$6:$L$305,"OK"),IF(INDEX('Parâmetros'!$G$18:$G$117,MATCH(B246,'Parâmetros'!$A$18:$A$117,0))="","",INDEX('Parâmetros'!$G$18:$G$117,MATCH(B246,'Parâmetros'!$A$18:$A$117,0)))))</f>
        <v/>
      </c>
      <c r="F246" s="45">
        <f>IF(B246="","",IF(COUNTIFS('Histórico'!$B$6:$B$305,B246,'Histórico'!$L$6:$L$305,"OK",'Histórico'!$M$6:$M$305,MONTH(A246),'Histórico'!$A$6:$A$305,"&lt;="&amp;'Parâmetros'!$B$2)&gt;='Parâmetros'!$B$12,MAX('Parâmetros'!$B$13,MIN('Parâmetros'!$B$14,IFERROR(AVERAGEIFS('Histórico'!$H$6:$H$305,'Histórico'!$B$6:$B$305,B246,'Histórico'!$L$6:$L$305,"OK",'Histórico'!$M$6:$M$305,MONTH(A246),'Histórico'!$A$6:$A$305,"&lt;="&amp;'Parâmetros'!$B$2)/AVERAGEIFS('Histórico'!$H$6:$H$305,'Histórico'!$B$6:$B$305,B246,'Histórico'!$L$6:$L$305,"OK",'Histórico'!$A$6:$A$305,"&lt;="&amp;'Parâmetros'!$B$2),1))),1))</f>
        <v/>
      </c>
      <c r="G246" s="45">
        <f>IF(OR(A246="",B246=""),"",MAX(0.1,1+SUMPRODUCT(--('Eventos'!$B$6:$B$105&lt;=EOMONTH(A246,0)),--('Eventos'!$C$6:$C$105&gt;=A246),--((('Eventos'!$D$6:$D$105=B246)+('Eventos'!$D$6:$D$105="TODOS"))&gt;0),--('Eventos'!$G$6:$G$105="Ativo"),--('Eventos'!$I$6:$I$105="OK"),'Eventos'!$F$6:$F$105)))</f>
        <v/>
      </c>
      <c r="H246" s="44">
        <f>IF(OR(B246="",E246=""),"",MAX(0,E246*F246*G246))</f>
        <v/>
      </c>
      <c r="I246" s="44">
        <f>IF(H246="","",H246*'Parâmetros'!$B$6)</f>
        <v/>
      </c>
      <c r="J246" s="44">
        <f>IF(H246="","",H246*'Parâmetros'!$B$7)</f>
        <v/>
      </c>
      <c r="K246" s="44">
        <f>IF(H246="","",H246*'Parâmetros'!$B$8)</f>
        <v/>
      </c>
      <c r="L246" s="44">
        <f>IF(H246="","",IF('Parâmetros'!$B$5="Conservador",I246,IF('Parâmetros'!$B$5="Otimista",K246,J246)))</f>
        <v/>
      </c>
      <c r="M246" s="46">
        <f>IF(B246="","",IF(COUNTIFS('Histórico'!$B$6:$B$305,B246,'Histórico'!$J$6:$J$305,"&lt;&gt;")&gt;='Parâmetros'!$B$10,AVERAGEIFS('Histórico'!$K$6:$K$305,'Histórico'!$B$6:$B$305,B246,'Histórico'!$J$6:$J$305,"&lt;&gt;"),'Parâmetros'!$B$9))</f>
        <v/>
      </c>
      <c r="N246" s="44">
        <f>IF(L246="","",MAX(0,L246*(1-M246)))</f>
        <v/>
      </c>
      <c r="O246" s="44">
        <f>IF(L246="","",L246*(1+M246))</f>
        <v/>
      </c>
      <c r="P246" s="44">
        <f>IF(L246="","",IF(INDEX('Parâmetros'!$E$18:$E$117,MATCH(B246,'Parâmetros'!$A$18:$A$117,0))="","",INDEX('Parâmetros'!$E$18:$E$117,MATCH(B246,'Parâmetros'!$A$18:$A$117,0))+N(INDEX('Parâmetros'!$F$18:$F$117,MATCH(B246,'Parâmetros'!$A$18:$A$117,0)))-SUMIFS($L$6:L246,$B$6:B246,B246,$A$6:A246,"&lt;="&amp;A246)))</f>
        <v/>
      </c>
      <c r="Q246" s="44">
        <f>IF(P246="","",MAX(0,-P246))</f>
        <v/>
      </c>
      <c r="R246" s="43">
        <f>IF(B246="","",IF(L246="","SEM BASE",IF(P246="","ESTOQUE NÃO INFORMADO",IF(P246&lt;0,"RUPTURA PREVISTA",IF(D246="Sem histórico","USAR DEMANDA INICIAL",IF(D246="Histórico insuficiente","HISTÓRICO INSUFICIENTE","OK"))))))</f>
        <v/>
      </c>
    </row>
    <row r="247">
      <c r="A247" s="42">
        <f>IF(B247="","",EDATE(EOMONTH('Parâmetros'!$B$2,0)+1,MOD(ROW()-6,12)))</f>
        <v/>
      </c>
      <c r="B24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47" s="43">
        <f>IF(B247="","",INDEX('Parâmetros'!$B$18:$B$117,MATCH(B247,'Parâmetros'!$A$18:$A$117,0)))</f>
        <v/>
      </c>
      <c r="D247" s="43">
        <f>IF(B247="","",INDEX('Parâmetros'!$I$18:$I$117,MATCH(B247,'Parâmetros'!$A$18:$A$117,0)))</f>
        <v/>
      </c>
      <c r="E247" s="44">
        <f>IF(B247="","",IF(COUNTIFS('Histórico'!$B$6:$B$305,B247,'Histórico'!$A$6:$A$305,"&gt;="&amp;EDATE(EOMONTH('Parâmetros'!$B$2,0)+1,-'Parâmetros'!$B$4),'Histórico'!$A$6:$A$305,"&lt;="&amp;'Parâmetros'!$B$2,'Histórico'!$L$6:$L$305,"OK")&gt;='Parâmetros'!$B$11,AVERAGEIFS('Histórico'!$H$6:$H$305,'Histórico'!$B$6:$B$305,B247,'Histórico'!$A$6:$A$305,"&gt;="&amp;EDATE(EOMONTH('Parâmetros'!$B$2,0)+1,-'Parâmetros'!$B$4),'Histórico'!$A$6:$A$305,"&lt;="&amp;'Parâmetros'!$B$2,'Histórico'!$L$6:$L$305,"OK"),IF(INDEX('Parâmetros'!$G$18:$G$117,MATCH(B247,'Parâmetros'!$A$18:$A$117,0))="","",INDEX('Parâmetros'!$G$18:$G$117,MATCH(B247,'Parâmetros'!$A$18:$A$117,0)))))</f>
        <v/>
      </c>
      <c r="F247" s="45">
        <f>IF(B247="","",IF(COUNTIFS('Histórico'!$B$6:$B$305,B247,'Histórico'!$L$6:$L$305,"OK",'Histórico'!$M$6:$M$305,MONTH(A247),'Histórico'!$A$6:$A$305,"&lt;="&amp;'Parâmetros'!$B$2)&gt;='Parâmetros'!$B$12,MAX('Parâmetros'!$B$13,MIN('Parâmetros'!$B$14,IFERROR(AVERAGEIFS('Histórico'!$H$6:$H$305,'Histórico'!$B$6:$B$305,B247,'Histórico'!$L$6:$L$305,"OK",'Histórico'!$M$6:$M$305,MONTH(A247),'Histórico'!$A$6:$A$305,"&lt;="&amp;'Parâmetros'!$B$2)/AVERAGEIFS('Histórico'!$H$6:$H$305,'Histórico'!$B$6:$B$305,B247,'Histórico'!$L$6:$L$305,"OK",'Histórico'!$A$6:$A$305,"&lt;="&amp;'Parâmetros'!$B$2),1))),1))</f>
        <v/>
      </c>
      <c r="G247" s="45">
        <f>IF(OR(A247="",B247=""),"",MAX(0.1,1+SUMPRODUCT(--('Eventos'!$B$6:$B$105&lt;=EOMONTH(A247,0)),--('Eventos'!$C$6:$C$105&gt;=A247),--((('Eventos'!$D$6:$D$105=B247)+('Eventos'!$D$6:$D$105="TODOS"))&gt;0),--('Eventos'!$G$6:$G$105="Ativo"),--('Eventos'!$I$6:$I$105="OK"),'Eventos'!$F$6:$F$105)))</f>
        <v/>
      </c>
      <c r="H247" s="44">
        <f>IF(OR(B247="",E247=""),"",MAX(0,E247*F247*G247))</f>
        <v/>
      </c>
      <c r="I247" s="44">
        <f>IF(H247="","",H247*'Parâmetros'!$B$6)</f>
        <v/>
      </c>
      <c r="J247" s="44">
        <f>IF(H247="","",H247*'Parâmetros'!$B$7)</f>
        <v/>
      </c>
      <c r="K247" s="44">
        <f>IF(H247="","",H247*'Parâmetros'!$B$8)</f>
        <v/>
      </c>
      <c r="L247" s="44">
        <f>IF(H247="","",IF('Parâmetros'!$B$5="Conservador",I247,IF('Parâmetros'!$B$5="Otimista",K247,J247)))</f>
        <v/>
      </c>
      <c r="M247" s="46">
        <f>IF(B247="","",IF(COUNTIFS('Histórico'!$B$6:$B$305,B247,'Histórico'!$J$6:$J$305,"&lt;&gt;")&gt;='Parâmetros'!$B$10,AVERAGEIFS('Histórico'!$K$6:$K$305,'Histórico'!$B$6:$B$305,B247,'Histórico'!$J$6:$J$305,"&lt;&gt;"),'Parâmetros'!$B$9))</f>
        <v/>
      </c>
      <c r="N247" s="44">
        <f>IF(L247="","",MAX(0,L247*(1-M247)))</f>
        <v/>
      </c>
      <c r="O247" s="44">
        <f>IF(L247="","",L247*(1+M247))</f>
        <v/>
      </c>
      <c r="P247" s="44">
        <f>IF(L247="","",IF(INDEX('Parâmetros'!$E$18:$E$117,MATCH(B247,'Parâmetros'!$A$18:$A$117,0))="","",INDEX('Parâmetros'!$E$18:$E$117,MATCH(B247,'Parâmetros'!$A$18:$A$117,0))+N(INDEX('Parâmetros'!$F$18:$F$117,MATCH(B247,'Parâmetros'!$A$18:$A$117,0)))-SUMIFS($L$6:L247,$B$6:B247,B247,$A$6:A247,"&lt;="&amp;A247)))</f>
        <v/>
      </c>
      <c r="Q247" s="44">
        <f>IF(P247="","",MAX(0,-P247))</f>
        <v/>
      </c>
      <c r="R247" s="43">
        <f>IF(B247="","",IF(L247="","SEM BASE",IF(P247="","ESTOQUE NÃO INFORMADO",IF(P247&lt;0,"RUPTURA PREVISTA",IF(D247="Sem histórico","USAR DEMANDA INICIAL",IF(D247="Histórico insuficiente","HISTÓRICO INSUFICIENTE","OK"))))))</f>
        <v/>
      </c>
    </row>
    <row r="248">
      <c r="A248" s="42">
        <f>IF(B248="","",EDATE(EOMONTH('Parâmetros'!$B$2,0)+1,MOD(ROW()-6,12)))</f>
        <v/>
      </c>
      <c r="B24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48" s="43">
        <f>IF(B248="","",INDEX('Parâmetros'!$B$18:$B$117,MATCH(B248,'Parâmetros'!$A$18:$A$117,0)))</f>
        <v/>
      </c>
      <c r="D248" s="43">
        <f>IF(B248="","",INDEX('Parâmetros'!$I$18:$I$117,MATCH(B248,'Parâmetros'!$A$18:$A$117,0)))</f>
        <v/>
      </c>
      <c r="E248" s="44">
        <f>IF(B248="","",IF(COUNTIFS('Histórico'!$B$6:$B$305,B248,'Histórico'!$A$6:$A$305,"&gt;="&amp;EDATE(EOMONTH('Parâmetros'!$B$2,0)+1,-'Parâmetros'!$B$4),'Histórico'!$A$6:$A$305,"&lt;="&amp;'Parâmetros'!$B$2,'Histórico'!$L$6:$L$305,"OK")&gt;='Parâmetros'!$B$11,AVERAGEIFS('Histórico'!$H$6:$H$305,'Histórico'!$B$6:$B$305,B248,'Histórico'!$A$6:$A$305,"&gt;="&amp;EDATE(EOMONTH('Parâmetros'!$B$2,0)+1,-'Parâmetros'!$B$4),'Histórico'!$A$6:$A$305,"&lt;="&amp;'Parâmetros'!$B$2,'Histórico'!$L$6:$L$305,"OK"),IF(INDEX('Parâmetros'!$G$18:$G$117,MATCH(B248,'Parâmetros'!$A$18:$A$117,0))="","",INDEX('Parâmetros'!$G$18:$G$117,MATCH(B248,'Parâmetros'!$A$18:$A$117,0)))))</f>
        <v/>
      </c>
      <c r="F248" s="45">
        <f>IF(B248="","",IF(COUNTIFS('Histórico'!$B$6:$B$305,B248,'Histórico'!$L$6:$L$305,"OK",'Histórico'!$M$6:$M$305,MONTH(A248),'Histórico'!$A$6:$A$305,"&lt;="&amp;'Parâmetros'!$B$2)&gt;='Parâmetros'!$B$12,MAX('Parâmetros'!$B$13,MIN('Parâmetros'!$B$14,IFERROR(AVERAGEIFS('Histórico'!$H$6:$H$305,'Histórico'!$B$6:$B$305,B248,'Histórico'!$L$6:$L$305,"OK",'Histórico'!$M$6:$M$305,MONTH(A248),'Histórico'!$A$6:$A$305,"&lt;="&amp;'Parâmetros'!$B$2)/AVERAGEIFS('Histórico'!$H$6:$H$305,'Histórico'!$B$6:$B$305,B248,'Histórico'!$L$6:$L$305,"OK",'Histórico'!$A$6:$A$305,"&lt;="&amp;'Parâmetros'!$B$2),1))),1))</f>
        <v/>
      </c>
      <c r="G248" s="45">
        <f>IF(OR(A248="",B248=""),"",MAX(0.1,1+SUMPRODUCT(--('Eventos'!$B$6:$B$105&lt;=EOMONTH(A248,0)),--('Eventos'!$C$6:$C$105&gt;=A248),--((('Eventos'!$D$6:$D$105=B248)+('Eventos'!$D$6:$D$105="TODOS"))&gt;0),--('Eventos'!$G$6:$G$105="Ativo"),--('Eventos'!$I$6:$I$105="OK"),'Eventos'!$F$6:$F$105)))</f>
        <v/>
      </c>
      <c r="H248" s="44">
        <f>IF(OR(B248="",E248=""),"",MAX(0,E248*F248*G248))</f>
        <v/>
      </c>
      <c r="I248" s="44">
        <f>IF(H248="","",H248*'Parâmetros'!$B$6)</f>
        <v/>
      </c>
      <c r="J248" s="44">
        <f>IF(H248="","",H248*'Parâmetros'!$B$7)</f>
        <v/>
      </c>
      <c r="K248" s="44">
        <f>IF(H248="","",H248*'Parâmetros'!$B$8)</f>
        <v/>
      </c>
      <c r="L248" s="44">
        <f>IF(H248="","",IF('Parâmetros'!$B$5="Conservador",I248,IF('Parâmetros'!$B$5="Otimista",K248,J248)))</f>
        <v/>
      </c>
      <c r="M248" s="46">
        <f>IF(B248="","",IF(COUNTIFS('Histórico'!$B$6:$B$305,B248,'Histórico'!$J$6:$J$305,"&lt;&gt;")&gt;='Parâmetros'!$B$10,AVERAGEIFS('Histórico'!$K$6:$K$305,'Histórico'!$B$6:$B$305,B248,'Histórico'!$J$6:$J$305,"&lt;&gt;"),'Parâmetros'!$B$9))</f>
        <v/>
      </c>
      <c r="N248" s="44">
        <f>IF(L248="","",MAX(0,L248*(1-M248)))</f>
        <v/>
      </c>
      <c r="O248" s="44">
        <f>IF(L248="","",L248*(1+M248))</f>
        <v/>
      </c>
      <c r="P248" s="44">
        <f>IF(L248="","",IF(INDEX('Parâmetros'!$E$18:$E$117,MATCH(B248,'Parâmetros'!$A$18:$A$117,0))="","",INDEX('Parâmetros'!$E$18:$E$117,MATCH(B248,'Parâmetros'!$A$18:$A$117,0))+N(INDEX('Parâmetros'!$F$18:$F$117,MATCH(B248,'Parâmetros'!$A$18:$A$117,0)))-SUMIFS($L$6:L248,$B$6:B248,B248,$A$6:A248,"&lt;="&amp;A248)))</f>
        <v/>
      </c>
      <c r="Q248" s="44">
        <f>IF(P248="","",MAX(0,-P248))</f>
        <v/>
      </c>
      <c r="R248" s="43">
        <f>IF(B248="","",IF(L248="","SEM BASE",IF(P248="","ESTOQUE NÃO INFORMADO",IF(P248&lt;0,"RUPTURA PREVISTA",IF(D248="Sem histórico","USAR DEMANDA INICIAL",IF(D248="Histórico insuficiente","HISTÓRICO INSUFICIENTE","OK"))))))</f>
        <v/>
      </c>
    </row>
    <row r="249">
      <c r="A249" s="42">
        <f>IF(B249="","",EDATE(EOMONTH('Parâmetros'!$B$2,0)+1,MOD(ROW()-6,12)))</f>
        <v/>
      </c>
      <c r="B24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49" s="43">
        <f>IF(B249="","",INDEX('Parâmetros'!$B$18:$B$117,MATCH(B249,'Parâmetros'!$A$18:$A$117,0)))</f>
        <v/>
      </c>
      <c r="D249" s="43">
        <f>IF(B249="","",INDEX('Parâmetros'!$I$18:$I$117,MATCH(B249,'Parâmetros'!$A$18:$A$117,0)))</f>
        <v/>
      </c>
      <c r="E249" s="44">
        <f>IF(B249="","",IF(COUNTIFS('Histórico'!$B$6:$B$305,B249,'Histórico'!$A$6:$A$305,"&gt;="&amp;EDATE(EOMONTH('Parâmetros'!$B$2,0)+1,-'Parâmetros'!$B$4),'Histórico'!$A$6:$A$305,"&lt;="&amp;'Parâmetros'!$B$2,'Histórico'!$L$6:$L$305,"OK")&gt;='Parâmetros'!$B$11,AVERAGEIFS('Histórico'!$H$6:$H$305,'Histórico'!$B$6:$B$305,B249,'Histórico'!$A$6:$A$305,"&gt;="&amp;EDATE(EOMONTH('Parâmetros'!$B$2,0)+1,-'Parâmetros'!$B$4),'Histórico'!$A$6:$A$305,"&lt;="&amp;'Parâmetros'!$B$2,'Histórico'!$L$6:$L$305,"OK"),IF(INDEX('Parâmetros'!$G$18:$G$117,MATCH(B249,'Parâmetros'!$A$18:$A$117,0))="","",INDEX('Parâmetros'!$G$18:$G$117,MATCH(B249,'Parâmetros'!$A$18:$A$117,0)))))</f>
        <v/>
      </c>
      <c r="F249" s="45">
        <f>IF(B249="","",IF(COUNTIFS('Histórico'!$B$6:$B$305,B249,'Histórico'!$L$6:$L$305,"OK",'Histórico'!$M$6:$M$305,MONTH(A249),'Histórico'!$A$6:$A$305,"&lt;="&amp;'Parâmetros'!$B$2)&gt;='Parâmetros'!$B$12,MAX('Parâmetros'!$B$13,MIN('Parâmetros'!$B$14,IFERROR(AVERAGEIFS('Histórico'!$H$6:$H$305,'Histórico'!$B$6:$B$305,B249,'Histórico'!$L$6:$L$305,"OK",'Histórico'!$M$6:$M$305,MONTH(A249),'Histórico'!$A$6:$A$305,"&lt;="&amp;'Parâmetros'!$B$2)/AVERAGEIFS('Histórico'!$H$6:$H$305,'Histórico'!$B$6:$B$305,B249,'Histórico'!$L$6:$L$305,"OK",'Histórico'!$A$6:$A$305,"&lt;="&amp;'Parâmetros'!$B$2),1))),1))</f>
        <v/>
      </c>
      <c r="G249" s="45">
        <f>IF(OR(A249="",B249=""),"",MAX(0.1,1+SUMPRODUCT(--('Eventos'!$B$6:$B$105&lt;=EOMONTH(A249,0)),--('Eventos'!$C$6:$C$105&gt;=A249),--((('Eventos'!$D$6:$D$105=B249)+('Eventos'!$D$6:$D$105="TODOS"))&gt;0),--('Eventos'!$G$6:$G$105="Ativo"),--('Eventos'!$I$6:$I$105="OK"),'Eventos'!$F$6:$F$105)))</f>
        <v/>
      </c>
      <c r="H249" s="44">
        <f>IF(OR(B249="",E249=""),"",MAX(0,E249*F249*G249))</f>
        <v/>
      </c>
      <c r="I249" s="44">
        <f>IF(H249="","",H249*'Parâmetros'!$B$6)</f>
        <v/>
      </c>
      <c r="J249" s="44">
        <f>IF(H249="","",H249*'Parâmetros'!$B$7)</f>
        <v/>
      </c>
      <c r="K249" s="44">
        <f>IF(H249="","",H249*'Parâmetros'!$B$8)</f>
        <v/>
      </c>
      <c r="L249" s="44">
        <f>IF(H249="","",IF('Parâmetros'!$B$5="Conservador",I249,IF('Parâmetros'!$B$5="Otimista",K249,J249)))</f>
        <v/>
      </c>
      <c r="M249" s="46">
        <f>IF(B249="","",IF(COUNTIFS('Histórico'!$B$6:$B$305,B249,'Histórico'!$J$6:$J$305,"&lt;&gt;")&gt;='Parâmetros'!$B$10,AVERAGEIFS('Histórico'!$K$6:$K$305,'Histórico'!$B$6:$B$305,B249,'Histórico'!$J$6:$J$305,"&lt;&gt;"),'Parâmetros'!$B$9))</f>
        <v/>
      </c>
      <c r="N249" s="44">
        <f>IF(L249="","",MAX(0,L249*(1-M249)))</f>
        <v/>
      </c>
      <c r="O249" s="44">
        <f>IF(L249="","",L249*(1+M249))</f>
        <v/>
      </c>
      <c r="P249" s="44">
        <f>IF(L249="","",IF(INDEX('Parâmetros'!$E$18:$E$117,MATCH(B249,'Parâmetros'!$A$18:$A$117,0))="","",INDEX('Parâmetros'!$E$18:$E$117,MATCH(B249,'Parâmetros'!$A$18:$A$117,0))+N(INDEX('Parâmetros'!$F$18:$F$117,MATCH(B249,'Parâmetros'!$A$18:$A$117,0)))-SUMIFS($L$6:L249,$B$6:B249,B249,$A$6:A249,"&lt;="&amp;A249)))</f>
        <v/>
      </c>
      <c r="Q249" s="44">
        <f>IF(P249="","",MAX(0,-P249))</f>
        <v/>
      </c>
      <c r="R249" s="43">
        <f>IF(B249="","",IF(L249="","SEM BASE",IF(P249="","ESTOQUE NÃO INFORMADO",IF(P249&lt;0,"RUPTURA PREVISTA",IF(D249="Sem histórico","USAR DEMANDA INICIAL",IF(D249="Histórico insuficiente","HISTÓRICO INSUFICIENTE","OK"))))))</f>
        <v/>
      </c>
    </row>
    <row r="250">
      <c r="A250" s="42">
        <f>IF(B250="","",EDATE(EOMONTH('Parâmetros'!$B$2,0)+1,MOD(ROW()-6,12)))</f>
        <v/>
      </c>
      <c r="B25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50" s="43">
        <f>IF(B250="","",INDEX('Parâmetros'!$B$18:$B$117,MATCH(B250,'Parâmetros'!$A$18:$A$117,0)))</f>
        <v/>
      </c>
      <c r="D250" s="43">
        <f>IF(B250="","",INDEX('Parâmetros'!$I$18:$I$117,MATCH(B250,'Parâmetros'!$A$18:$A$117,0)))</f>
        <v/>
      </c>
      <c r="E250" s="44">
        <f>IF(B250="","",IF(COUNTIFS('Histórico'!$B$6:$B$305,B250,'Histórico'!$A$6:$A$305,"&gt;="&amp;EDATE(EOMONTH('Parâmetros'!$B$2,0)+1,-'Parâmetros'!$B$4),'Histórico'!$A$6:$A$305,"&lt;="&amp;'Parâmetros'!$B$2,'Histórico'!$L$6:$L$305,"OK")&gt;='Parâmetros'!$B$11,AVERAGEIFS('Histórico'!$H$6:$H$305,'Histórico'!$B$6:$B$305,B250,'Histórico'!$A$6:$A$305,"&gt;="&amp;EDATE(EOMONTH('Parâmetros'!$B$2,0)+1,-'Parâmetros'!$B$4),'Histórico'!$A$6:$A$305,"&lt;="&amp;'Parâmetros'!$B$2,'Histórico'!$L$6:$L$305,"OK"),IF(INDEX('Parâmetros'!$G$18:$G$117,MATCH(B250,'Parâmetros'!$A$18:$A$117,0))="","",INDEX('Parâmetros'!$G$18:$G$117,MATCH(B250,'Parâmetros'!$A$18:$A$117,0)))))</f>
        <v/>
      </c>
      <c r="F250" s="45">
        <f>IF(B250="","",IF(COUNTIFS('Histórico'!$B$6:$B$305,B250,'Histórico'!$L$6:$L$305,"OK",'Histórico'!$M$6:$M$305,MONTH(A250),'Histórico'!$A$6:$A$305,"&lt;="&amp;'Parâmetros'!$B$2)&gt;='Parâmetros'!$B$12,MAX('Parâmetros'!$B$13,MIN('Parâmetros'!$B$14,IFERROR(AVERAGEIFS('Histórico'!$H$6:$H$305,'Histórico'!$B$6:$B$305,B250,'Histórico'!$L$6:$L$305,"OK",'Histórico'!$M$6:$M$305,MONTH(A250),'Histórico'!$A$6:$A$305,"&lt;="&amp;'Parâmetros'!$B$2)/AVERAGEIFS('Histórico'!$H$6:$H$305,'Histórico'!$B$6:$B$305,B250,'Histórico'!$L$6:$L$305,"OK",'Histórico'!$A$6:$A$305,"&lt;="&amp;'Parâmetros'!$B$2),1))),1))</f>
        <v/>
      </c>
      <c r="G250" s="45">
        <f>IF(OR(A250="",B250=""),"",MAX(0.1,1+SUMPRODUCT(--('Eventos'!$B$6:$B$105&lt;=EOMONTH(A250,0)),--('Eventos'!$C$6:$C$105&gt;=A250),--((('Eventos'!$D$6:$D$105=B250)+('Eventos'!$D$6:$D$105="TODOS"))&gt;0),--('Eventos'!$G$6:$G$105="Ativo"),--('Eventos'!$I$6:$I$105="OK"),'Eventos'!$F$6:$F$105)))</f>
        <v/>
      </c>
      <c r="H250" s="44">
        <f>IF(OR(B250="",E250=""),"",MAX(0,E250*F250*G250))</f>
        <v/>
      </c>
      <c r="I250" s="44">
        <f>IF(H250="","",H250*'Parâmetros'!$B$6)</f>
        <v/>
      </c>
      <c r="J250" s="44">
        <f>IF(H250="","",H250*'Parâmetros'!$B$7)</f>
        <v/>
      </c>
      <c r="K250" s="44">
        <f>IF(H250="","",H250*'Parâmetros'!$B$8)</f>
        <v/>
      </c>
      <c r="L250" s="44">
        <f>IF(H250="","",IF('Parâmetros'!$B$5="Conservador",I250,IF('Parâmetros'!$B$5="Otimista",K250,J250)))</f>
        <v/>
      </c>
      <c r="M250" s="46">
        <f>IF(B250="","",IF(COUNTIFS('Histórico'!$B$6:$B$305,B250,'Histórico'!$J$6:$J$305,"&lt;&gt;")&gt;='Parâmetros'!$B$10,AVERAGEIFS('Histórico'!$K$6:$K$305,'Histórico'!$B$6:$B$305,B250,'Histórico'!$J$6:$J$305,"&lt;&gt;"),'Parâmetros'!$B$9))</f>
        <v/>
      </c>
      <c r="N250" s="44">
        <f>IF(L250="","",MAX(0,L250*(1-M250)))</f>
        <v/>
      </c>
      <c r="O250" s="44">
        <f>IF(L250="","",L250*(1+M250))</f>
        <v/>
      </c>
      <c r="P250" s="44">
        <f>IF(L250="","",IF(INDEX('Parâmetros'!$E$18:$E$117,MATCH(B250,'Parâmetros'!$A$18:$A$117,0))="","",INDEX('Parâmetros'!$E$18:$E$117,MATCH(B250,'Parâmetros'!$A$18:$A$117,0))+N(INDEX('Parâmetros'!$F$18:$F$117,MATCH(B250,'Parâmetros'!$A$18:$A$117,0)))-SUMIFS($L$6:L250,$B$6:B250,B250,$A$6:A250,"&lt;="&amp;A250)))</f>
        <v/>
      </c>
      <c r="Q250" s="44">
        <f>IF(P250="","",MAX(0,-P250))</f>
        <v/>
      </c>
      <c r="R250" s="43">
        <f>IF(B250="","",IF(L250="","SEM BASE",IF(P250="","ESTOQUE NÃO INFORMADO",IF(P250&lt;0,"RUPTURA PREVISTA",IF(D250="Sem histórico","USAR DEMANDA INICIAL",IF(D250="Histórico insuficiente","HISTÓRICO INSUFICIENTE","OK"))))))</f>
        <v/>
      </c>
    </row>
    <row r="251">
      <c r="A251" s="42">
        <f>IF(B251="","",EDATE(EOMONTH('Parâmetros'!$B$2,0)+1,MOD(ROW()-6,12)))</f>
        <v/>
      </c>
      <c r="B25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51" s="43">
        <f>IF(B251="","",INDEX('Parâmetros'!$B$18:$B$117,MATCH(B251,'Parâmetros'!$A$18:$A$117,0)))</f>
        <v/>
      </c>
      <c r="D251" s="43">
        <f>IF(B251="","",INDEX('Parâmetros'!$I$18:$I$117,MATCH(B251,'Parâmetros'!$A$18:$A$117,0)))</f>
        <v/>
      </c>
      <c r="E251" s="44">
        <f>IF(B251="","",IF(COUNTIFS('Histórico'!$B$6:$B$305,B251,'Histórico'!$A$6:$A$305,"&gt;="&amp;EDATE(EOMONTH('Parâmetros'!$B$2,0)+1,-'Parâmetros'!$B$4),'Histórico'!$A$6:$A$305,"&lt;="&amp;'Parâmetros'!$B$2,'Histórico'!$L$6:$L$305,"OK")&gt;='Parâmetros'!$B$11,AVERAGEIFS('Histórico'!$H$6:$H$305,'Histórico'!$B$6:$B$305,B251,'Histórico'!$A$6:$A$305,"&gt;="&amp;EDATE(EOMONTH('Parâmetros'!$B$2,0)+1,-'Parâmetros'!$B$4),'Histórico'!$A$6:$A$305,"&lt;="&amp;'Parâmetros'!$B$2,'Histórico'!$L$6:$L$305,"OK"),IF(INDEX('Parâmetros'!$G$18:$G$117,MATCH(B251,'Parâmetros'!$A$18:$A$117,0))="","",INDEX('Parâmetros'!$G$18:$G$117,MATCH(B251,'Parâmetros'!$A$18:$A$117,0)))))</f>
        <v/>
      </c>
      <c r="F251" s="45">
        <f>IF(B251="","",IF(COUNTIFS('Histórico'!$B$6:$B$305,B251,'Histórico'!$L$6:$L$305,"OK",'Histórico'!$M$6:$M$305,MONTH(A251),'Histórico'!$A$6:$A$305,"&lt;="&amp;'Parâmetros'!$B$2)&gt;='Parâmetros'!$B$12,MAX('Parâmetros'!$B$13,MIN('Parâmetros'!$B$14,IFERROR(AVERAGEIFS('Histórico'!$H$6:$H$305,'Histórico'!$B$6:$B$305,B251,'Histórico'!$L$6:$L$305,"OK",'Histórico'!$M$6:$M$305,MONTH(A251),'Histórico'!$A$6:$A$305,"&lt;="&amp;'Parâmetros'!$B$2)/AVERAGEIFS('Histórico'!$H$6:$H$305,'Histórico'!$B$6:$B$305,B251,'Histórico'!$L$6:$L$305,"OK",'Histórico'!$A$6:$A$305,"&lt;="&amp;'Parâmetros'!$B$2),1))),1))</f>
        <v/>
      </c>
      <c r="G251" s="45">
        <f>IF(OR(A251="",B251=""),"",MAX(0.1,1+SUMPRODUCT(--('Eventos'!$B$6:$B$105&lt;=EOMONTH(A251,0)),--('Eventos'!$C$6:$C$105&gt;=A251),--((('Eventos'!$D$6:$D$105=B251)+('Eventos'!$D$6:$D$105="TODOS"))&gt;0),--('Eventos'!$G$6:$G$105="Ativo"),--('Eventos'!$I$6:$I$105="OK"),'Eventos'!$F$6:$F$105)))</f>
        <v/>
      </c>
      <c r="H251" s="44">
        <f>IF(OR(B251="",E251=""),"",MAX(0,E251*F251*G251))</f>
        <v/>
      </c>
      <c r="I251" s="44">
        <f>IF(H251="","",H251*'Parâmetros'!$B$6)</f>
        <v/>
      </c>
      <c r="J251" s="44">
        <f>IF(H251="","",H251*'Parâmetros'!$B$7)</f>
        <v/>
      </c>
      <c r="K251" s="44">
        <f>IF(H251="","",H251*'Parâmetros'!$B$8)</f>
        <v/>
      </c>
      <c r="L251" s="44">
        <f>IF(H251="","",IF('Parâmetros'!$B$5="Conservador",I251,IF('Parâmetros'!$B$5="Otimista",K251,J251)))</f>
        <v/>
      </c>
      <c r="M251" s="46">
        <f>IF(B251="","",IF(COUNTIFS('Histórico'!$B$6:$B$305,B251,'Histórico'!$J$6:$J$305,"&lt;&gt;")&gt;='Parâmetros'!$B$10,AVERAGEIFS('Histórico'!$K$6:$K$305,'Histórico'!$B$6:$B$305,B251,'Histórico'!$J$6:$J$305,"&lt;&gt;"),'Parâmetros'!$B$9))</f>
        <v/>
      </c>
      <c r="N251" s="44">
        <f>IF(L251="","",MAX(0,L251*(1-M251)))</f>
        <v/>
      </c>
      <c r="O251" s="44">
        <f>IF(L251="","",L251*(1+M251))</f>
        <v/>
      </c>
      <c r="P251" s="44">
        <f>IF(L251="","",IF(INDEX('Parâmetros'!$E$18:$E$117,MATCH(B251,'Parâmetros'!$A$18:$A$117,0))="","",INDEX('Parâmetros'!$E$18:$E$117,MATCH(B251,'Parâmetros'!$A$18:$A$117,0))+N(INDEX('Parâmetros'!$F$18:$F$117,MATCH(B251,'Parâmetros'!$A$18:$A$117,0)))-SUMIFS($L$6:L251,$B$6:B251,B251,$A$6:A251,"&lt;="&amp;A251)))</f>
        <v/>
      </c>
      <c r="Q251" s="44">
        <f>IF(P251="","",MAX(0,-P251))</f>
        <v/>
      </c>
      <c r="R251" s="43">
        <f>IF(B251="","",IF(L251="","SEM BASE",IF(P251="","ESTOQUE NÃO INFORMADO",IF(P251&lt;0,"RUPTURA PREVISTA",IF(D251="Sem histórico","USAR DEMANDA INICIAL",IF(D251="Histórico insuficiente","HISTÓRICO INSUFICIENTE","OK"))))))</f>
        <v/>
      </c>
    </row>
    <row r="252">
      <c r="A252" s="42">
        <f>IF(B252="","",EDATE(EOMONTH('Parâmetros'!$B$2,0)+1,MOD(ROW()-6,12)))</f>
        <v/>
      </c>
      <c r="B25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52" s="43">
        <f>IF(B252="","",INDEX('Parâmetros'!$B$18:$B$117,MATCH(B252,'Parâmetros'!$A$18:$A$117,0)))</f>
        <v/>
      </c>
      <c r="D252" s="43">
        <f>IF(B252="","",INDEX('Parâmetros'!$I$18:$I$117,MATCH(B252,'Parâmetros'!$A$18:$A$117,0)))</f>
        <v/>
      </c>
      <c r="E252" s="44">
        <f>IF(B252="","",IF(COUNTIFS('Histórico'!$B$6:$B$305,B252,'Histórico'!$A$6:$A$305,"&gt;="&amp;EDATE(EOMONTH('Parâmetros'!$B$2,0)+1,-'Parâmetros'!$B$4),'Histórico'!$A$6:$A$305,"&lt;="&amp;'Parâmetros'!$B$2,'Histórico'!$L$6:$L$305,"OK")&gt;='Parâmetros'!$B$11,AVERAGEIFS('Histórico'!$H$6:$H$305,'Histórico'!$B$6:$B$305,B252,'Histórico'!$A$6:$A$305,"&gt;="&amp;EDATE(EOMONTH('Parâmetros'!$B$2,0)+1,-'Parâmetros'!$B$4),'Histórico'!$A$6:$A$305,"&lt;="&amp;'Parâmetros'!$B$2,'Histórico'!$L$6:$L$305,"OK"),IF(INDEX('Parâmetros'!$G$18:$G$117,MATCH(B252,'Parâmetros'!$A$18:$A$117,0))="","",INDEX('Parâmetros'!$G$18:$G$117,MATCH(B252,'Parâmetros'!$A$18:$A$117,0)))))</f>
        <v/>
      </c>
      <c r="F252" s="45">
        <f>IF(B252="","",IF(COUNTIFS('Histórico'!$B$6:$B$305,B252,'Histórico'!$L$6:$L$305,"OK",'Histórico'!$M$6:$M$305,MONTH(A252),'Histórico'!$A$6:$A$305,"&lt;="&amp;'Parâmetros'!$B$2)&gt;='Parâmetros'!$B$12,MAX('Parâmetros'!$B$13,MIN('Parâmetros'!$B$14,IFERROR(AVERAGEIFS('Histórico'!$H$6:$H$305,'Histórico'!$B$6:$B$305,B252,'Histórico'!$L$6:$L$305,"OK",'Histórico'!$M$6:$M$305,MONTH(A252),'Histórico'!$A$6:$A$305,"&lt;="&amp;'Parâmetros'!$B$2)/AVERAGEIFS('Histórico'!$H$6:$H$305,'Histórico'!$B$6:$B$305,B252,'Histórico'!$L$6:$L$305,"OK",'Histórico'!$A$6:$A$305,"&lt;="&amp;'Parâmetros'!$B$2),1))),1))</f>
        <v/>
      </c>
      <c r="G252" s="45">
        <f>IF(OR(A252="",B252=""),"",MAX(0.1,1+SUMPRODUCT(--('Eventos'!$B$6:$B$105&lt;=EOMONTH(A252,0)),--('Eventos'!$C$6:$C$105&gt;=A252),--((('Eventos'!$D$6:$D$105=B252)+('Eventos'!$D$6:$D$105="TODOS"))&gt;0),--('Eventos'!$G$6:$G$105="Ativo"),--('Eventos'!$I$6:$I$105="OK"),'Eventos'!$F$6:$F$105)))</f>
        <v/>
      </c>
      <c r="H252" s="44">
        <f>IF(OR(B252="",E252=""),"",MAX(0,E252*F252*G252))</f>
        <v/>
      </c>
      <c r="I252" s="44">
        <f>IF(H252="","",H252*'Parâmetros'!$B$6)</f>
        <v/>
      </c>
      <c r="J252" s="44">
        <f>IF(H252="","",H252*'Parâmetros'!$B$7)</f>
        <v/>
      </c>
      <c r="K252" s="44">
        <f>IF(H252="","",H252*'Parâmetros'!$B$8)</f>
        <v/>
      </c>
      <c r="L252" s="44">
        <f>IF(H252="","",IF('Parâmetros'!$B$5="Conservador",I252,IF('Parâmetros'!$B$5="Otimista",K252,J252)))</f>
        <v/>
      </c>
      <c r="M252" s="46">
        <f>IF(B252="","",IF(COUNTIFS('Histórico'!$B$6:$B$305,B252,'Histórico'!$J$6:$J$305,"&lt;&gt;")&gt;='Parâmetros'!$B$10,AVERAGEIFS('Histórico'!$K$6:$K$305,'Histórico'!$B$6:$B$305,B252,'Histórico'!$J$6:$J$305,"&lt;&gt;"),'Parâmetros'!$B$9))</f>
        <v/>
      </c>
      <c r="N252" s="44">
        <f>IF(L252="","",MAX(0,L252*(1-M252)))</f>
        <v/>
      </c>
      <c r="O252" s="44">
        <f>IF(L252="","",L252*(1+M252))</f>
        <v/>
      </c>
      <c r="P252" s="44">
        <f>IF(L252="","",IF(INDEX('Parâmetros'!$E$18:$E$117,MATCH(B252,'Parâmetros'!$A$18:$A$117,0))="","",INDEX('Parâmetros'!$E$18:$E$117,MATCH(B252,'Parâmetros'!$A$18:$A$117,0))+N(INDEX('Parâmetros'!$F$18:$F$117,MATCH(B252,'Parâmetros'!$A$18:$A$117,0)))-SUMIFS($L$6:L252,$B$6:B252,B252,$A$6:A252,"&lt;="&amp;A252)))</f>
        <v/>
      </c>
      <c r="Q252" s="44">
        <f>IF(P252="","",MAX(0,-P252))</f>
        <v/>
      </c>
      <c r="R252" s="43">
        <f>IF(B252="","",IF(L252="","SEM BASE",IF(P252="","ESTOQUE NÃO INFORMADO",IF(P252&lt;0,"RUPTURA PREVISTA",IF(D252="Sem histórico","USAR DEMANDA INICIAL",IF(D252="Histórico insuficiente","HISTÓRICO INSUFICIENTE","OK"))))))</f>
        <v/>
      </c>
    </row>
    <row r="253">
      <c r="A253" s="42">
        <f>IF(B253="","",EDATE(EOMONTH('Parâmetros'!$B$2,0)+1,MOD(ROW()-6,12)))</f>
        <v/>
      </c>
      <c r="B25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53" s="43">
        <f>IF(B253="","",INDEX('Parâmetros'!$B$18:$B$117,MATCH(B253,'Parâmetros'!$A$18:$A$117,0)))</f>
        <v/>
      </c>
      <c r="D253" s="43">
        <f>IF(B253="","",INDEX('Parâmetros'!$I$18:$I$117,MATCH(B253,'Parâmetros'!$A$18:$A$117,0)))</f>
        <v/>
      </c>
      <c r="E253" s="44">
        <f>IF(B253="","",IF(COUNTIFS('Histórico'!$B$6:$B$305,B253,'Histórico'!$A$6:$A$305,"&gt;="&amp;EDATE(EOMONTH('Parâmetros'!$B$2,0)+1,-'Parâmetros'!$B$4),'Histórico'!$A$6:$A$305,"&lt;="&amp;'Parâmetros'!$B$2,'Histórico'!$L$6:$L$305,"OK")&gt;='Parâmetros'!$B$11,AVERAGEIFS('Histórico'!$H$6:$H$305,'Histórico'!$B$6:$B$305,B253,'Histórico'!$A$6:$A$305,"&gt;="&amp;EDATE(EOMONTH('Parâmetros'!$B$2,0)+1,-'Parâmetros'!$B$4),'Histórico'!$A$6:$A$305,"&lt;="&amp;'Parâmetros'!$B$2,'Histórico'!$L$6:$L$305,"OK"),IF(INDEX('Parâmetros'!$G$18:$G$117,MATCH(B253,'Parâmetros'!$A$18:$A$117,0))="","",INDEX('Parâmetros'!$G$18:$G$117,MATCH(B253,'Parâmetros'!$A$18:$A$117,0)))))</f>
        <v/>
      </c>
      <c r="F253" s="45">
        <f>IF(B253="","",IF(COUNTIFS('Histórico'!$B$6:$B$305,B253,'Histórico'!$L$6:$L$305,"OK",'Histórico'!$M$6:$M$305,MONTH(A253),'Histórico'!$A$6:$A$305,"&lt;="&amp;'Parâmetros'!$B$2)&gt;='Parâmetros'!$B$12,MAX('Parâmetros'!$B$13,MIN('Parâmetros'!$B$14,IFERROR(AVERAGEIFS('Histórico'!$H$6:$H$305,'Histórico'!$B$6:$B$305,B253,'Histórico'!$L$6:$L$305,"OK",'Histórico'!$M$6:$M$305,MONTH(A253),'Histórico'!$A$6:$A$305,"&lt;="&amp;'Parâmetros'!$B$2)/AVERAGEIFS('Histórico'!$H$6:$H$305,'Histórico'!$B$6:$B$305,B253,'Histórico'!$L$6:$L$305,"OK",'Histórico'!$A$6:$A$305,"&lt;="&amp;'Parâmetros'!$B$2),1))),1))</f>
        <v/>
      </c>
      <c r="G253" s="45">
        <f>IF(OR(A253="",B253=""),"",MAX(0.1,1+SUMPRODUCT(--('Eventos'!$B$6:$B$105&lt;=EOMONTH(A253,0)),--('Eventos'!$C$6:$C$105&gt;=A253),--((('Eventos'!$D$6:$D$105=B253)+('Eventos'!$D$6:$D$105="TODOS"))&gt;0),--('Eventos'!$G$6:$G$105="Ativo"),--('Eventos'!$I$6:$I$105="OK"),'Eventos'!$F$6:$F$105)))</f>
        <v/>
      </c>
      <c r="H253" s="44">
        <f>IF(OR(B253="",E253=""),"",MAX(0,E253*F253*G253))</f>
        <v/>
      </c>
      <c r="I253" s="44">
        <f>IF(H253="","",H253*'Parâmetros'!$B$6)</f>
        <v/>
      </c>
      <c r="J253" s="44">
        <f>IF(H253="","",H253*'Parâmetros'!$B$7)</f>
        <v/>
      </c>
      <c r="K253" s="44">
        <f>IF(H253="","",H253*'Parâmetros'!$B$8)</f>
        <v/>
      </c>
      <c r="L253" s="44">
        <f>IF(H253="","",IF('Parâmetros'!$B$5="Conservador",I253,IF('Parâmetros'!$B$5="Otimista",K253,J253)))</f>
        <v/>
      </c>
      <c r="M253" s="46">
        <f>IF(B253="","",IF(COUNTIFS('Histórico'!$B$6:$B$305,B253,'Histórico'!$J$6:$J$305,"&lt;&gt;")&gt;='Parâmetros'!$B$10,AVERAGEIFS('Histórico'!$K$6:$K$305,'Histórico'!$B$6:$B$305,B253,'Histórico'!$J$6:$J$305,"&lt;&gt;"),'Parâmetros'!$B$9))</f>
        <v/>
      </c>
      <c r="N253" s="44">
        <f>IF(L253="","",MAX(0,L253*(1-M253)))</f>
        <v/>
      </c>
      <c r="O253" s="44">
        <f>IF(L253="","",L253*(1+M253))</f>
        <v/>
      </c>
      <c r="P253" s="44">
        <f>IF(L253="","",IF(INDEX('Parâmetros'!$E$18:$E$117,MATCH(B253,'Parâmetros'!$A$18:$A$117,0))="","",INDEX('Parâmetros'!$E$18:$E$117,MATCH(B253,'Parâmetros'!$A$18:$A$117,0))+N(INDEX('Parâmetros'!$F$18:$F$117,MATCH(B253,'Parâmetros'!$A$18:$A$117,0)))-SUMIFS($L$6:L253,$B$6:B253,B253,$A$6:A253,"&lt;="&amp;A253)))</f>
        <v/>
      </c>
      <c r="Q253" s="44">
        <f>IF(P253="","",MAX(0,-P253))</f>
        <v/>
      </c>
      <c r="R253" s="43">
        <f>IF(B253="","",IF(L253="","SEM BASE",IF(P253="","ESTOQUE NÃO INFORMADO",IF(P253&lt;0,"RUPTURA PREVISTA",IF(D253="Sem histórico","USAR DEMANDA INICIAL",IF(D253="Histórico insuficiente","HISTÓRICO INSUFICIENTE","OK"))))))</f>
        <v/>
      </c>
    </row>
    <row r="254">
      <c r="A254" s="42">
        <f>IF(B254="","",EDATE(EOMONTH('Parâmetros'!$B$2,0)+1,MOD(ROW()-6,12)))</f>
        <v/>
      </c>
      <c r="B25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54" s="43">
        <f>IF(B254="","",INDEX('Parâmetros'!$B$18:$B$117,MATCH(B254,'Parâmetros'!$A$18:$A$117,0)))</f>
        <v/>
      </c>
      <c r="D254" s="43">
        <f>IF(B254="","",INDEX('Parâmetros'!$I$18:$I$117,MATCH(B254,'Parâmetros'!$A$18:$A$117,0)))</f>
        <v/>
      </c>
      <c r="E254" s="44">
        <f>IF(B254="","",IF(COUNTIFS('Histórico'!$B$6:$B$305,B254,'Histórico'!$A$6:$A$305,"&gt;="&amp;EDATE(EOMONTH('Parâmetros'!$B$2,0)+1,-'Parâmetros'!$B$4),'Histórico'!$A$6:$A$305,"&lt;="&amp;'Parâmetros'!$B$2,'Histórico'!$L$6:$L$305,"OK")&gt;='Parâmetros'!$B$11,AVERAGEIFS('Histórico'!$H$6:$H$305,'Histórico'!$B$6:$B$305,B254,'Histórico'!$A$6:$A$305,"&gt;="&amp;EDATE(EOMONTH('Parâmetros'!$B$2,0)+1,-'Parâmetros'!$B$4),'Histórico'!$A$6:$A$305,"&lt;="&amp;'Parâmetros'!$B$2,'Histórico'!$L$6:$L$305,"OK"),IF(INDEX('Parâmetros'!$G$18:$G$117,MATCH(B254,'Parâmetros'!$A$18:$A$117,0))="","",INDEX('Parâmetros'!$G$18:$G$117,MATCH(B254,'Parâmetros'!$A$18:$A$117,0)))))</f>
        <v/>
      </c>
      <c r="F254" s="45">
        <f>IF(B254="","",IF(COUNTIFS('Histórico'!$B$6:$B$305,B254,'Histórico'!$L$6:$L$305,"OK",'Histórico'!$M$6:$M$305,MONTH(A254),'Histórico'!$A$6:$A$305,"&lt;="&amp;'Parâmetros'!$B$2)&gt;='Parâmetros'!$B$12,MAX('Parâmetros'!$B$13,MIN('Parâmetros'!$B$14,IFERROR(AVERAGEIFS('Histórico'!$H$6:$H$305,'Histórico'!$B$6:$B$305,B254,'Histórico'!$L$6:$L$305,"OK",'Histórico'!$M$6:$M$305,MONTH(A254),'Histórico'!$A$6:$A$305,"&lt;="&amp;'Parâmetros'!$B$2)/AVERAGEIFS('Histórico'!$H$6:$H$305,'Histórico'!$B$6:$B$305,B254,'Histórico'!$L$6:$L$305,"OK",'Histórico'!$A$6:$A$305,"&lt;="&amp;'Parâmetros'!$B$2),1))),1))</f>
        <v/>
      </c>
      <c r="G254" s="45">
        <f>IF(OR(A254="",B254=""),"",MAX(0.1,1+SUMPRODUCT(--('Eventos'!$B$6:$B$105&lt;=EOMONTH(A254,0)),--('Eventos'!$C$6:$C$105&gt;=A254),--((('Eventos'!$D$6:$D$105=B254)+('Eventos'!$D$6:$D$105="TODOS"))&gt;0),--('Eventos'!$G$6:$G$105="Ativo"),--('Eventos'!$I$6:$I$105="OK"),'Eventos'!$F$6:$F$105)))</f>
        <v/>
      </c>
      <c r="H254" s="44">
        <f>IF(OR(B254="",E254=""),"",MAX(0,E254*F254*G254))</f>
        <v/>
      </c>
      <c r="I254" s="44">
        <f>IF(H254="","",H254*'Parâmetros'!$B$6)</f>
        <v/>
      </c>
      <c r="J254" s="44">
        <f>IF(H254="","",H254*'Parâmetros'!$B$7)</f>
        <v/>
      </c>
      <c r="K254" s="44">
        <f>IF(H254="","",H254*'Parâmetros'!$B$8)</f>
        <v/>
      </c>
      <c r="L254" s="44">
        <f>IF(H254="","",IF('Parâmetros'!$B$5="Conservador",I254,IF('Parâmetros'!$B$5="Otimista",K254,J254)))</f>
        <v/>
      </c>
      <c r="M254" s="46">
        <f>IF(B254="","",IF(COUNTIFS('Histórico'!$B$6:$B$305,B254,'Histórico'!$J$6:$J$305,"&lt;&gt;")&gt;='Parâmetros'!$B$10,AVERAGEIFS('Histórico'!$K$6:$K$305,'Histórico'!$B$6:$B$305,B254,'Histórico'!$J$6:$J$305,"&lt;&gt;"),'Parâmetros'!$B$9))</f>
        <v/>
      </c>
      <c r="N254" s="44">
        <f>IF(L254="","",MAX(0,L254*(1-M254)))</f>
        <v/>
      </c>
      <c r="O254" s="44">
        <f>IF(L254="","",L254*(1+M254))</f>
        <v/>
      </c>
      <c r="P254" s="44">
        <f>IF(L254="","",IF(INDEX('Parâmetros'!$E$18:$E$117,MATCH(B254,'Parâmetros'!$A$18:$A$117,0))="","",INDEX('Parâmetros'!$E$18:$E$117,MATCH(B254,'Parâmetros'!$A$18:$A$117,0))+N(INDEX('Parâmetros'!$F$18:$F$117,MATCH(B254,'Parâmetros'!$A$18:$A$117,0)))-SUMIFS($L$6:L254,$B$6:B254,B254,$A$6:A254,"&lt;="&amp;A254)))</f>
        <v/>
      </c>
      <c r="Q254" s="44">
        <f>IF(P254="","",MAX(0,-P254))</f>
        <v/>
      </c>
      <c r="R254" s="43">
        <f>IF(B254="","",IF(L254="","SEM BASE",IF(P254="","ESTOQUE NÃO INFORMADO",IF(P254&lt;0,"RUPTURA PREVISTA",IF(D254="Sem histórico","USAR DEMANDA INICIAL",IF(D254="Histórico insuficiente","HISTÓRICO INSUFICIENTE","OK"))))))</f>
        <v/>
      </c>
    </row>
    <row r="255">
      <c r="A255" s="42">
        <f>IF(B255="","",EDATE(EOMONTH('Parâmetros'!$B$2,0)+1,MOD(ROW()-6,12)))</f>
        <v/>
      </c>
      <c r="B25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55" s="43">
        <f>IF(B255="","",INDEX('Parâmetros'!$B$18:$B$117,MATCH(B255,'Parâmetros'!$A$18:$A$117,0)))</f>
        <v/>
      </c>
      <c r="D255" s="43">
        <f>IF(B255="","",INDEX('Parâmetros'!$I$18:$I$117,MATCH(B255,'Parâmetros'!$A$18:$A$117,0)))</f>
        <v/>
      </c>
      <c r="E255" s="44">
        <f>IF(B255="","",IF(COUNTIFS('Histórico'!$B$6:$B$305,B255,'Histórico'!$A$6:$A$305,"&gt;="&amp;EDATE(EOMONTH('Parâmetros'!$B$2,0)+1,-'Parâmetros'!$B$4),'Histórico'!$A$6:$A$305,"&lt;="&amp;'Parâmetros'!$B$2,'Histórico'!$L$6:$L$305,"OK")&gt;='Parâmetros'!$B$11,AVERAGEIFS('Histórico'!$H$6:$H$305,'Histórico'!$B$6:$B$305,B255,'Histórico'!$A$6:$A$305,"&gt;="&amp;EDATE(EOMONTH('Parâmetros'!$B$2,0)+1,-'Parâmetros'!$B$4),'Histórico'!$A$6:$A$305,"&lt;="&amp;'Parâmetros'!$B$2,'Histórico'!$L$6:$L$305,"OK"),IF(INDEX('Parâmetros'!$G$18:$G$117,MATCH(B255,'Parâmetros'!$A$18:$A$117,0))="","",INDEX('Parâmetros'!$G$18:$G$117,MATCH(B255,'Parâmetros'!$A$18:$A$117,0)))))</f>
        <v/>
      </c>
      <c r="F255" s="45">
        <f>IF(B255="","",IF(COUNTIFS('Histórico'!$B$6:$B$305,B255,'Histórico'!$L$6:$L$305,"OK",'Histórico'!$M$6:$M$305,MONTH(A255),'Histórico'!$A$6:$A$305,"&lt;="&amp;'Parâmetros'!$B$2)&gt;='Parâmetros'!$B$12,MAX('Parâmetros'!$B$13,MIN('Parâmetros'!$B$14,IFERROR(AVERAGEIFS('Histórico'!$H$6:$H$305,'Histórico'!$B$6:$B$305,B255,'Histórico'!$L$6:$L$305,"OK",'Histórico'!$M$6:$M$305,MONTH(A255),'Histórico'!$A$6:$A$305,"&lt;="&amp;'Parâmetros'!$B$2)/AVERAGEIFS('Histórico'!$H$6:$H$305,'Histórico'!$B$6:$B$305,B255,'Histórico'!$L$6:$L$305,"OK",'Histórico'!$A$6:$A$305,"&lt;="&amp;'Parâmetros'!$B$2),1))),1))</f>
        <v/>
      </c>
      <c r="G255" s="45">
        <f>IF(OR(A255="",B255=""),"",MAX(0.1,1+SUMPRODUCT(--('Eventos'!$B$6:$B$105&lt;=EOMONTH(A255,0)),--('Eventos'!$C$6:$C$105&gt;=A255),--((('Eventos'!$D$6:$D$105=B255)+('Eventos'!$D$6:$D$105="TODOS"))&gt;0),--('Eventos'!$G$6:$G$105="Ativo"),--('Eventos'!$I$6:$I$105="OK"),'Eventos'!$F$6:$F$105)))</f>
        <v/>
      </c>
      <c r="H255" s="44">
        <f>IF(OR(B255="",E255=""),"",MAX(0,E255*F255*G255))</f>
        <v/>
      </c>
      <c r="I255" s="44">
        <f>IF(H255="","",H255*'Parâmetros'!$B$6)</f>
        <v/>
      </c>
      <c r="J255" s="44">
        <f>IF(H255="","",H255*'Parâmetros'!$B$7)</f>
        <v/>
      </c>
      <c r="K255" s="44">
        <f>IF(H255="","",H255*'Parâmetros'!$B$8)</f>
        <v/>
      </c>
      <c r="L255" s="44">
        <f>IF(H255="","",IF('Parâmetros'!$B$5="Conservador",I255,IF('Parâmetros'!$B$5="Otimista",K255,J255)))</f>
        <v/>
      </c>
      <c r="M255" s="46">
        <f>IF(B255="","",IF(COUNTIFS('Histórico'!$B$6:$B$305,B255,'Histórico'!$J$6:$J$305,"&lt;&gt;")&gt;='Parâmetros'!$B$10,AVERAGEIFS('Histórico'!$K$6:$K$305,'Histórico'!$B$6:$B$305,B255,'Histórico'!$J$6:$J$305,"&lt;&gt;"),'Parâmetros'!$B$9))</f>
        <v/>
      </c>
      <c r="N255" s="44">
        <f>IF(L255="","",MAX(0,L255*(1-M255)))</f>
        <v/>
      </c>
      <c r="O255" s="44">
        <f>IF(L255="","",L255*(1+M255))</f>
        <v/>
      </c>
      <c r="P255" s="44">
        <f>IF(L255="","",IF(INDEX('Parâmetros'!$E$18:$E$117,MATCH(B255,'Parâmetros'!$A$18:$A$117,0))="","",INDEX('Parâmetros'!$E$18:$E$117,MATCH(B255,'Parâmetros'!$A$18:$A$117,0))+N(INDEX('Parâmetros'!$F$18:$F$117,MATCH(B255,'Parâmetros'!$A$18:$A$117,0)))-SUMIFS($L$6:L255,$B$6:B255,B255,$A$6:A255,"&lt;="&amp;A255)))</f>
        <v/>
      </c>
      <c r="Q255" s="44">
        <f>IF(P255="","",MAX(0,-P255))</f>
        <v/>
      </c>
      <c r="R255" s="43">
        <f>IF(B255="","",IF(L255="","SEM BASE",IF(P255="","ESTOQUE NÃO INFORMADO",IF(P255&lt;0,"RUPTURA PREVISTA",IF(D255="Sem histórico","USAR DEMANDA INICIAL",IF(D255="Histórico insuficiente","HISTÓRICO INSUFICIENTE","OK"))))))</f>
        <v/>
      </c>
    </row>
    <row r="256">
      <c r="A256" s="42">
        <f>IF(B256="","",EDATE(EOMONTH('Parâmetros'!$B$2,0)+1,MOD(ROW()-6,12)))</f>
        <v/>
      </c>
      <c r="B25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56" s="43">
        <f>IF(B256="","",INDEX('Parâmetros'!$B$18:$B$117,MATCH(B256,'Parâmetros'!$A$18:$A$117,0)))</f>
        <v/>
      </c>
      <c r="D256" s="43">
        <f>IF(B256="","",INDEX('Parâmetros'!$I$18:$I$117,MATCH(B256,'Parâmetros'!$A$18:$A$117,0)))</f>
        <v/>
      </c>
      <c r="E256" s="44">
        <f>IF(B256="","",IF(COUNTIFS('Histórico'!$B$6:$B$305,B256,'Histórico'!$A$6:$A$305,"&gt;="&amp;EDATE(EOMONTH('Parâmetros'!$B$2,0)+1,-'Parâmetros'!$B$4),'Histórico'!$A$6:$A$305,"&lt;="&amp;'Parâmetros'!$B$2,'Histórico'!$L$6:$L$305,"OK")&gt;='Parâmetros'!$B$11,AVERAGEIFS('Histórico'!$H$6:$H$305,'Histórico'!$B$6:$B$305,B256,'Histórico'!$A$6:$A$305,"&gt;="&amp;EDATE(EOMONTH('Parâmetros'!$B$2,0)+1,-'Parâmetros'!$B$4),'Histórico'!$A$6:$A$305,"&lt;="&amp;'Parâmetros'!$B$2,'Histórico'!$L$6:$L$305,"OK"),IF(INDEX('Parâmetros'!$G$18:$G$117,MATCH(B256,'Parâmetros'!$A$18:$A$117,0))="","",INDEX('Parâmetros'!$G$18:$G$117,MATCH(B256,'Parâmetros'!$A$18:$A$117,0)))))</f>
        <v/>
      </c>
      <c r="F256" s="45">
        <f>IF(B256="","",IF(COUNTIFS('Histórico'!$B$6:$B$305,B256,'Histórico'!$L$6:$L$305,"OK",'Histórico'!$M$6:$M$305,MONTH(A256),'Histórico'!$A$6:$A$305,"&lt;="&amp;'Parâmetros'!$B$2)&gt;='Parâmetros'!$B$12,MAX('Parâmetros'!$B$13,MIN('Parâmetros'!$B$14,IFERROR(AVERAGEIFS('Histórico'!$H$6:$H$305,'Histórico'!$B$6:$B$305,B256,'Histórico'!$L$6:$L$305,"OK",'Histórico'!$M$6:$M$305,MONTH(A256),'Histórico'!$A$6:$A$305,"&lt;="&amp;'Parâmetros'!$B$2)/AVERAGEIFS('Histórico'!$H$6:$H$305,'Histórico'!$B$6:$B$305,B256,'Histórico'!$L$6:$L$305,"OK",'Histórico'!$A$6:$A$305,"&lt;="&amp;'Parâmetros'!$B$2),1))),1))</f>
        <v/>
      </c>
      <c r="G256" s="45">
        <f>IF(OR(A256="",B256=""),"",MAX(0.1,1+SUMPRODUCT(--('Eventos'!$B$6:$B$105&lt;=EOMONTH(A256,0)),--('Eventos'!$C$6:$C$105&gt;=A256),--((('Eventos'!$D$6:$D$105=B256)+('Eventos'!$D$6:$D$105="TODOS"))&gt;0),--('Eventos'!$G$6:$G$105="Ativo"),--('Eventos'!$I$6:$I$105="OK"),'Eventos'!$F$6:$F$105)))</f>
        <v/>
      </c>
      <c r="H256" s="44">
        <f>IF(OR(B256="",E256=""),"",MAX(0,E256*F256*G256))</f>
        <v/>
      </c>
      <c r="I256" s="44">
        <f>IF(H256="","",H256*'Parâmetros'!$B$6)</f>
        <v/>
      </c>
      <c r="J256" s="44">
        <f>IF(H256="","",H256*'Parâmetros'!$B$7)</f>
        <v/>
      </c>
      <c r="K256" s="44">
        <f>IF(H256="","",H256*'Parâmetros'!$B$8)</f>
        <v/>
      </c>
      <c r="L256" s="44">
        <f>IF(H256="","",IF('Parâmetros'!$B$5="Conservador",I256,IF('Parâmetros'!$B$5="Otimista",K256,J256)))</f>
        <v/>
      </c>
      <c r="M256" s="46">
        <f>IF(B256="","",IF(COUNTIFS('Histórico'!$B$6:$B$305,B256,'Histórico'!$J$6:$J$305,"&lt;&gt;")&gt;='Parâmetros'!$B$10,AVERAGEIFS('Histórico'!$K$6:$K$305,'Histórico'!$B$6:$B$305,B256,'Histórico'!$J$6:$J$305,"&lt;&gt;"),'Parâmetros'!$B$9))</f>
        <v/>
      </c>
      <c r="N256" s="44">
        <f>IF(L256="","",MAX(0,L256*(1-M256)))</f>
        <v/>
      </c>
      <c r="O256" s="44">
        <f>IF(L256="","",L256*(1+M256))</f>
        <v/>
      </c>
      <c r="P256" s="44">
        <f>IF(L256="","",IF(INDEX('Parâmetros'!$E$18:$E$117,MATCH(B256,'Parâmetros'!$A$18:$A$117,0))="","",INDEX('Parâmetros'!$E$18:$E$117,MATCH(B256,'Parâmetros'!$A$18:$A$117,0))+N(INDEX('Parâmetros'!$F$18:$F$117,MATCH(B256,'Parâmetros'!$A$18:$A$117,0)))-SUMIFS($L$6:L256,$B$6:B256,B256,$A$6:A256,"&lt;="&amp;A256)))</f>
        <v/>
      </c>
      <c r="Q256" s="44">
        <f>IF(P256="","",MAX(0,-P256))</f>
        <v/>
      </c>
      <c r="R256" s="43">
        <f>IF(B256="","",IF(L256="","SEM BASE",IF(P256="","ESTOQUE NÃO INFORMADO",IF(P256&lt;0,"RUPTURA PREVISTA",IF(D256="Sem histórico","USAR DEMANDA INICIAL",IF(D256="Histórico insuficiente","HISTÓRICO INSUFICIENTE","OK"))))))</f>
        <v/>
      </c>
    </row>
    <row r="257">
      <c r="A257" s="42">
        <f>IF(B257="","",EDATE(EOMONTH('Parâmetros'!$B$2,0)+1,MOD(ROW()-6,12)))</f>
        <v/>
      </c>
      <c r="B25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57" s="43">
        <f>IF(B257="","",INDEX('Parâmetros'!$B$18:$B$117,MATCH(B257,'Parâmetros'!$A$18:$A$117,0)))</f>
        <v/>
      </c>
      <c r="D257" s="43">
        <f>IF(B257="","",INDEX('Parâmetros'!$I$18:$I$117,MATCH(B257,'Parâmetros'!$A$18:$A$117,0)))</f>
        <v/>
      </c>
      <c r="E257" s="44">
        <f>IF(B257="","",IF(COUNTIFS('Histórico'!$B$6:$B$305,B257,'Histórico'!$A$6:$A$305,"&gt;="&amp;EDATE(EOMONTH('Parâmetros'!$B$2,0)+1,-'Parâmetros'!$B$4),'Histórico'!$A$6:$A$305,"&lt;="&amp;'Parâmetros'!$B$2,'Histórico'!$L$6:$L$305,"OK")&gt;='Parâmetros'!$B$11,AVERAGEIFS('Histórico'!$H$6:$H$305,'Histórico'!$B$6:$B$305,B257,'Histórico'!$A$6:$A$305,"&gt;="&amp;EDATE(EOMONTH('Parâmetros'!$B$2,0)+1,-'Parâmetros'!$B$4),'Histórico'!$A$6:$A$305,"&lt;="&amp;'Parâmetros'!$B$2,'Histórico'!$L$6:$L$305,"OK"),IF(INDEX('Parâmetros'!$G$18:$G$117,MATCH(B257,'Parâmetros'!$A$18:$A$117,0))="","",INDEX('Parâmetros'!$G$18:$G$117,MATCH(B257,'Parâmetros'!$A$18:$A$117,0)))))</f>
        <v/>
      </c>
      <c r="F257" s="45">
        <f>IF(B257="","",IF(COUNTIFS('Histórico'!$B$6:$B$305,B257,'Histórico'!$L$6:$L$305,"OK",'Histórico'!$M$6:$M$305,MONTH(A257),'Histórico'!$A$6:$A$305,"&lt;="&amp;'Parâmetros'!$B$2)&gt;='Parâmetros'!$B$12,MAX('Parâmetros'!$B$13,MIN('Parâmetros'!$B$14,IFERROR(AVERAGEIFS('Histórico'!$H$6:$H$305,'Histórico'!$B$6:$B$305,B257,'Histórico'!$L$6:$L$305,"OK",'Histórico'!$M$6:$M$305,MONTH(A257),'Histórico'!$A$6:$A$305,"&lt;="&amp;'Parâmetros'!$B$2)/AVERAGEIFS('Histórico'!$H$6:$H$305,'Histórico'!$B$6:$B$305,B257,'Histórico'!$L$6:$L$305,"OK",'Histórico'!$A$6:$A$305,"&lt;="&amp;'Parâmetros'!$B$2),1))),1))</f>
        <v/>
      </c>
      <c r="G257" s="45">
        <f>IF(OR(A257="",B257=""),"",MAX(0.1,1+SUMPRODUCT(--('Eventos'!$B$6:$B$105&lt;=EOMONTH(A257,0)),--('Eventos'!$C$6:$C$105&gt;=A257),--((('Eventos'!$D$6:$D$105=B257)+('Eventos'!$D$6:$D$105="TODOS"))&gt;0),--('Eventos'!$G$6:$G$105="Ativo"),--('Eventos'!$I$6:$I$105="OK"),'Eventos'!$F$6:$F$105)))</f>
        <v/>
      </c>
      <c r="H257" s="44">
        <f>IF(OR(B257="",E257=""),"",MAX(0,E257*F257*G257))</f>
        <v/>
      </c>
      <c r="I257" s="44">
        <f>IF(H257="","",H257*'Parâmetros'!$B$6)</f>
        <v/>
      </c>
      <c r="J257" s="44">
        <f>IF(H257="","",H257*'Parâmetros'!$B$7)</f>
        <v/>
      </c>
      <c r="K257" s="44">
        <f>IF(H257="","",H257*'Parâmetros'!$B$8)</f>
        <v/>
      </c>
      <c r="L257" s="44">
        <f>IF(H257="","",IF('Parâmetros'!$B$5="Conservador",I257,IF('Parâmetros'!$B$5="Otimista",K257,J257)))</f>
        <v/>
      </c>
      <c r="M257" s="46">
        <f>IF(B257="","",IF(COUNTIFS('Histórico'!$B$6:$B$305,B257,'Histórico'!$J$6:$J$305,"&lt;&gt;")&gt;='Parâmetros'!$B$10,AVERAGEIFS('Histórico'!$K$6:$K$305,'Histórico'!$B$6:$B$305,B257,'Histórico'!$J$6:$J$305,"&lt;&gt;"),'Parâmetros'!$B$9))</f>
        <v/>
      </c>
      <c r="N257" s="44">
        <f>IF(L257="","",MAX(0,L257*(1-M257)))</f>
        <v/>
      </c>
      <c r="O257" s="44">
        <f>IF(L257="","",L257*(1+M257))</f>
        <v/>
      </c>
      <c r="P257" s="44">
        <f>IF(L257="","",IF(INDEX('Parâmetros'!$E$18:$E$117,MATCH(B257,'Parâmetros'!$A$18:$A$117,0))="","",INDEX('Parâmetros'!$E$18:$E$117,MATCH(B257,'Parâmetros'!$A$18:$A$117,0))+N(INDEX('Parâmetros'!$F$18:$F$117,MATCH(B257,'Parâmetros'!$A$18:$A$117,0)))-SUMIFS($L$6:L257,$B$6:B257,B257,$A$6:A257,"&lt;="&amp;A257)))</f>
        <v/>
      </c>
      <c r="Q257" s="44">
        <f>IF(P257="","",MAX(0,-P257))</f>
        <v/>
      </c>
      <c r="R257" s="43">
        <f>IF(B257="","",IF(L257="","SEM BASE",IF(P257="","ESTOQUE NÃO INFORMADO",IF(P257&lt;0,"RUPTURA PREVISTA",IF(D257="Sem histórico","USAR DEMANDA INICIAL",IF(D257="Histórico insuficiente","HISTÓRICO INSUFICIENTE","OK"))))))</f>
        <v/>
      </c>
    </row>
    <row r="258">
      <c r="A258" s="42">
        <f>IF(B258="","",EDATE(EOMONTH('Parâmetros'!$B$2,0)+1,MOD(ROW()-6,12)))</f>
        <v/>
      </c>
      <c r="B25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58" s="43">
        <f>IF(B258="","",INDEX('Parâmetros'!$B$18:$B$117,MATCH(B258,'Parâmetros'!$A$18:$A$117,0)))</f>
        <v/>
      </c>
      <c r="D258" s="43">
        <f>IF(B258="","",INDEX('Parâmetros'!$I$18:$I$117,MATCH(B258,'Parâmetros'!$A$18:$A$117,0)))</f>
        <v/>
      </c>
      <c r="E258" s="44">
        <f>IF(B258="","",IF(COUNTIFS('Histórico'!$B$6:$B$305,B258,'Histórico'!$A$6:$A$305,"&gt;="&amp;EDATE(EOMONTH('Parâmetros'!$B$2,0)+1,-'Parâmetros'!$B$4),'Histórico'!$A$6:$A$305,"&lt;="&amp;'Parâmetros'!$B$2,'Histórico'!$L$6:$L$305,"OK")&gt;='Parâmetros'!$B$11,AVERAGEIFS('Histórico'!$H$6:$H$305,'Histórico'!$B$6:$B$305,B258,'Histórico'!$A$6:$A$305,"&gt;="&amp;EDATE(EOMONTH('Parâmetros'!$B$2,0)+1,-'Parâmetros'!$B$4),'Histórico'!$A$6:$A$305,"&lt;="&amp;'Parâmetros'!$B$2,'Histórico'!$L$6:$L$305,"OK"),IF(INDEX('Parâmetros'!$G$18:$G$117,MATCH(B258,'Parâmetros'!$A$18:$A$117,0))="","",INDEX('Parâmetros'!$G$18:$G$117,MATCH(B258,'Parâmetros'!$A$18:$A$117,0)))))</f>
        <v/>
      </c>
      <c r="F258" s="45">
        <f>IF(B258="","",IF(COUNTIFS('Histórico'!$B$6:$B$305,B258,'Histórico'!$L$6:$L$305,"OK",'Histórico'!$M$6:$M$305,MONTH(A258),'Histórico'!$A$6:$A$305,"&lt;="&amp;'Parâmetros'!$B$2)&gt;='Parâmetros'!$B$12,MAX('Parâmetros'!$B$13,MIN('Parâmetros'!$B$14,IFERROR(AVERAGEIFS('Histórico'!$H$6:$H$305,'Histórico'!$B$6:$B$305,B258,'Histórico'!$L$6:$L$305,"OK",'Histórico'!$M$6:$M$305,MONTH(A258),'Histórico'!$A$6:$A$305,"&lt;="&amp;'Parâmetros'!$B$2)/AVERAGEIFS('Histórico'!$H$6:$H$305,'Histórico'!$B$6:$B$305,B258,'Histórico'!$L$6:$L$305,"OK",'Histórico'!$A$6:$A$305,"&lt;="&amp;'Parâmetros'!$B$2),1))),1))</f>
        <v/>
      </c>
      <c r="G258" s="45">
        <f>IF(OR(A258="",B258=""),"",MAX(0.1,1+SUMPRODUCT(--('Eventos'!$B$6:$B$105&lt;=EOMONTH(A258,0)),--('Eventos'!$C$6:$C$105&gt;=A258),--((('Eventos'!$D$6:$D$105=B258)+('Eventos'!$D$6:$D$105="TODOS"))&gt;0),--('Eventos'!$G$6:$G$105="Ativo"),--('Eventos'!$I$6:$I$105="OK"),'Eventos'!$F$6:$F$105)))</f>
        <v/>
      </c>
      <c r="H258" s="44">
        <f>IF(OR(B258="",E258=""),"",MAX(0,E258*F258*G258))</f>
        <v/>
      </c>
      <c r="I258" s="44">
        <f>IF(H258="","",H258*'Parâmetros'!$B$6)</f>
        <v/>
      </c>
      <c r="J258" s="44">
        <f>IF(H258="","",H258*'Parâmetros'!$B$7)</f>
        <v/>
      </c>
      <c r="K258" s="44">
        <f>IF(H258="","",H258*'Parâmetros'!$B$8)</f>
        <v/>
      </c>
      <c r="L258" s="44">
        <f>IF(H258="","",IF('Parâmetros'!$B$5="Conservador",I258,IF('Parâmetros'!$B$5="Otimista",K258,J258)))</f>
        <v/>
      </c>
      <c r="M258" s="46">
        <f>IF(B258="","",IF(COUNTIFS('Histórico'!$B$6:$B$305,B258,'Histórico'!$J$6:$J$305,"&lt;&gt;")&gt;='Parâmetros'!$B$10,AVERAGEIFS('Histórico'!$K$6:$K$305,'Histórico'!$B$6:$B$305,B258,'Histórico'!$J$6:$J$305,"&lt;&gt;"),'Parâmetros'!$B$9))</f>
        <v/>
      </c>
      <c r="N258" s="44">
        <f>IF(L258="","",MAX(0,L258*(1-M258)))</f>
        <v/>
      </c>
      <c r="O258" s="44">
        <f>IF(L258="","",L258*(1+M258))</f>
        <v/>
      </c>
      <c r="P258" s="44">
        <f>IF(L258="","",IF(INDEX('Parâmetros'!$E$18:$E$117,MATCH(B258,'Parâmetros'!$A$18:$A$117,0))="","",INDEX('Parâmetros'!$E$18:$E$117,MATCH(B258,'Parâmetros'!$A$18:$A$117,0))+N(INDEX('Parâmetros'!$F$18:$F$117,MATCH(B258,'Parâmetros'!$A$18:$A$117,0)))-SUMIFS($L$6:L258,$B$6:B258,B258,$A$6:A258,"&lt;="&amp;A258)))</f>
        <v/>
      </c>
      <c r="Q258" s="44">
        <f>IF(P258="","",MAX(0,-P258))</f>
        <v/>
      </c>
      <c r="R258" s="43">
        <f>IF(B258="","",IF(L258="","SEM BASE",IF(P258="","ESTOQUE NÃO INFORMADO",IF(P258&lt;0,"RUPTURA PREVISTA",IF(D258="Sem histórico","USAR DEMANDA INICIAL",IF(D258="Histórico insuficiente","HISTÓRICO INSUFICIENTE","OK"))))))</f>
        <v/>
      </c>
    </row>
    <row r="259">
      <c r="A259" s="42">
        <f>IF(B259="","",EDATE(EOMONTH('Parâmetros'!$B$2,0)+1,MOD(ROW()-6,12)))</f>
        <v/>
      </c>
      <c r="B25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59" s="43">
        <f>IF(B259="","",INDEX('Parâmetros'!$B$18:$B$117,MATCH(B259,'Parâmetros'!$A$18:$A$117,0)))</f>
        <v/>
      </c>
      <c r="D259" s="43">
        <f>IF(B259="","",INDEX('Parâmetros'!$I$18:$I$117,MATCH(B259,'Parâmetros'!$A$18:$A$117,0)))</f>
        <v/>
      </c>
      <c r="E259" s="44">
        <f>IF(B259="","",IF(COUNTIFS('Histórico'!$B$6:$B$305,B259,'Histórico'!$A$6:$A$305,"&gt;="&amp;EDATE(EOMONTH('Parâmetros'!$B$2,0)+1,-'Parâmetros'!$B$4),'Histórico'!$A$6:$A$305,"&lt;="&amp;'Parâmetros'!$B$2,'Histórico'!$L$6:$L$305,"OK")&gt;='Parâmetros'!$B$11,AVERAGEIFS('Histórico'!$H$6:$H$305,'Histórico'!$B$6:$B$305,B259,'Histórico'!$A$6:$A$305,"&gt;="&amp;EDATE(EOMONTH('Parâmetros'!$B$2,0)+1,-'Parâmetros'!$B$4),'Histórico'!$A$6:$A$305,"&lt;="&amp;'Parâmetros'!$B$2,'Histórico'!$L$6:$L$305,"OK"),IF(INDEX('Parâmetros'!$G$18:$G$117,MATCH(B259,'Parâmetros'!$A$18:$A$117,0))="","",INDEX('Parâmetros'!$G$18:$G$117,MATCH(B259,'Parâmetros'!$A$18:$A$117,0)))))</f>
        <v/>
      </c>
      <c r="F259" s="45">
        <f>IF(B259="","",IF(COUNTIFS('Histórico'!$B$6:$B$305,B259,'Histórico'!$L$6:$L$305,"OK",'Histórico'!$M$6:$M$305,MONTH(A259),'Histórico'!$A$6:$A$305,"&lt;="&amp;'Parâmetros'!$B$2)&gt;='Parâmetros'!$B$12,MAX('Parâmetros'!$B$13,MIN('Parâmetros'!$B$14,IFERROR(AVERAGEIFS('Histórico'!$H$6:$H$305,'Histórico'!$B$6:$B$305,B259,'Histórico'!$L$6:$L$305,"OK",'Histórico'!$M$6:$M$305,MONTH(A259),'Histórico'!$A$6:$A$305,"&lt;="&amp;'Parâmetros'!$B$2)/AVERAGEIFS('Histórico'!$H$6:$H$305,'Histórico'!$B$6:$B$305,B259,'Histórico'!$L$6:$L$305,"OK",'Histórico'!$A$6:$A$305,"&lt;="&amp;'Parâmetros'!$B$2),1))),1))</f>
        <v/>
      </c>
      <c r="G259" s="45">
        <f>IF(OR(A259="",B259=""),"",MAX(0.1,1+SUMPRODUCT(--('Eventos'!$B$6:$B$105&lt;=EOMONTH(A259,0)),--('Eventos'!$C$6:$C$105&gt;=A259),--((('Eventos'!$D$6:$D$105=B259)+('Eventos'!$D$6:$D$105="TODOS"))&gt;0),--('Eventos'!$G$6:$G$105="Ativo"),--('Eventos'!$I$6:$I$105="OK"),'Eventos'!$F$6:$F$105)))</f>
        <v/>
      </c>
      <c r="H259" s="44">
        <f>IF(OR(B259="",E259=""),"",MAX(0,E259*F259*G259))</f>
        <v/>
      </c>
      <c r="I259" s="44">
        <f>IF(H259="","",H259*'Parâmetros'!$B$6)</f>
        <v/>
      </c>
      <c r="J259" s="44">
        <f>IF(H259="","",H259*'Parâmetros'!$B$7)</f>
        <v/>
      </c>
      <c r="K259" s="44">
        <f>IF(H259="","",H259*'Parâmetros'!$B$8)</f>
        <v/>
      </c>
      <c r="L259" s="44">
        <f>IF(H259="","",IF('Parâmetros'!$B$5="Conservador",I259,IF('Parâmetros'!$B$5="Otimista",K259,J259)))</f>
        <v/>
      </c>
      <c r="M259" s="46">
        <f>IF(B259="","",IF(COUNTIFS('Histórico'!$B$6:$B$305,B259,'Histórico'!$J$6:$J$305,"&lt;&gt;")&gt;='Parâmetros'!$B$10,AVERAGEIFS('Histórico'!$K$6:$K$305,'Histórico'!$B$6:$B$305,B259,'Histórico'!$J$6:$J$305,"&lt;&gt;"),'Parâmetros'!$B$9))</f>
        <v/>
      </c>
      <c r="N259" s="44">
        <f>IF(L259="","",MAX(0,L259*(1-M259)))</f>
        <v/>
      </c>
      <c r="O259" s="44">
        <f>IF(L259="","",L259*(1+M259))</f>
        <v/>
      </c>
      <c r="P259" s="44">
        <f>IF(L259="","",IF(INDEX('Parâmetros'!$E$18:$E$117,MATCH(B259,'Parâmetros'!$A$18:$A$117,0))="","",INDEX('Parâmetros'!$E$18:$E$117,MATCH(B259,'Parâmetros'!$A$18:$A$117,0))+N(INDEX('Parâmetros'!$F$18:$F$117,MATCH(B259,'Parâmetros'!$A$18:$A$117,0)))-SUMIFS($L$6:L259,$B$6:B259,B259,$A$6:A259,"&lt;="&amp;A259)))</f>
        <v/>
      </c>
      <c r="Q259" s="44">
        <f>IF(P259="","",MAX(0,-P259))</f>
        <v/>
      </c>
      <c r="R259" s="43">
        <f>IF(B259="","",IF(L259="","SEM BASE",IF(P259="","ESTOQUE NÃO INFORMADO",IF(P259&lt;0,"RUPTURA PREVISTA",IF(D259="Sem histórico","USAR DEMANDA INICIAL",IF(D259="Histórico insuficiente","HISTÓRICO INSUFICIENTE","OK"))))))</f>
        <v/>
      </c>
    </row>
    <row r="260">
      <c r="A260" s="42">
        <f>IF(B260="","",EDATE(EOMONTH('Parâmetros'!$B$2,0)+1,MOD(ROW()-6,12)))</f>
        <v/>
      </c>
      <c r="B26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60" s="43">
        <f>IF(B260="","",INDEX('Parâmetros'!$B$18:$B$117,MATCH(B260,'Parâmetros'!$A$18:$A$117,0)))</f>
        <v/>
      </c>
      <c r="D260" s="43">
        <f>IF(B260="","",INDEX('Parâmetros'!$I$18:$I$117,MATCH(B260,'Parâmetros'!$A$18:$A$117,0)))</f>
        <v/>
      </c>
      <c r="E260" s="44">
        <f>IF(B260="","",IF(COUNTIFS('Histórico'!$B$6:$B$305,B260,'Histórico'!$A$6:$A$305,"&gt;="&amp;EDATE(EOMONTH('Parâmetros'!$B$2,0)+1,-'Parâmetros'!$B$4),'Histórico'!$A$6:$A$305,"&lt;="&amp;'Parâmetros'!$B$2,'Histórico'!$L$6:$L$305,"OK")&gt;='Parâmetros'!$B$11,AVERAGEIFS('Histórico'!$H$6:$H$305,'Histórico'!$B$6:$B$305,B260,'Histórico'!$A$6:$A$305,"&gt;="&amp;EDATE(EOMONTH('Parâmetros'!$B$2,0)+1,-'Parâmetros'!$B$4),'Histórico'!$A$6:$A$305,"&lt;="&amp;'Parâmetros'!$B$2,'Histórico'!$L$6:$L$305,"OK"),IF(INDEX('Parâmetros'!$G$18:$G$117,MATCH(B260,'Parâmetros'!$A$18:$A$117,0))="","",INDEX('Parâmetros'!$G$18:$G$117,MATCH(B260,'Parâmetros'!$A$18:$A$117,0)))))</f>
        <v/>
      </c>
      <c r="F260" s="45">
        <f>IF(B260="","",IF(COUNTIFS('Histórico'!$B$6:$B$305,B260,'Histórico'!$L$6:$L$305,"OK",'Histórico'!$M$6:$M$305,MONTH(A260),'Histórico'!$A$6:$A$305,"&lt;="&amp;'Parâmetros'!$B$2)&gt;='Parâmetros'!$B$12,MAX('Parâmetros'!$B$13,MIN('Parâmetros'!$B$14,IFERROR(AVERAGEIFS('Histórico'!$H$6:$H$305,'Histórico'!$B$6:$B$305,B260,'Histórico'!$L$6:$L$305,"OK",'Histórico'!$M$6:$M$305,MONTH(A260),'Histórico'!$A$6:$A$305,"&lt;="&amp;'Parâmetros'!$B$2)/AVERAGEIFS('Histórico'!$H$6:$H$305,'Histórico'!$B$6:$B$305,B260,'Histórico'!$L$6:$L$305,"OK",'Histórico'!$A$6:$A$305,"&lt;="&amp;'Parâmetros'!$B$2),1))),1))</f>
        <v/>
      </c>
      <c r="G260" s="45">
        <f>IF(OR(A260="",B260=""),"",MAX(0.1,1+SUMPRODUCT(--('Eventos'!$B$6:$B$105&lt;=EOMONTH(A260,0)),--('Eventos'!$C$6:$C$105&gt;=A260),--((('Eventos'!$D$6:$D$105=B260)+('Eventos'!$D$6:$D$105="TODOS"))&gt;0),--('Eventos'!$G$6:$G$105="Ativo"),--('Eventos'!$I$6:$I$105="OK"),'Eventos'!$F$6:$F$105)))</f>
        <v/>
      </c>
      <c r="H260" s="44">
        <f>IF(OR(B260="",E260=""),"",MAX(0,E260*F260*G260))</f>
        <v/>
      </c>
      <c r="I260" s="44">
        <f>IF(H260="","",H260*'Parâmetros'!$B$6)</f>
        <v/>
      </c>
      <c r="J260" s="44">
        <f>IF(H260="","",H260*'Parâmetros'!$B$7)</f>
        <v/>
      </c>
      <c r="K260" s="44">
        <f>IF(H260="","",H260*'Parâmetros'!$B$8)</f>
        <v/>
      </c>
      <c r="L260" s="44">
        <f>IF(H260="","",IF('Parâmetros'!$B$5="Conservador",I260,IF('Parâmetros'!$B$5="Otimista",K260,J260)))</f>
        <v/>
      </c>
      <c r="M260" s="46">
        <f>IF(B260="","",IF(COUNTIFS('Histórico'!$B$6:$B$305,B260,'Histórico'!$J$6:$J$305,"&lt;&gt;")&gt;='Parâmetros'!$B$10,AVERAGEIFS('Histórico'!$K$6:$K$305,'Histórico'!$B$6:$B$305,B260,'Histórico'!$J$6:$J$305,"&lt;&gt;"),'Parâmetros'!$B$9))</f>
        <v/>
      </c>
      <c r="N260" s="44">
        <f>IF(L260="","",MAX(0,L260*(1-M260)))</f>
        <v/>
      </c>
      <c r="O260" s="44">
        <f>IF(L260="","",L260*(1+M260))</f>
        <v/>
      </c>
      <c r="P260" s="44">
        <f>IF(L260="","",IF(INDEX('Parâmetros'!$E$18:$E$117,MATCH(B260,'Parâmetros'!$A$18:$A$117,0))="","",INDEX('Parâmetros'!$E$18:$E$117,MATCH(B260,'Parâmetros'!$A$18:$A$117,0))+N(INDEX('Parâmetros'!$F$18:$F$117,MATCH(B260,'Parâmetros'!$A$18:$A$117,0)))-SUMIFS($L$6:L260,$B$6:B260,B260,$A$6:A260,"&lt;="&amp;A260)))</f>
        <v/>
      </c>
      <c r="Q260" s="44">
        <f>IF(P260="","",MAX(0,-P260))</f>
        <v/>
      </c>
      <c r="R260" s="43">
        <f>IF(B260="","",IF(L260="","SEM BASE",IF(P260="","ESTOQUE NÃO INFORMADO",IF(P260&lt;0,"RUPTURA PREVISTA",IF(D260="Sem histórico","USAR DEMANDA INICIAL",IF(D260="Histórico insuficiente","HISTÓRICO INSUFICIENTE","OK"))))))</f>
        <v/>
      </c>
    </row>
    <row r="261">
      <c r="A261" s="42">
        <f>IF(B261="","",EDATE(EOMONTH('Parâmetros'!$B$2,0)+1,MOD(ROW()-6,12)))</f>
        <v/>
      </c>
      <c r="B26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61" s="43">
        <f>IF(B261="","",INDEX('Parâmetros'!$B$18:$B$117,MATCH(B261,'Parâmetros'!$A$18:$A$117,0)))</f>
        <v/>
      </c>
      <c r="D261" s="43">
        <f>IF(B261="","",INDEX('Parâmetros'!$I$18:$I$117,MATCH(B261,'Parâmetros'!$A$18:$A$117,0)))</f>
        <v/>
      </c>
      <c r="E261" s="44">
        <f>IF(B261="","",IF(COUNTIFS('Histórico'!$B$6:$B$305,B261,'Histórico'!$A$6:$A$305,"&gt;="&amp;EDATE(EOMONTH('Parâmetros'!$B$2,0)+1,-'Parâmetros'!$B$4),'Histórico'!$A$6:$A$305,"&lt;="&amp;'Parâmetros'!$B$2,'Histórico'!$L$6:$L$305,"OK")&gt;='Parâmetros'!$B$11,AVERAGEIFS('Histórico'!$H$6:$H$305,'Histórico'!$B$6:$B$305,B261,'Histórico'!$A$6:$A$305,"&gt;="&amp;EDATE(EOMONTH('Parâmetros'!$B$2,0)+1,-'Parâmetros'!$B$4),'Histórico'!$A$6:$A$305,"&lt;="&amp;'Parâmetros'!$B$2,'Histórico'!$L$6:$L$305,"OK"),IF(INDEX('Parâmetros'!$G$18:$G$117,MATCH(B261,'Parâmetros'!$A$18:$A$117,0))="","",INDEX('Parâmetros'!$G$18:$G$117,MATCH(B261,'Parâmetros'!$A$18:$A$117,0)))))</f>
        <v/>
      </c>
      <c r="F261" s="45">
        <f>IF(B261="","",IF(COUNTIFS('Histórico'!$B$6:$B$305,B261,'Histórico'!$L$6:$L$305,"OK",'Histórico'!$M$6:$M$305,MONTH(A261),'Histórico'!$A$6:$A$305,"&lt;="&amp;'Parâmetros'!$B$2)&gt;='Parâmetros'!$B$12,MAX('Parâmetros'!$B$13,MIN('Parâmetros'!$B$14,IFERROR(AVERAGEIFS('Histórico'!$H$6:$H$305,'Histórico'!$B$6:$B$305,B261,'Histórico'!$L$6:$L$305,"OK",'Histórico'!$M$6:$M$305,MONTH(A261),'Histórico'!$A$6:$A$305,"&lt;="&amp;'Parâmetros'!$B$2)/AVERAGEIFS('Histórico'!$H$6:$H$305,'Histórico'!$B$6:$B$305,B261,'Histórico'!$L$6:$L$305,"OK",'Histórico'!$A$6:$A$305,"&lt;="&amp;'Parâmetros'!$B$2),1))),1))</f>
        <v/>
      </c>
      <c r="G261" s="45">
        <f>IF(OR(A261="",B261=""),"",MAX(0.1,1+SUMPRODUCT(--('Eventos'!$B$6:$B$105&lt;=EOMONTH(A261,0)),--('Eventos'!$C$6:$C$105&gt;=A261),--((('Eventos'!$D$6:$D$105=B261)+('Eventos'!$D$6:$D$105="TODOS"))&gt;0),--('Eventos'!$G$6:$G$105="Ativo"),--('Eventos'!$I$6:$I$105="OK"),'Eventos'!$F$6:$F$105)))</f>
        <v/>
      </c>
      <c r="H261" s="44">
        <f>IF(OR(B261="",E261=""),"",MAX(0,E261*F261*G261))</f>
        <v/>
      </c>
      <c r="I261" s="44">
        <f>IF(H261="","",H261*'Parâmetros'!$B$6)</f>
        <v/>
      </c>
      <c r="J261" s="44">
        <f>IF(H261="","",H261*'Parâmetros'!$B$7)</f>
        <v/>
      </c>
      <c r="K261" s="44">
        <f>IF(H261="","",H261*'Parâmetros'!$B$8)</f>
        <v/>
      </c>
      <c r="L261" s="44">
        <f>IF(H261="","",IF('Parâmetros'!$B$5="Conservador",I261,IF('Parâmetros'!$B$5="Otimista",K261,J261)))</f>
        <v/>
      </c>
      <c r="M261" s="46">
        <f>IF(B261="","",IF(COUNTIFS('Histórico'!$B$6:$B$305,B261,'Histórico'!$J$6:$J$305,"&lt;&gt;")&gt;='Parâmetros'!$B$10,AVERAGEIFS('Histórico'!$K$6:$K$305,'Histórico'!$B$6:$B$305,B261,'Histórico'!$J$6:$J$305,"&lt;&gt;"),'Parâmetros'!$B$9))</f>
        <v/>
      </c>
      <c r="N261" s="44">
        <f>IF(L261="","",MAX(0,L261*(1-M261)))</f>
        <v/>
      </c>
      <c r="O261" s="44">
        <f>IF(L261="","",L261*(1+M261))</f>
        <v/>
      </c>
      <c r="P261" s="44">
        <f>IF(L261="","",IF(INDEX('Parâmetros'!$E$18:$E$117,MATCH(B261,'Parâmetros'!$A$18:$A$117,0))="","",INDEX('Parâmetros'!$E$18:$E$117,MATCH(B261,'Parâmetros'!$A$18:$A$117,0))+N(INDEX('Parâmetros'!$F$18:$F$117,MATCH(B261,'Parâmetros'!$A$18:$A$117,0)))-SUMIFS($L$6:L261,$B$6:B261,B261,$A$6:A261,"&lt;="&amp;A261)))</f>
        <v/>
      </c>
      <c r="Q261" s="44">
        <f>IF(P261="","",MAX(0,-P261))</f>
        <v/>
      </c>
      <c r="R261" s="43">
        <f>IF(B261="","",IF(L261="","SEM BASE",IF(P261="","ESTOQUE NÃO INFORMADO",IF(P261&lt;0,"RUPTURA PREVISTA",IF(D261="Sem histórico","USAR DEMANDA INICIAL",IF(D261="Histórico insuficiente","HISTÓRICO INSUFICIENTE","OK"))))))</f>
        <v/>
      </c>
    </row>
    <row r="262">
      <c r="A262" s="42">
        <f>IF(B262="","",EDATE(EOMONTH('Parâmetros'!$B$2,0)+1,MOD(ROW()-6,12)))</f>
        <v/>
      </c>
      <c r="B26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62" s="43">
        <f>IF(B262="","",INDEX('Parâmetros'!$B$18:$B$117,MATCH(B262,'Parâmetros'!$A$18:$A$117,0)))</f>
        <v/>
      </c>
      <c r="D262" s="43">
        <f>IF(B262="","",INDEX('Parâmetros'!$I$18:$I$117,MATCH(B262,'Parâmetros'!$A$18:$A$117,0)))</f>
        <v/>
      </c>
      <c r="E262" s="44">
        <f>IF(B262="","",IF(COUNTIFS('Histórico'!$B$6:$B$305,B262,'Histórico'!$A$6:$A$305,"&gt;="&amp;EDATE(EOMONTH('Parâmetros'!$B$2,0)+1,-'Parâmetros'!$B$4),'Histórico'!$A$6:$A$305,"&lt;="&amp;'Parâmetros'!$B$2,'Histórico'!$L$6:$L$305,"OK")&gt;='Parâmetros'!$B$11,AVERAGEIFS('Histórico'!$H$6:$H$305,'Histórico'!$B$6:$B$305,B262,'Histórico'!$A$6:$A$305,"&gt;="&amp;EDATE(EOMONTH('Parâmetros'!$B$2,0)+1,-'Parâmetros'!$B$4),'Histórico'!$A$6:$A$305,"&lt;="&amp;'Parâmetros'!$B$2,'Histórico'!$L$6:$L$305,"OK"),IF(INDEX('Parâmetros'!$G$18:$G$117,MATCH(B262,'Parâmetros'!$A$18:$A$117,0))="","",INDEX('Parâmetros'!$G$18:$G$117,MATCH(B262,'Parâmetros'!$A$18:$A$117,0)))))</f>
        <v/>
      </c>
      <c r="F262" s="45">
        <f>IF(B262="","",IF(COUNTIFS('Histórico'!$B$6:$B$305,B262,'Histórico'!$L$6:$L$305,"OK",'Histórico'!$M$6:$M$305,MONTH(A262),'Histórico'!$A$6:$A$305,"&lt;="&amp;'Parâmetros'!$B$2)&gt;='Parâmetros'!$B$12,MAX('Parâmetros'!$B$13,MIN('Parâmetros'!$B$14,IFERROR(AVERAGEIFS('Histórico'!$H$6:$H$305,'Histórico'!$B$6:$B$305,B262,'Histórico'!$L$6:$L$305,"OK",'Histórico'!$M$6:$M$305,MONTH(A262),'Histórico'!$A$6:$A$305,"&lt;="&amp;'Parâmetros'!$B$2)/AVERAGEIFS('Histórico'!$H$6:$H$305,'Histórico'!$B$6:$B$305,B262,'Histórico'!$L$6:$L$305,"OK",'Histórico'!$A$6:$A$305,"&lt;="&amp;'Parâmetros'!$B$2),1))),1))</f>
        <v/>
      </c>
      <c r="G262" s="45">
        <f>IF(OR(A262="",B262=""),"",MAX(0.1,1+SUMPRODUCT(--('Eventos'!$B$6:$B$105&lt;=EOMONTH(A262,0)),--('Eventos'!$C$6:$C$105&gt;=A262),--((('Eventos'!$D$6:$D$105=B262)+('Eventos'!$D$6:$D$105="TODOS"))&gt;0),--('Eventos'!$G$6:$G$105="Ativo"),--('Eventos'!$I$6:$I$105="OK"),'Eventos'!$F$6:$F$105)))</f>
        <v/>
      </c>
      <c r="H262" s="44">
        <f>IF(OR(B262="",E262=""),"",MAX(0,E262*F262*G262))</f>
        <v/>
      </c>
      <c r="I262" s="44">
        <f>IF(H262="","",H262*'Parâmetros'!$B$6)</f>
        <v/>
      </c>
      <c r="J262" s="44">
        <f>IF(H262="","",H262*'Parâmetros'!$B$7)</f>
        <v/>
      </c>
      <c r="K262" s="44">
        <f>IF(H262="","",H262*'Parâmetros'!$B$8)</f>
        <v/>
      </c>
      <c r="L262" s="44">
        <f>IF(H262="","",IF('Parâmetros'!$B$5="Conservador",I262,IF('Parâmetros'!$B$5="Otimista",K262,J262)))</f>
        <v/>
      </c>
      <c r="M262" s="46">
        <f>IF(B262="","",IF(COUNTIFS('Histórico'!$B$6:$B$305,B262,'Histórico'!$J$6:$J$305,"&lt;&gt;")&gt;='Parâmetros'!$B$10,AVERAGEIFS('Histórico'!$K$6:$K$305,'Histórico'!$B$6:$B$305,B262,'Histórico'!$J$6:$J$305,"&lt;&gt;"),'Parâmetros'!$B$9))</f>
        <v/>
      </c>
      <c r="N262" s="44">
        <f>IF(L262="","",MAX(0,L262*(1-M262)))</f>
        <v/>
      </c>
      <c r="O262" s="44">
        <f>IF(L262="","",L262*(1+M262))</f>
        <v/>
      </c>
      <c r="P262" s="44">
        <f>IF(L262="","",IF(INDEX('Parâmetros'!$E$18:$E$117,MATCH(B262,'Parâmetros'!$A$18:$A$117,0))="","",INDEX('Parâmetros'!$E$18:$E$117,MATCH(B262,'Parâmetros'!$A$18:$A$117,0))+N(INDEX('Parâmetros'!$F$18:$F$117,MATCH(B262,'Parâmetros'!$A$18:$A$117,0)))-SUMIFS($L$6:L262,$B$6:B262,B262,$A$6:A262,"&lt;="&amp;A262)))</f>
        <v/>
      </c>
      <c r="Q262" s="44">
        <f>IF(P262="","",MAX(0,-P262))</f>
        <v/>
      </c>
      <c r="R262" s="43">
        <f>IF(B262="","",IF(L262="","SEM BASE",IF(P262="","ESTOQUE NÃO INFORMADO",IF(P262&lt;0,"RUPTURA PREVISTA",IF(D262="Sem histórico","USAR DEMANDA INICIAL",IF(D262="Histórico insuficiente","HISTÓRICO INSUFICIENTE","OK"))))))</f>
        <v/>
      </c>
    </row>
    <row r="263">
      <c r="A263" s="42">
        <f>IF(B263="","",EDATE(EOMONTH('Parâmetros'!$B$2,0)+1,MOD(ROW()-6,12)))</f>
        <v/>
      </c>
      <c r="B26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63" s="43">
        <f>IF(B263="","",INDEX('Parâmetros'!$B$18:$B$117,MATCH(B263,'Parâmetros'!$A$18:$A$117,0)))</f>
        <v/>
      </c>
      <c r="D263" s="43">
        <f>IF(B263="","",INDEX('Parâmetros'!$I$18:$I$117,MATCH(B263,'Parâmetros'!$A$18:$A$117,0)))</f>
        <v/>
      </c>
      <c r="E263" s="44">
        <f>IF(B263="","",IF(COUNTIFS('Histórico'!$B$6:$B$305,B263,'Histórico'!$A$6:$A$305,"&gt;="&amp;EDATE(EOMONTH('Parâmetros'!$B$2,0)+1,-'Parâmetros'!$B$4),'Histórico'!$A$6:$A$305,"&lt;="&amp;'Parâmetros'!$B$2,'Histórico'!$L$6:$L$305,"OK")&gt;='Parâmetros'!$B$11,AVERAGEIFS('Histórico'!$H$6:$H$305,'Histórico'!$B$6:$B$305,B263,'Histórico'!$A$6:$A$305,"&gt;="&amp;EDATE(EOMONTH('Parâmetros'!$B$2,0)+1,-'Parâmetros'!$B$4),'Histórico'!$A$6:$A$305,"&lt;="&amp;'Parâmetros'!$B$2,'Histórico'!$L$6:$L$305,"OK"),IF(INDEX('Parâmetros'!$G$18:$G$117,MATCH(B263,'Parâmetros'!$A$18:$A$117,0))="","",INDEX('Parâmetros'!$G$18:$G$117,MATCH(B263,'Parâmetros'!$A$18:$A$117,0)))))</f>
        <v/>
      </c>
      <c r="F263" s="45">
        <f>IF(B263="","",IF(COUNTIFS('Histórico'!$B$6:$B$305,B263,'Histórico'!$L$6:$L$305,"OK",'Histórico'!$M$6:$M$305,MONTH(A263),'Histórico'!$A$6:$A$305,"&lt;="&amp;'Parâmetros'!$B$2)&gt;='Parâmetros'!$B$12,MAX('Parâmetros'!$B$13,MIN('Parâmetros'!$B$14,IFERROR(AVERAGEIFS('Histórico'!$H$6:$H$305,'Histórico'!$B$6:$B$305,B263,'Histórico'!$L$6:$L$305,"OK",'Histórico'!$M$6:$M$305,MONTH(A263),'Histórico'!$A$6:$A$305,"&lt;="&amp;'Parâmetros'!$B$2)/AVERAGEIFS('Histórico'!$H$6:$H$305,'Histórico'!$B$6:$B$305,B263,'Histórico'!$L$6:$L$305,"OK",'Histórico'!$A$6:$A$305,"&lt;="&amp;'Parâmetros'!$B$2),1))),1))</f>
        <v/>
      </c>
      <c r="G263" s="45">
        <f>IF(OR(A263="",B263=""),"",MAX(0.1,1+SUMPRODUCT(--('Eventos'!$B$6:$B$105&lt;=EOMONTH(A263,0)),--('Eventos'!$C$6:$C$105&gt;=A263),--((('Eventos'!$D$6:$D$105=B263)+('Eventos'!$D$6:$D$105="TODOS"))&gt;0),--('Eventos'!$G$6:$G$105="Ativo"),--('Eventos'!$I$6:$I$105="OK"),'Eventos'!$F$6:$F$105)))</f>
        <v/>
      </c>
      <c r="H263" s="44">
        <f>IF(OR(B263="",E263=""),"",MAX(0,E263*F263*G263))</f>
        <v/>
      </c>
      <c r="I263" s="44">
        <f>IF(H263="","",H263*'Parâmetros'!$B$6)</f>
        <v/>
      </c>
      <c r="J263" s="44">
        <f>IF(H263="","",H263*'Parâmetros'!$B$7)</f>
        <v/>
      </c>
      <c r="K263" s="44">
        <f>IF(H263="","",H263*'Parâmetros'!$B$8)</f>
        <v/>
      </c>
      <c r="L263" s="44">
        <f>IF(H263="","",IF('Parâmetros'!$B$5="Conservador",I263,IF('Parâmetros'!$B$5="Otimista",K263,J263)))</f>
        <v/>
      </c>
      <c r="M263" s="46">
        <f>IF(B263="","",IF(COUNTIFS('Histórico'!$B$6:$B$305,B263,'Histórico'!$J$6:$J$305,"&lt;&gt;")&gt;='Parâmetros'!$B$10,AVERAGEIFS('Histórico'!$K$6:$K$305,'Histórico'!$B$6:$B$305,B263,'Histórico'!$J$6:$J$305,"&lt;&gt;"),'Parâmetros'!$B$9))</f>
        <v/>
      </c>
      <c r="N263" s="44">
        <f>IF(L263="","",MAX(0,L263*(1-M263)))</f>
        <v/>
      </c>
      <c r="O263" s="44">
        <f>IF(L263="","",L263*(1+M263))</f>
        <v/>
      </c>
      <c r="P263" s="44">
        <f>IF(L263="","",IF(INDEX('Parâmetros'!$E$18:$E$117,MATCH(B263,'Parâmetros'!$A$18:$A$117,0))="","",INDEX('Parâmetros'!$E$18:$E$117,MATCH(B263,'Parâmetros'!$A$18:$A$117,0))+N(INDEX('Parâmetros'!$F$18:$F$117,MATCH(B263,'Parâmetros'!$A$18:$A$117,0)))-SUMIFS($L$6:L263,$B$6:B263,B263,$A$6:A263,"&lt;="&amp;A263)))</f>
        <v/>
      </c>
      <c r="Q263" s="44">
        <f>IF(P263="","",MAX(0,-P263))</f>
        <v/>
      </c>
      <c r="R263" s="43">
        <f>IF(B263="","",IF(L263="","SEM BASE",IF(P263="","ESTOQUE NÃO INFORMADO",IF(P263&lt;0,"RUPTURA PREVISTA",IF(D263="Sem histórico","USAR DEMANDA INICIAL",IF(D263="Histórico insuficiente","HISTÓRICO INSUFICIENTE","OK"))))))</f>
        <v/>
      </c>
    </row>
    <row r="264">
      <c r="A264" s="42">
        <f>IF(B264="","",EDATE(EOMONTH('Parâmetros'!$B$2,0)+1,MOD(ROW()-6,12)))</f>
        <v/>
      </c>
      <c r="B26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64" s="43">
        <f>IF(B264="","",INDEX('Parâmetros'!$B$18:$B$117,MATCH(B264,'Parâmetros'!$A$18:$A$117,0)))</f>
        <v/>
      </c>
      <c r="D264" s="43">
        <f>IF(B264="","",INDEX('Parâmetros'!$I$18:$I$117,MATCH(B264,'Parâmetros'!$A$18:$A$117,0)))</f>
        <v/>
      </c>
      <c r="E264" s="44">
        <f>IF(B264="","",IF(COUNTIFS('Histórico'!$B$6:$B$305,B264,'Histórico'!$A$6:$A$305,"&gt;="&amp;EDATE(EOMONTH('Parâmetros'!$B$2,0)+1,-'Parâmetros'!$B$4),'Histórico'!$A$6:$A$305,"&lt;="&amp;'Parâmetros'!$B$2,'Histórico'!$L$6:$L$305,"OK")&gt;='Parâmetros'!$B$11,AVERAGEIFS('Histórico'!$H$6:$H$305,'Histórico'!$B$6:$B$305,B264,'Histórico'!$A$6:$A$305,"&gt;="&amp;EDATE(EOMONTH('Parâmetros'!$B$2,0)+1,-'Parâmetros'!$B$4),'Histórico'!$A$6:$A$305,"&lt;="&amp;'Parâmetros'!$B$2,'Histórico'!$L$6:$L$305,"OK"),IF(INDEX('Parâmetros'!$G$18:$G$117,MATCH(B264,'Parâmetros'!$A$18:$A$117,0))="","",INDEX('Parâmetros'!$G$18:$G$117,MATCH(B264,'Parâmetros'!$A$18:$A$117,0)))))</f>
        <v/>
      </c>
      <c r="F264" s="45">
        <f>IF(B264="","",IF(COUNTIFS('Histórico'!$B$6:$B$305,B264,'Histórico'!$L$6:$L$305,"OK",'Histórico'!$M$6:$M$305,MONTH(A264),'Histórico'!$A$6:$A$305,"&lt;="&amp;'Parâmetros'!$B$2)&gt;='Parâmetros'!$B$12,MAX('Parâmetros'!$B$13,MIN('Parâmetros'!$B$14,IFERROR(AVERAGEIFS('Histórico'!$H$6:$H$305,'Histórico'!$B$6:$B$305,B264,'Histórico'!$L$6:$L$305,"OK",'Histórico'!$M$6:$M$305,MONTH(A264),'Histórico'!$A$6:$A$305,"&lt;="&amp;'Parâmetros'!$B$2)/AVERAGEIFS('Histórico'!$H$6:$H$305,'Histórico'!$B$6:$B$305,B264,'Histórico'!$L$6:$L$305,"OK",'Histórico'!$A$6:$A$305,"&lt;="&amp;'Parâmetros'!$B$2),1))),1))</f>
        <v/>
      </c>
      <c r="G264" s="45">
        <f>IF(OR(A264="",B264=""),"",MAX(0.1,1+SUMPRODUCT(--('Eventos'!$B$6:$B$105&lt;=EOMONTH(A264,0)),--('Eventos'!$C$6:$C$105&gt;=A264),--((('Eventos'!$D$6:$D$105=B264)+('Eventos'!$D$6:$D$105="TODOS"))&gt;0),--('Eventos'!$G$6:$G$105="Ativo"),--('Eventos'!$I$6:$I$105="OK"),'Eventos'!$F$6:$F$105)))</f>
        <v/>
      </c>
      <c r="H264" s="44">
        <f>IF(OR(B264="",E264=""),"",MAX(0,E264*F264*G264))</f>
        <v/>
      </c>
      <c r="I264" s="44">
        <f>IF(H264="","",H264*'Parâmetros'!$B$6)</f>
        <v/>
      </c>
      <c r="J264" s="44">
        <f>IF(H264="","",H264*'Parâmetros'!$B$7)</f>
        <v/>
      </c>
      <c r="K264" s="44">
        <f>IF(H264="","",H264*'Parâmetros'!$B$8)</f>
        <v/>
      </c>
      <c r="L264" s="44">
        <f>IF(H264="","",IF('Parâmetros'!$B$5="Conservador",I264,IF('Parâmetros'!$B$5="Otimista",K264,J264)))</f>
        <v/>
      </c>
      <c r="M264" s="46">
        <f>IF(B264="","",IF(COUNTIFS('Histórico'!$B$6:$B$305,B264,'Histórico'!$J$6:$J$305,"&lt;&gt;")&gt;='Parâmetros'!$B$10,AVERAGEIFS('Histórico'!$K$6:$K$305,'Histórico'!$B$6:$B$305,B264,'Histórico'!$J$6:$J$305,"&lt;&gt;"),'Parâmetros'!$B$9))</f>
        <v/>
      </c>
      <c r="N264" s="44">
        <f>IF(L264="","",MAX(0,L264*(1-M264)))</f>
        <v/>
      </c>
      <c r="O264" s="44">
        <f>IF(L264="","",L264*(1+M264))</f>
        <v/>
      </c>
      <c r="P264" s="44">
        <f>IF(L264="","",IF(INDEX('Parâmetros'!$E$18:$E$117,MATCH(B264,'Parâmetros'!$A$18:$A$117,0))="","",INDEX('Parâmetros'!$E$18:$E$117,MATCH(B264,'Parâmetros'!$A$18:$A$117,0))+N(INDEX('Parâmetros'!$F$18:$F$117,MATCH(B264,'Parâmetros'!$A$18:$A$117,0)))-SUMIFS($L$6:L264,$B$6:B264,B264,$A$6:A264,"&lt;="&amp;A264)))</f>
        <v/>
      </c>
      <c r="Q264" s="44">
        <f>IF(P264="","",MAX(0,-P264))</f>
        <v/>
      </c>
      <c r="R264" s="43">
        <f>IF(B264="","",IF(L264="","SEM BASE",IF(P264="","ESTOQUE NÃO INFORMADO",IF(P264&lt;0,"RUPTURA PREVISTA",IF(D264="Sem histórico","USAR DEMANDA INICIAL",IF(D264="Histórico insuficiente","HISTÓRICO INSUFICIENTE","OK"))))))</f>
        <v/>
      </c>
    </row>
    <row r="265">
      <c r="A265" s="42">
        <f>IF(B265="","",EDATE(EOMONTH('Parâmetros'!$B$2,0)+1,MOD(ROW()-6,12)))</f>
        <v/>
      </c>
      <c r="B26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65" s="43">
        <f>IF(B265="","",INDEX('Parâmetros'!$B$18:$B$117,MATCH(B265,'Parâmetros'!$A$18:$A$117,0)))</f>
        <v/>
      </c>
      <c r="D265" s="43">
        <f>IF(B265="","",INDEX('Parâmetros'!$I$18:$I$117,MATCH(B265,'Parâmetros'!$A$18:$A$117,0)))</f>
        <v/>
      </c>
      <c r="E265" s="44">
        <f>IF(B265="","",IF(COUNTIFS('Histórico'!$B$6:$B$305,B265,'Histórico'!$A$6:$A$305,"&gt;="&amp;EDATE(EOMONTH('Parâmetros'!$B$2,0)+1,-'Parâmetros'!$B$4),'Histórico'!$A$6:$A$305,"&lt;="&amp;'Parâmetros'!$B$2,'Histórico'!$L$6:$L$305,"OK")&gt;='Parâmetros'!$B$11,AVERAGEIFS('Histórico'!$H$6:$H$305,'Histórico'!$B$6:$B$305,B265,'Histórico'!$A$6:$A$305,"&gt;="&amp;EDATE(EOMONTH('Parâmetros'!$B$2,0)+1,-'Parâmetros'!$B$4),'Histórico'!$A$6:$A$305,"&lt;="&amp;'Parâmetros'!$B$2,'Histórico'!$L$6:$L$305,"OK"),IF(INDEX('Parâmetros'!$G$18:$G$117,MATCH(B265,'Parâmetros'!$A$18:$A$117,0))="","",INDEX('Parâmetros'!$G$18:$G$117,MATCH(B265,'Parâmetros'!$A$18:$A$117,0)))))</f>
        <v/>
      </c>
      <c r="F265" s="45">
        <f>IF(B265="","",IF(COUNTIFS('Histórico'!$B$6:$B$305,B265,'Histórico'!$L$6:$L$305,"OK",'Histórico'!$M$6:$M$305,MONTH(A265),'Histórico'!$A$6:$A$305,"&lt;="&amp;'Parâmetros'!$B$2)&gt;='Parâmetros'!$B$12,MAX('Parâmetros'!$B$13,MIN('Parâmetros'!$B$14,IFERROR(AVERAGEIFS('Histórico'!$H$6:$H$305,'Histórico'!$B$6:$B$305,B265,'Histórico'!$L$6:$L$305,"OK",'Histórico'!$M$6:$M$305,MONTH(A265),'Histórico'!$A$6:$A$305,"&lt;="&amp;'Parâmetros'!$B$2)/AVERAGEIFS('Histórico'!$H$6:$H$305,'Histórico'!$B$6:$B$305,B265,'Histórico'!$L$6:$L$305,"OK",'Histórico'!$A$6:$A$305,"&lt;="&amp;'Parâmetros'!$B$2),1))),1))</f>
        <v/>
      </c>
      <c r="G265" s="45">
        <f>IF(OR(A265="",B265=""),"",MAX(0.1,1+SUMPRODUCT(--('Eventos'!$B$6:$B$105&lt;=EOMONTH(A265,0)),--('Eventos'!$C$6:$C$105&gt;=A265),--((('Eventos'!$D$6:$D$105=B265)+('Eventos'!$D$6:$D$105="TODOS"))&gt;0),--('Eventos'!$G$6:$G$105="Ativo"),--('Eventos'!$I$6:$I$105="OK"),'Eventos'!$F$6:$F$105)))</f>
        <v/>
      </c>
      <c r="H265" s="44">
        <f>IF(OR(B265="",E265=""),"",MAX(0,E265*F265*G265))</f>
        <v/>
      </c>
      <c r="I265" s="44">
        <f>IF(H265="","",H265*'Parâmetros'!$B$6)</f>
        <v/>
      </c>
      <c r="J265" s="44">
        <f>IF(H265="","",H265*'Parâmetros'!$B$7)</f>
        <v/>
      </c>
      <c r="K265" s="44">
        <f>IF(H265="","",H265*'Parâmetros'!$B$8)</f>
        <v/>
      </c>
      <c r="L265" s="44">
        <f>IF(H265="","",IF('Parâmetros'!$B$5="Conservador",I265,IF('Parâmetros'!$B$5="Otimista",K265,J265)))</f>
        <v/>
      </c>
      <c r="M265" s="46">
        <f>IF(B265="","",IF(COUNTIFS('Histórico'!$B$6:$B$305,B265,'Histórico'!$J$6:$J$305,"&lt;&gt;")&gt;='Parâmetros'!$B$10,AVERAGEIFS('Histórico'!$K$6:$K$305,'Histórico'!$B$6:$B$305,B265,'Histórico'!$J$6:$J$305,"&lt;&gt;"),'Parâmetros'!$B$9))</f>
        <v/>
      </c>
      <c r="N265" s="44">
        <f>IF(L265="","",MAX(0,L265*(1-M265)))</f>
        <v/>
      </c>
      <c r="O265" s="44">
        <f>IF(L265="","",L265*(1+M265))</f>
        <v/>
      </c>
      <c r="P265" s="44">
        <f>IF(L265="","",IF(INDEX('Parâmetros'!$E$18:$E$117,MATCH(B265,'Parâmetros'!$A$18:$A$117,0))="","",INDEX('Parâmetros'!$E$18:$E$117,MATCH(B265,'Parâmetros'!$A$18:$A$117,0))+N(INDEX('Parâmetros'!$F$18:$F$117,MATCH(B265,'Parâmetros'!$A$18:$A$117,0)))-SUMIFS($L$6:L265,$B$6:B265,B265,$A$6:A265,"&lt;="&amp;A265)))</f>
        <v/>
      </c>
      <c r="Q265" s="44">
        <f>IF(P265="","",MAX(0,-P265))</f>
        <v/>
      </c>
      <c r="R265" s="43">
        <f>IF(B265="","",IF(L265="","SEM BASE",IF(P265="","ESTOQUE NÃO INFORMADO",IF(P265&lt;0,"RUPTURA PREVISTA",IF(D265="Sem histórico","USAR DEMANDA INICIAL",IF(D265="Histórico insuficiente","HISTÓRICO INSUFICIENTE","OK"))))))</f>
        <v/>
      </c>
    </row>
    <row r="266">
      <c r="A266" s="42">
        <f>IF(B266="","",EDATE(EOMONTH('Parâmetros'!$B$2,0)+1,MOD(ROW()-6,12)))</f>
        <v/>
      </c>
      <c r="B26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66" s="43">
        <f>IF(B266="","",INDEX('Parâmetros'!$B$18:$B$117,MATCH(B266,'Parâmetros'!$A$18:$A$117,0)))</f>
        <v/>
      </c>
      <c r="D266" s="43">
        <f>IF(B266="","",INDEX('Parâmetros'!$I$18:$I$117,MATCH(B266,'Parâmetros'!$A$18:$A$117,0)))</f>
        <v/>
      </c>
      <c r="E266" s="44">
        <f>IF(B266="","",IF(COUNTIFS('Histórico'!$B$6:$B$305,B266,'Histórico'!$A$6:$A$305,"&gt;="&amp;EDATE(EOMONTH('Parâmetros'!$B$2,0)+1,-'Parâmetros'!$B$4),'Histórico'!$A$6:$A$305,"&lt;="&amp;'Parâmetros'!$B$2,'Histórico'!$L$6:$L$305,"OK")&gt;='Parâmetros'!$B$11,AVERAGEIFS('Histórico'!$H$6:$H$305,'Histórico'!$B$6:$B$305,B266,'Histórico'!$A$6:$A$305,"&gt;="&amp;EDATE(EOMONTH('Parâmetros'!$B$2,0)+1,-'Parâmetros'!$B$4),'Histórico'!$A$6:$A$305,"&lt;="&amp;'Parâmetros'!$B$2,'Histórico'!$L$6:$L$305,"OK"),IF(INDEX('Parâmetros'!$G$18:$G$117,MATCH(B266,'Parâmetros'!$A$18:$A$117,0))="","",INDEX('Parâmetros'!$G$18:$G$117,MATCH(B266,'Parâmetros'!$A$18:$A$117,0)))))</f>
        <v/>
      </c>
      <c r="F266" s="45">
        <f>IF(B266="","",IF(COUNTIFS('Histórico'!$B$6:$B$305,B266,'Histórico'!$L$6:$L$305,"OK",'Histórico'!$M$6:$M$305,MONTH(A266),'Histórico'!$A$6:$A$305,"&lt;="&amp;'Parâmetros'!$B$2)&gt;='Parâmetros'!$B$12,MAX('Parâmetros'!$B$13,MIN('Parâmetros'!$B$14,IFERROR(AVERAGEIFS('Histórico'!$H$6:$H$305,'Histórico'!$B$6:$B$305,B266,'Histórico'!$L$6:$L$305,"OK",'Histórico'!$M$6:$M$305,MONTH(A266),'Histórico'!$A$6:$A$305,"&lt;="&amp;'Parâmetros'!$B$2)/AVERAGEIFS('Histórico'!$H$6:$H$305,'Histórico'!$B$6:$B$305,B266,'Histórico'!$L$6:$L$305,"OK",'Histórico'!$A$6:$A$305,"&lt;="&amp;'Parâmetros'!$B$2),1))),1))</f>
        <v/>
      </c>
      <c r="G266" s="45">
        <f>IF(OR(A266="",B266=""),"",MAX(0.1,1+SUMPRODUCT(--('Eventos'!$B$6:$B$105&lt;=EOMONTH(A266,0)),--('Eventos'!$C$6:$C$105&gt;=A266),--((('Eventos'!$D$6:$D$105=B266)+('Eventos'!$D$6:$D$105="TODOS"))&gt;0),--('Eventos'!$G$6:$G$105="Ativo"),--('Eventos'!$I$6:$I$105="OK"),'Eventos'!$F$6:$F$105)))</f>
        <v/>
      </c>
      <c r="H266" s="44">
        <f>IF(OR(B266="",E266=""),"",MAX(0,E266*F266*G266))</f>
        <v/>
      </c>
      <c r="I266" s="44">
        <f>IF(H266="","",H266*'Parâmetros'!$B$6)</f>
        <v/>
      </c>
      <c r="J266" s="44">
        <f>IF(H266="","",H266*'Parâmetros'!$B$7)</f>
        <v/>
      </c>
      <c r="K266" s="44">
        <f>IF(H266="","",H266*'Parâmetros'!$B$8)</f>
        <v/>
      </c>
      <c r="L266" s="44">
        <f>IF(H266="","",IF('Parâmetros'!$B$5="Conservador",I266,IF('Parâmetros'!$B$5="Otimista",K266,J266)))</f>
        <v/>
      </c>
      <c r="M266" s="46">
        <f>IF(B266="","",IF(COUNTIFS('Histórico'!$B$6:$B$305,B266,'Histórico'!$J$6:$J$305,"&lt;&gt;")&gt;='Parâmetros'!$B$10,AVERAGEIFS('Histórico'!$K$6:$K$305,'Histórico'!$B$6:$B$305,B266,'Histórico'!$J$6:$J$305,"&lt;&gt;"),'Parâmetros'!$B$9))</f>
        <v/>
      </c>
      <c r="N266" s="44">
        <f>IF(L266="","",MAX(0,L266*(1-M266)))</f>
        <v/>
      </c>
      <c r="O266" s="44">
        <f>IF(L266="","",L266*(1+M266))</f>
        <v/>
      </c>
      <c r="P266" s="44">
        <f>IF(L266="","",IF(INDEX('Parâmetros'!$E$18:$E$117,MATCH(B266,'Parâmetros'!$A$18:$A$117,0))="","",INDEX('Parâmetros'!$E$18:$E$117,MATCH(B266,'Parâmetros'!$A$18:$A$117,0))+N(INDEX('Parâmetros'!$F$18:$F$117,MATCH(B266,'Parâmetros'!$A$18:$A$117,0)))-SUMIFS($L$6:L266,$B$6:B266,B266,$A$6:A266,"&lt;="&amp;A266)))</f>
        <v/>
      </c>
      <c r="Q266" s="44">
        <f>IF(P266="","",MAX(0,-P266))</f>
        <v/>
      </c>
      <c r="R266" s="43">
        <f>IF(B266="","",IF(L266="","SEM BASE",IF(P266="","ESTOQUE NÃO INFORMADO",IF(P266&lt;0,"RUPTURA PREVISTA",IF(D266="Sem histórico","USAR DEMANDA INICIAL",IF(D266="Histórico insuficiente","HISTÓRICO INSUFICIENTE","OK"))))))</f>
        <v/>
      </c>
    </row>
    <row r="267">
      <c r="A267" s="42">
        <f>IF(B267="","",EDATE(EOMONTH('Parâmetros'!$B$2,0)+1,MOD(ROW()-6,12)))</f>
        <v/>
      </c>
      <c r="B26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67" s="43">
        <f>IF(B267="","",INDEX('Parâmetros'!$B$18:$B$117,MATCH(B267,'Parâmetros'!$A$18:$A$117,0)))</f>
        <v/>
      </c>
      <c r="D267" s="43">
        <f>IF(B267="","",INDEX('Parâmetros'!$I$18:$I$117,MATCH(B267,'Parâmetros'!$A$18:$A$117,0)))</f>
        <v/>
      </c>
      <c r="E267" s="44">
        <f>IF(B267="","",IF(COUNTIFS('Histórico'!$B$6:$B$305,B267,'Histórico'!$A$6:$A$305,"&gt;="&amp;EDATE(EOMONTH('Parâmetros'!$B$2,0)+1,-'Parâmetros'!$B$4),'Histórico'!$A$6:$A$305,"&lt;="&amp;'Parâmetros'!$B$2,'Histórico'!$L$6:$L$305,"OK")&gt;='Parâmetros'!$B$11,AVERAGEIFS('Histórico'!$H$6:$H$305,'Histórico'!$B$6:$B$305,B267,'Histórico'!$A$6:$A$305,"&gt;="&amp;EDATE(EOMONTH('Parâmetros'!$B$2,0)+1,-'Parâmetros'!$B$4),'Histórico'!$A$6:$A$305,"&lt;="&amp;'Parâmetros'!$B$2,'Histórico'!$L$6:$L$305,"OK"),IF(INDEX('Parâmetros'!$G$18:$G$117,MATCH(B267,'Parâmetros'!$A$18:$A$117,0))="","",INDEX('Parâmetros'!$G$18:$G$117,MATCH(B267,'Parâmetros'!$A$18:$A$117,0)))))</f>
        <v/>
      </c>
      <c r="F267" s="45">
        <f>IF(B267="","",IF(COUNTIFS('Histórico'!$B$6:$B$305,B267,'Histórico'!$L$6:$L$305,"OK",'Histórico'!$M$6:$M$305,MONTH(A267),'Histórico'!$A$6:$A$305,"&lt;="&amp;'Parâmetros'!$B$2)&gt;='Parâmetros'!$B$12,MAX('Parâmetros'!$B$13,MIN('Parâmetros'!$B$14,IFERROR(AVERAGEIFS('Histórico'!$H$6:$H$305,'Histórico'!$B$6:$B$305,B267,'Histórico'!$L$6:$L$305,"OK",'Histórico'!$M$6:$M$305,MONTH(A267),'Histórico'!$A$6:$A$305,"&lt;="&amp;'Parâmetros'!$B$2)/AVERAGEIFS('Histórico'!$H$6:$H$305,'Histórico'!$B$6:$B$305,B267,'Histórico'!$L$6:$L$305,"OK",'Histórico'!$A$6:$A$305,"&lt;="&amp;'Parâmetros'!$B$2),1))),1))</f>
        <v/>
      </c>
      <c r="G267" s="45">
        <f>IF(OR(A267="",B267=""),"",MAX(0.1,1+SUMPRODUCT(--('Eventos'!$B$6:$B$105&lt;=EOMONTH(A267,0)),--('Eventos'!$C$6:$C$105&gt;=A267),--((('Eventos'!$D$6:$D$105=B267)+('Eventos'!$D$6:$D$105="TODOS"))&gt;0),--('Eventos'!$G$6:$G$105="Ativo"),--('Eventos'!$I$6:$I$105="OK"),'Eventos'!$F$6:$F$105)))</f>
        <v/>
      </c>
      <c r="H267" s="44">
        <f>IF(OR(B267="",E267=""),"",MAX(0,E267*F267*G267))</f>
        <v/>
      </c>
      <c r="I267" s="44">
        <f>IF(H267="","",H267*'Parâmetros'!$B$6)</f>
        <v/>
      </c>
      <c r="J267" s="44">
        <f>IF(H267="","",H267*'Parâmetros'!$B$7)</f>
        <v/>
      </c>
      <c r="K267" s="44">
        <f>IF(H267="","",H267*'Parâmetros'!$B$8)</f>
        <v/>
      </c>
      <c r="L267" s="44">
        <f>IF(H267="","",IF('Parâmetros'!$B$5="Conservador",I267,IF('Parâmetros'!$B$5="Otimista",K267,J267)))</f>
        <v/>
      </c>
      <c r="M267" s="46">
        <f>IF(B267="","",IF(COUNTIFS('Histórico'!$B$6:$B$305,B267,'Histórico'!$J$6:$J$305,"&lt;&gt;")&gt;='Parâmetros'!$B$10,AVERAGEIFS('Histórico'!$K$6:$K$305,'Histórico'!$B$6:$B$305,B267,'Histórico'!$J$6:$J$305,"&lt;&gt;"),'Parâmetros'!$B$9))</f>
        <v/>
      </c>
      <c r="N267" s="44">
        <f>IF(L267="","",MAX(0,L267*(1-M267)))</f>
        <v/>
      </c>
      <c r="O267" s="44">
        <f>IF(L267="","",L267*(1+M267))</f>
        <v/>
      </c>
      <c r="P267" s="44">
        <f>IF(L267="","",IF(INDEX('Parâmetros'!$E$18:$E$117,MATCH(B267,'Parâmetros'!$A$18:$A$117,0))="","",INDEX('Parâmetros'!$E$18:$E$117,MATCH(B267,'Parâmetros'!$A$18:$A$117,0))+N(INDEX('Parâmetros'!$F$18:$F$117,MATCH(B267,'Parâmetros'!$A$18:$A$117,0)))-SUMIFS($L$6:L267,$B$6:B267,B267,$A$6:A267,"&lt;="&amp;A267)))</f>
        <v/>
      </c>
      <c r="Q267" s="44">
        <f>IF(P267="","",MAX(0,-P267))</f>
        <v/>
      </c>
      <c r="R267" s="43">
        <f>IF(B267="","",IF(L267="","SEM BASE",IF(P267="","ESTOQUE NÃO INFORMADO",IF(P267&lt;0,"RUPTURA PREVISTA",IF(D267="Sem histórico","USAR DEMANDA INICIAL",IF(D267="Histórico insuficiente","HISTÓRICO INSUFICIENTE","OK"))))))</f>
        <v/>
      </c>
    </row>
    <row r="268">
      <c r="A268" s="42">
        <f>IF(B268="","",EDATE(EOMONTH('Parâmetros'!$B$2,0)+1,MOD(ROW()-6,12)))</f>
        <v/>
      </c>
      <c r="B26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68" s="43">
        <f>IF(B268="","",INDEX('Parâmetros'!$B$18:$B$117,MATCH(B268,'Parâmetros'!$A$18:$A$117,0)))</f>
        <v/>
      </c>
      <c r="D268" s="43">
        <f>IF(B268="","",INDEX('Parâmetros'!$I$18:$I$117,MATCH(B268,'Parâmetros'!$A$18:$A$117,0)))</f>
        <v/>
      </c>
      <c r="E268" s="44">
        <f>IF(B268="","",IF(COUNTIFS('Histórico'!$B$6:$B$305,B268,'Histórico'!$A$6:$A$305,"&gt;="&amp;EDATE(EOMONTH('Parâmetros'!$B$2,0)+1,-'Parâmetros'!$B$4),'Histórico'!$A$6:$A$305,"&lt;="&amp;'Parâmetros'!$B$2,'Histórico'!$L$6:$L$305,"OK")&gt;='Parâmetros'!$B$11,AVERAGEIFS('Histórico'!$H$6:$H$305,'Histórico'!$B$6:$B$305,B268,'Histórico'!$A$6:$A$305,"&gt;="&amp;EDATE(EOMONTH('Parâmetros'!$B$2,0)+1,-'Parâmetros'!$B$4),'Histórico'!$A$6:$A$305,"&lt;="&amp;'Parâmetros'!$B$2,'Histórico'!$L$6:$L$305,"OK"),IF(INDEX('Parâmetros'!$G$18:$G$117,MATCH(B268,'Parâmetros'!$A$18:$A$117,0))="","",INDEX('Parâmetros'!$G$18:$G$117,MATCH(B268,'Parâmetros'!$A$18:$A$117,0)))))</f>
        <v/>
      </c>
      <c r="F268" s="45">
        <f>IF(B268="","",IF(COUNTIFS('Histórico'!$B$6:$B$305,B268,'Histórico'!$L$6:$L$305,"OK",'Histórico'!$M$6:$M$305,MONTH(A268),'Histórico'!$A$6:$A$305,"&lt;="&amp;'Parâmetros'!$B$2)&gt;='Parâmetros'!$B$12,MAX('Parâmetros'!$B$13,MIN('Parâmetros'!$B$14,IFERROR(AVERAGEIFS('Histórico'!$H$6:$H$305,'Histórico'!$B$6:$B$305,B268,'Histórico'!$L$6:$L$305,"OK",'Histórico'!$M$6:$M$305,MONTH(A268),'Histórico'!$A$6:$A$305,"&lt;="&amp;'Parâmetros'!$B$2)/AVERAGEIFS('Histórico'!$H$6:$H$305,'Histórico'!$B$6:$B$305,B268,'Histórico'!$L$6:$L$305,"OK",'Histórico'!$A$6:$A$305,"&lt;="&amp;'Parâmetros'!$B$2),1))),1))</f>
        <v/>
      </c>
      <c r="G268" s="45">
        <f>IF(OR(A268="",B268=""),"",MAX(0.1,1+SUMPRODUCT(--('Eventos'!$B$6:$B$105&lt;=EOMONTH(A268,0)),--('Eventos'!$C$6:$C$105&gt;=A268),--((('Eventos'!$D$6:$D$105=B268)+('Eventos'!$D$6:$D$105="TODOS"))&gt;0),--('Eventos'!$G$6:$G$105="Ativo"),--('Eventos'!$I$6:$I$105="OK"),'Eventos'!$F$6:$F$105)))</f>
        <v/>
      </c>
      <c r="H268" s="44">
        <f>IF(OR(B268="",E268=""),"",MAX(0,E268*F268*G268))</f>
        <v/>
      </c>
      <c r="I268" s="44">
        <f>IF(H268="","",H268*'Parâmetros'!$B$6)</f>
        <v/>
      </c>
      <c r="J268" s="44">
        <f>IF(H268="","",H268*'Parâmetros'!$B$7)</f>
        <v/>
      </c>
      <c r="K268" s="44">
        <f>IF(H268="","",H268*'Parâmetros'!$B$8)</f>
        <v/>
      </c>
      <c r="L268" s="44">
        <f>IF(H268="","",IF('Parâmetros'!$B$5="Conservador",I268,IF('Parâmetros'!$B$5="Otimista",K268,J268)))</f>
        <v/>
      </c>
      <c r="M268" s="46">
        <f>IF(B268="","",IF(COUNTIFS('Histórico'!$B$6:$B$305,B268,'Histórico'!$J$6:$J$305,"&lt;&gt;")&gt;='Parâmetros'!$B$10,AVERAGEIFS('Histórico'!$K$6:$K$305,'Histórico'!$B$6:$B$305,B268,'Histórico'!$J$6:$J$305,"&lt;&gt;"),'Parâmetros'!$B$9))</f>
        <v/>
      </c>
      <c r="N268" s="44">
        <f>IF(L268="","",MAX(0,L268*(1-M268)))</f>
        <v/>
      </c>
      <c r="O268" s="44">
        <f>IF(L268="","",L268*(1+M268))</f>
        <v/>
      </c>
      <c r="P268" s="44">
        <f>IF(L268="","",IF(INDEX('Parâmetros'!$E$18:$E$117,MATCH(B268,'Parâmetros'!$A$18:$A$117,0))="","",INDEX('Parâmetros'!$E$18:$E$117,MATCH(B268,'Parâmetros'!$A$18:$A$117,0))+N(INDEX('Parâmetros'!$F$18:$F$117,MATCH(B268,'Parâmetros'!$A$18:$A$117,0)))-SUMIFS($L$6:L268,$B$6:B268,B268,$A$6:A268,"&lt;="&amp;A268)))</f>
        <v/>
      </c>
      <c r="Q268" s="44">
        <f>IF(P268="","",MAX(0,-P268))</f>
        <v/>
      </c>
      <c r="R268" s="43">
        <f>IF(B268="","",IF(L268="","SEM BASE",IF(P268="","ESTOQUE NÃO INFORMADO",IF(P268&lt;0,"RUPTURA PREVISTA",IF(D268="Sem histórico","USAR DEMANDA INICIAL",IF(D268="Histórico insuficiente","HISTÓRICO INSUFICIENTE","OK"))))))</f>
        <v/>
      </c>
    </row>
    <row r="269">
      <c r="A269" s="42">
        <f>IF(B269="","",EDATE(EOMONTH('Parâmetros'!$B$2,0)+1,MOD(ROW()-6,12)))</f>
        <v/>
      </c>
      <c r="B26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69" s="43">
        <f>IF(B269="","",INDEX('Parâmetros'!$B$18:$B$117,MATCH(B269,'Parâmetros'!$A$18:$A$117,0)))</f>
        <v/>
      </c>
      <c r="D269" s="43">
        <f>IF(B269="","",INDEX('Parâmetros'!$I$18:$I$117,MATCH(B269,'Parâmetros'!$A$18:$A$117,0)))</f>
        <v/>
      </c>
      <c r="E269" s="44">
        <f>IF(B269="","",IF(COUNTIFS('Histórico'!$B$6:$B$305,B269,'Histórico'!$A$6:$A$305,"&gt;="&amp;EDATE(EOMONTH('Parâmetros'!$B$2,0)+1,-'Parâmetros'!$B$4),'Histórico'!$A$6:$A$305,"&lt;="&amp;'Parâmetros'!$B$2,'Histórico'!$L$6:$L$305,"OK")&gt;='Parâmetros'!$B$11,AVERAGEIFS('Histórico'!$H$6:$H$305,'Histórico'!$B$6:$B$305,B269,'Histórico'!$A$6:$A$305,"&gt;="&amp;EDATE(EOMONTH('Parâmetros'!$B$2,0)+1,-'Parâmetros'!$B$4),'Histórico'!$A$6:$A$305,"&lt;="&amp;'Parâmetros'!$B$2,'Histórico'!$L$6:$L$305,"OK"),IF(INDEX('Parâmetros'!$G$18:$G$117,MATCH(B269,'Parâmetros'!$A$18:$A$117,0))="","",INDEX('Parâmetros'!$G$18:$G$117,MATCH(B269,'Parâmetros'!$A$18:$A$117,0)))))</f>
        <v/>
      </c>
      <c r="F269" s="45">
        <f>IF(B269="","",IF(COUNTIFS('Histórico'!$B$6:$B$305,B269,'Histórico'!$L$6:$L$305,"OK",'Histórico'!$M$6:$M$305,MONTH(A269),'Histórico'!$A$6:$A$305,"&lt;="&amp;'Parâmetros'!$B$2)&gt;='Parâmetros'!$B$12,MAX('Parâmetros'!$B$13,MIN('Parâmetros'!$B$14,IFERROR(AVERAGEIFS('Histórico'!$H$6:$H$305,'Histórico'!$B$6:$B$305,B269,'Histórico'!$L$6:$L$305,"OK",'Histórico'!$M$6:$M$305,MONTH(A269),'Histórico'!$A$6:$A$305,"&lt;="&amp;'Parâmetros'!$B$2)/AVERAGEIFS('Histórico'!$H$6:$H$305,'Histórico'!$B$6:$B$305,B269,'Histórico'!$L$6:$L$305,"OK",'Histórico'!$A$6:$A$305,"&lt;="&amp;'Parâmetros'!$B$2),1))),1))</f>
        <v/>
      </c>
      <c r="G269" s="45">
        <f>IF(OR(A269="",B269=""),"",MAX(0.1,1+SUMPRODUCT(--('Eventos'!$B$6:$B$105&lt;=EOMONTH(A269,0)),--('Eventos'!$C$6:$C$105&gt;=A269),--((('Eventos'!$D$6:$D$105=B269)+('Eventos'!$D$6:$D$105="TODOS"))&gt;0),--('Eventos'!$G$6:$G$105="Ativo"),--('Eventos'!$I$6:$I$105="OK"),'Eventos'!$F$6:$F$105)))</f>
        <v/>
      </c>
      <c r="H269" s="44">
        <f>IF(OR(B269="",E269=""),"",MAX(0,E269*F269*G269))</f>
        <v/>
      </c>
      <c r="I269" s="44">
        <f>IF(H269="","",H269*'Parâmetros'!$B$6)</f>
        <v/>
      </c>
      <c r="J269" s="44">
        <f>IF(H269="","",H269*'Parâmetros'!$B$7)</f>
        <v/>
      </c>
      <c r="K269" s="44">
        <f>IF(H269="","",H269*'Parâmetros'!$B$8)</f>
        <v/>
      </c>
      <c r="L269" s="44">
        <f>IF(H269="","",IF('Parâmetros'!$B$5="Conservador",I269,IF('Parâmetros'!$B$5="Otimista",K269,J269)))</f>
        <v/>
      </c>
      <c r="M269" s="46">
        <f>IF(B269="","",IF(COUNTIFS('Histórico'!$B$6:$B$305,B269,'Histórico'!$J$6:$J$305,"&lt;&gt;")&gt;='Parâmetros'!$B$10,AVERAGEIFS('Histórico'!$K$6:$K$305,'Histórico'!$B$6:$B$305,B269,'Histórico'!$J$6:$J$305,"&lt;&gt;"),'Parâmetros'!$B$9))</f>
        <v/>
      </c>
      <c r="N269" s="44">
        <f>IF(L269="","",MAX(0,L269*(1-M269)))</f>
        <v/>
      </c>
      <c r="O269" s="44">
        <f>IF(L269="","",L269*(1+M269))</f>
        <v/>
      </c>
      <c r="P269" s="44">
        <f>IF(L269="","",IF(INDEX('Parâmetros'!$E$18:$E$117,MATCH(B269,'Parâmetros'!$A$18:$A$117,0))="","",INDEX('Parâmetros'!$E$18:$E$117,MATCH(B269,'Parâmetros'!$A$18:$A$117,0))+N(INDEX('Parâmetros'!$F$18:$F$117,MATCH(B269,'Parâmetros'!$A$18:$A$117,0)))-SUMIFS($L$6:L269,$B$6:B269,B269,$A$6:A269,"&lt;="&amp;A269)))</f>
        <v/>
      </c>
      <c r="Q269" s="44">
        <f>IF(P269="","",MAX(0,-P269))</f>
        <v/>
      </c>
      <c r="R269" s="43">
        <f>IF(B269="","",IF(L269="","SEM BASE",IF(P269="","ESTOQUE NÃO INFORMADO",IF(P269&lt;0,"RUPTURA PREVISTA",IF(D269="Sem histórico","USAR DEMANDA INICIAL",IF(D269="Histórico insuficiente","HISTÓRICO INSUFICIENTE","OK"))))))</f>
        <v/>
      </c>
    </row>
    <row r="270">
      <c r="A270" s="42">
        <f>IF(B270="","",EDATE(EOMONTH('Parâmetros'!$B$2,0)+1,MOD(ROW()-6,12)))</f>
        <v/>
      </c>
      <c r="B27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70" s="43">
        <f>IF(B270="","",INDEX('Parâmetros'!$B$18:$B$117,MATCH(B270,'Parâmetros'!$A$18:$A$117,0)))</f>
        <v/>
      </c>
      <c r="D270" s="43">
        <f>IF(B270="","",INDEX('Parâmetros'!$I$18:$I$117,MATCH(B270,'Parâmetros'!$A$18:$A$117,0)))</f>
        <v/>
      </c>
      <c r="E270" s="44">
        <f>IF(B270="","",IF(COUNTIFS('Histórico'!$B$6:$B$305,B270,'Histórico'!$A$6:$A$305,"&gt;="&amp;EDATE(EOMONTH('Parâmetros'!$B$2,0)+1,-'Parâmetros'!$B$4),'Histórico'!$A$6:$A$305,"&lt;="&amp;'Parâmetros'!$B$2,'Histórico'!$L$6:$L$305,"OK")&gt;='Parâmetros'!$B$11,AVERAGEIFS('Histórico'!$H$6:$H$305,'Histórico'!$B$6:$B$305,B270,'Histórico'!$A$6:$A$305,"&gt;="&amp;EDATE(EOMONTH('Parâmetros'!$B$2,0)+1,-'Parâmetros'!$B$4),'Histórico'!$A$6:$A$305,"&lt;="&amp;'Parâmetros'!$B$2,'Histórico'!$L$6:$L$305,"OK"),IF(INDEX('Parâmetros'!$G$18:$G$117,MATCH(B270,'Parâmetros'!$A$18:$A$117,0))="","",INDEX('Parâmetros'!$G$18:$G$117,MATCH(B270,'Parâmetros'!$A$18:$A$117,0)))))</f>
        <v/>
      </c>
      <c r="F270" s="45">
        <f>IF(B270="","",IF(COUNTIFS('Histórico'!$B$6:$B$305,B270,'Histórico'!$L$6:$L$305,"OK",'Histórico'!$M$6:$M$305,MONTH(A270),'Histórico'!$A$6:$A$305,"&lt;="&amp;'Parâmetros'!$B$2)&gt;='Parâmetros'!$B$12,MAX('Parâmetros'!$B$13,MIN('Parâmetros'!$B$14,IFERROR(AVERAGEIFS('Histórico'!$H$6:$H$305,'Histórico'!$B$6:$B$305,B270,'Histórico'!$L$6:$L$305,"OK",'Histórico'!$M$6:$M$305,MONTH(A270),'Histórico'!$A$6:$A$305,"&lt;="&amp;'Parâmetros'!$B$2)/AVERAGEIFS('Histórico'!$H$6:$H$305,'Histórico'!$B$6:$B$305,B270,'Histórico'!$L$6:$L$305,"OK",'Histórico'!$A$6:$A$305,"&lt;="&amp;'Parâmetros'!$B$2),1))),1))</f>
        <v/>
      </c>
      <c r="G270" s="45">
        <f>IF(OR(A270="",B270=""),"",MAX(0.1,1+SUMPRODUCT(--('Eventos'!$B$6:$B$105&lt;=EOMONTH(A270,0)),--('Eventos'!$C$6:$C$105&gt;=A270),--((('Eventos'!$D$6:$D$105=B270)+('Eventos'!$D$6:$D$105="TODOS"))&gt;0),--('Eventos'!$G$6:$G$105="Ativo"),--('Eventos'!$I$6:$I$105="OK"),'Eventos'!$F$6:$F$105)))</f>
        <v/>
      </c>
      <c r="H270" s="44">
        <f>IF(OR(B270="",E270=""),"",MAX(0,E270*F270*G270))</f>
        <v/>
      </c>
      <c r="I270" s="44">
        <f>IF(H270="","",H270*'Parâmetros'!$B$6)</f>
        <v/>
      </c>
      <c r="J270" s="44">
        <f>IF(H270="","",H270*'Parâmetros'!$B$7)</f>
        <v/>
      </c>
      <c r="K270" s="44">
        <f>IF(H270="","",H270*'Parâmetros'!$B$8)</f>
        <v/>
      </c>
      <c r="L270" s="44">
        <f>IF(H270="","",IF('Parâmetros'!$B$5="Conservador",I270,IF('Parâmetros'!$B$5="Otimista",K270,J270)))</f>
        <v/>
      </c>
      <c r="M270" s="46">
        <f>IF(B270="","",IF(COUNTIFS('Histórico'!$B$6:$B$305,B270,'Histórico'!$J$6:$J$305,"&lt;&gt;")&gt;='Parâmetros'!$B$10,AVERAGEIFS('Histórico'!$K$6:$K$305,'Histórico'!$B$6:$B$305,B270,'Histórico'!$J$6:$J$305,"&lt;&gt;"),'Parâmetros'!$B$9))</f>
        <v/>
      </c>
      <c r="N270" s="44">
        <f>IF(L270="","",MAX(0,L270*(1-M270)))</f>
        <v/>
      </c>
      <c r="O270" s="44">
        <f>IF(L270="","",L270*(1+M270))</f>
        <v/>
      </c>
      <c r="P270" s="44">
        <f>IF(L270="","",IF(INDEX('Parâmetros'!$E$18:$E$117,MATCH(B270,'Parâmetros'!$A$18:$A$117,0))="","",INDEX('Parâmetros'!$E$18:$E$117,MATCH(B270,'Parâmetros'!$A$18:$A$117,0))+N(INDEX('Parâmetros'!$F$18:$F$117,MATCH(B270,'Parâmetros'!$A$18:$A$117,0)))-SUMIFS($L$6:L270,$B$6:B270,B270,$A$6:A270,"&lt;="&amp;A270)))</f>
        <v/>
      </c>
      <c r="Q270" s="44">
        <f>IF(P270="","",MAX(0,-P270))</f>
        <v/>
      </c>
      <c r="R270" s="43">
        <f>IF(B270="","",IF(L270="","SEM BASE",IF(P270="","ESTOQUE NÃO INFORMADO",IF(P270&lt;0,"RUPTURA PREVISTA",IF(D270="Sem histórico","USAR DEMANDA INICIAL",IF(D270="Histórico insuficiente","HISTÓRICO INSUFICIENTE","OK"))))))</f>
        <v/>
      </c>
    </row>
    <row r="271">
      <c r="A271" s="42">
        <f>IF(B271="","",EDATE(EOMONTH('Parâmetros'!$B$2,0)+1,MOD(ROW()-6,12)))</f>
        <v/>
      </c>
      <c r="B27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71" s="43">
        <f>IF(B271="","",INDEX('Parâmetros'!$B$18:$B$117,MATCH(B271,'Parâmetros'!$A$18:$A$117,0)))</f>
        <v/>
      </c>
      <c r="D271" s="43">
        <f>IF(B271="","",INDEX('Parâmetros'!$I$18:$I$117,MATCH(B271,'Parâmetros'!$A$18:$A$117,0)))</f>
        <v/>
      </c>
      <c r="E271" s="44">
        <f>IF(B271="","",IF(COUNTIFS('Histórico'!$B$6:$B$305,B271,'Histórico'!$A$6:$A$305,"&gt;="&amp;EDATE(EOMONTH('Parâmetros'!$B$2,0)+1,-'Parâmetros'!$B$4),'Histórico'!$A$6:$A$305,"&lt;="&amp;'Parâmetros'!$B$2,'Histórico'!$L$6:$L$305,"OK")&gt;='Parâmetros'!$B$11,AVERAGEIFS('Histórico'!$H$6:$H$305,'Histórico'!$B$6:$B$305,B271,'Histórico'!$A$6:$A$305,"&gt;="&amp;EDATE(EOMONTH('Parâmetros'!$B$2,0)+1,-'Parâmetros'!$B$4),'Histórico'!$A$6:$A$305,"&lt;="&amp;'Parâmetros'!$B$2,'Histórico'!$L$6:$L$305,"OK"),IF(INDEX('Parâmetros'!$G$18:$G$117,MATCH(B271,'Parâmetros'!$A$18:$A$117,0))="","",INDEX('Parâmetros'!$G$18:$G$117,MATCH(B271,'Parâmetros'!$A$18:$A$117,0)))))</f>
        <v/>
      </c>
      <c r="F271" s="45">
        <f>IF(B271="","",IF(COUNTIFS('Histórico'!$B$6:$B$305,B271,'Histórico'!$L$6:$L$305,"OK",'Histórico'!$M$6:$M$305,MONTH(A271),'Histórico'!$A$6:$A$305,"&lt;="&amp;'Parâmetros'!$B$2)&gt;='Parâmetros'!$B$12,MAX('Parâmetros'!$B$13,MIN('Parâmetros'!$B$14,IFERROR(AVERAGEIFS('Histórico'!$H$6:$H$305,'Histórico'!$B$6:$B$305,B271,'Histórico'!$L$6:$L$305,"OK",'Histórico'!$M$6:$M$305,MONTH(A271),'Histórico'!$A$6:$A$305,"&lt;="&amp;'Parâmetros'!$B$2)/AVERAGEIFS('Histórico'!$H$6:$H$305,'Histórico'!$B$6:$B$305,B271,'Histórico'!$L$6:$L$305,"OK",'Histórico'!$A$6:$A$305,"&lt;="&amp;'Parâmetros'!$B$2),1))),1))</f>
        <v/>
      </c>
      <c r="G271" s="45">
        <f>IF(OR(A271="",B271=""),"",MAX(0.1,1+SUMPRODUCT(--('Eventos'!$B$6:$B$105&lt;=EOMONTH(A271,0)),--('Eventos'!$C$6:$C$105&gt;=A271),--((('Eventos'!$D$6:$D$105=B271)+('Eventos'!$D$6:$D$105="TODOS"))&gt;0),--('Eventos'!$G$6:$G$105="Ativo"),--('Eventos'!$I$6:$I$105="OK"),'Eventos'!$F$6:$F$105)))</f>
        <v/>
      </c>
      <c r="H271" s="44">
        <f>IF(OR(B271="",E271=""),"",MAX(0,E271*F271*G271))</f>
        <v/>
      </c>
      <c r="I271" s="44">
        <f>IF(H271="","",H271*'Parâmetros'!$B$6)</f>
        <v/>
      </c>
      <c r="J271" s="44">
        <f>IF(H271="","",H271*'Parâmetros'!$B$7)</f>
        <v/>
      </c>
      <c r="K271" s="44">
        <f>IF(H271="","",H271*'Parâmetros'!$B$8)</f>
        <v/>
      </c>
      <c r="L271" s="44">
        <f>IF(H271="","",IF('Parâmetros'!$B$5="Conservador",I271,IF('Parâmetros'!$B$5="Otimista",K271,J271)))</f>
        <v/>
      </c>
      <c r="M271" s="46">
        <f>IF(B271="","",IF(COUNTIFS('Histórico'!$B$6:$B$305,B271,'Histórico'!$J$6:$J$305,"&lt;&gt;")&gt;='Parâmetros'!$B$10,AVERAGEIFS('Histórico'!$K$6:$K$305,'Histórico'!$B$6:$B$305,B271,'Histórico'!$J$6:$J$305,"&lt;&gt;"),'Parâmetros'!$B$9))</f>
        <v/>
      </c>
      <c r="N271" s="44">
        <f>IF(L271="","",MAX(0,L271*(1-M271)))</f>
        <v/>
      </c>
      <c r="O271" s="44">
        <f>IF(L271="","",L271*(1+M271))</f>
        <v/>
      </c>
      <c r="P271" s="44">
        <f>IF(L271="","",IF(INDEX('Parâmetros'!$E$18:$E$117,MATCH(B271,'Parâmetros'!$A$18:$A$117,0))="","",INDEX('Parâmetros'!$E$18:$E$117,MATCH(B271,'Parâmetros'!$A$18:$A$117,0))+N(INDEX('Parâmetros'!$F$18:$F$117,MATCH(B271,'Parâmetros'!$A$18:$A$117,0)))-SUMIFS($L$6:L271,$B$6:B271,B271,$A$6:A271,"&lt;="&amp;A271)))</f>
        <v/>
      </c>
      <c r="Q271" s="44">
        <f>IF(P271="","",MAX(0,-P271))</f>
        <v/>
      </c>
      <c r="R271" s="43">
        <f>IF(B271="","",IF(L271="","SEM BASE",IF(P271="","ESTOQUE NÃO INFORMADO",IF(P271&lt;0,"RUPTURA PREVISTA",IF(D271="Sem histórico","USAR DEMANDA INICIAL",IF(D271="Histórico insuficiente","HISTÓRICO INSUFICIENTE","OK"))))))</f>
        <v/>
      </c>
    </row>
    <row r="272">
      <c r="A272" s="42">
        <f>IF(B272="","",EDATE(EOMONTH('Parâmetros'!$B$2,0)+1,MOD(ROW()-6,12)))</f>
        <v/>
      </c>
      <c r="B27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72" s="43">
        <f>IF(B272="","",INDEX('Parâmetros'!$B$18:$B$117,MATCH(B272,'Parâmetros'!$A$18:$A$117,0)))</f>
        <v/>
      </c>
      <c r="D272" s="43">
        <f>IF(B272="","",INDEX('Parâmetros'!$I$18:$I$117,MATCH(B272,'Parâmetros'!$A$18:$A$117,0)))</f>
        <v/>
      </c>
      <c r="E272" s="44">
        <f>IF(B272="","",IF(COUNTIFS('Histórico'!$B$6:$B$305,B272,'Histórico'!$A$6:$A$305,"&gt;="&amp;EDATE(EOMONTH('Parâmetros'!$B$2,0)+1,-'Parâmetros'!$B$4),'Histórico'!$A$6:$A$305,"&lt;="&amp;'Parâmetros'!$B$2,'Histórico'!$L$6:$L$305,"OK")&gt;='Parâmetros'!$B$11,AVERAGEIFS('Histórico'!$H$6:$H$305,'Histórico'!$B$6:$B$305,B272,'Histórico'!$A$6:$A$305,"&gt;="&amp;EDATE(EOMONTH('Parâmetros'!$B$2,0)+1,-'Parâmetros'!$B$4),'Histórico'!$A$6:$A$305,"&lt;="&amp;'Parâmetros'!$B$2,'Histórico'!$L$6:$L$305,"OK"),IF(INDEX('Parâmetros'!$G$18:$G$117,MATCH(B272,'Parâmetros'!$A$18:$A$117,0))="","",INDEX('Parâmetros'!$G$18:$G$117,MATCH(B272,'Parâmetros'!$A$18:$A$117,0)))))</f>
        <v/>
      </c>
      <c r="F272" s="45">
        <f>IF(B272="","",IF(COUNTIFS('Histórico'!$B$6:$B$305,B272,'Histórico'!$L$6:$L$305,"OK",'Histórico'!$M$6:$M$305,MONTH(A272),'Histórico'!$A$6:$A$305,"&lt;="&amp;'Parâmetros'!$B$2)&gt;='Parâmetros'!$B$12,MAX('Parâmetros'!$B$13,MIN('Parâmetros'!$B$14,IFERROR(AVERAGEIFS('Histórico'!$H$6:$H$305,'Histórico'!$B$6:$B$305,B272,'Histórico'!$L$6:$L$305,"OK",'Histórico'!$M$6:$M$305,MONTH(A272),'Histórico'!$A$6:$A$305,"&lt;="&amp;'Parâmetros'!$B$2)/AVERAGEIFS('Histórico'!$H$6:$H$305,'Histórico'!$B$6:$B$305,B272,'Histórico'!$L$6:$L$305,"OK",'Histórico'!$A$6:$A$305,"&lt;="&amp;'Parâmetros'!$B$2),1))),1))</f>
        <v/>
      </c>
      <c r="G272" s="45">
        <f>IF(OR(A272="",B272=""),"",MAX(0.1,1+SUMPRODUCT(--('Eventos'!$B$6:$B$105&lt;=EOMONTH(A272,0)),--('Eventos'!$C$6:$C$105&gt;=A272),--((('Eventos'!$D$6:$D$105=B272)+('Eventos'!$D$6:$D$105="TODOS"))&gt;0),--('Eventos'!$G$6:$G$105="Ativo"),--('Eventos'!$I$6:$I$105="OK"),'Eventos'!$F$6:$F$105)))</f>
        <v/>
      </c>
      <c r="H272" s="44">
        <f>IF(OR(B272="",E272=""),"",MAX(0,E272*F272*G272))</f>
        <v/>
      </c>
      <c r="I272" s="44">
        <f>IF(H272="","",H272*'Parâmetros'!$B$6)</f>
        <v/>
      </c>
      <c r="J272" s="44">
        <f>IF(H272="","",H272*'Parâmetros'!$B$7)</f>
        <v/>
      </c>
      <c r="K272" s="44">
        <f>IF(H272="","",H272*'Parâmetros'!$B$8)</f>
        <v/>
      </c>
      <c r="L272" s="44">
        <f>IF(H272="","",IF('Parâmetros'!$B$5="Conservador",I272,IF('Parâmetros'!$B$5="Otimista",K272,J272)))</f>
        <v/>
      </c>
      <c r="M272" s="46">
        <f>IF(B272="","",IF(COUNTIFS('Histórico'!$B$6:$B$305,B272,'Histórico'!$J$6:$J$305,"&lt;&gt;")&gt;='Parâmetros'!$B$10,AVERAGEIFS('Histórico'!$K$6:$K$305,'Histórico'!$B$6:$B$305,B272,'Histórico'!$J$6:$J$305,"&lt;&gt;"),'Parâmetros'!$B$9))</f>
        <v/>
      </c>
      <c r="N272" s="44">
        <f>IF(L272="","",MAX(0,L272*(1-M272)))</f>
        <v/>
      </c>
      <c r="O272" s="44">
        <f>IF(L272="","",L272*(1+M272))</f>
        <v/>
      </c>
      <c r="P272" s="44">
        <f>IF(L272="","",IF(INDEX('Parâmetros'!$E$18:$E$117,MATCH(B272,'Parâmetros'!$A$18:$A$117,0))="","",INDEX('Parâmetros'!$E$18:$E$117,MATCH(B272,'Parâmetros'!$A$18:$A$117,0))+N(INDEX('Parâmetros'!$F$18:$F$117,MATCH(B272,'Parâmetros'!$A$18:$A$117,0)))-SUMIFS($L$6:L272,$B$6:B272,B272,$A$6:A272,"&lt;="&amp;A272)))</f>
        <v/>
      </c>
      <c r="Q272" s="44">
        <f>IF(P272="","",MAX(0,-P272))</f>
        <v/>
      </c>
      <c r="R272" s="43">
        <f>IF(B272="","",IF(L272="","SEM BASE",IF(P272="","ESTOQUE NÃO INFORMADO",IF(P272&lt;0,"RUPTURA PREVISTA",IF(D272="Sem histórico","USAR DEMANDA INICIAL",IF(D272="Histórico insuficiente","HISTÓRICO INSUFICIENTE","OK"))))))</f>
        <v/>
      </c>
    </row>
    <row r="273">
      <c r="A273" s="42">
        <f>IF(B273="","",EDATE(EOMONTH('Parâmetros'!$B$2,0)+1,MOD(ROW()-6,12)))</f>
        <v/>
      </c>
      <c r="B27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73" s="43">
        <f>IF(B273="","",INDEX('Parâmetros'!$B$18:$B$117,MATCH(B273,'Parâmetros'!$A$18:$A$117,0)))</f>
        <v/>
      </c>
      <c r="D273" s="43">
        <f>IF(B273="","",INDEX('Parâmetros'!$I$18:$I$117,MATCH(B273,'Parâmetros'!$A$18:$A$117,0)))</f>
        <v/>
      </c>
      <c r="E273" s="44">
        <f>IF(B273="","",IF(COUNTIFS('Histórico'!$B$6:$B$305,B273,'Histórico'!$A$6:$A$305,"&gt;="&amp;EDATE(EOMONTH('Parâmetros'!$B$2,0)+1,-'Parâmetros'!$B$4),'Histórico'!$A$6:$A$305,"&lt;="&amp;'Parâmetros'!$B$2,'Histórico'!$L$6:$L$305,"OK")&gt;='Parâmetros'!$B$11,AVERAGEIFS('Histórico'!$H$6:$H$305,'Histórico'!$B$6:$B$305,B273,'Histórico'!$A$6:$A$305,"&gt;="&amp;EDATE(EOMONTH('Parâmetros'!$B$2,0)+1,-'Parâmetros'!$B$4),'Histórico'!$A$6:$A$305,"&lt;="&amp;'Parâmetros'!$B$2,'Histórico'!$L$6:$L$305,"OK"),IF(INDEX('Parâmetros'!$G$18:$G$117,MATCH(B273,'Parâmetros'!$A$18:$A$117,0))="","",INDEX('Parâmetros'!$G$18:$G$117,MATCH(B273,'Parâmetros'!$A$18:$A$117,0)))))</f>
        <v/>
      </c>
      <c r="F273" s="45">
        <f>IF(B273="","",IF(COUNTIFS('Histórico'!$B$6:$B$305,B273,'Histórico'!$L$6:$L$305,"OK",'Histórico'!$M$6:$M$305,MONTH(A273),'Histórico'!$A$6:$A$305,"&lt;="&amp;'Parâmetros'!$B$2)&gt;='Parâmetros'!$B$12,MAX('Parâmetros'!$B$13,MIN('Parâmetros'!$B$14,IFERROR(AVERAGEIFS('Histórico'!$H$6:$H$305,'Histórico'!$B$6:$B$305,B273,'Histórico'!$L$6:$L$305,"OK",'Histórico'!$M$6:$M$305,MONTH(A273),'Histórico'!$A$6:$A$305,"&lt;="&amp;'Parâmetros'!$B$2)/AVERAGEIFS('Histórico'!$H$6:$H$305,'Histórico'!$B$6:$B$305,B273,'Histórico'!$L$6:$L$305,"OK",'Histórico'!$A$6:$A$305,"&lt;="&amp;'Parâmetros'!$B$2),1))),1))</f>
        <v/>
      </c>
      <c r="G273" s="45">
        <f>IF(OR(A273="",B273=""),"",MAX(0.1,1+SUMPRODUCT(--('Eventos'!$B$6:$B$105&lt;=EOMONTH(A273,0)),--('Eventos'!$C$6:$C$105&gt;=A273),--((('Eventos'!$D$6:$D$105=B273)+('Eventos'!$D$6:$D$105="TODOS"))&gt;0),--('Eventos'!$G$6:$G$105="Ativo"),--('Eventos'!$I$6:$I$105="OK"),'Eventos'!$F$6:$F$105)))</f>
        <v/>
      </c>
      <c r="H273" s="44">
        <f>IF(OR(B273="",E273=""),"",MAX(0,E273*F273*G273))</f>
        <v/>
      </c>
      <c r="I273" s="44">
        <f>IF(H273="","",H273*'Parâmetros'!$B$6)</f>
        <v/>
      </c>
      <c r="J273" s="44">
        <f>IF(H273="","",H273*'Parâmetros'!$B$7)</f>
        <v/>
      </c>
      <c r="K273" s="44">
        <f>IF(H273="","",H273*'Parâmetros'!$B$8)</f>
        <v/>
      </c>
      <c r="L273" s="44">
        <f>IF(H273="","",IF('Parâmetros'!$B$5="Conservador",I273,IF('Parâmetros'!$B$5="Otimista",K273,J273)))</f>
        <v/>
      </c>
      <c r="M273" s="46">
        <f>IF(B273="","",IF(COUNTIFS('Histórico'!$B$6:$B$305,B273,'Histórico'!$J$6:$J$305,"&lt;&gt;")&gt;='Parâmetros'!$B$10,AVERAGEIFS('Histórico'!$K$6:$K$305,'Histórico'!$B$6:$B$305,B273,'Histórico'!$J$6:$J$305,"&lt;&gt;"),'Parâmetros'!$B$9))</f>
        <v/>
      </c>
      <c r="N273" s="44">
        <f>IF(L273="","",MAX(0,L273*(1-M273)))</f>
        <v/>
      </c>
      <c r="O273" s="44">
        <f>IF(L273="","",L273*(1+M273))</f>
        <v/>
      </c>
      <c r="P273" s="44">
        <f>IF(L273="","",IF(INDEX('Parâmetros'!$E$18:$E$117,MATCH(B273,'Parâmetros'!$A$18:$A$117,0))="","",INDEX('Parâmetros'!$E$18:$E$117,MATCH(B273,'Parâmetros'!$A$18:$A$117,0))+N(INDEX('Parâmetros'!$F$18:$F$117,MATCH(B273,'Parâmetros'!$A$18:$A$117,0)))-SUMIFS($L$6:L273,$B$6:B273,B273,$A$6:A273,"&lt;="&amp;A273)))</f>
        <v/>
      </c>
      <c r="Q273" s="44">
        <f>IF(P273="","",MAX(0,-P273))</f>
        <v/>
      </c>
      <c r="R273" s="43">
        <f>IF(B273="","",IF(L273="","SEM BASE",IF(P273="","ESTOQUE NÃO INFORMADO",IF(P273&lt;0,"RUPTURA PREVISTA",IF(D273="Sem histórico","USAR DEMANDA INICIAL",IF(D273="Histórico insuficiente","HISTÓRICO INSUFICIENTE","OK"))))))</f>
        <v/>
      </c>
    </row>
    <row r="274">
      <c r="A274" s="42">
        <f>IF(B274="","",EDATE(EOMONTH('Parâmetros'!$B$2,0)+1,MOD(ROW()-6,12)))</f>
        <v/>
      </c>
      <c r="B27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74" s="43">
        <f>IF(B274="","",INDEX('Parâmetros'!$B$18:$B$117,MATCH(B274,'Parâmetros'!$A$18:$A$117,0)))</f>
        <v/>
      </c>
      <c r="D274" s="43">
        <f>IF(B274="","",INDEX('Parâmetros'!$I$18:$I$117,MATCH(B274,'Parâmetros'!$A$18:$A$117,0)))</f>
        <v/>
      </c>
      <c r="E274" s="44">
        <f>IF(B274="","",IF(COUNTIFS('Histórico'!$B$6:$B$305,B274,'Histórico'!$A$6:$A$305,"&gt;="&amp;EDATE(EOMONTH('Parâmetros'!$B$2,0)+1,-'Parâmetros'!$B$4),'Histórico'!$A$6:$A$305,"&lt;="&amp;'Parâmetros'!$B$2,'Histórico'!$L$6:$L$305,"OK")&gt;='Parâmetros'!$B$11,AVERAGEIFS('Histórico'!$H$6:$H$305,'Histórico'!$B$6:$B$305,B274,'Histórico'!$A$6:$A$305,"&gt;="&amp;EDATE(EOMONTH('Parâmetros'!$B$2,0)+1,-'Parâmetros'!$B$4),'Histórico'!$A$6:$A$305,"&lt;="&amp;'Parâmetros'!$B$2,'Histórico'!$L$6:$L$305,"OK"),IF(INDEX('Parâmetros'!$G$18:$G$117,MATCH(B274,'Parâmetros'!$A$18:$A$117,0))="","",INDEX('Parâmetros'!$G$18:$G$117,MATCH(B274,'Parâmetros'!$A$18:$A$117,0)))))</f>
        <v/>
      </c>
      <c r="F274" s="45">
        <f>IF(B274="","",IF(COUNTIFS('Histórico'!$B$6:$B$305,B274,'Histórico'!$L$6:$L$305,"OK",'Histórico'!$M$6:$M$305,MONTH(A274),'Histórico'!$A$6:$A$305,"&lt;="&amp;'Parâmetros'!$B$2)&gt;='Parâmetros'!$B$12,MAX('Parâmetros'!$B$13,MIN('Parâmetros'!$B$14,IFERROR(AVERAGEIFS('Histórico'!$H$6:$H$305,'Histórico'!$B$6:$B$305,B274,'Histórico'!$L$6:$L$305,"OK",'Histórico'!$M$6:$M$305,MONTH(A274),'Histórico'!$A$6:$A$305,"&lt;="&amp;'Parâmetros'!$B$2)/AVERAGEIFS('Histórico'!$H$6:$H$305,'Histórico'!$B$6:$B$305,B274,'Histórico'!$L$6:$L$305,"OK",'Histórico'!$A$6:$A$305,"&lt;="&amp;'Parâmetros'!$B$2),1))),1))</f>
        <v/>
      </c>
      <c r="G274" s="45">
        <f>IF(OR(A274="",B274=""),"",MAX(0.1,1+SUMPRODUCT(--('Eventos'!$B$6:$B$105&lt;=EOMONTH(A274,0)),--('Eventos'!$C$6:$C$105&gt;=A274),--((('Eventos'!$D$6:$D$105=B274)+('Eventos'!$D$6:$D$105="TODOS"))&gt;0),--('Eventos'!$G$6:$G$105="Ativo"),--('Eventos'!$I$6:$I$105="OK"),'Eventos'!$F$6:$F$105)))</f>
        <v/>
      </c>
      <c r="H274" s="44">
        <f>IF(OR(B274="",E274=""),"",MAX(0,E274*F274*G274))</f>
        <v/>
      </c>
      <c r="I274" s="44">
        <f>IF(H274="","",H274*'Parâmetros'!$B$6)</f>
        <v/>
      </c>
      <c r="J274" s="44">
        <f>IF(H274="","",H274*'Parâmetros'!$B$7)</f>
        <v/>
      </c>
      <c r="K274" s="44">
        <f>IF(H274="","",H274*'Parâmetros'!$B$8)</f>
        <v/>
      </c>
      <c r="L274" s="44">
        <f>IF(H274="","",IF('Parâmetros'!$B$5="Conservador",I274,IF('Parâmetros'!$B$5="Otimista",K274,J274)))</f>
        <v/>
      </c>
      <c r="M274" s="46">
        <f>IF(B274="","",IF(COUNTIFS('Histórico'!$B$6:$B$305,B274,'Histórico'!$J$6:$J$305,"&lt;&gt;")&gt;='Parâmetros'!$B$10,AVERAGEIFS('Histórico'!$K$6:$K$305,'Histórico'!$B$6:$B$305,B274,'Histórico'!$J$6:$J$305,"&lt;&gt;"),'Parâmetros'!$B$9))</f>
        <v/>
      </c>
      <c r="N274" s="44">
        <f>IF(L274="","",MAX(0,L274*(1-M274)))</f>
        <v/>
      </c>
      <c r="O274" s="44">
        <f>IF(L274="","",L274*(1+M274))</f>
        <v/>
      </c>
      <c r="P274" s="44">
        <f>IF(L274="","",IF(INDEX('Parâmetros'!$E$18:$E$117,MATCH(B274,'Parâmetros'!$A$18:$A$117,0))="","",INDEX('Parâmetros'!$E$18:$E$117,MATCH(B274,'Parâmetros'!$A$18:$A$117,0))+N(INDEX('Parâmetros'!$F$18:$F$117,MATCH(B274,'Parâmetros'!$A$18:$A$117,0)))-SUMIFS($L$6:L274,$B$6:B274,B274,$A$6:A274,"&lt;="&amp;A274)))</f>
        <v/>
      </c>
      <c r="Q274" s="44">
        <f>IF(P274="","",MAX(0,-P274))</f>
        <v/>
      </c>
      <c r="R274" s="43">
        <f>IF(B274="","",IF(L274="","SEM BASE",IF(P274="","ESTOQUE NÃO INFORMADO",IF(P274&lt;0,"RUPTURA PREVISTA",IF(D274="Sem histórico","USAR DEMANDA INICIAL",IF(D274="Histórico insuficiente","HISTÓRICO INSUFICIENTE","OK"))))))</f>
        <v/>
      </c>
    </row>
    <row r="275">
      <c r="A275" s="42">
        <f>IF(B275="","",EDATE(EOMONTH('Parâmetros'!$B$2,0)+1,MOD(ROW()-6,12)))</f>
        <v/>
      </c>
      <c r="B27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75" s="43">
        <f>IF(B275="","",INDEX('Parâmetros'!$B$18:$B$117,MATCH(B275,'Parâmetros'!$A$18:$A$117,0)))</f>
        <v/>
      </c>
      <c r="D275" s="43">
        <f>IF(B275="","",INDEX('Parâmetros'!$I$18:$I$117,MATCH(B275,'Parâmetros'!$A$18:$A$117,0)))</f>
        <v/>
      </c>
      <c r="E275" s="44">
        <f>IF(B275="","",IF(COUNTIFS('Histórico'!$B$6:$B$305,B275,'Histórico'!$A$6:$A$305,"&gt;="&amp;EDATE(EOMONTH('Parâmetros'!$B$2,0)+1,-'Parâmetros'!$B$4),'Histórico'!$A$6:$A$305,"&lt;="&amp;'Parâmetros'!$B$2,'Histórico'!$L$6:$L$305,"OK")&gt;='Parâmetros'!$B$11,AVERAGEIFS('Histórico'!$H$6:$H$305,'Histórico'!$B$6:$B$305,B275,'Histórico'!$A$6:$A$305,"&gt;="&amp;EDATE(EOMONTH('Parâmetros'!$B$2,0)+1,-'Parâmetros'!$B$4),'Histórico'!$A$6:$A$305,"&lt;="&amp;'Parâmetros'!$B$2,'Histórico'!$L$6:$L$305,"OK"),IF(INDEX('Parâmetros'!$G$18:$G$117,MATCH(B275,'Parâmetros'!$A$18:$A$117,0))="","",INDEX('Parâmetros'!$G$18:$G$117,MATCH(B275,'Parâmetros'!$A$18:$A$117,0)))))</f>
        <v/>
      </c>
      <c r="F275" s="45">
        <f>IF(B275="","",IF(COUNTIFS('Histórico'!$B$6:$B$305,B275,'Histórico'!$L$6:$L$305,"OK",'Histórico'!$M$6:$M$305,MONTH(A275),'Histórico'!$A$6:$A$305,"&lt;="&amp;'Parâmetros'!$B$2)&gt;='Parâmetros'!$B$12,MAX('Parâmetros'!$B$13,MIN('Parâmetros'!$B$14,IFERROR(AVERAGEIFS('Histórico'!$H$6:$H$305,'Histórico'!$B$6:$B$305,B275,'Histórico'!$L$6:$L$305,"OK",'Histórico'!$M$6:$M$305,MONTH(A275),'Histórico'!$A$6:$A$305,"&lt;="&amp;'Parâmetros'!$B$2)/AVERAGEIFS('Histórico'!$H$6:$H$305,'Histórico'!$B$6:$B$305,B275,'Histórico'!$L$6:$L$305,"OK",'Histórico'!$A$6:$A$305,"&lt;="&amp;'Parâmetros'!$B$2),1))),1))</f>
        <v/>
      </c>
      <c r="G275" s="45">
        <f>IF(OR(A275="",B275=""),"",MAX(0.1,1+SUMPRODUCT(--('Eventos'!$B$6:$B$105&lt;=EOMONTH(A275,0)),--('Eventos'!$C$6:$C$105&gt;=A275),--((('Eventos'!$D$6:$D$105=B275)+('Eventos'!$D$6:$D$105="TODOS"))&gt;0),--('Eventos'!$G$6:$G$105="Ativo"),--('Eventos'!$I$6:$I$105="OK"),'Eventos'!$F$6:$F$105)))</f>
        <v/>
      </c>
      <c r="H275" s="44">
        <f>IF(OR(B275="",E275=""),"",MAX(0,E275*F275*G275))</f>
        <v/>
      </c>
      <c r="I275" s="44">
        <f>IF(H275="","",H275*'Parâmetros'!$B$6)</f>
        <v/>
      </c>
      <c r="J275" s="44">
        <f>IF(H275="","",H275*'Parâmetros'!$B$7)</f>
        <v/>
      </c>
      <c r="K275" s="44">
        <f>IF(H275="","",H275*'Parâmetros'!$B$8)</f>
        <v/>
      </c>
      <c r="L275" s="44">
        <f>IF(H275="","",IF('Parâmetros'!$B$5="Conservador",I275,IF('Parâmetros'!$B$5="Otimista",K275,J275)))</f>
        <v/>
      </c>
      <c r="M275" s="46">
        <f>IF(B275="","",IF(COUNTIFS('Histórico'!$B$6:$B$305,B275,'Histórico'!$J$6:$J$305,"&lt;&gt;")&gt;='Parâmetros'!$B$10,AVERAGEIFS('Histórico'!$K$6:$K$305,'Histórico'!$B$6:$B$305,B275,'Histórico'!$J$6:$J$305,"&lt;&gt;"),'Parâmetros'!$B$9))</f>
        <v/>
      </c>
      <c r="N275" s="44">
        <f>IF(L275="","",MAX(0,L275*(1-M275)))</f>
        <v/>
      </c>
      <c r="O275" s="44">
        <f>IF(L275="","",L275*(1+M275))</f>
        <v/>
      </c>
      <c r="P275" s="44">
        <f>IF(L275="","",IF(INDEX('Parâmetros'!$E$18:$E$117,MATCH(B275,'Parâmetros'!$A$18:$A$117,0))="","",INDEX('Parâmetros'!$E$18:$E$117,MATCH(B275,'Parâmetros'!$A$18:$A$117,0))+N(INDEX('Parâmetros'!$F$18:$F$117,MATCH(B275,'Parâmetros'!$A$18:$A$117,0)))-SUMIFS($L$6:L275,$B$6:B275,B275,$A$6:A275,"&lt;="&amp;A275)))</f>
        <v/>
      </c>
      <c r="Q275" s="44">
        <f>IF(P275="","",MAX(0,-P275))</f>
        <v/>
      </c>
      <c r="R275" s="43">
        <f>IF(B275="","",IF(L275="","SEM BASE",IF(P275="","ESTOQUE NÃO INFORMADO",IF(P275&lt;0,"RUPTURA PREVISTA",IF(D275="Sem histórico","USAR DEMANDA INICIAL",IF(D275="Histórico insuficiente","HISTÓRICO INSUFICIENTE","OK"))))))</f>
        <v/>
      </c>
    </row>
    <row r="276">
      <c r="A276" s="42">
        <f>IF(B276="","",EDATE(EOMONTH('Parâmetros'!$B$2,0)+1,MOD(ROW()-6,12)))</f>
        <v/>
      </c>
      <c r="B27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76" s="43">
        <f>IF(B276="","",INDEX('Parâmetros'!$B$18:$B$117,MATCH(B276,'Parâmetros'!$A$18:$A$117,0)))</f>
        <v/>
      </c>
      <c r="D276" s="43">
        <f>IF(B276="","",INDEX('Parâmetros'!$I$18:$I$117,MATCH(B276,'Parâmetros'!$A$18:$A$117,0)))</f>
        <v/>
      </c>
      <c r="E276" s="44">
        <f>IF(B276="","",IF(COUNTIFS('Histórico'!$B$6:$B$305,B276,'Histórico'!$A$6:$A$305,"&gt;="&amp;EDATE(EOMONTH('Parâmetros'!$B$2,0)+1,-'Parâmetros'!$B$4),'Histórico'!$A$6:$A$305,"&lt;="&amp;'Parâmetros'!$B$2,'Histórico'!$L$6:$L$305,"OK")&gt;='Parâmetros'!$B$11,AVERAGEIFS('Histórico'!$H$6:$H$305,'Histórico'!$B$6:$B$305,B276,'Histórico'!$A$6:$A$305,"&gt;="&amp;EDATE(EOMONTH('Parâmetros'!$B$2,0)+1,-'Parâmetros'!$B$4),'Histórico'!$A$6:$A$305,"&lt;="&amp;'Parâmetros'!$B$2,'Histórico'!$L$6:$L$305,"OK"),IF(INDEX('Parâmetros'!$G$18:$G$117,MATCH(B276,'Parâmetros'!$A$18:$A$117,0))="","",INDEX('Parâmetros'!$G$18:$G$117,MATCH(B276,'Parâmetros'!$A$18:$A$117,0)))))</f>
        <v/>
      </c>
      <c r="F276" s="45">
        <f>IF(B276="","",IF(COUNTIFS('Histórico'!$B$6:$B$305,B276,'Histórico'!$L$6:$L$305,"OK",'Histórico'!$M$6:$M$305,MONTH(A276),'Histórico'!$A$6:$A$305,"&lt;="&amp;'Parâmetros'!$B$2)&gt;='Parâmetros'!$B$12,MAX('Parâmetros'!$B$13,MIN('Parâmetros'!$B$14,IFERROR(AVERAGEIFS('Histórico'!$H$6:$H$305,'Histórico'!$B$6:$B$305,B276,'Histórico'!$L$6:$L$305,"OK",'Histórico'!$M$6:$M$305,MONTH(A276),'Histórico'!$A$6:$A$305,"&lt;="&amp;'Parâmetros'!$B$2)/AVERAGEIFS('Histórico'!$H$6:$H$305,'Histórico'!$B$6:$B$305,B276,'Histórico'!$L$6:$L$305,"OK",'Histórico'!$A$6:$A$305,"&lt;="&amp;'Parâmetros'!$B$2),1))),1))</f>
        <v/>
      </c>
      <c r="G276" s="45">
        <f>IF(OR(A276="",B276=""),"",MAX(0.1,1+SUMPRODUCT(--('Eventos'!$B$6:$B$105&lt;=EOMONTH(A276,0)),--('Eventos'!$C$6:$C$105&gt;=A276),--((('Eventos'!$D$6:$D$105=B276)+('Eventos'!$D$6:$D$105="TODOS"))&gt;0),--('Eventos'!$G$6:$G$105="Ativo"),--('Eventos'!$I$6:$I$105="OK"),'Eventos'!$F$6:$F$105)))</f>
        <v/>
      </c>
      <c r="H276" s="44">
        <f>IF(OR(B276="",E276=""),"",MAX(0,E276*F276*G276))</f>
        <v/>
      </c>
      <c r="I276" s="44">
        <f>IF(H276="","",H276*'Parâmetros'!$B$6)</f>
        <v/>
      </c>
      <c r="J276" s="44">
        <f>IF(H276="","",H276*'Parâmetros'!$B$7)</f>
        <v/>
      </c>
      <c r="K276" s="44">
        <f>IF(H276="","",H276*'Parâmetros'!$B$8)</f>
        <v/>
      </c>
      <c r="L276" s="44">
        <f>IF(H276="","",IF('Parâmetros'!$B$5="Conservador",I276,IF('Parâmetros'!$B$5="Otimista",K276,J276)))</f>
        <v/>
      </c>
      <c r="M276" s="46">
        <f>IF(B276="","",IF(COUNTIFS('Histórico'!$B$6:$B$305,B276,'Histórico'!$J$6:$J$305,"&lt;&gt;")&gt;='Parâmetros'!$B$10,AVERAGEIFS('Histórico'!$K$6:$K$305,'Histórico'!$B$6:$B$305,B276,'Histórico'!$J$6:$J$305,"&lt;&gt;"),'Parâmetros'!$B$9))</f>
        <v/>
      </c>
      <c r="N276" s="44">
        <f>IF(L276="","",MAX(0,L276*(1-M276)))</f>
        <v/>
      </c>
      <c r="O276" s="44">
        <f>IF(L276="","",L276*(1+M276))</f>
        <v/>
      </c>
      <c r="P276" s="44">
        <f>IF(L276="","",IF(INDEX('Parâmetros'!$E$18:$E$117,MATCH(B276,'Parâmetros'!$A$18:$A$117,0))="","",INDEX('Parâmetros'!$E$18:$E$117,MATCH(B276,'Parâmetros'!$A$18:$A$117,0))+N(INDEX('Parâmetros'!$F$18:$F$117,MATCH(B276,'Parâmetros'!$A$18:$A$117,0)))-SUMIFS($L$6:L276,$B$6:B276,B276,$A$6:A276,"&lt;="&amp;A276)))</f>
        <v/>
      </c>
      <c r="Q276" s="44">
        <f>IF(P276="","",MAX(0,-P276))</f>
        <v/>
      </c>
      <c r="R276" s="43">
        <f>IF(B276="","",IF(L276="","SEM BASE",IF(P276="","ESTOQUE NÃO INFORMADO",IF(P276&lt;0,"RUPTURA PREVISTA",IF(D276="Sem histórico","USAR DEMANDA INICIAL",IF(D276="Histórico insuficiente","HISTÓRICO INSUFICIENTE","OK"))))))</f>
        <v/>
      </c>
    </row>
    <row r="277">
      <c r="A277" s="42">
        <f>IF(B277="","",EDATE(EOMONTH('Parâmetros'!$B$2,0)+1,MOD(ROW()-6,12)))</f>
        <v/>
      </c>
      <c r="B27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77" s="43">
        <f>IF(B277="","",INDEX('Parâmetros'!$B$18:$B$117,MATCH(B277,'Parâmetros'!$A$18:$A$117,0)))</f>
        <v/>
      </c>
      <c r="D277" s="43">
        <f>IF(B277="","",INDEX('Parâmetros'!$I$18:$I$117,MATCH(B277,'Parâmetros'!$A$18:$A$117,0)))</f>
        <v/>
      </c>
      <c r="E277" s="44">
        <f>IF(B277="","",IF(COUNTIFS('Histórico'!$B$6:$B$305,B277,'Histórico'!$A$6:$A$305,"&gt;="&amp;EDATE(EOMONTH('Parâmetros'!$B$2,0)+1,-'Parâmetros'!$B$4),'Histórico'!$A$6:$A$305,"&lt;="&amp;'Parâmetros'!$B$2,'Histórico'!$L$6:$L$305,"OK")&gt;='Parâmetros'!$B$11,AVERAGEIFS('Histórico'!$H$6:$H$305,'Histórico'!$B$6:$B$305,B277,'Histórico'!$A$6:$A$305,"&gt;="&amp;EDATE(EOMONTH('Parâmetros'!$B$2,0)+1,-'Parâmetros'!$B$4),'Histórico'!$A$6:$A$305,"&lt;="&amp;'Parâmetros'!$B$2,'Histórico'!$L$6:$L$305,"OK"),IF(INDEX('Parâmetros'!$G$18:$G$117,MATCH(B277,'Parâmetros'!$A$18:$A$117,0))="","",INDEX('Parâmetros'!$G$18:$G$117,MATCH(B277,'Parâmetros'!$A$18:$A$117,0)))))</f>
        <v/>
      </c>
      <c r="F277" s="45">
        <f>IF(B277="","",IF(COUNTIFS('Histórico'!$B$6:$B$305,B277,'Histórico'!$L$6:$L$305,"OK",'Histórico'!$M$6:$M$305,MONTH(A277),'Histórico'!$A$6:$A$305,"&lt;="&amp;'Parâmetros'!$B$2)&gt;='Parâmetros'!$B$12,MAX('Parâmetros'!$B$13,MIN('Parâmetros'!$B$14,IFERROR(AVERAGEIFS('Histórico'!$H$6:$H$305,'Histórico'!$B$6:$B$305,B277,'Histórico'!$L$6:$L$305,"OK",'Histórico'!$M$6:$M$305,MONTH(A277),'Histórico'!$A$6:$A$305,"&lt;="&amp;'Parâmetros'!$B$2)/AVERAGEIFS('Histórico'!$H$6:$H$305,'Histórico'!$B$6:$B$305,B277,'Histórico'!$L$6:$L$305,"OK",'Histórico'!$A$6:$A$305,"&lt;="&amp;'Parâmetros'!$B$2),1))),1))</f>
        <v/>
      </c>
      <c r="G277" s="45">
        <f>IF(OR(A277="",B277=""),"",MAX(0.1,1+SUMPRODUCT(--('Eventos'!$B$6:$B$105&lt;=EOMONTH(A277,0)),--('Eventos'!$C$6:$C$105&gt;=A277),--((('Eventos'!$D$6:$D$105=B277)+('Eventos'!$D$6:$D$105="TODOS"))&gt;0),--('Eventos'!$G$6:$G$105="Ativo"),--('Eventos'!$I$6:$I$105="OK"),'Eventos'!$F$6:$F$105)))</f>
        <v/>
      </c>
      <c r="H277" s="44">
        <f>IF(OR(B277="",E277=""),"",MAX(0,E277*F277*G277))</f>
        <v/>
      </c>
      <c r="I277" s="44">
        <f>IF(H277="","",H277*'Parâmetros'!$B$6)</f>
        <v/>
      </c>
      <c r="J277" s="44">
        <f>IF(H277="","",H277*'Parâmetros'!$B$7)</f>
        <v/>
      </c>
      <c r="K277" s="44">
        <f>IF(H277="","",H277*'Parâmetros'!$B$8)</f>
        <v/>
      </c>
      <c r="L277" s="44">
        <f>IF(H277="","",IF('Parâmetros'!$B$5="Conservador",I277,IF('Parâmetros'!$B$5="Otimista",K277,J277)))</f>
        <v/>
      </c>
      <c r="M277" s="46">
        <f>IF(B277="","",IF(COUNTIFS('Histórico'!$B$6:$B$305,B277,'Histórico'!$J$6:$J$305,"&lt;&gt;")&gt;='Parâmetros'!$B$10,AVERAGEIFS('Histórico'!$K$6:$K$305,'Histórico'!$B$6:$B$305,B277,'Histórico'!$J$6:$J$305,"&lt;&gt;"),'Parâmetros'!$B$9))</f>
        <v/>
      </c>
      <c r="N277" s="44">
        <f>IF(L277="","",MAX(0,L277*(1-M277)))</f>
        <v/>
      </c>
      <c r="O277" s="44">
        <f>IF(L277="","",L277*(1+M277))</f>
        <v/>
      </c>
      <c r="P277" s="44">
        <f>IF(L277="","",IF(INDEX('Parâmetros'!$E$18:$E$117,MATCH(B277,'Parâmetros'!$A$18:$A$117,0))="","",INDEX('Parâmetros'!$E$18:$E$117,MATCH(B277,'Parâmetros'!$A$18:$A$117,0))+N(INDEX('Parâmetros'!$F$18:$F$117,MATCH(B277,'Parâmetros'!$A$18:$A$117,0)))-SUMIFS($L$6:L277,$B$6:B277,B277,$A$6:A277,"&lt;="&amp;A277)))</f>
        <v/>
      </c>
      <c r="Q277" s="44">
        <f>IF(P277="","",MAX(0,-P277))</f>
        <v/>
      </c>
      <c r="R277" s="43">
        <f>IF(B277="","",IF(L277="","SEM BASE",IF(P277="","ESTOQUE NÃO INFORMADO",IF(P277&lt;0,"RUPTURA PREVISTA",IF(D277="Sem histórico","USAR DEMANDA INICIAL",IF(D277="Histórico insuficiente","HISTÓRICO INSUFICIENTE","OK"))))))</f>
        <v/>
      </c>
    </row>
    <row r="278">
      <c r="A278" s="42">
        <f>IF(B278="","",EDATE(EOMONTH('Parâmetros'!$B$2,0)+1,MOD(ROW()-6,12)))</f>
        <v/>
      </c>
      <c r="B27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78" s="43">
        <f>IF(B278="","",INDEX('Parâmetros'!$B$18:$B$117,MATCH(B278,'Parâmetros'!$A$18:$A$117,0)))</f>
        <v/>
      </c>
      <c r="D278" s="43">
        <f>IF(B278="","",INDEX('Parâmetros'!$I$18:$I$117,MATCH(B278,'Parâmetros'!$A$18:$A$117,0)))</f>
        <v/>
      </c>
      <c r="E278" s="44">
        <f>IF(B278="","",IF(COUNTIFS('Histórico'!$B$6:$B$305,B278,'Histórico'!$A$6:$A$305,"&gt;="&amp;EDATE(EOMONTH('Parâmetros'!$B$2,0)+1,-'Parâmetros'!$B$4),'Histórico'!$A$6:$A$305,"&lt;="&amp;'Parâmetros'!$B$2,'Histórico'!$L$6:$L$305,"OK")&gt;='Parâmetros'!$B$11,AVERAGEIFS('Histórico'!$H$6:$H$305,'Histórico'!$B$6:$B$305,B278,'Histórico'!$A$6:$A$305,"&gt;="&amp;EDATE(EOMONTH('Parâmetros'!$B$2,0)+1,-'Parâmetros'!$B$4),'Histórico'!$A$6:$A$305,"&lt;="&amp;'Parâmetros'!$B$2,'Histórico'!$L$6:$L$305,"OK"),IF(INDEX('Parâmetros'!$G$18:$G$117,MATCH(B278,'Parâmetros'!$A$18:$A$117,0))="","",INDEX('Parâmetros'!$G$18:$G$117,MATCH(B278,'Parâmetros'!$A$18:$A$117,0)))))</f>
        <v/>
      </c>
      <c r="F278" s="45">
        <f>IF(B278="","",IF(COUNTIFS('Histórico'!$B$6:$B$305,B278,'Histórico'!$L$6:$L$305,"OK",'Histórico'!$M$6:$M$305,MONTH(A278),'Histórico'!$A$6:$A$305,"&lt;="&amp;'Parâmetros'!$B$2)&gt;='Parâmetros'!$B$12,MAX('Parâmetros'!$B$13,MIN('Parâmetros'!$B$14,IFERROR(AVERAGEIFS('Histórico'!$H$6:$H$305,'Histórico'!$B$6:$B$305,B278,'Histórico'!$L$6:$L$305,"OK",'Histórico'!$M$6:$M$305,MONTH(A278),'Histórico'!$A$6:$A$305,"&lt;="&amp;'Parâmetros'!$B$2)/AVERAGEIFS('Histórico'!$H$6:$H$305,'Histórico'!$B$6:$B$305,B278,'Histórico'!$L$6:$L$305,"OK",'Histórico'!$A$6:$A$305,"&lt;="&amp;'Parâmetros'!$B$2),1))),1))</f>
        <v/>
      </c>
      <c r="G278" s="45">
        <f>IF(OR(A278="",B278=""),"",MAX(0.1,1+SUMPRODUCT(--('Eventos'!$B$6:$B$105&lt;=EOMONTH(A278,0)),--('Eventos'!$C$6:$C$105&gt;=A278),--((('Eventos'!$D$6:$D$105=B278)+('Eventos'!$D$6:$D$105="TODOS"))&gt;0),--('Eventos'!$G$6:$G$105="Ativo"),--('Eventos'!$I$6:$I$105="OK"),'Eventos'!$F$6:$F$105)))</f>
        <v/>
      </c>
      <c r="H278" s="44">
        <f>IF(OR(B278="",E278=""),"",MAX(0,E278*F278*G278))</f>
        <v/>
      </c>
      <c r="I278" s="44">
        <f>IF(H278="","",H278*'Parâmetros'!$B$6)</f>
        <v/>
      </c>
      <c r="J278" s="44">
        <f>IF(H278="","",H278*'Parâmetros'!$B$7)</f>
        <v/>
      </c>
      <c r="K278" s="44">
        <f>IF(H278="","",H278*'Parâmetros'!$B$8)</f>
        <v/>
      </c>
      <c r="L278" s="44">
        <f>IF(H278="","",IF('Parâmetros'!$B$5="Conservador",I278,IF('Parâmetros'!$B$5="Otimista",K278,J278)))</f>
        <v/>
      </c>
      <c r="M278" s="46">
        <f>IF(B278="","",IF(COUNTIFS('Histórico'!$B$6:$B$305,B278,'Histórico'!$J$6:$J$305,"&lt;&gt;")&gt;='Parâmetros'!$B$10,AVERAGEIFS('Histórico'!$K$6:$K$305,'Histórico'!$B$6:$B$305,B278,'Histórico'!$J$6:$J$305,"&lt;&gt;"),'Parâmetros'!$B$9))</f>
        <v/>
      </c>
      <c r="N278" s="44">
        <f>IF(L278="","",MAX(0,L278*(1-M278)))</f>
        <v/>
      </c>
      <c r="O278" s="44">
        <f>IF(L278="","",L278*(1+M278))</f>
        <v/>
      </c>
      <c r="P278" s="44">
        <f>IF(L278="","",IF(INDEX('Parâmetros'!$E$18:$E$117,MATCH(B278,'Parâmetros'!$A$18:$A$117,0))="","",INDEX('Parâmetros'!$E$18:$E$117,MATCH(B278,'Parâmetros'!$A$18:$A$117,0))+N(INDEX('Parâmetros'!$F$18:$F$117,MATCH(B278,'Parâmetros'!$A$18:$A$117,0)))-SUMIFS($L$6:L278,$B$6:B278,B278,$A$6:A278,"&lt;="&amp;A278)))</f>
        <v/>
      </c>
      <c r="Q278" s="44">
        <f>IF(P278="","",MAX(0,-P278))</f>
        <v/>
      </c>
      <c r="R278" s="43">
        <f>IF(B278="","",IF(L278="","SEM BASE",IF(P278="","ESTOQUE NÃO INFORMADO",IF(P278&lt;0,"RUPTURA PREVISTA",IF(D278="Sem histórico","USAR DEMANDA INICIAL",IF(D278="Histórico insuficiente","HISTÓRICO INSUFICIENTE","OK"))))))</f>
        <v/>
      </c>
    </row>
    <row r="279">
      <c r="A279" s="42">
        <f>IF(B279="","",EDATE(EOMONTH('Parâmetros'!$B$2,0)+1,MOD(ROW()-6,12)))</f>
        <v/>
      </c>
      <c r="B27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79" s="43">
        <f>IF(B279="","",INDEX('Parâmetros'!$B$18:$B$117,MATCH(B279,'Parâmetros'!$A$18:$A$117,0)))</f>
        <v/>
      </c>
      <c r="D279" s="43">
        <f>IF(B279="","",INDEX('Parâmetros'!$I$18:$I$117,MATCH(B279,'Parâmetros'!$A$18:$A$117,0)))</f>
        <v/>
      </c>
      <c r="E279" s="44">
        <f>IF(B279="","",IF(COUNTIFS('Histórico'!$B$6:$B$305,B279,'Histórico'!$A$6:$A$305,"&gt;="&amp;EDATE(EOMONTH('Parâmetros'!$B$2,0)+1,-'Parâmetros'!$B$4),'Histórico'!$A$6:$A$305,"&lt;="&amp;'Parâmetros'!$B$2,'Histórico'!$L$6:$L$305,"OK")&gt;='Parâmetros'!$B$11,AVERAGEIFS('Histórico'!$H$6:$H$305,'Histórico'!$B$6:$B$305,B279,'Histórico'!$A$6:$A$305,"&gt;="&amp;EDATE(EOMONTH('Parâmetros'!$B$2,0)+1,-'Parâmetros'!$B$4),'Histórico'!$A$6:$A$305,"&lt;="&amp;'Parâmetros'!$B$2,'Histórico'!$L$6:$L$305,"OK"),IF(INDEX('Parâmetros'!$G$18:$G$117,MATCH(B279,'Parâmetros'!$A$18:$A$117,0))="","",INDEX('Parâmetros'!$G$18:$G$117,MATCH(B279,'Parâmetros'!$A$18:$A$117,0)))))</f>
        <v/>
      </c>
      <c r="F279" s="45">
        <f>IF(B279="","",IF(COUNTIFS('Histórico'!$B$6:$B$305,B279,'Histórico'!$L$6:$L$305,"OK",'Histórico'!$M$6:$M$305,MONTH(A279),'Histórico'!$A$6:$A$305,"&lt;="&amp;'Parâmetros'!$B$2)&gt;='Parâmetros'!$B$12,MAX('Parâmetros'!$B$13,MIN('Parâmetros'!$B$14,IFERROR(AVERAGEIFS('Histórico'!$H$6:$H$305,'Histórico'!$B$6:$B$305,B279,'Histórico'!$L$6:$L$305,"OK",'Histórico'!$M$6:$M$305,MONTH(A279),'Histórico'!$A$6:$A$305,"&lt;="&amp;'Parâmetros'!$B$2)/AVERAGEIFS('Histórico'!$H$6:$H$305,'Histórico'!$B$6:$B$305,B279,'Histórico'!$L$6:$L$305,"OK",'Histórico'!$A$6:$A$305,"&lt;="&amp;'Parâmetros'!$B$2),1))),1))</f>
        <v/>
      </c>
      <c r="G279" s="45">
        <f>IF(OR(A279="",B279=""),"",MAX(0.1,1+SUMPRODUCT(--('Eventos'!$B$6:$B$105&lt;=EOMONTH(A279,0)),--('Eventos'!$C$6:$C$105&gt;=A279),--((('Eventos'!$D$6:$D$105=B279)+('Eventos'!$D$6:$D$105="TODOS"))&gt;0),--('Eventos'!$G$6:$G$105="Ativo"),--('Eventos'!$I$6:$I$105="OK"),'Eventos'!$F$6:$F$105)))</f>
        <v/>
      </c>
      <c r="H279" s="44">
        <f>IF(OR(B279="",E279=""),"",MAX(0,E279*F279*G279))</f>
        <v/>
      </c>
      <c r="I279" s="44">
        <f>IF(H279="","",H279*'Parâmetros'!$B$6)</f>
        <v/>
      </c>
      <c r="J279" s="44">
        <f>IF(H279="","",H279*'Parâmetros'!$B$7)</f>
        <v/>
      </c>
      <c r="K279" s="44">
        <f>IF(H279="","",H279*'Parâmetros'!$B$8)</f>
        <v/>
      </c>
      <c r="L279" s="44">
        <f>IF(H279="","",IF('Parâmetros'!$B$5="Conservador",I279,IF('Parâmetros'!$B$5="Otimista",K279,J279)))</f>
        <v/>
      </c>
      <c r="M279" s="46">
        <f>IF(B279="","",IF(COUNTIFS('Histórico'!$B$6:$B$305,B279,'Histórico'!$J$6:$J$305,"&lt;&gt;")&gt;='Parâmetros'!$B$10,AVERAGEIFS('Histórico'!$K$6:$K$305,'Histórico'!$B$6:$B$305,B279,'Histórico'!$J$6:$J$305,"&lt;&gt;"),'Parâmetros'!$B$9))</f>
        <v/>
      </c>
      <c r="N279" s="44">
        <f>IF(L279="","",MAX(0,L279*(1-M279)))</f>
        <v/>
      </c>
      <c r="O279" s="44">
        <f>IF(L279="","",L279*(1+M279))</f>
        <v/>
      </c>
      <c r="P279" s="44">
        <f>IF(L279="","",IF(INDEX('Parâmetros'!$E$18:$E$117,MATCH(B279,'Parâmetros'!$A$18:$A$117,0))="","",INDEX('Parâmetros'!$E$18:$E$117,MATCH(B279,'Parâmetros'!$A$18:$A$117,0))+N(INDEX('Parâmetros'!$F$18:$F$117,MATCH(B279,'Parâmetros'!$A$18:$A$117,0)))-SUMIFS($L$6:L279,$B$6:B279,B279,$A$6:A279,"&lt;="&amp;A279)))</f>
        <v/>
      </c>
      <c r="Q279" s="44">
        <f>IF(P279="","",MAX(0,-P279))</f>
        <v/>
      </c>
      <c r="R279" s="43">
        <f>IF(B279="","",IF(L279="","SEM BASE",IF(P279="","ESTOQUE NÃO INFORMADO",IF(P279&lt;0,"RUPTURA PREVISTA",IF(D279="Sem histórico","USAR DEMANDA INICIAL",IF(D279="Histórico insuficiente","HISTÓRICO INSUFICIENTE","OK"))))))</f>
        <v/>
      </c>
    </row>
    <row r="280">
      <c r="A280" s="42">
        <f>IF(B280="","",EDATE(EOMONTH('Parâmetros'!$B$2,0)+1,MOD(ROW()-6,12)))</f>
        <v/>
      </c>
      <c r="B28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80" s="43">
        <f>IF(B280="","",INDEX('Parâmetros'!$B$18:$B$117,MATCH(B280,'Parâmetros'!$A$18:$A$117,0)))</f>
        <v/>
      </c>
      <c r="D280" s="43">
        <f>IF(B280="","",INDEX('Parâmetros'!$I$18:$I$117,MATCH(B280,'Parâmetros'!$A$18:$A$117,0)))</f>
        <v/>
      </c>
      <c r="E280" s="44">
        <f>IF(B280="","",IF(COUNTIFS('Histórico'!$B$6:$B$305,B280,'Histórico'!$A$6:$A$305,"&gt;="&amp;EDATE(EOMONTH('Parâmetros'!$B$2,0)+1,-'Parâmetros'!$B$4),'Histórico'!$A$6:$A$305,"&lt;="&amp;'Parâmetros'!$B$2,'Histórico'!$L$6:$L$305,"OK")&gt;='Parâmetros'!$B$11,AVERAGEIFS('Histórico'!$H$6:$H$305,'Histórico'!$B$6:$B$305,B280,'Histórico'!$A$6:$A$305,"&gt;="&amp;EDATE(EOMONTH('Parâmetros'!$B$2,0)+1,-'Parâmetros'!$B$4),'Histórico'!$A$6:$A$305,"&lt;="&amp;'Parâmetros'!$B$2,'Histórico'!$L$6:$L$305,"OK"),IF(INDEX('Parâmetros'!$G$18:$G$117,MATCH(B280,'Parâmetros'!$A$18:$A$117,0))="","",INDEX('Parâmetros'!$G$18:$G$117,MATCH(B280,'Parâmetros'!$A$18:$A$117,0)))))</f>
        <v/>
      </c>
      <c r="F280" s="45">
        <f>IF(B280="","",IF(COUNTIFS('Histórico'!$B$6:$B$305,B280,'Histórico'!$L$6:$L$305,"OK",'Histórico'!$M$6:$M$305,MONTH(A280),'Histórico'!$A$6:$A$305,"&lt;="&amp;'Parâmetros'!$B$2)&gt;='Parâmetros'!$B$12,MAX('Parâmetros'!$B$13,MIN('Parâmetros'!$B$14,IFERROR(AVERAGEIFS('Histórico'!$H$6:$H$305,'Histórico'!$B$6:$B$305,B280,'Histórico'!$L$6:$L$305,"OK",'Histórico'!$M$6:$M$305,MONTH(A280),'Histórico'!$A$6:$A$305,"&lt;="&amp;'Parâmetros'!$B$2)/AVERAGEIFS('Histórico'!$H$6:$H$305,'Histórico'!$B$6:$B$305,B280,'Histórico'!$L$6:$L$305,"OK",'Histórico'!$A$6:$A$305,"&lt;="&amp;'Parâmetros'!$B$2),1))),1))</f>
        <v/>
      </c>
      <c r="G280" s="45">
        <f>IF(OR(A280="",B280=""),"",MAX(0.1,1+SUMPRODUCT(--('Eventos'!$B$6:$B$105&lt;=EOMONTH(A280,0)),--('Eventos'!$C$6:$C$105&gt;=A280),--((('Eventos'!$D$6:$D$105=B280)+('Eventos'!$D$6:$D$105="TODOS"))&gt;0),--('Eventos'!$G$6:$G$105="Ativo"),--('Eventos'!$I$6:$I$105="OK"),'Eventos'!$F$6:$F$105)))</f>
        <v/>
      </c>
      <c r="H280" s="44">
        <f>IF(OR(B280="",E280=""),"",MAX(0,E280*F280*G280))</f>
        <v/>
      </c>
      <c r="I280" s="44">
        <f>IF(H280="","",H280*'Parâmetros'!$B$6)</f>
        <v/>
      </c>
      <c r="J280" s="44">
        <f>IF(H280="","",H280*'Parâmetros'!$B$7)</f>
        <v/>
      </c>
      <c r="K280" s="44">
        <f>IF(H280="","",H280*'Parâmetros'!$B$8)</f>
        <v/>
      </c>
      <c r="L280" s="44">
        <f>IF(H280="","",IF('Parâmetros'!$B$5="Conservador",I280,IF('Parâmetros'!$B$5="Otimista",K280,J280)))</f>
        <v/>
      </c>
      <c r="M280" s="46">
        <f>IF(B280="","",IF(COUNTIFS('Histórico'!$B$6:$B$305,B280,'Histórico'!$J$6:$J$305,"&lt;&gt;")&gt;='Parâmetros'!$B$10,AVERAGEIFS('Histórico'!$K$6:$K$305,'Histórico'!$B$6:$B$305,B280,'Histórico'!$J$6:$J$305,"&lt;&gt;"),'Parâmetros'!$B$9))</f>
        <v/>
      </c>
      <c r="N280" s="44">
        <f>IF(L280="","",MAX(0,L280*(1-M280)))</f>
        <v/>
      </c>
      <c r="O280" s="44">
        <f>IF(L280="","",L280*(1+M280))</f>
        <v/>
      </c>
      <c r="P280" s="44">
        <f>IF(L280="","",IF(INDEX('Parâmetros'!$E$18:$E$117,MATCH(B280,'Parâmetros'!$A$18:$A$117,0))="","",INDEX('Parâmetros'!$E$18:$E$117,MATCH(B280,'Parâmetros'!$A$18:$A$117,0))+N(INDEX('Parâmetros'!$F$18:$F$117,MATCH(B280,'Parâmetros'!$A$18:$A$117,0)))-SUMIFS($L$6:L280,$B$6:B280,B280,$A$6:A280,"&lt;="&amp;A280)))</f>
        <v/>
      </c>
      <c r="Q280" s="44">
        <f>IF(P280="","",MAX(0,-P280))</f>
        <v/>
      </c>
      <c r="R280" s="43">
        <f>IF(B280="","",IF(L280="","SEM BASE",IF(P280="","ESTOQUE NÃO INFORMADO",IF(P280&lt;0,"RUPTURA PREVISTA",IF(D280="Sem histórico","USAR DEMANDA INICIAL",IF(D280="Histórico insuficiente","HISTÓRICO INSUFICIENTE","OK"))))))</f>
        <v/>
      </c>
    </row>
    <row r="281">
      <c r="A281" s="42">
        <f>IF(B281="","",EDATE(EOMONTH('Parâmetros'!$B$2,0)+1,MOD(ROW()-6,12)))</f>
        <v/>
      </c>
      <c r="B28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81" s="43">
        <f>IF(B281="","",INDEX('Parâmetros'!$B$18:$B$117,MATCH(B281,'Parâmetros'!$A$18:$A$117,0)))</f>
        <v/>
      </c>
      <c r="D281" s="43">
        <f>IF(B281="","",INDEX('Parâmetros'!$I$18:$I$117,MATCH(B281,'Parâmetros'!$A$18:$A$117,0)))</f>
        <v/>
      </c>
      <c r="E281" s="44">
        <f>IF(B281="","",IF(COUNTIFS('Histórico'!$B$6:$B$305,B281,'Histórico'!$A$6:$A$305,"&gt;="&amp;EDATE(EOMONTH('Parâmetros'!$B$2,0)+1,-'Parâmetros'!$B$4),'Histórico'!$A$6:$A$305,"&lt;="&amp;'Parâmetros'!$B$2,'Histórico'!$L$6:$L$305,"OK")&gt;='Parâmetros'!$B$11,AVERAGEIFS('Histórico'!$H$6:$H$305,'Histórico'!$B$6:$B$305,B281,'Histórico'!$A$6:$A$305,"&gt;="&amp;EDATE(EOMONTH('Parâmetros'!$B$2,0)+1,-'Parâmetros'!$B$4),'Histórico'!$A$6:$A$305,"&lt;="&amp;'Parâmetros'!$B$2,'Histórico'!$L$6:$L$305,"OK"),IF(INDEX('Parâmetros'!$G$18:$G$117,MATCH(B281,'Parâmetros'!$A$18:$A$117,0))="","",INDEX('Parâmetros'!$G$18:$G$117,MATCH(B281,'Parâmetros'!$A$18:$A$117,0)))))</f>
        <v/>
      </c>
      <c r="F281" s="45">
        <f>IF(B281="","",IF(COUNTIFS('Histórico'!$B$6:$B$305,B281,'Histórico'!$L$6:$L$305,"OK",'Histórico'!$M$6:$M$305,MONTH(A281),'Histórico'!$A$6:$A$305,"&lt;="&amp;'Parâmetros'!$B$2)&gt;='Parâmetros'!$B$12,MAX('Parâmetros'!$B$13,MIN('Parâmetros'!$B$14,IFERROR(AVERAGEIFS('Histórico'!$H$6:$H$305,'Histórico'!$B$6:$B$305,B281,'Histórico'!$L$6:$L$305,"OK",'Histórico'!$M$6:$M$305,MONTH(A281),'Histórico'!$A$6:$A$305,"&lt;="&amp;'Parâmetros'!$B$2)/AVERAGEIFS('Histórico'!$H$6:$H$305,'Histórico'!$B$6:$B$305,B281,'Histórico'!$L$6:$L$305,"OK",'Histórico'!$A$6:$A$305,"&lt;="&amp;'Parâmetros'!$B$2),1))),1))</f>
        <v/>
      </c>
      <c r="G281" s="45">
        <f>IF(OR(A281="",B281=""),"",MAX(0.1,1+SUMPRODUCT(--('Eventos'!$B$6:$B$105&lt;=EOMONTH(A281,0)),--('Eventos'!$C$6:$C$105&gt;=A281),--((('Eventos'!$D$6:$D$105=B281)+('Eventos'!$D$6:$D$105="TODOS"))&gt;0),--('Eventos'!$G$6:$G$105="Ativo"),--('Eventos'!$I$6:$I$105="OK"),'Eventos'!$F$6:$F$105)))</f>
        <v/>
      </c>
      <c r="H281" s="44">
        <f>IF(OR(B281="",E281=""),"",MAX(0,E281*F281*G281))</f>
        <v/>
      </c>
      <c r="I281" s="44">
        <f>IF(H281="","",H281*'Parâmetros'!$B$6)</f>
        <v/>
      </c>
      <c r="J281" s="44">
        <f>IF(H281="","",H281*'Parâmetros'!$B$7)</f>
        <v/>
      </c>
      <c r="K281" s="44">
        <f>IF(H281="","",H281*'Parâmetros'!$B$8)</f>
        <v/>
      </c>
      <c r="L281" s="44">
        <f>IF(H281="","",IF('Parâmetros'!$B$5="Conservador",I281,IF('Parâmetros'!$B$5="Otimista",K281,J281)))</f>
        <v/>
      </c>
      <c r="M281" s="46">
        <f>IF(B281="","",IF(COUNTIFS('Histórico'!$B$6:$B$305,B281,'Histórico'!$J$6:$J$305,"&lt;&gt;")&gt;='Parâmetros'!$B$10,AVERAGEIFS('Histórico'!$K$6:$K$305,'Histórico'!$B$6:$B$305,B281,'Histórico'!$J$6:$J$305,"&lt;&gt;"),'Parâmetros'!$B$9))</f>
        <v/>
      </c>
      <c r="N281" s="44">
        <f>IF(L281="","",MAX(0,L281*(1-M281)))</f>
        <v/>
      </c>
      <c r="O281" s="44">
        <f>IF(L281="","",L281*(1+M281))</f>
        <v/>
      </c>
      <c r="P281" s="44">
        <f>IF(L281="","",IF(INDEX('Parâmetros'!$E$18:$E$117,MATCH(B281,'Parâmetros'!$A$18:$A$117,0))="","",INDEX('Parâmetros'!$E$18:$E$117,MATCH(B281,'Parâmetros'!$A$18:$A$117,0))+N(INDEX('Parâmetros'!$F$18:$F$117,MATCH(B281,'Parâmetros'!$A$18:$A$117,0)))-SUMIFS($L$6:L281,$B$6:B281,B281,$A$6:A281,"&lt;="&amp;A281)))</f>
        <v/>
      </c>
      <c r="Q281" s="44">
        <f>IF(P281="","",MAX(0,-P281))</f>
        <v/>
      </c>
      <c r="R281" s="43">
        <f>IF(B281="","",IF(L281="","SEM BASE",IF(P281="","ESTOQUE NÃO INFORMADO",IF(P281&lt;0,"RUPTURA PREVISTA",IF(D281="Sem histórico","USAR DEMANDA INICIAL",IF(D281="Histórico insuficiente","HISTÓRICO INSUFICIENTE","OK"))))))</f>
        <v/>
      </c>
    </row>
    <row r="282">
      <c r="A282" s="42">
        <f>IF(B282="","",EDATE(EOMONTH('Parâmetros'!$B$2,0)+1,MOD(ROW()-6,12)))</f>
        <v/>
      </c>
      <c r="B28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82" s="43">
        <f>IF(B282="","",INDEX('Parâmetros'!$B$18:$B$117,MATCH(B282,'Parâmetros'!$A$18:$A$117,0)))</f>
        <v/>
      </c>
      <c r="D282" s="43">
        <f>IF(B282="","",INDEX('Parâmetros'!$I$18:$I$117,MATCH(B282,'Parâmetros'!$A$18:$A$117,0)))</f>
        <v/>
      </c>
      <c r="E282" s="44">
        <f>IF(B282="","",IF(COUNTIFS('Histórico'!$B$6:$B$305,B282,'Histórico'!$A$6:$A$305,"&gt;="&amp;EDATE(EOMONTH('Parâmetros'!$B$2,0)+1,-'Parâmetros'!$B$4),'Histórico'!$A$6:$A$305,"&lt;="&amp;'Parâmetros'!$B$2,'Histórico'!$L$6:$L$305,"OK")&gt;='Parâmetros'!$B$11,AVERAGEIFS('Histórico'!$H$6:$H$305,'Histórico'!$B$6:$B$305,B282,'Histórico'!$A$6:$A$305,"&gt;="&amp;EDATE(EOMONTH('Parâmetros'!$B$2,0)+1,-'Parâmetros'!$B$4),'Histórico'!$A$6:$A$305,"&lt;="&amp;'Parâmetros'!$B$2,'Histórico'!$L$6:$L$305,"OK"),IF(INDEX('Parâmetros'!$G$18:$G$117,MATCH(B282,'Parâmetros'!$A$18:$A$117,0))="","",INDEX('Parâmetros'!$G$18:$G$117,MATCH(B282,'Parâmetros'!$A$18:$A$117,0)))))</f>
        <v/>
      </c>
      <c r="F282" s="45">
        <f>IF(B282="","",IF(COUNTIFS('Histórico'!$B$6:$B$305,B282,'Histórico'!$L$6:$L$305,"OK",'Histórico'!$M$6:$M$305,MONTH(A282),'Histórico'!$A$6:$A$305,"&lt;="&amp;'Parâmetros'!$B$2)&gt;='Parâmetros'!$B$12,MAX('Parâmetros'!$B$13,MIN('Parâmetros'!$B$14,IFERROR(AVERAGEIFS('Histórico'!$H$6:$H$305,'Histórico'!$B$6:$B$305,B282,'Histórico'!$L$6:$L$305,"OK",'Histórico'!$M$6:$M$305,MONTH(A282),'Histórico'!$A$6:$A$305,"&lt;="&amp;'Parâmetros'!$B$2)/AVERAGEIFS('Histórico'!$H$6:$H$305,'Histórico'!$B$6:$B$305,B282,'Histórico'!$L$6:$L$305,"OK",'Histórico'!$A$6:$A$305,"&lt;="&amp;'Parâmetros'!$B$2),1))),1))</f>
        <v/>
      </c>
      <c r="G282" s="45">
        <f>IF(OR(A282="",B282=""),"",MAX(0.1,1+SUMPRODUCT(--('Eventos'!$B$6:$B$105&lt;=EOMONTH(A282,0)),--('Eventos'!$C$6:$C$105&gt;=A282),--((('Eventos'!$D$6:$D$105=B282)+('Eventos'!$D$6:$D$105="TODOS"))&gt;0),--('Eventos'!$G$6:$G$105="Ativo"),--('Eventos'!$I$6:$I$105="OK"),'Eventos'!$F$6:$F$105)))</f>
        <v/>
      </c>
      <c r="H282" s="44">
        <f>IF(OR(B282="",E282=""),"",MAX(0,E282*F282*G282))</f>
        <v/>
      </c>
      <c r="I282" s="44">
        <f>IF(H282="","",H282*'Parâmetros'!$B$6)</f>
        <v/>
      </c>
      <c r="J282" s="44">
        <f>IF(H282="","",H282*'Parâmetros'!$B$7)</f>
        <v/>
      </c>
      <c r="K282" s="44">
        <f>IF(H282="","",H282*'Parâmetros'!$B$8)</f>
        <v/>
      </c>
      <c r="L282" s="44">
        <f>IF(H282="","",IF('Parâmetros'!$B$5="Conservador",I282,IF('Parâmetros'!$B$5="Otimista",K282,J282)))</f>
        <v/>
      </c>
      <c r="M282" s="46">
        <f>IF(B282="","",IF(COUNTIFS('Histórico'!$B$6:$B$305,B282,'Histórico'!$J$6:$J$305,"&lt;&gt;")&gt;='Parâmetros'!$B$10,AVERAGEIFS('Histórico'!$K$6:$K$305,'Histórico'!$B$6:$B$305,B282,'Histórico'!$J$6:$J$305,"&lt;&gt;"),'Parâmetros'!$B$9))</f>
        <v/>
      </c>
      <c r="N282" s="44">
        <f>IF(L282="","",MAX(0,L282*(1-M282)))</f>
        <v/>
      </c>
      <c r="O282" s="44">
        <f>IF(L282="","",L282*(1+M282))</f>
        <v/>
      </c>
      <c r="P282" s="44">
        <f>IF(L282="","",IF(INDEX('Parâmetros'!$E$18:$E$117,MATCH(B282,'Parâmetros'!$A$18:$A$117,0))="","",INDEX('Parâmetros'!$E$18:$E$117,MATCH(B282,'Parâmetros'!$A$18:$A$117,0))+N(INDEX('Parâmetros'!$F$18:$F$117,MATCH(B282,'Parâmetros'!$A$18:$A$117,0)))-SUMIFS($L$6:L282,$B$6:B282,B282,$A$6:A282,"&lt;="&amp;A282)))</f>
        <v/>
      </c>
      <c r="Q282" s="44">
        <f>IF(P282="","",MAX(0,-P282))</f>
        <v/>
      </c>
      <c r="R282" s="43">
        <f>IF(B282="","",IF(L282="","SEM BASE",IF(P282="","ESTOQUE NÃO INFORMADO",IF(P282&lt;0,"RUPTURA PREVISTA",IF(D282="Sem histórico","USAR DEMANDA INICIAL",IF(D282="Histórico insuficiente","HISTÓRICO INSUFICIENTE","OK"))))))</f>
        <v/>
      </c>
    </row>
    <row r="283">
      <c r="A283" s="42">
        <f>IF(B283="","",EDATE(EOMONTH('Parâmetros'!$B$2,0)+1,MOD(ROW()-6,12)))</f>
        <v/>
      </c>
      <c r="B28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83" s="43">
        <f>IF(B283="","",INDEX('Parâmetros'!$B$18:$B$117,MATCH(B283,'Parâmetros'!$A$18:$A$117,0)))</f>
        <v/>
      </c>
      <c r="D283" s="43">
        <f>IF(B283="","",INDEX('Parâmetros'!$I$18:$I$117,MATCH(B283,'Parâmetros'!$A$18:$A$117,0)))</f>
        <v/>
      </c>
      <c r="E283" s="44">
        <f>IF(B283="","",IF(COUNTIFS('Histórico'!$B$6:$B$305,B283,'Histórico'!$A$6:$A$305,"&gt;="&amp;EDATE(EOMONTH('Parâmetros'!$B$2,0)+1,-'Parâmetros'!$B$4),'Histórico'!$A$6:$A$305,"&lt;="&amp;'Parâmetros'!$B$2,'Histórico'!$L$6:$L$305,"OK")&gt;='Parâmetros'!$B$11,AVERAGEIFS('Histórico'!$H$6:$H$305,'Histórico'!$B$6:$B$305,B283,'Histórico'!$A$6:$A$305,"&gt;="&amp;EDATE(EOMONTH('Parâmetros'!$B$2,0)+1,-'Parâmetros'!$B$4),'Histórico'!$A$6:$A$305,"&lt;="&amp;'Parâmetros'!$B$2,'Histórico'!$L$6:$L$305,"OK"),IF(INDEX('Parâmetros'!$G$18:$G$117,MATCH(B283,'Parâmetros'!$A$18:$A$117,0))="","",INDEX('Parâmetros'!$G$18:$G$117,MATCH(B283,'Parâmetros'!$A$18:$A$117,0)))))</f>
        <v/>
      </c>
      <c r="F283" s="45">
        <f>IF(B283="","",IF(COUNTIFS('Histórico'!$B$6:$B$305,B283,'Histórico'!$L$6:$L$305,"OK",'Histórico'!$M$6:$M$305,MONTH(A283),'Histórico'!$A$6:$A$305,"&lt;="&amp;'Parâmetros'!$B$2)&gt;='Parâmetros'!$B$12,MAX('Parâmetros'!$B$13,MIN('Parâmetros'!$B$14,IFERROR(AVERAGEIFS('Histórico'!$H$6:$H$305,'Histórico'!$B$6:$B$305,B283,'Histórico'!$L$6:$L$305,"OK",'Histórico'!$M$6:$M$305,MONTH(A283),'Histórico'!$A$6:$A$305,"&lt;="&amp;'Parâmetros'!$B$2)/AVERAGEIFS('Histórico'!$H$6:$H$305,'Histórico'!$B$6:$B$305,B283,'Histórico'!$L$6:$L$305,"OK",'Histórico'!$A$6:$A$305,"&lt;="&amp;'Parâmetros'!$B$2),1))),1))</f>
        <v/>
      </c>
      <c r="G283" s="45">
        <f>IF(OR(A283="",B283=""),"",MAX(0.1,1+SUMPRODUCT(--('Eventos'!$B$6:$B$105&lt;=EOMONTH(A283,0)),--('Eventos'!$C$6:$C$105&gt;=A283),--((('Eventos'!$D$6:$D$105=B283)+('Eventos'!$D$6:$D$105="TODOS"))&gt;0),--('Eventos'!$G$6:$G$105="Ativo"),--('Eventos'!$I$6:$I$105="OK"),'Eventos'!$F$6:$F$105)))</f>
        <v/>
      </c>
      <c r="H283" s="44">
        <f>IF(OR(B283="",E283=""),"",MAX(0,E283*F283*G283))</f>
        <v/>
      </c>
      <c r="I283" s="44">
        <f>IF(H283="","",H283*'Parâmetros'!$B$6)</f>
        <v/>
      </c>
      <c r="J283" s="44">
        <f>IF(H283="","",H283*'Parâmetros'!$B$7)</f>
        <v/>
      </c>
      <c r="K283" s="44">
        <f>IF(H283="","",H283*'Parâmetros'!$B$8)</f>
        <v/>
      </c>
      <c r="L283" s="44">
        <f>IF(H283="","",IF('Parâmetros'!$B$5="Conservador",I283,IF('Parâmetros'!$B$5="Otimista",K283,J283)))</f>
        <v/>
      </c>
      <c r="M283" s="46">
        <f>IF(B283="","",IF(COUNTIFS('Histórico'!$B$6:$B$305,B283,'Histórico'!$J$6:$J$305,"&lt;&gt;")&gt;='Parâmetros'!$B$10,AVERAGEIFS('Histórico'!$K$6:$K$305,'Histórico'!$B$6:$B$305,B283,'Histórico'!$J$6:$J$305,"&lt;&gt;"),'Parâmetros'!$B$9))</f>
        <v/>
      </c>
      <c r="N283" s="44">
        <f>IF(L283="","",MAX(0,L283*(1-M283)))</f>
        <v/>
      </c>
      <c r="O283" s="44">
        <f>IF(L283="","",L283*(1+M283))</f>
        <v/>
      </c>
      <c r="P283" s="44">
        <f>IF(L283="","",IF(INDEX('Parâmetros'!$E$18:$E$117,MATCH(B283,'Parâmetros'!$A$18:$A$117,0))="","",INDEX('Parâmetros'!$E$18:$E$117,MATCH(B283,'Parâmetros'!$A$18:$A$117,0))+N(INDEX('Parâmetros'!$F$18:$F$117,MATCH(B283,'Parâmetros'!$A$18:$A$117,0)))-SUMIFS($L$6:L283,$B$6:B283,B283,$A$6:A283,"&lt;="&amp;A283)))</f>
        <v/>
      </c>
      <c r="Q283" s="44">
        <f>IF(P283="","",MAX(0,-P283))</f>
        <v/>
      </c>
      <c r="R283" s="43">
        <f>IF(B283="","",IF(L283="","SEM BASE",IF(P283="","ESTOQUE NÃO INFORMADO",IF(P283&lt;0,"RUPTURA PREVISTA",IF(D283="Sem histórico","USAR DEMANDA INICIAL",IF(D283="Histórico insuficiente","HISTÓRICO INSUFICIENTE","OK"))))))</f>
        <v/>
      </c>
    </row>
    <row r="284">
      <c r="A284" s="42">
        <f>IF(B284="","",EDATE(EOMONTH('Parâmetros'!$B$2,0)+1,MOD(ROW()-6,12)))</f>
        <v/>
      </c>
      <c r="B28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84" s="43">
        <f>IF(B284="","",INDEX('Parâmetros'!$B$18:$B$117,MATCH(B284,'Parâmetros'!$A$18:$A$117,0)))</f>
        <v/>
      </c>
      <c r="D284" s="43">
        <f>IF(B284="","",INDEX('Parâmetros'!$I$18:$I$117,MATCH(B284,'Parâmetros'!$A$18:$A$117,0)))</f>
        <v/>
      </c>
      <c r="E284" s="44">
        <f>IF(B284="","",IF(COUNTIFS('Histórico'!$B$6:$B$305,B284,'Histórico'!$A$6:$A$305,"&gt;="&amp;EDATE(EOMONTH('Parâmetros'!$B$2,0)+1,-'Parâmetros'!$B$4),'Histórico'!$A$6:$A$305,"&lt;="&amp;'Parâmetros'!$B$2,'Histórico'!$L$6:$L$305,"OK")&gt;='Parâmetros'!$B$11,AVERAGEIFS('Histórico'!$H$6:$H$305,'Histórico'!$B$6:$B$305,B284,'Histórico'!$A$6:$A$305,"&gt;="&amp;EDATE(EOMONTH('Parâmetros'!$B$2,0)+1,-'Parâmetros'!$B$4),'Histórico'!$A$6:$A$305,"&lt;="&amp;'Parâmetros'!$B$2,'Histórico'!$L$6:$L$305,"OK"),IF(INDEX('Parâmetros'!$G$18:$G$117,MATCH(B284,'Parâmetros'!$A$18:$A$117,0))="","",INDEX('Parâmetros'!$G$18:$G$117,MATCH(B284,'Parâmetros'!$A$18:$A$117,0)))))</f>
        <v/>
      </c>
      <c r="F284" s="45">
        <f>IF(B284="","",IF(COUNTIFS('Histórico'!$B$6:$B$305,B284,'Histórico'!$L$6:$L$305,"OK",'Histórico'!$M$6:$M$305,MONTH(A284),'Histórico'!$A$6:$A$305,"&lt;="&amp;'Parâmetros'!$B$2)&gt;='Parâmetros'!$B$12,MAX('Parâmetros'!$B$13,MIN('Parâmetros'!$B$14,IFERROR(AVERAGEIFS('Histórico'!$H$6:$H$305,'Histórico'!$B$6:$B$305,B284,'Histórico'!$L$6:$L$305,"OK",'Histórico'!$M$6:$M$305,MONTH(A284),'Histórico'!$A$6:$A$305,"&lt;="&amp;'Parâmetros'!$B$2)/AVERAGEIFS('Histórico'!$H$6:$H$305,'Histórico'!$B$6:$B$305,B284,'Histórico'!$L$6:$L$305,"OK",'Histórico'!$A$6:$A$305,"&lt;="&amp;'Parâmetros'!$B$2),1))),1))</f>
        <v/>
      </c>
      <c r="G284" s="45">
        <f>IF(OR(A284="",B284=""),"",MAX(0.1,1+SUMPRODUCT(--('Eventos'!$B$6:$B$105&lt;=EOMONTH(A284,0)),--('Eventos'!$C$6:$C$105&gt;=A284),--((('Eventos'!$D$6:$D$105=B284)+('Eventos'!$D$6:$D$105="TODOS"))&gt;0),--('Eventos'!$G$6:$G$105="Ativo"),--('Eventos'!$I$6:$I$105="OK"),'Eventos'!$F$6:$F$105)))</f>
        <v/>
      </c>
      <c r="H284" s="44">
        <f>IF(OR(B284="",E284=""),"",MAX(0,E284*F284*G284))</f>
        <v/>
      </c>
      <c r="I284" s="44">
        <f>IF(H284="","",H284*'Parâmetros'!$B$6)</f>
        <v/>
      </c>
      <c r="J284" s="44">
        <f>IF(H284="","",H284*'Parâmetros'!$B$7)</f>
        <v/>
      </c>
      <c r="K284" s="44">
        <f>IF(H284="","",H284*'Parâmetros'!$B$8)</f>
        <v/>
      </c>
      <c r="L284" s="44">
        <f>IF(H284="","",IF('Parâmetros'!$B$5="Conservador",I284,IF('Parâmetros'!$B$5="Otimista",K284,J284)))</f>
        <v/>
      </c>
      <c r="M284" s="46">
        <f>IF(B284="","",IF(COUNTIFS('Histórico'!$B$6:$B$305,B284,'Histórico'!$J$6:$J$305,"&lt;&gt;")&gt;='Parâmetros'!$B$10,AVERAGEIFS('Histórico'!$K$6:$K$305,'Histórico'!$B$6:$B$305,B284,'Histórico'!$J$6:$J$305,"&lt;&gt;"),'Parâmetros'!$B$9))</f>
        <v/>
      </c>
      <c r="N284" s="44">
        <f>IF(L284="","",MAX(0,L284*(1-M284)))</f>
        <v/>
      </c>
      <c r="O284" s="44">
        <f>IF(L284="","",L284*(1+M284))</f>
        <v/>
      </c>
      <c r="P284" s="44">
        <f>IF(L284="","",IF(INDEX('Parâmetros'!$E$18:$E$117,MATCH(B284,'Parâmetros'!$A$18:$A$117,0))="","",INDEX('Parâmetros'!$E$18:$E$117,MATCH(B284,'Parâmetros'!$A$18:$A$117,0))+N(INDEX('Parâmetros'!$F$18:$F$117,MATCH(B284,'Parâmetros'!$A$18:$A$117,0)))-SUMIFS($L$6:L284,$B$6:B284,B284,$A$6:A284,"&lt;="&amp;A284)))</f>
        <v/>
      </c>
      <c r="Q284" s="44">
        <f>IF(P284="","",MAX(0,-P284))</f>
        <v/>
      </c>
      <c r="R284" s="43">
        <f>IF(B284="","",IF(L284="","SEM BASE",IF(P284="","ESTOQUE NÃO INFORMADO",IF(P284&lt;0,"RUPTURA PREVISTA",IF(D284="Sem histórico","USAR DEMANDA INICIAL",IF(D284="Histórico insuficiente","HISTÓRICO INSUFICIENTE","OK"))))))</f>
        <v/>
      </c>
    </row>
    <row r="285">
      <c r="A285" s="42">
        <f>IF(B285="","",EDATE(EOMONTH('Parâmetros'!$B$2,0)+1,MOD(ROW()-6,12)))</f>
        <v/>
      </c>
      <c r="B28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85" s="43">
        <f>IF(B285="","",INDEX('Parâmetros'!$B$18:$B$117,MATCH(B285,'Parâmetros'!$A$18:$A$117,0)))</f>
        <v/>
      </c>
      <c r="D285" s="43">
        <f>IF(B285="","",INDEX('Parâmetros'!$I$18:$I$117,MATCH(B285,'Parâmetros'!$A$18:$A$117,0)))</f>
        <v/>
      </c>
      <c r="E285" s="44">
        <f>IF(B285="","",IF(COUNTIFS('Histórico'!$B$6:$B$305,B285,'Histórico'!$A$6:$A$305,"&gt;="&amp;EDATE(EOMONTH('Parâmetros'!$B$2,0)+1,-'Parâmetros'!$B$4),'Histórico'!$A$6:$A$305,"&lt;="&amp;'Parâmetros'!$B$2,'Histórico'!$L$6:$L$305,"OK")&gt;='Parâmetros'!$B$11,AVERAGEIFS('Histórico'!$H$6:$H$305,'Histórico'!$B$6:$B$305,B285,'Histórico'!$A$6:$A$305,"&gt;="&amp;EDATE(EOMONTH('Parâmetros'!$B$2,0)+1,-'Parâmetros'!$B$4),'Histórico'!$A$6:$A$305,"&lt;="&amp;'Parâmetros'!$B$2,'Histórico'!$L$6:$L$305,"OK"),IF(INDEX('Parâmetros'!$G$18:$G$117,MATCH(B285,'Parâmetros'!$A$18:$A$117,0))="","",INDEX('Parâmetros'!$G$18:$G$117,MATCH(B285,'Parâmetros'!$A$18:$A$117,0)))))</f>
        <v/>
      </c>
      <c r="F285" s="45">
        <f>IF(B285="","",IF(COUNTIFS('Histórico'!$B$6:$B$305,B285,'Histórico'!$L$6:$L$305,"OK",'Histórico'!$M$6:$M$305,MONTH(A285),'Histórico'!$A$6:$A$305,"&lt;="&amp;'Parâmetros'!$B$2)&gt;='Parâmetros'!$B$12,MAX('Parâmetros'!$B$13,MIN('Parâmetros'!$B$14,IFERROR(AVERAGEIFS('Histórico'!$H$6:$H$305,'Histórico'!$B$6:$B$305,B285,'Histórico'!$L$6:$L$305,"OK",'Histórico'!$M$6:$M$305,MONTH(A285),'Histórico'!$A$6:$A$305,"&lt;="&amp;'Parâmetros'!$B$2)/AVERAGEIFS('Histórico'!$H$6:$H$305,'Histórico'!$B$6:$B$305,B285,'Histórico'!$L$6:$L$305,"OK",'Histórico'!$A$6:$A$305,"&lt;="&amp;'Parâmetros'!$B$2),1))),1))</f>
        <v/>
      </c>
      <c r="G285" s="45">
        <f>IF(OR(A285="",B285=""),"",MAX(0.1,1+SUMPRODUCT(--('Eventos'!$B$6:$B$105&lt;=EOMONTH(A285,0)),--('Eventos'!$C$6:$C$105&gt;=A285),--((('Eventos'!$D$6:$D$105=B285)+('Eventos'!$D$6:$D$105="TODOS"))&gt;0),--('Eventos'!$G$6:$G$105="Ativo"),--('Eventos'!$I$6:$I$105="OK"),'Eventos'!$F$6:$F$105)))</f>
        <v/>
      </c>
      <c r="H285" s="44">
        <f>IF(OR(B285="",E285=""),"",MAX(0,E285*F285*G285))</f>
        <v/>
      </c>
      <c r="I285" s="44">
        <f>IF(H285="","",H285*'Parâmetros'!$B$6)</f>
        <v/>
      </c>
      <c r="J285" s="44">
        <f>IF(H285="","",H285*'Parâmetros'!$B$7)</f>
        <v/>
      </c>
      <c r="K285" s="44">
        <f>IF(H285="","",H285*'Parâmetros'!$B$8)</f>
        <v/>
      </c>
      <c r="L285" s="44">
        <f>IF(H285="","",IF('Parâmetros'!$B$5="Conservador",I285,IF('Parâmetros'!$B$5="Otimista",K285,J285)))</f>
        <v/>
      </c>
      <c r="M285" s="46">
        <f>IF(B285="","",IF(COUNTIFS('Histórico'!$B$6:$B$305,B285,'Histórico'!$J$6:$J$305,"&lt;&gt;")&gt;='Parâmetros'!$B$10,AVERAGEIFS('Histórico'!$K$6:$K$305,'Histórico'!$B$6:$B$305,B285,'Histórico'!$J$6:$J$305,"&lt;&gt;"),'Parâmetros'!$B$9))</f>
        <v/>
      </c>
      <c r="N285" s="44">
        <f>IF(L285="","",MAX(0,L285*(1-M285)))</f>
        <v/>
      </c>
      <c r="O285" s="44">
        <f>IF(L285="","",L285*(1+M285))</f>
        <v/>
      </c>
      <c r="P285" s="44">
        <f>IF(L285="","",IF(INDEX('Parâmetros'!$E$18:$E$117,MATCH(B285,'Parâmetros'!$A$18:$A$117,0))="","",INDEX('Parâmetros'!$E$18:$E$117,MATCH(B285,'Parâmetros'!$A$18:$A$117,0))+N(INDEX('Parâmetros'!$F$18:$F$117,MATCH(B285,'Parâmetros'!$A$18:$A$117,0)))-SUMIFS($L$6:L285,$B$6:B285,B285,$A$6:A285,"&lt;="&amp;A285)))</f>
        <v/>
      </c>
      <c r="Q285" s="44">
        <f>IF(P285="","",MAX(0,-P285))</f>
        <v/>
      </c>
      <c r="R285" s="43">
        <f>IF(B285="","",IF(L285="","SEM BASE",IF(P285="","ESTOQUE NÃO INFORMADO",IF(P285&lt;0,"RUPTURA PREVISTA",IF(D285="Sem histórico","USAR DEMANDA INICIAL",IF(D285="Histórico insuficiente","HISTÓRICO INSUFICIENTE","OK"))))))</f>
        <v/>
      </c>
    </row>
    <row r="286">
      <c r="A286" s="42">
        <f>IF(B286="","",EDATE(EOMONTH('Parâmetros'!$B$2,0)+1,MOD(ROW()-6,12)))</f>
        <v/>
      </c>
      <c r="B28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86" s="43">
        <f>IF(B286="","",INDEX('Parâmetros'!$B$18:$B$117,MATCH(B286,'Parâmetros'!$A$18:$A$117,0)))</f>
        <v/>
      </c>
      <c r="D286" s="43">
        <f>IF(B286="","",INDEX('Parâmetros'!$I$18:$I$117,MATCH(B286,'Parâmetros'!$A$18:$A$117,0)))</f>
        <v/>
      </c>
      <c r="E286" s="44">
        <f>IF(B286="","",IF(COUNTIFS('Histórico'!$B$6:$B$305,B286,'Histórico'!$A$6:$A$305,"&gt;="&amp;EDATE(EOMONTH('Parâmetros'!$B$2,0)+1,-'Parâmetros'!$B$4),'Histórico'!$A$6:$A$305,"&lt;="&amp;'Parâmetros'!$B$2,'Histórico'!$L$6:$L$305,"OK")&gt;='Parâmetros'!$B$11,AVERAGEIFS('Histórico'!$H$6:$H$305,'Histórico'!$B$6:$B$305,B286,'Histórico'!$A$6:$A$305,"&gt;="&amp;EDATE(EOMONTH('Parâmetros'!$B$2,0)+1,-'Parâmetros'!$B$4),'Histórico'!$A$6:$A$305,"&lt;="&amp;'Parâmetros'!$B$2,'Histórico'!$L$6:$L$305,"OK"),IF(INDEX('Parâmetros'!$G$18:$G$117,MATCH(B286,'Parâmetros'!$A$18:$A$117,0))="","",INDEX('Parâmetros'!$G$18:$G$117,MATCH(B286,'Parâmetros'!$A$18:$A$117,0)))))</f>
        <v/>
      </c>
      <c r="F286" s="45">
        <f>IF(B286="","",IF(COUNTIFS('Histórico'!$B$6:$B$305,B286,'Histórico'!$L$6:$L$305,"OK",'Histórico'!$M$6:$M$305,MONTH(A286),'Histórico'!$A$6:$A$305,"&lt;="&amp;'Parâmetros'!$B$2)&gt;='Parâmetros'!$B$12,MAX('Parâmetros'!$B$13,MIN('Parâmetros'!$B$14,IFERROR(AVERAGEIFS('Histórico'!$H$6:$H$305,'Histórico'!$B$6:$B$305,B286,'Histórico'!$L$6:$L$305,"OK",'Histórico'!$M$6:$M$305,MONTH(A286),'Histórico'!$A$6:$A$305,"&lt;="&amp;'Parâmetros'!$B$2)/AVERAGEIFS('Histórico'!$H$6:$H$305,'Histórico'!$B$6:$B$305,B286,'Histórico'!$L$6:$L$305,"OK",'Histórico'!$A$6:$A$305,"&lt;="&amp;'Parâmetros'!$B$2),1))),1))</f>
        <v/>
      </c>
      <c r="G286" s="45">
        <f>IF(OR(A286="",B286=""),"",MAX(0.1,1+SUMPRODUCT(--('Eventos'!$B$6:$B$105&lt;=EOMONTH(A286,0)),--('Eventos'!$C$6:$C$105&gt;=A286),--((('Eventos'!$D$6:$D$105=B286)+('Eventos'!$D$6:$D$105="TODOS"))&gt;0),--('Eventos'!$G$6:$G$105="Ativo"),--('Eventos'!$I$6:$I$105="OK"),'Eventos'!$F$6:$F$105)))</f>
        <v/>
      </c>
      <c r="H286" s="44">
        <f>IF(OR(B286="",E286=""),"",MAX(0,E286*F286*G286))</f>
        <v/>
      </c>
      <c r="I286" s="44">
        <f>IF(H286="","",H286*'Parâmetros'!$B$6)</f>
        <v/>
      </c>
      <c r="J286" s="44">
        <f>IF(H286="","",H286*'Parâmetros'!$B$7)</f>
        <v/>
      </c>
      <c r="K286" s="44">
        <f>IF(H286="","",H286*'Parâmetros'!$B$8)</f>
        <v/>
      </c>
      <c r="L286" s="44">
        <f>IF(H286="","",IF('Parâmetros'!$B$5="Conservador",I286,IF('Parâmetros'!$B$5="Otimista",K286,J286)))</f>
        <v/>
      </c>
      <c r="M286" s="46">
        <f>IF(B286="","",IF(COUNTIFS('Histórico'!$B$6:$B$305,B286,'Histórico'!$J$6:$J$305,"&lt;&gt;")&gt;='Parâmetros'!$B$10,AVERAGEIFS('Histórico'!$K$6:$K$305,'Histórico'!$B$6:$B$305,B286,'Histórico'!$J$6:$J$305,"&lt;&gt;"),'Parâmetros'!$B$9))</f>
        <v/>
      </c>
      <c r="N286" s="44">
        <f>IF(L286="","",MAX(0,L286*(1-M286)))</f>
        <v/>
      </c>
      <c r="O286" s="44">
        <f>IF(L286="","",L286*(1+M286))</f>
        <v/>
      </c>
      <c r="P286" s="44">
        <f>IF(L286="","",IF(INDEX('Parâmetros'!$E$18:$E$117,MATCH(B286,'Parâmetros'!$A$18:$A$117,0))="","",INDEX('Parâmetros'!$E$18:$E$117,MATCH(B286,'Parâmetros'!$A$18:$A$117,0))+N(INDEX('Parâmetros'!$F$18:$F$117,MATCH(B286,'Parâmetros'!$A$18:$A$117,0)))-SUMIFS($L$6:L286,$B$6:B286,B286,$A$6:A286,"&lt;="&amp;A286)))</f>
        <v/>
      </c>
      <c r="Q286" s="44">
        <f>IF(P286="","",MAX(0,-P286))</f>
        <v/>
      </c>
      <c r="R286" s="43">
        <f>IF(B286="","",IF(L286="","SEM BASE",IF(P286="","ESTOQUE NÃO INFORMADO",IF(P286&lt;0,"RUPTURA PREVISTA",IF(D286="Sem histórico","USAR DEMANDA INICIAL",IF(D286="Histórico insuficiente","HISTÓRICO INSUFICIENTE","OK"))))))</f>
        <v/>
      </c>
    </row>
    <row r="287">
      <c r="A287" s="42">
        <f>IF(B287="","",EDATE(EOMONTH('Parâmetros'!$B$2,0)+1,MOD(ROW()-6,12)))</f>
        <v/>
      </c>
      <c r="B28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87" s="43">
        <f>IF(B287="","",INDEX('Parâmetros'!$B$18:$B$117,MATCH(B287,'Parâmetros'!$A$18:$A$117,0)))</f>
        <v/>
      </c>
      <c r="D287" s="43">
        <f>IF(B287="","",INDEX('Parâmetros'!$I$18:$I$117,MATCH(B287,'Parâmetros'!$A$18:$A$117,0)))</f>
        <v/>
      </c>
      <c r="E287" s="44">
        <f>IF(B287="","",IF(COUNTIFS('Histórico'!$B$6:$B$305,B287,'Histórico'!$A$6:$A$305,"&gt;="&amp;EDATE(EOMONTH('Parâmetros'!$B$2,0)+1,-'Parâmetros'!$B$4),'Histórico'!$A$6:$A$305,"&lt;="&amp;'Parâmetros'!$B$2,'Histórico'!$L$6:$L$305,"OK")&gt;='Parâmetros'!$B$11,AVERAGEIFS('Histórico'!$H$6:$H$305,'Histórico'!$B$6:$B$305,B287,'Histórico'!$A$6:$A$305,"&gt;="&amp;EDATE(EOMONTH('Parâmetros'!$B$2,0)+1,-'Parâmetros'!$B$4),'Histórico'!$A$6:$A$305,"&lt;="&amp;'Parâmetros'!$B$2,'Histórico'!$L$6:$L$305,"OK"),IF(INDEX('Parâmetros'!$G$18:$G$117,MATCH(B287,'Parâmetros'!$A$18:$A$117,0))="","",INDEX('Parâmetros'!$G$18:$G$117,MATCH(B287,'Parâmetros'!$A$18:$A$117,0)))))</f>
        <v/>
      </c>
      <c r="F287" s="45">
        <f>IF(B287="","",IF(COUNTIFS('Histórico'!$B$6:$B$305,B287,'Histórico'!$L$6:$L$305,"OK",'Histórico'!$M$6:$M$305,MONTH(A287),'Histórico'!$A$6:$A$305,"&lt;="&amp;'Parâmetros'!$B$2)&gt;='Parâmetros'!$B$12,MAX('Parâmetros'!$B$13,MIN('Parâmetros'!$B$14,IFERROR(AVERAGEIFS('Histórico'!$H$6:$H$305,'Histórico'!$B$6:$B$305,B287,'Histórico'!$L$6:$L$305,"OK",'Histórico'!$M$6:$M$305,MONTH(A287),'Histórico'!$A$6:$A$305,"&lt;="&amp;'Parâmetros'!$B$2)/AVERAGEIFS('Histórico'!$H$6:$H$305,'Histórico'!$B$6:$B$305,B287,'Histórico'!$L$6:$L$305,"OK",'Histórico'!$A$6:$A$305,"&lt;="&amp;'Parâmetros'!$B$2),1))),1))</f>
        <v/>
      </c>
      <c r="G287" s="45">
        <f>IF(OR(A287="",B287=""),"",MAX(0.1,1+SUMPRODUCT(--('Eventos'!$B$6:$B$105&lt;=EOMONTH(A287,0)),--('Eventos'!$C$6:$C$105&gt;=A287),--((('Eventos'!$D$6:$D$105=B287)+('Eventos'!$D$6:$D$105="TODOS"))&gt;0),--('Eventos'!$G$6:$G$105="Ativo"),--('Eventos'!$I$6:$I$105="OK"),'Eventos'!$F$6:$F$105)))</f>
        <v/>
      </c>
      <c r="H287" s="44">
        <f>IF(OR(B287="",E287=""),"",MAX(0,E287*F287*G287))</f>
        <v/>
      </c>
      <c r="I287" s="44">
        <f>IF(H287="","",H287*'Parâmetros'!$B$6)</f>
        <v/>
      </c>
      <c r="J287" s="44">
        <f>IF(H287="","",H287*'Parâmetros'!$B$7)</f>
        <v/>
      </c>
      <c r="K287" s="44">
        <f>IF(H287="","",H287*'Parâmetros'!$B$8)</f>
        <v/>
      </c>
      <c r="L287" s="44">
        <f>IF(H287="","",IF('Parâmetros'!$B$5="Conservador",I287,IF('Parâmetros'!$B$5="Otimista",K287,J287)))</f>
        <v/>
      </c>
      <c r="M287" s="46">
        <f>IF(B287="","",IF(COUNTIFS('Histórico'!$B$6:$B$305,B287,'Histórico'!$J$6:$J$305,"&lt;&gt;")&gt;='Parâmetros'!$B$10,AVERAGEIFS('Histórico'!$K$6:$K$305,'Histórico'!$B$6:$B$305,B287,'Histórico'!$J$6:$J$305,"&lt;&gt;"),'Parâmetros'!$B$9))</f>
        <v/>
      </c>
      <c r="N287" s="44">
        <f>IF(L287="","",MAX(0,L287*(1-M287)))</f>
        <v/>
      </c>
      <c r="O287" s="44">
        <f>IF(L287="","",L287*(1+M287))</f>
        <v/>
      </c>
      <c r="P287" s="44">
        <f>IF(L287="","",IF(INDEX('Parâmetros'!$E$18:$E$117,MATCH(B287,'Parâmetros'!$A$18:$A$117,0))="","",INDEX('Parâmetros'!$E$18:$E$117,MATCH(B287,'Parâmetros'!$A$18:$A$117,0))+N(INDEX('Parâmetros'!$F$18:$F$117,MATCH(B287,'Parâmetros'!$A$18:$A$117,0)))-SUMIFS($L$6:L287,$B$6:B287,B287,$A$6:A287,"&lt;="&amp;A287)))</f>
        <v/>
      </c>
      <c r="Q287" s="44">
        <f>IF(P287="","",MAX(0,-P287))</f>
        <v/>
      </c>
      <c r="R287" s="43">
        <f>IF(B287="","",IF(L287="","SEM BASE",IF(P287="","ESTOQUE NÃO INFORMADO",IF(P287&lt;0,"RUPTURA PREVISTA",IF(D287="Sem histórico","USAR DEMANDA INICIAL",IF(D287="Histórico insuficiente","HISTÓRICO INSUFICIENTE","OK"))))))</f>
        <v/>
      </c>
    </row>
    <row r="288">
      <c r="A288" s="42">
        <f>IF(B288="","",EDATE(EOMONTH('Parâmetros'!$B$2,0)+1,MOD(ROW()-6,12)))</f>
        <v/>
      </c>
      <c r="B28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88" s="43">
        <f>IF(B288="","",INDEX('Parâmetros'!$B$18:$B$117,MATCH(B288,'Parâmetros'!$A$18:$A$117,0)))</f>
        <v/>
      </c>
      <c r="D288" s="43">
        <f>IF(B288="","",INDEX('Parâmetros'!$I$18:$I$117,MATCH(B288,'Parâmetros'!$A$18:$A$117,0)))</f>
        <v/>
      </c>
      <c r="E288" s="44">
        <f>IF(B288="","",IF(COUNTIFS('Histórico'!$B$6:$B$305,B288,'Histórico'!$A$6:$A$305,"&gt;="&amp;EDATE(EOMONTH('Parâmetros'!$B$2,0)+1,-'Parâmetros'!$B$4),'Histórico'!$A$6:$A$305,"&lt;="&amp;'Parâmetros'!$B$2,'Histórico'!$L$6:$L$305,"OK")&gt;='Parâmetros'!$B$11,AVERAGEIFS('Histórico'!$H$6:$H$305,'Histórico'!$B$6:$B$305,B288,'Histórico'!$A$6:$A$305,"&gt;="&amp;EDATE(EOMONTH('Parâmetros'!$B$2,0)+1,-'Parâmetros'!$B$4),'Histórico'!$A$6:$A$305,"&lt;="&amp;'Parâmetros'!$B$2,'Histórico'!$L$6:$L$305,"OK"),IF(INDEX('Parâmetros'!$G$18:$G$117,MATCH(B288,'Parâmetros'!$A$18:$A$117,0))="","",INDEX('Parâmetros'!$G$18:$G$117,MATCH(B288,'Parâmetros'!$A$18:$A$117,0)))))</f>
        <v/>
      </c>
      <c r="F288" s="45">
        <f>IF(B288="","",IF(COUNTIFS('Histórico'!$B$6:$B$305,B288,'Histórico'!$L$6:$L$305,"OK",'Histórico'!$M$6:$M$305,MONTH(A288),'Histórico'!$A$6:$A$305,"&lt;="&amp;'Parâmetros'!$B$2)&gt;='Parâmetros'!$B$12,MAX('Parâmetros'!$B$13,MIN('Parâmetros'!$B$14,IFERROR(AVERAGEIFS('Histórico'!$H$6:$H$305,'Histórico'!$B$6:$B$305,B288,'Histórico'!$L$6:$L$305,"OK",'Histórico'!$M$6:$M$305,MONTH(A288),'Histórico'!$A$6:$A$305,"&lt;="&amp;'Parâmetros'!$B$2)/AVERAGEIFS('Histórico'!$H$6:$H$305,'Histórico'!$B$6:$B$305,B288,'Histórico'!$L$6:$L$305,"OK",'Histórico'!$A$6:$A$305,"&lt;="&amp;'Parâmetros'!$B$2),1))),1))</f>
        <v/>
      </c>
      <c r="G288" s="45">
        <f>IF(OR(A288="",B288=""),"",MAX(0.1,1+SUMPRODUCT(--('Eventos'!$B$6:$B$105&lt;=EOMONTH(A288,0)),--('Eventos'!$C$6:$C$105&gt;=A288),--((('Eventos'!$D$6:$D$105=B288)+('Eventos'!$D$6:$D$105="TODOS"))&gt;0),--('Eventos'!$G$6:$G$105="Ativo"),--('Eventos'!$I$6:$I$105="OK"),'Eventos'!$F$6:$F$105)))</f>
        <v/>
      </c>
      <c r="H288" s="44">
        <f>IF(OR(B288="",E288=""),"",MAX(0,E288*F288*G288))</f>
        <v/>
      </c>
      <c r="I288" s="44">
        <f>IF(H288="","",H288*'Parâmetros'!$B$6)</f>
        <v/>
      </c>
      <c r="J288" s="44">
        <f>IF(H288="","",H288*'Parâmetros'!$B$7)</f>
        <v/>
      </c>
      <c r="K288" s="44">
        <f>IF(H288="","",H288*'Parâmetros'!$B$8)</f>
        <v/>
      </c>
      <c r="L288" s="44">
        <f>IF(H288="","",IF('Parâmetros'!$B$5="Conservador",I288,IF('Parâmetros'!$B$5="Otimista",K288,J288)))</f>
        <v/>
      </c>
      <c r="M288" s="46">
        <f>IF(B288="","",IF(COUNTIFS('Histórico'!$B$6:$B$305,B288,'Histórico'!$J$6:$J$305,"&lt;&gt;")&gt;='Parâmetros'!$B$10,AVERAGEIFS('Histórico'!$K$6:$K$305,'Histórico'!$B$6:$B$305,B288,'Histórico'!$J$6:$J$305,"&lt;&gt;"),'Parâmetros'!$B$9))</f>
        <v/>
      </c>
      <c r="N288" s="44">
        <f>IF(L288="","",MAX(0,L288*(1-M288)))</f>
        <v/>
      </c>
      <c r="O288" s="44">
        <f>IF(L288="","",L288*(1+M288))</f>
        <v/>
      </c>
      <c r="P288" s="44">
        <f>IF(L288="","",IF(INDEX('Parâmetros'!$E$18:$E$117,MATCH(B288,'Parâmetros'!$A$18:$A$117,0))="","",INDEX('Parâmetros'!$E$18:$E$117,MATCH(B288,'Parâmetros'!$A$18:$A$117,0))+N(INDEX('Parâmetros'!$F$18:$F$117,MATCH(B288,'Parâmetros'!$A$18:$A$117,0)))-SUMIFS($L$6:L288,$B$6:B288,B288,$A$6:A288,"&lt;="&amp;A288)))</f>
        <v/>
      </c>
      <c r="Q288" s="44">
        <f>IF(P288="","",MAX(0,-P288))</f>
        <v/>
      </c>
      <c r="R288" s="43">
        <f>IF(B288="","",IF(L288="","SEM BASE",IF(P288="","ESTOQUE NÃO INFORMADO",IF(P288&lt;0,"RUPTURA PREVISTA",IF(D288="Sem histórico","USAR DEMANDA INICIAL",IF(D288="Histórico insuficiente","HISTÓRICO INSUFICIENTE","OK"))))))</f>
        <v/>
      </c>
    </row>
    <row r="289">
      <c r="A289" s="42">
        <f>IF(B289="","",EDATE(EOMONTH('Parâmetros'!$B$2,0)+1,MOD(ROW()-6,12)))</f>
        <v/>
      </c>
      <c r="B28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89" s="43">
        <f>IF(B289="","",INDEX('Parâmetros'!$B$18:$B$117,MATCH(B289,'Parâmetros'!$A$18:$A$117,0)))</f>
        <v/>
      </c>
      <c r="D289" s="43">
        <f>IF(B289="","",INDEX('Parâmetros'!$I$18:$I$117,MATCH(B289,'Parâmetros'!$A$18:$A$117,0)))</f>
        <v/>
      </c>
      <c r="E289" s="44">
        <f>IF(B289="","",IF(COUNTIFS('Histórico'!$B$6:$B$305,B289,'Histórico'!$A$6:$A$305,"&gt;="&amp;EDATE(EOMONTH('Parâmetros'!$B$2,0)+1,-'Parâmetros'!$B$4),'Histórico'!$A$6:$A$305,"&lt;="&amp;'Parâmetros'!$B$2,'Histórico'!$L$6:$L$305,"OK")&gt;='Parâmetros'!$B$11,AVERAGEIFS('Histórico'!$H$6:$H$305,'Histórico'!$B$6:$B$305,B289,'Histórico'!$A$6:$A$305,"&gt;="&amp;EDATE(EOMONTH('Parâmetros'!$B$2,0)+1,-'Parâmetros'!$B$4),'Histórico'!$A$6:$A$305,"&lt;="&amp;'Parâmetros'!$B$2,'Histórico'!$L$6:$L$305,"OK"),IF(INDEX('Parâmetros'!$G$18:$G$117,MATCH(B289,'Parâmetros'!$A$18:$A$117,0))="","",INDEX('Parâmetros'!$G$18:$G$117,MATCH(B289,'Parâmetros'!$A$18:$A$117,0)))))</f>
        <v/>
      </c>
      <c r="F289" s="45">
        <f>IF(B289="","",IF(COUNTIFS('Histórico'!$B$6:$B$305,B289,'Histórico'!$L$6:$L$305,"OK",'Histórico'!$M$6:$M$305,MONTH(A289),'Histórico'!$A$6:$A$305,"&lt;="&amp;'Parâmetros'!$B$2)&gt;='Parâmetros'!$B$12,MAX('Parâmetros'!$B$13,MIN('Parâmetros'!$B$14,IFERROR(AVERAGEIFS('Histórico'!$H$6:$H$305,'Histórico'!$B$6:$B$305,B289,'Histórico'!$L$6:$L$305,"OK",'Histórico'!$M$6:$M$305,MONTH(A289),'Histórico'!$A$6:$A$305,"&lt;="&amp;'Parâmetros'!$B$2)/AVERAGEIFS('Histórico'!$H$6:$H$305,'Histórico'!$B$6:$B$305,B289,'Histórico'!$L$6:$L$305,"OK",'Histórico'!$A$6:$A$305,"&lt;="&amp;'Parâmetros'!$B$2),1))),1))</f>
        <v/>
      </c>
      <c r="G289" s="45">
        <f>IF(OR(A289="",B289=""),"",MAX(0.1,1+SUMPRODUCT(--('Eventos'!$B$6:$B$105&lt;=EOMONTH(A289,0)),--('Eventos'!$C$6:$C$105&gt;=A289),--((('Eventos'!$D$6:$D$105=B289)+('Eventos'!$D$6:$D$105="TODOS"))&gt;0),--('Eventos'!$G$6:$G$105="Ativo"),--('Eventos'!$I$6:$I$105="OK"),'Eventos'!$F$6:$F$105)))</f>
        <v/>
      </c>
      <c r="H289" s="44">
        <f>IF(OR(B289="",E289=""),"",MAX(0,E289*F289*G289))</f>
        <v/>
      </c>
      <c r="I289" s="44">
        <f>IF(H289="","",H289*'Parâmetros'!$B$6)</f>
        <v/>
      </c>
      <c r="J289" s="44">
        <f>IF(H289="","",H289*'Parâmetros'!$B$7)</f>
        <v/>
      </c>
      <c r="K289" s="44">
        <f>IF(H289="","",H289*'Parâmetros'!$B$8)</f>
        <v/>
      </c>
      <c r="L289" s="44">
        <f>IF(H289="","",IF('Parâmetros'!$B$5="Conservador",I289,IF('Parâmetros'!$B$5="Otimista",K289,J289)))</f>
        <v/>
      </c>
      <c r="M289" s="46">
        <f>IF(B289="","",IF(COUNTIFS('Histórico'!$B$6:$B$305,B289,'Histórico'!$J$6:$J$305,"&lt;&gt;")&gt;='Parâmetros'!$B$10,AVERAGEIFS('Histórico'!$K$6:$K$305,'Histórico'!$B$6:$B$305,B289,'Histórico'!$J$6:$J$305,"&lt;&gt;"),'Parâmetros'!$B$9))</f>
        <v/>
      </c>
      <c r="N289" s="44">
        <f>IF(L289="","",MAX(0,L289*(1-M289)))</f>
        <v/>
      </c>
      <c r="O289" s="44">
        <f>IF(L289="","",L289*(1+M289))</f>
        <v/>
      </c>
      <c r="P289" s="44">
        <f>IF(L289="","",IF(INDEX('Parâmetros'!$E$18:$E$117,MATCH(B289,'Parâmetros'!$A$18:$A$117,0))="","",INDEX('Parâmetros'!$E$18:$E$117,MATCH(B289,'Parâmetros'!$A$18:$A$117,0))+N(INDEX('Parâmetros'!$F$18:$F$117,MATCH(B289,'Parâmetros'!$A$18:$A$117,0)))-SUMIFS($L$6:L289,$B$6:B289,B289,$A$6:A289,"&lt;="&amp;A289)))</f>
        <v/>
      </c>
      <c r="Q289" s="44">
        <f>IF(P289="","",MAX(0,-P289))</f>
        <v/>
      </c>
      <c r="R289" s="43">
        <f>IF(B289="","",IF(L289="","SEM BASE",IF(P289="","ESTOQUE NÃO INFORMADO",IF(P289&lt;0,"RUPTURA PREVISTA",IF(D289="Sem histórico","USAR DEMANDA INICIAL",IF(D289="Histórico insuficiente","HISTÓRICO INSUFICIENTE","OK"))))))</f>
        <v/>
      </c>
    </row>
    <row r="290">
      <c r="A290" s="42">
        <f>IF(B290="","",EDATE(EOMONTH('Parâmetros'!$B$2,0)+1,MOD(ROW()-6,12)))</f>
        <v/>
      </c>
      <c r="B29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90" s="43">
        <f>IF(B290="","",INDEX('Parâmetros'!$B$18:$B$117,MATCH(B290,'Parâmetros'!$A$18:$A$117,0)))</f>
        <v/>
      </c>
      <c r="D290" s="43">
        <f>IF(B290="","",INDEX('Parâmetros'!$I$18:$I$117,MATCH(B290,'Parâmetros'!$A$18:$A$117,0)))</f>
        <v/>
      </c>
      <c r="E290" s="44">
        <f>IF(B290="","",IF(COUNTIFS('Histórico'!$B$6:$B$305,B290,'Histórico'!$A$6:$A$305,"&gt;="&amp;EDATE(EOMONTH('Parâmetros'!$B$2,0)+1,-'Parâmetros'!$B$4),'Histórico'!$A$6:$A$305,"&lt;="&amp;'Parâmetros'!$B$2,'Histórico'!$L$6:$L$305,"OK")&gt;='Parâmetros'!$B$11,AVERAGEIFS('Histórico'!$H$6:$H$305,'Histórico'!$B$6:$B$305,B290,'Histórico'!$A$6:$A$305,"&gt;="&amp;EDATE(EOMONTH('Parâmetros'!$B$2,0)+1,-'Parâmetros'!$B$4),'Histórico'!$A$6:$A$305,"&lt;="&amp;'Parâmetros'!$B$2,'Histórico'!$L$6:$L$305,"OK"),IF(INDEX('Parâmetros'!$G$18:$G$117,MATCH(B290,'Parâmetros'!$A$18:$A$117,0))="","",INDEX('Parâmetros'!$G$18:$G$117,MATCH(B290,'Parâmetros'!$A$18:$A$117,0)))))</f>
        <v/>
      </c>
      <c r="F290" s="45">
        <f>IF(B290="","",IF(COUNTIFS('Histórico'!$B$6:$B$305,B290,'Histórico'!$L$6:$L$305,"OK",'Histórico'!$M$6:$M$305,MONTH(A290),'Histórico'!$A$6:$A$305,"&lt;="&amp;'Parâmetros'!$B$2)&gt;='Parâmetros'!$B$12,MAX('Parâmetros'!$B$13,MIN('Parâmetros'!$B$14,IFERROR(AVERAGEIFS('Histórico'!$H$6:$H$305,'Histórico'!$B$6:$B$305,B290,'Histórico'!$L$6:$L$305,"OK",'Histórico'!$M$6:$M$305,MONTH(A290),'Histórico'!$A$6:$A$305,"&lt;="&amp;'Parâmetros'!$B$2)/AVERAGEIFS('Histórico'!$H$6:$H$305,'Histórico'!$B$6:$B$305,B290,'Histórico'!$L$6:$L$305,"OK",'Histórico'!$A$6:$A$305,"&lt;="&amp;'Parâmetros'!$B$2),1))),1))</f>
        <v/>
      </c>
      <c r="G290" s="45">
        <f>IF(OR(A290="",B290=""),"",MAX(0.1,1+SUMPRODUCT(--('Eventos'!$B$6:$B$105&lt;=EOMONTH(A290,0)),--('Eventos'!$C$6:$C$105&gt;=A290),--((('Eventos'!$D$6:$D$105=B290)+('Eventos'!$D$6:$D$105="TODOS"))&gt;0),--('Eventos'!$G$6:$G$105="Ativo"),--('Eventos'!$I$6:$I$105="OK"),'Eventos'!$F$6:$F$105)))</f>
        <v/>
      </c>
      <c r="H290" s="44">
        <f>IF(OR(B290="",E290=""),"",MAX(0,E290*F290*G290))</f>
        <v/>
      </c>
      <c r="I290" s="44">
        <f>IF(H290="","",H290*'Parâmetros'!$B$6)</f>
        <v/>
      </c>
      <c r="J290" s="44">
        <f>IF(H290="","",H290*'Parâmetros'!$B$7)</f>
        <v/>
      </c>
      <c r="K290" s="44">
        <f>IF(H290="","",H290*'Parâmetros'!$B$8)</f>
        <v/>
      </c>
      <c r="L290" s="44">
        <f>IF(H290="","",IF('Parâmetros'!$B$5="Conservador",I290,IF('Parâmetros'!$B$5="Otimista",K290,J290)))</f>
        <v/>
      </c>
      <c r="M290" s="46">
        <f>IF(B290="","",IF(COUNTIFS('Histórico'!$B$6:$B$305,B290,'Histórico'!$J$6:$J$305,"&lt;&gt;")&gt;='Parâmetros'!$B$10,AVERAGEIFS('Histórico'!$K$6:$K$305,'Histórico'!$B$6:$B$305,B290,'Histórico'!$J$6:$J$305,"&lt;&gt;"),'Parâmetros'!$B$9))</f>
        <v/>
      </c>
      <c r="N290" s="44">
        <f>IF(L290="","",MAX(0,L290*(1-M290)))</f>
        <v/>
      </c>
      <c r="O290" s="44">
        <f>IF(L290="","",L290*(1+M290))</f>
        <v/>
      </c>
      <c r="P290" s="44">
        <f>IF(L290="","",IF(INDEX('Parâmetros'!$E$18:$E$117,MATCH(B290,'Parâmetros'!$A$18:$A$117,0))="","",INDEX('Parâmetros'!$E$18:$E$117,MATCH(B290,'Parâmetros'!$A$18:$A$117,0))+N(INDEX('Parâmetros'!$F$18:$F$117,MATCH(B290,'Parâmetros'!$A$18:$A$117,0)))-SUMIFS($L$6:L290,$B$6:B290,B290,$A$6:A290,"&lt;="&amp;A290)))</f>
        <v/>
      </c>
      <c r="Q290" s="44">
        <f>IF(P290="","",MAX(0,-P290))</f>
        <v/>
      </c>
      <c r="R290" s="43">
        <f>IF(B290="","",IF(L290="","SEM BASE",IF(P290="","ESTOQUE NÃO INFORMADO",IF(P290&lt;0,"RUPTURA PREVISTA",IF(D290="Sem histórico","USAR DEMANDA INICIAL",IF(D290="Histórico insuficiente","HISTÓRICO INSUFICIENTE","OK"))))))</f>
        <v/>
      </c>
    </row>
    <row r="291">
      <c r="A291" s="42">
        <f>IF(B291="","",EDATE(EOMONTH('Parâmetros'!$B$2,0)+1,MOD(ROW()-6,12)))</f>
        <v/>
      </c>
      <c r="B29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91" s="43">
        <f>IF(B291="","",INDEX('Parâmetros'!$B$18:$B$117,MATCH(B291,'Parâmetros'!$A$18:$A$117,0)))</f>
        <v/>
      </c>
      <c r="D291" s="43">
        <f>IF(B291="","",INDEX('Parâmetros'!$I$18:$I$117,MATCH(B291,'Parâmetros'!$A$18:$A$117,0)))</f>
        <v/>
      </c>
      <c r="E291" s="44">
        <f>IF(B291="","",IF(COUNTIFS('Histórico'!$B$6:$B$305,B291,'Histórico'!$A$6:$A$305,"&gt;="&amp;EDATE(EOMONTH('Parâmetros'!$B$2,0)+1,-'Parâmetros'!$B$4),'Histórico'!$A$6:$A$305,"&lt;="&amp;'Parâmetros'!$B$2,'Histórico'!$L$6:$L$305,"OK")&gt;='Parâmetros'!$B$11,AVERAGEIFS('Histórico'!$H$6:$H$305,'Histórico'!$B$6:$B$305,B291,'Histórico'!$A$6:$A$305,"&gt;="&amp;EDATE(EOMONTH('Parâmetros'!$B$2,0)+1,-'Parâmetros'!$B$4),'Histórico'!$A$6:$A$305,"&lt;="&amp;'Parâmetros'!$B$2,'Histórico'!$L$6:$L$305,"OK"),IF(INDEX('Parâmetros'!$G$18:$G$117,MATCH(B291,'Parâmetros'!$A$18:$A$117,0))="","",INDEX('Parâmetros'!$G$18:$G$117,MATCH(B291,'Parâmetros'!$A$18:$A$117,0)))))</f>
        <v/>
      </c>
      <c r="F291" s="45">
        <f>IF(B291="","",IF(COUNTIFS('Histórico'!$B$6:$B$305,B291,'Histórico'!$L$6:$L$305,"OK",'Histórico'!$M$6:$M$305,MONTH(A291),'Histórico'!$A$6:$A$305,"&lt;="&amp;'Parâmetros'!$B$2)&gt;='Parâmetros'!$B$12,MAX('Parâmetros'!$B$13,MIN('Parâmetros'!$B$14,IFERROR(AVERAGEIFS('Histórico'!$H$6:$H$305,'Histórico'!$B$6:$B$305,B291,'Histórico'!$L$6:$L$305,"OK",'Histórico'!$M$6:$M$305,MONTH(A291),'Histórico'!$A$6:$A$305,"&lt;="&amp;'Parâmetros'!$B$2)/AVERAGEIFS('Histórico'!$H$6:$H$305,'Histórico'!$B$6:$B$305,B291,'Histórico'!$L$6:$L$305,"OK",'Histórico'!$A$6:$A$305,"&lt;="&amp;'Parâmetros'!$B$2),1))),1))</f>
        <v/>
      </c>
      <c r="G291" s="45">
        <f>IF(OR(A291="",B291=""),"",MAX(0.1,1+SUMPRODUCT(--('Eventos'!$B$6:$B$105&lt;=EOMONTH(A291,0)),--('Eventos'!$C$6:$C$105&gt;=A291),--((('Eventos'!$D$6:$D$105=B291)+('Eventos'!$D$6:$D$105="TODOS"))&gt;0),--('Eventos'!$G$6:$G$105="Ativo"),--('Eventos'!$I$6:$I$105="OK"),'Eventos'!$F$6:$F$105)))</f>
        <v/>
      </c>
      <c r="H291" s="44">
        <f>IF(OR(B291="",E291=""),"",MAX(0,E291*F291*G291))</f>
        <v/>
      </c>
      <c r="I291" s="44">
        <f>IF(H291="","",H291*'Parâmetros'!$B$6)</f>
        <v/>
      </c>
      <c r="J291" s="44">
        <f>IF(H291="","",H291*'Parâmetros'!$B$7)</f>
        <v/>
      </c>
      <c r="K291" s="44">
        <f>IF(H291="","",H291*'Parâmetros'!$B$8)</f>
        <v/>
      </c>
      <c r="L291" s="44">
        <f>IF(H291="","",IF('Parâmetros'!$B$5="Conservador",I291,IF('Parâmetros'!$B$5="Otimista",K291,J291)))</f>
        <v/>
      </c>
      <c r="M291" s="46">
        <f>IF(B291="","",IF(COUNTIFS('Histórico'!$B$6:$B$305,B291,'Histórico'!$J$6:$J$305,"&lt;&gt;")&gt;='Parâmetros'!$B$10,AVERAGEIFS('Histórico'!$K$6:$K$305,'Histórico'!$B$6:$B$305,B291,'Histórico'!$J$6:$J$305,"&lt;&gt;"),'Parâmetros'!$B$9))</f>
        <v/>
      </c>
      <c r="N291" s="44">
        <f>IF(L291="","",MAX(0,L291*(1-M291)))</f>
        <v/>
      </c>
      <c r="O291" s="44">
        <f>IF(L291="","",L291*(1+M291))</f>
        <v/>
      </c>
      <c r="P291" s="44">
        <f>IF(L291="","",IF(INDEX('Parâmetros'!$E$18:$E$117,MATCH(B291,'Parâmetros'!$A$18:$A$117,0))="","",INDEX('Parâmetros'!$E$18:$E$117,MATCH(B291,'Parâmetros'!$A$18:$A$117,0))+N(INDEX('Parâmetros'!$F$18:$F$117,MATCH(B291,'Parâmetros'!$A$18:$A$117,0)))-SUMIFS($L$6:L291,$B$6:B291,B291,$A$6:A291,"&lt;="&amp;A291)))</f>
        <v/>
      </c>
      <c r="Q291" s="44">
        <f>IF(P291="","",MAX(0,-P291))</f>
        <v/>
      </c>
      <c r="R291" s="43">
        <f>IF(B291="","",IF(L291="","SEM BASE",IF(P291="","ESTOQUE NÃO INFORMADO",IF(P291&lt;0,"RUPTURA PREVISTA",IF(D291="Sem histórico","USAR DEMANDA INICIAL",IF(D291="Histórico insuficiente","HISTÓRICO INSUFICIENTE","OK"))))))</f>
        <v/>
      </c>
    </row>
    <row r="292">
      <c r="A292" s="42">
        <f>IF(B292="","",EDATE(EOMONTH('Parâmetros'!$B$2,0)+1,MOD(ROW()-6,12)))</f>
        <v/>
      </c>
      <c r="B29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92" s="43">
        <f>IF(B292="","",INDEX('Parâmetros'!$B$18:$B$117,MATCH(B292,'Parâmetros'!$A$18:$A$117,0)))</f>
        <v/>
      </c>
      <c r="D292" s="43">
        <f>IF(B292="","",INDEX('Parâmetros'!$I$18:$I$117,MATCH(B292,'Parâmetros'!$A$18:$A$117,0)))</f>
        <v/>
      </c>
      <c r="E292" s="44">
        <f>IF(B292="","",IF(COUNTIFS('Histórico'!$B$6:$B$305,B292,'Histórico'!$A$6:$A$305,"&gt;="&amp;EDATE(EOMONTH('Parâmetros'!$B$2,0)+1,-'Parâmetros'!$B$4),'Histórico'!$A$6:$A$305,"&lt;="&amp;'Parâmetros'!$B$2,'Histórico'!$L$6:$L$305,"OK")&gt;='Parâmetros'!$B$11,AVERAGEIFS('Histórico'!$H$6:$H$305,'Histórico'!$B$6:$B$305,B292,'Histórico'!$A$6:$A$305,"&gt;="&amp;EDATE(EOMONTH('Parâmetros'!$B$2,0)+1,-'Parâmetros'!$B$4),'Histórico'!$A$6:$A$305,"&lt;="&amp;'Parâmetros'!$B$2,'Histórico'!$L$6:$L$305,"OK"),IF(INDEX('Parâmetros'!$G$18:$G$117,MATCH(B292,'Parâmetros'!$A$18:$A$117,0))="","",INDEX('Parâmetros'!$G$18:$G$117,MATCH(B292,'Parâmetros'!$A$18:$A$117,0)))))</f>
        <v/>
      </c>
      <c r="F292" s="45">
        <f>IF(B292="","",IF(COUNTIFS('Histórico'!$B$6:$B$305,B292,'Histórico'!$L$6:$L$305,"OK",'Histórico'!$M$6:$M$305,MONTH(A292),'Histórico'!$A$6:$A$305,"&lt;="&amp;'Parâmetros'!$B$2)&gt;='Parâmetros'!$B$12,MAX('Parâmetros'!$B$13,MIN('Parâmetros'!$B$14,IFERROR(AVERAGEIFS('Histórico'!$H$6:$H$305,'Histórico'!$B$6:$B$305,B292,'Histórico'!$L$6:$L$305,"OK",'Histórico'!$M$6:$M$305,MONTH(A292),'Histórico'!$A$6:$A$305,"&lt;="&amp;'Parâmetros'!$B$2)/AVERAGEIFS('Histórico'!$H$6:$H$305,'Histórico'!$B$6:$B$305,B292,'Histórico'!$L$6:$L$305,"OK",'Histórico'!$A$6:$A$305,"&lt;="&amp;'Parâmetros'!$B$2),1))),1))</f>
        <v/>
      </c>
      <c r="G292" s="45">
        <f>IF(OR(A292="",B292=""),"",MAX(0.1,1+SUMPRODUCT(--('Eventos'!$B$6:$B$105&lt;=EOMONTH(A292,0)),--('Eventos'!$C$6:$C$105&gt;=A292),--((('Eventos'!$D$6:$D$105=B292)+('Eventos'!$D$6:$D$105="TODOS"))&gt;0),--('Eventos'!$G$6:$G$105="Ativo"),--('Eventos'!$I$6:$I$105="OK"),'Eventos'!$F$6:$F$105)))</f>
        <v/>
      </c>
      <c r="H292" s="44">
        <f>IF(OR(B292="",E292=""),"",MAX(0,E292*F292*G292))</f>
        <v/>
      </c>
      <c r="I292" s="44">
        <f>IF(H292="","",H292*'Parâmetros'!$B$6)</f>
        <v/>
      </c>
      <c r="J292" s="44">
        <f>IF(H292="","",H292*'Parâmetros'!$B$7)</f>
        <v/>
      </c>
      <c r="K292" s="44">
        <f>IF(H292="","",H292*'Parâmetros'!$B$8)</f>
        <v/>
      </c>
      <c r="L292" s="44">
        <f>IF(H292="","",IF('Parâmetros'!$B$5="Conservador",I292,IF('Parâmetros'!$B$5="Otimista",K292,J292)))</f>
        <v/>
      </c>
      <c r="M292" s="46">
        <f>IF(B292="","",IF(COUNTIFS('Histórico'!$B$6:$B$305,B292,'Histórico'!$J$6:$J$305,"&lt;&gt;")&gt;='Parâmetros'!$B$10,AVERAGEIFS('Histórico'!$K$6:$K$305,'Histórico'!$B$6:$B$305,B292,'Histórico'!$J$6:$J$305,"&lt;&gt;"),'Parâmetros'!$B$9))</f>
        <v/>
      </c>
      <c r="N292" s="44">
        <f>IF(L292="","",MAX(0,L292*(1-M292)))</f>
        <v/>
      </c>
      <c r="O292" s="44">
        <f>IF(L292="","",L292*(1+M292))</f>
        <v/>
      </c>
      <c r="P292" s="44">
        <f>IF(L292="","",IF(INDEX('Parâmetros'!$E$18:$E$117,MATCH(B292,'Parâmetros'!$A$18:$A$117,0))="","",INDEX('Parâmetros'!$E$18:$E$117,MATCH(B292,'Parâmetros'!$A$18:$A$117,0))+N(INDEX('Parâmetros'!$F$18:$F$117,MATCH(B292,'Parâmetros'!$A$18:$A$117,0)))-SUMIFS($L$6:L292,$B$6:B292,B292,$A$6:A292,"&lt;="&amp;A292)))</f>
        <v/>
      </c>
      <c r="Q292" s="44">
        <f>IF(P292="","",MAX(0,-P292))</f>
        <v/>
      </c>
      <c r="R292" s="43">
        <f>IF(B292="","",IF(L292="","SEM BASE",IF(P292="","ESTOQUE NÃO INFORMADO",IF(P292&lt;0,"RUPTURA PREVISTA",IF(D292="Sem histórico","USAR DEMANDA INICIAL",IF(D292="Histórico insuficiente","HISTÓRICO INSUFICIENTE","OK"))))))</f>
        <v/>
      </c>
    </row>
    <row r="293">
      <c r="A293" s="42">
        <f>IF(B293="","",EDATE(EOMONTH('Parâmetros'!$B$2,0)+1,MOD(ROW()-6,12)))</f>
        <v/>
      </c>
      <c r="B29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93" s="43">
        <f>IF(B293="","",INDEX('Parâmetros'!$B$18:$B$117,MATCH(B293,'Parâmetros'!$A$18:$A$117,0)))</f>
        <v/>
      </c>
      <c r="D293" s="43">
        <f>IF(B293="","",INDEX('Parâmetros'!$I$18:$I$117,MATCH(B293,'Parâmetros'!$A$18:$A$117,0)))</f>
        <v/>
      </c>
      <c r="E293" s="44">
        <f>IF(B293="","",IF(COUNTIFS('Histórico'!$B$6:$B$305,B293,'Histórico'!$A$6:$A$305,"&gt;="&amp;EDATE(EOMONTH('Parâmetros'!$B$2,0)+1,-'Parâmetros'!$B$4),'Histórico'!$A$6:$A$305,"&lt;="&amp;'Parâmetros'!$B$2,'Histórico'!$L$6:$L$305,"OK")&gt;='Parâmetros'!$B$11,AVERAGEIFS('Histórico'!$H$6:$H$305,'Histórico'!$B$6:$B$305,B293,'Histórico'!$A$6:$A$305,"&gt;="&amp;EDATE(EOMONTH('Parâmetros'!$B$2,0)+1,-'Parâmetros'!$B$4),'Histórico'!$A$6:$A$305,"&lt;="&amp;'Parâmetros'!$B$2,'Histórico'!$L$6:$L$305,"OK"),IF(INDEX('Parâmetros'!$G$18:$G$117,MATCH(B293,'Parâmetros'!$A$18:$A$117,0))="","",INDEX('Parâmetros'!$G$18:$G$117,MATCH(B293,'Parâmetros'!$A$18:$A$117,0)))))</f>
        <v/>
      </c>
      <c r="F293" s="45">
        <f>IF(B293="","",IF(COUNTIFS('Histórico'!$B$6:$B$305,B293,'Histórico'!$L$6:$L$305,"OK",'Histórico'!$M$6:$M$305,MONTH(A293),'Histórico'!$A$6:$A$305,"&lt;="&amp;'Parâmetros'!$B$2)&gt;='Parâmetros'!$B$12,MAX('Parâmetros'!$B$13,MIN('Parâmetros'!$B$14,IFERROR(AVERAGEIFS('Histórico'!$H$6:$H$305,'Histórico'!$B$6:$B$305,B293,'Histórico'!$L$6:$L$305,"OK",'Histórico'!$M$6:$M$305,MONTH(A293),'Histórico'!$A$6:$A$305,"&lt;="&amp;'Parâmetros'!$B$2)/AVERAGEIFS('Histórico'!$H$6:$H$305,'Histórico'!$B$6:$B$305,B293,'Histórico'!$L$6:$L$305,"OK",'Histórico'!$A$6:$A$305,"&lt;="&amp;'Parâmetros'!$B$2),1))),1))</f>
        <v/>
      </c>
      <c r="G293" s="45">
        <f>IF(OR(A293="",B293=""),"",MAX(0.1,1+SUMPRODUCT(--('Eventos'!$B$6:$B$105&lt;=EOMONTH(A293,0)),--('Eventos'!$C$6:$C$105&gt;=A293),--((('Eventos'!$D$6:$D$105=B293)+('Eventos'!$D$6:$D$105="TODOS"))&gt;0),--('Eventos'!$G$6:$G$105="Ativo"),--('Eventos'!$I$6:$I$105="OK"),'Eventos'!$F$6:$F$105)))</f>
        <v/>
      </c>
      <c r="H293" s="44">
        <f>IF(OR(B293="",E293=""),"",MAX(0,E293*F293*G293))</f>
        <v/>
      </c>
      <c r="I293" s="44">
        <f>IF(H293="","",H293*'Parâmetros'!$B$6)</f>
        <v/>
      </c>
      <c r="J293" s="44">
        <f>IF(H293="","",H293*'Parâmetros'!$B$7)</f>
        <v/>
      </c>
      <c r="K293" s="44">
        <f>IF(H293="","",H293*'Parâmetros'!$B$8)</f>
        <v/>
      </c>
      <c r="L293" s="44">
        <f>IF(H293="","",IF('Parâmetros'!$B$5="Conservador",I293,IF('Parâmetros'!$B$5="Otimista",K293,J293)))</f>
        <v/>
      </c>
      <c r="M293" s="46">
        <f>IF(B293="","",IF(COUNTIFS('Histórico'!$B$6:$B$305,B293,'Histórico'!$J$6:$J$305,"&lt;&gt;")&gt;='Parâmetros'!$B$10,AVERAGEIFS('Histórico'!$K$6:$K$305,'Histórico'!$B$6:$B$305,B293,'Histórico'!$J$6:$J$305,"&lt;&gt;"),'Parâmetros'!$B$9))</f>
        <v/>
      </c>
      <c r="N293" s="44">
        <f>IF(L293="","",MAX(0,L293*(1-M293)))</f>
        <v/>
      </c>
      <c r="O293" s="44">
        <f>IF(L293="","",L293*(1+M293))</f>
        <v/>
      </c>
      <c r="P293" s="44">
        <f>IF(L293="","",IF(INDEX('Parâmetros'!$E$18:$E$117,MATCH(B293,'Parâmetros'!$A$18:$A$117,0))="","",INDEX('Parâmetros'!$E$18:$E$117,MATCH(B293,'Parâmetros'!$A$18:$A$117,0))+N(INDEX('Parâmetros'!$F$18:$F$117,MATCH(B293,'Parâmetros'!$A$18:$A$117,0)))-SUMIFS($L$6:L293,$B$6:B293,B293,$A$6:A293,"&lt;="&amp;A293)))</f>
        <v/>
      </c>
      <c r="Q293" s="44">
        <f>IF(P293="","",MAX(0,-P293))</f>
        <v/>
      </c>
      <c r="R293" s="43">
        <f>IF(B293="","",IF(L293="","SEM BASE",IF(P293="","ESTOQUE NÃO INFORMADO",IF(P293&lt;0,"RUPTURA PREVISTA",IF(D293="Sem histórico","USAR DEMANDA INICIAL",IF(D293="Histórico insuficiente","HISTÓRICO INSUFICIENTE","OK"))))))</f>
        <v/>
      </c>
    </row>
    <row r="294">
      <c r="A294" s="42">
        <f>IF(B294="","",EDATE(EOMONTH('Parâmetros'!$B$2,0)+1,MOD(ROW()-6,12)))</f>
        <v/>
      </c>
      <c r="B29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94" s="43">
        <f>IF(B294="","",INDEX('Parâmetros'!$B$18:$B$117,MATCH(B294,'Parâmetros'!$A$18:$A$117,0)))</f>
        <v/>
      </c>
      <c r="D294" s="43">
        <f>IF(B294="","",INDEX('Parâmetros'!$I$18:$I$117,MATCH(B294,'Parâmetros'!$A$18:$A$117,0)))</f>
        <v/>
      </c>
      <c r="E294" s="44">
        <f>IF(B294="","",IF(COUNTIFS('Histórico'!$B$6:$B$305,B294,'Histórico'!$A$6:$A$305,"&gt;="&amp;EDATE(EOMONTH('Parâmetros'!$B$2,0)+1,-'Parâmetros'!$B$4),'Histórico'!$A$6:$A$305,"&lt;="&amp;'Parâmetros'!$B$2,'Histórico'!$L$6:$L$305,"OK")&gt;='Parâmetros'!$B$11,AVERAGEIFS('Histórico'!$H$6:$H$305,'Histórico'!$B$6:$B$305,B294,'Histórico'!$A$6:$A$305,"&gt;="&amp;EDATE(EOMONTH('Parâmetros'!$B$2,0)+1,-'Parâmetros'!$B$4),'Histórico'!$A$6:$A$305,"&lt;="&amp;'Parâmetros'!$B$2,'Histórico'!$L$6:$L$305,"OK"),IF(INDEX('Parâmetros'!$G$18:$G$117,MATCH(B294,'Parâmetros'!$A$18:$A$117,0))="","",INDEX('Parâmetros'!$G$18:$G$117,MATCH(B294,'Parâmetros'!$A$18:$A$117,0)))))</f>
        <v/>
      </c>
      <c r="F294" s="45">
        <f>IF(B294="","",IF(COUNTIFS('Histórico'!$B$6:$B$305,B294,'Histórico'!$L$6:$L$305,"OK",'Histórico'!$M$6:$M$305,MONTH(A294),'Histórico'!$A$6:$A$305,"&lt;="&amp;'Parâmetros'!$B$2)&gt;='Parâmetros'!$B$12,MAX('Parâmetros'!$B$13,MIN('Parâmetros'!$B$14,IFERROR(AVERAGEIFS('Histórico'!$H$6:$H$305,'Histórico'!$B$6:$B$305,B294,'Histórico'!$L$6:$L$305,"OK",'Histórico'!$M$6:$M$305,MONTH(A294),'Histórico'!$A$6:$A$305,"&lt;="&amp;'Parâmetros'!$B$2)/AVERAGEIFS('Histórico'!$H$6:$H$305,'Histórico'!$B$6:$B$305,B294,'Histórico'!$L$6:$L$305,"OK",'Histórico'!$A$6:$A$305,"&lt;="&amp;'Parâmetros'!$B$2),1))),1))</f>
        <v/>
      </c>
      <c r="G294" s="45">
        <f>IF(OR(A294="",B294=""),"",MAX(0.1,1+SUMPRODUCT(--('Eventos'!$B$6:$B$105&lt;=EOMONTH(A294,0)),--('Eventos'!$C$6:$C$105&gt;=A294),--((('Eventos'!$D$6:$D$105=B294)+('Eventos'!$D$6:$D$105="TODOS"))&gt;0),--('Eventos'!$G$6:$G$105="Ativo"),--('Eventos'!$I$6:$I$105="OK"),'Eventos'!$F$6:$F$105)))</f>
        <v/>
      </c>
      <c r="H294" s="44">
        <f>IF(OR(B294="",E294=""),"",MAX(0,E294*F294*G294))</f>
        <v/>
      </c>
      <c r="I294" s="44">
        <f>IF(H294="","",H294*'Parâmetros'!$B$6)</f>
        <v/>
      </c>
      <c r="J294" s="44">
        <f>IF(H294="","",H294*'Parâmetros'!$B$7)</f>
        <v/>
      </c>
      <c r="K294" s="44">
        <f>IF(H294="","",H294*'Parâmetros'!$B$8)</f>
        <v/>
      </c>
      <c r="L294" s="44">
        <f>IF(H294="","",IF('Parâmetros'!$B$5="Conservador",I294,IF('Parâmetros'!$B$5="Otimista",K294,J294)))</f>
        <v/>
      </c>
      <c r="M294" s="46">
        <f>IF(B294="","",IF(COUNTIFS('Histórico'!$B$6:$B$305,B294,'Histórico'!$J$6:$J$305,"&lt;&gt;")&gt;='Parâmetros'!$B$10,AVERAGEIFS('Histórico'!$K$6:$K$305,'Histórico'!$B$6:$B$305,B294,'Histórico'!$J$6:$J$305,"&lt;&gt;"),'Parâmetros'!$B$9))</f>
        <v/>
      </c>
      <c r="N294" s="44">
        <f>IF(L294="","",MAX(0,L294*(1-M294)))</f>
        <v/>
      </c>
      <c r="O294" s="44">
        <f>IF(L294="","",L294*(1+M294))</f>
        <v/>
      </c>
      <c r="P294" s="44">
        <f>IF(L294="","",IF(INDEX('Parâmetros'!$E$18:$E$117,MATCH(B294,'Parâmetros'!$A$18:$A$117,0))="","",INDEX('Parâmetros'!$E$18:$E$117,MATCH(B294,'Parâmetros'!$A$18:$A$117,0))+N(INDEX('Parâmetros'!$F$18:$F$117,MATCH(B294,'Parâmetros'!$A$18:$A$117,0)))-SUMIFS($L$6:L294,$B$6:B294,B294,$A$6:A294,"&lt;="&amp;A294)))</f>
        <v/>
      </c>
      <c r="Q294" s="44">
        <f>IF(P294="","",MAX(0,-P294))</f>
        <v/>
      </c>
      <c r="R294" s="43">
        <f>IF(B294="","",IF(L294="","SEM BASE",IF(P294="","ESTOQUE NÃO INFORMADO",IF(P294&lt;0,"RUPTURA PREVISTA",IF(D294="Sem histórico","USAR DEMANDA INICIAL",IF(D294="Histórico insuficiente","HISTÓRICO INSUFICIENTE","OK"))))))</f>
        <v/>
      </c>
    </row>
    <row r="295">
      <c r="A295" s="42">
        <f>IF(B295="","",EDATE(EOMONTH('Parâmetros'!$B$2,0)+1,MOD(ROW()-6,12)))</f>
        <v/>
      </c>
      <c r="B29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95" s="43">
        <f>IF(B295="","",INDEX('Parâmetros'!$B$18:$B$117,MATCH(B295,'Parâmetros'!$A$18:$A$117,0)))</f>
        <v/>
      </c>
      <c r="D295" s="43">
        <f>IF(B295="","",INDEX('Parâmetros'!$I$18:$I$117,MATCH(B295,'Parâmetros'!$A$18:$A$117,0)))</f>
        <v/>
      </c>
      <c r="E295" s="44">
        <f>IF(B295="","",IF(COUNTIFS('Histórico'!$B$6:$B$305,B295,'Histórico'!$A$6:$A$305,"&gt;="&amp;EDATE(EOMONTH('Parâmetros'!$B$2,0)+1,-'Parâmetros'!$B$4),'Histórico'!$A$6:$A$305,"&lt;="&amp;'Parâmetros'!$B$2,'Histórico'!$L$6:$L$305,"OK")&gt;='Parâmetros'!$B$11,AVERAGEIFS('Histórico'!$H$6:$H$305,'Histórico'!$B$6:$B$305,B295,'Histórico'!$A$6:$A$305,"&gt;="&amp;EDATE(EOMONTH('Parâmetros'!$B$2,0)+1,-'Parâmetros'!$B$4),'Histórico'!$A$6:$A$305,"&lt;="&amp;'Parâmetros'!$B$2,'Histórico'!$L$6:$L$305,"OK"),IF(INDEX('Parâmetros'!$G$18:$G$117,MATCH(B295,'Parâmetros'!$A$18:$A$117,0))="","",INDEX('Parâmetros'!$G$18:$G$117,MATCH(B295,'Parâmetros'!$A$18:$A$117,0)))))</f>
        <v/>
      </c>
      <c r="F295" s="45">
        <f>IF(B295="","",IF(COUNTIFS('Histórico'!$B$6:$B$305,B295,'Histórico'!$L$6:$L$305,"OK",'Histórico'!$M$6:$M$305,MONTH(A295),'Histórico'!$A$6:$A$305,"&lt;="&amp;'Parâmetros'!$B$2)&gt;='Parâmetros'!$B$12,MAX('Parâmetros'!$B$13,MIN('Parâmetros'!$B$14,IFERROR(AVERAGEIFS('Histórico'!$H$6:$H$305,'Histórico'!$B$6:$B$305,B295,'Histórico'!$L$6:$L$305,"OK",'Histórico'!$M$6:$M$305,MONTH(A295),'Histórico'!$A$6:$A$305,"&lt;="&amp;'Parâmetros'!$B$2)/AVERAGEIFS('Histórico'!$H$6:$H$305,'Histórico'!$B$6:$B$305,B295,'Histórico'!$L$6:$L$305,"OK",'Histórico'!$A$6:$A$305,"&lt;="&amp;'Parâmetros'!$B$2),1))),1))</f>
        <v/>
      </c>
      <c r="G295" s="45">
        <f>IF(OR(A295="",B295=""),"",MAX(0.1,1+SUMPRODUCT(--('Eventos'!$B$6:$B$105&lt;=EOMONTH(A295,0)),--('Eventos'!$C$6:$C$105&gt;=A295),--((('Eventos'!$D$6:$D$105=B295)+('Eventos'!$D$6:$D$105="TODOS"))&gt;0),--('Eventos'!$G$6:$G$105="Ativo"),--('Eventos'!$I$6:$I$105="OK"),'Eventos'!$F$6:$F$105)))</f>
        <v/>
      </c>
      <c r="H295" s="44">
        <f>IF(OR(B295="",E295=""),"",MAX(0,E295*F295*G295))</f>
        <v/>
      </c>
      <c r="I295" s="44">
        <f>IF(H295="","",H295*'Parâmetros'!$B$6)</f>
        <v/>
      </c>
      <c r="J295" s="44">
        <f>IF(H295="","",H295*'Parâmetros'!$B$7)</f>
        <v/>
      </c>
      <c r="K295" s="44">
        <f>IF(H295="","",H295*'Parâmetros'!$B$8)</f>
        <v/>
      </c>
      <c r="L295" s="44">
        <f>IF(H295="","",IF('Parâmetros'!$B$5="Conservador",I295,IF('Parâmetros'!$B$5="Otimista",K295,J295)))</f>
        <v/>
      </c>
      <c r="M295" s="46">
        <f>IF(B295="","",IF(COUNTIFS('Histórico'!$B$6:$B$305,B295,'Histórico'!$J$6:$J$305,"&lt;&gt;")&gt;='Parâmetros'!$B$10,AVERAGEIFS('Histórico'!$K$6:$K$305,'Histórico'!$B$6:$B$305,B295,'Histórico'!$J$6:$J$305,"&lt;&gt;"),'Parâmetros'!$B$9))</f>
        <v/>
      </c>
      <c r="N295" s="44">
        <f>IF(L295="","",MAX(0,L295*(1-M295)))</f>
        <v/>
      </c>
      <c r="O295" s="44">
        <f>IF(L295="","",L295*(1+M295))</f>
        <v/>
      </c>
      <c r="P295" s="44">
        <f>IF(L295="","",IF(INDEX('Parâmetros'!$E$18:$E$117,MATCH(B295,'Parâmetros'!$A$18:$A$117,0))="","",INDEX('Parâmetros'!$E$18:$E$117,MATCH(B295,'Parâmetros'!$A$18:$A$117,0))+N(INDEX('Parâmetros'!$F$18:$F$117,MATCH(B295,'Parâmetros'!$A$18:$A$117,0)))-SUMIFS($L$6:L295,$B$6:B295,B295,$A$6:A295,"&lt;="&amp;A295)))</f>
        <v/>
      </c>
      <c r="Q295" s="44">
        <f>IF(P295="","",MAX(0,-P295))</f>
        <v/>
      </c>
      <c r="R295" s="43">
        <f>IF(B295="","",IF(L295="","SEM BASE",IF(P295="","ESTOQUE NÃO INFORMADO",IF(P295&lt;0,"RUPTURA PREVISTA",IF(D295="Sem histórico","USAR DEMANDA INICIAL",IF(D295="Histórico insuficiente","HISTÓRICO INSUFICIENTE","OK"))))))</f>
        <v/>
      </c>
    </row>
    <row r="296">
      <c r="A296" s="42">
        <f>IF(B296="","",EDATE(EOMONTH('Parâmetros'!$B$2,0)+1,MOD(ROW()-6,12)))</f>
        <v/>
      </c>
      <c r="B29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96" s="43">
        <f>IF(B296="","",INDEX('Parâmetros'!$B$18:$B$117,MATCH(B296,'Parâmetros'!$A$18:$A$117,0)))</f>
        <v/>
      </c>
      <c r="D296" s="43">
        <f>IF(B296="","",INDEX('Parâmetros'!$I$18:$I$117,MATCH(B296,'Parâmetros'!$A$18:$A$117,0)))</f>
        <v/>
      </c>
      <c r="E296" s="44">
        <f>IF(B296="","",IF(COUNTIFS('Histórico'!$B$6:$B$305,B296,'Histórico'!$A$6:$A$305,"&gt;="&amp;EDATE(EOMONTH('Parâmetros'!$B$2,0)+1,-'Parâmetros'!$B$4),'Histórico'!$A$6:$A$305,"&lt;="&amp;'Parâmetros'!$B$2,'Histórico'!$L$6:$L$305,"OK")&gt;='Parâmetros'!$B$11,AVERAGEIFS('Histórico'!$H$6:$H$305,'Histórico'!$B$6:$B$305,B296,'Histórico'!$A$6:$A$305,"&gt;="&amp;EDATE(EOMONTH('Parâmetros'!$B$2,0)+1,-'Parâmetros'!$B$4),'Histórico'!$A$6:$A$305,"&lt;="&amp;'Parâmetros'!$B$2,'Histórico'!$L$6:$L$305,"OK"),IF(INDEX('Parâmetros'!$G$18:$G$117,MATCH(B296,'Parâmetros'!$A$18:$A$117,0))="","",INDEX('Parâmetros'!$G$18:$G$117,MATCH(B296,'Parâmetros'!$A$18:$A$117,0)))))</f>
        <v/>
      </c>
      <c r="F296" s="45">
        <f>IF(B296="","",IF(COUNTIFS('Histórico'!$B$6:$B$305,B296,'Histórico'!$L$6:$L$305,"OK",'Histórico'!$M$6:$M$305,MONTH(A296),'Histórico'!$A$6:$A$305,"&lt;="&amp;'Parâmetros'!$B$2)&gt;='Parâmetros'!$B$12,MAX('Parâmetros'!$B$13,MIN('Parâmetros'!$B$14,IFERROR(AVERAGEIFS('Histórico'!$H$6:$H$305,'Histórico'!$B$6:$B$305,B296,'Histórico'!$L$6:$L$305,"OK",'Histórico'!$M$6:$M$305,MONTH(A296),'Histórico'!$A$6:$A$305,"&lt;="&amp;'Parâmetros'!$B$2)/AVERAGEIFS('Histórico'!$H$6:$H$305,'Histórico'!$B$6:$B$305,B296,'Histórico'!$L$6:$L$305,"OK",'Histórico'!$A$6:$A$305,"&lt;="&amp;'Parâmetros'!$B$2),1))),1))</f>
        <v/>
      </c>
      <c r="G296" s="45">
        <f>IF(OR(A296="",B296=""),"",MAX(0.1,1+SUMPRODUCT(--('Eventos'!$B$6:$B$105&lt;=EOMONTH(A296,0)),--('Eventos'!$C$6:$C$105&gt;=A296),--((('Eventos'!$D$6:$D$105=B296)+('Eventos'!$D$6:$D$105="TODOS"))&gt;0),--('Eventos'!$G$6:$G$105="Ativo"),--('Eventos'!$I$6:$I$105="OK"),'Eventos'!$F$6:$F$105)))</f>
        <v/>
      </c>
      <c r="H296" s="44">
        <f>IF(OR(B296="",E296=""),"",MAX(0,E296*F296*G296))</f>
        <v/>
      </c>
      <c r="I296" s="44">
        <f>IF(H296="","",H296*'Parâmetros'!$B$6)</f>
        <v/>
      </c>
      <c r="J296" s="44">
        <f>IF(H296="","",H296*'Parâmetros'!$B$7)</f>
        <v/>
      </c>
      <c r="K296" s="44">
        <f>IF(H296="","",H296*'Parâmetros'!$B$8)</f>
        <v/>
      </c>
      <c r="L296" s="44">
        <f>IF(H296="","",IF('Parâmetros'!$B$5="Conservador",I296,IF('Parâmetros'!$B$5="Otimista",K296,J296)))</f>
        <v/>
      </c>
      <c r="M296" s="46">
        <f>IF(B296="","",IF(COUNTIFS('Histórico'!$B$6:$B$305,B296,'Histórico'!$J$6:$J$305,"&lt;&gt;")&gt;='Parâmetros'!$B$10,AVERAGEIFS('Histórico'!$K$6:$K$305,'Histórico'!$B$6:$B$305,B296,'Histórico'!$J$6:$J$305,"&lt;&gt;"),'Parâmetros'!$B$9))</f>
        <v/>
      </c>
      <c r="N296" s="44">
        <f>IF(L296="","",MAX(0,L296*(1-M296)))</f>
        <v/>
      </c>
      <c r="O296" s="44">
        <f>IF(L296="","",L296*(1+M296))</f>
        <v/>
      </c>
      <c r="P296" s="44">
        <f>IF(L296="","",IF(INDEX('Parâmetros'!$E$18:$E$117,MATCH(B296,'Parâmetros'!$A$18:$A$117,0))="","",INDEX('Parâmetros'!$E$18:$E$117,MATCH(B296,'Parâmetros'!$A$18:$A$117,0))+N(INDEX('Parâmetros'!$F$18:$F$117,MATCH(B296,'Parâmetros'!$A$18:$A$117,0)))-SUMIFS($L$6:L296,$B$6:B296,B296,$A$6:A296,"&lt;="&amp;A296)))</f>
        <v/>
      </c>
      <c r="Q296" s="44">
        <f>IF(P296="","",MAX(0,-P296))</f>
        <v/>
      </c>
      <c r="R296" s="43">
        <f>IF(B296="","",IF(L296="","SEM BASE",IF(P296="","ESTOQUE NÃO INFORMADO",IF(P296&lt;0,"RUPTURA PREVISTA",IF(D296="Sem histórico","USAR DEMANDA INICIAL",IF(D296="Histórico insuficiente","HISTÓRICO INSUFICIENTE","OK"))))))</f>
        <v/>
      </c>
    </row>
    <row r="297">
      <c r="A297" s="42">
        <f>IF(B297="","",EDATE(EOMONTH('Parâmetros'!$B$2,0)+1,MOD(ROW()-6,12)))</f>
        <v/>
      </c>
      <c r="B29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97" s="43">
        <f>IF(B297="","",INDEX('Parâmetros'!$B$18:$B$117,MATCH(B297,'Parâmetros'!$A$18:$A$117,0)))</f>
        <v/>
      </c>
      <c r="D297" s="43">
        <f>IF(B297="","",INDEX('Parâmetros'!$I$18:$I$117,MATCH(B297,'Parâmetros'!$A$18:$A$117,0)))</f>
        <v/>
      </c>
      <c r="E297" s="44">
        <f>IF(B297="","",IF(COUNTIFS('Histórico'!$B$6:$B$305,B297,'Histórico'!$A$6:$A$305,"&gt;="&amp;EDATE(EOMONTH('Parâmetros'!$B$2,0)+1,-'Parâmetros'!$B$4),'Histórico'!$A$6:$A$305,"&lt;="&amp;'Parâmetros'!$B$2,'Histórico'!$L$6:$L$305,"OK")&gt;='Parâmetros'!$B$11,AVERAGEIFS('Histórico'!$H$6:$H$305,'Histórico'!$B$6:$B$305,B297,'Histórico'!$A$6:$A$305,"&gt;="&amp;EDATE(EOMONTH('Parâmetros'!$B$2,0)+1,-'Parâmetros'!$B$4),'Histórico'!$A$6:$A$305,"&lt;="&amp;'Parâmetros'!$B$2,'Histórico'!$L$6:$L$305,"OK"),IF(INDEX('Parâmetros'!$G$18:$G$117,MATCH(B297,'Parâmetros'!$A$18:$A$117,0))="","",INDEX('Parâmetros'!$G$18:$G$117,MATCH(B297,'Parâmetros'!$A$18:$A$117,0)))))</f>
        <v/>
      </c>
      <c r="F297" s="45">
        <f>IF(B297="","",IF(COUNTIFS('Histórico'!$B$6:$B$305,B297,'Histórico'!$L$6:$L$305,"OK",'Histórico'!$M$6:$M$305,MONTH(A297),'Histórico'!$A$6:$A$305,"&lt;="&amp;'Parâmetros'!$B$2)&gt;='Parâmetros'!$B$12,MAX('Parâmetros'!$B$13,MIN('Parâmetros'!$B$14,IFERROR(AVERAGEIFS('Histórico'!$H$6:$H$305,'Histórico'!$B$6:$B$305,B297,'Histórico'!$L$6:$L$305,"OK",'Histórico'!$M$6:$M$305,MONTH(A297),'Histórico'!$A$6:$A$305,"&lt;="&amp;'Parâmetros'!$B$2)/AVERAGEIFS('Histórico'!$H$6:$H$305,'Histórico'!$B$6:$B$305,B297,'Histórico'!$L$6:$L$305,"OK",'Histórico'!$A$6:$A$305,"&lt;="&amp;'Parâmetros'!$B$2),1))),1))</f>
        <v/>
      </c>
      <c r="G297" s="45">
        <f>IF(OR(A297="",B297=""),"",MAX(0.1,1+SUMPRODUCT(--('Eventos'!$B$6:$B$105&lt;=EOMONTH(A297,0)),--('Eventos'!$C$6:$C$105&gt;=A297),--((('Eventos'!$D$6:$D$105=B297)+('Eventos'!$D$6:$D$105="TODOS"))&gt;0),--('Eventos'!$G$6:$G$105="Ativo"),--('Eventos'!$I$6:$I$105="OK"),'Eventos'!$F$6:$F$105)))</f>
        <v/>
      </c>
      <c r="H297" s="44">
        <f>IF(OR(B297="",E297=""),"",MAX(0,E297*F297*G297))</f>
        <v/>
      </c>
      <c r="I297" s="44">
        <f>IF(H297="","",H297*'Parâmetros'!$B$6)</f>
        <v/>
      </c>
      <c r="J297" s="44">
        <f>IF(H297="","",H297*'Parâmetros'!$B$7)</f>
        <v/>
      </c>
      <c r="K297" s="44">
        <f>IF(H297="","",H297*'Parâmetros'!$B$8)</f>
        <v/>
      </c>
      <c r="L297" s="44">
        <f>IF(H297="","",IF('Parâmetros'!$B$5="Conservador",I297,IF('Parâmetros'!$B$5="Otimista",K297,J297)))</f>
        <v/>
      </c>
      <c r="M297" s="46">
        <f>IF(B297="","",IF(COUNTIFS('Histórico'!$B$6:$B$305,B297,'Histórico'!$J$6:$J$305,"&lt;&gt;")&gt;='Parâmetros'!$B$10,AVERAGEIFS('Histórico'!$K$6:$K$305,'Histórico'!$B$6:$B$305,B297,'Histórico'!$J$6:$J$305,"&lt;&gt;"),'Parâmetros'!$B$9))</f>
        <v/>
      </c>
      <c r="N297" s="44">
        <f>IF(L297="","",MAX(0,L297*(1-M297)))</f>
        <v/>
      </c>
      <c r="O297" s="44">
        <f>IF(L297="","",L297*(1+M297))</f>
        <v/>
      </c>
      <c r="P297" s="44">
        <f>IF(L297="","",IF(INDEX('Parâmetros'!$E$18:$E$117,MATCH(B297,'Parâmetros'!$A$18:$A$117,0))="","",INDEX('Parâmetros'!$E$18:$E$117,MATCH(B297,'Parâmetros'!$A$18:$A$117,0))+N(INDEX('Parâmetros'!$F$18:$F$117,MATCH(B297,'Parâmetros'!$A$18:$A$117,0)))-SUMIFS($L$6:L297,$B$6:B297,B297,$A$6:A297,"&lt;="&amp;A297)))</f>
        <v/>
      </c>
      <c r="Q297" s="44">
        <f>IF(P297="","",MAX(0,-P297))</f>
        <v/>
      </c>
      <c r="R297" s="43">
        <f>IF(B297="","",IF(L297="","SEM BASE",IF(P297="","ESTOQUE NÃO INFORMADO",IF(P297&lt;0,"RUPTURA PREVISTA",IF(D297="Sem histórico","USAR DEMANDA INICIAL",IF(D297="Histórico insuficiente","HISTÓRICO INSUFICIENTE","OK"))))))</f>
        <v/>
      </c>
    </row>
    <row r="298">
      <c r="A298" s="42">
        <f>IF(B298="","",EDATE(EOMONTH('Parâmetros'!$B$2,0)+1,MOD(ROW()-6,12)))</f>
        <v/>
      </c>
      <c r="B29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98" s="43">
        <f>IF(B298="","",INDEX('Parâmetros'!$B$18:$B$117,MATCH(B298,'Parâmetros'!$A$18:$A$117,0)))</f>
        <v/>
      </c>
      <c r="D298" s="43">
        <f>IF(B298="","",INDEX('Parâmetros'!$I$18:$I$117,MATCH(B298,'Parâmetros'!$A$18:$A$117,0)))</f>
        <v/>
      </c>
      <c r="E298" s="44">
        <f>IF(B298="","",IF(COUNTIFS('Histórico'!$B$6:$B$305,B298,'Histórico'!$A$6:$A$305,"&gt;="&amp;EDATE(EOMONTH('Parâmetros'!$B$2,0)+1,-'Parâmetros'!$B$4),'Histórico'!$A$6:$A$305,"&lt;="&amp;'Parâmetros'!$B$2,'Histórico'!$L$6:$L$305,"OK")&gt;='Parâmetros'!$B$11,AVERAGEIFS('Histórico'!$H$6:$H$305,'Histórico'!$B$6:$B$305,B298,'Histórico'!$A$6:$A$305,"&gt;="&amp;EDATE(EOMONTH('Parâmetros'!$B$2,0)+1,-'Parâmetros'!$B$4),'Histórico'!$A$6:$A$305,"&lt;="&amp;'Parâmetros'!$B$2,'Histórico'!$L$6:$L$305,"OK"),IF(INDEX('Parâmetros'!$G$18:$G$117,MATCH(B298,'Parâmetros'!$A$18:$A$117,0))="","",INDEX('Parâmetros'!$G$18:$G$117,MATCH(B298,'Parâmetros'!$A$18:$A$117,0)))))</f>
        <v/>
      </c>
      <c r="F298" s="45">
        <f>IF(B298="","",IF(COUNTIFS('Histórico'!$B$6:$B$305,B298,'Histórico'!$L$6:$L$305,"OK",'Histórico'!$M$6:$M$305,MONTH(A298),'Histórico'!$A$6:$A$305,"&lt;="&amp;'Parâmetros'!$B$2)&gt;='Parâmetros'!$B$12,MAX('Parâmetros'!$B$13,MIN('Parâmetros'!$B$14,IFERROR(AVERAGEIFS('Histórico'!$H$6:$H$305,'Histórico'!$B$6:$B$305,B298,'Histórico'!$L$6:$L$305,"OK",'Histórico'!$M$6:$M$305,MONTH(A298),'Histórico'!$A$6:$A$305,"&lt;="&amp;'Parâmetros'!$B$2)/AVERAGEIFS('Histórico'!$H$6:$H$305,'Histórico'!$B$6:$B$305,B298,'Histórico'!$L$6:$L$305,"OK",'Histórico'!$A$6:$A$305,"&lt;="&amp;'Parâmetros'!$B$2),1))),1))</f>
        <v/>
      </c>
      <c r="G298" s="45">
        <f>IF(OR(A298="",B298=""),"",MAX(0.1,1+SUMPRODUCT(--('Eventos'!$B$6:$B$105&lt;=EOMONTH(A298,0)),--('Eventos'!$C$6:$C$105&gt;=A298),--((('Eventos'!$D$6:$D$105=B298)+('Eventos'!$D$6:$D$105="TODOS"))&gt;0),--('Eventos'!$G$6:$G$105="Ativo"),--('Eventos'!$I$6:$I$105="OK"),'Eventos'!$F$6:$F$105)))</f>
        <v/>
      </c>
      <c r="H298" s="44">
        <f>IF(OR(B298="",E298=""),"",MAX(0,E298*F298*G298))</f>
        <v/>
      </c>
      <c r="I298" s="44">
        <f>IF(H298="","",H298*'Parâmetros'!$B$6)</f>
        <v/>
      </c>
      <c r="J298" s="44">
        <f>IF(H298="","",H298*'Parâmetros'!$B$7)</f>
        <v/>
      </c>
      <c r="K298" s="44">
        <f>IF(H298="","",H298*'Parâmetros'!$B$8)</f>
        <v/>
      </c>
      <c r="L298" s="44">
        <f>IF(H298="","",IF('Parâmetros'!$B$5="Conservador",I298,IF('Parâmetros'!$B$5="Otimista",K298,J298)))</f>
        <v/>
      </c>
      <c r="M298" s="46">
        <f>IF(B298="","",IF(COUNTIFS('Histórico'!$B$6:$B$305,B298,'Histórico'!$J$6:$J$305,"&lt;&gt;")&gt;='Parâmetros'!$B$10,AVERAGEIFS('Histórico'!$K$6:$K$305,'Histórico'!$B$6:$B$305,B298,'Histórico'!$J$6:$J$305,"&lt;&gt;"),'Parâmetros'!$B$9))</f>
        <v/>
      </c>
      <c r="N298" s="44">
        <f>IF(L298="","",MAX(0,L298*(1-M298)))</f>
        <v/>
      </c>
      <c r="O298" s="44">
        <f>IF(L298="","",L298*(1+M298))</f>
        <v/>
      </c>
      <c r="P298" s="44">
        <f>IF(L298="","",IF(INDEX('Parâmetros'!$E$18:$E$117,MATCH(B298,'Parâmetros'!$A$18:$A$117,0))="","",INDEX('Parâmetros'!$E$18:$E$117,MATCH(B298,'Parâmetros'!$A$18:$A$117,0))+N(INDEX('Parâmetros'!$F$18:$F$117,MATCH(B298,'Parâmetros'!$A$18:$A$117,0)))-SUMIFS($L$6:L298,$B$6:B298,B298,$A$6:A298,"&lt;="&amp;A298)))</f>
        <v/>
      </c>
      <c r="Q298" s="44">
        <f>IF(P298="","",MAX(0,-P298))</f>
        <v/>
      </c>
      <c r="R298" s="43">
        <f>IF(B298="","",IF(L298="","SEM BASE",IF(P298="","ESTOQUE NÃO INFORMADO",IF(P298&lt;0,"RUPTURA PREVISTA",IF(D298="Sem histórico","USAR DEMANDA INICIAL",IF(D298="Histórico insuficiente","HISTÓRICO INSUFICIENTE","OK"))))))</f>
        <v/>
      </c>
    </row>
    <row r="299">
      <c r="A299" s="42">
        <f>IF(B299="","",EDATE(EOMONTH('Parâmetros'!$B$2,0)+1,MOD(ROW()-6,12)))</f>
        <v/>
      </c>
      <c r="B29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299" s="43">
        <f>IF(B299="","",INDEX('Parâmetros'!$B$18:$B$117,MATCH(B299,'Parâmetros'!$A$18:$A$117,0)))</f>
        <v/>
      </c>
      <c r="D299" s="43">
        <f>IF(B299="","",INDEX('Parâmetros'!$I$18:$I$117,MATCH(B299,'Parâmetros'!$A$18:$A$117,0)))</f>
        <v/>
      </c>
      <c r="E299" s="44">
        <f>IF(B299="","",IF(COUNTIFS('Histórico'!$B$6:$B$305,B299,'Histórico'!$A$6:$A$305,"&gt;="&amp;EDATE(EOMONTH('Parâmetros'!$B$2,0)+1,-'Parâmetros'!$B$4),'Histórico'!$A$6:$A$305,"&lt;="&amp;'Parâmetros'!$B$2,'Histórico'!$L$6:$L$305,"OK")&gt;='Parâmetros'!$B$11,AVERAGEIFS('Histórico'!$H$6:$H$305,'Histórico'!$B$6:$B$305,B299,'Histórico'!$A$6:$A$305,"&gt;="&amp;EDATE(EOMONTH('Parâmetros'!$B$2,0)+1,-'Parâmetros'!$B$4),'Histórico'!$A$6:$A$305,"&lt;="&amp;'Parâmetros'!$B$2,'Histórico'!$L$6:$L$305,"OK"),IF(INDEX('Parâmetros'!$G$18:$G$117,MATCH(B299,'Parâmetros'!$A$18:$A$117,0))="","",INDEX('Parâmetros'!$G$18:$G$117,MATCH(B299,'Parâmetros'!$A$18:$A$117,0)))))</f>
        <v/>
      </c>
      <c r="F299" s="45">
        <f>IF(B299="","",IF(COUNTIFS('Histórico'!$B$6:$B$305,B299,'Histórico'!$L$6:$L$305,"OK",'Histórico'!$M$6:$M$305,MONTH(A299),'Histórico'!$A$6:$A$305,"&lt;="&amp;'Parâmetros'!$B$2)&gt;='Parâmetros'!$B$12,MAX('Parâmetros'!$B$13,MIN('Parâmetros'!$B$14,IFERROR(AVERAGEIFS('Histórico'!$H$6:$H$305,'Histórico'!$B$6:$B$305,B299,'Histórico'!$L$6:$L$305,"OK",'Histórico'!$M$6:$M$305,MONTH(A299),'Histórico'!$A$6:$A$305,"&lt;="&amp;'Parâmetros'!$B$2)/AVERAGEIFS('Histórico'!$H$6:$H$305,'Histórico'!$B$6:$B$305,B299,'Histórico'!$L$6:$L$305,"OK",'Histórico'!$A$6:$A$305,"&lt;="&amp;'Parâmetros'!$B$2),1))),1))</f>
        <v/>
      </c>
      <c r="G299" s="45">
        <f>IF(OR(A299="",B299=""),"",MAX(0.1,1+SUMPRODUCT(--('Eventos'!$B$6:$B$105&lt;=EOMONTH(A299,0)),--('Eventos'!$C$6:$C$105&gt;=A299),--((('Eventos'!$D$6:$D$105=B299)+('Eventos'!$D$6:$D$105="TODOS"))&gt;0),--('Eventos'!$G$6:$G$105="Ativo"),--('Eventos'!$I$6:$I$105="OK"),'Eventos'!$F$6:$F$105)))</f>
        <v/>
      </c>
      <c r="H299" s="44">
        <f>IF(OR(B299="",E299=""),"",MAX(0,E299*F299*G299))</f>
        <v/>
      </c>
      <c r="I299" s="44">
        <f>IF(H299="","",H299*'Parâmetros'!$B$6)</f>
        <v/>
      </c>
      <c r="J299" s="44">
        <f>IF(H299="","",H299*'Parâmetros'!$B$7)</f>
        <v/>
      </c>
      <c r="K299" s="44">
        <f>IF(H299="","",H299*'Parâmetros'!$B$8)</f>
        <v/>
      </c>
      <c r="L299" s="44">
        <f>IF(H299="","",IF('Parâmetros'!$B$5="Conservador",I299,IF('Parâmetros'!$B$5="Otimista",K299,J299)))</f>
        <v/>
      </c>
      <c r="M299" s="46">
        <f>IF(B299="","",IF(COUNTIFS('Histórico'!$B$6:$B$305,B299,'Histórico'!$J$6:$J$305,"&lt;&gt;")&gt;='Parâmetros'!$B$10,AVERAGEIFS('Histórico'!$K$6:$K$305,'Histórico'!$B$6:$B$305,B299,'Histórico'!$J$6:$J$305,"&lt;&gt;"),'Parâmetros'!$B$9))</f>
        <v/>
      </c>
      <c r="N299" s="44">
        <f>IF(L299="","",MAX(0,L299*(1-M299)))</f>
        <v/>
      </c>
      <c r="O299" s="44">
        <f>IF(L299="","",L299*(1+M299))</f>
        <v/>
      </c>
      <c r="P299" s="44">
        <f>IF(L299="","",IF(INDEX('Parâmetros'!$E$18:$E$117,MATCH(B299,'Parâmetros'!$A$18:$A$117,0))="","",INDEX('Parâmetros'!$E$18:$E$117,MATCH(B299,'Parâmetros'!$A$18:$A$117,0))+N(INDEX('Parâmetros'!$F$18:$F$117,MATCH(B299,'Parâmetros'!$A$18:$A$117,0)))-SUMIFS($L$6:L299,$B$6:B299,B299,$A$6:A299,"&lt;="&amp;A299)))</f>
        <v/>
      </c>
      <c r="Q299" s="44">
        <f>IF(P299="","",MAX(0,-P299))</f>
        <v/>
      </c>
      <c r="R299" s="43">
        <f>IF(B299="","",IF(L299="","SEM BASE",IF(P299="","ESTOQUE NÃO INFORMADO",IF(P299&lt;0,"RUPTURA PREVISTA",IF(D299="Sem histórico","USAR DEMANDA INICIAL",IF(D299="Histórico insuficiente","HISTÓRICO INSUFICIENTE","OK"))))))</f>
        <v/>
      </c>
    </row>
    <row r="300">
      <c r="A300" s="42">
        <f>IF(B300="","",EDATE(EOMONTH('Parâmetros'!$B$2,0)+1,MOD(ROW()-6,12)))</f>
        <v/>
      </c>
      <c r="B30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00" s="43">
        <f>IF(B300="","",INDEX('Parâmetros'!$B$18:$B$117,MATCH(B300,'Parâmetros'!$A$18:$A$117,0)))</f>
        <v/>
      </c>
      <c r="D300" s="43">
        <f>IF(B300="","",INDEX('Parâmetros'!$I$18:$I$117,MATCH(B300,'Parâmetros'!$A$18:$A$117,0)))</f>
        <v/>
      </c>
      <c r="E300" s="44">
        <f>IF(B300="","",IF(COUNTIFS('Histórico'!$B$6:$B$305,B300,'Histórico'!$A$6:$A$305,"&gt;="&amp;EDATE(EOMONTH('Parâmetros'!$B$2,0)+1,-'Parâmetros'!$B$4),'Histórico'!$A$6:$A$305,"&lt;="&amp;'Parâmetros'!$B$2,'Histórico'!$L$6:$L$305,"OK")&gt;='Parâmetros'!$B$11,AVERAGEIFS('Histórico'!$H$6:$H$305,'Histórico'!$B$6:$B$305,B300,'Histórico'!$A$6:$A$305,"&gt;="&amp;EDATE(EOMONTH('Parâmetros'!$B$2,0)+1,-'Parâmetros'!$B$4),'Histórico'!$A$6:$A$305,"&lt;="&amp;'Parâmetros'!$B$2,'Histórico'!$L$6:$L$305,"OK"),IF(INDEX('Parâmetros'!$G$18:$G$117,MATCH(B300,'Parâmetros'!$A$18:$A$117,0))="","",INDEX('Parâmetros'!$G$18:$G$117,MATCH(B300,'Parâmetros'!$A$18:$A$117,0)))))</f>
        <v/>
      </c>
      <c r="F300" s="45">
        <f>IF(B300="","",IF(COUNTIFS('Histórico'!$B$6:$B$305,B300,'Histórico'!$L$6:$L$305,"OK",'Histórico'!$M$6:$M$305,MONTH(A300),'Histórico'!$A$6:$A$305,"&lt;="&amp;'Parâmetros'!$B$2)&gt;='Parâmetros'!$B$12,MAX('Parâmetros'!$B$13,MIN('Parâmetros'!$B$14,IFERROR(AVERAGEIFS('Histórico'!$H$6:$H$305,'Histórico'!$B$6:$B$305,B300,'Histórico'!$L$6:$L$305,"OK",'Histórico'!$M$6:$M$305,MONTH(A300),'Histórico'!$A$6:$A$305,"&lt;="&amp;'Parâmetros'!$B$2)/AVERAGEIFS('Histórico'!$H$6:$H$305,'Histórico'!$B$6:$B$305,B300,'Histórico'!$L$6:$L$305,"OK",'Histórico'!$A$6:$A$305,"&lt;="&amp;'Parâmetros'!$B$2),1))),1))</f>
        <v/>
      </c>
      <c r="G300" s="45">
        <f>IF(OR(A300="",B300=""),"",MAX(0.1,1+SUMPRODUCT(--('Eventos'!$B$6:$B$105&lt;=EOMONTH(A300,0)),--('Eventos'!$C$6:$C$105&gt;=A300),--((('Eventos'!$D$6:$D$105=B300)+('Eventos'!$D$6:$D$105="TODOS"))&gt;0),--('Eventos'!$G$6:$G$105="Ativo"),--('Eventos'!$I$6:$I$105="OK"),'Eventos'!$F$6:$F$105)))</f>
        <v/>
      </c>
      <c r="H300" s="44">
        <f>IF(OR(B300="",E300=""),"",MAX(0,E300*F300*G300))</f>
        <v/>
      </c>
      <c r="I300" s="44">
        <f>IF(H300="","",H300*'Parâmetros'!$B$6)</f>
        <v/>
      </c>
      <c r="J300" s="44">
        <f>IF(H300="","",H300*'Parâmetros'!$B$7)</f>
        <v/>
      </c>
      <c r="K300" s="44">
        <f>IF(H300="","",H300*'Parâmetros'!$B$8)</f>
        <v/>
      </c>
      <c r="L300" s="44">
        <f>IF(H300="","",IF('Parâmetros'!$B$5="Conservador",I300,IF('Parâmetros'!$B$5="Otimista",K300,J300)))</f>
        <v/>
      </c>
      <c r="M300" s="46">
        <f>IF(B300="","",IF(COUNTIFS('Histórico'!$B$6:$B$305,B300,'Histórico'!$J$6:$J$305,"&lt;&gt;")&gt;='Parâmetros'!$B$10,AVERAGEIFS('Histórico'!$K$6:$K$305,'Histórico'!$B$6:$B$305,B300,'Histórico'!$J$6:$J$305,"&lt;&gt;"),'Parâmetros'!$B$9))</f>
        <v/>
      </c>
      <c r="N300" s="44">
        <f>IF(L300="","",MAX(0,L300*(1-M300)))</f>
        <v/>
      </c>
      <c r="O300" s="44">
        <f>IF(L300="","",L300*(1+M300))</f>
        <v/>
      </c>
      <c r="P300" s="44">
        <f>IF(L300="","",IF(INDEX('Parâmetros'!$E$18:$E$117,MATCH(B300,'Parâmetros'!$A$18:$A$117,0))="","",INDEX('Parâmetros'!$E$18:$E$117,MATCH(B300,'Parâmetros'!$A$18:$A$117,0))+N(INDEX('Parâmetros'!$F$18:$F$117,MATCH(B300,'Parâmetros'!$A$18:$A$117,0)))-SUMIFS($L$6:L300,$B$6:B300,B300,$A$6:A300,"&lt;="&amp;A300)))</f>
        <v/>
      </c>
      <c r="Q300" s="44">
        <f>IF(P300="","",MAX(0,-P300))</f>
        <v/>
      </c>
      <c r="R300" s="43">
        <f>IF(B300="","",IF(L300="","SEM BASE",IF(P300="","ESTOQUE NÃO INFORMADO",IF(P300&lt;0,"RUPTURA PREVISTA",IF(D300="Sem histórico","USAR DEMANDA INICIAL",IF(D300="Histórico insuficiente","HISTÓRICO INSUFICIENTE","OK"))))))</f>
        <v/>
      </c>
    </row>
    <row r="301">
      <c r="A301" s="42">
        <f>IF(B301="","",EDATE(EOMONTH('Parâmetros'!$B$2,0)+1,MOD(ROW()-6,12)))</f>
        <v/>
      </c>
      <c r="B30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01" s="43">
        <f>IF(B301="","",INDEX('Parâmetros'!$B$18:$B$117,MATCH(B301,'Parâmetros'!$A$18:$A$117,0)))</f>
        <v/>
      </c>
      <c r="D301" s="43">
        <f>IF(B301="","",INDEX('Parâmetros'!$I$18:$I$117,MATCH(B301,'Parâmetros'!$A$18:$A$117,0)))</f>
        <v/>
      </c>
      <c r="E301" s="44">
        <f>IF(B301="","",IF(COUNTIFS('Histórico'!$B$6:$B$305,B301,'Histórico'!$A$6:$A$305,"&gt;="&amp;EDATE(EOMONTH('Parâmetros'!$B$2,0)+1,-'Parâmetros'!$B$4),'Histórico'!$A$6:$A$305,"&lt;="&amp;'Parâmetros'!$B$2,'Histórico'!$L$6:$L$305,"OK")&gt;='Parâmetros'!$B$11,AVERAGEIFS('Histórico'!$H$6:$H$305,'Histórico'!$B$6:$B$305,B301,'Histórico'!$A$6:$A$305,"&gt;="&amp;EDATE(EOMONTH('Parâmetros'!$B$2,0)+1,-'Parâmetros'!$B$4),'Histórico'!$A$6:$A$305,"&lt;="&amp;'Parâmetros'!$B$2,'Histórico'!$L$6:$L$305,"OK"),IF(INDEX('Parâmetros'!$G$18:$G$117,MATCH(B301,'Parâmetros'!$A$18:$A$117,0))="","",INDEX('Parâmetros'!$G$18:$G$117,MATCH(B301,'Parâmetros'!$A$18:$A$117,0)))))</f>
        <v/>
      </c>
      <c r="F301" s="45">
        <f>IF(B301="","",IF(COUNTIFS('Histórico'!$B$6:$B$305,B301,'Histórico'!$L$6:$L$305,"OK",'Histórico'!$M$6:$M$305,MONTH(A301),'Histórico'!$A$6:$A$305,"&lt;="&amp;'Parâmetros'!$B$2)&gt;='Parâmetros'!$B$12,MAX('Parâmetros'!$B$13,MIN('Parâmetros'!$B$14,IFERROR(AVERAGEIFS('Histórico'!$H$6:$H$305,'Histórico'!$B$6:$B$305,B301,'Histórico'!$L$6:$L$305,"OK",'Histórico'!$M$6:$M$305,MONTH(A301),'Histórico'!$A$6:$A$305,"&lt;="&amp;'Parâmetros'!$B$2)/AVERAGEIFS('Histórico'!$H$6:$H$305,'Histórico'!$B$6:$B$305,B301,'Histórico'!$L$6:$L$305,"OK",'Histórico'!$A$6:$A$305,"&lt;="&amp;'Parâmetros'!$B$2),1))),1))</f>
        <v/>
      </c>
      <c r="G301" s="45">
        <f>IF(OR(A301="",B301=""),"",MAX(0.1,1+SUMPRODUCT(--('Eventos'!$B$6:$B$105&lt;=EOMONTH(A301,0)),--('Eventos'!$C$6:$C$105&gt;=A301),--((('Eventos'!$D$6:$D$105=B301)+('Eventos'!$D$6:$D$105="TODOS"))&gt;0),--('Eventos'!$G$6:$G$105="Ativo"),--('Eventos'!$I$6:$I$105="OK"),'Eventos'!$F$6:$F$105)))</f>
        <v/>
      </c>
      <c r="H301" s="44">
        <f>IF(OR(B301="",E301=""),"",MAX(0,E301*F301*G301))</f>
        <v/>
      </c>
      <c r="I301" s="44">
        <f>IF(H301="","",H301*'Parâmetros'!$B$6)</f>
        <v/>
      </c>
      <c r="J301" s="44">
        <f>IF(H301="","",H301*'Parâmetros'!$B$7)</f>
        <v/>
      </c>
      <c r="K301" s="44">
        <f>IF(H301="","",H301*'Parâmetros'!$B$8)</f>
        <v/>
      </c>
      <c r="L301" s="44">
        <f>IF(H301="","",IF('Parâmetros'!$B$5="Conservador",I301,IF('Parâmetros'!$B$5="Otimista",K301,J301)))</f>
        <v/>
      </c>
      <c r="M301" s="46">
        <f>IF(B301="","",IF(COUNTIFS('Histórico'!$B$6:$B$305,B301,'Histórico'!$J$6:$J$305,"&lt;&gt;")&gt;='Parâmetros'!$B$10,AVERAGEIFS('Histórico'!$K$6:$K$305,'Histórico'!$B$6:$B$305,B301,'Histórico'!$J$6:$J$305,"&lt;&gt;"),'Parâmetros'!$B$9))</f>
        <v/>
      </c>
      <c r="N301" s="44">
        <f>IF(L301="","",MAX(0,L301*(1-M301)))</f>
        <v/>
      </c>
      <c r="O301" s="44">
        <f>IF(L301="","",L301*(1+M301))</f>
        <v/>
      </c>
      <c r="P301" s="44">
        <f>IF(L301="","",IF(INDEX('Parâmetros'!$E$18:$E$117,MATCH(B301,'Parâmetros'!$A$18:$A$117,0))="","",INDEX('Parâmetros'!$E$18:$E$117,MATCH(B301,'Parâmetros'!$A$18:$A$117,0))+N(INDEX('Parâmetros'!$F$18:$F$117,MATCH(B301,'Parâmetros'!$A$18:$A$117,0)))-SUMIFS($L$6:L301,$B$6:B301,B301,$A$6:A301,"&lt;="&amp;A301)))</f>
        <v/>
      </c>
      <c r="Q301" s="44">
        <f>IF(P301="","",MAX(0,-P301))</f>
        <v/>
      </c>
      <c r="R301" s="43">
        <f>IF(B301="","",IF(L301="","SEM BASE",IF(P301="","ESTOQUE NÃO INFORMADO",IF(P301&lt;0,"RUPTURA PREVISTA",IF(D301="Sem histórico","USAR DEMANDA INICIAL",IF(D301="Histórico insuficiente","HISTÓRICO INSUFICIENTE","OK"))))))</f>
        <v/>
      </c>
    </row>
    <row r="302">
      <c r="A302" s="42">
        <f>IF(B302="","",EDATE(EOMONTH('Parâmetros'!$B$2,0)+1,MOD(ROW()-6,12)))</f>
        <v/>
      </c>
      <c r="B30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02" s="43">
        <f>IF(B302="","",INDEX('Parâmetros'!$B$18:$B$117,MATCH(B302,'Parâmetros'!$A$18:$A$117,0)))</f>
        <v/>
      </c>
      <c r="D302" s="43">
        <f>IF(B302="","",INDEX('Parâmetros'!$I$18:$I$117,MATCH(B302,'Parâmetros'!$A$18:$A$117,0)))</f>
        <v/>
      </c>
      <c r="E302" s="44">
        <f>IF(B302="","",IF(COUNTIFS('Histórico'!$B$6:$B$305,B302,'Histórico'!$A$6:$A$305,"&gt;="&amp;EDATE(EOMONTH('Parâmetros'!$B$2,0)+1,-'Parâmetros'!$B$4),'Histórico'!$A$6:$A$305,"&lt;="&amp;'Parâmetros'!$B$2,'Histórico'!$L$6:$L$305,"OK")&gt;='Parâmetros'!$B$11,AVERAGEIFS('Histórico'!$H$6:$H$305,'Histórico'!$B$6:$B$305,B302,'Histórico'!$A$6:$A$305,"&gt;="&amp;EDATE(EOMONTH('Parâmetros'!$B$2,0)+1,-'Parâmetros'!$B$4),'Histórico'!$A$6:$A$305,"&lt;="&amp;'Parâmetros'!$B$2,'Histórico'!$L$6:$L$305,"OK"),IF(INDEX('Parâmetros'!$G$18:$G$117,MATCH(B302,'Parâmetros'!$A$18:$A$117,0))="","",INDEX('Parâmetros'!$G$18:$G$117,MATCH(B302,'Parâmetros'!$A$18:$A$117,0)))))</f>
        <v/>
      </c>
      <c r="F302" s="45">
        <f>IF(B302="","",IF(COUNTIFS('Histórico'!$B$6:$B$305,B302,'Histórico'!$L$6:$L$305,"OK",'Histórico'!$M$6:$M$305,MONTH(A302),'Histórico'!$A$6:$A$305,"&lt;="&amp;'Parâmetros'!$B$2)&gt;='Parâmetros'!$B$12,MAX('Parâmetros'!$B$13,MIN('Parâmetros'!$B$14,IFERROR(AVERAGEIFS('Histórico'!$H$6:$H$305,'Histórico'!$B$6:$B$305,B302,'Histórico'!$L$6:$L$305,"OK",'Histórico'!$M$6:$M$305,MONTH(A302),'Histórico'!$A$6:$A$305,"&lt;="&amp;'Parâmetros'!$B$2)/AVERAGEIFS('Histórico'!$H$6:$H$305,'Histórico'!$B$6:$B$305,B302,'Histórico'!$L$6:$L$305,"OK",'Histórico'!$A$6:$A$305,"&lt;="&amp;'Parâmetros'!$B$2),1))),1))</f>
        <v/>
      </c>
      <c r="G302" s="45">
        <f>IF(OR(A302="",B302=""),"",MAX(0.1,1+SUMPRODUCT(--('Eventos'!$B$6:$B$105&lt;=EOMONTH(A302,0)),--('Eventos'!$C$6:$C$105&gt;=A302),--((('Eventos'!$D$6:$D$105=B302)+('Eventos'!$D$6:$D$105="TODOS"))&gt;0),--('Eventos'!$G$6:$G$105="Ativo"),--('Eventos'!$I$6:$I$105="OK"),'Eventos'!$F$6:$F$105)))</f>
        <v/>
      </c>
      <c r="H302" s="44">
        <f>IF(OR(B302="",E302=""),"",MAX(0,E302*F302*G302))</f>
        <v/>
      </c>
      <c r="I302" s="44">
        <f>IF(H302="","",H302*'Parâmetros'!$B$6)</f>
        <v/>
      </c>
      <c r="J302" s="44">
        <f>IF(H302="","",H302*'Parâmetros'!$B$7)</f>
        <v/>
      </c>
      <c r="K302" s="44">
        <f>IF(H302="","",H302*'Parâmetros'!$B$8)</f>
        <v/>
      </c>
      <c r="L302" s="44">
        <f>IF(H302="","",IF('Parâmetros'!$B$5="Conservador",I302,IF('Parâmetros'!$B$5="Otimista",K302,J302)))</f>
        <v/>
      </c>
      <c r="M302" s="46">
        <f>IF(B302="","",IF(COUNTIFS('Histórico'!$B$6:$B$305,B302,'Histórico'!$J$6:$J$305,"&lt;&gt;")&gt;='Parâmetros'!$B$10,AVERAGEIFS('Histórico'!$K$6:$K$305,'Histórico'!$B$6:$B$305,B302,'Histórico'!$J$6:$J$305,"&lt;&gt;"),'Parâmetros'!$B$9))</f>
        <v/>
      </c>
      <c r="N302" s="44">
        <f>IF(L302="","",MAX(0,L302*(1-M302)))</f>
        <v/>
      </c>
      <c r="O302" s="44">
        <f>IF(L302="","",L302*(1+M302))</f>
        <v/>
      </c>
      <c r="P302" s="44">
        <f>IF(L302="","",IF(INDEX('Parâmetros'!$E$18:$E$117,MATCH(B302,'Parâmetros'!$A$18:$A$117,0))="","",INDEX('Parâmetros'!$E$18:$E$117,MATCH(B302,'Parâmetros'!$A$18:$A$117,0))+N(INDEX('Parâmetros'!$F$18:$F$117,MATCH(B302,'Parâmetros'!$A$18:$A$117,0)))-SUMIFS($L$6:L302,$B$6:B302,B302,$A$6:A302,"&lt;="&amp;A302)))</f>
        <v/>
      </c>
      <c r="Q302" s="44">
        <f>IF(P302="","",MAX(0,-P302))</f>
        <v/>
      </c>
      <c r="R302" s="43">
        <f>IF(B302="","",IF(L302="","SEM BASE",IF(P302="","ESTOQUE NÃO INFORMADO",IF(P302&lt;0,"RUPTURA PREVISTA",IF(D302="Sem histórico","USAR DEMANDA INICIAL",IF(D302="Histórico insuficiente","HISTÓRICO INSUFICIENTE","OK"))))))</f>
        <v/>
      </c>
    </row>
    <row r="303">
      <c r="A303" s="42">
        <f>IF(B303="","",EDATE(EOMONTH('Parâmetros'!$B$2,0)+1,MOD(ROW()-6,12)))</f>
        <v/>
      </c>
      <c r="B30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03" s="43">
        <f>IF(B303="","",INDEX('Parâmetros'!$B$18:$B$117,MATCH(B303,'Parâmetros'!$A$18:$A$117,0)))</f>
        <v/>
      </c>
      <c r="D303" s="43">
        <f>IF(B303="","",INDEX('Parâmetros'!$I$18:$I$117,MATCH(B303,'Parâmetros'!$A$18:$A$117,0)))</f>
        <v/>
      </c>
      <c r="E303" s="44">
        <f>IF(B303="","",IF(COUNTIFS('Histórico'!$B$6:$B$305,B303,'Histórico'!$A$6:$A$305,"&gt;="&amp;EDATE(EOMONTH('Parâmetros'!$B$2,0)+1,-'Parâmetros'!$B$4),'Histórico'!$A$6:$A$305,"&lt;="&amp;'Parâmetros'!$B$2,'Histórico'!$L$6:$L$305,"OK")&gt;='Parâmetros'!$B$11,AVERAGEIFS('Histórico'!$H$6:$H$305,'Histórico'!$B$6:$B$305,B303,'Histórico'!$A$6:$A$305,"&gt;="&amp;EDATE(EOMONTH('Parâmetros'!$B$2,0)+1,-'Parâmetros'!$B$4),'Histórico'!$A$6:$A$305,"&lt;="&amp;'Parâmetros'!$B$2,'Histórico'!$L$6:$L$305,"OK"),IF(INDEX('Parâmetros'!$G$18:$G$117,MATCH(B303,'Parâmetros'!$A$18:$A$117,0))="","",INDEX('Parâmetros'!$G$18:$G$117,MATCH(B303,'Parâmetros'!$A$18:$A$117,0)))))</f>
        <v/>
      </c>
      <c r="F303" s="45">
        <f>IF(B303="","",IF(COUNTIFS('Histórico'!$B$6:$B$305,B303,'Histórico'!$L$6:$L$305,"OK",'Histórico'!$M$6:$M$305,MONTH(A303),'Histórico'!$A$6:$A$305,"&lt;="&amp;'Parâmetros'!$B$2)&gt;='Parâmetros'!$B$12,MAX('Parâmetros'!$B$13,MIN('Parâmetros'!$B$14,IFERROR(AVERAGEIFS('Histórico'!$H$6:$H$305,'Histórico'!$B$6:$B$305,B303,'Histórico'!$L$6:$L$305,"OK",'Histórico'!$M$6:$M$305,MONTH(A303),'Histórico'!$A$6:$A$305,"&lt;="&amp;'Parâmetros'!$B$2)/AVERAGEIFS('Histórico'!$H$6:$H$305,'Histórico'!$B$6:$B$305,B303,'Histórico'!$L$6:$L$305,"OK",'Histórico'!$A$6:$A$305,"&lt;="&amp;'Parâmetros'!$B$2),1))),1))</f>
        <v/>
      </c>
      <c r="G303" s="45">
        <f>IF(OR(A303="",B303=""),"",MAX(0.1,1+SUMPRODUCT(--('Eventos'!$B$6:$B$105&lt;=EOMONTH(A303,0)),--('Eventos'!$C$6:$C$105&gt;=A303),--((('Eventos'!$D$6:$D$105=B303)+('Eventos'!$D$6:$D$105="TODOS"))&gt;0),--('Eventos'!$G$6:$G$105="Ativo"),--('Eventos'!$I$6:$I$105="OK"),'Eventos'!$F$6:$F$105)))</f>
        <v/>
      </c>
      <c r="H303" s="44">
        <f>IF(OR(B303="",E303=""),"",MAX(0,E303*F303*G303))</f>
        <v/>
      </c>
      <c r="I303" s="44">
        <f>IF(H303="","",H303*'Parâmetros'!$B$6)</f>
        <v/>
      </c>
      <c r="J303" s="44">
        <f>IF(H303="","",H303*'Parâmetros'!$B$7)</f>
        <v/>
      </c>
      <c r="K303" s="44">
        <f>IF(H303="","",H303*'Parâmetros'!$B$8)</f>
        <v/>
      </c>
      <c r="L303" s="44">
        <f>IF(H303="","",IF('Parâmetros'!$B$5="Conservador",I303,IF('Parâmetros'!$B$5="Otimista",K303,J303)))</f>
        <v/>
      </c>
      <c r="M303" s="46">
        <f>IF(B303="","",IF(COUNTIFS('Histórico'!$B$6:$B$305,B303,'Histórico'!$J$6:$J$305,"&lt;&gt;")&gt;='Parâmetros'!$B$10,AVERAGEIFS('Histórico'!$K$6:$K$305,'Histórico'!$B$6:$B$305,B303,'Histórico'!$J$6:$J$305,"&lt;&gt;"),'Parâmetros'!$B$9))</f>
        <v/>
      </c>
      <c r="N303" s="44">
        <f>IF(L303="","",MAX(0,L303*(1-M303)))</f>
        <v/>
      </c>
      <c r="O303" s="44">
        <f>IF(L303="","",L303*(1+M303))</f>
        <v/>
      </c>
      <c r="P303" s="44">
        <f>IF(L303="","",IF(INDEX('Parâmetros'!$E$18:$E$117,MATCH(B303,'Parâmetros'!$A$18:$A$117,0))="","",INDEX('Parâmetros'!$E$18:$E$117,MATCH(B303,'Parâmetros'!$A$18:$A$117,0))+N(INDEX('Parâmetros'!$F$18:$F$117,MATCH(B303,'Parâmetros'!$A$18:$A$117,0)))-SUMIFS($L$6:L303,$B$6:B303,B303,$A$6:A303,"&lt;="&amp;A303)))</f>
        <v/>
      </c>
      <c r="Q303" s="44">
        <f>IF(P303="","",MAX(0,-P303))</f>
        <v/>
      </c>
      <c r="R303" s="43">
        <f>IF(B303="","",IF(L303="","SEM BASE",IF(P303="","ESTOQUE NÃO INFORMADO",IF(P303&lt;0,"RUPTURA PREVISTA",IF(D303="Sem histórico","USAR DEMANDA INICIAL",IF(D303="Histórico insuficiente","HISTÓRICO INSUFICIENTE","OK"))))))</f>
        <v/>
      </c>
    </row>
    <row r="304">
      <c r="A304" s="42">
        <f>IF(B304="","",EDATE(EOMONTH('Parâmetros'!$B$2,0)+1,MOD(ROW()-6,12)))</f>
        <v/>
      </c>
      <c r="B30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04" s="43">
        <f>IF(B304="","",INDEX('Parâmetros'!$B$18:$B$117,MATCH(B304,'Parâmetros'!$A$18:$A$117,0)))</f>
        <v/>
      </c>
      <c r="D304" s="43">
        <f>IF(B304="","",INDEX('Parâmetros'!$I$18:$I$117,MATCH(B304,'Parâmetros'!$A$18:$A$117,0)))</f>
        <v/>
      </c>
      <c r="E304" s="44">
        <f>IF(B304="","",IF(COUNTIFS('Histórico'!$B$6:$B$305,B304,'Histórico'!$A$6:$A$305,"&gt;="&amp;EDATE(EOMONTH('Parâmetros'!$B$2,0)+1,-'Parâmetros'!$B$4),'Histórico'!$A$6:$A$305,"&lt;="&amp;'Parâmetros'!$B$2,'Histórico'!$L$6:$L$305,"OK")&gt;='Parâmetros'!$B$11,AVERAGEIFS('Histórico'!$H$6:$H$305,'Histórico'!$B$6:$B$305,B304,'Histórico'!$A$6:$A$305,"&gt;="&amp;EDATE(EOMONTH('Parâmetros'!$B$2,0)+1,-'Parâmetros'!$B$4),'Histórico'!$A$6:$A$305,"&lt;="&amp;'Parâmetros'!$B$2,'Histórico'!$L$6:$L$305,"OK"),IF(INDEX('Parâmetros'!$G$18:$G$117,MATCH(B304,'Parâmetros'!$A$18:$A$117,0))="","",INDEX('Parâmetros'!$G$18:$G$117,MATCH(B304,'Parâmetros'!$A$18:$A$117,0)))))</f>
        <v/>
      </c>
      <c r="F304" s="45">
        <f>IF(B304="","",IF(COUNTIFS('Histórico'!$B$6:$B$305,B304,'Histórico'!$L$6:$L$305,"OK",'Histórico'!$M$6:$M$305,MONTH(A304),'Histórico'!$A$6:$A$305,"&lt;="&amp;'Parâmetros'!$B$2)&gt;='Parâmetros'!$B$12,MAX('Parâmetros'!$B$13,MIN('Parâmetros'!$B$14,IFERROR(AVERAGEIFS('Histórico'!$H$6:$H$305,'Histórico'!$B$6:$B$305,B304,'Histórico'!$L$6:$L$305,"OK",'Histórico'!$M$6:$M$305,MONTH(A304),'Histórico'!$A$6:$A$305,"&lt;="&amp;'Parâmetros'!$B$2)/AVERAGEIFS('Histórico'!$H$6:$H$305,'Histórico'!$B$6:$B$305,B304,'Histórico'!$L$6:$L$305,"OK",'Histórico'!$A$6:$A$305,"&lt;="&amp;'Parâmetros'!$B$2),1))),1))</f>
        <v/>
      </c>
      <c r="G304" s="45">
        <f>IF(OR(A304="",B304=""),"",MAX(0.1,1+SUMPRODUCT(--('Eventos'!$B$6:$B$105&lt;=EOMONTH(A304,0)),--('Eventos'!$C$6:$C$105&gt;=A304),--((('Eventos'!$D$6:$D$105=B304)+('Eventos'!$D$6:$D$105="TODOS"))&gt;0),--('Eventos'!$G$6:$G$105="Ativo"),--('Eventos'!$I$6:$I$105="OK"),'Eventos'!$F$6:$F$105)))</f>
        <v/>
      </c>
      <c r="H304" s="44">
        <f>IF(OR(B304="",E304=""),"",MAX(0,E304*F304*G304))</f>
        <v/>
      </c>
      <c r="I304" s="44">
        <f>IF(H304="","",H304*'Parâmetros'!$B$6)</f>
        <v/>
      </c>
      <c r="J304" s="44">
        <f>IF(H304="","",H304*'Parâmetros'!$B$7)</f>
        <v/>
      </c>
      <c r="K304" s="44">
        <f>IF(H304="","",H304*'Parâmetros'!$B$8)</f>
        <v/>
      </c>
      <c r="L304" s="44">
        <f>IF(H304="","",IF('Parâmetros'!$B$5="Conservador",I304,IF('Parâmetros'!$B$5="Otimista",K304,J304)))</f>
        <v/>
      </c>
      <c r="M304" s="46">
        <f>IF(B304="","",IF(COUNTIFS('Histórico'!$B$6:$B$305,B304,'Histórico'!$J$6:$J$305,"&lt;&gt;")&gt;='Parâmetros'!$B$10,AVERAGEIFS('Histórico'!$K$6:$K$305,'Histórico'!$B$6:$B$305,B304,'Histórico'!$J$6:$J$305,"&lt;&gt;"),'Parâmetros'!$B$9))</f>
        <v/>
      </c>
      <c r="N304" s="44">
        <f>IF(L304="","",MAX(0,L304*(1-M304)))</f>
        <v/>
      </c>
      <c r="O304" s="44">
        <f>IF(L304="","",L304*(1+M304))</f>
        <v/>
      </c>
      <c r="P304" s="44">
        <f>IF(L304="","",IF(INDEX('Parâmetros'!$E$18:$E$117,MATCH(B304,'Parâmetros'!$A$18:$A$117,0))="","",INDEX('Parâmetros'!$E$18:$E$117,MATCH(B304,'Parâmetros'!$A$18:$A$117,0))+N(INDEX('Parâmetros'!$F$18:$F$117,MATCH(B304,'Parâmetros'!$A$18:$A$117,0)))-SUMIFS($L$6:L304,$B$6:B304,B304,$A$6:A304,"&lt;="&amp;A304)))</f>
        <v/>
      </c>
      <c r="Q304" s="44">
        <f>IF(P304="","",MAX(0,-P304))</f>
        <v/>
      </c>
      <c r="R304" s="43">
        <f>IF(B304="","",IF(L304="","SEM BASE",IF(P304="","ESTOQUE NÃO INFORMADO",IF(P304&lt;0,"RUPTURA PREVISTA",IF(D304="Sem histórico","USAR DEMANDA INICIAL",IF(D304="Histórico insuficiente","HISTÓRICO INSUFICIENTE","OK"))))))</f>
        <v/>
      </c>
    </row>
    <row r="305">
      <c r="A305" s="42">
        <f>IF(B305="","",EDATE(EOMONTH('Parâmetros'!$B$2,0)+1,MOD(ROW()-6,12)))</f>
        <v/>
      </c>
      <c r="B30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05" s="43">
        <f>IF(B305="","",INDEX('Parâmetros'!$B$18:$B$117,MATCH(B305,'Parâmetros'!$A$18:$A$117,0)))</f>
        <v/>
      </c>
      <c r="D305" s="43">
        <f>IF(B305="","",INDEX('Parâmetros'!$I$18:$I$117,MATCH(B305,'Parâmetros'!$A$18:$A$117,0)))</f>
        <v/>
      </c>
      <c r="E305" s="44">
        <f>IF(B305="","",IF(COUNTIFS('Histórico'!$B$6:$B$305,B305,'Histórico'!$A$6:$A$305,"&gt;="&amp;EDATE(EOMONTH('Parâmetros'!$B$2,0)+1,-'Parâmetros'!$B$4),'Histórico'!$A$6:$A$305,"&lt;="&amp;'Parâmetros'!$B$2,'Histórico'!$L$6:$L$305,"OK")&gt;='Parâmetros'!$B$11,AVERAGEIFS('Histórico'!$H$6:$H$305,'Histórico'!$B$6:$B$305,B305,'Histórico'!$A$6:$A$305,"&gt;="&amp;EDATE(EOMONTH('Parâmetros'!$B$2,0)+1,-'Parâmetros'!$B$4),'Histórico'!$A$6:$A$305,"&lt;="&amp;'Parâmetros'!$B$2,'Histórico'!$L$6:$L$305,"OK"),IF(INDEX('Parâmetros'!$G$18:$G$117,MATCH(B305,'Parâmetros'!$A$18:$A$117,0))="","",INDEX('Parâmetros'!$G$18:$G$117,MATCH(B305,'Parâmetros'!$A$18:$A$117,0)))))</f>
        <v/>
      </c>
      <c r="F305" s="45">
        <f>IF(B305="","",IF(COUNTIFS('Histórico'!$B$6:$B$305,B305,'Histórico'!$L$6:$L$305,"OK",'Histórico'!$M$6:$M$305,MONTH(A305),'Histórico'!$A$6:$A$305,"&lt;="&amp;'Parâmetros'!$B$2)&gt;='Parâmetros'!$B$12,MAX('Parâmetros'!$B$13,MIN('Parâmetros'!$B$14,IFERROR(AVERAGEIFS('Histórico'!$H$6:$H$305,'Histórico'!$B$6:$B$305,B305,'Histórico'!$L$6:$L$305,"OK",'Histórico'!$M$6:$M$305,MONTH(A305),'Histórico'!$A$6:$A$305,"&lt;="&amp;'Parâmetros'!$B$2)/AVERAGEIFS('Histórico'!$H$6:$H$305,'Histórico'!$B$6:$B$305,B305,'Histórico'!$L$6:$L$305,"OK",'Histórico'!$A$6:$A$305,"&lt;="&amp;'Parâmetros'!$B$2),1))),1))</f>
        <v/>
      </c>
      <c r="G305" s="45">
        <f>IF(OR(A305="",B305=""),"",MAX(0.1,1+SUMPRODUCT(--('Eventos'!$B$6:$B$105&lt;=EOMONTH(A305,0)),--('Eventos'!$C$6:$C$105&gt;=A305),--((('Eventos'!$D$6:$D$105=B305)+('Eventos'!$D$6:$D$105="TODOS"))&gt;0),--('Eventos'!$G$6:$G$105="Ativo"),--('Eventos'!$I$6:$I$105="OK"),'Eventos'!$F$6:$F$105)))</f>
        <v/>
      </c>
      <c r="H305" s="44">
        <f>IF(OR(B305="",E305=""),"",MAX(0,E305*F305*G305))</f>
        <v/>
      </c>
      <c r="I305" s="44">
        <f>IF(H305="","",H305*'Parâmetros'!$B$6)</f>
        <v/>
      </c>
      <c r="J305" s="44">
        <f>IF(H305="","",H305*'Parâmetros'!$B$7)</f>
        <v/>
      </c>
      <c r="K305" s="44">
        <f>IF(H305="","",H305*'Parâmetros'!$B$8)</f>
        <v/>
      </c>
      <c r="L305" s="44">
        <f>IF(H305="","",IF('Parâmetros'!$B$5="Conservador",I305,IF('Parâmetros'!$B$5="Otimista",K305,J305)))</f>
        <v/>
      </c>
      <c r="M305" s="46">
        <f>IF(B305="","",IF(COUNTIFS('Histórico'!$B$6:$B$305,B305,'Histórico'!$J$6:$J$305,"&lt;&gt;")&gt;='Parâmetros'!$B$10,AVERAGEIFS('Histórico'!$K$6:$K$305,'Histórico'!$B$6:$B$305,B305,'Histórico'!$J$6:$J$305,"&lt;&gt;"),'Parâmetros'!$B$9))</f>
        <v/>
      </c>
      <c r="N305" s="44">
        <f>IF(L305="","",MAX(0,L305*(1-M305)))</f>
        <v/>
      </c>
      <c r="O305" s="44">
        <f>IF(L305="","",L305*(1+M305))</f>
        <v/>
      </c>
      <c r="P305" s="44">
        <f>IF(L305="","",IF(INDEX('Parâmetros'!$E$18:$E$117,MATCH(B305,'Parâmetros'!$A$18:$A$117,0))="","",INDEX('Parâmetros'!$E$18:$E$117,MATCH(B305,'Parâmetros'!$A$18:$A$117,0))+N(INDEX('Parâmetros'!$F$18:$F$117,MATCH(B305,'Parâmetros'!$A$18:$A$117,0)))-SUMIFS($L$6:L305,$B$6:B305,B305,$A$6:A305,"&lt;="&amp;A305)))</f>
        <v/>
      </c>
      <c r="Q305" s="44">
        <f>IF(P305="","",MAX(0,-P305))</f>
        <v/>
      </c>
      <c r="R305" s="43">
        <f>IF(B305="","",IF(L305="","SEM BASE",IF(P305="","ESTOQUE NÃO INFORMADO",IF(P305&lt;0,"RUPTURA PREVISTA",IF(D305="Sem histórico","USAR DEMANDA INICIAL",IF(D305="Histórico insuficiente","HISTÓRICO INSUFICIENTE","OK"))))))</f>
        <v/>
      </c>
    </row>
    <row r="306">
      <c r="A306" s="42">
        <f>IF(B306="","",EDATE(EOMONTH('Parâmetros'!$B$2,0)+1,MOD(ROW()-6,12)))</f>
        <v/>
      </c>
      <c r="B30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06" s="43">
        <f>IF(B306="","",INDEX('Parâmetros'!$B$18:$B$117,MATCH(B306,'Parâmetros'!$A$18:$A$117,0)))</f>
        <v/>
      </c>
      <c r="D306" s="43">
        <f>IF(B306="","",INDEX('Parâmetros'!$I$18:$I$117,MATCH(B306,'Parâmetros'!$A$18:$A$117,0)))</f>
        <v/>
      </c>
      <c r="E306" s="44">
        <f>IF(B306="","",IF(COUNTIFS('Histórico'!$B$6:$B$305,B306,'Histórico'!$A$6:$A$305,"&gt;="&amp;EDATE(EOMONTH('Parâmetros'!$B$2,0)+1,-'Parâmetros'!$B$4),'Histórico'!$A$6:$A$305,"&lt;="&amp;'Parâmetros'!$B$2,'Histórico'!$L$6:$L$305,"OK")&gt;='Parâmetros'!$B$11,AVERAGEIFS('Histórico'!$H$6:$H$305,'Histórico'!$B$6:$B$305,B306,'Histórico'!$A$6:$A$305,"&gt;="&amp;EDATE(EOMONTH('Parâmetros'!$B$2,0)+1,-'Parâmetros'!$B$4),'Histórico'!$A$6:$A$305,"&lt;="&amp;'Parâmetros'!$B$2,'Histórico'!$L$6:$L$305,"OK"),IF(INDEX('Parâmetros'!$G$18:$G$117,MATCH(B306,'Parâmetros'!$A$18:$A$117,0))="","",INDEX('Parâmetros'!$G$18:$G$117,MATCH(B306,'Parâmetros'!$A$18:$A$117,0)))))</f>
        <v/>
      </c>
      <c r="F306" s="45">
        <f>IF(B306="","",IF(COUNTIFS('Histórico'!$B$6:$B$305,B306,'Histórico'!$L$6:$L$305,"OK",'Histórico'!$M$6:$M$305,MONTH(A306),'Histórico'!$A$6:$A$305,"&lt;="&amp;'Parâmetros'!$B$2)&gt;='Parâmetros'!$B$12,MAX('Parâmetros'!$B$13,MIN('Parâmetros'!$B$14,IFERROR(AVERAGEIFS('Histórico'!$H$6:$H$305,'Histórico'!$B$6:$B$305,B306,'Histórico'!$L$6:$L$305,"OK",'Histórico'!$M$6:$M$305,MONTH(A306),'Histórico'!$A$6:$A$305,"&lt;="&amp;'Parâmetros'!$B$2)/AVERAGEIFS('Histórico'!$H$6:$H$305,'Histórico'!$B$6:$B$305,B306,'Histórico'!$L$6:$L$305,"OK",'Histórico'!$A$6:$A$305,"&lt;="&amp;'Parâmetros'!$B$2),1))),1))</f>
        <v/>
      </c>
      <c r="G306" s="45">
        <f>IF(OR(A306="",B306=""),"",MAX(0.1,1+SUMPRODUCT(--('Eventos'!$B$6:$B$105&lt;=EOMONTH(A306,0)),--('Eventos'!$C$6:$C$105&gt;=A306),--((('Eventos'!$D$6:$D$105=B306)+('Eventos'!$D$6:$D$105="TODOS"))&gt;0),--('Eventos'!$G$6:$G$105="Ativo"),--('Eventos'!$I$6:$I$105="OK"),'Eventos'!$F$6:$F$105)))</f>
        <v/>
      </c>
      <c r="H306" s="44">
        <f>IF(OR(B306="",E306=""),"",MAX(0,E306*F306*G306))</f>
        <v/>
      </c>
      <c r="I306" s="44">
        <f>IF(H306="","",H306*'Parâmetros'!$B$6)</f>
        <v/>
      </c>
      <c r="J306" s="44">
        <f>IF(H306="","",H306*'Parâmetros'!$B$7)</f>
        <v/>
      </c>
      <c r="K306" s="44">
        <f>IF(H306="","",H306*'Parâmetros'!$B$8)</f>
        <v/>
      </c>
      <c r="L306" s="44">
        <f>IF(H306="","",IF('Parâmetros'!$B$5="Conservador",I306,IF('Parâmetros'!$B$5="Otimista",K306,J306)))</f>
        <v/>
      </c>
      <c r="M306" s="46">
        <f>IF(B306="","",IF(COUNTIFS('Histórico'!$B$6:$B$305,B306,'Histórico'!$J$6:$J$305,"&lt;&gt;")&gt;='Parâmetros'!$B$10,AVERAGEIFS('Histórico'!$K$6:$K$305,'Histórico'!$B$6:$B$305,B306,'Histórico'!$J$6:$J$305,"&lt;&gt;"),'Parâmetros'!$B$9))</f>
        <v/>
      </c>
      <c r="N306" s="44">
        <f>IF(L306="","",MAX(0,L306*(1-M306)))</f>
        <v/>
      </c>
      <c r="O306" s="44">
        <f>IF(L306="","",L306*(1+M306))</f>
        <v/>
      </c>
      <c r="P306" s="44">
        <f>IF(L306="","",IF(INDEX('Parâmetros'!$E$18:$E$117,MATCH(B306,'Parâmetros'!$A$18:$A$117,0))="","",INDEX('Parâmetros'!$E$18:$E$117,MATCH(B306,'Parâmetros'!$A$18:$A$117,0))+N(INDEX('Parâmetros'!$F$18:$F$117,MATCH(B306,'Parâmetros'!$A$18:$A$117,0)))-SUMIFS($L$6:L306,$B$6:B306,B306,$A$6:A306,"&lt;="&amp;A306)))</f>
        <v/>
      </c>
      <c r="Q306" s="44">
        <f>IF(P306="","",MAX(0,-P306))</f>
        <v/>
      </c>
      <c r="R306" s="43">
        <f>IF(B306="","",IF(L306="","SEM BASE",IF(P306="","ESTOQUE NÃO INFORMADO",IF(P306&lt;0,"RUPTURA PREVISTA",IF(D306="Sem histórico","USAR DEMANDA INICIAL",IF(D306="Histórico insuficiente","HISTÓRICO INSUFICIENTE","OK"))))))</f>
        <v/>
      </c>
    </row>
    <row r="307">
      <c r="A307" s="42">
        <f>IF(B307="","",EDATE(EOMONTH('Parâmetros'!$B$2,0)+1,MOD(ROW()-6,12)))</f>
        <v/>
      </c>
      <c r="B30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07" s="43">
        <f>IF(B307="","",INDEX('Parâmetros'!$B$18:$B$117,MATCH(B307,'Parâmetros'!$A$18:$A$117,0)))</f>
        <v/>
      </c>
      <c r="D307" s="43">
        <f>IF(B307="","",INDEX('Parâmetros'!$I$18:$I$117,MATCH(B307,'Parâmetros'!$A$18:$A$117,0)))</f>
        <v/>
      </c>
      <c r="E307" s="44">
        <f>IF(B307="","",IF(COUNTIFS('Histórico'!$B$6:$B$305,B307,'Histórico'!$A$6:$A$305,"&gt;="&amp;EDATE(EOMONTH('Parâmetros'!$B$2,0)+1,-'Parâmetros'!$B$4),'Histórico'!$A$6:$A$305,"&lt;="&amp;'Parâmetros'!$B$2,'Histórico'!$L$6:$L$305,"OK")&gt;='Parâmetros'!$B$11,AVERAGEIFS('Histórico'!$H$6:$H$305,'Histórico'!$B$6:$B$305,B307,'Histórico'!$A$6:$A$305,"&gt;="&amp;EDATE(EOMONTH('Parâmetros'!$B$2,0)+1,-'Parâmetros'!$B$4),'Histórico'!$A$6:$A$305,"&lt;="&amp;'Parâmetros'!$B$2,'Histórico'!$L$6:$L$305,"OK"),IF(INDEX('Parâmetros'!$G$18:$G$117,MATCH(B307,'Parâmetros'!$A$18:$A$117,0))="","",INDEX('Parâmetros'!$G$18:$G$117,MATCH(B307,'Parâmetros'!$A$18:$A$117,0)))))</f>
        <v/>
      </c>
      <c r="F307" s="45">
        <f>IF(B307="","",IF(COUNTIFS('Histórico'!$B$6:$B$305,B307,'Histórico'!$L$6:$L$305,"OK",'Histórico'!$M$6:$M$305,MONTH(A307),'Histórico'!$A$6:$A$305,"&lt;="&amp;'Parâmetros'!$B$2)&gt;='Parâmetros'!$B$12,MAX('Parâmetros'!$B$13,MIN('Parâmetros'!$B$14,IFERROR(AVERAGEIFS('Histórico'!$H$6:$H$305,'Histórico'!$B$6:$B$305,B307,'Histórico'!$L$6:$L$305,"OK",'Histórico'!$M$6:$M$305,MONTH(A307),'Histórico'!$A$6:$A$305,"&lt;="&amp;'Parâmetros'!$B$2)/AVERAGEIFS('Histórico'!$H$6:$H$305,'Histórico'!$B$6:$B$305,B307,'Histórico'!$L$6:$L$305,"OK",'Histórico'!$A$6:$A$305,"&lt;="&amp;'Parâmetros'!$B$2),1))),1))</f>
        <v/>
      </c>
      <c r="G307" s="45">
        <f>IF(OR(A307="",B307=""),"",MAX(0.1,1+SUMPRODUCT(--('Eventos'!$B$6:$B$105&lt;=EOMONTH(A307,0)),--('Eventos'!$C$6:$C$105&gt;=A307),--((('Eventos'!$D$6:$D$105=B307)+('Eventos'!$D$6:$D$105="TODOS"))&gt;0),--('Eventos'!$G$6:$G$105="Ativo"),--('Eventos'!$I$6:$I$105="OK"),'Eventos'!$F$6:$F$105)))</f>
        <v/>
      </c>
      <c r="H307" s="44">
        <f>IF(OR(B307="",E307=""),"",MAX(0,E307*F307*G307))</f>
        <v/>
      </c>
      <c r="I307" s="44">
        <f>IF(H307="","",H307*'Parâmetros'!$B$6)</f>
        <v/>
      </c>
      <c r="J307" s="44">
        <f>IF(H307="","",H307*'Parâmetros'!$B$7)</f>
        <v/>
      </c>
      <c r="K307" s="44">
        <f>IF(H307="","",H307*'Parâmetros'!$B$8)</f>
        <v/>
      </c>
      <c r="L307" s="44">
        <f>IF(H307="","",IF('Parâmetros'!$B$5="Conservador",I307,IF('Parâmetros'!$B$5="Otimista",K307,J307)))</f>
        <v/>
      </c>
      <c r="M307" s="46">
        <f>IF(B307="","",IF(COUNTIFS('Histórico'!$B$6:$B$305,B307,'Histórico'!$J$6:$J$305,"&lt;&gt;")&gt;='Parâmetros'!$B$10,AVERAGEIFS('Histórico'!$K$6:$K$305,'Histórico'!$B$6:$B$305,B307,'Histórico'!$J$6:$J$305,"&lt;&gt;"),'Parâmetros'!$B$9))</f>
        <v/>
      </c>
      <c r="N307" s="44">
        <f>IF(L307="","",MAX(0,L307*(1-M307)))</f>
        <v/>
      </c>
      <c r="O307" s="44">
        <f>IF(L307="","",L307*(1+M307))</f>
        <v/>
      </c>
      <c r="P307" s="44">
        <f>IF(L307="","",IF(INDEX('Parâmetros'!$E$18:$E$117,MATCH(B307,'Parâmetros'!$A$18:$A$117,0))="","",INDEX('Parâmetros'!$E$18:$E$117,MATCH(B307,'Parâmetros'!$A$18:$A$117,0))+N(INDEX('Parâmetros'!$F$18:$F$117,MATCH(B307,'Parâmetros'!$A$18:$A$117,0)))-SUMIFS($L$6:L307,$B$6:B307,B307,$A$6:A307,"&lt;="&amp;A307)))</f>
        <v/>
      </c>
      <c r="Q307" s="44">
        <f>IF(P307="","",MAX(0,-P307))</f>
        <v/>
      </c>
      <c r="R307" s="43">
        <f>IF(B307="","",IF(L307="","SEM BASE",IF(P307="","ESTOQUE NÃO INFORMADO",IF(P307&lt;0,"RUPTURA PREVISTA",IF(D307="Sem histórico","USAR DEMANDA INICIAL",IF(D307="Histórico insuficiente","HISTÓRICO INSUFICIENTE","OK"))))))</f>
        <v/>
      </c>
    </row>
    <row r="308">
      <c r="A308" s="42">
        <f>IF(B308="","",EDATE(EOMONTH('Parâmetros'!$B$2,0)+1,MOD(ROW()-6,12)))</f>
        <v/>
      </c>
      <c r="B30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08" s="43">
        <f>IF(B308="","",INDEX('Parâmetros'!$B$18:$B$117,MATCH(B308,'Parâmetros'!$A$18:$A$117,0)))</f>
        <v/>
      </c>
      <c r="D308" s="43">
        <f>IF(B308="","",INDEX('Parâmetros'!$I$18:$I$117,MATCH(B308,'Parâmetros'!$A$18:$A$117,0)))</f>
        <v/>
      </c>
      <c r="E308" s="44">
        <f>IF(B308="","",IF(COUNTIFS('Histórico'!$B$6:$B$305,B308,'Histórico'!$A$6:$A$305,"&gt;="&amp;EDATE(EOMONTH('Parâmetros'!$B$2,0)+1,-'Parâmetros'!$B$4),'Histórico'!$A$6:$A$305,"&lt;="&amp;'Parâmetros'!$B$2,'Histórico'!$L$6:$L$305,"OK")&gt;='Parâmetros'!$B$11,AVERAGEIFS('Histórico'!$H$6:$H$305,'Histórico'!$B$6:$B$305,B308,'Histórico'!$A$6:$A$305,"&gt;="&amp;EDATE(EOMONTH('Parâmetros'!$B$2,0)+1,-'Parâmetros'!$B$4),'Histórico'!$A$6:$A$305,"&lt;="&amp;'Parâmetros'!$B$2,'Histórico'!$L$6:$L$305,"OK"),IF(INDEX('Parâmetros'!$G$18:$G$117,MATCH(B308,'Parâmetros'!$A$18:$A$117,0))="","",INDEX('Parâmetros'!$G$18:$G$117,MATCH(B308,'Parâmetros'!$A$18:$A$117,0)))))</f>
        <v/>
      </c>
      <c r="F308" s="45">
        <f>IF(B308="","",IF(COUNTIFS('Histórico'!$B$6:$B$305,B308,'Histórico'!$L$6:$L$305,"OK",'Histórico'!$M$6:$M$305,MONTH(A308),'Histórico'!$A$6:$A$305,"&lt;="&amp;'Parâmetros'!$B$2)&gt;='Parâmetros'!$B$12,MAX('Parâmetros'!$B$13,MIN('Parâmetros'!$B$14,IFERROR(AVERAGEIFS('Histórico'!$H$6:$H$305,'Histórico'!$B$6:$B$305,B308,'Histórico'!$L$6:$L$305,"OK",'Histórico'!$M$6:$M$305,MONTH(A308),'Histórico'!$A$6:$A$305,"&lt;="&amp;'Parâmetros'!$B$2)/AVERAGEIFS('Histórico'!$H$6:$H$305,'Histórico'!$B$6:$B$305,B308,'Histórico'!$L$6:$L$305,"OK",'Histórico'!$A$6:$A$305,"&lt;="&amp;'Parâmetros'!$B$2),1))),1))</f>
        <v/>
      </c>
      <c r="G308" s="45">
        <f>IF(OR(A308="",B308=""),"",MAX(0.1,1+SUMPRODUCT(--('Eventos'!$B$6:$B$105&lt;=EOMONTH(A308,0)),--('Eventos'!$C$6:$C$105&gt;=A308),--((('Eventos'!$D$6:$D$105=B308)+('Eventos'!$D$6:$D$105="TODOS"))&gt;0),--('Eventos'!$G$6:$G$105="Ativo"),--('Eventos'!$I$6:$I$105="OK"),'Eventos'!$F$6:$F$105)))</f>
        <v/>
      </c>
      <c r="H308" s="44">
        <f>IF(OR(B308="",E308=""),"",MAX(0,E308*F308*G308))</f>
        <v/>
      </c>
      <c r="I308" s="44">
        <f>IF(H308="","",H308*'Parâmetros'!$B$6)</f>
        <v/>
      </c>
      <c r="J308" s="44">
        <f>IF(H308="","",H308*'Parâmetros'!$B$7)</f>
        <v/>
      </c>
      <c r="K308" s="44">
        <f>IF(H308="","",H308*'Parâmetros'!$B$8)</f>
        <v/>
      </c>
      <c r="L308" s="44">
        <f>IF(H308="","",IF('Parâmetros'!$B$5="Conservador",I308,IF('Parâmetros'!$B$5="Otimista",K308,J308)))</f>
        <v/>
      </c>
      <c r="M308" s="46">
        <f>IF(B308="","",IF(COUNTIFS('Histórico'!$B$6:$B$305,B308,'Histórico'!$J$6:$J$305,"&lt;&gt;")&gt;='Parâmetros'!$B$10,AVERAGEIFS('Histórico'!$K$6:$K$305,'Histórico'!$B$6:$B$305,B308,'Histórico'!$J$6:$J$305,"&lt;&gt;"),'Parâmetros'!$B$9))</f>
        <v/>
      </c>
      <c r="N308" s="44">
        <f>IF(L308="","",MAX(0,L308*(1-M308)))</f>
        <v/>
      </c>
      <c r="O308" s="44">
        <f>IF(L308="","",L308*(1+M308))</f>
        <v/>
      </c>
      <c r="P308" s="44">
        <f>IF(L308="","",IF(INDEX('Parâmetros'!$E$18:$E$117,MATCH(B308,'Parâmetros'!$A$18:$A$117,0))="","",INDEX('Parâmetros'!$E$18:$E$117,MATCH(B308,'Parâmetros'!$A$18:$A$117,0))+N(INDEX('Parâmetros'!$F$18:$F$117,MATCH(B308,'Parâmetros'!$A$18:$A$117,0)))-SUMIFS($L$6:L308,$B$6:B308,B308,$A$6:A308,"&lt;="&amp;A308)))</f>
        <v/>
      </c>
      <c r="Q308" s="44">
        <f>IF(P308="","",MAX(0,-P308))</f>
        <v/>
      </c>
      <c r="R308" s="43">
        <f>IF(B308="","",IF(L308="","SEM BASE",IF(P308="","ESTOQUE NÃO INFORMADO",IF(P308&lt;0,"RUPTURA PREVISTA",IF(D308="Sem histórico","USAR DEMANDA INICIAL",IF(D308="Histórico insuficiente","HISTÓRICO INSUFICIENTE","OK"))))))</f>
        <v/>
      </c>
    </row>
    <row r="309">
      <c r="A309" s="42">
        <f>IF(B309="","",EDATE(EOMONTH('Parâmetros'!$B$2,0)+1,MOD(ROW()-6,12)))</f>
        <v/>
      </c>
      <c r="B30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09" s="43">
        <f>IF(B309="","",INDEX('Parâmetros'!$B$18:$B$117,MATCH(B309,'Parâmetros'!$A$18:$A$117,0)))</f>
        <v/>
      </c>
      <c r="D309" s="43">
        <f>IF(B309="","",INDEX('Parâmetros'!$I$18:$I$117,MATCH(B309,'Parâmetros'!$A$18:$A$117,0)))</f>
        <v/>
      </c>
      <c r="E309" s="44">
        <f>IF(B309="","",IF(COUNTIFS('Histórico'!$B$6:$B$305,B309,'Histórico'!$A$6:$A$305,"&gt;="&amp;EDATE(EOMONTH('Parâmetros'!$B$2,0)+1,-'Parâmetros'!$B$4),'Histórico'!$A$6:$A$305,"&lt;="&amp;'Parâmetros'!$B$2,'Histórico'!$L$6:$L$305,"OK")&gt;='Parâmetros'!$B$11,AVERAGEIFS('Histórico'!$H$6:$H$305,'Histórico'!$B$6:$B$305,B309,'Histórico'!$A$6:$A$305,"&gt;="&amp;EDATE(EOMONTH('Parâmetros'!$B$2,0)+1,-'Parâmetros'!$B$4),'Histórico'!$A$6:$A$305,"&lt;="&amp;'Parâmetros'!$B$2,'Histórico'!$L$6:$L$305,"OK"),IF(INDEX('Parâmetros'!$G$18:$G$117,MATCH(B309,'Parâmetros'!$A$18:$A$117,0))="","",INDEX('Parâmetros'!$G$18:$G$117,MATCH(B309,'Parâmetros'!$A$18:$A$117,0)))))</f>
        <v/>
      </c>
      <c r="F309" s="45">
        <f>IF(B309="","",IF(COUNTIFS('Histórico'!$B$6:$B$305,B309,'Histórico'!$L$6:$L$305,"OK",'Histórico'!$M$6:$M$305,MONTH(A309),'Histórico'!$A$6:$A$305,"&lt;="&amp;'Parâmetros'!$B$2)&gt;='Parâmetros'!$B$12,MAX('Parâmetros'!$B$13,MIN('Parâmetros'!$B$14,IFERROR(AVERAGEIFS('Histórico'!$H$6:$H$305,'Histórico'!$B$6:$B$305,B309,'Histórico'!$L$6:$L$305,"OK",'Histórico'!$M$6:$M$305,MONTH(A309),'Histórico'!$A$6:$A$305,"&lt;="&amp;'Parâmetros'!$B$2)/AVERAGEIFS('Histórico'!$H$6:$H$305,'Histórico'!$B$6:$B$305,B309,'Histórico'!$L$6:$L$305,"OK",'Histórico'!$A$6:$A$305,"&lt;="&amp;'Parâmetros'!$B$2),1))),1))</f>
        <v/>
      </c>
      <c r="G309" s="45">
        <f>IF(OR(A309="",B309=""),"",MAX(0.1,1+SUMPRODUCT(--('Eventos'!$B$6:$B$105&lt;=EOMONTH(A309,0)),--('Eventos'!$C$6:$C$105&gt;=A309),--((('Eventos'!$D$6:$D$105=B309)+('Eventos'!$D$6:$D$105="TODOS"))&gt;0),--('Eventos'!$G$6:$G$105="Ativo"),--('Eventos'!$I$6:$I$105="OK"),'Eventos'!$F$6:$F$105)))</f>
        <v/>
      </c>
      <c r="H309" s="44">
        <f>IF(OR(B309="",E309=""),"",MAX(0,E309*F309*G309))</f>
        <v/>
      </c>
      <c r="I309" s="44">
        <f>IF(H309="","",H309*'Parâmetros'!$B$6)</f>
        <v/>
      </c>
      <c r="J309" s="44">
        <f>IF(H309="","",H309*'Parâmetros'!$B$7)</f>
        <v/>
      </c>
      <c r="K309" s="44">
        <f>IF(H309="","",H309*'Parâmetros'!$B$8)</f>
        <v/>
      </c>
      <c r="L309" s="44">
        <f>IF(H309="","",IF('Parâmetros'!$B$5="Conservador",I309,IF('Parâmetros'!$B$5="Otimista",K309,J309)))</f>
        <v/>
      </c>
      <c r="M309" s="46">
        <f>IF(B309="","",IF(COUNTIFS('Histórico'!$B$6:$B$305,B309,'Histórico'!$J$6:$J$305,"&lt;&gt;")&gt;='Parâmetros'!$B$10,AVERAGEIFS('Histórico'!$K$6:$K$305,'Histórico'!$B$6:$B$305,B309,'Histórico'!$J$6:$J$305,"&lt;&gt;"),'Parâmetros'!$B$9))</f>
        <v/>
      </c>
      <c r="N309" s="44">
        <f>IF(L309="","",MAX(0,L309*(1-M309)))</f>
        <v/>
      </c>
      <c r="O309" s="44">
        <f>IF(L309="","",L309*(1+M309))</f>
        <v/>
      </c>
      <c r="P309" s="44">
        <f>IF(L309="","",IF(INDEX('Parâmetros'!$E$18:$E$117,MATCH(B309,'Parâmetros'!$A$18:$A$117,0))="","",INDEX('Parâmetros'!$E$18:$E$117,MATCH(B309,'Parâmetros'!$A$18:$A$117,0))+N(INDEX('Parâmetros'!$F$18:$F$117,MATCH(B309,'Parâmetros'!$A$18:$A$117,0)))-SUMIFS($L$6:L309,$B$6:B309,B309,$A$6:A309,"&lt;="&amp;A309)))</f>
        <v/>
      </c>
      <c r="Q309" s="44">
        <f>IF(P309="","",MAX(0,-P309))</f>
        <v/>
      </c>
      <c r="R309" s="43">
        <f>IF(B309="","",IF(L309="","SEM BASE",IF(P309="","ESTOQUE NÃO INFORMADO",IF(P309&lt;0,"RUPTURA PREVISTA",IF(D309="Sem histórico","USAR DEMANDA INICIAL",IF(D309="Histórico insuficiente","HISTÓRICO INSUFICIENTE","OK"))))))</f>
        <v/>
      </c>
    </row>
    <row r="310">
      <c r="A310" s="42">
        <f>IF(B310="","",EDATE(EOMONTH('Parâmetros'!$B$2,0)+1,MOD(ROW()-6,12)))</f>
        <v/>
      </c>
      <c r="B31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10" s="43">
        <f>IF(B310="","",INDEX('Parâmetros'!$B$18:$B$117,MATCH(B310,'Parâmetros'!$A$18:$A$117,0)))</f>
        <v/>
      </c>
      <c r="D310" s="43">
        <f>IF(B310="","",INDEX('Parâmetros'!$I$18:$I$117,MATCH(B310,'Parâmetros'!$A$18:$A$117,0)))</f>
        <v/>
      </c>
      <c r="E310" s="44">
        <f>IF(B310="","",IF(COUNTIFS('Histórico'!$B$6:$B$305,B310,'Histórico'!$A$6:$A$305,"&gt;="&amp;EDATE(EOMONTH('Parâmetros'!$B$2,0)+1,-'Parâmetros'!$B$4),'Histórico'!$A$6:$A$305,"&lt;="&amp;'Parâmetros'!$B$2,'Histórico'!$L$6:$L$305,"OK")&gt;='Parâmetros'!$B$11,AVERAGEIFS('Histórico'!$H$6:$H$305,'Histórico'!$B$6:$B$305,B310,'Histórico'!$A$6:$A$305,"&gt;="&amp;EDATE(EOMONTH('Parâmetros'!$B$2,0)+1,-'Parâmetros'!$B$4),'Histórico'!$A$6:$A$305,"&lt;="&amp;'Parâmetros'!$B$2,'Histórico'!$L$6:$L$305,"OK"),IF(INDEX('Parâmetros'!$G$18:$G$117,MATCH(B310,'Parâmetros'!$A$18:$A$117,0))="","",INDEX('Parâmetros'!$G$18:$G$117,MATCH(B310,'Parâmetros'!$A$18:$A$117,0)))))</f>
        <v/>
      </c>
      <c r="F310" s="45">
        <f>IF(B310="","",IF(COUNTIFS('Histórico'!$B$6:$B$305,B310,'Histórico'!$L$6:$L$305,"OK",'Histórico'!$M$6:$M$305,MONTH(A310),'Histórico'!$A$6:$A$305,"&lt;="&amp;'Parâmetros'!$B$2)&gt;='Parâmetros'!$B$12,MAX('Parâmetros'!$B$13,MIN('Parâmetros'!$B$14,IFERROR(AVERAGEIFS('Histórico'!$H$6:$H$305,'Histórico'!$B$6:$B$305,B310,'Histórico'!$L$6:$L$305,"OK",'Histórico'!$M$6:$M$305,MONTH(A310),'Histórico'!$A$6:$A$305,"&lt;="&amp;'Parâmetros'!$B$2)/AVERAGEIFS('Histórico'!$H$6:$H$305,'Histórico'!$B$6:$B$305,B310,'Histórico'!$L$6:$L$305,"OK",'Histórico'!$A$6:$A$305,"&lt;="&amp;'Parâmetros'!$B$2),1))),1))</f>
        <v/>
      </c>
      <c r="G310" s="45">
        <f>IF(OR(A310="",B310=""),"",MAX(0.1,1+SUMPRODUCT(--('Eventos'!$B$6:$B$105&lt;=EOMONTH(A310,0)),--('Eventos'!$C$6:$C$105&gt;=A310),--((('Eventos'!$D$6:$D$105=B310)+('Eventos'!$D$6:$D$105="TODOS"))&gt;0),--('Eventos'!$G$6:$G$105="Ativo"),--('Eventos'!$I$6:$I$105="OK"),'Eventos'!$F$6:$F$105)))</f>
        <v/>
      </c>
      <c r="H310" s="44">
        <f>IF(OR(B310="",E310=""),"",MAX(0,E310*F310*G310))</f>
        <v/>
      </c>
      <c r="I310" s="44">
        <f>IF(H310="","",H310*'Parâmetros'!$B$6)</f>
        <v/>
      </c>
      <c r="J310" s="44">
        <f>IF(H310="","",H310*'Parâmetros'!$B$7)</f>
        <v/>
      </c>
      <c r="K310" s="44">
        <f>IF(H310="","",H310*'Parâmetros'!$B$8)</f>
        <v/>
      </c>
      <c r="L310" s="44">
        <f>IF(H310="","",IF('Parâmetros'!$B$5="Conservador",I310,IF('Parâmetros'!$B$5="Otimista",K310,J310)))</f>
        <v/>
      </c>
      <c r="M310" s="46">
        <f>IF(B310="","",IF(COUNTIFS('Histórico'!$B$6:$B$305,B310,'Histórico'!$J$6:$J$305,"&lt;&gt;")&gt;='Parâmetros'!$B$10,AVERAGEIFS('Histórico'!$K$6:$K$305,'Histórico'!$B$6:$B$305,B310,'Histórico'!$J$6:$J$305,"&lt;&gt;"),'Parâmetros'!$B$9))</f>
        <v/>
      </c>
      <c r="N310" s="44">
        <f>IF(L310="","",MAX(0,L310*(1-M310)))</f>
        <v/>
      </c>
      <c r="O310" s="44">
        <f>IF(L310="","",L310*(1+M310))</f>
        <v/>
      </c>
      <c r="P310" s="44">
        <f>IF(L310="","",IF(INDEX('Parâmetros'!$E$18:$E$117,MATCH(B310,'Parâmetros'!$A$18:$A$117,0))="","",INDEX('Parâmetros'!$E$18:$E$117,MATCH(B310,'Parâmetros'!$A$18:$A$117,0))+N(INDEX('Parâmetros'!$F$18:$F$117,MATCH(B310,'Parâmetros'!$A$18:$A$117,0)))-SUMIFS($L$6:L310,$B$6:B310,B310,$A$6:A310,"&lt;="&amp;A310)))</f>
        <v/>
      </c>
      <c r="Q310" s="44">
        <f>IF(P310="","",MAX(0,-P310))</f>
        <v/>
      </c>
      <c r="R310" s="43">
        <f>IF(B310="","",IF(L310="","SEM BASE",IF(P310="","ESTOQUE NÃO INFORMADO",IF(P310&lt;0,"RUPTURA PREVISTA",IF(D310="Sem histórico","USAR DEMANDA INICIAL",IF(D310="Histórico insuficiente","HISTÓRICO INSUFICIENTE","OK"))))))</f>
        <v/>
      </c>
    </row>
    <row r="311">
      <c r="A311" s="42">
        <f>IF(B311="","",EDATE(EOMONTH('Parâmetros'!$B$2,0)+1,MOD(ROW()-6,12)))</f>
        <v/>
      </c>
      <c r="B31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11" s="43">
        <f>IF(B311="","",INDEX('Parâmetros'!$B$18:$B$117,MATCH(B311,'Parâmetros'!$A$18:$A$117,0)))</f>
        <v/>
      </c>
      <c r="D311" s="43">
        <f>IF(B311="","",INDEX('Parâmetros'!$I$18:$I$117,MATCH(B311,'Parâmetros'!$A$18:$A$117,0)))</f>
        <v/>
      </c>
      <c r="E311" s="44">
        <f>IF(B311="","",IF(COUNTIFS('Histórico'!$B$6:$B$305,B311,'Histórico'!$A$6:$A$305,"&gt;="&amp;EDATE(EOMONTH('Parâmetros'!$B$2,0)+1,-'Parâmetros'!$B$4),'Histórico'!$A$6:$A$305,"&lt;="&amp;'Parâmetros'!$B$2,'Histórico'!$L$6:$L$305,"OK")&gt;='Parâmetros'!$B$11,AVERAGEIFS('Histórico'!$H$6:$H$305,'Histórico'!$B$6:$B$305,B311,'Histórico'!$A$6:$A$305,"&gt;="&amp;EDATE(EOMONTH('Parâmetros'!$B$2,0)+1,-'Parâmetros'!$B$4),'Histórico'!$A$6:$A$305,"&lt;="&amp;'Parâmetros'!$B$2,'Histórico'!$L$6:$L$305,"OK"),IF(INDEX('Parâmetros'!$G$18:$G$117,MATCH(B311,'Parâmetros'!$A$18:$A$117,0))="","",INDEX('Parâmetros'!$G$18:$G$117,MATCH(B311,'Parâmetros'!$A$18:$A$117,0)))))</f>
        <v/>
      </c>
      <c r="F311" s="45">
        <f>IF(B311="","",IF(COUNTIFS('Histórico'!$B$6:$B$305,B311,'Histórico'!$L$6:$L$305,"OK",'Histórico'!$M$6:$M$305,MONTH(A311),'Histórico'!$A$6:$A$305,"&lt;="&amp;'Parâmetros'!$B$2)&gt;='Parâmetros'!$B$12,MAX('Parâmetros'!$B$13,MIN('Parâmetros'!$B$14,IFERROR(AVERAGEIFS('Histórico'!$H$6:$H$305,'Histórico'!$B$6:$B$305,B311,'Histórico'!$L$6:$L$305,"OK",'Histórico'!$M$6:$M$305,MONTH(A311),'Histórico'!$A$6:$A$305,"&lt;="&amp;'Parâmetros'!$B$2)/AVERAGEIFS('Histórico'!$H$6:$H$305,'Histórico'!$B$6:$B$305,B311,'Histórico'!$L$6:$L$305,"OK",'Histórico'!$A$6:$A$305,"&lt;="&amp;'Parâmetros'!$B$2),1))),1))</f>
        <v/>
      </c>
      <c r="G311" s="45">
        <f>IF(OR(A311="",B311=""),"",MAX(0.1,1+SUMPRODUCT(--('Eventos'!$B$6:$B$105&lt;=EOMONTH(A311,0)),--('Eventos'!$C$6:$C$105&gt;=A311),--((('Eventos'!$D$6:$D$105=B311)+('Eventos'!$D$6:$D$105="TODOS"))&gt;0),--('Eventos'!$G$6:$G$105="Ativo"),--('Eventos'!$I$6:$I$105="OK"),'Eventos'!$F$6:$F$105)))</f>
        <v/>
      </c>
      <c r="H311" s="44">
        <f>IF(OR(B311="",E311=""),"",MAX(0,E311*F311*G311))</f>
        <v/>
      </c>
      <c r="I311" s="44">
        <f>IF(H311="","",H311*'Parâmetros'!$B$6)</f>
        <v/>
      </c>
      <c r="J311" s="44">
        <f>IF(H311="","",H311*'Parâmetros'!$B$7)</f>
        <v/>
      </c>
      <c r="K311" s="44">
        <f>IF(H311="","",H311*'Parâmetros'!$B$8)</f>
        <v/>
      </c>
      <c r="L311" s="44">
        <f>IF(H311="","",IF('Parâmetros'!$B$5="Conservador",I311,IF('Parâmetros'!$B$5="Otimista",K311,J311)))</f>
        <v/>
      </c>
      <c r="M311" s="46">
        <f>IF(B311="","",IF(COUNTIFS('Histórico'!$B$6:$B$305,B311,'Histórico'!$J$6:$J$305,"&lt;&gt;")&gt;='Parâmetros'!$B$10,AVERAGEIFS('Histórico'!$K$6:$K$305,'Histórico'!$B$6:$B$305,B311,'Histórico'!$J$6:$J$305,"&lt;&gt;"),'Parâmetros'!$B$9))</f>
        <v/>
      </c>
      <c r="N311" s="44">
        <f>IF(L311="","",MAX(0,L311*(1-M311)))</f>
        <v/>
      </c>
      <c r="O311" s="44">
        <f>IF(L311="","",L311*(1+M311))</f>
        <v/>
      </c>
      <c r="P311" s="44">
        <f>IF(L311="","",IF(INDEX('Parâmetros'!$E$18:$E$117,MATCH(B311,'Parâmetros'!$A$18:$A$117,0))="","",INDEX('Parâmetros'!$E$18:$E$117,MATCH(B311,'Parâmetros'!$A$18:$A$117,0))+N(INDEX('Parâmetros'!$F$18:$F$117,MATCH(B311,'Parâmetros'!$A$18:$A$117,0)))-SUMIFS($L$6:L311,$B$6:B311,B311,$A$6:A311,"&lt;="&amp;A311)))</f>
        <v/>
      </c>
      <c r="Q311" s="44">
        <f>IF(P311="","",MAX(0,-P311))</f>
        <v/>
      </c>
      <c r="R311" s="43">
        <f>IF(B311="","",IF(L311="","SEM BASE",IF(P311="","ESTOQUE NÃO INFORMADO",IF(P311&lt;0,"RUPTURA PREVISTA",IF(D311="Sem histórico","USAR DEMANDA INICIAL",IF(D311="Histórico insuficiente","HISTÓRICO INSUFICIENTE","OK"))))))</f>
        <v/>
      </c>
    </row>
    <row r="312">
      <c r="A312" s="42">
        <f>IF(B312="","",EDATE(EOMONTH('Parâmetros'!$B$2,0)+1,MOD(ROW()-6,12)))</f>
        <v/>
      </c>
      <c r="B31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12" s="43">
        <f>IF(B312="","",INDEX('Parâmetros'!$B$18:$B$117,MATCH(B312,'Parâmetros'!$A$18:$A$117,0)))</f>
        <v/>
      </c>
      <c r="D312" s="43">
        <f>IF(B312="","",INDEX('Parâmetros'!$I$18:$I$117,MATCH(B312,'Parâmetros'!$A$18:$A$117,0)))</f>
        <v/>
      </c>
      <c r="E312" s="44">
        <f>IF(B312="","",IF(COUNTIFS('Histórico'!$B$6:$B$305,B312,'Histórico'!$A$6:$A$305,"&gt;="&amp;EDATE(EOMONTH('Parâmetros'!$B$2,0)+1,-'Parâmetros'!$B$4),'Histórico'!$A$6:$A$305,"&lt;="&amp;'Parâmetros'!$B$2,'Histórico'!$L$6:$L$305,"OK")&gt;='Parâmetros'!$B$11,AVERAGEIFS('Histórico'!$H$6:$H$305,'Histórico'!$B$6:$B$305,B312,'Histórico'!$A$6:$A$305,"&gt;="&amp;EDATE(EOMONTH('Parâmetros'!$B$2,0)+1,-'Parâmetros'!$B$4),'Histórico'!$A$6:$A$305,"&lt;="&amp;'Parâmetros'!$B$2,'Histórico'!$L$6:$L$305,"OK"),IF(INDEX('Parâmetros'!$G$18:$G$117,MATCH(B312,'Parâmetros'!$A$18:$A$117,0))="","",INDEX('Parâmetros'!$G$18:$G$117,MATCH(B312,'Parâmetros'!$A$18:$A$117,0)))))</f>
        <v/>
      </c>
      <c r="F312" s="45">
        <f>IF(B312="","",IF(COUNTIFS('Histórico'!$B$6:$B$305,B312,'Histórico'!$L$6:$L$305,"OK",'Histórico'!$M$6:$M$305,MONTH(A312),'Histórico'!$A$6:$A$305,"&lt;="&amp;'Parâmetros'!$B$2)&gt;='Parâmetros'!$B$12,MAX('Parâmetros'!$B$13,MIN('Parâmetros'!$B$14,IFERROR(AVERAGEIFS('Histórico'!$H$6:$H$305,'Histórico'!$B$6:$B$305,B312,'Histórico'!$L$6:$L$305,"OK",'Histórico'!$M$6:$M$305,MONTH(A312),'Histórico'!$A$6:$A$305,"&lt;="&amp;'Parâmetros'!$B$2)/AVERAGEIFS('Histórico'!$H$6:$H$305,'Histórico'!$B$6:$B$305,B312,'Histórico'!$L$6:$L$305,"OK",'Histórico'!$A$6:$A$305,"&lt;="&amp;'Parâmetros'!$B$2),1))),1))</f>
        <v/>
      </c>
      <c r="G312" s="45">
        <f>IF(OR(A312="",B312=""),"",MAX(0.1,1+SUMPRODUCT(--('Eventos'!$B$6:$B$105&lt;=EOMONTH(A312,0)),--('Eventos'!$C$6:$C$105&gt;=A312),--((('Eventos'!$D$6:$D$105=B312)+('Eventos'!$D$6:$D$105="TODOS"))&gt;0),--('Eventos'!$G$6:$G$105="Ativo"),--('Eventos'!$I$6:$I$105="OK"),'Eventos'!$F$6:$F$105)))</f>
        <v/>
      </c>
      <c r="H312" s="44">
        <f>IF(OR(B312="",E312=""),"",MAX(0,E312*F312*G312))</f>
        <v/>
      </c>
      <c r="I312" s="44">
        <f>IF(H312="","",H312*'Parâmetros'!$B$6)</f>
        <v/>
      </c>
      <c r="J312" s="44">
        <f>IF(H312="","",H312*'Parâmetros'!$B$7)</f>
        <v/>
      </c>
      <c r="K312" s="44">
        <f>IF(H312="","",H312*'Parâmetros'!$B$8)</f>
        <v/>
      </c>
      <c r="L312" s="44">
        <f>IF(H312="","",IF('Parâmetros'!$B$5="Conservador",I312,IF('Parâmetros'!$B$5="Otimista",K312,J312)))</f>
        <v/>
      </c>
      <c r="M312" s="46">
        <f>IF(B312="","",IF(COUNTIFS('Histórico'!$B$6:$B$305,B312,'Histórico'!$J$6:$J$305,"&lt;&gt;")&gt;='Parâmetros'!$B$10,AVERAGEIFS('Histórico'!$K$6:$K$305,'Histórico'!$B$6:$B$305,B312,'Histórico'!$J$6:$J$305,"&lt;&gt;"),'Parâmetros'!$B$9))</f>
        <v/>
      </c>
      <c r="N312" s="44">
        <f>IF(L312="","",MAX(0,L312*(1-M312)))</f>
        <v/>
      </c>
      <c r="O312" s="44">
        <f>IF(L312="","",L312*(1+M312))</f>
        <v/>
      </c>
      <c r="P312" s="44">
        <f>IF(L312="","",IF(INDEX('Parâmetros'!$E$18:$E$117,MATCH(B312,'Parâmetros'!$A$18:$A$117,0))="","",INDEX('Parâmetros'!$E$18:$E$117,MATCH(B312,'Parâmetros'!$A$18:$A$117,0))+N(INDEX('Parâmetros'!$F$18:$F$117,MATCH(B312,'Parâmetros'!$A$18:$A$117,0)))-SUMIFS($L$6:L312,$B$6:B312,B312,$A$6:A312,"&lt;="&amp;A312)))</f>
        <v/>
      </c>
      <c r="Q312" s="44">
        <f>IF(P312="","",MAX(0,-P312))</f>
        <v/>
      </c>
      <c r="R312" s="43">
        <f>IF(B312="","",IF(L312="","SEM BASE",IF(P312="","ESTOQUE NÃO INFORMADO",IF(P312&lt;0,"RUPTURA PREVISTA",IF(D312="Sem histórico","USAR DEMANDA INICIAL",IF(D312="Histórico insuficiente","HISTÓRICO INSUFICIENTE","OK"))))))</f>
        <v/>
      </c>
    </row>
    <row r="313">
      <c r="A313" s="42">
        <f>IF(B313="","",EDATE(EOMONTH('Parâmetros'!$B$2,0)+1,MOD(ROW()-6,12)))</f>
        <v/>
      </c>
      <c r="B31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13" s="43">
        <f>IF(B313="","",INDEX('Parâmetros'!$B$18:$B$117,MATCH(B313,'Parâmetros'!$A$18:$A$117,0)))</f>
        <v/>
      </c>
      <c r="D313" s="43">
        <f>IF(B313="","",INDEX('Parâmetros'!$I$18:$I$117,MATCH(B313,'Parâmetros'!$A$18:$A$117,0)))</f>
        <v/>
      </c>
      <c r="E313" s="44">
        <f>IF(B313="","",IF(COUNTIFS('Histórico'!$B$6:$B$305,B313,'Histórico'!$A$6:$A$305,"&gt;="&amp;EDATE(EOMONTH('Parâmetros'!$B$2,0)+1,-'Parâmetros'!$B$4),'Histórico'!$A$6:$A$305,"&lt;="&amp;'Parâmetros'!$B$2,'Histórico'!$L$6:$L$305,"OK")&gt;='Parâmetros'!$B$11,AVERAGEIFS('Histórico'!$H$6:$H$305,'Histórico'!$B$6:$B$305,B313,'Histórico'!$A$6:$A$305,"&gt;="&amp;EDATE(EOMONTH('Parâmetros'!$B$2,0)+1,-'Parâmetros'!$B$4),'Histórico'!$A$6:$A$305,"&lt;="&amp;'Parâmetros'!$B$2,'Histórico'!$L$6:$L$305,"OK"),IF(INDEX('Parâmetros'!$G$18:$G$117,MATCH(B313,'Parâmetros'!$A$18:$A$117,0))="","",INDEX('Parâmetros'!$G$18:$G$117,MATCH(B313,'Parâmetros'!$A$18:$A$117,0)))))</f>
        <v/>
      </c>
      <c r="F313" s="45">
        <f>IF(B313="","",IF(COUNTIFS('Histórico'!$B$6:$B$305,B313,'Histórico'!$L$6:$L$305,"OK",'Histórico'!$M$6:$M$305,MONTH(A313),'Histórico'!$A$6:$A$305,"&lt;="&amp;'Parâmetros'!$B$2)&gt;='Parâmetros'!$B$12,MAX('Parâmetros'!$B$13,MIN('Parâmetros'!$B$14,IFERROR(AVERAGEIFS('Histórico'!$H$6:$H$305,'Histórico'!$B$6:$B$305,B313,'Histórico'!$L$6:$L$305,"OK",'Histórico'!$M$6:$M$305,MONTH(A313),'Histórico'!$A$6:$A$305,"&lt;="&amp;'Parâmetros'!$B$2)/AVERAGEIFS('Histórico'!$H$6:$H$305,'Histórico'!$B$6:$B$305,B313,'Histórico'!$L$6:$L$305,"OK",'Histórico'!$A$6:$A$305,"&lt;="&amp;'Parâmetros'!$B$2),1))),1))</f>
        <v/>
      </c>
      <c r="G313" s="45">
        <f>IF(OR(A313="",B313=""),"",MAX(0.1,1+SUMPRODUCT(--('Eventos'!$B$6:$B$105&lt;=EOMONTH(A313,0)),--('Eventos'!$C$6:$C$105&gt;=A313),--((('Eventos'!$D$6:$D$105=B313)+('Eventos'!$D$6:$D$105="TODOS"))&gt;0),--('Eventos'!$G$6:$G$105="Ativo"),--('Eventos'!$I$6:$I$105="OK"),'Eventos'!$F$6:$F$105)))</f>
        <v/>
      </c>
      <c r="H313" s="44">
        <f>IF(OR(B313="",E313=""),"",MAX(0,E313*F313*G313))</f>
        <v/>
      </c>
      <c r="I313" s="44">
        <f>IF(H313="","",H313*'Parâmetros'!$B$6)</f>
        <v/>
      </c>
      <c r="J313" s="44">
        <f>IF(H313="","",H313*'Parâmetros'!$B$7)</f>
        <v/>
      </c>
      <c r="K313" s="44">
        <f>IF(H313="","",H313*'Parâmetros'!$B$8)</f>
        <v/>
      </c>
      <c r="L313" s="44">
        <f>IF(H313="","",IF('Parâmetros'!$B$5="Conservador",I313,IF('Parâmetros'!$B$5="Otimista",K313,J313)))</f>
        <v/>
      </c>
      <c r="M313" s="46">
        <f>IF(B313="","",IF(COUNTIFS('Histórico'!$B$6:$B$305,B313,'Histórico'!$J$6:$J$305,"&lt;&gt;")&gt;='Parâmetros'!$B$10,AVERAGEIFS('Histórico'!$K$6:$K$305,'Histórico'!$B$6:$B$305,B313,'Histórico'!$J$6:$J$305,"&lt;&gt;"),'Parâmetros'!$B$9))</f>
        <v/>
      </c>
      <c r="N313" s="44">
        <f>IF(L313="","",MAX(0,L313*(1-M313)))</f>
        <v/>
      </c>
      <c r="O313" s="44">
        <f>IF(L313="","",L313*(1+M313))</f>
        <v/>
      </c>
      <c r="P313" s="44">
        <f>IF(L313="","",IF(INDEX('Parâmetros'!$E$18:$E$117,MATCH(B313,'Parâmetros'!$A$18:$A$117,0))="","",INDEX('Parâmetros'!$E$18:$E$117,MATCH(B313,'Parâmetros'!$A$18:$A$117,0))+N(INDEX('Parâmetros'!$F$18:$F$117,MATCH(B313,'Parâmetros'!$A$18:$A$117,0)))-SUMIFS($L$6:L313,$B$6:B313,B313,$A$6:A313,"&lt;="&amp;A313)))</f>
        <v/>
      </c>
      <c r="Q313" s="44">
        <f>IF(P313="","",MAX(0,-P313))</f>
        <v/>
      </c>
      <c r="R313" s="43">
        <f>IF(B313="","",IF(L313="","SEM BASE",IF(P313="","ESTOQUE NÃO INFORMADO",IF(P313&lt;0,"RUPTURA PREVISTA",IF(D313="Sem histórico","USAR DEMANDA INICIAL",IF(D313="Histórico insuficiente","HISTÓRICO INSUFICIENTE","OK"))))))</f>
        <v/>
      </c>
    </row>
    <row r="314">
      <c r="A314" s="42">
        <f>IF(B314="","",EDATE(EOMONTH('Parâmetros'!$B$2,0)+1,MOD(ROW()-6,12)))</f>
        <v/>
      </c>
      <c r="B31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14" s="43">
        <f>IF(B314="","",INDEX('Parâmetros'!$B$18:$B$117,MATCH(B314,'Parâmetros'!$A$18:$A$117,0)))</f>
        <v/>
      </c>
      <c r="D314" s="43">
        <f>IF(B314="","",INDEX('Parâmetros'!$I$18:$I$117,MATCH(B314,'Parâmetros'!$A$18:$A$117,0)))</f>
        <v/>
      </c>
      <c r="E314" s="44">
        <f>IF(B314="","",IF(COUNTIFS('Histórico'!$B$6:$B$305,B314,'Histórico'!$A$6:$A$305,"&gt;="&amp;EDATE(EOMONTH('Parâmetros'!$B$2,0)+1,-'Parâmetros'!$B$4),'Histórico'!$A$6:$A$305,"&lt;="&amp;'Parâmetros'!$B$2,'Histórico'!$L$6:$L$305,"OK")&gt;='Parâmetros'!$B$11,AVERAGEIFS('Histórico'!$H$6:$H$305,'Histórico'!$B$6:$B$305,B314,'Histórico'!$A$6:$A$305,"&gt;="&amp;EDATE(EOMONTH('Parâmetros'!$B$2,0)+1,-'Parâmetros'!$B$4),'Histórico'!$A$6:$A$305,"&lt;="&amp;'Parâmetros'!$B$2,'Histórico'!$L$6:$L$305,"OK"),IF(INDEX('Parâmetros'!$G$18:$G$117,MATCH(B314,'Parâmetros'!$A$18:$A$117,0))="","",INDEX('Parâmetros'!$G$18:$G$117,MATCH(B314,'Parâmetros'!$A$18:$A$117,0)))))</f>
        <v/>
      </c>
      <c r="F314" s="45">
        <f>IF(B314="","",IF(COUNTIFS('Histórico'!$B$6:$B$305,B314,'Histórico'!$L$6:$L$305,"OK",'Histórico'!$M$6:$M$305,MONTH(A314),'Histórico'!$A$6:$A$305,"&lt;="&amp;'Parâmetros'!$B$2)&gt;='Parâmetros'!$B$12,MAX('Parâmetros'!$B$13,MIN('Parâmetros'!$B$14,IFERROR(AVERAGEIFS('Histórico'!$H$6:$H$305,'Histórico'!$B$6:$B$305,B314,'Histórico'!$L$6:$L$305,"OK",'Histórico'!$M$6:$M$305,MONTH(A314),'Histórico'!$A$6:$A$305,"&lt;="&amp;'Parâmetros'!$B$2)/AVERAGEIFS('Histórico'!$H$6:$H$305,'Histórico'!$B$6:$B$305,B314,'Histórico'!$L$6:$L$305,"OK",'Histórico'!$A$6:$A$305,"&lt;="&amp;'Parâmetros'!$B$2),1))),1))</f>
        <v/>
      </c>
      <c r="G314" s="45">
        <f>IF(OR(A314="",B314=""),"",MAX(0.1,1+SUMPRODUCT(--('Eventos'!$B$6:$B$105&lt;=EOMONTH(A314,0)),--('Eventos'!$C$6:$C$105&gt;=A314),--((('Eventos'!$D$6:$D$105=B314)+('Eventos'!$D$6:$D$105="TODOS"))&gt;0),--('Eventos'!$G$6:$G$105="Ativo"),--('Eventos'!$I$6:$I$105="OK"),'Eventos'!$F$6:$F$105)))</f>
        <v/>
      </c>
      <c r="H314" s="44">
        <f>IF(OR(B314="",E314=""),"",MAX(0,E314*F314*G314))</f>
        <v/>
      </c>
      <c r="I314" s="44">
        <f>IF(H314="","",H314*'Parâmetros'!$B$6)</f>
        <v/>
      </c>
      <c r="J314" s="44">
        <f>IF(H314="","",H314*'Parâmetros'!$B$7)</f>
        <v/>
      </c>
      <c r="K314" s="44">
        <f>IF(H314="","",H314*'Parâmetros'!$B$8)</f>
        <v/>
      </c>
      <c r="L314" s="44">
        <f>IF(H314="","",IF('Parâmetros'!$B$5="Conservador",I314,IF('Parâmetros'!$B$5="Otimista",K314,J314)))</f>
        <v/>
      </c>
      <c r="M314" s="46">
        <f>IF(B314="","",IF(COUNTIFS('Histórico'!$B$6:$B$305,B314,'Histórico'!$J$6:$J$305,"&lt;&gt;")&gt;='Parâmetros'!$B$10,AVERAGEIFS('Histórico'!$K$6:$K$305,'Histórico'!$B$6:$B$305,B314,'Histórico'!$J$6:$J$305,"&lt;&gt;"),'Parâmetros'!$B$9))</f>
        <v/>
      </c>
      <c r="N314" s="44">
        <f>IF(L314="","",MAX(0,L314*(1-M314)))</f>
        <v/>
      </c>
      <c r="O314" s="44">
        <f>IF(L314="","",L314*(1+M314))</f>
        <v/>
      </c>
      <c r="P314" s="44">
        <f>IF(L314="","",IF(INDEX('Parâmetros'!$E$18:$E$117,MATCH(B314,'Parâmetros'!$A$18:$A$117,0))="","",INDEX('Parâmetros'!$E$18:$E$117,MATCH(B314,'Parâmetros'!$A$18:$A$117,0))+N(INDEX('Parâmetros'!$F$18:$F$117,MATCH(B314,'Parâmetros'!$A$18:$A$117,0)))-SUMIFS($L$6:L314,$B$6:B314,B314,$A$6:A314,"&lt;="&amp;A314)))</f>
        <v/>
      </c>
      <c r="Q314" s="44">
        <f>IF(P314="","",MAX(0,-P314))</f>
        <v/>
      </c>
      <c r="R314" s="43">
        <f>IF(B314="","",IF(L314="","SEM BASE",IF(P314="","ESTOQUE NÃO INFORMADO",IF(P314&lt;0,"RUPTURA PREVISTA",IF(D314="Sem histórico","USAR DEMANDA INICIAL",IF(D314="Histórico insuficiente","HISTÓRICO INSUFICIENTE","OK"))))))</f>
        <v/>
      </c>
    </row>
    <row r="315">
      <c r="A315" s="42">
        <f>IF(B315="","",EDATE(EOMONTH('Parâmetros'!$B$2,0)+1,MOD(ROW()-6,12)))</f>
        <v/>
      </c>
      <c r="B31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15" s="43">
        <f>IF(B315="","",INDEX('Parâmetros'!$B$18:$B$117,MATCH(B315,'Parâmetros'!$A$18:$A$117,0)))</f>
        <v/>
      </c>
      <c r="D315" s="43">
        <f>IF(B315="","",INDEX('Parâmetros'!$I$18:$I$117,MATCH(B315,'Parâmetros'!$A$18:$A$117,0)))</f>
        <v/>
      </c>
      <c r="E315" s="44">
        <f>IF(B315="","",IF(COUNTIFS('Histórico'!$B$6:$B$305,B315,'Histórico'!$A$6:$A$305,"&gt;="&amp;EDATE(EOMONTH('Parâmetros'!$B$2,0)+1,-'Parâmetros'!$B$4),'Histórico'!$A$6:$A$305,"&lt;="&amp;'Parâmetros'!$B$2,'Histórico'!$L$6:$L$305,"OK")&gt;='Parâmetros'!$B$11,AVERAGEIFS('Histórico'!$H$6:$H$305,'Histórico'!$B$6:$B$305,B315,'Histórico'!$A$6:$A$305,"&gt;="&amp;EDATE(EOMONTH('Parâmetros'!$B$2,0)+1,-'Parâmetros'!$B$4),'Histórico'!$A$6:$A$305,"&lt;="&amp;'Parâmetros'!$B$2,'Histórico'!$L$6:$L$305,"OK"),IF(INDEX('Parâmetros'!$G$18:$G$117,MATCH(B315,'Parâmetros'!$A$18:$A$117,0))="","",INDEX('Parâmetros'!$G$18:$G$117,MATCH(B315,'Parâmetros'!$A$18:$A$117,0)))))</f>
        <v/>
      </c>
      <c r="F315" s="45">
        <f>IF(B315="","",IF(COUNTIFS('Histórico'!$B$6:$B$305,B315,'Histórico'!$L$6:$L$305,"OK",'Histórico'!$M$6:$M$305,MONTH(A315),'Histórico'!$A$6:$A$305,"&lt;="&amp;'Parâmetros'!$B$2)&gt;='Parâmetros'!$B$12,MAX('Parâmetros'!$B$13,MIN('Parâmetros'!$B$14,IFERROR(AVERAGEIFS('Histórico'!$H$6:$H$305,'Histórico'!$B$6:$B$305,B315,'Histórico'!$L$6:$L$305,"OK",'Histórico'!$M$6:$M$305,MONTH(A315),'Histórico'!$A$6:$A$305,"&lt;="&amp;'Parâmetros'!$B$2)/AVERAGEIFS('Histórico'!$H$6:$H$305,'Histórico'!$B$6:$B$305,B315,'Histórico'!$L$6:$L$305,"OK",'Histórico'!$A$6:$A$305,"&lt;="&amp;'Parâmetros'!$B$2),1))),1))</f>
        <v/>
      </c>
      <c r="G315" s="45">
        <f>IF(OR(A315="",B315=""),"",MAX(0.1,1+SUMPRODUCT(--('Eventos'!$B$6:$B$105&lt;=EOMONTH(A315,0)),--('Eventos'!$C$6:$C$105&gt;=A315),--((('Eventos'!$D$6:$D$105=B315)+('Eventos'!$D$6:$D$105="TODOS"))&gt;0),--('Eventos'!$G$6:$G$105="Ativo"),--('Eventos'!$I$6:$I$105="OK"),'Eventos'!$F$6:$F$105)))</f>
        <v/>
      </c>
      <c r="H315" s="44">
        <f>IF(OR(B315="",E315=""),"",MAX(0,E315*F315*G315))</f>
        <v/>
      </c>
      <c r="I315" s="44">
        <f>IF(H315="","",H315*'Parâmetros'!$B$6)</f>
        <v/>
      </c>
      <c r="J315" s="44">
        <f>IF(H315="","",H315*'Parâmetros'!$B$7)</f>
        <v/>
      </c>
      <c r="K315" s="44">
        <f>IF(H315="","",H315*'Parâmetros'!$B$8)</f>
        <v/>
      </c>
      <c r="L315" s="44">
        <f>IF(H315="","",IF('Parâmetros'!$B$5="Conservador",I315,IF('Parâmetros'!$B$5="Otimista",K315,J315)))</f>
        <v/>
      </c>
      <c r="M315" s="46">
        <f>IF(B315="","",IF(COUNTIFS('Histórico'!$B$6:$B$305,B315,'Histórico'!$J$6:$J$305,"&lt;&gt;")&gt;='Parâmetros'!$B$10,AVERAGEIFS('Histórico'!$K$6:$K$305,'Histórico'!$B$6:$B$305,B315,'Histórico'!$J$6:$J$305,"&lt;&gt;"),'Parâmetros'!$B$9))</f>
        <v/>
      </c>
      <c r="N315" s="44">
        <f>IF(L315="","",MAX(0,L315*(1-M315)))</f>
        <v/>
      </c>
      <c r="O315" s="44">
        <f>IF(L315="","",L315*(1+M315))</f>
        <v/>
      </c>
      <c r="P315" s="44">
        <f>IF(L315="","",IF(INDEX('Parâmetros'!$E$18:$E$117,MATCH(B315,'Parâmetros'!$A$18:$A$117,0))="","",INDEX('Parâmetros'!$E$18:$E$117,MATCH(B315,'Parâmetros'!$A$18:$A$117,0))+N(INDEX('Parâmetros'!$F$18:$F$117,MATCH(B315,'Parâmetros'!$A$18:$A$117,0)))-SUMIFS($L$6:L315,$B$6:B315,B315,$A$6:A315,"&lt;="&amp;A315)))</f>
        <v/>
      </c>
      <c r="Q315" s="44">
        <f>IF(P315="","",MAX(0,-P315))</f>
        <v/>
      </c>
      <c r="R315" s="43">
        <f>IF(B315="","",IF(L315="","SEM BASE",IF(P315="","ESTOQUE NÃO INFORMADO",IF(P315&lt;0,"RUPTURA PREVISTA",IF(D315="Sem histórico","USAR DEMANDA INICIAL",IF(D315="Histórico insuficiente","HISTÓRICO INSUFICIENTE","OK"))))))</f>
        <v/>
      </c>
    </row>
    <row r="316">
      <c r="A316" s="42">
        <f>IF(B316="","",EDATE(EOMONTH('Parâmetros'!$B$2,0)+1,MOD(ROW()-6,12)))</f>
        <v/>
      </c>
      <c r="B31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16" s="43">
        <f>IF(B316="","",INDEX('Parâmetros'!$B$18:$B$117,MATCH(B316,'Parâmetros'!$A$18:$A$117,0)))</f>
        <v/>
      </c>
      <c r="D316" s="43">
        <f>IF(B316="","",INDEX('Parâmetros'!$I$18:$I$117,MATCH(B316,'Parâmetros'!$A$18:$A$117,0)))</f>
        <v/>
      </c>
      <c r="E316" s="44">
        <f>IF(B316="","",IF(COUNTIFS('Histórico'!$B$6:$B$305,B316,'Histórico'!$A$6:$A$305,"&gt;="&amp;EDATE(EOMONTH('Parâmetros'!$B$2,0)+1,-'Parâmetros'!$B$4),'Histórico'!$A$6:$A$305,"&lt;="&amp;'Parâmetros'!$B$2,'Histórico'!$L$6:$L$305,"OK")&gt;='Parâmetros'!$B$11,AVERAGEIFS('Histórico'!$H$6:$H$305,'Histórico'!$B$6:$B$305,B316,'Histórico'!$A$6:$A$305,"&gt;="&amp;EDATE(EOMONTH('Parâmetros'!$B$2,0)+1,-'Parâmetros'!$B$4),'Histórico'!$A$6:$A$305,"&lt;="&amp;'Parâmetros'!$B$2,'Histórico'!$L$6:$L$305,"OK"),IF(INDEX('Parâmetros'!$G$18:$G$117,MATCH(B316,'Parâmetros'!$A$18:$A$117,0))="","",INDEX('Parâmetros'!$G$18:$G$117,MATCH(B316,'Parâmetros'!$A$18:$A$117,0)))))</f>
        <v/>
      </c>
      <c r="F316" s="45">
        <f>IF(B316="","",IF(COUNTIFS('Histórico'!$B$6:$B$305,B316,'Histórico'!$L$6:$L$305,"OK",'Histórico'!$M$6:$M$305,MONTH(A316),'Histórico'!$A$6:$A$305,"&lt;="&amp;'Parâmetros'!$B$2)&gt;='Parâmetros'!$B$12,MAX('Parâmetros'!$B$13,MIN('Parâmetros'!$B$14,IFERROR(AVERAGEIFS('Histórico'!$H$6:$H$305,'Histórico'!$B$6:$B$305,B316,'Histórico'!$L$6:$L$305,"OK",'Histórico'!$M$6:$M$305,MONTH(A316),'Histórico'!$A$6:$A$305,"&lt;="&amp;'Parâmetros'!$B$2)/AVERAGEIFS('Histórico'!$H$6:$H$305,'Histórico'!$B$6:$B$305,B316,'Histórico'!$L$6:$L$305,"OK",'Histórico'!$A$6:$A$305,"&lt;="&amp;'Parâmetros'!$B$2),1))),1))</f>
        <v/>
      </c>
      <c r="G316" s="45">
        <f>IF(OR(A316="",B316=""),"",MAX(0.1,1+SUMPRODUCT(--('Eventos'!$B$6:$B$105&lt;=EOMONTH(A316,0)),--('Eventos'!$C$6:$C$105&gt;=A316),--((('Eventos'!$D$6:$D$105=B316)+('Eventos'!$D$6:$D$105="TODOS"))&gt;0),--('Eventos'!$G$6:$G$105="Ativo"),--('Eventos'!$I$6:$I$105="OK"),'Eventos'!$F$6:$F$105)))</f>
        <v/>
      </c>
      <c r="H316" s="44">
        <f>IF(OR(B316="",E316=""),"",MAX(0,E316*F316*G316))</f>
        <v/>
      </c>
      <c r="I316" s="44">
        <f>IF(H316="","",H316*'Parâmetros'!$B$6)</f>
        <v/>
      </c>
      <c r="J316" s="44">
        <f>IF(H316="","",H316*'Parâmetros'!$B$7)</f>
        <v/>
      </c>
      <c r="K316" s="44">
        <f>IF(H316="","",H316*'Parâmetros'!$B$8)</f>
        <v/>
      </c>
      <c r="L316" s="44">
        <f>IF(H316="","",IF('Parâmetros'!$B$5="Conservador",I316,IF('Parâmetros'!$B$5="Otimista",K316,J316)))</f>
        <v/>
      </c>
      <c r="M316" s="46">
        <f>IF(B316="","",IF(COUNTIFS('Histórico'!$B$6:$B$305,B316,'Histórico'!$J$6:$J$305,"&lt;&gt;")&gt;='Parâmetros'!$B$10,AVERAGEIFS('Histórico'!$K$6:$K$305,'Histórico'!$B$6:$B$305,B316,'Histórico'!$J$6:$J$305,"&lt;&gt;"),'Parâmetros'!$B$9))</f>
        <v/>
      </c>
      <c r="N316" s="44">
        <f>IF(L316="","",MAX(0,L316*(1-M316)))</f>
        <v/>
      </c>
      <c r="O316" s="44">
        <f>IF(L316="","",L316*(1+M316))</f>
        <v/>
      </c>
      <c r="P316" s="44">
        <f>IF(L316="","",IF(INDEX('Parâmetros'!$E$18:$E$117,MATCH(B316,'Parâmetros'!$A$18:$A$117,0))="","",INDEX('Parâmetros'!$E$18:$E$117,MATCH(B316,'Parâmetros'!$A$18:$A$117,0))+N(INDEX('Parâmetros'!$F$18:$F$117,MATCH(B316,'Parâmetros'!$A$18:$A$117,0)))-SUMIFS($L$6:L316,$B$6:B316,B316,$A$6:A316,"&lt;="&amp;A316)))</f>
        <v/>
      </c>
      <c r="Q316" s="44">
        <f>IF(P316="","",MAX(0,-P316))</f>
        <v/>
      </c>
      <c r="R316" s="43">
        <f>IF(B316="","",IF(L316="","SEM BASE",IF(P316="","ESTOQUE NÃO INFORMADO",IF(P316&lt;0,"RUPTURA PREVISTA",IF(D316="Sem histórico","USAR DEMANDA INICIAL",IF(D316="Histórico insuficiente","HISTÓRICO INSUFICIENTE","OK"))))))</f>
        <v/>
      </c>
    </row>
    <row r="317">
      <c r="A317" s="42">
        <f>IF(B317="","",EDATE(EOMONTH('Parâmetros'!$B$2,0)+1,MOD(ROW()-6,12)))</f>
        <v/>
      </c>
      <c r="B31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17" s="43">
        <f>IF(B317="","",INDEX('Parâmetros'!$B$18:$B$117,MATCH(B317,'Parâmetros'!$A$18:$A$117,0)))</f>
        <v/>
      </c>
      <c r="D317" s="43">
        <f>IF(B317="","",INDEX('Parâmetros'!$I$18:$I$117,MATCH(B317,'Parâmetros'!$A$18:$A$117,0)))</f>
        <v/>
      </c>
      <c r="E317" s="44">
        <f>IF(B317="","",IF(COUNTIFS('Histórico'!$B$6:$B$305,B317,'Histórico'!$A$6:$A$305,"&gt;="&amp;EDATE(EOMONTH('Parâmetros'!$B$2,0)+1,-'Parâmetros'!$B$4),'Histórico'!$A$6:$A$305,"&lt;="&amp;'Parâmetros'!$B$2,'Histórico'!$L$6:$L$305,"OK")&gt;='Parâmetros'!$B$11,AVERAGEIFS('Histórico'!$H$6:$H$305,'Histórico'!$B$6:$B$305,B317,'Histórico'!$A$6:$A$305,"&gt;="&amp;EDATE(EOMONTH('Parâmetros'!$B$2,0)+1,-'Parâmetros'!$B$4),'Histórico'!$A$6:$A$305,"&lt;="&amp;'Parâmetros'!$B$2,'Histórico'!$L$6:$L$305,"OK"),IF(INDEX('Parâmetros'!$G$18:$G$117,MATCH(B317,'Parâmetros'!$A$18:$A$117,0))="","",INDEX('Parâmetros'!$G$18:$G$117,MATCH(B317,'Parâmetros'!$A$18:$A$117,0)))))</f>
        <v/>
      </c>
      <c r="F317" s="45">
        <f>IF(B317="","",IF(COUNTIFS('Histórico'!$B$6:$B$305,B317,'Histórico'!$L$6:$L$305,"OK",'Histórico'!$M$6:$M$305,MONTH(A317),'Histórico'!$A$6:$A$305,"&lt;="&amp;'Parâmetros'!$B$2)&gt;='Parâmetros'!$B$12,MAX('Parâmetros'!$B$13,MIN('Parâmetros'!$B$14,IFERROR(AVERAGEIFS('Histórico'!$H$6:$H$305,'Histórico'!$B$6:$B$305,B317,'Histórico'!$L$6:$L$305,"OK",'Histórico'!$M$6:$M$305,MONTH(A317),'Histórico'!$A$6:$A$305,"&lt;="&amp;'Parâmetros'!$B$2)/AVERAGEIFS('Histórico'!$H$6:$H$305,'Histórico'!$B$6:$B$305,B317,'Histórico'!$L$6:$L$305,"OK",'Histórico'!$A$6:$A$305,"&lt;="&amp;'Parâmetros'!$B$2),1))),1))</f>
        <v/>
      </c>
      <c r="G317" s="45">
        <f>IF(OR(A317="",B317=""),"",MAX(0.1,1+SUMPRODUCT(--('Eventos'!$B$6:$B$105&lt;=EOMONTH(A317,0)),--('Eventos'!$C$6:$C$105&gt;=A317),--((('Eventos'!$D$6:$D$105=B317)+('Eventos'!$D$6:$D$105="TODOS"))&gt;0),--('Eventos'!$G$6:$G$105="Ativo"),--('Eventos'!$I$6:$I$105="OK"),'Eventos'!$F$6:$F$105)))</f>
        <v/>
      </c>
      <c r="H317" s="44">
        <f>IF(OR(B317="",E317=""),"",MAX(0,E317*F317*G317))</f>
        <v/>
      </c>
      <c r="I317" s="44">
        <f>IF(H317="","",H317*'Parâmetros'!$B$6)</f>
        <v/>
      </c>
      <c r="J317" s="44">
        <f>IF(H317="","",H317*'Parâmetros'!$B$7)</f>
        <v/>
      </c>
      <c r="K317" s="44">
        <f>IF(H317="","",H317*'Parâmetros'!$B$8)</f>
        <v/>
      </c>
      <c r="L317" s="44">
        <f>IF(H317="","",IF('Parâmetros'!$B$5="Conservador",I317,IF('Parâmetros'!$B$5="Otimista",K317,J317)))</f>
        <v/>
      </c>
      <c r="M317" s="46">
        <f>IF(B317="","",IF(COUNTIFS('Histórico'!$B$6:$B$305,B317,'Histórico'!$J$6:$J$305,"&lt;&gt;")&gt;='Parâmetros'!$B$10,AVERAGEIFS('Histórico'!$K$6:$K$305,'Histórico'!$B$6:$B$305,B317,'Histórico'!$J$6:$J$305,"&lt;&gt;"),'Parâmetros'!$B$9))</f>
        <v/>
      </c>
      <c r="N317" s="44">
        <f>IF(L317="","",MAX(0,L317*(1-M317)))</f>
        <v/>
      </c>
      <c r="O317" s="44">
        <f>IF(L317="","",L317*(1+M317))</f>
        <v/>
      </c>
      <c r="P317" s="44">
        <f>IF(L317="","",IF(INDEX('Parâmetros'!$E$18:$E$117,MATCH(B317,'Parâmetros'!$A$18:$A$117,0))="","",INDEX('Parâmetros'!$E$18:$E$117,MATCH(B317,'Parâmetros'!$A$18:$A$117,0))+N(INDEX('Parâmetros'!$F$18:$F$117,MATCH(B317,'Parâmetros'!$A$18:$A$117,0)))-SUMIFS($L$6:L317,$B$6:B317,B317,$A$6:A317,"&lt;="&amp;A317)))</f>
        <v/>
      </c>
      <c r="Q317" s="44">
        <f>IF(P317="","",MAX(0,-P317))</f>
        <v/>
      </c>
      <c r="R317" s="43">
        <f>IF(B317="","",IF(L317="","SEM BASE",IF(P317="","ESTOQUE NÃO INFORMADO",IF(P317&lt;0,"RUPTURA PREVISTA",IF(D317="Sem histórico","USAR DEMANDA INICIAL",IF(D317="Histórico insuficiente","HISTÓRICO INSUFICIENTE","OK"))))))</f>
        <v/>
      </c>
    </row>
    <row r="318">
      <c r="A318" s="42">
        <f>IF(B318="","",EDATE(EOMONTH('Parâmetros'!$B$2,0)+1,MOD(ROW()-6,12)))</f>
        <v/>
      </c>
      <c r="B31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18" s="43">
        <f>IF(B318="","",INDEX('Parâmetros'!$B$18:$B$117,MATCH(B318,'Parâmetros'!$A$18:$A$117,0)))</f>
        <v/>
      </c>
      <c r="D318" s="43">
        <f>IF(B318="","",INDEX('Parâmetros'!$I$18:$I$117,MATCH(B318,'Parâmetros'!$A$18:$A$117,0)))</f>
        <v/>
      </c>
      <c r="E318" s="44">
        <f>IF(B318="","",IF(COUNTIFS('Histórico'!$B$6:$B$305,B318,'Histórico'!$A$6:$A$305,"&gt;="&amp;EDATE(EOMONTH('Parâmetros'!$B$2,0)+1,-'Parâmetros'!$B$4),'Histórico'!$A$6:$A$305,"&lt;="&amp;'Parâmetros'!$B$2,'Histórico'!$L$6:$L$305,"OK")&gt;='Parâmetros'!$B$11,AVERAGEIFS('Histórico'!$H$6:$H$305,'Histórico'!$B$6:$B$305,B318,'Histórico'!$A$6:$A$305,"&gt;="&amp;EDATE(EOMONTH('Parâmetros'!$B$2,0)+1,-'Parâmetros'!$B$4),'Histórico'!$A$6:$A$305,"&lt;="&amp;'Parâmetros'!$B$2,'Histórico'!$L$6:$L$305,"OK"),IF(INDEX('Parâmetros'!$G$18:$G$117,MATCH(B318,'Parâmetros'!$A$18:$A$117,0))="","",INDEX('Parâmetros'!$G$18:$G$117,MATCH(B318,'Parâmetros'!$A$18:$A$117,0)))))</f>
        <v/>
      </c>
      <c r="F318" s="45">
        <f>IF(B318="","",IF(COUNTIFS('Histórico'!$B$6:$B$305,B318,'Histórico'!$L$6:$L$305,"OK",'Histórico'!$M$6:$M$305,MONTH(A318),'Histórico'!$A$6:$A$305,"&lt;="&amp;'Parâmetros'!$B$2)&gt;='Parâmetros'!$B$12,MAX('Parâmetros'!$B$13,MIN('Parâmetros'!$B$14,IFERROR(AVERAGEIFS('Histórico'!$H$6:$H$305,'Histórico'!$B$6:$B$305,B318,'Histórico'!$L$6:$L$305,"OK",'Histórico'!$M$6:$M$305,MONTH(A318),'Histórico'!$A$6:$A$305,"&lt;="&amp;'Parâmetros'!$B$2)/AVERAGEIFS('Histórico'!$H$6:$H$305,'Histórico'!$B$6:$B$305,B318,'Histórico'!$L$6:$L$305,"OK",'Histórico'!$A$6:$A$305,"&lt;="&amp;'Parâmetros'!$B$2),1))),1))</f>
        <v/>
      </c>
      <c r="G318" s="45">
        <f>IF(OR(A318="",B318=""),"",MAX(0.1,1+SUMPRODUCT(--('Eventos'!$B$6:$B$105&lt;=EOMONTH(A318,0)),--('Eventos'!$C$6:$C$105&gt;=A318),--((('Eventos'!$D$6:$D$105=B318)+('Eventos'!$D$6:$D$105="TODOS"))&gt;0),--('Eventos'!$G$6:$G$105="Ativo"),--('Eventos'!$I$6:$I$105="OK"),'Eventos'!$F$6:$F$105)))</f>
        <v/>
      </c>
      <c r="H318" s="44">
        <f>IF(OR(B318="",E318=""),"",MAX(0,E318*F318*G318))</f>
        <v/>
      </c>
      <c r="I318" s="44">
        <f>IF(H318="","",H318*'Parâmetros'!$B$6)</f>
        <v/>
      </c>
      <c r="J318" s="44">
        <f>IF(H318="","",H318*'Parâmetros'!$B$7)</f>
        <v/>
      </c>
      <c r="K318" s="44">
        <f>IF(H318="","",H318*'Parâmetros'!$B$8)</f>
        <v/>
      </c>
      <c r="L318" s="44">
        <f>IF(H318="","",IF('Parâmetros'!$B$5="Conservador",I318,IF('Parâmetros'!$B$5="Otimista",K318,J318)))</f>
        <v/>
      </c>
      <c r="M318" s="46">
        <f>IF(B318="","",IF(COUNTIFS('Histórico'!$B$6:$B$305,B318,'Histórico'!$J$6:$J$305,"&lt;&gt;")&gt;='Parâmetros'!$B$10,AVERAGEIFS('Histórico'!$K$6:$K$305,'Histórico'!$B$6:$B$305,B318,'Histórico'!$J$6:$J$305,"&lt;&gt;"),'Parâmetros'!$B$9))</f>
        <v/>
      </c>
      <c r="N318" s="44">
        <f>IF(L318="","",MAX(0,L318*(1-M318)))</f>
        <v/>
      </c>
      <c r="O318" s="44">
        <f>IF(L318="","",L318*(1+M318))</f>
        <v/>
      </c>
      <c r="P318" s="44">
        <f>IF(L318="","",IF(INDEX('Parâmetros'!$E$18:$E$117,MATCH(B318,'Parâmetros'!$A$18:$A$117,0))="","",INDEX('Parâmetros'!$E$18:$E$117,MATCH(B318,'Parâmetros'!$A$18:$A$117,0))+N(INDEX('Parâmetros'!$F$18:$F$117,MATCH(B318,'Parâmetros'!$A$18:$A$117,0)))-SUMIFS($L$6:L318,$B$6:B318,B318,$A$6:A318,"&lt;="&amp;A318)))</f>
        <v/>
      </c>
      <c r="Q318" s="44">
        <f>IF(P318="","",MAX(0,-P318))</f>
        <v/>
      </c>
      <c r="R318" s="43">
        <f>IF(B318="","",IF(L318="","SEM BASE",IF(P318="","ESTOQUE NÃO INFORMADO",IF(P318&lt;0,"RUPTURA PREVISTA",IF(D318="Sem histórico","USAR DEMANDA INICIAL",IF(D318="Histórico insuficiente","HISTÓRICO INSUFICIENTE","OK"))))))</f>
        <v/>
      </c>
    </row>
    <row r="319">
      <c r="A319" s="42">
        <f>IF(B319="","",EDATE(EOMONTH('Parâmetros'!$B$2,0)+1,MOD(ROW()-6,12)))</f>
        <v/>
      </c>
      <c r="B31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19" s="43">
        <f>IF(B319="","",INDEX('Parâmetros'!$B$18:$B$117,MATCH(B319,'Parâmetros'!$A$18:$A$117,0)))</f>
        <v/>
      </c>
      <c r="D319" s="43">
        <f>IF(B319="","",INDEX('Parâmetros'!$I$18:$I$117,MATCH(B319,'Parâmetros'!$A$18:$A$117,0)))</f>
        <v/>
      </c>
      <c r="E319" s="44">
        <f>IF(B319="","",IF(COUNTIFS('Histórico'!$B$6:$B$305,B319,'Histórico'!$A$6:$A$305,"&gt;="&amp;EDATE(EOMONTH('Parâmetros'!$B$2,0)+1,-'Parâmetros'!$B$4),'Histórico'!$A$6:$A$305,"&lt;="&amp;'Parâmetros'!$B$2,'Histórico'!$L$6:$L$305,"OK")&gt;='Parâmetros'!$B$11,AVERAGEIFS('Histórico'!$H$6:$H$305,'Histórico'!$B$6:$B$305,B319,'Histórico'!$A$6:$A$305,"&gt;="&amp;EDATE(EOMONTH('Parâmetros'!$B$2,0)+1,-'Parâmetros'!$B$4),'Histórico'!$A$6:$A$305,"&lt;="&amp;'Parâmetros'!$B$2,'Histórico'!$L$6:$L$305,"OK"),IF(INDEX('Parâmetros'!$G$18:$G$117,MATCH(B319,'Parâmetros'!$A$18:$A$117,0))="","",INDEX('Parâmetros'!$G$18:$G$117,MATCH(B319,'Parâmetros'!$A$18:$A$117,0)))))</f>
        <v/>
      </c>
      <c r="F319" s="45">
        <f>IF(B319="","",IF(COUNTIFS('Histórico'!$B$6:$B$305,B319,'Histórico'!$L$6:$L$305,"OK",'Histórico'!$M$6:$M$305,MONTH(A319),'Histórico'!$A$6:$A$305,"&lt;="&amp;'Parâmetros'!$B$2)&gt;='Parâmetros'!$B$12,MAX('Parâmetros'!$B$13,MIN('Parâmetros'!$B$14,IFERROR(AVERAGEIFS('Histórico'!$H$6:$H$305,'Histórico'!$B$6:$B$305,B319,'Histórico'!$L$6:$L$305,"OK",'Histórico'!$M$6:$M$305,MONTH(A319),'Histórico'!$A$6:$A$305,"&lt;="&amp;'Parâmetros'!$B$2)/AVERAGEIFS('Histórico'!$H$6:$H$305,'Histórico'!$B$6:$B$305,B319,'Histórico'!$L$6:$L$305,"OK",'Histórico'!$A$6:$A$305,"&lt;="&amp;'Parâmetros'!$B$2),1))),1))</f>
        <v/>
      </c>
      <c r="G319" s="45">
        <f>IF(OR(A319="",B319=""),"",MAX(0.1,1+SUMPRODUCT(--('Eventos'!$B$6:$B$105&lt;=EOMONTH(A319,0)),--('Eventos'!$C$6:$C$105&gt;=A319),--((('Eventos'!$D$6:$D$105=B319)+('Eventos'!$D$6:$D$105="TODOS"))&gt;0),--('Eventos'!$G$6:$G$105="Ativo"),--('Eventos'!$I$6:$I$105="OK"),'Eventos'!$F$6:$F$105)))</f>
        <v/>
      </c>
      <c r="H319" s="44">
        <f>IF(OR(B319="",E319=""),"",MAX(0,E319*F319*G319))</f>
        <v/>
      </c>
      <c r="I319" s="44">
        <f>IF(H319="","",H319*'Parâmetros'!$B$6)</f>
        <v/>
      </c>
      <c r="J319" s="44">
        <f>IF(H319="","",H319*'Parâmetros'!$B$7)</f>
        <v/>
      </c>
      <c r="K319" s="44">
        <f>IF(H319="","",H319*'Parâmetros'!$B$8)</f>
        <v/>
      </c>
      <c r="L319" s="44">
        <f>IF(H319="","",IF('Parâmetros'!$B$5="Conservador",I319,IF('Parâmetros'!$B$5="Otimista",K319,J319)))</f>
        <v/>
      </c>
      <c r="M319" s="46">
        <f>IF(B319="","",IF(COUNTIFS('Histórico'!$B$6:$B$305,B319,'Histórico'!$J$6:$J$305,"&lt;&gt;")&gt;='Parâmetros'!$B$10,AVERAGEIFS('Histórico'!$K$6:$K$305,'Histórico'!$B$6:$B$305,B319,'Histórico'!$J$6:$J$305,"&lt;&gt;"),'Parâmetros'!$B$9))</f>
        <v/>
      </c>
      <c r="N319" s="44">
        <f>IF(L319="","",MAX(0,L319*(1-M319)))</f>
        <v/>
      </c>
      <c r="O319" s="44">
        <f>IF(L319="","",L319*(1+M319))</f>
        <v/>
      </c>
      <c r="P319" s="44">
        <f>IF(L319="","",IF(INDEX('Parâmetros'!$E$18:$E$117,MATCH(B319,'Parâmetros'!$A$18:$A$117,0))="","",INDEX('Parâmetros'!$E$18:$E$117,MATCH(B319,'Parâmetros'!$A$18:$A$117,0))+N(INDEX('Parâmetros'!$F$18:$F$117,MATCH(B319,'Parâmetros'!$A$18:$A$117,0)))-SUMIFS($L$6:L319,$B$6:B319,B319,$A$6:A319,"&lt;="&amp;A319)))</f>
        <v/>
      </c>
      <c r="Q319" s="44">
        <f>IF(P319="","",MAX(0,-P319))</f>
        <v/>
      </c>
      <c r="R319" s="43">
        <f>IF(B319="","",IF(L319="","SEM BASE",IF(P319="","ESTOQUE NÃO INFORMADO",IF(P319&lt;0,"RUPTURA PREVISTA",IF(D319="Sem histórico","USAR DEMANDA INICIAL",IF(D319="Histórico insuficiente","HISTÓRICO INSUFICIENTE","OK"))))))</f>
        <v/>
      </c>
    </row>
    <row r="320">
      <c r="A320" s="42">
        <f>IF(B320="","",EDATE(EOMONTH('Parâmetros'!$B$2,0)+1,MOD(ROW()-6,12)))</f>
        <v/>
      </c>
      <c r="B32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20" s="43">
        <f>IF(B320="","",INDEX('Parâmetros'!$B$18:$B$117,MATCH(B320,'Parâmetros'!$A$18:$A$117,0)))</f>
        <v/>
      </c>
      <c r="D320" s="43">
        <f>IF(B320="","",INDEX('Parâmetros'!$I$18:$I$117,MATCH(B320,'Parâmetros'!$A$18:$A$117,0)))</f>
        <v/>
      </c>
      <c r="E320" s="44">
        <f>IF(B320="","",IF(COUNTIFS('Histórico'!$B$6:$B$305,B320,'Histórico'!$A$6:$A$305,"&gt;="&amp;EDATE(EOMONTH('Parâmetros'!$B$2,0)+1,-'Parâmetros'!$B$4),'Histórico'!$A$6:$A$305,"&lt;="&amp;'Parâmetros'!$B$2,'Histórico'!$L$6:$L$305,"OK")&gt;='Parâmetros'!$B$11,AVERAGEIFS('Histórico'!$H$6:$H$305,'Histórico'!$B$6:$B$305,B320,'Histórico'!$A$6:$A$305,"&gt;="&amp;EDATE(EOMONTH('Parâmetros'!$B$2,0)+1,-'Parâmetros'!$B$4),'Histórico'!$A$6:$A$305,"&lt;="&amp;'Parâmetros'!$B$2,'Histórico'!$L$6:$L$305,"OK"),IF(INDEX('Parâmetros'!$G$18:$G$117,MATCH(B320,'Parâmetros'!$A$18:$A$117,0))="","",INDEX('Parâmetros'!$G$18:$G$117,MATCH(B320,'Parâmetros'!$A$18:$A$117,0)))))</f>
        <v/>
      </c>
      <c r="F320" s="45">
        <f>IF(B320="","",IF(COUNTIFS('Histórico'!$B$6:$B$305,B320,'Histórico'!$L$6:$L$305,"OK",'Histórico'!$M$6:$M$305,MONTH(A320),'Histórico'!$A$6:$A$305,"&lt;="&amp;'Parâmetros'!$B$2)&gt;='Parâmetros'!$B$12,MAX('Parâmetros'!$B$13,MIN('Parâmetros'!$B$14,IFERROR(AVERAGEIFS('Histórico'!$H$6:$H$305,'Histórico'!$B$6:$B$305,B320,'Histórico'!$L$6:$L$305,"OK",'Histórico'!$M$6:$M$305,MONTH(A320),'Histórico'!$A$6:$A$305,"&lt;="&amp;'Parâmetros'!$B$2)/AVERAGEIFS('Histórico'!$H$6:$H$305,'Histórico'!$B$6:$B$305,B320,'Histórico'!$L$6:$L$305,"OK",'Histórico'!$A$6:$A$305,"&lt;="&amp;'Parâmetros'!$B$2),1))),1))</f>
        <v/>
      </c>
      <c r="G320" s="45">
        <f>IF(OR(A320="",B320=""),"",MAX(0.1,1+SUMPRODUCT(--('Eventos'!$B$6:$B$105&lt;=EOMONTH(A320,0)),--('Eventos'!$C$6:$C$105&gt;=A320),--((('Eventos'!$D$6:$D$105=B320)+('Eventos'!$D$6:$D$105="TODOS"))&gt;0),--('Eventos'!$G$6:$G$105="Ativo"),--('Eventos'!$I$6:$I$105="OK"),'Eventos'!$F$6:$F$105)))</f>
        <v/>
      </c>
      <c r="H320" s="44">
        <f>IF(OR(B320="",E320=""),"",MAX(0,E320*F320*G320))</f>
        <v/>
      </c>
      <c r="I320" s="44">
        <f>IF(H320="","",H320*'Parâmetros'!$B$6)</f>
        <v/>
      </c>
      <c r="J320" s="44">
        <f>IF(H320="","",H320*'Parâmetros'!$B$7)</f>
        <v/>
      </c>
      <c r="K320" s="44">
        <f>IF(H320="","",H320*'Parâmetros'!$B$8)</f>
        <v/>
      </c>
      <c r="L320" s="44">
        <f>IF(H320="","",IF('Parâmetros'!$B$5="Conservador",I320,IF('Parâmetros'!$B$5="Otimista",K320,J320)))</f>
        <v/>
      </c>
      <c r="M320" s="46">
        <f>IF(B320="","",IF(COUNTIFS('Histórico'!$B$6:$B$305,B320,'Histórico'!$J$6:$J$305,"&lt;&gt;")&gt;='Parâmetros'!$B$10,AVERAGEIFS('Histórico'!$K$6:$K$305,'Histórico'!$B$6:$B$305,B320,'Histórico'!$J$6:$J$305,"&lt;&gt;"),'Parâmetros'!$B$9))</f>
        <v/>
      </c>
      <c r="N320" s="44">
        <f>IF(L320="","",MAX(0,L320*(1-M320)))</f>
        <v/>
      </c>
      <c r="O320" s="44">
        <f>IF(L320="","",L320*(1+M320))</f>
        <v/>
      </c>
      <c r="P320" s="44">
        <f>IF(L320="","",IF(INDEX('Parâmetros'!$E$18:$E$117,MATCH(B320,'Parâmetros'!$A$18:$A$117,0))="","",INDEX('Parâmetros'!$E$18:$E$117,MATCH(B320,'Parâmetros'!$A$18:$A$117,0))+N(INDEX('Parâmetros'!$F$18:$F$117,MATCH(B320,'Parâmetros'!$A$18:$A$117,0)))-SUMIFS($L$6:L320,$B$6:B320,B320,$A$6:A320,"&lt;="&amp;A320)))</f>
        <v/>
      </c>
      <c r="Q320" s="44">
        <f>IF(P320="","",MAX(0,-P320))</f>
        <v/>
      </c>
      <c r="R320" s="43">
        <f>IF(B320="","",IF(L320="","SEM BASE",IF(P320="","ESTOQUE NÃO INFORMADO",IF(P320&lt;0,"RUPTURA PREVISTA",IF(D320="Sem histórico","USAR DEMANDA INICIAL",IF(D320="Histórico insuficiente","HISTÓRICO INSUFICIENTE","OK"))))))</f>
        <v/>
      </c>
    </row>
    <row r="321">
      <c r="A321" s="42">
        <f>IF(B321="","",EDATE(EOMONTH('Parâmetros'!$B$2,0)+1,MOD(ROW()-6,12)))</f>
        <v/>
      </c>
      <c r="B32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21" s="43">
        <f>IF(B321="","",INDEX('Parâmetros'!$B$18:$B$117,MATCH(B321,'Parâmetros'!$A$18:$A$117,0)))</f>
        <v/>
      </c>
      <c r="D321" s="43">
        <f>IF(B321="","",INDEX('Parâmetros'!$I$18:$I$117,MATCH(B321,'Parâmetros'!$A$18:$A$117,0)))</f>
        <v/>
      </c>
      <c r="E321" s="44">
        <f>IF(B321="","",IF(COUNTIFS('Histórico'!$B$6:$B$305,B321,'Histórico'!$A$6:$A$305,"&gt;="&amp;EDATE(EOMONTH('Parâmetros'!$B$2,0)+1,-'Parâmetros'!$B$4),'Histórico'!$A$6:$A$305,"&lt;="&amp;'Parâmetros'!$B$2,'Histórico'!$L$6:$L$305,"OK")&gt;='Parâmetros'!$B$11,AVERAGEIFS('Histórico'!$H$6:$H$305,'Histórico'!$B$6:$B$305,B321,'Histórico'!$A$6:$A$305,"&gt;="&amp;EDATE(EOMONTH('Parâmetros'!$B$2,0)+1,-'Parâmetros'!$B$4),'Histórico'!$A$6:$A$305,"&lt;="&amp;'Parâmetros'!$B$2,'Histórico'!$L$6:$L$305,"OK"),IF(INDEX('Parâmetros'!$G$18:$G$117,MATCH(B321,'Parâmetros'!$A$18:$A$117,0))="","",INDEX('Parâmetros'!$G$18:$G$117,MATCH(B321,'Parâmetros'!$A$18:$A$117,0)))))</f>
        <v/>
      </c>
      <c r="F321" s="45">
        <f>IF(B321="","",IF(COUNTIFS('Histórico'!$B$6:$B$305,B321,'Histórico'!$L$6:$L$305,"OK",'Histórico'!$M$6:$M$305,MONTH(A321),'Histórico'!$A$6:$A$305,"&lt;="&amp;'Parâmetros'!$B$2)&gt;='Parâmetros'!$B$12,MAX('Parâmetros'!$B$13,MIN('Parâmetros'!$B$14,IFERROR(AVERAGEIFS('Histórico'!$H$6:$H$305,'Histórico'!$B$6:$B$305,B321,'Histórico'!$L$6:$L$305,"OK",'Histórico'!$M$6:$M$305,MONTH(A321),'Histórico'!$A$6:$A$305,"&lt;="&amp;'Parâmetros'!$B$2)/AVERAGEIFS('Histórico'!$H$6:$H$305,'Histórico'!$B$6:$B$305,B321,'Histórico'!$L$6:$L$305,"OK",'Histórico'!$A$6:$A$305,"&lt;="&amp;'Parâmetros'!$B$2),1))),1))</f>
        <v/>
      </c>
      <c r="G321" s="45">
        <f>IF(OR(A321="",B321=""),"",MAX(0.1,1+SUMPRODUCT(--('Eventos'!$B$6:$B$105&lt;=EOMONTH(A321,0)),--('Eventos'!$C$6:$C$105&gt;=A321),--((('Eventos'!$D$6:$D$105=B321)+('Eventos'!$D$6:$D$105="TODOS"))&gt;0),--('Eventos'!$G$6:$G$105="Ativo"),--('Eventos'!$I$6:$I$105="OK"),'Eventos'!$F$6:$F$105)))</f>
        <v/>
      </c>
      <c r="H321" s="44">
        <f>IF(OR(B321="",E321=""),"",MAX(0,E321*F321*G321))</f>
        <v/>
      </c>
      <c r="I321" s="44">
        <f>IF(H321="","",H321*'Parâmetros'!$B$6)</f>
        <v/>
      </c>
      <c r="J321" s="44">
        <f>IF(H321="","",H321*'Parâmetros'!$B$7)</f>
        <v/>
      </c>
      <c r="K321" s="44">
        <f>IF(H321="","",H321*'Parâmetros'!$B$8)</f>
        <v/>
      </c>
      <c r="L321" s="44">
        <f>IF(H321="","",IF('Parâmetros'!$B$5="Conservador",I321,IF('Parâmetros'!$B$5="Otimista",K321,J321)))</f>
        <v/>
      </c>
      <c r="M321" s="46">
        <f>IF(B321="","",IF(COUNTIFS('Histórico'!$B$6:$B$305,B321,'Histórico'!$J$6:$J$305,"&lt;&gt;")&gt;='Parâmetros'!$B$10,AVERAGEIFS('Histórico'!$K$6:$K$305,'Histórico'!$B$6:$B$305,B321,'Histórico'!$J$6:$J$305,"&lt;&gt;"),'Parâmetros'!$B$9))</f>
        <v/>
      </c>
      <c r="N321" s="44">
        <f>IF(L321="","",MAX(0,L321*(1-M321)))</f>
        <v/>
      </c>
      <c r="O321" s="44">
        <f>IF(L321="","",L321*(1+M321))</f>
        <v/>
      </c>
      <c r="P321" s="44">
        <f>IF(L321="","",IF(INDEX('Parâmetros'!$E$18:$E$117,MATCH(B321,'Parâmetros'!$A$18:$A$117,0))="","",INDEX('Parâmetros'!$E$18:$E$117,MATCH(B321,'Parâmetros'!$A$18:$A$117,0))+N(INDEX('Parâmetros'!$F$18:$F$117,MATCH(B321,'Parâmetros'!$A$18:$A$117,0)))-SUMIFS($L$6:L321,$B$6:B321,B321,$A$6:A321,"&lt;="&amp;A321)))</f>
        <v/>
      </c>
      <c r="Q321" s="44">
        <f>IF(P321="","",MAX(0,-P321))</f>
        <v/>
      </c>
      <c r="R321" s="43">
        <f>IF(B321="","",IF(L321="","SEM BASE",IF(P321="","ESTOQUE NÃO INFORMADO",IF(P321&lt;0,"RUPTURA PREVISTA",IF(D321="Sem histórico","USAR DEMANDA INICIAL",IF(D321="Histórico insuficiente","HISTÓRICO INSUFICIENTE","OK"))))))</f>
        <v/>
      </c>
    </row>
    <row r="322">
      <c r="A322" s="42">
        <f>IF(B322="","",EDATE(EOMONTH('Parâmetros'!$B$2,0)+1,MOD(ROW()-6,12)))</f>
        <v/>
      </c>
      <c r="B32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22" s="43">
        <f>IF(B322="","",INDEX('Parâmetros'!$B$18:$B$117,MATCH(B322,'Parâmetros'!$A$18:$A$117,0)))</f>
        <v/>
      </c>
      <c r="D322" s="43">
        <f>IF(B322="","",INDEX('Parâmetros'!$I$18:$I$117,MATCH(B322,'Parâmetros'!$A$18:$A$117,0)))</f>
        <v/>
      </c>
      <c r="E322" s="44">
        <f>IF(B322="","",IF(COUNTIFS('Histórico'!$B$6:$B$305,B322,'Histórico'!$A$6:$A$305,"&gt;="&amp;EDATE(EOMONTH('Parâmetros'!$B$2,0)+1,-'Parâmetros'!$B$4),'Histórico'!$A$6:$A$305,"&lt;="&amp;'Parâmetros'!$B$2,'Histórico'!$L$6:$L$305,"OK")&gt;='Parâmetros'!$B$11,AVERAGEIFS('Histórico'!$H$6:$H$305,'Histórico'!$B$6:$B$305,B322,'Histórico'!$A$6:$A$305,"&gt;="&amp;EDATE(EOMONTH('Parâmetros'!$B$2,0)+1,-'Parâmetros'!$B$4),'Histórico'!$A$6:$A$305,"&lt;="&amp;'Parâmetros'!$B$2,'Histórico'!$L$6:$L$305,"OK"),IF(INDEX('Parâmetros'!$G$18:$G$117,MATCH(B322,'Parâmetros'!$A$18:$A$117,0))="","",INDEX('Parâmetros'!$G$18:$G$117,MATCH(B322,'Parâmetros'!$A$18:$A$117,0)))))</f>
        <v/>
      </c>
      <c r="F322" s="45">
        <f>IF(B322="","",IF(COUNTIFS('Histórico'!$B$6:$B$305,B322,'Histórico'!$L$6:$L$305,"OK",'Histórico'!$M$6:$M$305,MONTH(A322),'Histórico'!$A$6:$A$305,"&lt;="&amp;'Parâmetros'!$B$2)&gt;='Parâmetros'!$B$12,MAX('Parâmetros'!$B$13,MIN('Parâmetros'!$B$14,IFERROR(AVERAGEIFS('Histórico'!$H$6:$H$305,'Histórico'!$B$6:$B$305,B322,'Histórico'!$L$6:$L$305,"OK",'Histórico'!$M$6:$M$305,MONTH(A322),'Histórico'!$A$6:$A$305,"&lt;="&amp;'Parâmetros'!$B$2)/AVERAGEIFS('Histórico'!$H$6:$H$305,'Histórico'!$B$6:$B$305,B322,'Histórico'!$L$6:$L$305,"OK",'Histórico'!$A$6:$A$305,"&lt;="&amp;'Parâmetros'!$B$2),1))),1))</f>
        <v/>
      </c>
      <c r="G322" s="45">
        <f>IF(OR(A322="",B322=""),"",MAX(0.1,1+SUMPRODUCT(--('Eventos'!$B$6:$B$105&lt;=EOMONTH(A322,0)),--('Eventos'!$C$6:$C$105&gt;=A322),--((('Eventos'!$D$6:$D$105=B322)+('Eventos'!$D$6:$D$105="TODOS"))&gt;0),--('Eventos'!$G$6:$G$105="Ativo"),--('Eventos'!$I$6:$I$105="OK"),'Eventos'!$F$6:$F$105)))</f>
        <v/>
      </c>
      <c r="H322" s="44">
        <f>IF(OR(B322="",E322=""),"",MAX(0,E322*F322*G322))</f>
        <v/>
      </c>
      <c r="I322" s="44">
        <f>IF(H322="","",H322*'Parâmetros'!$B$6)</f>
        <v/>
      </c>
      <c r="J322" s="44">
        <f>IF(H322="","",H322*'Parâmetros'!$B$7)</f>
        <v/>
      </c>
      <c r="K322" s="44">
        <f>IF(H322="","",H322*'Parâmetros'!$B$8)</f>
        <v/>
      </c>
      <c r="L322" s="44">
        <f>IF(H322="","",IF('Parâmetros'!$B$5="Conservador",I322,IF('Parâmetros'!$B$5="Otimista",K322,J322)))</f>
        <v/>
      </c>
      <c r="M322" s="46">
        <f>IF(B322="","",IF(COUNTIFS('Histórico'!$B$6:$B$305,B322,'Histórico'!$J$6:$J$305,"&lt;&gt;")&gt;='Parâmetros'!$B$10,AVERAGEIFS('Histórico'!$K$6:$K$305,'Histórico'!$B$6:$B$305,B322,'Histórico'!$J$6:$J$305,"&lt;&gt;"),'Parâmetros'!$B$9))</f>
        <v/>
      </c>
      <c r="N322" s="44">
        <f>IF(L322="","",MAX(0,L322*(1-M322)))</f>
        <v/>
      </c>
      <c r="O322" s="44">
        <f>IF(L322="","",L322*(1+M322))</f>
        <v/>
      </c>
      <c r="P322" s="44">
        <f>IF(L322="","",IF(INDEX('Parâmetros'!$E$18:$E$117,MATCH(B322,'Parâmetros'!$A$18:$A$117,0))="","",INDEX('Parâmetros'!$E$18:$E$117,MATCH(B322,'Parâmetros'!$A$18:$A$117,0))+N(INDEX('Parâmetros'!$F$18:$F$117,MATCH(B322,'Parâmetros'!$A$18:$A$117,0)))-SUMIFS($L$6:L322,$B$6:B322,B322,$A$6:A322,"&lt;="&amp;A322)))</f>
        <v/>
      </c>
      <c r="Q322" s="44">
        <f>IF(P322="","",MAX(0,-P322))</f>
        <v/>
      </c>
      <c r="R322" s="43">
        <f>IF(B322="","",IF(L322="","SEM BASE",IF(P322="","ESTOQUE NÃO INFORMADO",IF(P322&lt;0,"RUPTURA PREVISTA",IF(D322="Sem histórico","USAR DEMANDA INICIAL",IF(D322="Histórico insuficiente","HISTÓRICO INSUFICIENTE","OK"))))))</f>
        <v/>
      </c>
    </row>
    <row r="323">
      <c r="A323" s="42">
        <f>IF(B323="","",EDATE(EOMONTH('Parâmetros'!$B$2,0)+1,MOD(ROW()-6,12)))</f>
        <v/>
      </c>
      <c r="B32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23" s="43">
        <f>IF(B323="","",INDEX('Parâmetros'!$B$18:$B$117,MATCH(B323,'Parâmetros'!$A$18:$A$117,0)))</f>
        <v/>
      </c>
      <c r="D323" s="43">
        <f>IF(B323="","",INDEX('Parâmetros'!$I$18:$I$117,MATCH(B323,'Parâmetros'!$A$18:$A$117,0)))</f>
        <v/>
      </c>
      <c r="E323" s="44">
        <f>IF(B323="","",IF(COUNTIFS('Histórico'!$B$6:$B$305,B323,'Histórico'!$A$6:$A$305,"&gt;="&amp;EDATE(EOMONTH('Parâmetros'!$B$2,0)+1,-'Parâmetros'!$B$4),'Histórico'!$A$6:$A$305,"&lt;="&amp;'Parâmetros'!$B$2,'Histórico'!$L$6:$L$305,"OK")&gt;='Parâmetros'!$B$11,AVERAGEIFS('Histórico'!$H$6:$H$305,'Histórico'!$B$6:$B$305,B323,'Histórico'!$A$6:$A$305,"&gt;="&amp;EDATE(EOMONTH('Parâmetros'!$B$2,0)+1,-'Parâmetros'!$B$4),'Histórico'!$A$6:$A$305,"&lt;="&amp;'Parâmetros'!$B$2,'Histórico'!$L$6:$L$305,"OK"),IF(INDEX('Parâmetros'!$G$18:$G$117,MATCH(B323,'Parâmetros'!$A$18:$A$117,0))="","",INDEX('Parâmetros'!$G$18:$G$117,MATCH(B323,'Parâmetros'!$A$18:$A$117,0)))))</f>
        <v/>
      </c>
      <c r="F323" s="45">
        <f>IF(B323="","",IF(COUNTIFS('Histórico'!$B$6:$B$305,B323,'Histórico'!$L$6:$L$305,"OK",'Histórico'!$M$6:$M$305,MONTH(A323),'Histórico'!$A$6:$A$305,"&lt;="&amp;'Parâmetros'!$B$2)&gt;='Parâmetros'!$B$12,MAX('Parâmetros'!$B$13,MIN('Parâmetros'!$B$14,IFERROR(AVERAGEIFS('Histórico'!$H$6:$H$305,'Histórico'!$B$6:$B$305,B323,'Histórico'!$L$6:$L$305,"OK",'Histórico'!$M$6:$M$305,MONTH(A323),'Histórico'!$A$6:$A$305,"&lt;="&amp;'Parâmetros'!$B$2)/AVERAGEIFS('Histórico'!$H$6:$H$305,'Histórico'!$B$6:$B$305,B323,'Histórico'!$L$6:$L$305,"OK",'Histórico'!$A$6:$A$305,"&lt;="&amp;'Parâmetros'!$B$2),1))),1))</f>
        <v/>
      </c>
      <c r="G323" s="45">
        <f>IF(OR(A323="",B323=""),"",MAX(0.1,1+SUMPRODUCT(--('Eventos'!$B$6:$B$105&lt;=EOMONTH(A323,0)),--('Eventos'!$C$6:$C$105&gt;=A323),--((('Eventos'!$D$6:$D$105=B323)+('Eventos'!$D$6:$D$105="TODOS"))&gt;0),--('Eventos'!$G$6:$G$105="Ativo"),--('Eventos'!$I$6:$I$105="OK"),'Eventos'!$F$6:$F$105)))</f>
        <v/>
      </c>
      <c r="H323" s="44">
        <f>IF(OR(B323="",E323=""),"",MAX(0,E323*F323*G323))</f>
        <v/>
      </c>
      <c r="I323" s="44">
        <f>IF(H323="","",H323*'Parâmetros'!$B$6)</f>
        <v/>
      </c>
      <c r="J323" s="44">
        <f>IF(H323="","",H323*'Parâmetros'!$B$7)</f>
        <v/>
      </c>
      <c r="K323" s="44">
        <f>IF(H323="","",H323*'Parâmetros'!$B$8)</f>
        <v/>
      </c>
      <c r="L323" s="44">
        <f>IF(H323="","",IF('Parâmetros'!$B$5="Conservador",I323,IF('Parâmetros'!$B$5="Otimista",K323,J323)))</f>
        <v/>
      </c>
      <c r="M323" s="46">
        <f>IF(B323="","",IF(COUNTIFS('Histórico'!$B$6:$B$305,B323,'Histórico'!$J$6:$J$305,"&lt;&gt;")&gt;='Parâmetros'!$B$10,AVERAGEIFS('Histórico'!$K$6:$K$305,'Histórico'!$B$6:$B$305,B323,'Histórico'!$J$6:$J$305,"&lt;&gt;"),'Parâmetros'!$B$9))</f>
        <v/>
      </c>
      <c r="N323" s="44">
        <f>IF(L323="","",MAX(0,L323*(1-M323)))</f>
        <v/>
      </c>
      <c r="O323" s="44">
        <f>IF(L323="","",L323*(1+M323))</f>
        <v/>
      </c>
      <c r="P323" s="44">
        <f>IF(L323="","",IF(INDEX('Parâmetros'!$E$18:$E$117,MATCH(B323,'Parâmetros'!$A$18:$A$117,0))="","",INDEX('Parâmetros'!$E$18:$E$117,MATCH(B323,'Parâmetros'!$A$18:$A$117,0))+N(INDEX('Parâmetros'!$F$18:$F$117,MATCH(B323,'Parâmetros'!$A$18:$A$117,0)))-SUMIFS($L$6:L323,$B$6:B323,B323,$A$6:A323,"&lt;="&amp;A323)))</f>
        <v/>
      </c>
      <c r="Q323" s="44">
        <f>IF(P323="","",MAX(0,-P323))</f>
        <v/>
      </c>
      <c r="R323" s="43">
        <f>IF(B323="","",IF(L323="","SEM BASE",IF(P323="","ESTOQUE NÃO INFORMADO",IF(P323&lt;0,"RUPTURA PREVISTA",IF(D323="Sem histórico","USAR DEMANDA INICIAL",IF(D323="Histórico insuficiente","HISTÓRICO INSUFICIENTE","OK"))))))</f>
        <v/>
      </c>
    </row>
    <row r="324">
      <c r="A324" s="42">
        <f>IF(B324="","",EDATE(EOMONTH('Parâmetros'!$B$2,0)+1,MOD(ROW()-6,12)))</f>
        <v/>
      </c>
      <c r="B32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24" s="43">
        <f>IF(B324="","",INDEX('Parâmetros'!$B$18:$B$117,MATCH(B324,'Parâmetros'!$A$18:$A$117,0)))</f>
        <v/>
      </c>
      <c r="D324" s="43">
        <f>IF(B324="","",INDEX('Parâmetros'!$I$18:$I$117,MATCH(B324,'Parâmetros'!$A$18:$A$117,0)))</f>
        <v/>
      </c>
      <c r="E324" s="44">
        <f>IF(B324="","",IF(COUNTIFS('Histórico'!$B$6:$B$305,B324,'Histórico'!$A$6:$A$305,"&gt;="&amp;EDATE(EOMONTH('Parâmetros'!$B$2,0)+1,-'Parâmetros'!$B$4),'Histórico'!$A$6:$A$305,"&lt;="&amp;'Parâmetros'!$B$2,'Histórico'!$L$6:$L$305,"OK")&gt;='Parâmetros'!$B$11,AVERAGEIFS('Histórico'!$H$6:$H$305,'Histórico'!$B$6:$B$305,B324,'Histórico'!$A$6:$A$305,"&gt;="&amp;EDATE(EOMONTH('Parâmetros'!$B$2,0)+1,-'Parâmetros'!$B$4),'Histórico'!$A$6:$A$305,"&lt;="&amp;'Parâmetros'!$B$2,'Histórico'!$L$6:$L$305,"OK"),IF(INDEX('Parâmetros'!$G$18:$G$117,MATCH(B324,'Parâmetros'!$A$18:$A$117,0))="","",INDEX('Parâmetros'!$G$18:$G$117,MATCH(B324,'Parâmetros'!$A$18:$A$117,0)))))</f>
        <v/>
      </c>
      <c r="F324" s="45">
        <f>IF(B324="","",IF(COUNTIFS('Histórico'!$B$6:$B$305,B324,'Histórico'!$L$6:$L$305,"OK",'Histórico'!$M$6:$M$305,MONTH(A324),'Histórico'!$A$6:$A$305,"&lt;="&amp;'Parâmetros'!$B$2)&gt;='Parâmetros'!$B$12,MAX('Parâmetros'!$B$13,MIN('Parâmetros'!$B$14,IFERROR(AVERAGEIFS('Histórico'!$H$6:$H$305,'Histórico'!$B$6:$B$305,B324,'Histórico'!$L$6:$L$305,"OK",'Histórico'!$M$6:$M$305,MONTH(A324),'Histórico'!$A$6:$A$305,"&lt;="&amp;'Parâmetros'!$B$2)/AVERAGEIFS('Histórico'!$H$6:$H$305,'Histórico'!$B$6:$B$305,B324,'Histórico'!$L$6:$L$305,"OK",'Histórico'!$A$6:$A$305,"&lt;="&amp;'Parâmetros'!$B$2),1))),1))</f>
        <v/>
      </c>
      <c r="G324" s="45">
        <f>IF(OR(A324="",B324=""),"",MAX(0.1,1+SUMPRODUCT(--('Eventos'!$B$6:$B$105&lt;=EOMONTH(A324,0)),--('Eventos'!$C$6:$C$105&gt;=A324),--((('Eventos'!$D$6:$D$105=B324)+('Eventos'!$D$6:$D$105="TODOS"))&gt;0),--('Eventos'!$G$6:$G$105="Ativo"),--('Eventos'!$I$6:$I$105="OK"),'Eventos'!$F$6:$F$105)))</f>
        <v/>
      </c>
      <c r="H324" s="44">
        <f>IF(OR(B324="",E324=""),"",MAX(0,E324*F324*G324))</f>
        <v/>
      </c>
      <c r="I324" s="44">
        <f>IF(H324="","",H324*'Parâmetros'!$B$6)</f>
        <v/>
      </c>
      <c r="J324" s="44">
        <f>IF(H324="","",H324*'Parâmetros'!$B$7)</f>
        <v/>
      </c>
      <c r="K324" s="44">
        <f>IF(H324="","",H324*'Parâmetros'!$B$8)</f>
        <v/>
      </c>
      <c r="L324" s="44">
        <f>IF(H324="","",IF('Parâmetros'!$B$5="Conservador",I324,IF('Parâmetros'!$B$5="Otimista",K324,J324)))</f>
        <v/>
      </c>
      <c r="M324" s="46">
        <f>IF(B324="","",IF(COUNTIFS('Histórico'!$B$6:$B$305,B324,'Histórico'!$J$6:$J$305,"&lt;&gt;")&gt;='Parâmetros'!$B$10,AVERAGEIFS('Histórico'!$K$6:$K$305,'Histórico'!$B$6:$B$305,B324,'Histórico'!$J$6:$J$305,"&lt;&gt;"),'Parâmetros'!$B$9))</f>
        <v/>
      </c>
      <c r="N324" s="44">
        <f>IF(L324="","",MAX(0,L324*(1-M324)))</f>
        <v/>
      </c>
      <c r="O324" s="44">
        <f>IF(L324="","",L324*(1+M324))</f>
        <v/>
      </c>
      <c r="P324" s="44">
        <f>IF(L324="","",IF(INDEX('Parâmetros'!$E$18:$E$117,MATCH(B324,'Parâmetros'!$A$18:$A$117,0))="","",INDEX('Parâmetros'!$E$18:$E$117,MATCH(B324,'Parâmetros'!$A$18:$A$117,0))+N(INDEX('Parâmetros'!$F$18:$F$117,MATCH(B324,'Parâmetros'!$A$18:$A$117,0)))-SUMIFS($L$6:L324,$B$6:B324,B324,$A$6:A324,"&lt;="&amp;A324)))</f>
        <v/>
      </c>
      <c r="Q324" s="44">
        <f>IF(P324="","",MAX(0,-P324))</f>
        <v/>
      </c>
      <c r="R324" s="43">
        <f>IF(B324="","",IF(L324="","SEM BASE",IF(P324="","ESTOQUE NÃO INFORMADO",IF(P324&lt;0,"RUPTURA PREVISTA",IF(D324="Sem histórico","USAR DEMANDA INICIAL",IF(D324="Histórico insuficiente","HISTÓRICO INSUFICIENTE","OK"))))))</f>
        <v/>
      </c>
    </row>
    <row r="325">
      <c r="A325" s="42">
        <f>IF(B325="","",EDATE(EOMONTH('Parâmetros'!$B$2,0)+1,MOD(ROW()-6,12)))</f>
        <v/>
      </c>
      <c r="B32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25" s="43">
        <f>IF(B325="","",INDEX('Parâmetros'!$B$18:$B$117,MATCH(B325,'Parâmetros'!$A$18:$A$117,0)))</f>
        <v/>
      </c>
      <c r="D325" s="43">
        <f>IF(B325="","",INDEX('Parâmetros'!$I$18:$I$117,MATCH(B325,'Parâmetros'!$A$18:$A$117,0)))</f>
        <v/>
      </c>
      <c r="E325" s="44">
        <f>IF(B325="","",IF(COUNTIFS('Histórico'!$B$6:$B$305,B325,'Histórico'!$A$6:$A$305,"&gt;="&amp;EDATE(EOMONTH('Parâmetros'!$B$2,0)+1,-'Parâmetros'!$B$4),'Histórico'!$A$6:$A$305,"&lt;="&amp;'Parâmetros'!$B$2,'Histórico'!$L$6:$L$305,"OK")&gt;='Parâmetros'!$B$11,AVERAGEIFS('Histórico'!$H$6:$H$305,'Histórico'!$B$6:$B$305,B325,'Histórico'!$A$6:$A$305,"&gt;="&amp;EDATE(EOMONTH('Parâmetros'!$B$2,0)+1,-'Parâmetros'!$B$4),'Histórico'!$A$6:$A$305,"&lt;="&amp;'Parâmetros'!$B$2,'Histórico'!$L$6:$L$305,"OK"),IF(INDEX('Parâmetros'!$G$18:$G$117,MATCH(B325,'Parâmetros'!$A$18:$A$117,0))="","",INDEX('Parâmetros'!$G$18:$G$117,MATCH(B325,'Parâmetros'!$A$18:$A$117,0)))))</f>
        <v/>
      </c>
      <c r="F325" s="45">
        <f>IF(B325="","",IF(COUNTIFS('Histórico'!$B$6:$B$305,B325,'Histórico'!$L$6:$L$305,"OK",'Histórico'!$M$6:$M$305,MONTH(A325),'Histórico'!$A$6:$A$305,"&lt;="&amp;'Parâmetros'!$B$2)&gt;='Parâmetros'!$B$12,MAX('Parâmetros'!$B$13,MIN('Parâmetros'!$B$14,IFERROR(AVERAGEIFS('Histórico'!$H$6:$H$305,'Histórico'!$B$6:$B$305,B325,'Histórico'!$L$6:$L$305,"OK",'Histórico'!$M$6:$M$305,MONTH(A325),'Histórico'!$A$6:$A$305,"&lt;="&amp;'Parâmetros'!$B$2)/AVERAGEIFS('Histórico'!$H$6:$H$305,'Histórico'!$B$6:$B$305,B325,'Histórico'!$L$6:$L$305,"OK",'Histórico'!$A$6:$A$305,"&lt;="&amp;'Parâmetros'!$B$2),1))),1))</f>
        <v/>
      </c>
      <c r="G325" s="45">
        <f>IF(OR(A325="",B325=""),"",MAX(0.1,1+SUMPRODUCT(--('Eventos'!$B$6:$B$105&lt;=EOMONTH(A325,0)),--('Eventos'!$C$6:$C$105&gt;=A325),--((('Eventos'!$D$6:$D$105=B325)+('Eventos'!$D$6:$D$105="TODOS"))&gt;0),--('Eventos'!$G$6:$G$105="Ativo"),--('Eventos'!$I$6:$I$105="OK"),'Eventos'!$F$6:$F$105)))</f>
        <v/>
      </c>
      <c r="H325" s="44">
        <f>IF(OR(B325="",E325=""),"",MAX(0,E325*F325*G325))</f>
        <v/>
      </c>
      <c r="I325" s="44">
        <f>IF(H325="","",H325*'Parâmetros'!$B$6)</f>
        <v/>
      </c>
      <c r="J325" s="44">
        <f>IF(H325="","",H325*'Parâmetros'!$B$7)</f>
        <v/>
      </c>
      <c r="K325" s="44">
        <f>IF(H325="","",H325*'Parâmetros'!$B$8)</f>
        <v/>
      </c>
      <c r="L325" s="44">
        <f>IF(H325="","",IF('Parâmetros'!$B$5="Conservador",I325,IF('Parâmetros'!$B$5="Otimista",K325,J325)))</f>
        <v/>
      </c>
      <c r="M325" s="46">
        <f>IF(B325="","",IF(COUNTIFS('Histórico'!$B$6:$B$305,B325,'Histórico'!$J$6:$J$305,"&lt;&gt;")&gt;='Parâmetros'!$B$10,AVERAGEIFS('Histórico'!$K$6:$K$305,'Histórico'!$B$6:$B$305,B325,'Histórico'!$J$6:$J$305,"&lt;&gt;"),'Parâmetros'!$B$9))</f>
        <v/>
      </c>
      <c r="N325" s="44">
        <f>IF(L325="","",MAX(0,L325*(1-M325)))</f>
        <v/>
      </c>
      <c r="O325" s="44">
        <f>IF(L325="","",L325*(1+M325))</f>
        <v/>
      </c>
      <c r="P325" s="44">
        <f>IF(L325="","",IF(INDEX('Parâmetros'!$E$18:$E$117,MATCH(B325,'Parâmetros'!$A$18:$A$117,0))="","",INDEX('Parâmetros'!$E$18:$E$117,MATCH(B325,'Parâmetros'!$A$18:$A$117,0))+N(INDEX('Parâmetros'!$F$18:$F$117,MATCH(B325,'Parâmetros'!$A$18:$A$117,0)))-SUMIFS($L$6:L325,$B$6:B325,B325,$A$6:A325,"&lt;="&amp;A325)))</f>
        <v/>
      </c>
      <c r="Q325" s="44">
        <f>IF(P325="","",MAX(0,-P325))</f>
        <v/>
      </c>
      <c r="R325" s="43">
        <f>IF(B325="","",IF(L325="","SEM BASE",IF(P325="","ESTOQUE NÃO INFORMADO",IF(P325&lt;0,"RUPTURA PREVISTA",IF(D325="Sem histórico","USAR DEMANDA INICIAL",IF(D325="Histórico insuficiente","HISTÓRICO INSUFICIENTE","OK"))))))</f>
        <v/>
      </c>
    </row>
    <row r="326">
      <c r="A326" s="42">
        <f>IF(B326="","",EDATE(EOMONTH('Parâmetros'!$B$2,0)+1,MOD(ROW()-6,12)))</f>
        <v/>
      </c>
      <c r="B32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26" s="43">
        <f>IF(B326="","",INDEX('Parâmetros'!$B$18:$B$117,MATCH(B326,'Parâmetros'!$A$18:$A$117,0)))</f>
        <v/>
      </c>
      <c r="D326" s="43">
        <f>IF(B326="","",INDEX('Parâmetros'!$I$18:$I$117,MATCH(B326,'Parâmetros'!$A$18:$A$117,0)))</f>
        <v/>
      </c>
      <c r="E326" s="44">
        <f>IF(B326="","",IF(COUNTIFS('Histórico'!$B$6:$B$305,B326,'Histórico'!$A$6:$A$305,"&gt;="&amp;EDATE(EOMONTH('Parâmetros'!$B$2,0)+1,-'Parâmetros'!$B$4),'Histórico'!$A$6:$A$305,"&lt;="&amp;'Parâmetros'!$B$2,'Histórico'!$L$6:$L$305,"OK")&gt;='Parâmetros'!$B$11,AVERAGEIFS('Histórico'!$H$6:$H$305,'Histórico'!$B$6:$B$305,B326,'Histórico'!$A$6:$A$305,"&gt;="&amp;EDATE(EOMONTH('Parâmetros'!$B$2,0)+1,-'Parâmetros'!$B$4),'Histórico'!$A$6:$A$305,"&lt;="&amp;'Parâmetros'!$B$2,'Histórico'!$L$6:$L$305,"OK"),IF(INDEX('Parâmetros'!$G$18:$G$117,MATCH(B326,'Parâmetros'!$A$18:$A$117,0))="","",INDEX('Parâmetros'!$G$18:$G$117,MATCH(B326,'Parâmetros'!$A$18:$A$117,0)))))</f>
        <v/>
      </c>
      <c r="F326" s="45">
        <f>IF(B326="","",IF(COUNTIFS('Histórico'!$B$6:$B$305,B326,'Histórico'!$L$6:$L$305,"OK",'Histórico'!$M$6:$M$305,MONTH(A326),'Histórico'!$A$6:$A$305,"&lt;="&amp;'Parâmetros'!$B$2)&gt;='Parâmetros'!$B$12,MAX('Parâmetros'!$B$13,MIN('Parâmetros'!$B$14,IFERROR(AVERAGEIFS('Histórico'!$H$6:$H$305,'Histórico'!$B$6:$B$305,B326,'Histórico'!$L$6:$L$305,"OK",'Histórico'!$M$6:$M$305,MONTH(A326),'Histórico'!$A$6:$A$305,"&lt;="&amp;'Parâmetros'!$B$2)/AVERAGEIFS('Histórico'!$H$6:$H$305,'Histórico'!$B$6:$B$305,B326,'Histórico'!$L$6:$L$305,"OK",'Histórico'!$A$6:$A$305,"&lt;="&amp;'Parâmetros'!$B$2),1))),1))</f>
        <v/>
      </c>
      <c r="G326" s="45">
        <f>IF(OR(A326="",B326=""),"",MAX(0.1,1+SUMPRODUCT(--('Eventos'!$B$6:$B$105&lt;=EOMONTH(A326,0)),--('Eventos'!$C$6:$C$105&gt;=A326),--((('Eventos'!$D$6:$D$105=B326)+('Eventos'!$D$6:$D$105="TODOS"))&gt;0),--('Eventos'!$G$6:$G$105="Ativo"),--('Eventos'!$I$6:$I$105="OK"),'Eventos'!$F$6:$F$105)))</f>
        <v/>
      </c>
      <c r="H326" s="44">
        <f>IF(OR(B326="",E326=""),"",MAX(0,E326*F326*G326))</f>
        <v/>
      </c>
      <c r="I326" s="44">
        <f>IF(H326="","",H326*'Parâmetros'!$B$6)</f>
        <v/>
      </c>
      <c r="J326" s="44">
        <f>IF(H326="","",H326*'Parâmetros'!$B$7)</f>
        <v/>
      </c>
      <c r="K326" s="44">
        <f>IF(H326="","",H326*'Parâmetros'!$B$8)</f>
        <v/>
      </c>
      <c r="L326" s="44">
        <f>IF(H326="","",IF('Parâmetros'!$B$5="Conservador",I326,IF('Parâmetros'!$B$5="Otimista",K326,J326)))</f>
        <v/>
      </c>
      <c r="M326" s="46">
        <f>IF(B326="","",IF(COUNTIFS('Histórico'!$B$6:$B$305,B326,'Histórico'!$J$6:$J$305,"&lt;&gt;")&gt;='Parâmetros'!$B$10,AVERAGEIFS('Histórico'!$K$6:$K$305,'Histórico'!$B$6:$B$305,B326,'Histórico'!$J$6:$J$305,"&lt;&gt;"),'Parâmetros'!$B$9))</f>
        <v/>
      </c>
      <c r="N326" s="44">
        <f>IF(L326="","",MAX(0,L326*(1-M326)))</f>
        <v/>
      </c>
      <c r="O326" s="44">
        <f>IF(L326="","",L326*(1+M326))</f>
        <v/>
      </c>
      <c r="P326" s="44">
        <f>IF(L326="","",IF(INDEX('Parâmetros'!$E$18:$E$117,MATCH(B326,'Parâmetros'!$A$18:$A$117,0))="","",INDEX('Parâmetros'!$E$18:$E$117,MATCH(B326,'Parâmetros'!$A$18:$A$117,0))+N(INDEX('Parâmetros'!$F$18:$F$117,MATCH(B326,'Parâmetros'!$A$18:$A$117,0)))-SUMIFS($L$6:L326,$B$6:B326,B326,$A$6:A326,"&lt;="&amp;A326)))</f>
        <v/>
      </c>
      <c r="Q326" s="44">
        <f>IF(P326="","",MAX(0,-P326))</f>
        <v/>
      </c>
      <c r="R326" s="43">
        <f>IF(B326="","",IF(L326="","SEM BASE",IF(P326="","ESTOQUE NÃO INFORMADO",IF(P326&lt;0,"RUPTURA PREVISTA",IF(D326="Sem histórico","USAR DEMANDA INICIAL",IF(D326="Histórico insuficiente","HISTÓRICO INSUFICIENTE","OK"))))))</f>
        <v/>
      </c>
    </row>
    <row r="327">
      <c r="A327" s="42">
        <f>IF(B327="","",EDATE(EOMONTH('Parâmetros'!$B$2,0)+1,MOD(ROW()-6,12)))</f>
        <v/>
      </c>
      <c r="B32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27" s="43">
        <f>IF(B327="","",INDEX('Parâmetros'!$B$18:$B$117,MATCH(B327,'Parâmetros'!$A$18:$A$117,0)))</f>
        <v/>
      </c>
      <c r="D327" s="43">
        <f>IF(B327="","",INDEX('Parâmetros'!$I$18:$I$117,MATCH(B327,'Parâmetros'!$A$18:$A$117,0)))</f>
        <v/>
      </c>
      <c r="E327" s="44">
        <f>IF(B327="","",IF(COUNTIFS('Histórico'!$B$6:$B$305,B327,'Histórico'!$A$6:$A$305,"&gt;="&amp;EDATE(EOMONTH('Parâmetros'!$B$2,0)+1,-'Parâmetros'!$B$4),'Histórico'!$A$6:$A$305,"&lt;="&amp;'Parâmetros'!$B$2,'Histórico'!$L$6:$L$305,"OK")&gt;='Parâmetros'!$B$11,AVERAGEIFS('Histórico'!$H$6:$H$305,'Histórico'!$B$6:$B$305,B327,'Histórico'!$A$6:$A$305,"&gt;="&amp;EDATE(EOMONTH('Parâmetros'!$B$2,0)+1,-'Parâmetros'!$B$4),'Histórico'!$A$6:$A$305,"&lt;="&amp;'Parâmetros'!$B$2,'Histórico'!$L$6:$L$305,"OK"),IF(INDEX('Parâmetros'!$G$18:$G$117,MATCH(B327,'Parâmetros'!$A$18:$A$117,0))="","",INDEX('Parâmetros'!$G$18:$G$117,MATCH(B327,'Parâmetros'!$A$18:$A$117,0)))))</f>
        <v/>
      </c>
      <c r="F327" s="45">
        <f>IF(B327="","",IF(COUNTIFS('Histórico'!$B$6:$B$305,B327,'Histórico'!$L$6:$L$305,"OK",'Histórico'!$M$6:$M$305,MONTH(A327),'Histórico'!$A$6:$A$305,"&lt;="&amp;'Parâmetros'!$B$2)&gt;='Parâmetros'!$B$12,MAX('Parâmetros'!$B$13,MIN('Parâmetros'!$B$14,IFERROR(AVERAGEIFS('Histórico'!$H$6:$H$305,'Histórico'!$B$6:$B$305,B327,'Histórico'!$L$6:$L$305,"OK",'Histórico'!$M$6:$M$305,MONTH(A327),'Histórico'!$A$6:$A$305,"&lt;="&amp;'Parâmetros'!$B$2)/AVERAGEIFS('Histórico'!$H$6:$H$305,'Histórico'!$B$6:$B$305,B327,'Histórico'!$L$6:$L$305,"OK",'Histórico'!$A$6:$A$305,"&lt;="&amp;'Parâmetros'!$B$2),1))),1))</f>
        <v/>
      </c>
      <c r="G327" s="45">
        <f>IF(OR(A327="",B327=""),"",MAX(0.1,1+SUMPRODUCT(--('Eventos'!$B$6:$B$105&lt;=EOMONTH(A327,0)),--('Eventos'!$C$6:$C$105&gt;=A327),--((('Eventos'!$D$6:$D$105=B327)+('Eventos'!$D$6:$D$105="TODOS"))&gt;0),--('Eventos'!$G$6:$G$105="Ativo"),--('Eventos'!$I$6:$I$105="OK"),'Eventos'!$F$6:$F$105)))</f>
        <v/>
      </c>
      <c r="H327" s="44">
        <f>IF(OR(B327="",E327=""),"",MAX(0,E327*F327*G327))</f>
        <v/>
      </c>
      <c r="I327" s="44">
        <f>IF(H327="","",H327*'Parâmetros'!$B$6)</f>
        <v/>
      </c>
      <c r="J327" s="44">
        <f>IF(H327="","",H327*'Parâmetros'!$B$7)</f>
        <v/>
      </c>
      <c r="K327" s="44">
        <f>IF(H327="","",H327*'Parâmetros'!$B$8)</f>
        <v/>
      </c>
      <c r="L327" s="44">
        <f>IF(H327="","",IF('Parâmetros'!$B$5="Conservador",I327,IF('Parâmetros'!$B$5="Otimista",K327,J327)))</f>
        <v/>
      </c>
      <c r="M327" s="46">
        <f>IF(B327="","",IF(COUNTIFS('Histórico'!$B$6:$B$305,B327,'Histórico'!$J$6:$J$305,"&lt;&gt;")&gt;='Parâmetros'!$B$10,AVERAGEIFS('Histórico'!$K$6:$K$305,'Histórico'!$B$6:$B$305,B327,'Histórico'!$J$6:$J$305,"&lt;&gt;"),'Parâmetros'!$B$9))</f>
        <v/>
      </c>
      <c r="N327" s="44">
        <f>IF(L327="","",MAX(0,L327*(1-M327)))</f>
        <v/>
      </c>
      <c r="O327" s="44">
        <f>IF(L327="","",L327*(1+M327))</f>
        <v/>
      </c>
      <c r="P327" s="44">
        <f>IF(L327="","",IF(INDEX('Parâmetros'!$E$18:$E$117,MATCH(B327,'Parâmetros'!$A$18:$A$117,0))="","",INDEX('Parâmetros'!$E$18:$E$117,MATCH(B327,'Parâmetros'!$A$18:$A$117,0))+N(INDEX('Parâmetros'!$F$18:$F$117,MATCH(B327,'Parâmetros'!$A$18:$A$117,0)))-SUMIFS($L$6:L327,$B$6:B327,B327,$A$6:A327,"&lt;="&amp;A327)))</f>
        <v/>
      </c>
      <c r="Q327" s="44">
        <f>IF(P327="","",MAX(0,-P327))</f>
        <v/>
      </c>
      <c r="R327" s="43">
        <f>IF(B327="","",IF(L327="","SEM BASE",IF(P327="","ESTOQUE NÃO INFORMADO",IF(P327&lt;0,"RUPTURA PREVISTA",IF(D327="Sem histórico","USAR DEMANDA INICIAL",IF(D327="Histórico insuficiente","HISTÓRICO INSUFICIENTE","OK"))))))</f>
        <v/>
      </c>
    </row>
    <row r="328">
      <c r="A328" s="42">
        <f>IF(B328="","",EDATE(EOMONTH('Parâmetros'!$B$2,0)+1,MOD(ROW()-6,12)))</f>
        <v/>
      </c>
      <c r="B32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28" s="43">
        <f>IF(B328="","",INDEX('Parâmetros'!$B$18:$B$117,MATCH(B328,'Parâmetros'!$A$18:$A$117,0)))</f>
        <v/>
      </c>
      <c r="D328" s="43">
        <f>IF(B328="","",INDEX('Parâmetros'!$I$18:$I$117,MATCH(B328,'Parâmetros'!$A$18:$A$117,0)))</f>
        <v/>
      </c>
      <c r="E328" s="44">
        <f>IF(B328="","",IF(COUNTIFS('Histórico'!$B$6:$B$305,B328,'Histórico'!$A$6:$A$305,"&gt;="&amp;EDATE(EOMONTH('Parâmetros'!$B$2,0)+1,-'Parâmetros'!$B$4),'Histórico'!$A$6:$A$305,"&lt;="&amp;'Parâmetros'!$B$2,'Histórico'!$L$6:$L$305,"OK")&gt;='Parâmetros'!$B$11,AVERAGEIFS('Histórico'!$H$6:$H$305,'Histórico'!$B$6:$B$305,B328,'Histórico'!$A$6:$A$305,"&gt;="&amp;EDATE(EOMONTH('Parâmetros'!$B$2,0)+1,-'Parâmetros'!$B$4),'Histórico'!$A$6:$A$305,"&lt;="&amp;'Parâmetros'!$B$2,'Histórico'!$L$6:$L$305,"OK"),IF(INDEX('Parâmetros'!$G$18:$G$117,MATCH(B328,'Parâmetros'!$A$18:$A$117,0))="","",INDEX('Parâmetros'!$G$18:$G$117,MATCH(B328,'Parâmetros'!$A$18:$A$117,0)))))</f>
        <v/>
      </c>
      <c r="F328" s="45">
        <f>IF(B328="","",IF(COUNTIFS('Histórico'!$B$6:$B$305,B328,'Histórico'!$L$6:$L$305,"OK",'Histórico'!$M$6:$M$305,MONTH(A328),'Histórico'!$A$6:$A$305,"&lt;="&amp;'Parâmetros'!$B$2)&gt;='Parâmetros'!$B$12,MAX('Parâmetros'!$B$13,MIN('Parâmetros'!$B$14,IFERROR(AVERAGEIFS('Histórico'!$H$6:$H$305,'Histórico'!$B$6:$B$305,B328,'Histórico'!$L$6:$L$305,"OK",'Histórico'!$M$6:$M$305,MONTH(A328),'Histórico'!$A$6:$A$305,"&lt;="&amp;'Parâmetros'!$B$2)/AVERAGEIFS('Histórico'!$H$6:$H$305,'Histórico'!$B$6:$B$305,B328,'Histórico'!$L$6:$L$305,"OK",'Histórico'!$A$6:$A$305,"&lt;="&amp;'Parâmetros'!$B$2),1))),1))</f>
        <v/>
      </c>
      <c r="G328" s="45">
        <f>IF(OR(A328="",B328=""),"",MAX(0.1,1+SUMPRODUCT(--('Eventos'!$B$6:$B$105&lt;=EOMONTH(A328,0)),--('Eventos'!$C$6:$C$105&gt;=A328),--((('Eventos'!$D$6:$D$105=B328)+('Eventos'!$D$6:$D$105="TODOS"))&gt;0),--('Eventos'!$G$6:$G$105="Ativo"),--('Eventos'!$I$6:$I$105="OK"),'Eventos'!$F$6:$F$105)))</f>
        <v/>
      </c>
      <c r="H328" s="44">
        <f>IF(OR(B328="",E328=""),"",MAX(0,E328*F328*G328))</f>
        <v/>
      </c>
      <c r="I328" s="44">
        <f>IF(H328="","",H328*'Parâmetros'!$B$6)</f>
        <v/>
      </c>
      <c r="J328" s="44">
        <f>IF(H328="","",H328*'Parâmetros'!$B$7)</f>
        <v/>
      </c>
      <c r="K328" s="44">
        <f>IF(H328="","",H328*'Parâmetros'!$B$8)</f>
        <v/>
      </c>
      <c r="L328" s="44">
        <f>IF(H328="","",IF('Parâmetros'!$B$5="Conservador",I328,IF('Parâmetros'!$B$5="Otimista",K328,J328)))</f>
        <v/>
      </c>
      <c r="M328" s="46">
        <f>IF(B328="","",IF(COUNTIFS('Histórico'!$B$6:$B$305,B328,'Histórico'!$J$6:$J$305,"&lt;&gt;")&gt;='Parâmetros'!$B$10,AVERAGEIFS('Histórico'!$K$6:$K$305,'Histórico'!$B$6:$B$305,B328,'Histórico'!$J$6:$J$305,"&lt;&gt;"),'Parâmetros'!$B$9))</f>
        <v/>
      </c>
      <c r="N328" s="44">
        <f>IF(L328="","",MAX(0,L328*(1-M328)))</f>
        <v/>
      </c>
      <c r="O328" s="44">
        <f>IF(L328="","",L328*(1+M328))</f>
        <v/>
      </c>
      <c r="P328" s="44">
        <f>IF(L328="","",IF(INDEX('Parâmetros'!$E$18:$E$117,MATCH(B328,'Parâmetros'!$A$18:$A$117,0))="","",INDEX('Parâmetros'!$E$18:$E$117,MATCH(B328,'Parâmetros'!$A$18:$A$117,0))+N(INDEX('Parâmetros'!$F$18:$F$117,MATCH(B328,'Parâmetros'!$A$18:$A$117,0)))-SUMIFS($L$6:L328,$B$6:B328,B328,$A$6:A328,"&lt;="&amp;A328)))</f>
        <v/>
      </c>
      <c r="Q328" s="44">
        <f>IF(P328="","",MAX(0,-P328))</f>
        <v/>
      </c>
      <c r="R328" s="43">
        <f>IF(B328="","",IF(L328="","SEM BASE",IF(P328="","ESTOQUE NÃO INFORMADO",IF(P328&lt;0,"RUPTURA PREVISTA",IF(D328="Sem histórico","USAR DEMANDA INICIAL",IF(D328="Histórico insuficiente","HISTÓRICO INSUFICIENTE","OK"))))))</f>
        <v/>
      </c>
    </row>
    <row r="329">
      <c r="A329" s="42">
        <f>IF(B329="","",EDATE(EOMONTH('Parâmetros'!$B$2,0)+1,MOD(ROW()-6,12)))</f>
        <v/>
      </c>
      <c r="B32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29" s="43">
        <f>IF(B329="","",INDEX('Parâmetros'!$B$18:$B$117,MATCH(B329,'Parâmetros'!$A$18:$A$117,0)))</f>
        <v/>
      </c>
      <c r="D329" s="43">
        <f>IF(B329="","",INDEX('Parâmetros'!$I$18:$I$117,MATCH(B329,'Parâmetros'!$A$18:$A$117,0)))</f>
        <v/>
      </c>
      <c r="E329" s="44">
        <f>IF(B329="","",IF(COUNTIFS('Histórico'!$B$6:$B$305,B329,'Histórico'!$A$6:$A$305,"&gt;="&amp;EDATE(EOMONTH('Parâmetros'!$B$2,0)+1,-'Parâmetros'!$B$4),'Histórico'!$A$6:$A$305,"&lt;="&amp;'Parâmetros'!$B$2,'Histórico'!$L$6:$L$305,"OK")&gt;='Parâmetros'!$B$11,AVERAGEIFS('Histórico'!$H$6:$H$305,'Histórico'!$B$6:$B$305,B329,'Histórico'!$A$6:$A$305,"&gt;="&amp;EDATE(EOMONTH('Parâmetros'!$B$2,0)+1,-'Parâmetros'!$B$4),'Histórico'!$A$6:$A$305,"&lt;="&amp;'Parâmetros'!$B$2,'Histórico'!$L$6:$L$305,"OK"),IF(INDEX('Parâmetros'!$G$18:$G$117,MATCH(B329,'Parâmetros'!$A$18:$A$117,0))="","",INDEX('Parâmetros'!$G$18:$G$117,MATCH(B329,'Parâmetros'!$A$18:$A$117,0)))))</f>
        <v/>
      </c>
      <c r="F329" s="45">
        <f>IF(B329="","",IF(COUNTIFS('Histórico'!$B$6:$B$305,B329,'Histórico'!$L$6:$L$305,"OK",'Histórico'!$M$6:$M$305,MONTH(A329),'Histórico'!$A$6:$A$305,"&lt;="&amp;'Parâmetros'!$B$2)&gt;='Parâmetros'!$B$12,MAX('Parâmetros'!$B$13,MIN('Parâmetros'!$B$14,IFERROR(AVERAGEIFS('Histórico'!$H$6:$H$305,'Histórico'!$B$6:$B$305,B329,'Histórico'!$L$6:$L$305,"OK",'Histórico'!$M$6:$M$305,MONTH(A329),'Histórico'!$A$6:$A$305,"&lt;="&amp;'Parâmetros'!$B$2)/AVERAGEIFS('Histórico'!$H$6:$H$305,'Histórico'!$B$6:$B$305,B329,'Histórico'!$L$6:$L$305,"OK",'Histórico'!$A$6:$A$305,"&lt;="&amp;'Parâmetros'!$B$2),1))),1))</f>
        <v/>
      </c>
      <c r="G329" s="45">
        <f>IF(OR(A329="",B329=""),"",MAX(0.1,1+SUMPRODUCT(--('Eventos'!$B$6:$B$105&lt;=EOMONTH(A329,0)),--('Eventos'!$C$6:$C$105&gt;=A329),--((('Eventos'!$D$6:$D$105=B329)+('Eventos'!$D$6:$D$105="TODOS"))&gt;0),--('Eventos'!$G$6:$G$105="Ativo"),--('Eventos'!$I$6:$I$105="OK"),'Eventos'!$F$6:$F$105)))</f>
        <v/>
      </c>
      <c r="H329" s="44">
        <f>IF(OR(B329="",E329=""),"",MAX(0,E329*F329*G329))</f>
        <v/>
      </c>
      <c r="I329" s="44">
        <f>IF(H329="","",H329*'Parâmetros'!$B$6)</f>
        <v/>
      </c>
      <c r="J329" s="44">
        <f>IF(H329="","",H329*'Parâmetros'!$B$7)</f>
        <v/>
      </c>
      <c r="K329" s="44">
        <f>IF(H329="","",H329*'Parâmetros'!$B$8)</f>
        <v/>
      </c>
      <c r="L329" s="44">
        <f>IF(H329="","",IF('Parâmetros'!$B$5="Conservador",I329,IF('Parâmetros'!$B$5="Otimista",K329,J329)))</f>
        <v/>
      </c>
      <c r="M329" s="46">
        <f>IF(B329="","",IF(COUNTIFS('Histórico'!$B$6:$B$305,B329,'Histórico'!$J$6:$J$305,"&lt;&gt;")&gt;='Parâmetros'!$B$10,AVERAGEIFS('Histórico'!$K$6:$K$305,'Histórico'!$B$6:$B$305,B329,'Histórico'!$J$6:$J$305,"&lt;&gt;"),'Parâmetros'!$B$9))</f>
        <v/>
      </c>
      <c r="N329" s="44">
        <f>IF(L329="","",MAX(0,L329*(1-M329)))</f>
        <v/>
      </c>
      <c r="O329" s="44">
        <f>IF(L329="","",L329*(1+M329))</f>
        <v/>
      </c>
      <c r="P329" s="44">
        <f>IF(L329="","",IF(INDEX('Parâmetros'!$E$18:$E$117,MATCH(B329,'Parâmetros'!$A$18:$A$117,0))="","",INDEX('Parâmetros'!$E$18:$E$117,MATCH(B329,'Parâmetros'!$A$18:$A$117,0))+N(INDEX('Parâmetros'!$F$18:$F$117,MATCH(B329,'Parâmetros'!$A$18:$A$117,0)))-SUMIFS($L$6:L329,$B$6:B329,B329,$A$6:A329,"&lt;="&amp;A329)))</f>
        <v/>
      </c>
      <c r="Q329" s="44">
        <f>IF(P329="","",MAX(0,-P329))</f>
        <v/>
      </c>
      <c r="R329" s="43">
        <f>IF(B329="","",IF(L329="","SEM BASE",IF(P329="","ESTOQUE NÃO INFORMADO",IF(P329&lt;0,"RUPTURA PREVISTA",IF(D329="Sem histórico","USAR DEMANDA INICIAL",IF(D329="Histórico insuficiente","HISTÓRICO INSUFICIENTE","OK"))))))</f>
        <v/>
      </c>
    </row>
    <row r="330">
      <c r="A330" s="42">
        <f>IF(B330="","",EDATE(EOMONTH('Parâmetros'!$B$2,0)+1,MOD(ROW()-6,12)))</f>
        <v/>
      </c>
      <c r="B33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30" s="43">
        <f>IF(B330="","",INDEX('Parâmetros'!$B$18:$B$117,MATCH(B330,'Parâmetros'!$A$18:$A$117,0)))</f>
        <v/>
      </c>
      <c r="D330" s="43">
        <f>IF(B330="","",INDEX('Parâmetros'!$I$18:$I$117,MATCH(B330,'Parâmetros'!$A$18:$A$117,0)))</f>
        <v/>
      </c>
      <c r="E330" s="44">
        <f>IF(B330="","",IF(COUNTIFS('Histórico'!$B$6:$B$305,B330,'Histórico'!$A$6:$A$305,"&gt;="&amp;EDATE(EOMONTH('Parâmetros'!$B$2,0)+1,-'Parâmetros'!$B$4),'Histórico'!$A$6:$A$305,"&lt;="&amp;'Parâmetros'!$B$2,'Histórico'!$L$6:$L$305,"OK")&gt;='Parâmetros'!$B$11,AVERAGEIFS('Histórico'!$H$6:$H$305,'Histórico'!$B$6:$B$305,B330,'Histórico'!$A$6:$A$305,"&gt;="&amp;EDATE(EOMONTH('Parâmetros'!$B$2,0)+1,-'Parâmetros'!$B$4),'Histórico'!$A$6:$A$305,"&lt;="&amp;'Parâmetros'!$B$2,'Histórico'!$L$6:$L$305,"OK"),IF(INDEX('Parâmetros'!$G$18:$G$117,MATCH(B330,'Parâmetros'!$A$18:$A$117,0))="","",INDEX('Parâmetros'!$G$18:$G$117,MATCH(B330,'Parâmetros'!$A$18:$A$117,0)))))</f>
        <v/>
      </c>
      <c r="F330" s="45">
        <f>IF(B330="","",IF(COUNTIFS('Histórico'!$B$6:$B$305,B330,'Histórico'!$L$6:$L$305,"OK",'Histórico'!$M$6:$M$305,MONTH(A330),'Histórico'!$A$6:$A$305,"&lt;="&amp;'Parâmetros'!$B$2)&gt;='Parâmetros'!$B$12,MAX('Parâmetros'!$B$13,MIN('Parâmetros'!$B$14,IFERROR(AVERAGEIFS('Histórico'!$H$6:$H$305,'Histórico'!$B$6:$B$305,B330,'Histórico'!$L$6:$L$305,"OK",'Histórico'!$M$6:$M$305,MONTH(A330),'Histórico'!$A$6:$A$305,"&lt;="&amp;'Parâmetros'!$B$2)/AVERAGEIFS('Histórico'!$H$6:$H$305,'Histórico'!$B$6:$B$305,B330,'Histórico'!$L$6:$L$305,"OK",'Histórico'!$A$6:$A$305,"&lt;="&amp;'Parâmetros'!$B$2),1))),1))</f>
        <v/>
      </c>
      <c r="G330" s="45">
        <f>IF(OR(A330="",B330=""),"",MAX(0.1,1+SUMPRODUCT(--('Eventos'!$B$6:$B$105&lt;=EOMONTH(A330,0)),--('Eventos'!$C$6:$C$105&gt;=A330),--((('Eventos'!$D$6:$D$105=B330)+('Eventos'!$D$6:$D$105="TODOS"))&gt;0),--('Eventos'!$G$6:$G$105="Ativo"),--('Eventos'!$I$6:$I$105="OK"),'Eventos'!$F$6:$F$105)))</f>
        <v/>
      </c>
      <c r="H330" s="44">
        <f>IF(OR(B330="",E330=""),"",MAX(0,E330*F330*G330))</f>
        <v/>
      </c>
      <c r="I330" s="44">
        <f>IF(H330="","",H330*'Parâmetros'!$B$6)</f>
        <v/>
      </c>
      <c r="J330" s="44">
        <f>IF(H330="","",H330*'Parâmetros'!$B$7)</f>
        <v/>
      </c>
      <c r="K330" s="44">
        <f>IF(H330="","",H330*'Parâmetros'!$B$8)</f>
        <v/>
      </c>
      <c r="L330" s="44">
        <f>IF(H330="","",IF('Parâmetros'!$B$5="Conservador",I330,IF('Parâmetros'!$B$5="Otimista",K330,J330)))</f>
        <v/>
      </c>
      <c r="M330" s="46">
        <f>IF(B330="","",IF(COUNTIFS('Histórico'!$B$6:$B$305,B330,'Histórico'!$J$6:$J$305,"&lt;&gt;")&gt;='Parâmetros'!$B$10,AVERAGEIFS('Histórico'!$K$6:$K$305,'Histórico'!$B$6:$B$305,B330,'Histórico'!$J$6:$J$305,"&lt;&gt;"),'Parâmetros'!$B$9))</f>
        <v/>
      </c>
      <c r="N330" s="44">
        <f>IF(L330="","",MAX(0,L330*(1-M330)))</f>
        <v/>
      </c>
      <c r="O330" s="44">
        <f>IF(L330="","",L330*(1+M330))</f>
        <v/>
      </c>
      <c r="P330" s="44">
        <f>IF(L330="","",IF(INDEX('Parâmetros'!$E$18:$E$117,MATCH(B330,'Parâmetros'!$A$18:$A$117,0))="","",INDEX('Parâmetros'!$E$18:$E$117,MATCH(B330,'Parâmetros'!$A$18:$A$117,0))+N(INDEX('Parâmetros'!$F$18:$F$117,MATCH(B330,'Parâmetros'!$A$18:$A$117,0)))-SUMIFS($L$6:L330,$B$6:B330,B330,$A$6:A330,"&lt;="&amp;A330)))</f>
        <v/>
      </c>
      <c r="Q330" s="44">
        <f>IF(P330="","",MAX(0,-P330))</f>
        <v/>
      </c>
      <c r="R330" s="43">
        <f>IF(B330="","",IF(L330="","SEM BASE",IF(P330="","ESTOQUE NÃO INFORMADO",IF(P330&lt;0,"RUPTURA PREVISTA",IF(D330="Sem histórico","USAR DEMANDA INICIAL",IF(D330="Histórico insuficiente","HISTÓRICO INSUFICIENTE","OK"))))))</f>
        <v/>
      </c>
    </row>
    <row r="331">
      <c r="A331" s="42">
        <f>IF(B331="","",EDATE(EOMONTH('Parâmetros'!$B$2,0)+1,MOD(ROW()-6,12)))</f>
        <v/>
      </c>
      <c r="B33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31" s="43">
        <f>IF(B331="","",INDEX('Parâmetros'!$B$18:$B$117,MATCH(B331,'Parâmetros'!$A$18:$A$117,0)))</f>
        <v/>
      </c>
      <c r="D331" s="43">
        <f>IF(B331="","",INDEX('Parâmetros'!$I$18:$I$117,MATCH(B331,'Parâmetros'!$A$18:$A$117,0)))</f>
        <v/>
      </c>
      <c r="E331" s="44">
        <f>IF(B331="","",IF(COUNTIFS('Histórico'!$B$6:$B$305,B331,'Histórico'!$A$6:$A$305,"&gt;="&amp;EDATE(EOMONTH('Parâmetros'!$B$2,0)+1,-'Parâmetros'!$B$4),'Histórico'!$A$6:$A$305,"&lt;="&amp;'Parâmetros'!$B$2,'Histórico'!$L$6:$L$305,"OK")&gt;='Parâmetros'!$B$11,AVERAGEIFS('Histórico'!$H$6:$H$305,'Histórico'!$B$6:$B$305,B331,'Histórico'!$A$6:$A$305,"&gt;="&amp;EDATE(EOMONTH('Parâmetros'!$B$2,0)+1,-'Parâmetros'!$B$4),'Histórico'!$A$6:$A$305,"&lt;="&amp;'Parâmetros'!$B$2,'Histórico'!$L$6:$L$305,"OK"),IF(INDEX('Parâmetros'!$G$18:$G$117,MATCH(B331,'Parâmetros'!$A$18:$A$117,0))="","",INDEX('Parâmetros'!$G$18:$G$117,MATCH(B331,'Parâmetros'!$A$18:$A$117,0)))))</f>
        <v/>
      </c>
      <c r="F331" s="45">
        <f>IF(B331="","",IF(COUNTIFS('Histórico'!$B$6:$B$305,B331,'Histórico'!$L$6:$L$305,"OK",'Histórico'!$M$6:$M$305,MONTH(A331),'Histórico'!$A$6:$A$305,"&lt;="&amp;'Parâmetros'!$B$2)&gt;='Parâmetros'!$B$12,MAX('Parâmetros'!$B$13,MIN('Parâmetros'!$B$14,IFERROR(AVERAGEIFS('Histórico'!$H$6:$H$305,'Histórico'!$B$6:$B$305,B331,'Histórico'!$L$6:$L$305,"OK",'Histórico'!$M$6:$M$305,MONTH(A331),'Histórico'!$A$6:$A$305,"&lt;="&amp;'Parâmetros'!$B$2)/AVERAGEIFS('Histórico'!$H$6:$H$305,'Histórico'!$B$6:$B$305,B331,'Histórico'!$L$6:$L$305,"OK",'Histórico'!$A$6:$A$305,"&lt;="&amp;'Parâmetros'!$B$2),1))),1))</f>
        <v/>
      </c>
      <c r="G331" s="45">
        <f>IF(OR(A331="",B331=""),"",MAX(0.1,1+SUMPRODUCT(--('Eventos'!$B$6:$B$105&lt;=EOMONTH(A331,0)),--('Eventos'!$C$6:$C$105&gt;=A331),--((('Eventos'!$D$6:$D$105=B331)+('Eventos'!$D$6:$D$105="TODOS"))&gt;0),--('Eventos'!$G$6:$G$105="Ativo"),--('Eventos'!$I$6:$I$105="OK"),'Eventos'!$F$6:$F$105)))</f>
        <v/>
      </c>
      <c r="H331" s="44">
        <f>IF(OR(B331="",E331=""),"",MAX(0,E331*F331*G331))</f>
        <v/>
      </c>
      <c r="I331" s="44">
        <f>IF(H331="","",H331*'Parâmetros'!$B$6)</f>
        <v/>
      </c>
      <c r="J331" s="44">
        <f>IF(H331="","",H331*'Parâmetros'!$B$7)</f>
        <v/>
      </c>
      <c r="K331" s="44">
        <f>IF(H331="","",H331*'Parâmetros'!$B$8)</f>
        <v/>
      </c>
      <c r="L331" s="44">
        <f>IF(H331="","",IF('Parâmetros'!$B$5="Conservador",I331,IF('Parâmetros'!$B$5="Otimista",K331,J331)))</f>
        <v/>
      </c>
      <c r="M331" s="46">
        <f>IF(B331="","",IF(COUNTIFS('Histórico'!$B$6:$B$305,B331,'Histórico'!$J$6:$J$305,"&lt;&gt;")&gt;='Parâmetros'!$B$10,AVERAGEIFS('Histórico'!$K$6:$K$305,'Histórico'!$B$6:$B$305,B331,'Histórico'!$J$6:$J$305,"&lt;&gt;"),'Parâmetros'!$B$9))</f>
        <v/>
      </c>
      <c r="N331" s="44">
        <f>IF(L331="","",MAX(0,L331*(1-M331)))</f>
        <v/>
      </c>
      <c r="O331" s="44">
        <f>IF(L331="","",L331*(1+M331))</f>
        <v/>
      </c>
      <c r="P331" s="44">
        <f>IF(L331="","",IF(INDEX('Parâmetros'!$E$18:$E$117,MATCH(B331,'Parâmetros'!$A$18:$A$117,0))="","",INDEX('Parâmetros'!$E$18:$E$117,MATCH(B331,'Parâmetros'!$A$18:$A$117,0))+N(INDEX('Parâmetros'!$F$18:$F$117,MATCH(B331,'Parâmetros'!$A$18:$A$117,0)))-SUMIFS($L$6:L331,$B$6:B331,B331,$A$6:A331,"&lt;="&amp;A331)))</f>
        <v/>
      </c>
      <c r="Q331" s="44">
        <f>IF(P331="","",MAX(0,-P331))</f>
        <v/>
      </c>
      <c r="R331" s="43">
        <f>IF(B331="","",IF(L331="","SEM BASE",IF(P331="","ESTOQUE NÃO INFORMADO",IF(P331&lt;0,"RUPTURA PREVISTA",IF(D331="Sem histórico","USAR DEMANDA INICIAL",IF(D331="Histórico insuficiente","HISTÓRICO INSUFICIENTE","OK"))))))</f>
        <v/>
      </c>
    </row>
    <row r="332">
      <c r="A332" s="42">
        <f>IF(B332="","",EDATE(EOMONTH('Parâmetros'!$B$2,0)+1,MOD(ROW()-6,12)))</f>
        <v/>
      </c>
      <c r="B33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32" s="43">
        <f>IF(B332="","",INDEX('Parâmetros'!$B$18:$B$117,MATCH(B332,'Parâmetros'!$A$18:$A$117,0)))</f>
        <v/>
      </c>
      <c r="D332" s="43">
        <f>IF(B332="","",INDEX('Parâmetros'!$I$18:$I$117,MATCH(B332,'Parâmetros'!$A$18:$A$117,0)))</f>
        <v/>
      </c>
      <c r="E332" s="44">
        <f>IF(B332="","",IF(COUNTIFS('Histórico'!$B$6:$B$305,B332,'Histórico'!$A$6:$A$305,"&gt;="&amp;EDATE(EOMONTH('Parâmetros'!$B$2,0)+1,-'Parâmetros'!$B$4),'Histórico'!$A$6:$A$305,"&lt;="&amp;'Parâmetros'!$B$2,'Histórico'!$L$6:$L$305,"OK")&gt;='Parâmetros'!$B$11,AVERAGEIFS('Histórico'!$H$6:$H$305,'Histórico'!$B$6:$B$305,B332,'Histórico'!$A$6:$A$305,"&gt;="&amp;EDATE(EOMONTH('Parâmetros'!$B$2,0)+1,-'Parâmetros'!$B$4),'Histórico'!$A$6:$A$305,"&lt;="&amp;'Parâmetros'!$B$2,'Histórico'!$L$6:$L$305,"OK"),IF(INDEX('Parâmetros'!$G$18:$G$117,MATCH(B332,'Parâmetros'!$A$18:$A$117,0))="","",INDEX('Parâmetros'!$G$18:$G$117,MATCH(B332,'Parâmetros'!$A$18:$A$117,0)))))</f>
        <v/>
      </c>
      <c r="F332" s="45">
        <f>IF(B332="","",IF(COUNTIFS('Histórico'!$B$6:$B$305,B332,'Histórico'!$L$6:$L$305,"OK",'Histórico'!$M$6:$M$305,MONTH(A332),'Histórico'!$A$6:$A$305,"&lt;="&amp;'Parâmetros'!$B$2)&gt;='Parâmetros'!$B$12,MAX('Parâmetros'!$B$13,MIN('Parâmetros'!$B$14,IFERROR(AVERAGEIFS('Histórico'!$H$6:$H$305,'Histórico'!$B$6:$B$305,B332,'Histórico'!$L$6:$L$305,"OK",'Histórico'!$M$6:$M$305,MONTH(A332),'Histórico'!$A$6:$A$305,"&lt;="&amp;'Parâmetros'!$B$2)/AVERAGEIFS('Histórico'!$H$6:$H$305,'Histórico'!$B$6:$B$305,B332,'Histórico'!$L$6:$L$305,"OK",'Histórico'!$A$6:$A$305,"&lt;="&amp;'Parâmetros'!$B$2),1))),1))</f>
        <v/>
      </c>
      <c r="G332" s="45">
        <f>IF(OR(A332="",B332=""),"",MAX(0.1,1+SUMPRODUCT(--('Eventos'!$B$6:$B$105&lt;=EOMONTH(A332,0)),--('Eventos'!$C$6:$C$105&gt;=A332),--((('Eventos'!$D$6:$D$105=B332)+('Eventos'!$D$6:$D$105="TODOS"))&gt;0),--('Eventos'!$G$6:$G$105="Ativo"),--('Eventos'!$I$6:$I$105="OK"),'Eventos'!$F$6:$F$105)))</f>
        <v/>
      </c>
      <c r="H332" s="44">
        <f>IF(OR(B332="",E332=""),"",MAX(0,E332*F332*G332))</f>
        <v/>
      </c>
      <c r="I332" s="44">
        <f>IF(H332="","",H332*'Parâmetros'!$B$6)</f>
        <v/>
      </c>
      <c r="J332" s="44">
        <f>IF(H332="","",H332*'Parâmetros'!$B$7)</f>
        <v/>
      </c>
      <c r="K332" s="44">
        <f>IF(H332="","",H332*'Parâmetros'!$B$8)</f>
        <v/>
      </c>
      <c r="L332" s="44">
        <f>IF(H332="","",IF('Parâmetros'!$B$5="Conservador",I332,IF('Parâmetros'!$B$5="Otimista",K332,J332)))</f>
        <v/>
      </c>
      <c r="M332" s="46">
        <f>IF(B332="","",IF(COUNTIFS('Histórico'!$B$6:$B$305,B332,'Histórico'!$J$6:$J$305,"&lt;&gt;")&gt;='Parâmetros'!$B$10,AVERAGEIFS('Histórico'!$K$6:$K$305,'Histórico'!$B$6:$B$305,B332,'Histórico'!$J$6:$J$305,"&lt;&gt;"),'Parâmetros'!$B$9))</f>
        <v/>
      </c>
      <c r="N332" s="44">
        <f>IF(L332="","",MAX(0,L332*(1-M332)))</f>
        <v/>
      </c>
      <c r="O332" s="44">
        <f>IF(L332="","",L332*(1+M332))</f>
        <v/>
      </c>
      <c r="P332" s="44">
        <f>IF(L332="","",IF(INDEX('Parâmetros'!$E$18:$E$117,MATCH(B332,'Parâmetros'!$A$18:$A$117,0))="","",INDEX('Parâmetros'!$E$18:$E$117,MATCH(B332,'Parâmetros'!$A$18:$A$117,0))+N(INDEX('Parâmetros'!$F$18:$F$117,MATCH(B332,'Parâmetros'!$A$18:$A$117,0)))-SUMIFS($L$6:L332,$B$6:B332,B332,$A$6:A332,"&lt;="&amp;A332)))</f>
        <v/>
      </c>
      <c r="Q332" s="44">
        <f>IF(P332="","",MAX(0,-P332))</f>
        <v/>
      </c>
      <c r="R332" s="43">
        <f>IF(B332="","",IF(L332="","SEM BASE",IF(P332="","ESTOQUE NÃO INFORMADO",IF(P332&lt;0,"RUPTURA PREVISTA",IF(D332="Sem histórico","USAR DEMANDA INICIAL",IF(D332="Histórico insuficiente","HISTÓRICO INSUFICIENTE","OK"))))))</f>
        <v/>
      </c>
    </row>
    <row r="333">
      <c r="A333" s="42">
        <f>IF(B333="","",EDATE(EOMONTH('Parâmetros'!$B$2,0)+1,MOD(ROW()-6,12)))</f>
        <v/>
      </c>
      <c r="B33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33" s="43">
        <f>IF(B333="","",INDEX('Parâmetros'!$B$18:$B$117,MATCH(B333,'Parâmetros'!$A$18:$A$117,0)))</f>
        <v/>
      </c>
      <c r="D333" s="43">
        <f>IF(B333="","",INDEX('Parâmetros'!$I$18:$I$117,MATCH(B333,'Parâmetros'!$A$18:$A$117,0)))</f>
        <v/>
      </c>
      <c r="E333" s="44">
        <f>IF(B333="","",IF(COUNTIFS('Histórico'!$B$6:$B$305,B333,'Histórico'!$A$6:$A$305,"&gt;="&amp;EDATE(EOMONTH('Parâmetros'!$B$2,0)+1,-'Parâmetros'!$B$4),'Histórico'!$A$6:$A$305,"&lt;="&amp;'Parâmetros'!$B$2,'Histórico'!$L$6:$L$305,"OK")&gt;='Parâmetros'!$B$11,AVERAGEIFS('Histórico'!$H$6:$H$305,'Histórico'!$B$6:$B$305,B333,'Histórico'!$A$6:$A$305,"&gt;="&amp;EDATE(EOMONTH('Parâmetros'!$B$2,0)+1,-'Parâmetros'!$B$4),'Histórico'!$A$6:$A$305,"&lt;="&amp;'Parâmetros'!$B$2,'Histórico'!$L$6:$L$305,"OK"),IF(INDEX('Parâmetros'!$G$18:$G$117,MATCH(B333,'Parâmetros'!$A$18:$A$117,0))="","",INDEX('Parâmetros'!$G$18:$G$117,MATCH(B333,'Parâmetros'!$A$18:$A$117,0)))))</f>
        <v/>
      </c>
      <c r="F333" s="45">
        <f>IF(B333="","",IF(COUNTIFS('Histórico'!$B$6:$B$305,B333,'Histórico'!$L$6:$L$305,"OK",'Histórico'!$M$6:$M$305,MONTH(A333),'Histórico'!$A$6:$A$305,"&lt;="&amp;'Parâmetros'!$B$2)&gt;='Parâmetros'!$B$12,MAX('Parâmetros'!$B$13,MIN('Parâmetros'!$B$14,IFERROR(AVERAGEIFS('Histórico'!$H$6:$H$305,'Histórico'!$B$6:$B$305,B333,'Histórico'!$L$6:$L$305,"OK",'Histórico'!$M$6:$M$305,MONTH(A333),'Histórico'!$A$6:$A$305,"&lt;="&amp;'Parâmetros'!$B$2)/AVERAGEIFS('Histórico'!$H$6:$H$305,'Histórico'!$B$6:$B$305,B333,'Histórico'!$L$6:$L$305,"OK",'Histórico'!$A$6:$A$305,"&lt;="&amp;'Parâmetros'!$B$2),1))),1))</f>
        <v/>
      </c>
      <c r="G333" s="45">
        <f>IF(OR(A333="",B333=""),"",MAX(0.1,1+SUMPRODUCT(--('Eventos'!$B$6:$B$105&lt;=EOMONTH(A333,0)),--('Eventos'!$C$6:$C$105&gt;=A333),--((('Eventos'!$D$6:$D$105=B333)+('Eventos'!$D$6:$D$105="TODOS"))&gt;0),--('Eventos'!$G$6:$G$105="Ativo"),--('Eventos'!$I$6:$I$105="OK"),'Eventos'!$F$6:$F$105)))</f>
        <v/>
      </c>
      <c r="H333" s="44">
        <f>IF(OR(B333="",E333=""),"",MAX(0,E333*F333*G333))</f>
        <v/>
      </c>
      <c r="I333" s="44">
        <f>IF(H333="","",H333*'Parâmetros'!$B$6)</f>
        <v/>
      </c>
      <c r="J333" s="44">
        <f>IF(H333="","",H333*'Parâmetros'!$B$7)</f>
        <v/>
      </c>
      <c r="K333" s="44">
        <f>IF(H333="","",H333*'Parâmetros'!$B$8)</f>
        <v/>
      </c>
      <c r="L333" s="44">
        <f>IF(H333="","",IF('Parâmetros'!$B$5="Conservador",I333,IF('Parâmetros'!$B$5="Otimista",K333,J333)))</f>
        <v/>
      </c>
      <c r="M333" s="46">
        <f>IF(B333="","",IF(COUNTIFS('Histórico'!$B$6:$B$305,B333,'Histórico'!$J$6:$J$305,"&lt;&gt;")&gt;='Parâmetros'!$B$10,AVERAGEIFS('Histórico'!$K$6:$K$305,'Histórico'!$B$6:$B$305,B333,'Histórico'!$J$6:$J$305,"&lt;&gt;"),'Parâmetros'!$B$9))</f>
        <v/>
      </c>
      <c r="N333" s="44">
        <f>IF(L333="","",MAX(0,L333*(1-M333)))</f>
        <v/>
      </c>
      <c r="O333" s="44">
        <f>IF(L333="","",L333*(1+M333))</f>
        <v/>
      </c>
      <c r="P333" s="44">
        <f>IF(L333="","",IF(INDEX('Parâmetros'!$E$18:$E$117,MATCH(B333,'Parâmetros'!$A$18:$A$117,0))="","",INDEX('Parâmetros'!$E$18:$E$117,MATCH(B333,'Parâmetros'!$A$18:$A$117,0))+N(INDEX('Parâmetros'!$F$18:$F$117,MATCH(B333,'Parâmetros'!$A$18:$A$117,0)))-SUMIFS($L$6:L333,$B$6:B333,B333,$A$6:A333,"&lt;="&amp;A333)))</f>
        <v/>
      </c>
      <c r="Q333" s="44">
        <f>IF(P333="","",MAX(0,-P333))</f>
        <v/>
      </c>
      <c r="R333" s="43">
        <f>IF(B333="","",IF(L333="","SEM BASE",IF(P333="","ESTOQUE NÃO INFORMADO",IF(P333&lt;0,"RUPTURA PREVISTA",IF(D333="Sem histórico","USAR DEMANDA INICIAL",IF(D333="Histórico insuficiente","HISTÓRICO INSUFICIENTE","OK"))))))</f>
        <v/>
      </c>
    </row>
    <row r="334">
      <c r="A334" s="42">
        <f>IF(B334="","",EDATE(EOMONTH('Parâmetros'!$B$2,0)+1,MOD(ROW()-6,12)))</f>
        <v/>
      </c>
      <c r="B33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34" s="43">
        <f>IF(B334="","",INDEX('Parâmetros'!$B$18:$B$117,MATCH(B334,'Parâmetros'!$A$18:$A$117,0)))</f>
        <v/>
      </c>
      <c r="D334" s="43">
        <f>IF(B334="","",INDEX('Parâmetros'!$I$18:$I$117,MATCH(B334,'Parâmetros'!$A$18:$A$117,0)))</f>
        <v/>
      </c>
      <c r="E334" s="44">
        <f>IF(B334="","",IF(COUNTIFS('Histórico'!$B$6:$B$305,B334,'Histórico'!$A$6:$A$305,"&gt;="&amp;EDATE(EOMONTH('Parâmetros'!$B$2,0)+1,-'Parâmetros'!$B$4),'Histórico'!$A$6:$A$305,"&lt;="&amp;'Parâmetros'!$B$2,'Histórico'!$L$6:$L$305,"OK")&gt;='Parâmetros'!$B$11,AVERAGEIFS('Histórico'!$H$6:$H$305,'Histórico'!$B$6:$B$305,B334,'Histórico'!$A$6:$A$305,"&gt;="&amp;EDATE(EOMONTH('Parâmetros'!$B$2,0)+1,-'Parâmetros'!$B$4),'Histórico'!$A$6:$A$305,"&lt;="&amp;'Parâmetros'!$B$2,'Histórico'!$L$6:$L$305,"OK"),IF(INDEX('Parâmetros'!$G$18:$G$117,MATCH(B334,'Parâmetros'!$A$18:$A$117,0))="","",INDEX('Parâmetros'!$G$18:$G$117,MATCH(B334,'Parâmetros'!$A$18:$A$117,0)))))</f>
        <v/>
      </c>
      <c r="F334" s="45">
        <f>IF(B334="","",IF(COUNTIFS('Histórico'!$B$6:$B$305,B334,'Histórico'!$L$6:$L$305,"OK",'Histórico'!$M$6:$M$305,MONTH(A334),'Histórico'!$A$6:$A$305,"&lt;="&amp;'Parâmetros'!$B$2)&gt;='Parâmetros'!$B$12,MAX('Parâmetros'!$B$13,MIN('Parâmetros'!$B$14,IFERROR(AVERAGEIFS('Histórico'!$H$6:$H$305,'Histórico'!$B$6:$B$305,B334,'Histórico'!$L$6:$L$305,"OK",'Histórico'!$M$6:$M$305,MONTH(A334),'Histórico'!$A$6:$A$305,"&lt;="&amp;'Parâmetros'!$B$2)/AVERAGEIFS('Histórico'!$H$6:$H$305,'Histórico'!$B$6:$B$305,B334,'Histórico'!$L$6:$L$305,"OK",'Histórico'!$A$6:$A$305,"&lt;="&amp;'Parâmetros'!$B$2),1))),1))</f>
        <v/>
      </c>
      <c r="G334" s="45">
        <f>IF(OR(A334="",B334=""),"",MAX(0.1,1+SUMPRODUCT(--('Eventos'!$B$6:$B$105&lt;=EOMONTH(A334,0)),--('Eventos'!$C$6:$C$105&gt;=A334),--((('Eventos'!$D$6:$D$105=B334)+('Eventos'!$D$6:$D$105="TODOS"))&gt;0),--('Eventos'!$G$6:$G$105="Ativo"),--('Eventos'!$I$6:$I$105="OK"),'Eventos'!$F$6:$F$105)))</f>
        <v/>
      </c>
      <c r="H334" s="44">
        <f>IF(OR(B334="",E334=""),"",MAX(0,E334*F334*G334))</f>
        <v/>
      </c>
      <c r="I334" s="44">
        <f>IF(H334="","",H334*'Parâmetros'!$B$6)</f>
        <v/>
      </c>
      <c r="J334" s="44">
        <f>IF(H334="","",H334*'Parâmetros'!$B$7)</f>
        <v/>
      </c>
      <c r="K334" s="44">
        <f>IF(H334="","",H334*'Parâmetros'!$B$8)</f>
        <v/>
      </c>
      <c r="L334" s="44">
        <f>IF(H334="","",IF('Parâmetros'!$B$5="Conservador",I334,IF('Parâmetros'!$B$5="Otimista",K334,J334)))</f>
        <v/>
      </c>
      <c r="M334" s="46">
        <f>IF(B334="","",IF(COUNTIFS('Histórico'!$B$6:$B$305,B334,'Histórico'!$J$6:$J$305,"&lt;&gt;")&gt;='Parâmetros'!$B$10,AVERAGEIFS('Histórico'!$K$6:$K$305,'Histórico'!$B$6:$B$305,B334,'Histórico'!$J$6:$J$305,"&lt;&gt;"),'Parâmetros'!$B$9))</f>
        <v/>
      </c>
      <c r="N334" s="44">
        <f>IF(L334="","",MAX(0,L334*(1-M334)))</f>
        <v/>
      </c>
      <c r="O334" s="44">
        <f>IF(L334="","",L334*(1+M334))</f>
        <v/>
      </c>
      <c r="P334" s="44">
        <f>IF(L334="","",IF(INDEX('Parâmetros'!$E$18:$E$117,MATCH(B334,'Parâmetros'!$A$18:$A$117,0))="","",INDEX('Parâmetros'!$E$18:$E$117,MATCH(B334,'Parâmetros'!$A$18:$A$117,0))+N(INDEX('Parâmetros'!$F$18:$F$117,MATCH(B334,'Parâmetros'!$A$18:$A$117,0)))-SUMIFS($L$6:L334,$B$6:B334,B334,$A$6:A334,"&lt;="&amp;A334)))</f>
        <v/>
      </c>
      <c r="Q334" s="44">
        <f>IF(P334="","",MAX(0,-P334))</f>
        <v/>
      </c>
      <c r="R334" s="43">
        <f>IF(B334="","",IF(L334="","SEM BASE",IF(P334="","ESTOQUE NÃO INFORMADO",IF(P334&lt;0,"RUPTURA PREVISTA",IF(D334="Sem histórico","USAR DEMANDA INICIAL",IF(D334="Histórico insuficiente","HISTÓRICO INSUFICIENTE","OK"))))))</f>
        <v/>
      </c>
    </row>
    <row r="335">
      <c r="A335" s="42">
        <f>IF(B335="","",EDATE(EOMONTH('Parâmetros'!$B$2,0)+1,MOD(ROW()-6,12)))</f>
        <v/>
      </c>
      <c r="B33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35" s="43">
        <f>IF(B335="","",INDEX('Parâmetros'!$B$18:$B$117,MATCH(B335,'Parâmetros'!$A$18:$A$117,0)))</f>
        <v/>
      </c>
      <c r="D335" s="43">
        <f>IF(B335="","",INDEX('Parâmetros'!$I$18:$I$117,MATCH(B335,'Parâmetros'!$A$18:$A$117,0)))</f>
        <v/>
      </c>
      <c r="E335" s="44">
        <f>IF(B335="","",IF(COUNTIFS('Histórico'!$B$6:$B$305,B335,'Histórico'!$A$6:$A$305,"&gt;="&amp;EDATE(EOMONTH('Parâmetros'!$B$2,0)+1,-'Parâmetros'!$B$4),'Histórico'!$A$6:$A$305,"&lt;="&amp;'Parâmetros'!$B$2,'Histórico'!$L$6:$L$305,"OK")&gt;='Parâmetros'!$B$11,AVERAGEIFS('Histórico'!$H$6:$H$305,'Histórico'!$B$6:$B$305,B335,'Histórico'!$A$6:$A$305,"&gt;="&amp;EDATE(EOMONTH('Parâmetros'!$B$2,0)+1,-'Parâmetros'!$B$4),'Histórico'!$A$6:$A$305,"&lt;="&amp;'Parâmetros'!$B$2,'Histórico'!$L$6:$L$305,"OK"),IF(INDEX('Parâmetros'!$G$18:$G$117,MATCH(B335,'Parâmetros'!$A$18:$A$117,0))="","",INDEX('Parâmetros'!$G$18:$G$117,MATCH(B335,'Parâmetros'!$A$18:$A$117,0)))))</f>
        <v/>
      </c>
      <c r="F335" s="45">
        <f>IF(B335="","",IF(COUNTIFS('Histórico'!$B$6:$B$305,B335,'Histórico'!$L$6:$L$305,"OK",'Histórico'!$M$6:$M$305,MONTH(A335),'Histórico'!$A$6:$A$305,"&lt;="&amp;'Parâmetros'!$B$2)&gt;='Parâmetros'!$B$12,MAX('Parâmetros'!$B$13,MIN('Parâmetros'!$B$14,IFERROR(AVERAGEIFS('Histórico'!$H$6:$H$305,'Histórico'!$B$6:$B$305,B335,'Histórico'!$L$6:$L$305,"OK",'Histórico'!$M$6:$M$305,MONTH(A335),'Histórico'!$A$6:$A$305,"&lt;="&amp;'Parâmetros'!$B$2)/AVERAGEIFS('Histórico'!$H$6:$H$305,'Histórico'!$B$6:$B$305,B335,'Histórico'!$L$6:$L$305,"OK",'Histórico'!$A$6:$A$305,"&lt;="&amp;'Parâmetros'!$B$2),1))),1))</f>
        <v/>
      </c>
      <c r="G335" s="45">
        <f>IF(OR(A335="",B335=""),"",MAX(0.1,1+SUMPRODUCT(--('Eventos'!$B$6:$B$105&lt;=EOMONTH(A335,0)),--('Eventos'!$C$6:$C$105&gt;=A335),--((('Eventos'!$D$6:$D$105=B335)+('Eventos'!$D$6:$D$105="TODOS"))&gt;0),--('Eventos'!$G$6:$G$105="Ativo"),--('Eventos'!$I$6:$I$105="OK"),'Eventos'!$F$6:$F$105)))</f>
        <v/>
      </c>
      <c r="H335" s="44">
        <f>IF(OR(B335="",E335=""),"",MAX(0,E335*F335*G335))</f>
        <v/>
      </c>
      <c r="I335" s="44">
        <f>IF(H335="","",H335*'Parâmetros'!$B$6)</f>
        <v/>
      </c>
      <c r="J335" s="44">
        <f>IF(H335="","",H335*'Parâmetros'!$B$7)</f>
        <v/>
      </c>
      <c r="K335" s="44">
        <f>IF(H335="","",H335*'Parâmetros'!$B$8)</f>
        <v/>
      </c>
      <c r="L335" s="44">
        <f>IF(H335="","",IF('Parâmetros'!$B$5="Conservador",I335,IF('Parâmetros'!$B$5="Otimista",K335,J335)))</f>
        <v/>
      </c>
      <c r="M335" s="46">
        <f>IF(B335="","",IF(COUNTIFS('Histórico'!$B$6:$B$305,B335,'Histórico'!$J$6:$J$305,"&lt;&gt;")&gt;='Parâmetros'!$B$10,AVERAGEIFS('Histórico'!$K$6:$K$305,'Histórico'!$B$6:$B$305,B335,'Histórico'!$J$6:$J$305,"&lt;&gt;"),'Parâmetros'!$B$9))</f>
        <v/>
      </c>
      <c r="N335" s="44">
        <f>IF(L335="","",MAX(0,L335*(1-M335)))</f>
        <v/>
      </c>
      <c r="O335" s="44">
        <f>IF(L335="","",L335*(1+M335))</f>
        <v/>
      </c>
      <c r="P335" s="44">
        <f>IF(L335="","",IF(INDEX('Parâmetros'!$E$18:$E$117,MATCH(B335,'Parâmetros'!$A$18:$A$117,0))="","",INDEX('Parâmetros'!$E$18:$E$117,MATCH(B335,'Parâmetros'!$A$18:$A$117,0))+N(INDEX('Parâmetros'!$F$18:$F$117,MATCH(B335,'Parâmetros'!$A$18:$A$117,0)))-SUMIFS($L$6:L335,$B$6:B335,B335,$A$6:A335,"&lt;="&amp;A335)))</f>
        <v/>
      </c>
      <c r="Q335" s="44">
        <f>IF(P335="","",MAX(0,-P335))</f>
        <v/>
      </c>
      <c r="R335" s="43">
        <f>IF(B335="","",IF(L335="","SEM BASE",IF(P335="","ESTOQUE NÃO INFORMADO",IF(P335&lt;0,"RUPTURA PREVISTA",IF(D335="Sem histórico","USAR DEMANDA INICIAL",IF(D335="Histórico insuficiente","HISTÓRICO INSUFICIENTE","OK"))))))</f>
        <v/>
      </c>
    </row>
    <row r="336">
      <c r="A336" s="42">
        <f>IF(B336="","",EDATE(EOMONTH('Parâmetros'!$B$2,0)+1,MOD(ROW()-6,12)))</f>
        <v/>
      </c>
      <c r="B33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36" s="43">
        <f>IF(B336="","",INDEX('Parâmetros'!$B$18:$B$117,MATCH(B336,'Parâmetros'!$A$18:$A$117,0)))</f>
        <v/>
      </c>
      <c r="D336" s="43">
        <f>IF(B336="","",INDEX('Parâmetros'!$I$18:$I$117,MATCH(B336,'Parâmetros'!$A$18:$A$117,0)))</f>
        <v/>
      </c>
      <c r="E336" s="44">
        <f>IF(B336="","",IF(COUNTIFS('Histórico'!$B$6:$B$305,B336,'Histórico'!$A$6:$A$305,"&gt;="&amp;EDATE(EOMONTH('Parâmetros'!$B$2,0)+1,-'Parâmetros'!$B$4),'Histórico'!$A$6:$A$305,"&lt;="&amp;'Parâmetros'!$B$2,'Histórico'!$L$6:$L$305,"OK")&gt;='Parâmetros'!$B$11,AVERAGEIFS('Histórico'!$H$6:$H$305,'Histórico'!$B$6:$B$305,B336,'Histórico'!$A$6:$A$305,"&gt;="&amp;EDATE(EOMONTH('Parâmetros'!$B$2,0)+1,-'Parâmetros'!$B$4),'Histórico'!$A$6:$A$305,"&lt;="&amp;'Parâmetros'!$B$2,'Histórico'!$L$6:$L$305,"OK"),IF(INDEX('Parâmetros'!$G$18:$G$117,MATCH(B336,'Parâmetros'!$A$18:$A$117,0))="","",INDEX('Parâmetros'!$G$18:$G$117,MATCH(B336,'Parâmetros'!$A$18:$A$117,0)))))</f>
        <v/>
      </c>
      <c r="F336" s="45">
        <f>IF(B336="","",IF(COUNTIFS('Histórico'!$B$6:$B$305,B336,'Histórico'!$L$6:$L$305,"OK",'Histórico'!$M$6:$M$305,MONTH(A336),'Histórico'!$A$6:$A$305,"&lt;="&amp;'Parâmetros'!$B$2)&gt;='Parâmetros'!$B$12,MAX('Parâmetros'!$B$13,MIN('Parâmetros'!$B$14,IFERROR(AVERAGEIFS('Histórico'!$H$6:$H$305,'Histórico'!$B$6:$B$305,B336,'Histórico'!$L$6:$L$305,"OK",'Histórico'!$M$6:$M$305,MONTH(A336),'Histórico'!$A$6:$A$305,"&lt;="&amp;'Parâmetros'!$B$2)/AVERAGEIFS('Histórico'!$H$6:$H$305,'Histórico'!$B$6:$B$305,B336,'Histórico'!$L$6:$L$305,"OK",'Histórico'!$A$6:$A$305,"&lt;="&amp;'Parâmetros'!$B$2),1))),1))</f>
        <v/>
      </c>
      <c r="G336" s="45">
        <f>IF(OR(A336="",B336=""),"",MAX(0.1,1+SUMPRODUCT(--('Eventos'!$B$6:$B$105&lt;=EOMONTH(A336,0)),--('Eventos'!$C$6:$C$105&gt;=A336),--((('Eventos'!$D$6:$D$105=B336)+('Eventos'!$D$6:$D$105="TODOS"))&gt;0),--('Eventos'!$G$6:$G$105="Ativo"),--('Eventos'!$I$6:$I$105="OK"),'Eventos'!$F$6:$F$105)))</f>
        <v/>
      </c>
      <c r="H336" s="44">
        <f>IF(OR(B336="",E336=""),"",MAX(0,E336*F336*G336))</f>
        <v/>
      </c>
      <c r="I336" s="44">
        <f>IF(H336="","",H336*'Parâmetros'!$B$6)</f>
        <v/>
      </c>
      <c r="J336" s="44">
        <f>IF(H336="","",H336*'Parâmetros'!$B$7)</f>
        <v/>
      </c>
      <c r="K336" s="44">
        <f>IF(H336="","",H336*'Parâmetros'!$B$8)</f>
        <v/>
      </c>
      <c r="L336" s="44">
        <f>IF(H336="","",IF('Parâmetros'!$B$5="Conservador",I336,IF('Parâmetros'!$B$5="Otimista",K336,J336)))</f>
        <v/>
      </c>
      <c r="M336" s="46">
        <f>IF(B336="","",IF(COUNTIFS('Histórico'!$B$6:$B$305,B336,'Histórico'!$J$6:$J$305,"&lt;&gt;")&gt;='Parâmetros'!$B$10,AVERAGEIFS('Histórico'!$K$6:$K$305,'Histórico'!$B$6:$B$305,B336,'Histórico'!$J$6:$J$305,"&lt;&gt;"),'Parâmetros'!$B$9))</f>
        <v/>
      </c>
      <c r="N336" s="44">
        <f>IF(L336="","",MAX(0,L336*(1-M336)))</f>
        <v/>
      </c>
      <c r="O336" s="44">
        <f>IF(L336="","",L336*(1+M336))</f>
        <v/>
      </c>
      <c r="P336" s="44">
        <f>IF(L336="","",IF(INDEX('Parâmetros'!$E$18:$E$117,MATCH(B336,'Parâmetros'!$A$18:$A$117,0))="","",INDEX('Parâmetros'!$E$18:$E$117,MATCH(B336,'Parâmetros'!$A$18:$A$117,0))+N(INDEX('Parâmetros'!$F$18:$F$117,MATCH(B336,'Parâmetros'!$A$18:$A$117,0)))-SUMIFS($L$6:L336,$B$6:B336,B336,$A$6:A336,"&lt;="&amp;A336)))</f>
        <v/>
      </c>
      <c r="Q336" s="44">
        <f>IF(P336="","",MAX(0,-P336))</f>
        <v/>
      </c>
      <c r="R336" s="43">
        <f>IF(B336="","",IF(L336="","SEM BASE",IF(P336="","ESTOQUE NÃO INFORMADO",IF(P336&lt;0,"RUPTURA PREVISTA",IF(D336="Sem histórico","USAR DEMANDA INICIAL",IF(D336="Histórico insuficiente","HISTÓRICO INSUFICIENTE","OK"))))))</f>
        <v/>
      </c>
    </row>
    <row r="337">
      <c r="A337" s="42">
        <f>IF(B337="","",EDATE(EOMONTH('Parâmetros'!$B$2,0)+1,MOD(ROW()-6,12)))</f>
        <v/>
      </c>
      <c r="B33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37" s="43">
        <f>IF(B337="","",INDEX('Parâmetros'!$B$18:$B$117,MATCH(B337,'Parâmetros'!$A$18:$A$117,0)))</f>
        <v/>
      </c>
      <c r="D337" s="43">
        <f>IF(B337="","",INDEX('Parâmetros'!$I$18:$I$117,MATCH(B337,'Parâmetros'!$A$18:$A$117,0)))</f>
        <v/>
      </c>
      <c r="E337" s="44">
        <f>IF(B337="","",IF(COUNTIFS('Histórico'!$B$6:$B$305,B337,'Histórico'!$A$6:$A$305,"&gt;="&amp;EDATE(EOMONTH('Parâmetros'!$B$2,0)+1,-'Parâmetros'!$B$4),'Histórico'!$A$6:$A$305,"&lt;="&amp;'Parâmetros'!$B$2,'Histórico'!$L$6:$L$305,"OK")&gt;='Parâmetros'!$B$11,AVERAGEIFS('Histórico'!$H$6:$H$305,'Histórico'!$B$6:$B$305,B337,'Histórico'!$A$6:$A$305,"&gt;="&amp;EDATE(EOMONTH('Parâmetros'!$B$2,0)+1,-'Parâmetros'!$B$4),'Histórico'!$A$6:$A$305,"&lt;="&amp;'Parâmetros'!$B$2,'Histórico'!$L$6:$L$305,"OK"),IF(INDEX('Parâmetros'!$G$18:$G$117,MATCH(B337,'Parâmetros'!$A$18:$A$117,0))="","",INDEX('Parâmetros'!$G$18:$G$117,MATCH(B337,'Parâmetros'!$A$18:$A$117,0)))))</f>
        <v/>
      </c>
      <c r="F337" s="45">
        <f>IF(B337="","",IF(COUNTIFS('Histórico'!$B$6:$B$305,B337,'Histórico'!$L$6:$L$305,"OK",'Histórico'!$M$6:$M$305,MONTH(A337),'Histórico'!$A$6:$A$305,"&lt;="&amp;'Parâmetros'!$B$2)&gt;='Parâmetros'!$B$12,MAX('Parâmetros'!$B$13,MIN('Parâmetros'!$B$14,IFERROR(AVERAGEIFS('Histórico'!$H$6:$H$305,'Histórico'!$B$6:$B$305,B337,'Histórico'!$L$6:$L$305,"OK",'Histórico'!$M$6:$M$305,MONTH(A337),'Histórico'!$A$6:$A$305,"&lt;="&amp;'Parâmetros'!$B$2)/AVERAGEIFS('Histórico'!$H$6:$H$305,'Histórico'!$B$6:$B$305,B337,'Histórico'!$L$6:$L$305,"OK",'Histórico'!$A$6:$A$305,"&lt;="&amp;'Parâmetros'!$B$2),1))),1))</f>
        <v/>
      </c>
      <c r="G337" s="45">
        <f>IF(OR(A337="",B337=""),"",MAX(0.1,1+SUMPRODUCT(--('Eventos'!$B$6:$B$105&lt;=EOMONTH(A337,0)),--('Eventos'!$C$6:$C$105&gt;=A337),--((('Eventos'!$D$6:$D$105=B337)+('Eventos'!$D$6:$D$105="TODOS"))&gt;0),--('Eventos'!$G$6:$G$105="Ativo"),--('Eventos'!$I$6:$I$105="OK"),'Eventos'!$F$6:$F$105)))</f>
        <v/>
      </c>
      <c r="H337" s="44">
        <f>IF(OR(B337="",E337=""),"",MAX(0,E337*F337*G337))</f>
        <v/>
      </c>
      <c r="I337" s="44">
        <f>IF(H337="","",H337*'Parâmetros'!$B$6)</f>
        <v/>
      </c>
      <c r="J337" s="44">
        <f>IF(H337="","",H337*'Parâmetros'!$B$7)</f>
        <v/>
      </c>
      <c r="K337" s="44">
        <f>IF(H337="","",H337*'Parâmetros'!$B$8)</f>
        <v/>
      </c>
      <c r="L337" s="44">
        <f>IF(H337="","",IF('Parâmetros'!$B$5="Conservador",I337,IF('Parâmetros'!$B$5="Otimista",K337,J337)))</f>
        <v/>
      </c>
      <c r="M337" s="46">
        <f>IF(B337="","",IF(COUNTIFS('Histórico'!$B$6:$B$305,B337,'Histórico'!$J$6:$J$305,"&lt;&gt;")&gt;='Parâmetros'!$B$10,AVERAGEIFS('Histórico'!$K$6:$K$305,'Histórico'!$B$6:$B$305,B337,'Histórico'!$J$6:$J$305,"&lt;&gt;"),'Parâmetros'!$B$9))</f>
        <v/>
      </c>
      <c r="N337" s="44">
        <f>IF(L337="","",MAX(0,L337*(1-M337)))</f>
        <v/>
      </c>
      <c r="O337" s="44">
        <f>IF(L337="","",L337*(1+M337))</f>
        <v/>
      </c>
      <c r="P337" s="44">
        <f>IF(L337="","",IF(INDEX('Parâmetros'!$E$18:$E$117,MATCH(B337,'Parâmetros'!$A$18:$A$117,0))="","",INDEX('Parâmetros'!$E$18:$E$117,MATCH(B337,'Parâmetros'!$A$18:$A$117,0))+N(INDEX('Parâmetros'!$F$18:$F$117,MATCH(B337,'Parâmetros'!$A$18:$A$117,0)))-SUMIFS($L$6:L337,$B$6:B337,B337,$A$6:A337,"&lt;="&amp;A337)))</f>
        <v/>
      </c>
      <c r="Q337" s="44">
        <f>IF(P337="","",MAX(0,-P337))</f>
        <v/>
      </c>
      <c r="R337" s="43">
        <f>IF(B337="","",IF(L337="","SEM BASE",IF(P337="","ESTOQUE NÃO INFORMADO",IF(P337&lt;0,"RUPTURA PREVISTA",IF(D337="Sem histórico","USAR DEMANDA INICIAL",IF(D337="Histórico insuficiente","HISTÓRICO INSUFICIENTE","OK"))))))</f>
        <v/>
      </c>
    </row>
    <row r="338">
      <c r="A338" s="42">
        <f>IF(B338="","",EDATE(EOMONTH('Parâmetros'!$B$2,0)+1,MOD(ROW()-6,12)))</f>
        <v/>
      </c>
      <c r="B33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38" s="43">
        <f>IF(B338="","",INDEX('Parâmetros'!$B$18:$B$117,MATCH(B338,'Parâmetros'!$A$18:$A$117,0)))</f>
        <v/>
      </c>
      <c r="D338" s="43">
        <f>IF(B338="","",INDEX('Parâmetros'!$I$18:$I$117,MATCH(B338,'Parâmetros'!$A$18:$A$117,0)))</f>
        <v/>
      </c>
      <c r="E338" s="44">
        <f>IF(B338="","",IF(COUNTIFS('Histórico'!$B$6:$B$305,B338,'Histórico'!$A$6:$A$305,"&gt;="&amp;EDATE(EOMONTH('Parâmetros'!$B$2,0)+1,-'Parâmetros'!$B$4),'Histórico'!$A$6:$A$305,"&lt;="&amp;'Parâmetros'!$B$2,'Histórico'!$L$6:$L$305,"OK")&gt;='Parâmetros'!$B$11,AVERAGEIFS('Histórico'!$H$6:$H$305,'Histórico'!$B$6:$B$305,B338,'Histórico'!$A$6:$A$305,"&gt;="&amp;EDATE(EOMONTH('Parâmetros'!$B$2,0)+1,-'Parâmetros'!$B$4),'Histórico'!$A$6:$A$305,"&lt;="&amp;'Parâmetros'!$B$2,'Histórico'!$L$6:$L$305,"OK"),IF(INDEX('Parâmetros'!$G$18:$G$117,MATCH(B338,'Parâmetros'!$A$18:$A$117,0))="","",INDEX('Parâmetros'!$G$18:$G$117,MATCH(B338,'Parâmetros'!$A$18:$A$117,0)))))</f>
        <v/>
      </c>
      <c r="F338" s="45">
        <f>IF(B338="","",IF(COUNTIFS('Histórico'!$B$6:$B$305,B338,'Histórico'!$L$6:$L$305,"OK",'Histórico'!$M$6:$M$305,MONTH(A338),'Histórico'!$A$6:$A$305,"&lt;="&amp;'Parâmetros'!$B$2)&gt;='Parâmetros'!$B$12,MAX('Parâmetros'!$B$13,MIN('Parâmetros'!$B$14,IFERROR(AVERAGEIFS('Histórico'!$H$6:$H$305,'Histórico'!$B$6:$B$305,B338,'Histórico'!$L$6:$L$305,"OK",'Histórico'!$M$6:$M$305,MONTH(A338),'Histórico'!$A$6:$A$305,"&lt;="&amp;'Parâmetros'!$B$2)/AVERAGEIFS('Histórico'!$H$6:$H$305,'Histórico'!$B$6:$B$305,B338,'Histórico'!$L$6:$L$305,"OK",'Histórico'!$A$6:$A$305,"&lt;="&amp;'Parâmetros'!$B$2),1))),1))</f>
        <v/>
      </c>
      <c r="G338" s="45">
        <f>IF(OR(A338="",B338=""),"",MAX(0.1,1+SUMPRODUCT(--('Eventos'!$B$6:$B$105&lt;=EOMONTH(A338,0)),--('Eventos'!$C$6:$C$105&gt;=A338),--((('Eventos'!$D$6:$D$105=B338)+('Eventos'!$D$6:$D$105="TODOS"))&gt;0),--('Eventos'!$G$6:$G$105="Ativo"),--('Eventos'!$I$6:$I$105="OK"),'Eventos'!$F$6:$F$105)))</f>
        <v/>
      </c>
      <c r="H338" s="44">
        <f>IF(OR(B338="",E338=""),"",MAX(0,E338*F338*G338))</f>
        <v/>
      </c>
      <c r="I338" s="44">
        <f>IF(H338="","",H338*'Parâmetros'!$B$6)</f>
        <v/>
      </c>
      <c r="J338" s="44">
        <f>IF(H338="","",H338*'Parâmetros'!$B$7)</f>
        <v/>
      </c>
      <c r="K338" s="44">
        <f>IF(H338="","",H338*'Parâmetros'!$B$8)</f>
        <v/>
      </c>
      <c r="L338" s="44">
        <f>IF(H338="","",IF('Parâmetros'!$B$5="Conservador",I338,IF('Parâmetros'!$B$5="Otimista",K338,J338)))</f>
        <v/>
      </c>
      <c r="M338" s="46">
        <f>IF(B338="","",IF(COUNTIFS('Histórico'!$B$6:$B$305,B338,'Histórico'!$J$6:$J$305,"&lt;&gt;")&gt;='Parâmetros'!$B$10,AVERAGEIFS('Histórico'!$K$6:$K$305,'Histórico'!$B$6:$B$305,B338,'Histórico'!$J$6:$J$305,"&lt;&gt;"),'Parâmetros'!$B$9))</f>
        <v/>
      </c>
      <c r="N338" s="44">
        <f>IF(L338="","",MAX(0,L338*(1-M338)))</f>
        <v/>
      </c>
      <c r="O338" s="44">
        <f>IF(L338="","",L338*(1+M338))</f>
        <v/>
      </c>
      <c r="P338" s="44">
        <f>IF(L338="","",IF(INDEX('Parâmetros'!$E$18:$E$117,MATCH(B338,'Parâmetros'!$A$18:$A$117,0))="","",INDEX('Parâmetros'!$E$18:$E$117,MATCH(B338,'Parâmetros'!$A$18:$A$117,0))+N(INDEX('Parâmetros'!$F$18:$F$117,MATCH(B338,'Parâmetros'!$A$18:$A$117,0)))-SUMIFS($L$6:L338,$B$6:B338,B338,$A$6:A338,"&lt;="&amp;A338)))</f>
        <v/>
      </c>
      <c r="Q338" s="44">
        <f>IF(P338="","",MAX(0,-P338))</f>
        <v/>
      </c>
      <c r="R338" s="43">
        <f>IF(B338="","",IF(L338="","SEM BASE",IF(P338="","ESTOQUE NÃO INFORMADO",IF(P338&lt;0,"RUPTURA PREVISTA",IF(D338="Sem histórico","USAR DEMANDA INICIAL",IF(D338="Histórico insuficiente","HISTÓRICO INSUFICIENTE","OK"))))))</f>
        <v/>
      </c>
    </row>
    <row r="339">
      <c r="A339" s="42">
        <f>IF(B339="","",EDATE(EOMONTH('Parâmetros'!$B$2,0)+1,MOD(ROW()-6,12)))</f>
        <v/>
      </c>
      <c r="B33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39" s="43">
        <f>IF(B339="","",INDEX('Parâmetros'!$B$18:$B$117,MATCH(B339,'Parâmetros'!$A$18:$A$117,0)))</f>
        <v/>
      </c>
      <c r="D339" s="43">
        <f>IF(B339="","",INDEX('Parâmetros'!$I$18:$I$117,MATCH(B339,'Parâmetros'!$A$18:$A$117,0)))</f>
        <v/>
      </c>
      <c r="E339" s="44">
        <f>IF(B339="","",IF(COUNTIFS('Histórico'!$B$6:$B$305,B339,'Histórico'!$A$6:$A$305,"&gt;="&amp;EDATE(EOMONTH('Parâmetros'!$B$2,0)+1,-'Parâmetros'!$B$4),'Histórico'!$A$6:$A$305,"&lt;="&amp;'Parâmetros'!$B$2,'Histórico'!$L$6:$L$305,"OK")&gt;='Parâmetros'!$B$11,AVERAGEIFS('Histórico'!$H$6:$H$305,'Histórico'!$B$6:$B$305,B339,'Histórico'!$A$6:$A$305,"&gt;="&amp;EDATE(EOMONTH('Parâmetros'!$B$2,0)+1,-'Parâmetros'!$B$4),'Histórico'!$A$6:$A$305,"&lt;="&amp;'Parâmetros'!$B$2,'Histórico'!$L$6:$L$305,"OK"),IF(INDEX('Parâmetros'!$G$18:$G$117,MATCH(B339,'Parâmetros'!$A$18:$A$117,0))="","",INDEX('Parâmetros'!$G$18:$G$117,MATCH(B339,'Parâmetros'!$A$18:$A$117,0)))))</f>
        <v/>
      </c>
      <c r="F339" s="45">
        <f>IF(B339="","",IF(COUNTIFS('Histórico'!$B$6:$B$305,B339,'Histórico'!$L$6:$L$305,"OK",'Histórico'!$M$6:$M$305,MONTH(A339),'Histórico'!$A$6:$A$305,"&lt;="&amp;'Parâmetros'!$B$2)&gt;='Parâmetros'!$B$12,MAX('Parâmetros'!$B$13,MIN('Parâmetros'!$B$14,IFERROR(AVERAGEIFS('Histórico'!$H$6:$H$305,'Histórico'!$B$6:$B$305,B339,'Histórico'!$L$6:$L$305,"OK",'Histórico'!$M$6:$M$305,MONTH(A339),'Histórico'!$A$6:$A$305,"&lt;="&amp;'Parâmetros'!$B$2)/AVERAGEIFS('Histórico'!$H$6:$H$305,'Histórico'!$B$6:$B$305,B339,'Histórico'!$L$6:$L$305,"OK",'Histórico'!$A$6:$A$305,"&lt;="&amp;'Parâmetros'!$B$2),1))),1))</f>
        <v/>
      </c>
      <c r="G339" s="45">
        <f>IF(OR(A339="",B339=""),"",MAX(0.1,1+SUMPRODUCT(--('Eventos'!$B$6:$B$105&lt;=EOMONTH(A339,0)),--('Eventos'!$C$6:$C$105&gt;=A339),--((('Eventos'!$D$6:$D$105=B339)+('Eventos'!$D$6:$D$105="TODOS"))&gt;0),--('Eventos'!$G$6:$G$105="Ativo"),--('Eventos'!$I$6:$I$105="OK"),'Eventos'!$F$6:$F$105)))</f>
        <v/>
      </c>
      <c r="H339" s="44">
        <f>IF(OR(B339="",E339=""),"",MAX(0,E339*F339*G339))</f>
        <v/>
      </c>
      <c r="I339" s="44">
        <f>IF(H339="","",H339*'Parâmetros'!$B$6)</f>
        <v/>
      </c>
      <c r="J339" s="44">
        <f>IF(H339="","",H339*'Parâmetros'!$B$7)</f>
        <v/>
      </c>
      <c r="K339" s="44">
        <f>IF(H339="","",H339*'Parâmetros'!$B$8)</f>
        <v/>
      </c>
      <c r="L339" s="44">
        <f>IF(H339="","",IF('Parâmetros'!$B$5="Conservador",I339,IF('Parâmetros'!$B$5="Otimista",K339,J339)))</f>
        <v/>
      </c>
      <c r="M339" s="46">
        <f>IF(B339="","",IF(COUNTIFS('Histórico'!$B$6:$B$305,B339,'Histórico'!$J$6:$J$305,"&lt;&gt;")&gt;='Parâmetros'!$B$10,AVERAGEIFS('Histórico'!$K$6:$K$305,'Histórico'!$B$6:$B$305,B339,'Histórico'!$J$6:$J$305,"&lt;&gt;"),'Parâmetros'!$B$9))</f>
        <v/>
      </c>
      <c r="N339" s="44">
        <f>IF(L339="","",MAX(0,L339*(1-M339)))</f>
        <v/>
      </c>
      <c r="O339" s="44">
        <f>IF(L339="","",L339*(1+M339))</f>
        <v/>
      </c>
      <c r="P339" s="44">
        <f>IF(L339="","",IF(INDEX('Parâmetros'!$E$18:$E$117,MATCH(B339,'Parâmetros'!$A$18:$A$117,0))="","",INDEX('Parâmetros'!$E$18:$E$117,MATCH(B339,'Parâmetros'!$A$18:$A$117,0))+N(INDEX('Parâmetros'!$F$18:$F$117,MATCH(B339,'Parâmetros'!$A$18:$A$117,0)))-SUMIFS($L$6:L339,$B$6:B339,B339,$A$6:A339,"&lt;="&amp;A339)))</f>
        <v/>
      </c>
      <c r="Q339" s="44">
        <f>IF(P339="","",MAX(0,-P339))</f>
        <v/>
      </c>
      <c r="R339" s="43">
        <f>IF(B339="","",IF(L339="","SEM BASE",IF(P339="","ESTOQUE NÃO INFORMADO",IF(P339&lt;0,"RUPTURA PREVISTA",IF(D339="Sem histórico","USAR DEMANDA INICIAL",IF(D339="Histórico insuficiente","HISTÓRICO INSUFICIENTE","OK"))))))</f>
        <v/>
      </c>
    </row>
    <row r="340">
      <c r="A340" s="42">
        <f>IF(B340="","",EDATE(EOMONTH('Parâmetros'!$B$2,0)+1,MOD(ROW()-6,12)))</f>
        <v/>
      </c>
      <c r="B34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40" s="43">
        <f>IF(B340="","",INDEX('Parâmetros'!$B$18:$B$117,MATCH(B340,'Parâmetros'!$A$18:$A$117,0)))</f>
        <v/>
      </c>
      <c r="D340" s="43">
        <f>IF(B340="","",INDEX('Parâmetros'!$I$18:$I$117,MATCH(B340,'Parâmetros'!$A$18:$A$117,0)))</f>
        <v/>
      </c>
      <c r="E340" s="44">
        <f>IF(B340="","",IF(COUNTIFS('Histórico'!$B$6:$B$305,B340,'Histórico'!$A$6:$A$305,"&gt;="&amp;EDATE(EOMONTH('Parâmetros'!$B$2,0)+1,-'Parâmetros'!$B$4),'Histórico'!$A$6:$A$305,"&lt;="&amp;'Parâmetros'!$B$2,'Histórico'!$L$6:$L$305,"OK")&gt;='Parâmetros'!$B$11,AVERAGEIFS('Histórico'!$H$6:$H$305,'Histórico'!$B$6:$B$305,B340,'Histórico'!$A$6:$A$305,"&gt;="&amp;EDATE(EOMONTH('Parâmetros'!$B$2,0)+1,-'Parâmetros'!$B$4),'Histórico'!$A$6:$A$305,"&lt;="&amp;'Parâmetros'!$B$2,'Histórico'!$L$6:$L$305,"OK"),IF(INDEX('Parâmetros'!$G$18:$G$117,MATCH(B340,'Parâmetros'!$A$18:$A$117,0))="","",INDEX('Parâmetros'!$G$18:$G$117,MATCH(B340,'Parâmetros'!$A$18:$A$117,0)))))</f>
        <v/>
      </c>
      <c r="F340" s="45">
        <f>IF(B340="","",IF(COUNTIFS('Histórico'!$B$6:$B$305,B340,'Histórico'!$L$6:$L$305,"OK",'Histórico'!$M$6:$M$305,MONTH(A340),'Histórico'!$A$6:$A$305,"&lt;="&amp;'Parâmetros'!$B$2)&gt;='Parâmetros'!$B$12,MAX('Parâmetros'!$B$13,MIN('Parâmetros'!$B$14,IFERROR(AVERAGEIFS('Histórico'!$H$6:$H$305,'Histórico'!$B$6:$B$305,B340,'Histórico'!$L$6:$L$305,"OK",'Histórico'!$M$6:$M$305,MONTH(A340),'Histórico'!$A$6:$A$305,"&lt;="&amp;'Parâmetros'!$B$2)/AVERAGEIFS('Histórico'!$H$6:$H$305,'Histórico'!$B$6:$B$305,B340,'Histórico'!$L$6:$L$305,"OK",'Histórico'!$A$6:$A$305,"&lt;="&amp;'Parâmetros'!$B$2),1))),1))</f>
        <v/>
      </c>
      <c r="G340" s="45">
        <f>IF(OR(A340="",B340=""),"",MAX(0.1,1+SUMPRODUCT(--('Eventos'!$B$6:$B$105&lt;=EOMONTH(A340,0)),--('Eventos'!$C$6:$C$105&gt;=A340),--((('Eventos'!$D$6:$D$105=B340)+('Eventos'!$D$6:$D$105="TODOS"))&gt;0),--('Eventos'!$G$6:$G$105="Ativo"),--('Eventos'!$I$6:$I$105="OK"),'Eventos'!$F$6:$F$105)))</f>
        <v/>
      </c>
      <c r="H340" s="44">
        <f>IF(OR(B340="",E340=""),"",MAX(0,E340*F340*G340))</f>
        <v/>
      </c>
      <c r="I340" s="44">
        <f>IF(H340="","",H340*'Parâmetros'!$B$6)</f>
        <v/>
      </c>
      <c r="J340" s="44">
        <f>IF(H340="","",H340*'Parâmetros'!$B$7)</f>
        <v/>
      </c>
      <c r="K340" s="44">
        <f>IF(H340="","",H340*'Parâmetros'!$B$8)</f>
        <v/>
      </c>
      <c r="L340" s="44">
        <f>IF(H340="","",IF('Parâmetros'!$B$5="Conservador",I340,IF('Parâmetros'!$B$5="Otimista",K340,J340)))</f>
        <v/>
      </c>
      <c r="M340" s="46">
        <f>IF(B340="","",IF(COUNTIFS('Histórico'!$B$6:$B$305,B340,'Histórico'!$J$6:$J$305,"&lt;&gt;")&gt;='Parâmetros'!$B$10,AVERAGEIFS('Histórico'!$K$6:$K$305,'Histórico'!$B$6:$B$305,B340,'Histórico'!$J$6:$J$305,"&lt;&gt;"),'Parâmetros'!$B$9))</f>
        <v/>
      </c>
      <c r="N340" s="44">
        <f>IF(L340="","",MAX(0,L340*(1-M340)))</f>
        <v/>
      </c>
      <c r="O340" s="44">
        <f>IF(L340="","",L340*(1+M340))</f>
        <v/>
      </c>
      <c r="P340" s="44">
        <f>IF(L340="","",IF(INDEX('Parâmetros'!$E$18:$E$117,MATCH(B340,'Parâmetros'!$A$18:$A$117,0))="","",INDEX('Parâmetros'!$E$18:$E$117,MATCH(B340,'Parâmetros'!$A$18:$A$117,0))+N(INDEX('Parâmetros'!$F$18:$F$117,MATCH(B340,'Parâmetros'!$A$18:$A$117,0)))-SUMIFS($L$6:L340,$B$6:B340,B340,$A$6:A340,"&lt;="&amp;A340)))</f>
        <v/>
      </c>
      <c r="Q340" s="44">
        <f>IF(P340="","",MAX(0,-P340))</f>
        <v/>
      </c>
      <c r="R340" s="43">
        <f>IF(B340="","",IF(L340="","SEM BASE",IF(P340="","ESTOQUE NÃO INFORMADO",IF(P340&lt;0,"RUPTURA PREVISTA",IF(D340="Sem histórico","USAR DEMANDA INICIAL",IF(D340="Histórico insuficiente","HISTÓRICO INSUFICIENTE","OK"))))))</f>
        <v/>
      </c>
    </row>
    <row r="341">
      <c r="A341" s="42">
        <f>IF(B341="","",EDATE(EOMONTH('Parâmetros'!$B$2,0)+1,MOD(ROW()-6,12)))</f>
        <v/>
      </c>
      <c r="B34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41" s="43">
        <f>IF(B341="","",INDEX('Parâmetros'!$B$18:$B$117,MATCH(B341,'Parâmetros'!$A$18:$A$117,0)))</f>
        <v/>
      </c>
      <c r="D341" s="43">
        <f>IF(B341="","",INDEX('Parâmetros'!$I$18:$I$117,MATCH(B341,'Parâmetros'!$A$18:$A$117,0)))</f>
        <v/>
      </c>
      <c r="E341" s="44">
        <f>IF(B341="","",IF(COUNTIFS('Histórico'!$B$6:$B$305,B341,'Histórico'!$A$6:$A$305,"&gt;="&amp;EDATE(EOMONTH('Parâmetros'!$B$2,0)+1,-'Parâmetros'!$B$4),'Histórico'!$A$6:$A$305,"&lt;="&amp;'Parâmetros'!$B$2,'Histórico'!$L$6:$L$305,"OK")&gt;='Parâmetros'!$B$11,AVERAGEIFS('Histórico'!$H$6:$H$305,'Histórico'!$B$6:$B$305,B341,'Histórico'!$A$6:$A$305,"&gt;="&amp;EDATE(EOMONTH('Parâmetros'!$B$2,0)+1,-'Parâmetros'!$B$4),'Histórico'!$A$6:$A$305,"&lt;="&amp;'Parâmetros'!$B$2,'Histórico'!$L$6:$L$305,"OK"),IF(INDEX('Parâmetros'!$G$18:$G$117,MATCH(B341,'Parâmetros'!$A$18:$A$117,0))="","",INDEX('Parâmetros'!$G$18:$G$117,MATCH(B341,'Parâmetros'!$A$18:$A$117,0)))))</f>
        <v/>
      </c>
      <c r="F341" s="45">
        <f>IF(B341="","",IF(COUNTIFS('Histórico'!$B$6:$B$305,B341,'Histórico'!$L$6:$L$305,"OK",'Histórico'!$M$6:$M$305,MONTH(A341),'Histórico'!$A$6:$A$305,"&lt;="&amp;'Parâmetros'!$B$2)&gt;='Parâmetros'!$B$12,MAX('Parâmetros'!$B$13,MIN('Parâmetros'!$B$14,IFERROR(AVERAGEIFS('Histórico'!$H$6:$H$305,'Histórico'!$B$6:$B$305,B341,'Histórico'!$L$6:$L$305,"OK",'Histórico'!$M$6:$M$305,MONTH(A341),'Histórico'!$A$6:$A$305,"&lt;="&amp;'Parâmetros'!$B$2)/AVERAGEIFS('Histórico'!$H$6:$H$305,'Histórico'!$B$6:$B$305,B341,'Histórico'!$L$6:$L$305,"OK",'Histórico'!$A$6:$A$305,"&lt;="&amp;'Parâmetros'!$B$2),1))),1))</f>
        <v/>
      </c>
      <c r="G341" s="45">
        <f>IF(OR(A341="",B341=""),"",MAX(0.1,1+SUMPRODUCT(--('Eventos'!$B$6:$B$105&lt;=EOMONTH(A341,0)),--('Eventos'!$C$6:$C$105&gt;=A341),--((('Eventos'!$D$6:$D$105=B341)+('Eventos'!$D$6:$D$105="TODOS"))&gt;0),--('Eventos'!$G$6:$G$105="Ativo"),--('Eventos'!$I$6:$I$105="OK"),'Eventos'!$F$6:$F$105)))</f>
        <v/>
      </c>
      <c r="H341" s="44">
        <f>IF(OR(B341="",E341=""),"",MAX(0,E341*F341*G341))</f>
        <v/>
      </c>
      <c r="I341" s="44">
        <f>IF(H341="","",H341*'Parâmetros'!$B$6)</f>
        <v/>
      </c>
      <c r="J341" s="44">
        <f>IF(H341="","",H341*'Parâmetros'!$B$7)</f>
        <v/>
      </c>
      <c r="K341" s="44">
        <f>IF(H341="","",H341*'Parâmetros'!$B$8)</f>
        <v/>
      </c>
      <c r="L341" s="44">
        <f>IF(H341="","",IF('Parâmetros'!$B$5="Conservador",I341,IF('Parâmetros'!$B$5="Otimista",K341,J341)))</f>
        <v/>
      </c>
      <c r="M341" s="46">
        <f>IF(B341="","",IF(COUNTIFS('Histórico'!$B$6:$B$305,B341,'Histórico'!$J$6:$J$305,"&lt;&gt;")&gt;='Parâmetros'!$B$10,AVERAGEIFS('Histórico'!$K$6:$K$305,'Histórico'!$B$6:$B$305,B341,'Histórico'!$J$6:$J$305,"&lt;&gt;"),'Parâmetros'!$B$9))</f>
        <v/>
      </c>
      <c r="N341" s="44">
        <f>IF(L341="","",MAX(0,L341*(1-M341)))</f>
        <v/>
      </c>
      <c r="O341" s="44">
        <f>IF(L341="","",L341*(1+M341))</f>
        <v/>
      </c>
      <c r="P341" s="44">
        <f>IF(L341="","",IF(INDEX('Parâmetros'!$E$18:$E$117,MATCH(B341,'Parâmetros'!$A$18:$A$117,0))="","",INDEX('Parâmetros'!$E$18:$E$117,MATCH(B341,'Parâmetros'!$A$18:$A$117,0))+N(INDEX('Parâmetros'!$F$18:$F$117,MATCH(B341,'Parâmetros'!$A$18:$A$117,0)))-SUMIFS($L$6:L341,$B$6:B341,B341,$A$6:A341,"&lt;="&amp;A341)))</f>
        <v/>
      </c>
      <c r="Q341" s="44">
        <f>IF(P341="","",MAX(0,-P341))</f>
        <v/>
      </c>
      <c r="R341" s="43">
        <f>IF(B341="","",IF(L341="","SEM BASE",IF(P341="","ESTOQUE NÃO INFORMADO",IF(P341&lt;0,"RUPTURA PREVISTA",IF(D341="Sem histórico","USAR DEMANDA INICIAL",IF(D341="Histórico insuficiente","HISTÓRICO INSUFICIENTE","OK"))))))</f>
        <v/>
      </c>
    </row>
    <row r="342">
      <c r="A342" s="42">
        <f>IF(B342="","",EDATE(EOMONTH('Parâmetros'!$B$2,0)+1,MOD(ROW()-6,12)))</f>
        <v/>
      </c>
      <c r="B34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42" s="43">
        <f>IF(B342="","",INDEX('Parâmetros'!$B$18:$B$117,MATCH(B342,'Parâmetros'!$A$18:$A$117,0)))</f>
        <v/>
      </c>
      <c r="D342" s="43">
        <f>IF(B342="","",INDEX('Parâmetros'!$I$18:$I$117,MATCH(B342,'Parâmetros'!$A$18:$A$117,0)))</f>
        <v/>
      </c>
      <c r="E342" s="44">
        <f>IF(B342="","",IF(COUNTIFS('Histórico'!$B$6:$B$305,B342,'Histórico'!$A$6:$A$305,"&gt;="&amp;EDATE(EOMONTH('Parâmetros'!$B$2,0)+1,-'Parâmetros'!$B$4),'Histórico'!$A$6:$A$305,"&lt;="&amp;'Parâmetros'!$B$2,'Histórico'!$L$6:$L$305,"OK")&gt;='Parâmetros'!$B$11,AVERAGEIFS('Histórico'!$H$6:$H$305,'Histórico'!$B$6:$B$305,B342,'Histórico'!$A$6:$A$305,"&gt;="&amp;EDATE(EOMONTH('Parâmetros'!$B$2,0)+1,-'Parâmetros'!$B$4),'Histórico'!$A$6:$A$305,"&lt;="&amp;'Parâmetros'!$B$2,'Histórico'!$L$6:$L$305,"OK"),IF(INDEX('Parâmetros'!$G$18:$G$117,MATCH(B342,'Parâmetros'!$A$18:$A$117,0))="","",INDEX('Parâmetros'!$G$18:$G$117,MATCH(B342,'Parâmetros'!$A$18:$A$117,0)))))</f>
        <v/>
      </c>
      <c r="F342" s="45">
        <f>IF(B342="","",IF(COUNTIFS('Histórico'!$B$6:$B$305,B342,'Histórico'!$L$6:$L$305,"OK",'Histórico'!$M$6:$M$305,MONTH(A342),'Histórico'!$A$6:$A$305,"&lt;="&amp;'Parâmetros'!$B$2)&gt;='Parâmetros'!$B$12,MAX('Parâmetros'!$B$13,MIN('Parâmetros'!$B$14,IFERROR(AVERAGEIFS('Histórico'!$H$6:$H$305,'Histórico'!$B$6:$B$305,B342,'Histórico'!$L$6:$L$305,"OK",'Histórico'!$M$6:$M$305,MONTH(A342),'Histórico'!$A$6:$A$305,"&lt;="&amp;'Parâmetros'!$B$2)/AVERAGEIFS('Histórico'!$H$6:$H$305,'Histórico'!$B$6:$B$305,B342,'Histórico'!$L$6:$L$305,"OK",'Histórico'!$A$6:$A$305,"&lt;="&amp;'Parâmetros'!$B$2),1))),1))</f>
        <v/>
      </c>
      <c r="G342" s="45">
        <f>IF(OR(A342="",B342=""),"",MAX(0.1,1+SUMPRODUCT(--('Eventos'!$B$6:$B$105&lt;=EOMONTH(A342,0)),--('Eventos'!$C$6:$C$105&gt;=A342),--((('Eventos'!$D$6:$D$105=B342)+('Eventos'!$D$6:$D$105="TODOS"))&gt;0),--('Eventos'!$G$6:$G$105="Ativo"),--('Eventos'!$I$6:$I$105="OK"),'Eventos'!$F$6:$F$105)))</f>
        <v/>
      </c>
      <c r="H342" s="44">
        <f>IF(OR(B342="",E342=""),"",MAX(0,E342*F342*G342))</f>
        <v/>
      </c>
      <c r="I342" s="44">
        <f>IF(H342="","",H342*'Parâmetros'!$B$6)</f>
        <v/>
      </c>
      <c r="J342" s="44">
        <f>IF(H342="","",H342*'Parâmetros'!$B$7)</f>
        <v/>
      </c>
      <c r="K342" s="44">
        <f>IF(H342="","",H342*'Parâmetros'!$B$8)</f>
        <v/>
      </c>
      <c r="L342" s="44">
        <f>IF(H342="","",IF('Parâmetros'!$B$5="Conservador",I342,IF('Parâmetros'!$B$5="Otimista",K342,J342)))</f>
        <v/>
      </c>
      <c r="M342" s="46">
        <f>IF(B342="","",IF(COUNTIFS('Histórico'!$B$6:$B$305,B342,'Histórico'!$J$6:$J$305,"&lt;&gt;")&gt;='Parâmetros'!$B$10,AVERAGEIFS('Histórico'!$K$6:$K$305,'Histórico'!$B$6:$B$305,B342,'Histórico'!$J$6:$J$305,"&lt;&gt;"),'Parâmetros'!$B$9))</f>
        <v/>
      </c>
      <c r="N342" s="44">
        <f>IF(L342="","",MAX(0,L342*(1-M342)))</f>
        <v/>
      </c>
      <c r="O342" s="44">
        <f>IF(L342="","",L342*(1+M342))</f>
        <v/>
      </c>
      <c r="P342" s="44">
        <f>IF(L342="","",IF(INDEX('Parâmetros'!$E$18:$E$117,MATCH(B342,'Parâmetros'!$A$18:$A$117,0))="","",INDEX('Parâmetros'!$E$18:$E$117,MATCH(B342,'Parâmetros'!$A$18:$A$117,0))+N(INDEX('Parâmetros'!$F$18:$F$117,MATCH(B342,'Parâmetros'!$A$18:$A$117,0)))-SUMIFS($L$6:L342,$B$6:B342,B342,$A$6:A342,"&lt;="&amp;A342)))</f>
        <v/>
      </c>
      <c r="Q342" s="44">
        <f>IF(P342="","",MAX(0,-P342))</f>
        <v/>
      </c>
      <c r="R342" s="43">
        <f>IF(B342="","",IF(L342="","SEM BASE",IF(P342="","ESTOQUE NÃO INFORMADO",IF(P342&lt;0,"RUPTURA PREVISTA",IF(D342="Sem histórico","USAR DEMANDA INICIAL",IF(D342="Histórico insuficiente","HISTÓRICO INSUFICIENTE","OK"))))))</f>
        <v/>
      </c>
    </row>
    <row r="343">
      <c r="A343" s="42">
        <f>IF(B343="","",EDATE(EOMONTH('Parâmetros'!$B$2,0)+1,MOD(ROW()-6,12)))</f>
        <v/>
      </c>
      <c r="B34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43" s="43">
        <f>IF(B343="","",INDEX('Parâmetros'!$B$18:$B$117,MATCH(B343,'Parâmetros'!$A$18:$A$117,0)))</f>
        <v/>
      </c>
      <c r="D343" s="43">
        <f>IF(B343="","",INDEX('Parâmetros'!$I$18:$I$117,MATCH(B343,'Parâmetros'!$A$18:$A$117,0)))</f>
        <v/>
      </c>
      <c r="E343" s="44">
        <f>IF(B343="","",IF(COUNTIFS('Histórico'!$B$6:$B$305,B343,'Histórico'!$A$6:$A$305,"&gt;="&amp;EDATE(EOMONTH('Parâmetros'!$B$2,0)+1,-'Parâmetros'!$B$4),'Histórico'!$A$6:$A$305,"&lt;="&amp;'Parâmetros'!$B$2,'Histórico'!$L$6:$L$305,"OK")&gt;='Parâmetros'!$B$11,AVERAGEIFS('Histórico'!$H$6:$H$305,'Histórico'!$B$6:$B$305,B343,'Histórico'!$A$6:$A$305,"&gt;="&amp;EDATE(EOMONTH('Parâmetros'!$B$2,0)+1,-'Parâmetros'!$B$4),'Histórico'!$A$6:$A$305,"&lt;="&amp;'Parâmetros'!$B$2,'Histórico'!$L$6:$L$305,"OK"),IF(INDEX('Parâmetros'!$G$18:$G$117,MATCH(B343,'Parâmetros'!$A$18:$A$117,0))="","",INDEX('Parâmetros'!$G$18:$G$117,MATCH(B343,'Parâmetros'!$A$18:$A$117,0)))))</f>
        <v/>
      </c>
      <c r="F343" s="45">
        <f>IF(B343="","",IF(COUNTIFS('Histórico'!$B$6:$B$305,B343,'Histórico'!$L$6:$L$305,"OK",'Histórico'!$M$6:$M$305,MONTH(A343),'Histórico'!$A$6:$A$305,"&lt;="&amp;'Parâmetros'!$B$2)&gt;='Parâmetros'!$B$12,MAX('Parâmetros'!$B$13,MIN('Parâmetros'!$B$14,IFERROR(AVERAGEIFS('Histórico'!$H$6:$H$305,'Histórico'!$B$6:$B$305,B343,'Histórico'!$L$6:$L$305,"OK",'Histórico'!$M$6:$M$305,MONTH(A343),'Histórico'!$A$6:$A$305,"&lt;="&amp;'Parâmetros'!$B$2)/AVERAGEIFS('Histórico'!$H$6:$H$305,'Histórico'!$B$6:$B$305,B343,'Histórico'!$L$6:$L$305,"OK",'Histórico'!$A$6:$A$305,"&lt;="&amp;'Parâmetros'!$B$2),1))),1))</f>
        <v/>
      </c>
      <c r="G343" s="45">
        <f>IF(OR(A343="",B343=""),"",MAX(0.1,1+SUMPRODUCT(--('Eventos'!$B$6:$B$105&lt;=EOMONTH(A343,0)),--('Eventos'!$C$6:$C$105&gt;=A343),--((('Eventos'!$D$6:$D$105=B343)+('Eventos'!$D$6:$D$105="TODOS"))&gt;0),--('Eventos'!$G$6:$G$105="Ativo"),--('Eventos'!$I$6:$I$105="OK"),'Eventos'!$F$6:$F$105)))</f>
        <v/>
      </c>
      <c r="H343" s="44">
        <f>IF(OR(B343="",E343=""),"",MAX(0,E343*F343*G343))</f>
        <v/>
      </c>
      <c r="I343" s="44">
        <f>IF(H343="","",H343*'Parâmetros'!$B$6)</f>
        <v/>
      </c>
      <c r="J343" s="44">
        <f>IF(H343="","",H343*'Parâmetros'!$B$7)</f>
        <v/>
      </c>
      <c r="K343" s="44">
        <f>IF(H343="","",H343*'Parâmetros'!$B$8)</f>
        <v/>
      </c>
      <c r="L343" s="44">
        <f>IF(H343="","",IF('Parâmetros'!$B$5="Conservador",I343,IF('Parâmetros'!$B$5="Otimista",K343,J343)))</f>
        <v/>
      </c>
      <c r="M343" s="46">
        <f>IF(B343="","",IF(COUNTIFS('Histórico'!$B$6:$B$305,B343,'Histórico'!$J$6:$J$305,"&lt;&gt;")&gt;='Parâmetros'!$B$10,AVERAGEIFS('Histórico'!$K$6:$K$305,'Histórico'!$B$6:$B$305,B343,'Histórico'!$J$6:$J$305,"&lt;&gt;"),'Parâmetros'!$B$9))</f>
        <v/>
      </c>
      <c r="N343" s="44">
        <f>IF(L343="","",MAX(0,L343*(1-M343)))</f>
        <v/>
      </c>
      <c r="O343" s="44">
        <f>IF(L343="","",L343*(1+M343))</f>
        <v/>
      </c>
      <c r="P343" s="44">
        <f>IF(L343="","",IF(INDEX('Parâmetros'!$E$18:$E$117,MATCH(B343,'Parâmetros'!$A$18:$A$117,0))="","",INDEX('Parâmetros'!$E$18:$E$117,MATCH(B343,'Parâmetros'!$A$18:$A$117,0))+N(INDEX('Parâmetros'!$F$18:$F$117,MATCH(B343,'Parâmetros'!$A$18:$A$117,0)))-SUMIFS($L$6:L343,$B$6:B343,B343,$A$6:A343,"&lt;="&amp;A343)))</f>
        <v/>
      </c>
      <c r="Q343" s="44">
        <f>IF(P343="","",MAX(0,-P343))</f>
        <v/>
      </c>
      <c r="R343" s="43">
        <f>IF(B343="","",IF(L343="","SEM BASE",IF(P343="","ESTOQUE NÃO INFORMADO",IF(P343&lt;0,"RUPTURA PREVISTA",IF(D343="Sem histórico","USAR DEMANDA INICIAL",IF(D343="Histórico insuficiente","HISTÓRICO INSUFICIENTE","OK"))))))</f>
        <v/>
      </c>
    </row>
    <row r="344">
      <c r="A344" s="42">
        <f>IF(B344="","",EDATE(EOMONTH('Parâmetros'!$B$2,0)+1,MOD(ROW()-6,12)))</f>
        <v/>
      </c>
      <c r="B34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44" s="43">
        <f>IF(B344="","",INDEX('Parâmetros'!$B$18:$B$117,MATCH(B344,'Parâmetros'!$A$18:$A$117,0)))</f>
        <v/>
      </c>
      <c r="D344" s="43">
        <f>IF(B344="","",INDEX('Parâmetros'!$I$18:$I$117,MATCH(B344,'Parâmetros'!$A$18:$A$117,0)))</f>
        <v/>
      </c>
      <c r="E344" s="44">
        <f>IF(B344="","",IF(COUNTIFS('Histórico'!$B$6:$B$305,B344,'Histórico'!$A$6:$A$305,"&gt;="&amp;EDATE(EOMONTH('Parâmetros'!$B$2,0)+1,-'Parâmetros'!$B$4),'Histórico'!$A$6:$A$305,"&lt;="&amp;'Parâmetros'!$B$2,'Histórico'!$L$6:$L$305,"OK")&gt;='Parâmetros'!$B$11,AVERAGEIFS('Histórico'!$H$6:$H$305,'Histórico'!$B$6:$B$305,B344,'Histórico'!$A$6:$A$305,"&gt;="&amp;EDATE(EOMONTH('Parâmetros'!$B$2,0)+1,-'Parâmetros'!$B$4),'Histórico'!$A$6:$A$305,"&lt;="&amp;'Parâmetros'!$B$2,'Histórico'!$L$6:$L$305,"OK"),IF(INDEX('Parâmetros'!$G$18:$G$117,MATCH(B344,'Parâmetros'!$A$18:$A$117,0))="","",INDEX('Parâmetros'!$G$18:$G$117,MATCH(B344,'Parâmetros'!$A$18:$A$117,0)))))</f>
        <v/>
      </c>
      <c r="F344" s="45">
        <f>IF(B344="","",IF(COUNTIFS('Histórico'!$B$6:$B$305,B344,'Histórico'!$L$6:$L$305,"OK",'Histórico'!$M$6:$M$305,MONTH(A344),'Histórico'!$A$6:$A$305,"&lt;="&amp;'Parâmetros'!$B$2)&gt;='Parâmetros'!$B$12,MAX('Parâmetros'!$B$13,MIN('Parâmetros'!$B$14,IFERROR(AVERAGEIFS('Histórico'!$H$6:$H$305,'Histórico'!$B$6:$B$305,B344,'Histórico'!$L$6:$L$305,"OK",'Histórico'!$M$6:$M$305,MONTH(A344),'Histórico'!$A$6:$A$305,"&lt;="&amp;'Parâmetros'!$B$2)/AVERAGEIFS('Histórico'!$H$6:$H$305,'Histórico'!$B$6:$B$305,B344,'Histórico'!$L$6:$L$305,"OK",'Histórico'!$A$6:$A$305,"&lt;="&amp;'Parâmetros'!$B$2),1))),1))</f>
        <v/>
      </c>
      <c r="G344" s="45">
        <f>IF(OR(A344="",B344=""),"",MAX(0.1,1+SUMPRODUCT(--('Eventos'!$B$6:$B$105&lt;=EOMONTH(A344,0)),--('Eventos'!$C$6:$C$105&gt;=A344),--((('Eventos'!$D$6:$D$105=B344)+('Eventos'!$D$6:$D$105="TODOS"))&gt;0),--('Eventos'!$G$6:$G$105="Ativo"),--('Eventos'!$I$6:$I$105="OK"),'Eventos'!$F$6:$F$105)))</f>
        <v/>
      </c>
      <c r="H344" s="44">
        <f>IF(OR(B344="",E344=""),"",MAX(0,E344*F344*G344))</f>
        <v/>
      </c>
      <c r="I344" s="44">
        <f>IF(H344="","",H344*'Parâmetros'!$B$6)</f>
        <v/>
      </c>
      <c r="J344" s="44">
        <f>IF(H344="","",H344*'Parâmetros'!$B$7)</f>
        <v/>
      </c>
      <c r="K344" s="44">
        <f>IF(H344="","",H344*'Parâmetros'!$B$8)</f>
        <v/>
      </c>
      <c r="L344" s="44">
        <f>IF(H344="","",IF('Parâmetros'!$B$5="Conservador",I344,IF('Parâmetros'!$B$5="Otimista",K344,J344)))</f>
        <v/>
      </c>
      <c r="M344" s="46">
        <f>IF(B344="","",IF(COUNTIFS('Histórico'!$B$6:$B$305,B344,'Histórico'!$J$6:$J$305,"&lt;&gt;")&gt;='Parâmetros'!$B$10,AVERAGEIFS('Histórico'!$K$6:$K$305,'Histórico'!$B$6:$B$305,B344,'Histórico'!$J$6:$J$305,"&lt;&gt;"),'Parâmetros'!$B$9))</f>
        <v/>
      </c>
      <c r="N344" s="44">
        <f>IF(L344="","",MAX(0,L344*(1-M344)))</f>
        <v/>
      </c>
      <c r="O344" s="44">
        <f>IF(L344="","",L344*(1+M344))</f>
        <v/>
      </c>
      <c r="P344" s="44">
        <f>IF(L344="","",IF(INDEX('Parâmetros'!$E$18:$E$117,MATCH(B344,'Parâmetros'!$A$18:$A$117,0))="","",INDEX('Parâmetros'!$E$18:$E$117,MATCH(B344,'Parâmetros'!$A$18:$A$117,0))+N(INDEX('Parâmetros'!$F$18:$F$117,MATCH(B344,'Parâmetros'!$A$18:$A$117,0)))-SUMIFS($L$6:L344,$B$6:B344,B344,$A$6:A344,"&lt;="&amp;A344)))</f>
        <v/>
      </c>
      <c r="Q344" s="44">
        <f>IF(P344="","",MAX(0,-P344))</f>
        <v/>
      </c>
      <c r="R344" s="43">
        <f>IF(B344="","",IF(L344="","SEM BASE",IF(P344="","ESTOQUE NÃO INFORMADO",IF(P344&lt;0,"RUPTURA PREVISTA",IF(D344="Sem histórico","USAR DEMANDA INICIAL",IF(D344="Histórico insuficiente","HISTÓRICO INSUFICIENTE","OK"))))))</f>
        <v/>
      </c>
    </row>
    <row r="345">
      <c r="A345" s="42">
        <f>IF(B345="","",EDATE(EOMONTH('Parâmetros'!$B$2,0)+1,MOD(ROW()-6,12)))</f>
        <v/>
      </c>
      <c r="B34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45" s="43">
        <f>IF(B345="","",INDEX('Parâmetros'!$B$18:$B$117,MATCH(B345,'Parâmetros'!$A$18:$A$117,0)))</f>
        <v/>
      </c>
      <c r="D345" s="43">
        <f>IF(B345="","",INDEX('Parâmetros'!$I$18:$I$117,MATCH(B345,'Parâmetros'!$A$18:$A$117,0)))</f>
        <v/>
      </c>
      <c r="E345" s="44">
        <f>IF(B345="","",IF(COUNTIFS('Histórico'!$B$6:$B$305,B345,'Histórico'!$A$6:$A$305,"&gt;="&amp;EDATE(EOMONTH('Parâmetros'!$B$2,0)+1,-'Parâmetros'!$B$4),'Histórico'!$A$6:$A$305,"&lt;="&amp;'Parâmetros'!$B$2,'Histórico'!$L$6:$L$305,"OK")&gt;='Parâmetros'!$B$11,AVERAGEIFS('Histórico'!$H$6:$H$305,'Histórico'!$B$6:$B$305,B345,'Histórico'!$A$6:$A$305,"&gt;="&amp;EDATE(EOMONTH('Parâmetros'!$B$2,0)+1,-'Parâmetros'!$B$4),'Histórico'!$A$6:$A$305,"&lt;="&amp;'Parâmetros'!$B$2,'Histórico'!$L$6:$L$305,"OK"),IF(INDEX('Parâmetros'!$G$18:$G$117,MATCH(B345,'Parâmetros'!$A$18:$A$117,0))="","",INDEX('Parâmetros'!$G$18:$G$117,MATCH(B345,'Parâmetros'!$A$18:$A$117,0)))))</f>
        <v/>
      </c>
      <c r="F345" s="45">
        <f>IF(B345="","",IF(COUNTIFS('Histórico'!$B$6:$B$305,B345,'Histórico'!$L$6:$L$305,"OK",'Histórico'!$M$6:$M$305,MONTH(A345),'Histórico'!$A$6:$A$305,"&lt;="&amp;'Parâmetros'!$B$2)&gt;='Parâmetros'!$B$12,MAX('Parâmetros'!$B$13,MIN('Parâmetros'!$B$14,IFERROR(AVERAGEIFS('Histórico'!$H$6:$H$305,'Histórico'!$B$6:$B$305,B345,'Histórico'!$L$6:$L$305,"OK",'Histórico'!$M$6:$M$305,MONTH(A345),'Histórico'!$A$6:$A$305,"&lt;="&amp;'Parâmetros'!$B$2)/AVERAGEIFS('Histórico'!$H$6:$H$305,'Histórico'!$B$6:$B$305,B345,'Histórico'!$L$6:$L$305,"OK",'Histórico'!$A$6:$A$305,"&lt;="&amp;'Parâmetros'!$B$2),1))),1))</f>
        <v/>
      </c>
      <c r="G345" s="45">
        <f>IF(OR(A345="",B345=""),"",MAX(0.1,1+SUMPRODUCT(--('Eventos'!$B$6:$B$105&lt;=EOMONTH(A345,0)),--('Eventos'!$C$6:$C$105&gt;=A345),--((('Eventos'!$D$6:$D$105=B345)+('Eventos'!$D$6:$D$105="TODOS"))&gt;0),--('Eventos'!$G$6:$G$105="Ativo"),--('Eventos'!$I$6:$I$105="OK"),'Eventos'!$F$6:$F$105)))</f>
        <v/>
      </c>
      <c r="H345" s="44">
        <f>IF(OR(B345="",E345=""),"",MAX(0,E345*F345*G345))</f>
        <v/>
      </c>
      <c r="I345" s="44">
        <f>IF(H345="","",H345*'Parâmetros'!$B$6)</f>
        <v/>
      </c>
      <c r="J345" s="44">
        <f>IF(H345="","",H345*'Parâmetros'!$B$7)</f>
        <v/>
      </c>
      <c r="K345" s="44">
        <f>IF(H345="","",H345*'Parâmetros'!$B$8)</f>
        <v/>
      </c>
      <c r="L345" s="44">
        <f>IF(H345="","",IF('Parâmetros'!$B$5="Conservador",I345,IF('Parâmetros'!$B$5="Otimista",K345,J345)))</f>
        <v/>
      </c>
      <c r="M345" s="46">
        <f>IF(B345="","",IF(COUNTIFS('Histórico'!$B$6:$B$305,B345,'Histórico'!$J$6:$J$305,"&lt;&gt;")&gt;='Parâmetros'!$B$10,AVERAGEIFS('Histórico'!$K$6:$K$305,'Histórico'!$B$6:$B$305,B345,'Histórico'!$J$6:$J$305,"&lt;&gt;"),'Parâmetros'!$B$9))</f>
        <v/>
      </c>
      <c r="N345" s="44">
        <f>IF(L345="","",MAX(0,L345*(1-M345)))</f>
        <v/>
      </c>
      <c r="O345" s="44">
        <f>IF(L345="","",L345*(1+M345))</f>
        <v/>
      </c>
      <c r="P345" s="44">
        <f>IF(L345="","",IF(INDEX('Parâmetros'!$E$18:$E$117,MATCH(B345,'Parâmetros'!$A$18:$A$117,0))="","",INDEX('Parâmetros'!$E$18:$E$117,MATCH(B345,'Parâmetros'!$A$18:$A$117,0))+N(INDEX('Parâmetros'!$F$18:$F$117,MATCH(B345,'Parâmetros'!$A$18:$A$117,0)))-SUMIFS($L$6:L345,$B$6:B345,B345,$A$6:A345,"&lt;="&amp;A345)))</f>
        <v/>
      </c>
      <c r="Q345" s="44">
        <f>IF(P345="","",MAX(0,-P345))</f>
        <v/>
      </c>
      <c r="R345" s="43">
        <f>IF(B345="","",IF(L345="","SEM BASE",IF(P345="","ESTOQUE NÃO INFORMADO",IF(P345&lt;0,"RUPTURA PREVISTA",IF(D345="Sem histórico","USAR DEMANDA INICIAL",IF(D345="Histórico insuficiente","HISTÓRICO INSUFICIENTE","OK"))))))</f>
        <v/>
      </c>
    </row>
    <row r="346">
      <c r="A346" s="42">
        <f>IF(B346="","",EDATE(EOMONTH('Parâmetros'!$B$2,0)+1,MOD(ROW()-6,12)))</f>
        <v/>
      </c>
      <c r="B34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46" s="43">
        <f>IF(B346="","",INDEX('Parâmetros'!$B$18:$B$117,MATCH(B346,'Parâmetros'!$A$18:$A$117,0)))</f>
        <v/>
      </c>
      <c r="D346" s="43">
        <f>IF(B346="","",INDEX('Parâmetros'!$I$18:$I$117,MATCH(B346,'Parâmetros'!$A$18:$A$117,0)))</f>
        <v/>
      </c>
      <c r="E346" s="44">
        <f>IF(B346="","",IF(COUNTIFS('Histórico'!$B$6:$B$305,B346,'Histórico'!$A$6:$A$305,"&gt;="&amp;EDATE(EOMONTH('Parâmetros'!$B$2,0)+1,-'Parâmetros'!$B$4),'Histórico'!$A$6:$A$305,"&lt;="&amp;'Parâmetros'!$B$2,'Histórico'!$L$6:$L$305,"OK")&gt;='Parâmetros'!$B$11,AVERAGEIFS('Histórico'!$H$6:$H$305,'Histórico'!$B$6:$B$305,B346,'Histórico'!$A$6:$A$305,"&gt;="&amp;EDATE(EOMONTH('Parâmetros'!$B$2,0)+1,-'Parâmetros'!$B$4),'Histórico'!$A$6:$A$305,"&lt;="&amp;'Parâmetros'!$B$2,'Histórico'!$L$6:$L$305,"OK"),IF(INDEX('Parâmetros'!$G$18:$G$117,MATCH(B346,'Parâmetros'!$A$18:$A$117,0))="","",INDEX('Parâmetros'!$G$18:$G$117,MATCH(B346,'Parâmetros'!$A$18:$A$117,0)))))</f>
        <v/>
      </c>
      <c r="F346" s="45">
        <f>IF(B346="","",IF(COUNTIFS('Histórico'!$B$6:$B$305,B346,'Histórico'!$L$6:$L$305,"OK",'Histórico'!$M$6:$M$305,MONTH(A346),'Histórico'!$A$6:$A$305,"&lt;="&amp;'Parâmetros'!$B$2)&gt;='Parâmetros'!$B$12,MAX('Parâmetros'!$B$13,MIN('Parâmetros'!$B$14,IFERROR(AVERAGEIFS('Histórico'!$H$6:$H$305,'Histórico'!$B$6:$B$305,B346,'Histórico'!$L$6:$L$305,"OK",'Histórico'!$M$6:$M$305,MONTH(A346),'Histórico'!$A$6:$A$305,"&lt;="&amp;'Parâmetros'!$B$2)/AVERAGEIFS('Histórico'!$H$6:$H$305,'Histórico'!$B$6:$B$305,B346,'Histórico'!$L$6:$L$305,"OK",'Histórico'!$A$6:$A$305,"&lt;="&amp;'Parâmetros'!$B$2),1))),1))</f>
        <v/>
      </c>
      <c r="G346" s="45">
        <f>IF(OR(A346="",B346=""),"",MAX(0.1,1+SUMPRODUCT(--('Eventos'!$B$6:$B$105&lt;=EOMONTH(A346,0)),--('Eventos'!$C$6:$C$105&gt;=A346),--((('Eventos'!$D$6:$D$105=B346)+('Eventos'!$D$6:$D$105="TODOS"))&gt;0),--('Eventos'!$G$6:$G$105="Ativo"),--('Eventos'!$I$6:$I$105="OK"),'Eventos'!$F$6:$F$105)))</f>
        <v/>
      </c>
      <c r="H346" s="44">
        <f>IF(OR(B346="",E346=""),"",MAX(0,E346*F346*G346))</f>
        <v/>
      </c>
      <c r="I346" s="44">
        <f>IF(H346="","",H346*'Parâmetros'!$B$6)</f>
        <v/>
      </c>
      <c r="J346" s="44">
        <f>IF(H346="","",H346*'Parâmetros'!$B$7)</f>
        <v/>
      </c>
      <c r="K346" s="44">
        <f>IF(H346="","",H346*'Parâmetros'!$B$8)</f>
        <v/>
      </c>
      <c r="L346" s="44">
        <f>IF(H346="","",IF('Parâmetros'!$B$5="Conservador",I346,IF('Parâmetros'!$B$5="Otimista",K346,J346)))</f>
        <v/>
      </c>
      <c r="M346" s="46">
        <f>IF(B346="","",IF(COUNTIFS('Histórico'!$B$6:$B$305,B346,'Histórico'!$J$6:$J$305,"&lt;&gt;")&gt;='Parâmetros'!$B$10,AVERAGEIFS('Histórico'!$K$6:$K$305,'Histórico'!$B$6:$B$305,B346,'Histórico'!$J$6:$J$305,"&lt;&gt;"),'Parâmetros'!$B$9))</f>
        <v/>
      </c>
      <c r="N346" s="44">
        <f>IF(L346="","",MAX(0,L346*(1-M346)))</f>
        <v/>
      </c>
      <c r="O346" s="44">
        <f>IF(L346="","",L346*(1+M346))</f>
        <v/>
      </c>
      <c r="P346" s="44">
        <f>IF(L346="","",IF(INDEX('Parâmetros'!$E$18:$E$117,MATCH(B346,'Parâmetros'!$A$18:$A$117,0))="","",INDEX('Parâmetros'!$E$18:$E$117,MATCH(B346,'Parâmetros'!$A$18:$A$117,0))+N(INDEX('Parâmetros'!$F$18:$F$117,MATCH(B346,'Parâmetros'!$A$18:$A$117,0)))-SUMIFS($L$6:L346,$B$6:B346,B346,$A$6:A346,"&lt;="&amp;A346)))</f>
        <v/>
      </c>
      <c r="Q346" s="44">
        <f>IF(P346="","",MAX(0,-P346))</f>
        <v/>
      </c>
      <c r="R346" s="43">
        <f>IF(B346="","",IF(L346="","SEM BASE",IF(P346="","ESTOQUE NÃO INFORMADO",IF(P346&lt;0,"RUPTURA PREVISTA",IF(D346="Sem histórico","USAR DEMANDA INICIAL",IF(D346="Histórico insuficiente","HISTÓRICO INSUFICIENTE","OK"))))))</f>
        <v/>
      </c>
    </row>
    <row r="347">
      <c r="A347" s="42">
        <f>IF(B347="","",EDATE(EOMONTH('Parâmetros'!$B$2,0)+1,MOD(ROW()-6,12)))</f>
        <v/>
      </c>
      <c r="B34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47" s="43">
        <f>IF(B347="","",INDEX('Parâmetros'!$B$18:$B$117,MATCH(B347,'Parâmetros'!$A$18:$A$117,0)))</f>
        <v/>
      </c>
      <c r="D347" s="43">
        <f>IF(B347="","",INDEX('Parâmetros'!$I$18:$I$117,MATCH(B347,'Parâmetros'!$A$18:$A$117,0)))</f>
        <v/>
      </c>
      <c r="E347" s="44">
        <f>IF(B347="","",IF(COUNTIFS('Histórico'!$B$6:$B$305,B347,'Histórico'!$A$6:$A$305,"&gt;="&amp;EDATE(EOMONTH('Parâmetros'!$B$2,0)+1,-'Parâmetros'!$B$4),'Histórico'!$A$6:$A$305,"&lt;="&amp;'Parâmetros'!$B$2,'Histórico'!$L$6:$L$305,"OK")&gt;='Parâmetros'!$B$11,AVERAGEIFS('Histórico'!$H$6:$H$305,'Histórico'!$B$6:$B$305,B347,'Histórico'!$A$6:$A$305,"&gt;="&amp;EDATE(EOMONTH('Parâmetros'!$B$2,0)+1,-'Parâmetros'!$B$4),'Histórico'!$A$6:$A$305,"&lt;="&amp;'Parâmetros'!$B$2,'Histórico'!$L$6:$L$305,"OK"),IF(INDEX('Parâmetros'!$G$18:$G$117,MATCH(B347,'Parâmetros'!$A$18:$A$117,0))="","",INDEX('Parâmetros'!$G$18:$G$117,MATCH(B347,'Parâmetros'!$A$18:$A$117,0)))))</f>
        <v/>
      </c>
      <c r="F347" s="45">
        <f>IF(B347="","",IF(COUNTIFS('Histórico'!$B$6:$B$305,B347,'Histórico'!$L$6:$L$305,"OK",'Histórico'!$M$6:$M$305,MONTH(A347),'Histórico'!$A$6:$A$305,"&lt;="&amp;'Parâmetros'!$B$2)&gt;='Parâmetros'!$B$12,MAX('Parâmetros'!$B$13,MIN('Parâmetros'!$B$14,IFERROR(AVERAGEIFS('Histórico'!$H$6:$H$305,'Histórico'!$B$6:$B$305,B347,'Histórico'!$L$6:$L$305,"OK",'Histórico'!$M$6:$M$305,MONTH(A347),'Histórico'!$A$6:$A$305,"&lt;="&amp;'Parâmetros'!$B$2)/AVERAGEIFS('Histórico'!$H$6:$H$305,'Histórico'!$B$6:$B$305,B347,'Histórico'!$L$6:$L$305,"OK",'Histórico'!$A$6:$A$305,"&lt;="&amp;'Parâmetros'!$B$2),1))),1))</f>
        <v/>
      </c>
      <c r="G347" s="45">
        <f>IF(OR(A347="",B347=""),"",MAX(0.1,1+SUMPRODUCT(--('Eventos'!$B$6:$B$105&lt;=EOMONTH(A347,0)),--('Eventos'!$C$6:$C$105&gt;=A347),--((('Eventos'!$D$6:$D$105=B347)+('Eventos'!$D$6:$D$105="TODOS"))&gt;0),--('Eventos'!$G$6:$G$105="Ativo"),--('Eventos'!$I$6:$I$105="OK"),'Eventos'!$F$6:$F$105)))</f>
        <v/>
      </c>
      <c r="H347" s="44">
        <f>IF(OR(B347="",E347=""),"",MAX(0,E347*F347*G347))</f>
        <v/>
      </c>
      <c r="I347" s="44">
        <f>IF(H347="","",H347*'Parâmetros'!$B$6)</f>
        <v/>
      </c>
      <c r="J347" s="44">
        <f>IF(H347="","",H347*'Parâmetros'!$B$7)</f>
        <v/>
      </c>
      <c r="K347" s="44">
        <f>IF(H347="","",H347*'Parâmetros'!$B$8)</f>
        <v/>
      </c>
      <c r="L347" s="44">
        <f>IF(H347="","",IF('Parâmetros'!$B$5="Conservador",I347,IF('Parâmetros'!$B$5="Otimista",K347,J347)))</f>
        <v/>
      </c>
      <c r="M347" s="46">
        <f>IF(B347="","",IF(COUNTIFS('Histórico'!$B$6:$B$305,B347,'Histórico'!$J$6:$J$305,"&lt;&gt;")&gt;='Parâmetros'!$B$10,AVERAGEIFS('Histórico'!$K$6:$K$305,'Histórico'!$B$6:$B$305,B347,'Histórico'!$J$6:$J$305,"&lt;&gt;"),'Parâmetros'!$B$9))</f>
        <v/>
      </c>
      <c r="N347" s="44">
        <f>IF(L347="","",MAX(0,L347*(1-M347)))</f>
        <v/>
      </c>
      <c r="O347" s="44">
        <f>IF(L347="","",L347*(1+M347))</f>
        <v/>
      </c>
      <c r="P347" s="44">
        <f>IF(L347="","",IF(INDEX('Parâmetros'!$E$18:$E$117,MATCH(B347,'Parâmetros'!$A$18:$A$117,0))="","",INDEX('Parâmetros'!$E$18:$E$117,MATCH(B347,'Parâmetros'!$A$18:$A$117,0))+N(INDEX('Parâmetros'!$F$18:$F$117,MATCH(B347,'Parâmetros'!$A$18:$A$117,0)))-SUMIFS($L$6:L347,$B$6:B347,B347,$A$6:A347,"&lt;="&amp;A347)))</f>
        <v/>
      </c>
      <c r="Q347" s="44">
        <f>IF(P347="","",MAX(0,-P347))</f>
        <v/>
      </c>
      <c r="R347" s="43">
        <f>IF(B347="","",IF(L347="","SEM BASE",IF(P347="","ESTOQUE NÃO INFORMADO",IF(P347&lt;0,"RUPTURA PREVISTA",IF(D347="Sem histórico","USAR DEMANDA INICIAL",IF(D347="Histórico insuficiente","HISTÓRICO INSUFICIENTE","OK"))))))</f>
        <v/>
      </c>
    </row>
    <row r="348">
      <c r="A348" s="42">
        <f>IF(B348="","",EDATE(EOMONTH('Parâmetros'!$B$2,0)+1,MOD(ROW()-6,12)))</f>
        <v/>
      </c>
      <c r="B34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48" s="43">
        <f>IF(B348="","",INDEX('Parâmetros'!$B$18:$B$117,MATCH(B348,'Parâmetros'!$A$18:$A$117,0)))</f>
        <v/>
      </c>
      <c r="D348" s="43">
        <f>IF(B348="","",INDEX('Parâmetros'!$I$18:$I$117,MATCH(B348,'Parâmetros'!$A$18:$A$117,0)))</f>
        <v/>
      </c>
      <c r="E348" s="44">
        <f>IF(B348="","",IF(COUNTIFS('Histórico'!$B$6:$B$305,B348,'Histórico'!$A$6:$A$305,"&gt;="&amp;EDATE(EOMONTH('Parâmetros'!$B$2,0)+1,-'Parâmetros'!$B$4),'Histórico'!$A$6:$A$305,"&lt;="&amp;'Parâmetros'!$B$2,'Histórico'!$L$6:$L$305,"OK")&gt;='Parâmetros'!$B$11,AVERAGEIFS('Histórico'!$H$6:$H$305,'Histórico'!$B$6:$B$305,B348,'Histórico'!$A$6:$A$305,"&gt;="&amp;EDATE(EOMONTH('Parâmetros'!$B$2,0)+1,-'Parâmetros'!$B$4),'Histórico'!$A$6:$A$305,"&lt;="&amp;'Parâmetros'!$B$2,'Histórico'!$L$6:$L$305,"OK"),IF(INDEX('Parâmetros'!$G$18:$G$117,MATCH(B348,'Parâmetros'!$A$18:$A$117,0))="","",INDEX('Parâmetros'!$G$18:$G$117,MATCH(B348,'Parâmetros'!$A$18:$A$117,0)))))</f>
        <v/>
      </c>
      <c r="F348" s="45">
        <f>IF(B348="","",IF(COUNTIFS('Histórico'!$B$6:$B$305,B348,'Histórico'!$L$6:$L$305,"OK",'Histórico'!$M$6:$M$305,MONTH(A348),'Histórico'!$A$6:$A$305,"&lt;="&amp;'Parâmetros'!$B$2)&gt;='Parâmetros'!$B$12,MAX('Parâmetros'!$B$13,MIN('Parâmetros'!$B$14,IFERROR(AVERAGEIFS('Histórico'!$H$6:$H$305,'Histórico'!$B$6:$B$305,B348,'Histórico'!$L$6:$L$305,"OK",'Histórico'!$M$6:$M$305,MONTH(A348),'Histórico'!$A$6:$A$305,"&lt;="&amp;'Parâmetros'!$B$2)/AVERAGEIFS('Histórico'!$H$6:$H$305,'Histórico'!$B$6:$B$305,B348,'Histórico'!$L$6:$L$305,"OK",'Histórico'!$A$6:$A$305,"&lt;="&amp;'Parâmetros'!$B$2),1))),1))</f>
        <v/>
      </c>
      <c r="G348" s="45">
        <f>IF(OR(A348="",B348=""),"",MAX(0.1,1+SUMPRODUCT(--('Eventos'!$B$6:$B$105&lt;=EOMONTH(A348,0)),--('Eventos'!$C$6:$C$105&gt;=A348),--((('Eventos'!$D$6:$D$105=B348)+('Eventos'!$D$6:$D$105="TODOS"))&gt;0),--('Eventos'!$G$6:$G$105="Ativo"),--('Eventos'!$I$6:$I$105="OK"),'Eventos'!$F$6:$F$105)))</f>
        <v/>
      </c>
      <c r="H348" s="44">
        <f>IF(OR(B348="",E348=""),"",MAX(0,E348*F348*G348))</f>
        <v/>
      </c>
      <c r="I348" s="44">
        <f>IF(H348="","",H348*'Parâmetros'!$B$6)</f>
        <v/>
      </c>
      <c r="J348" s="44">
        <f>IF(H348="","",H348*'Parâmetros'!$B$7)</f>
        <v/>
      </c>
      <c r="K348" s="44">
        <f>IF(H348="","",H348*'Parâmetros'!$B$8)</f>
        <v/>
      </c>
      <c r="L348" s="44">
        <f>IF(H348="","",IF('Parâmetros'!$B$5="Conservador",I348,IF('Parâmetros'!$B$5="Otimista",K348,J348)))</f>
        <v/>
      </c>
      <c r="M348" s="46">
        <f>IF(B348="","",IF(COUNTIFS('Histórico'!$B$6:$B$305,B348,'Histórico'!$J$6:$J$305,"&lt;&gt;")&gt;='Parâmetros'!$B$10,AVERAGEIFS('Histórico'!$K$6:$K$305,'Histórico'!$B$6:$B$305,B348,'Histórico'!$J$6:$J$305,"&lt;&gt;"),'Parâmetros'!$B$9))</f>
        <v/>
      </c>
      <c r="N348" s="44">
        <f>IF(L348="","",MAX(0,L348*(1-M348)))</f>
        <v/>
      </c>
      <c r="O348" s="44">
        <f>IF(L348="","",L348*(1+M348))</f>
        <v/>
      </c>
      <c r="P348" s="44">
        <f>IF(L348="","",IF(INDEX('Parâmetros'!$E$18:$E$117,MATCH(B348,'Parâmetros'!$A$18:$A$117,0))="","",INDEX('Parâmetros'!$E$18:$E$117,MATCH(B348,'Parâmetros'!$A$18:$A$117,0))+N(INDEX('Parâmetros'!$F$18:$F$117,MATCH(B348,'Parâmetros'!$A$18:$A$117,0)))-SUMIFS($L$6:L348,$B$6:B348,B348,$A$6:A348,"&lt;="&amp;A348)))</f>
        <v/>
      </c>
      <c r="Q348" s="44">
        <f>IF(P348="","",MAX(0,-P348))</f>
        <v/>
      </c>
      <c r="R348" s="43">
        <f>IF(B348="","",IF(L348="","SEM BASE",IF(P348="","ESTOQUE NÃO INFORMADO",IF(P348&lt;0,"RUPTURA PREVISTA",IF(D348="Sem histórico","USAR DEMANDA INICIAL",IF(D348="Histórico insuficiente","HISTÓRICO INSUFICIENTE","OK"))))))</f>
        <v/>
      </c>
    </row>
    <row r="349">
      <c r="A349" s="42">
        <f>IF(B349="","",EDATE(EOMONTH('Parâmetros'!$B$2,0)+1,MOD(ROW()-6,12)))</f>
        <v/>
      </c>
      <c r="B34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49" s="43">
        <f>IF(B349="","",INDEX('Parâmetros'!$B$18:$B$117,MATCH(B349,'Parâmetros'!$A$18:$A$117,0)))</f>
        <v/>
      </c>
      <c r="D349" s="43">
        <f>IF(B349="","",INDEX('Parâmetros'!$I$18:$I$117,MATCH(B349,'Parâmetros'!$A$18:$A$117,0)))</f>
        <v/>
      </c>
      <c r="E349" s="44">
        <f>IF(B349="","",IF(COUNTIFS('Histórico'!$B$6:$B$305,B349,'Histórico'!$A$6:$A$305,"&gt;="&amp;EDATE(EOMONTH('Parâmetros'!$B$2,0)+1,-'Parâmetros'!$B$4),'Histórico'!$A$6:$A$305,"&lt;="&amp;'Parâmetros'!$B$2,'Histórico'!$L$6:$L$305,"OK")&gt;='Parâmetros'!$B$11,AVERAGEIFS('Histórico'!$H$6:$H$305,'Histórico'!$B$6:$B$305,B349,'Histórico'!$A$6:$A$305,"&gt;="&amp;EDATE(EOMONTH('Parâmetros'!$B$2,0)+1,-'Parâmetros'!$B$4),'Histórico'!$A$6:$A$305,"&lt;="&amp;'Parâmetros'!$B$2,'Histórico'!$L$6:$L$305,"OK"),IF(INDEX('Parâmetros'!$G$18:$G$117,MATCH(B349,'Parâmetros'!$A$18:$A$117,0))="","",INDEX('Parâmetros'!$G$18:$G$117,MATCH(B349,'Parâmetros'!$A$18:$A$117,0)))))</f>
        <v/>
      </c>
      <c r="F349" s="45">
        <f>IF(B349="","",IF(COUNTIFS('Histórico'!$B$6:$B$305,B349,'Histórico'!$L$6:$L$305,"OK",'Histórico'!$M$6:$M$305,MONTH(A349),'Histórico'!$A$6:$A$305,"&lt;="&amp;'Parâmetros'!$B$2)&gt;='Parâmetros'!$B$12,MAX('Parâmetros'!$B$13,MIN('Parâmetros'!$B$14,IFERROR(AVERAGEIFS('Histórico'!$H$6:$H$305,'Histórico'!$B$6:$B$305,B349,'Histórico'!$L$6:$L$305,"OK",'Histórico'!$M$6:$M$305,MONTH(A349),'Histórico'!$A$6:$A$305,"&lt;="&amp;'Parâmetros'!$B$2)/AVERAGEIFS('Histórico'!$H$6:$H$305,'Histórico'!$B$6:$B$305,B349,'Histórico'!$L$6:$L$305,"OK",'Histórico'!$A$6:$A$305,"&lt;="&amp;'Parâmetros'!$B$2),1))),1))</f>
        <v/>
      </c>
      <c r="G349" s="45">
        <f>IF(OR(A349="",B349=""),"",MAX(0.1,1+SUMPRODUCT(--('Eventos'!$B$6:$B$105&lt;=EOMONTH(A349,0)),--('Eventos'!$C$6:$C$105&gt;=A349),--((('Eventos'!$D$6:$D$105=B349)+('Eventos'!$D$6:$D$105="TODOS"))&gt;0),--('Eventos'!$G$6:$G$105="Ativo"),--('Eventos'!$I$6:$I$105="OK"),'Eventos'!$F$6:$F$105)))</f>
        <v/>
      </c>
      <c r="H349" s="44">
        <f>IF(OR(B349="",E349=""),"",MAX(0,E349*F349*G349))</f>
        <v/>
      </c>
      <c r="I349" s="44">
        <f>IF(H349="","",H349*'Parâmetros'!$B$6)</f>
        <v/>
      </c>
      <c r="J349" s="44">
        <f>IF(H349="","",H349*'Parâmetros'!$B$7)</f>
        <v/>
      </c>
      <c r="K349" s="44">
        <f>IF(H349="","",H349*'Parâmetros'!$B$8)</f>
        <v/>
      </c>
      <c r="L349" s="44">
        <f>IF(H349="","",IF('Parâmetros'!$B$5="Conservador",I349,IF('Parâmetros'!$B$5="Otimista",K349,J349)))</f>
        <v/>
      </c>
      <c r="M349" s="46">
        <f>IF(B349="","",IF(COUNTIFS('Histórico'!$B$6:$B$305,B349,'Histórico'!$J$6:$J$305,"&lt;&gt;")&gt;='Parâmetros'!$B$10,AVERAGEIFS('Histórico'!$K$6:$K$305,'Histórico'!$B$6:$B$305,B349,'Histórico'!$J$6:$J$305,"&lt;&gt;"),'Parâmetros'!$B$9))</f>
        <v/>
      </c>
      <c r="N349" s="44">
        <f>IF(L349="","",MAX(0,L349*(1-M349)))</f>
        <v/>
      </c>
      <c r="O349" s="44">
        <f>IF(L349="","",L349*(1+M349))</f>
        <v/>
      </c>
      <c r="P349" s="44">
        <f>IF(L349="","",IF(INDEX('Parâmetros'!$E$18:$E$117,MATCH(B349,'Parâmetros'!$A$18:$A$117,0))="","",INDEX('Parâmetros'!$E$18:$E$117,MATCH(B349,'Parâmetros'!$A$18:$A$117,0))+N(INDEX('Parâmetros'!$F$18:$F$117,MATCH(B349,'Parâmetros'!$A$18:$A$117,0)))-SUMIFS($L$6:L349,$B$6:B349,B349,$A$6:A349,"&lt;="&amp;A349)))</f>
        <v/>
      </c>
      <c r="Q349" s="44">
        <f>IF(P349="","",MAX(0,-P349))</f>
        <v/>
      </c>
      <c r="R349" s="43">
        <f>IF(B349="","",IF(L349="","SEM BASE",IF(P349="","ESTOQUE NÃO INFORMADO",IF(P349&lt;0,"RUPTURA PREVISTA",IF(D349="Sem histórico","USAR DEMANDA INICIAL",IF(D349="Histórico insuficiente","HISTÓRICO INSUFICIENTE","OK"))))))</f>
        <v/>
      </c>
    </row>
    <row r="350">
      <c r="A350" s="42">
        <f>IF(B350="","",EDATE(EOMONTH('Parâmetros'!$B$2,0)+1,MOD(ROW()-6,12)))</f>
        <v/>
      </c>
      <c r="B35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50" s="43">
        <f>IF(B350="","",INDEX('Parâmetros'!$B$18:$B$117,MATCH(B350,'Parâmetros'!$A$18:$A$117,0)))</f>
        <v/>
      </c>
      <c r="D350" s="43">
        <f>IF(B350="","",INDEX('Parâmetros'!$I$18:$I$117,MATCH(B350,'Parâmetros'!$A$18:$A$117,0)))</f>
        <v/>
      </c>
      <c r="E350" s="44">
        <f>IF(B350="","",IF(COUNTIFS('Histórico'!$B$6:$B$305,B350,'Histórico'!$A$6:$A$305,"&gt;="&amp;EDATE(EOMONTH('Parâmetros'!$B$2,0)+1,-'Parâmetros'!$B$4),'Histórico'!$A$6:$A$305,"&lt;="&amp;'Parâmetros'!$B$2,'Histórico'!$L$6:$L$305,"OK")&gt;='Parâmetros'!$B$11,AVERAGEIFS('Histórico'!$H$6:$H$305,'Histórico'!$B$6:$B$305,B350,'Histórico'!$A$6:$A$305,"&gt;="&amp;EDATE(EOMONTH('Parâmetros'!$B$2,0)+1,-'Parâmetros'!$B$4),'Histórico'!$A$6:$A$305,"&lt;="&amp;'Parâmetros'!$B$2,'Histórico'!$L$6:$L$305,"OK"),IF(INDEX('Parâmetros'!$G$18:$G$117,MATCH(B350,'Parâmetros'!$A$18:$A$117,0))="","",INDEX('Parâmetros'!$G$18:$G$117,MATCH(B350,'Parâmetros'!$A$18:$A$117,0)))))</f>
        <v/>
      </c>
      <c r="F350" s="45">
        <f>IF(B350="","",IF(COUNTIFS('Histórico'!$B$6:$B$305,B350,'Histórico'!$L$6:$L$305,"OK",'Histórico'!$M$6:$M$305,MONTH(A350),'Histórico'!$A$6:$A$305,"&lt;="&amp;'Parâmetros'!$B$2)&gt;='Parâmetros'!$B$12,MAX('Parâmetros'!$B$13,MIN('Parâmetros'!$B$14,IFERROR(AVERAGEIFS('Histórico'!$H$6:$H$305,'Histórico'!$B$6:$B$305,B350,'Histórico'!$L$6:$L$305,"OK",'Histórico'!$M$6:$M$305,MONTH(A350),'Histórico'!$A$6:$A$305,"&lt;="&amp;'Parâmetros'!$B$2)/AVERAGEIFS('Histórico'!$H$6:$H$305,'Histórico'!$B$6:$B$305,B350,'Histórico'!$L$6:$L$305,"OK",'Histórico'!$A$6:$A$305,"&lt;="&amp;'Parâmetros'!$B$2),1))),1))</f>
        <v/>
      </c>
      <c r="G350" s="45">
        <f>IF(OR(A350="",B350=""),"",MAX(0.1,1+SUMPRODUCT(--('Eventos'!$B$6:$B$105&lt;=EOMONTH(A350,0)),--('Eventos'!$C$6:$C$105&gt;=A350),--((('Eventos'!$D$6:$D$105=B350)+('Eventos'!$D$6:$D$105="TODOS"))&gt;0),--('Eventos'!$G$6:$G$105="Ativo"),--('Eventos'!$I$6:$I$105="OK"),'Eventos'!$F$6:$F$105)))</f>
        <v/>
      </c>
      <c r="H350" s="44">
        <f>IF(OR(B350="",E350=""),"",MAX(0,E350*F350*G350))</f>
        <v/>
      </c>
      <c r="I350" s="44">
        <f>IF(H350="","",H350*'Parâmetros'!$B$6)</f>
        <v/>
      </c>
      <c r="J350" s="44">
        <f>IF(H350="","",H350*'Parâmetros'!$B$7)</f>
        <v/>
      </c>
      <c r="K350" s="44">
        <f>IF(H350="","",H350*'Parâmetros'!$B$8)</f>
        <v/>
      </c>
      <c r="L350" s="44">
        <f>IF(H350="","",IF('Parâmetros'!$B$5="Conservador",I350,IF('Parâmetros'!$B$5="Otimista",K350,J350)))</f>
        <v/>
      </c>
      <c r="M350" s="46">
        <f>IF(B350="","",IF(COUNTIFS('Histórico'!$B$6:$B$305,B350,'Histórico'!$J$6:$J$305,"&lt;&gt;")&gt;='Parâmetros'!$B$10,AVERAGEIFS('Histórico'!$K$6:$K$305,'Histórico'!$B$6:$B$305,B350,'Histórico'!$J$6:$J$305,"&lt;&gt;"),'Parâmetros'!$B$9))</f>
        <v/>
      </c>
      <c r="N350" s="44">
        <f>IF(L350="","",MAX(0,L350*(1-M350)))</f>
        <v/>
      </c>
      <c r="O350" s="44">
        <f>IF(L350="","",L350*(1+M350))</f>
        <v/>
      </c>
      <c r="P350" s="44">
        <f>IF(L350="","",IF(INDEX('Parâmetros'!$E$18:$E$117,MATCH(B350,'Parâmetros'!$A$18:$A$117,0))="","",INDEX('Parâmetros'!$E$18:$E$117,MATCH(B350,'Parâmetros'!$A$18:$A$117,0))+N(INDEX('Parâmetros'!$F$18:$F$117,MATCH(B350,'Parâmetros'!$A$18:$A$117,0)))-SUMIFS($L$6:L350,$B$6:B350,B350,$A$6:A350,"&lt;="&amp;A350)))</f>
        <v/>
      </c>
      <c r="Q350" s="44">
        <f>IF(P350="","",MAX(0,-P350))</f>
        <v/>
      </c>
      <c r="R350" s="43">
        <f>IF(B350="","",IF(L350="","SEM BASE",IF(P350="","ESTOQUE NÃO INFORMADO",IF(P350&lt;0,"RUPTURA PREVISTA",IF(D350="Sem histórico","USAR DEMANDA INICIAL",IF(D350="Histórico insuficiente","HISTÓRICO INSUFICIENTE","OK"))))))</f>
        <v/>
      </c>
    </row>
    <row r="351">
      <c r="A351" s="42">
        <f>IF(B351="","",EDATE(EOMONTH('Parâmetros'!$B$2,0)+1,MOD(ROW()-6,12)))</f>
        <v/>
      </c>
      <c r="B35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51" s="43">
        <f>IF(B351="","",INDEX('Parâmetros'!$B$18:$B$117,MATCH(B351,'Parâmetros'!$A$18:$A$117,0)))</f>
        <v/>
      </c>
      <c r="D351" s="43">
        <f>IF(B351="","",INDEX('Parâmetros'!$I$18:$I$117,MATCH(B351,'Parâmetros'!$A$18:$A$117,0)))</f>
        <v/>
      </c>
      <c r="E351" s="44">
        <f>IF(B351="","",IF(COUNTIFS('Histórico'!$B$6:$B$305,B351,'Histórico'!$A$6:$A$305,"&gt;="&amp;EDATE(EOMONTH('Parâmetros'!$B$2,0)+1,-'Parâmetros'!$B$4),'Histórico'!$A$6:$A$305,"&lt;="&amp;'Parâmetros'!$B$2,'Histórico'!$L$6:$L$305,"OK")&gt;='Parâmetros'!$B$11,AVERAGEIFS('Histórico'!$H$6:$H$305,'Histórico'!$B$6:$B$305,B351,'Histórico'!$A$6:$A$305,"&gt;="&amp;EDATE(EOMONTH('Parâmetros'!$B$2,0)+1,-'Parâmetros'!$B$4),'Histórico'!$A$6:$A$305,"&lt;="&amp;'Parâmetros'!$B$2,'Histórico'!$L$6:$L$305,"OK"),IF(INDEX('Parâmetros'!$G$18:$G$117,MATCH(B351,'Parâmetros'!$A$18:$A$117,0))="","",INDEX('Parâmetros'!$G$18:$G$117,MATCH(B351,'Parâmetros'!$A$18:$A$117,0)))))</f>
        <v/>
      </c>
      <c r="F351" s="45">
        <f>IF(B351="","",IF(COUNTIFS('Histórico'!$B$6:$B$305,B351,'Histórico'!$L$6:$L$305,"OK",'Histórico'!$M$6:$M$305,MONTH(A351),'Histórico'!$A$6:$A$305,"&lt;="&amp;'Parâmetros'!$B$2)&gt;='Parâmetros'!$B$12,MAX('Parâmetros'!$B$13,MIN('Parâmetros'!$B$14,IFERROR(AVERAGEIFS('Histórico'!$H$6:$H$305,'Histórico'!$B$6:$B$305,B351,'Histórico'!$L$6:$L$305,"OK",'Histórico'!$M$6:$M$305,MONTH(A351),'Histórico'!$A$6:$A$305,"&lt;="&amp;'Parâmetros'!$B$2)/AVERAGEIFS('Histórico'!$H$6:$H$305,'Histórico'!$B$6:$B$305,B351,'Histórico'!$L$6:$L$305,"OK",'Histórico'!$A$6:$A$305,"&lt;="&amp;'Parâmetros'!$B$2),1))),1))</f>
        <v/>
      </c>
      <c r="G351" s="45">
        <f>IF(OR(A351="",B351=""),"",MAX(0.1,1+SUMPRODUCT(--('Eventos'!$B$6:$B$105&lt;=EOMONTH(A351,0)),--('Eventos'!$C$6:$C$105&gt;=A351),--((('Eventos'!$D$6:$D$105=B351)+('Eventos'!$D$6:$D$105="TODOS"))&gt;0),--('Eventos'!$G$6:$G$105="Ativo"),--('Eventos'!$I$6:$I$105="OK"),'Eventos'!$F$6:$F$105)))</f>
        <v/>
      </c>
      <c r="H351" s="44">
        <f>IF(OR(B351="",E351=""),"",MAX(0,E351*F351*G351))</f>
        <v/>
      </c>
      <c r="I351" s="44">
        <f>IF(H351="","",H351*'Parâmetros'!$B$6)</f>
        <v/>
      </c>
      <c r="J351" s="44">
        <f>IF(H351="","",H351*'Parâmetros'!$B$7)</f>
        <v/>
      </c>
      <c r="K351" s="44">
        <f>IF(H351="","",H351*'Parâmetros'!$B$8)</f>
        <v/>
      </c>
      <c r="L351" s="44">
        <f>IF(H351="","",IF('Parâmetros'!$B$5="Conservador",I351,IF('Parâmetros'!$B$5="Otimista",K351,J351)))</f>
        <v/>
      </c>
      <c r="M351" s="46">
        <f>IF(B351="","",IF(COUNTIFS('Histórico'!$B$6:$B$305,B351,'Histórico'!$J$6:$J$305,"&lt;&gt;")&gt;='Parâmetros'!$B$10,AVERAGEIFS('Histórico'!$K$6:$K$305,'Histórico'!$B$6:$B$305,B351,'Histórico'!$J$6:$J$305,"&lt;&gt;"),'Parâmetros'!$B$9))</f>
        <v/>
      </c>
      <c r="N351" s="44">
        <f>IF(L351="","",MAX(0,L351*(1-M351)))</f>
        <v/>
      </c>
      <c r="O351" s="44">
        <f>IF(L351="","",L351*(1+M351))</f>
        <v/>
      </c>
      <c r="P351" s="44">
        <f>IF(L351="","",IF(INDEX('Parâmetros'!$E$18:$E$117,MATCH(B351,'Parâmetros'!$A$18:$A$117,0))="","",INDEX('Parâmetros'!$E$18:$E$117,MATCH(B351,'Parâmetros'!$A$18:$A$117,0))+N(INDEX('Parâmetros'!$F$18:$F$117,MATCH(B351,'Parâmetros'!$A$18:$A$117,0)))-SUMIFS($L$6:L351,$B$6:B351,B351,$A$6:A351,"&lt;="&amp;A351)))</f>
        <v/>
      </c>
      <c r="Q351" s="44">
        <f>IF(P351="","",MAX(0,-P351))</f>
        <v/>
      </c>
      <c r="R351" s="43">
        <f>IF(B351="","",IF(L351="","SEM BASE",IF(P351="","ESTOQUE NÃO INFORMADO",IF(P351&lt;0,"RUPTURA PREVISTA",IF(D351="Sem histórico","USAR DEMANDA INICIAL",IF(D351="Histórico insuficiente","HISTÓRICO INSUFICIENTE","OK"))))))</f>
        <v/>
      </c>
    </row>
    <row r="352">
      <c r="A352" s="42">
        <f>IF(B352="","",EDATE(EOMONTH('Parâmetros'!$B$2,0)+1,MOD(ROW()-6,12)))</f>
        <v/>
      </c>
      <c r="B35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52" s="43">
        <f>IF(B352="","",INDEX('Parâmetros'!$B$18:$B$117,MATCH(B352,'Parâmetros'!$A$18:$A$117,0)))</f>
        <v/>
      </c>
      <c r="D352" s="43">
        <f>IF(B352="","",INDEX('Parâmetros'!$I$18:$I$117,MATCH(B352,'Parâmetros'!$A$18:$A$117,0)))</f>
        <v/>
      </c>
      <c r="E352" s="44">
        <f>IF(B352="","",IF(COUNTIFS('Histórico'!$B$6:$B$305,B352,'Histórico'!$A$6:$A$305,"&gt;="&amp;EDATE(EOMONTH('Parâmetros'!$B$2,0)+1,-'Parâmetros'!$B$4),'Histórico'!$A$6:$A$305,"&lt;="&amp;'Parâmetros'!$B$2,'Histórico'!$L$6:$L$305,"OK")&gt;='Parâmetros'!$B$11,AVERAGEIFS('Histórico'!$H$6:$H$305,'Histórico'!$B$6:$B$305,B352,'Histórico'!$A$6:$A$305,"&gt;="&amp;EDATE(EOMONTH('Parâmetros'!$B$2,0)+1,-'Parâmetros'!$B$4),'Histórico'!$A$6:$A$305,"&lt;="&amp;'Parâmetros'!$B$2,'Histórico'!$L$6:$L$305,"OK"),IF(INDEX('Parâmetros'!$G$18:$G$117,MATCH(B352,'Parâmetros'!$A$18:$A$117,0))="","",INDEX('Parâmetros'!$G$18:$G$117,MATCH(B352,'Parâmetros'!$A$18:$A$117,0)))))</f>
        <v/>
      </c>
      <c r="F352" s="45">
        <f>IF(B352="","",IF(COUNTIFS('Histórico'!$B$6:$B$305,B352,'Histórico'!$L$6:$L$305,"OK",'Histórico'!$M$6:$M$305,MONTH(A352),'Histórico'!$A$6:$A$305,"&lt;="&amp;'Parâmetros'!$B$2)&gt;='Parâmetros'!$B$12,MAX('Parâmetros'!$B$13,MIN('Parâmetros'!$B$14,IFERROR(AVERAGEIFS('Histórico'!$H$6:$H$305,'Histórico'!$B$6:$B$305,B352,'Histórico'!$L$6:$L$305,"OK",'Histórico'!$M$6:$M$305,MONTH(A352),'Histórico'!$A$6:$A$305,"&lt;="&amp;'Parâmetros'!$B$2)/AVERAGEIFS('Histórico'!$H$6:$H$305,'Histórico'!$B$6:$B$305,B352,'Histórico'!$L$6:$L$305,"OK",'Histórico'!$A$6:$A$305,"&lt;="&amp;'Parâmetros'!$B$2),1))),1))</f>
        <v/>
      </c>
      <c r="G352" s="45">
        <f>IF(OR(A352="",B352=""),"",MAX(0.1,1+SUMPRODUCT(--('Eventos'!$B$6:$B$105&lt;=EOMONTH(A352,0)),--('Eventos'!$C$6:$C$105&gt;=A352),--((('Eventos'!$D$6:$D$105=B352)+('Eventos'!$D$6:$D$105="TODOS"))&gt;0),--('Eventos'!$G$6:$G$105="Ativo"),--('Eventos'!$I$6:$I$105="OK"),'Eventos'!$F$6:$F$105)))</f>
        <v/>
      </c>
      <c r="H352" s="44">
        <f>IF(OR(B352="",E352=""),"",MAX(0,E352*F352*G352))</f>
        <v/>
      </c>
      <c r="I352" s="44">
        <f>IF(H352="","",H352*'Parâmetros'!$B$6)</f>
        <v/>
      </c>
      <c r="J352" s="44">
        <f>IF(H352="","",H352*'Parâmetros'!$B$7)</f>
        <v/>
      </c>
      <c r="K352" s="44">
        <f>IF(H352="","",H352*'Parâmetros'!$B$8)</f>
        <v/>
      </c>
      <c r="L352" s="44">
        <f>IF(H352="","",IF('Parâmetros'!$B$5="Conservador",I352,IF('Parâmetros'!$B$5="Otimista",K352,J352)))</f>
        <v/>
      </c>
      <c r="M352" s="46">
        <f>IF(B352="","",IF(COUNTIFS('Histórico'!$B$6:$B$305,B352,'Histórico'!$J$6:$J$305,"&lt;&gt;")&gt;='Parâmetros'!$B$10,AVERAGEIFS('Histórico'!$K$6:$K$305,'Histórico'!$B$6:$B$305,B352,'Histórico'!$J$6:$J$305,"&lt;&gt;"),'Parâmetros'!$B$9))</f>
        <v/>
      </c>
      <c r="N352" s="44">
        <f>IF(L352="","",MAX(0,L352*(1-M352)))</f>
        <v/>
      </c>
      <c r="O352" s="44">
        <f>IF(L352="","",L352*(1+M352))</f>
        <v/>
      </c>
      <c r="P352" s="44">
        <f>IF(L352="","",IF(INDEX('Parâmetros'!$E$18:$E$117,MATCH(B352,'Parâmetros'!$A$18:$A$117,0))="","",INDEX('Parâmetros'!$E$18:$E$117,MATCH(B352,'Parâmetros'!$A$18:$A$117,0))+N(INDEX('Parâmetros'!$F$18:$F$117,MATCH(B352,'Parâmetros'!$A$18:$A$117,0)))-SUMIFS($L$6:L352,$B$6:B352,B352,$A$6:A352,"&lt;="&amp;A352)))</f>
        <v/>
      </c>
      <c r="Q352" s="44">
        <f>IF(P352="","",MAX(0,-P352))</f>
        <v/>
      </c>
      <c r="R352" s="43">
        <f>IF(B352="","",IF(L352="","SEM BASE",IF(P352="","ESTOQUE NÃO INFORMADO",IF(P352&lt;0,"RUPTURA PREVISTA",IF(D352="Sem histórico","USAR DEMANDA INICIAL",IF(D352="Histórico insuficiente","HISTÓRICO INSUFICIENTE","OK"))))))</f>
        <v/>
      </c>
    </row>
    <row r="353">
      <c r="A353" s="42">
        <f>IF(B353="","",EDATE(EOMONTH('Parâmetros'!$B$2,0)+1,MOD(ROW()-6,12)))</f>
        <v/>
      </c>
      <c r="B35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53" s="43">
        <f>IF(B353="","",INDEX('Parâmetros'!$B$18:$B$117,MATCH(B353,'Parâmetros'!$A$18:$A$117,0)))</f>
        <v/>
      </c>
      <c r="D353" s="43">
        <f>IF(B353="","",INDEX('Parâmetros'!$I$18:$I$117,MATCH(B353,'Parâmetros'!$A$18:$A$117,0)))</f>
        <v/>
      </c>
      <c r="E353" s="44">
        <f>IF(B353="","",IF(COUNTIFS('Histórico'!$B$6:$B$305,B353,'Histórico'!$A$6:$A$305,"&gt;="&amp;EDATE(EOMONTH('Parâmetros'!$B$2,0)+1,-'Parâmetros'!$B$4),'Histórico'!$A$6:$A$305,"&lt;="&amp;'Parâmetros'!$B$2,'Histórico'!$L$6:$L$305,"OK")&gt;='Parâmetros'!$B$11,AVERAGEIFS('Histórico'!$H$6:$H$305,'Histórico'!$B$6:$B$305,B353,'Histórico'!$A$6:$A$305,"&gt;="&amp;EDATE(EOMONTH('Parâmetros'!$B$2,0)+1,-'Parâmetros'!$B$4),'Histórico'!$A$6:$A$305,"&lt;="&amp;'Parâmetros'!$B$2,'Histórico'!$L$6:$L$305,"OK"),IF(INDEX('Parâmetros'!$G$18:$G$117,MATCH(B353,'Parâmetros'!$A$18:$A$117,0))="","",INDEX('Parâmetros'!$G$18:$G$117,MATCH(B353,'Parâmetros'!$A$18:$A$117,0)))))</f>
        <v/>
      </c>
      <c r="F353" s="45">
        <f>IF(B353="","",IF(COUNTIFS('Histórico'!$B$6:$B$305,B353,'Histórico'!$L$6:$L$305,"OK",'Histórico'!$M$6:$M$305,MONTH(A353),'Histórico'!$A$6:$A$305,"&lt;="&amp;'Parâmetros'!$B$2)&gt;='Parâmetros'!$B$12,MAX('Parâmetros'!$B$13,MIN('Parâmetros'!$B$14,IFERROR(AVERAGEIFS('Histórico'!$H$6:$H$305,'Histórico'!$B$6:$B$305,B353,'Histórico'!$L$6:$L$305,"OK",'Histórico'!$M$6:$M$305,MONTH(A353),'Histórico'!$A$6:$A$305,"&lt;="&amp;'Parâmetros'!$B$2)/AVERAGEIFS('Histórico'!$H$6:$H$305,'Histórico'!$B$6:$B$305,B353,'Histórico'!$L$6:$L$305,"OK",'Histórico'!$A$6:$A$305,"&lt;="&amp;'Parâmetros'!$B$2),1))),1))</f>
        <v/>
      </c>
      <c r="G353" s="45">
        <f>IF(OR(A353="",B353=""),"",MAX(0.1,1+SUMPRODUCT(--('Eventos'!$B$6:$B$105&lt;=EOMONTH(A353,0)),--('Eventos'!$C$6:$C$105&gt;=A353),--((('Eventos'!$D$6:$D$105=B353)+('Eventos'!$D$6:$D$105="TODOS"))&gt;0),--('Eventos'!$G$6:$G$105="Ativo"),--('Eventos'!$I$6:$I$105="OK"),'Eventos'!$F$6:$F$105)))</f>
        <v/>
      </c>
      <c r="H353" s="44">
        <f>IF(OR(B353="",E353=""),"",MAX(0,E353*F353*G353))</f>
        <v/>
      </c>
      <c r="I353" s="44">
        <f>IF(H353="","",H353*'Parâmetros'!$B$6)</f>
        <v/>
      </c>
      <c r="J353" s="44">
        <f>IF(H353="","",H353*'Parâmetros'!$B$7)</f>
        <v/>
      </c>
      <c r="K353" s="44">
        <f>IF(H353="","",H353*'Parâmetros'!$B$8)</f>
        <v/>
      </c>
      <c r="L353" s="44">
        <f>IF(H353="","",IF('Parâmetros'!$B$5="Conservador",I353,IF('Parâmetros'!$B$5="Otimista",K353,J353)))</f>
        <v/>
      </c>
      <c r="M353" s="46">
        <f>IF(B353="","",IF(COUNTIFS('Histórico'!$B$6:$B$305,B353,'Histórico'!$J$6:$J$305,"&lt;&gt;")&gt;='Parâmetros'!$B$10,AVERAGEIFS('Histórico'!$K$6:$K$305,'Histórico'!$B$6:$B$305,B353,'Histórico'!$J$6:$J$305,"&lt;&gt;"),'Parâmetros'!$B$9))</f>
        <v/>
      </c>
      <c r="N353" s="44">
        <f>IF(L353="","",MAX(0,L353*(1-M353)))</f>
        <v/>
      </c>
      <c r="O353" s="44">
        <f>IF(L353="","",L353*(1+M353))</f>
        <v/>
      </c>
      <c r="P353" s="44">
        <f>IF(L353="","",IF(INDEX('Parâmetros'!$E$18:$E$117,MATCH(B353,'Parâmetros'!$A$18:$A$117,0))="","",INDEX('Parâmetros'!$E$18:$E$117,MATCH(B353,'Parâmetros'!$A$18:$A$117,0))+N(INDEX('Parâmetros'!$F$18:$F$117,MATCH(B353,'Parâmetros'!$A$18:$A$117,0)))-SUMIFS($L$6:L353,$B$6:B353,B353,$A$6:A353,"&lt;="&amp;A353)))</f>
        <v/>
      </c>
      <c r="Q353" s="44">
        <f>IF(P353="","",MAX(0,-P353))</f>
        <v/>
      </c>
      <c r="R353" s="43">
        <f>IF(B353="","",IF(L353="","SEM BASE",IF(P353="","ESTOQUE NÃO INFORMADO",IF(P353&lt;0,"RUPTURA PREVISTA",IF(D353="Sem histórico","USAR DEMANDA INICIAL",IF(D353="Histórico insuficiente","HISTÓRICO INSUFICIENTE","OK"))))))</f>
        <v/>
      </c>
    </row>
    <row r="354">
      <c r="A354" s="42">
        <f>IF(B354="","",EDATE(EOMONTH('Parâmetros'!$B$2,0)+1,MOD(ROW()-6,12)))</f>
        <v/>
      </c>
      <c r="B35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54" s="43">
        <f>IF(B354="","",INDEX('Parâmetros'!$B$18:$B$117,MATCH(B354,'Parâmetros'!$A$18:$A$117,0)))</f>
        <v/>
      </c>
      <c r="D354" s="43">
        <f>IF(B354="","",INDEX('Parâmetros'!$I$18:$I$117,MATCH(B354,'Parâmetros'!$A$18:$A$117,0)))</f>
        <v/>
      </c>
      <c r="E354" s="44">
        <f>IF(B354="","",IF(COUNTIFS('Histórico'!$B$6:$B$305,B354,'Histórico'!$A$6:$A$305,"&gt;="&amp;EDATE(EOMONTH('Parâmetros'!$B$2,0)+1,-'Parâmetros'!$B$4),'Histórico'!$A$6:$A$305,"&lt;="&amp;'Parâmetros'!$B$2,'Histórico'!$L$6:$L$305,"OK")&gt;='Parâmetros'!$B$11,AVERAGEIFS('Histórico'!$H$6:$H$305,'Histórico'!$B$6:$B$305,B354,'Histórico'!$A$6:$A$305,"&gt;="&amp;EDATE(EOMONTH('Parâmetros'!$B$2,0)+1,-'Parâmetros'!$B$4),'Histórico'!$A$6:$A$305,"&lt;="&amp;'Parâmetros'!$B$2,'Histórico'!$L$6:$L$305,"OK"),IF(INDEX('Parâmetros'!$G$18:$G$117,MATCH(B354,'Parâmetros'!$A$18:$A$117,0))="","",INDEX('Parâmetros'!$G$18:$G$117,MATCH(B354,'Parâmetros'!$A$18:$A$117,0)))))</f>
        <v/>
      </c>
      <c r="F354" s="45">
        <f>IF(B354="","",IF(COUNTIFS('Histórico'!$B$6:$B$305,B354,'Histórico'!$L$6:$L$305,"OK",'Histórico'!$M$6:$M$305,MONTH(A354),'Histórico'!$A$6:$A$305,"&lt;="&amp;'Parâmetros'!$B$2)&gt;='Parâmetros'!$B$12,MAX('Parâmetros'!$B$13,MIN('Parâmetros'!$B$14,IFERROR(AVERAGEIFS('Histórico'!$H$6:$H$305,'Histórico'!$B$6:$B$305,B354,'Histórico'!$L$6:$L$305,"OK",'Histórico'!$M$6:$M$305,MONTH(A354),'Histórico'!$A$6:$A$305,"&lt;="&amp;'Parâmetros'!$B$2)/AVERAGEIFS('Histórico'!$H$6:$H$305,'Histórico'!$B$6:$B$305,B354,'Histórico'!$L$6:$L$305,"OK",'Histórico'!$A$6:$A$305,"&lt;="&amp;'Parâmetros'!$B$2),1))),1))</f>
        <v/>
      </c>
      <c r="G354" s="45">
        <f>IF(OR(A354="",B354=""),"",MAX(0.1,1+SUMPRODUCT(--('Eventos'!$B$6:$B$105&lt;=EOMONTH(A354,0)),--('Eventos'!$C$6:$C$105&gt;=A354),--((('Eventos'!$D$6:$D$105=B354)+('Eventos'!$D$6:$D$105="TODOS"))&gt;0),--('Eventos'!$G$6:$G$105="Ativo"),--('Eventos'!$I$6:$I$105="OK"),'Eventos'!$F$6:$F$105)))</f>
        <v/>
      </c>
      <c r="H354" s="44">
        <f>IF(OR(B354="",E354=""),"",MAX(0,E354*F354*G354))</f>
        <v/>
      </c>
      <c r="I354" s="44">
        <f>IF(H354="","",H354*'Parâmetros'!$B$6)</f>
        <v/>
      </c>
      <c r="J354" s="44">
        <f>IF(H354="","",H354*'Parâmetros'!$B$7)</f>
        <v/>
      </c>
      <c r="K354" s="44">
        <f>IF(H354="","",H354*'Parâmetros'!$B$8)</f>
        <v/>
      </c>
      <c r="L354" s="44">
        <f>IF(H354="","",IF('Parâmetros'!$B$5="Conservador",I354,IF('Parâmetros'!$B$5="Otimista",K354,J354)))</f>
        <v/>
      </c>
      <c r="M354" s="46">
        <f>IF(B354="","",IF(COUNTIFS('Histórico'!$B$6:$B$305,B354,'Histórico'!$J$6:$J$305,"&lt;&gt;")&gt;='Parâmetros'!$B$10,AVERAGEIFS('Histórico'!$K$6:$K$305,'Histórico'!$B$6:$B$305,B354,'Histórico'!$J$6:$J$305,"&lt;&gt;"),'Parâmetros'!$B$9))</f>
        <v/>
      </c>
      <c r="N354" s="44">
        <f>IF(L354="","",MAX(0,L354*(1-M354)))</f>
        <v/>
      </c>
      <c r="O354" s="44">
        <f>IF(L354="","",L354*(1+M354))</f>
        <v/>
      </c>
      <c r="P354" s="44">
        <f>IF(L354="","",IF(INDEX('Parâmetros'!$E$18:$E$117,MATCH(B354,'Parâmetros'!$A$18:$A$117,0))="","",INDEX('Parâmetros'!$E$18:$E$117,MATCH(B354,'Parâmetros'!$A$18:$A$117,0))+N(INDEX('Parâmetros'!$F$18:$F$117,MATCH(B354,'Parâmetros'!$A$18:$A$117,0)))-SUMIFS($L$6:L354,$B$6:B354,B354,$A$6:A354,"&lt;="&amp;A354)))</f>
        <v/>
      </c>
      <c r="Q354" s="44">
        <f>IF(P354="","",MAX(0,-P354))</f>
        <v/>
      </c>
      <c r="R354" s="43">
        <f>IF(B354="","",IF(L354="","SEM BASE",IF(P354="","ESTOQUE NÃO INFORMADO",IF(P354&lt;0,"RUPTURA PREVISTA",IF(D354="Sem histórico","USAR DEMANDA INICIAL",IF(D354="Histórico insuficiente","HISTÓRICO INSUFICIENTE","OK"))))))</f>
        <v/>
      </c>
    </row>
    <row r="355">
      <c r="A355" s="42">
        <f>IF(B355="","",EDATE(EOMONTH('Parâmetros'!$B$2,0)+1,MOD(ROW()-6,12)))</f>
        <v/>
      </c>
      <c r="B35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55" s="43">
        <f>IF(B355="","",INDEX('Parâmetros'!$B$18:$B$117,MATCH(B355,'Parâmetros'!$A$18:$A$117,0)))</f>
        <v/>
      </c>
      <c r="D355" s="43">
        <f>IF(B355="","",INDEX('Parâmetros'!$I$18:$I$117,MATCH(B355,'Parâmetros'!$A$18:$A$117,0)))</f>
        <v/>
      </c>
      <c r="E355" s="44">
        <f>IF(B355="","",IF(COUNTIFS('Histórico'!$B$6:$B$305,B355,'Histórico'!$A$6:$A$305,"&gt;="&amp;EDATE(EOMONTH('Parâmetros'!$B$2,0)+1,-'Parâmetros'!$B$4),'Histórico'!$A$6:$A$305,"&lt;="&amp;'Parâmetros'!$B$2,'Histórico'!$L$6:$L$305,"OK")&gt;='Parâmetros'!$B$11,AVERAGEIFS('Histórico'!$H$6:$H$305,'Histórico'!$B$6:$B$305,B355,'Histórico'!$A$6:$A$305,"&gt;="&amp;EDATE(EOMONTH('Parâmetros'!$B$2,0)+1,-'Parâmetros'!$B$4),'Histórico'!$A$6:$A$305,"&lt;="&amp;'Parâmetros'!$B$2,'Histórico'!$L$6:$L$305,"OK"),IF(INDEX('Parâmetros'!$G$18:$G$117,MATCH(B355,'Parâmetros'!$A$18:$A$117,0))="","",INDEX('Parâmetros'!$G$18:$G$117,MATCH(B355,'Parâmetros'!$A$18:$A$117,0)))))</f>
        <v/>
      </c>
      <c r="F355" s="45">
        <f>IF(B355="","",IF(COUNTIFS('Histórico'!$B$6:$B$305,B355,'Histórico'!$L$6:$L$305,"OK",'Histórico'!$M$6:$M$305,MONTH(A355),'Histórico'!$A$6:$A$305,"&lt;="&amp;'Parâmetros'!$B$2)&gt;='Parâmetros'!$B$12,MAX('Parâmetros'!$B$13,MIN('Parâmetros'!$B$14,IFERROR(AVERAGEIFS('Histórico'!$H$6:$H$305,'Histórico'!$B$6:$B$305,B355,'Histórico'!$L$6:$L$305,"OK",'Histórico'!$M$6:$M$305,MONTH(A355),'Histórico'!$A$6:$A$305,"&lt;="&amp;'Parâmetros'!$B$2)/AVERAGEIFS('Histórico'!$H$6:$H$305,'Histórico'!$B$6:$B$305,B355,'Histórico'!$L$6:$L$305,"OK",'Histórico'!$A$6:$A$305,"&lt;="&amp;'Parâmetros'!$B$2),1))),1))</f>
        <v/>
      </c>
      <c r="G355" s="45">
        <f>IF(OR(A355="",B355=""),"",MAX(0.1,1+SUMPRODUCT(--('Eventos'!$B$6:$B$105&lt;=EOMONTH(A355,0)),--('Eventos'!$C$6:$C$105&gt;=A355),--((('Eventos'!$D$6:$D$105=B355)+('Eventos'!$D$6:$D$105="TODOS"))&gt;0),--('Eventos'!$G$6:$G$105="Ativo"),--('Eventos'!$I$6:$I$105="OK"),'Eventos'!$F$6:$F$105)))</f>
        <v/>
      </c>
      <c r="H355" s="44">
        <f>IF(OR(B355="",E355=""),"",MAX(0,E355*F355*G355))</f>
        <v/>
      </c>
      <c r="I355" s="44">
        <f>IF(H355="","",H355*'Parâmetros'!$B$6)</f>
        <v/>
      </c>
      <c r="J355" s="44">
        <f>IF(H355="","",H355*'Parâmetros'!$B$7)</f>
        <v/>
      </c>
      <c r="K355" s="44">
        <f>IF(H355="","",H355*'Parâmetros'!$B$8)</f>
        <v/>
      </c>
      <c r="L355" s="44">
        <f>IF(H355="","",IF('Parâmetros'!$B$5="Conservador",I355,IF('Parâmetros'!$B$5="Otimista",K355,J355)))</f>
        <v/>
      </c>
      <c r="M355" s="46">
        <f>IF(B355="","",IF(COUNTIFS('Histórico'!$B$6:$B$305,B355,'Histórico'!$J$6:$J$305,"&lt;&gt;")&gt;='Parâmetros'!$B$10,AVERAGEIFS('Histórico'!$K$6:$K$305,'Histórico'!$B$6:$B$305,B355,'Histórico'!$J$6:$J$305,"&lt;&gt;"),'Parâmetros'!$B$9))</f>
        <v/>
      </c>
      <c r="N355" s="44">
        <f>IF(L355="","",MAX(0,L355*(1-M355)))</f>
        <v/>
      </c>
      <c r="O355" s="44">
        <f>IF(L355="","",L355*(1+M355))</f>
        <v/>
      </c>
      <c r="P355" s="44">
        <f>IF(L355="","",IF(INDEX('Parâmetros'!$E$18:$E$117,MATCH(B355,'Parâmetros'!$A$18:$A$117,0))="","",INDEX('Parâmetros'!$E$18:$E$117,MATCH(B355,'Parâmetros'!$A$18:$A$117,0))+N(INDEX('Parâmetros'!$F$18:$F$117,MATCH(B355,'Parâmetros'!$A$18:$A$117,0)))-SUMIFS($L$6:L355,$B$6:B355,B355,$A$6:A355,"&lt;="&amp;A355)))</f>
        <v/>
      </c>
      <c r="Q355" s="44">
        <f>IF(P355="","",MAX(0,-P355))</f>
        <v/>
      </c>
      <c r="R355" s="43">
        <f>IF(B355="","",IF(L355="","SEM BASE",IF(P355="","ESTOQUE NÃO INFORMADO",IF(P355&lt;0,"RUPTURA PREVISTA",IF(D355="Sem histórico","USAR DEMANDA INICIAL",IF(D355="Histórico insuficiente","HISTÓRICO INSUFICIENTE","OK"))))))</f>
        <v/>
      </c>
    </row>
    <row r="356">
      <c r="A356" s="42">
        <f>IF(B356="","",EDATE(EOMONTH('Parâmetros'!$B$2,0)+1,MOD(ROW()-6,12)))</f>
        <v/>
      </c>
      <c r="B35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56" s="43">
        <f>IF(B356="","",INDEX('Parâmetros'!$B$18:$B$117,MATCH(B356,'Parâmetros'!$A$18:$A$117,0)))</f>
        <v/>
      </c>
      <c r="D356" s="43">
        <f>IF(B356="","",INDEX('Parâmetros'!$I$18:$I$117,MATCH(B356,'Parâmetros'!$A$18:$A$117,0)))</f>
        <v/>
      </c>
      <c r="E356" s="44">
        <f>IF(B356="","",IF(COUNTIFS('Histórico'!$B$6:$B$305,B356,'Histórico'!$A$6:$A$305,"&gt;="&amp;EDATE(EOMONTH('Parâmetros'!$B$2,0)+1,-'Parâmetros'!$B$4),'Histórico'!$A$6:$A$305,"&lt;="&amp;'Parâmetros'!$B$2,'Histórico'!$L$6:$L$305,"OK")&gt;='Parâmetros'!$B$11,AVERAGEIFS('Histórico'!$H$6:$H$305,'Histórico'!$B$6:$B$305,B356,'Histórico'!$A$6:$A$305,"&gt;="&amp;EDATE(EOMONTH('Parâmetros'!$B$2,0)+1,-'Parâmetros'!$B$4),'Histórico'!$A$6:$A$305,"&lt;="&amp;'Parâmetros'!$B$2,'Histórico'!$L$6:$L$305,"OK"),IF(INDEX('Parâmetros'!$G$18:$G$117,MATCH(B356,'Parâmetros'!$A$18:$A$117,0))="","",INDEX('Parâmetros'!$G$18:$G$117,MATCH(B356,'Parâmetros'!$A$18:$A$117,0)))))</f>
        <v/>
      </c>
      <c r="F356" s="45">
        <f>IF(B356="","",IF(COUNTIFS('Histórico'!$B$6:$B$305,B356,'Histórico'!$L$6:$L$305,"OK",'Histórico'!$M$6:$M$305,MONTH(A356),'Histórico'!$A$6:$A$305,"&lt;="&amp;'Parâmetros'!$B$2)&gt;='Parâmetros'!$B$12,MAX('Parâmetros'!$B$13,MIN('Parâmetros'!$B$14,IFERROR(AVERAGEIFS('Histórico'!$H$6:$H$305,'Histórico'!$B$6:$B$305,B356,'Histórico'!$L$6:$L$305,"OK",'Histórico'!$M$6:$M$305,MONTH(A356),'Histórico'!$A$6:$A$305,"&lt;="&amp;'Parâmetros'!$B$2)/AVERAGEIFS('Histórico'!$H$6:$H$305,'Histórico'!$B$6:$B$305,B356,'Histórico'!$L$6:$L$305,"OK",'Histórico'!$A$6:$A$305,"&lt;="&amp;'Parâmetros'!$B$2),1))),1))</f>
        <v/>
      </c>
      <c r="G356" s="45">
        <f>IF(OR(A356="",B356=""),"",MAX(0.1,1+SUMPRODUCT(--('Eventos'!$B$6:$B$105&lt;=EOMONTH(A356,0)),--('Eventos'!$C$6:$C$105&gt;=A356),--((('Eventos'!$D$6:$D$105=B356)+('Eventos'!$D$6:$D$105="TODOS"))&gt;0),--('Eventos'!$G$6:$G$105="Ativo"),--('Eventos'!$I$6:$I$105="OK"),'Eventos'!$F$6:$F$105)))</f>
        <v/>
      </c>
      <c r="H356" s="44">
        <f>IF(OR(B356="",E356=""),"",MAX(0,E356*F356*G356))</f>
        <v/>
      </c>
      <c r="I356" s="44">
        <f>IF(H356="","",H356*'Parâmetros'!$B$6)</f>
        <v/>
      </c>
      <c r="J356" s="44">
        <f>IF(H356="","",H356*'Parâmetros'!$B$7)</f>
        <v/>
      </c>
      <c r="K356" s="44">
        <f>IF(H356="","",H356*'Parâmetros'!$B$8)</f>
        <v/>
      </c>
      <c r="L356" s="44">
        <f>IF(H356="","",IF('Parâmetros'!$B$5="Conservador",I356,IF('Parâmetros'!$B$5="Otimista",K356,J356)))</f>
        <v/>
      </c>
      <c r="M356" s="46">
        <f>IF(B356="","",IF(COUNTIFS('Histórico'!$B$6:$B$305,B356,'Histórico'!$J$6:$J$305,"&lt;&gt;")&gt;='Parâmetros'!$B$10,AVERAGEIFS('Histórico'!$K$6:$K$305,'Histórico'!$B$6:$B$305,B356,'Histórico'!$J$6:$J$305,"&lt;&gt;"),'Parâmetros'!$B$9))</f>
        <v/>
      </c>
      <c r="N356" s="44">
        <f>IF(L356="","",MAX(0,L356*(1-M356)))</f>
        <v/>
      </c>
      <c r="O356" s="44">
        <f>IF(L356="","",L356*(1+M356))</f>
        <v/>
      </c>
      <c r="P356" s="44">
        <f>IF(L356="","",IF(INDEX('Parâmetros'!$E$18:$E$117,MATCH(B356,'Parâmetros'!$A$18:$A$117,0))="","",INDEX('Parâmetros'!$E$18:$E$117,MATCH(B356,'Parâmetros'!$A$18:$A$117,0))+N(INDEX('Parâmetros'!$F$18:$F$117,MATCH(B356,'Parâmetros'!$A$18:$A$117,0)))-SUMIFS($L$6:L356,$B$6:B356,B356,$A$6:A356,"&lt;="&amp;A356)))</f>
        <v/>
      </c>
      <c r="Q356" s="44">
        <f>IF(P356="","",MAX(0,-P356))</f>
        <v/>
      </c>
      <c r="R356" s="43">
        <f>IF(B356="","",IF(L356="","SEM BASE",IF(P356="","ESTOQUE NÃO INFORMADO",IF(P356&lt;0,"RUPTURA PREVISTA",IF(D356="Sem histórico","USAR DEMANDA INICIAL",IF(D356="Histórico insuficiente","HISTÓRICO INSUFICIENTE","OK"))))))</f>
        <v/>
      </c>
    </row>
    <row r="357">
      <c r="A357" s="42">
        <f>IF(B357="","",EDATE(EOMONTH('Parâmetros'!$B$2,0)+1,MOD(ROW()-6,12)))</f>
        <v/>
      </c>
      <c r="B35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57" s="43">
        <f>IF(B357="","",INDEX('Parâmetros'!$B$18:$B$117,MATCH(B357,'Parâmetros'!$A$18:$A$117,0)))</f>
        <v/>
      </c>
      <c r="D357" s="43">
        <f>IF(B357="","",INDEX('Parâmetros'!$I$18:$I$117,MATCH(B357,'Parâmetros'!$A$18:$A$117,0)))</f>
        <v/>
      </c>
      <c r="E357" s="44">
        <f>IF(B357="","",IF(COUNTIFS('Histórico'!$B$6:$B$305,B357,'Histórico'!$A$6:$A$305,"&gt;="&amp;EDATE(EOMONTH('Parâmetros'!$B$2,0)+1,-'Parâmetros'!$B$4),'Histórico'!$A$6:$A$305,"&lt;="&amp;'Parâmetros'!$B$2,'Histórico'!$L$6:$L$305,"OK")&gt;='Parâmetros'!$B$11,AVERAGEIFS('Histórico'!$H$6:$H$305,'Histórico'!$B$6:$B$305,B357,'Histórico'!$A$6:$A$305,"&gt;="&amp;EDATE(EOMONTH('Parâmetros'!$B$2,0)+1,-'Parâmetros'!$B$4),'Histórico'!$A$6:$A$305,"&lt;="&amp;'Parâmetros'!$B$2,'Histórico'!$L$6:$L$305,"OK"),IF(INDEX('Parâmetros'!$G$18:$G$117,MATCH(B357,'Parâmetros'!$A$18:$A$117,0))="","",INDEX('Parâmetros'!$G$18:$G$117,MATCH(B357,'Parâmetros'!$A$18:$A$117,0)))))</f>
        <v/>
      </c>
      <c r="F357" s="45">
        <f>IF(B357="","",IF(COUNTIFS('Histórico'!$B$6:$B$305,B357,'Histórico'!$L$6:$L$305,"OK",'Histórico'!$M$6:$M$305,MONTH(A357),'Histórico'!$A$6:$A$305,"&lt;="&amp;'Parâmetros'!$B$2)&gt;='Parâmetros'!$B$12,MAX('Parâmetros'!$B$13,MIN('Parâmetros'!$B$14,IFERROR(AVERAGEIFS('Histórico'!$H$6:$H$305,'Histórico'!$B$6:$B$305,B357,'Histórico'!$L$6:$L$305,"OK",'Histórico'!$M$6:$M$305,MONTH(A357),'Histórico'!$A$6:$A$305,"&lt;="&amp;'Parâmetros'!$B$2)/AVERAGEIFS('Histórico'!$H$6:$H$305,'Histórico'!$B$6:$B$305,B357,'Histórico'!$L$6:$L$305,"OK",'Histórico'!$A$6:$A$305,"&lt;="&amp;'Parâmetros'!$B$2),1))),1))</f>
        <v/>
      </c>
      <c r="G357" s="45">
        <f>IF(OR(A357="",B357=""),"",MAX(0.1,1+SUMPRODUCT(--('Eventos'!$B$6:$B$105&lt;=EOMONTH(A357,0)),--('Eventos'!$C$6:$C$105&gt;=A357),--((('Eventos'!$D$6:$D$105=B357)+('Eventos'!$D$6:$D$105="TODOS"))&gt;0),--('Eventos'!$G$6:$G$105="Ativo"),--('Eventos'!$I$6:$I$105="OK"),'Eventos'!$F$6:$F$105)))</f>
        <v/>
      </c>
      <c r="H357" s="44">
        <f>IF(OR(B357="",E357=""),"",MAX(0,E357*F357*G357))</f>
        <v/>
      </c>
      <c r="I357" s="44">
        <f>IF(H357="","",H357*'Parâmetros'!$B$6)</f>
        <v/>
      </c>
      <c r="J357" s="44">
        <f>IF(H357="","",H357*'Parâmetros'!$B$7)</f>
        <v/>
      </c>
      <c r="K357" s="44">
        <f>IF(H357="","",H357*'Parâmetros'!$B$8)</f>
        <v/>
      </c>
      <c r="L357" s="44">
        <f>IF(H357="","",IF('Parâmetros'!$B$5="Conservador",I357,IF('Parâmetros'!$B$5="Otimista",K357,J357)))</f>
        <v/>
      </c>
      <c r="M357" s="46">
        <f>IF(B357="","",IF(COUNTIFS('Histórico'!$B$6:$B$305,B357,'Histórico'!$J$6:$J$305,"&lt;&gt;")&gt;='Parâmetros'!$B$10,AVERAGEIFS('Histórico'!$K$6:$K$305,'Histórico'!$B$6:$B$305,B357,'Histórico'!$J$6:$J$305,"&lt;&gt;"),'Parâmetros'!$B$9))</f>
        <v/>
      </c>
      <c r="N357" s="44">
        <f>IF(L357="","",MAX(0,L357*(1-M357)))</f>
        <v/>
      </c>
      <c r="O357" s="44">
        <f>IF(L357="","",L357*(1+M357))</f>
        <v/>
      </c>
      <c r="P357" s="44">
        <f>IF(L357="","",IF(INDEX('Parâmetros'!$E$18:$E$117,MATCH(B357,'Parâmetros'!$A$18:$A$117,0))="","",INDEX('Parâmetros'!$E$18:$E$117,MATCH(B357,'Parâmetros'!$A$18:$A$117,0))+N(INDEX('Parâmetros'!$F$18:$F$117,MATCH(B357,'Parâmetros'!$A$18:$A$117,0)))-SUMIFS($L$6:L357,$B$6:B357,B357,$A$6:A357,"&lt;="&amp;A357)))</f>
        <v/>
      </c>
      <c r="Q357" s="44">
        <f>IF(P357="","",MAX(0,-P357))</f>
        <v/>
      </c>
      <c r="R357" s="43">
        <f>IF(B357="","",IF(L357="","SEM BASE",IF(P357="","ESTOQUE NÃO INFORMADO",IF(P357&lt;0,"RUPTURA PREVISTA",IF(D357="Sem histórico","USAR DEMANDA INICIAL",IF(D357="Histórico insuficiente","HISTÓRICO INSUFICIENTE","OK"))))))</f>
        <v/>
      </c>
    </row>
    <row r="358">
      <c r="A358" s="42">
        <f>IF(B358="","",EDATE(EOMONTH('Parâmetros'!$B$2,0)+1,MOD(ROW()-6,12)))</f>
        <v/>
      </c>
      <c r="B35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58" s="43">
        <f>IF(B358="","",INDEX('Parâmetros'!$B$18:$B$117,MATCH(B358,'Parâmetros'!$A$18:$A$117,0)))</f>
        <v/>
      </c>
      <c r="D358" s="43">
        <f>IF(B358="","",INDEX('Parâmetros'!$I$18:$I$117,MATCH(B358,'Parâmetros'!$A$18:$A$117,0)))</f>
        <v/>
      </c>
      <c r="E358" s="44">
        <f>IF(B358="","",IF(COUNTIFS('Histórico'!$B$6:$B$305,B358,'Histórico'!$A$6:$A$305,"&gt;="&amp;EDATE(EOMONTH('Parâmetros'!$B$2,0)+1,-'Parâmetros'!$B$4),'Histórico'!$A$6:$A$305,"&lt;="&amp;'Parâmetros'!$B$2,'Histórico'!$L$6:$L$305,"OK")&gt;='Parâmetros'!$B$11,AVERAGEIFS('Histórico'!$H$6:$H$305,'Histórico'!$B$6:$B$305,B358,'Histórico'!$A$6:$A$305,"&gt;="&amp;EDATE(EOMONTH('Parâmetros'!$B$2,0)+1,-'Parâmetros'!$B$4),'Histórico'!$A$6:$A$305,"&lt;="&amp;'Parâmetros'!$B$2,'Histórico'!$L$6:$L$305,"OK"),IF(INDEX('Parâmetros'!$G$18:$G$117,MATCH(B358,'Parâmetros'!$A$18:$A$117,0))="","",INDEX('Parâmetros'!$G$18:$G$117,MATCH(B358,'Parâmetros'!$A$18:$A$117,0)))))</f>
        <v/>
      </c>
      <c r="F358" s="45">
        <f>IF(B358="","",IF(COUNTIFS('Histórico'!$B$6:$B$305,B358,'Histórico'!$L$6:$L$305,"OK",'Histórico'!$M$6:$M$305,MONTH(A358),'Histórico'!$A$6:$A$305,"&lt;="&amp;'Parâmetros'!$B$2)&gt;='Parâmetros'!$B$12,MAX('Parâmetros'!$B$13,MIN('Parâmetros'!$B$14,IFERROR(AVERAGEIFS('Histórico'!$H$6:$H$305,'Histórico'!$B$6:$B$305,B358,'Histórico'!$L$6:$L$305,"OK",'Histórico'!$M$6:$M$305,MONTH(A358),'Histórico'!$A$6:$A$305,"&lt;="&amp;'Parâmetros'!$B$2)/AVERAGEIFS('Histórico'!$H$6:$H$305,'Histórico'!$B$6:$B$305,B358,'Histórico'!$L$6:$L$305,"OK",'Histórico'!$A$6:$A$305,"&lt;="&amp;'Parâmetros'!$B$2),1))),1))</f>
        <v/>
      </c>
      <c r="G358" s="45">
        <f>IF(OR(A358="",B358=""),"",MAX(0.1,1+SUMPRODUCT(--('Eventos'!$B$6:$B$105&lt;=EOMONTH(A358,0)),--('Eventos'!$C$6:$C$105&gt;=A358),--((('Eventos'!$D$6:$D$105=B358)+('Eventos'!$D$6:$D$105="TODOS"))&gt;0),--('Eventos'!$G$6:$G$105="Ativo"),--('Eventos'!$I$6:$I$105="OK"),'Eventos'!$F$6:$F$105)))</f>
        <v/>
      </c>
      <c r="H358" s="44">
        <f>IF(OR(B358="",E358=""),"",MAX(0,E358*F358*G358))</f>
        <v/>
      </c>
      <c r="I358" s="44">
        <f>IF(H358="","",H358*'Parâmetros'!$B$6)</f>
        <v/>
      </c>
      <c r="J358" s="44">
        <f>IF(H358="","",H358*'Parâmetros'!$B$7)</f>
        <v/>
      </c>
      <c r="K358" s="44">
        <f>IF(H358="","",H358*'Parâmetros'!$B$8)</f>
        <v/>
      </c>
      <c r="L358" s="44">
        <f>IF(H358="","",IF('Parâmetros'!$B$5="Conservador",I358,IF('Parâmetros'!$B$5="Otimista",K358,J358)))</f>
        <v/>
      </c>
      <c r="M358" s="46">
        <f>IF(B358="","",IF(COUNTIFS('Histórico'!$B$6:$B$305,B358,'Histórico'!$J$6:$J$305,"&lt;&gt;")&gt;='Parâmetros'!$B$10,AVERAGEIFS('Histórico'!$K$6:$K$305,'Histórico'!$B$6:$B$305,B358,'Histórico'!$J$6:$J$305,"&lt;&gt;"),'Parâmetros'!$B$9))</f>
        <v/>
      </c>
      <c r="N358" s="44">
        <f>IF(L358="","",MAX(0,L358*(1-M358)))</f>
        <v/>
      </c>
      <c r="O358" s="44">
        <f>IF(L358="","",L358*(1+M358))</f>
        <v/>
      </c>
      <c r="P358" s="44">
        <f>IF(L358="","",IF(INDEX('Parâmetros'!$E$18:$E$117,MATCH(B358,'Parâmetros'!$A$18:$A$117,0))="","",INDEX('Parâmetros'!$E$18:$E$117,MATCH(B358,'Parâmetros'!$A$18:$A$117,0))+N(INDEX('Parâmetros'!$F$18:$F$117,MATCH(B358,'Parâmetros'!$A$18:$A$117,0)))-SUMIFS($L$6:L358,$B$6:B358,B358,$A$6:A358,"&lt;="&amp;A358)))</f>
        <v/>
      </c>
      <c r="Q358" s="44">
        <f>IF(P358="","",MAX(0,-P358))</f>
        <v/>
      </c>
      <c r="R358" s="43">
        <f>IF(B358="","",IF(L358="","SEM BASE",IF(P358="","ESTOQUE NÃO INFORMADO",IF(P358&lt;0,"RUPTURA PREVISTA",IF(D358="Sem histórico","USAR DEMANDA INICIAL",IF(D358="Histórico insuficiente","HISTÓRICO INSUFICIENTE","OK"))))))</f>
        <v/>
      </c>
    </row>
    <row r="359">
      <c r="A359" s="42">
        <f>IF(B359="","",EDATE(EOMONTH('Parâmetros'!$B$2,0)+1,MOD(ROW()-6,12)))</f>
        <v/>
      </c>
      <c r="B35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59" s="43">
        <f>IF(B359="","",INDEX('Parâmetros'!$B$18:$B$117,MATCH(B359,'Parâmetros'!$A$18:$A$117,0)))</f>
        <v/>
      </c>
      <c r="D359" s="43">
        <f>IF(B359="","",INDEX('Parâmetros'!$I$18:$I$117,MATCH(B359,'Parâmetros'!$A$18:$A$117,0)))</f>
        <v/>
      </c>
      <c r="E359" s="44">
        <f>IF(B359="","",IF(COUNTIFS('Histórico'!$B$6:$B$305,B359,'Histórico'!$A$6:$A$305,"&gt;="&amp;EDATE(EOMONTH('Parâmetros'!$B$2,0)+1,-'Parâmetros'!$B$4),'Histórico'!$A$6:$A$305,"&lt;="&amp;'Parâmetros'!$B$2,'Histórico'!$L$6:$L$305,"OK")&gt;='Parâmetros'!$B$11,AVERAGEIFS('Histórico'!$H$6:$H$305,'Histórico'!$B$6:$B$305,B359,'Histórico'!$A$6:$A$305,"&gt;="&amp;EDATE(EOMONTH('Parâmetros'!$B$2,0)+1,-'Parâmetros'!$B$4),'Histórico'!$A$6:$A$305,"&lt;="&amp;'Parâmetros'!$B$2,'Histórico'!$L$6:$L$305,"OK"),IF(INDEX('Parâmetros'!$G$18:$G$117,MATCH(B359,'Parâmetros'!$A$18:$A$117,0))="","",INDEX('Parâmetros'!$G$18:$G$117,MATCH(B359,'Parâmetros'!$A$18:$A$117,0)))))</f>
        <v/>
      </c>
      <c r="F359" s="45">
        <f>IF(B359="","",IF(COUNTIFS('Histórico'!$B$6:$B$305,B359,'Histórico'!$L$6:$L$305,"OK",'Histórico'!$M$6:$M$305,MONTH(A359),'Histórico'!$A$6:$A$305,"&lt;="&amp;'Parâmetros'!$B$2)&gt;='Parâmetros'!$B$12,MAX('Parâmetros'!$B$13,MIN('Parâmetros'!$B$14,IFERROR(AVERAGEIFS('Histórico'!$H$6:$H$305,'Histórico'!$B$6:$B$305,B359,'Histórico'!$L$6:$L$305,"OK",'Histórico'!$M$6:$M$305,MONTH(A359),'Histórico'!$A$6:$A$305,"&lt;="&amp;'Parâmetros'!$B$2)/AVERAGEIFS('Histórico'!$H$6:$H$305,'Histórico'!$B$6:$B$305,B359,'Histórico'!$L$6:$L$305,"OK",'Histórico'!$A$6:$A$305,"&lt;="&amp;'Parâmetros'!$B$2),1))),1))</f>
        <v/>
      </c>
      <c r="G359" s="45">
        <f>IF(OR(A359="",B359=""),"",MAX(0.1,1+SUMPRODUCT(--('Eventos'!$B$6:$B$105&lt;=EOMONTH(A359,0)),--('Eventos'!$C$6:$C$105&gt;=A359),--((('Eventos'!$D$6:$D$105=B359)+('Eventos'!$D$6:$D$105="TODOS"))&gt;0),--('Eventos'!$G$6:$G$105="Ativo"),--('Eventos'!$I$6:$I$105="OK"),'Eventos'!$F$6:$F$105)))</f>
        <v/>
      </c>
      <c r="H359" s="44">
        <f>IF(OR(B359="",E359=""),"",MAX(0,E359*F359*G359))</f>
        <v/>
      </c>
      <c r="I359" s="44">
        <f>IF(H359="","",H359*'Parâmetros'!$B$6)</f>
        <v/>
      </c>
      <c r="J359" s="44">
        <f>IF(H359="","",H359*'Parâmetros'!$B$7)</f>
        <v/>
      </c>
      <c r="K359" s="44">
        <f>IF(H359="","",H359*'Parâmetros'!$B$8)</f>
        <v/>
      </c>
      <c r="L359" s="44">
        <f>IF(H359="","",IF('Parâmetros'!$B$5="Conservador",I359,IF('Parâmetros'!$B$5="Otimista",K359,J359)))</f>
        <v/>
      </c>
      <c r="M359" s="46">
        <f>IF(B359="","",IF(COUNTIFS('Histórico'!$B$6:$B$305,B359,'Histórico'!$J$6:$J$305,"&lt;&gt;")&gt;='Parâmetros'!$B$10,AVERAGEIFS('Histórico'!$K$6:$K$305,'Histórico'!$B$6:$B$305,B359,'Histórico'!$J$6:$J$305,"&lt;&gt;"),'Parâmetros'!$B$9))</f>
        <v/>
      </c>
      <c r="N359" s="44">
        <f>IF(L359="","",MAX(0,L359*(1-M359)))</f>
        <v/>
      </c>
      <c r="O359" s="44">
        <f>IF(L359="","",L359*(1+M359))</f>
        <v/>
      </c>
      <c r="P359" s="44">
        <f>IF(L359="","",IF(INDEX('Parâmetros'!$E$18:$E$117,MATCH(B359,'Parâmetros'!$A$18:$A$117,0))="","",INDEX('Parâmetros'!$E$18:$E$117,MATCH(B359,'Parâmetros'!$A$18:$A$117,0))+N(INDEX('Parâmetros'!$F$18:$F$117,MATCH(B359,'Parâmetros'!$A$18:$A$117,0)))-SUMIFS($L$6:L359,$B$6:B359,B359,$A$6:A359,"&lt;="&amp;A359)))</f>
        <v/>
      </c>
      <c r="Q359" s="44">
        <f>IF(P359="","",MAX(0,-P359))</f>
        <v/>
      </c>
      <c r="R359" s="43">
        <f>IF(B359="","",IF(L359="","SEM BASE",IF(P359="","ESTOQUE NÃO INFORMADO",IF(P359&lt;0,"RUPTURA PREVISTA",IF(D359="Sem histórico","USAR DEMANDA INICIAL",IF(D359="Histórico insuficiente","HISTÓRICO INSUFICIENTE","OK"))))))</f>
        <v/>
      </c>
    </row>
    <row r="360">
      <c r="A360" s="42">
        <f>IF(B360="","",EDATE(EOMONTH('Parâmetros'!$B$2,0)+1,MOD(ROW()-6,12)))</f>
        <v/>
      </c>
      <c r="B36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60" s="43">
        <f>IF(B360="","",INDEX('Parâmetros'!$B$18:$B$117,MATCH(B360,'Parâmetros'!$A$18:$A$117,0)))</f>
        <v/>
      </c>
      <c r="D360" s="43">
        <f>IF(B360="","",INDEX('Parâmetros'!$I$18:$I$117,MATCH(B360,'Parâmetros'!$A$18:$A$117,0)))</f>
        <v/>
      </c>
      <c r="E360" s="44">
        <f>IF(B360="","",IF(COUNTIFS('Histórico'!$B$6:$B$305,B360,'Histórico'!$A$6:$A$305,"&gt;="&amp;EDATE(EOMONTH('Parâmetros'!$B$2,0)+1,-'Parâmetros'!$B$4),'Histórico'!$A$6:$A$305,"&lt;="&amp;'Parâmetros'!$B$2,'Histórico'!$L$6:$L$305,"OK")&gt;='Parâmetros'!$B$11,AVERAGEIFS('Histórico'!$H$6:$H$305,'Histórico'!$B$6:$B$305,B360,'Histórico'!$A$6:$A$305,"&gt;="&amp;EDATE(EOMONTH('Parâmetros'!$B$2,0)+1,-'Parâmetros'!$B$4),'Histórico'!$A$6:$A$305,"&lt;="&amp;'Parâmetros'!$B$2,'Histórico'!$L$6:$L$305,"OK"),IF(INDEX('Parâmetros'!$G$18:$G$117,MATCH(B360,'Parâmetros'!$A$18:$A$117,0))="","",INDEX('Parâmetros'!$G$18:$G$117,MATCH(B360,'Parâmetros'!$A$18:$A$117,0)))))</f>
        <v/>
      </c>
      <c r="F360" s="45">
        <f>IF(B360="","",IF(COUNTIFS('Histórico'!$B$6:$B$305,B360,'Histórico'!$L$6:$L$305,"OK",'Histórico'!$M$6:$M$305,MONTH(A360),'Histórico'!$A$6:$A$305,"&lt;="&amp;'Parâmetros'!$B$2)&gt;='Parâmetros'!$B$12,MAX('Parâmetros'!$B$13,MIN('Parâmetros'!$B$14,IFERROR(AVERAGEIFS('Histórico'!$H$6:$H$305,'Histórico'!$B$6:$B$305,B360,'Histórico'!$L$6:$L$305,"OK",'Histórico'!$M$6:$M$305,MONTH(A360),'Histórico'!$A$6:$A$305,"&lt;="&amp;'Parâmetros'!$B$2)/AVERAGEIFS('Histórico'!$H$6:$H$305,'Histórico'!$B$6:$B$305,B360,'Histórico'!$L$6:$L$305,"OK",'Histórico'!$A$6:$A$305,"&lt;="&amp;'Parâmetros'!$B$2),1))),1))</f>
        <v/>
      </c>
      <c r="G360" s="45">
        <f>IF(OR(A360="",B360=""),"",MAX(0.1,1+SUMPRODUCT(--('Eventos'!$B$6:$B$105&lt;=EOMONTH(A360,0)),--('Eventos'!$C$6:$C$105&gt;=A360),--((('Eventos'!$D$6:$D$105=B360)+('Eventos'!$D$6:$D$105="TODOS"))&gt;0),--('Eventos'!$G$6:$G$105="Ativo"),--('Eventos'!$I$6:$I$105="OK"),'Eventos'!$F$6:$F$105)))</f>
        <v/>
      </c>
      <c r="H360" s="44">
        <f>IF(OR(B360="",E360=""),"",MAX(0,E360*F360*G360))</f>
        <v/>
      </c>
      <c r="I360" s="44">
        <f>IF(H360="","",H360*'Parâmetros'!$B$6)</f>
        <v/>
      </c>
      <c r="J360" s="44">
        <f>IF(H360="","",H360*'Parâmetros'!$B$7)</f>
        <v/>
      </c>
      <c r="K360" s="44">
        <f>IF(H360="","",H360*'Parâmetros'!$B$8)</f>
        <v/>
      </c>
      <c r="L360" s="44">
        <f>IF(H360="","",IF('Parâmetros'!$B$5="Conservador",I360,IF('Parâmetros'!$B$5="Otimista",K360,J360)))</f>
        <v/>
      </c>
      <c r="M360" s="46">
        <f>IF(B360="","",IF(COUNTIFS('Histórico'!$B$6:$B$305,B360,'Histórico'!$J$6:$J$305,"&lt;&gt;")&gt;='Parâmetros'!$B$10,AVERAGEIFS('Histórico'!$K$6:$K$305,'Histórico'!$B$6:$B$305,B360,'Histórico'!$J$6:$J$305,"&lt;&gt;"),'Parâmetros'!$B$9))</f>
        <v/>
      </c>
      <c r="N360" s="44">
        <f>IF(L360="","",MAX(0,L360*(1-M360)))</f>
        <v/>
      </c>
      <c r="O360" s="44">
        <f>IF(L360="","",L360*(1+M360))</f>
        <v/>
      </c>
      <c r="P360" s="44">
        <f>IF(L360="","",IF(INDEX('Parâmetros'!$E$18:$E$117,MATCH(B360,'Parâmetros'!$A$18:$A$117,0))="","",INDEX('Parâmetros'!$E$18:$E$117,MATCH(B360,'Parâmetros'!$A$18:$A$117,0))+N(INDEX('Parâmetros'!$F$18:$F$117,MATCH(B360,'Parâmetros'!$A$18:$A$117,0)))-SUMIFS($L$6:L360,$B$6:B360,B360,$A$6:A360,"&lt;="&amp;A360)))</f>
        <v/>
      </c>
      <c r="Q360" s="44">
        <f>IF(P360="","",MAX(0,-P360))</f>
        <v/>
      </c>
      <c r="R360" s="43">
        <f>IF(B360="","",IF(L360="","SEM BASE",IF(P360="","ESTOQUE NÃO INFORMADO",IF(P360&lt;0,"RUPTURA PREVISTA",IF(D360="Sem histórico","USAR DEMANDA INICIAL",IF(D360="Histórico insuficiente","HISTÓRICO INSUFICIENTE","OK"))))))</f>
        <v/>
      </c>
    </row>
    <row r="361">
      <c r="A361" s="42">
        <f>IF(B361="","",EDATE(EOMONTH('Parâmetros'!$B$2,0)+1,MOD(ROW()-6,12)))</f>
        <v/>
      </c>
      <c r="B36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61" s="43">
        <f>IF(B361="","",INDEX('Parâmetros'!$B$18:$B$117,MATCH(B361,'Parâmetros'!$A$18:$A$117,0)))</f>
        <v/>
      </c>
      <c r="D361" s="43">
        <f>IF(B361="","",INDEX('Parâmetros'!$I$18:$I$117,MATCH(B361,'Parâmetros'!$A$18:$A$117,0)))</f>
        <v/>
      </c>
      <c r="E361" s="44">
        <f>IF(B361="","",IF(COUNTIFS('Histórico'!$B$6:$B$305,B361,'Histórico'!$A$6:$A$305,"&gt;="&amp;EDATE(EOMONTH('Parâmetros'!$B$2,0)+1,-'Parâmetros'!$B$4),'Histórico'!$A$6:$A$305,"&lt;="&amp;'Parâmetros'!$B$2,'Histórico'!$L$6:$L$305,"OK")&gt;='Parâmetros'!$B$11,AVERAGEIFS('Histórico'!$H$6:$H$305,'Histórico'!$B$6:$B$305,B361,'Histórico'!$A$6:$A$305,"&gt;="&amp;EDATE(EOMONTH('Parâmetros'!$B$2,0)+1,-'Parâmetros'!$B$4),'Histórico'!$A$6:$A$305,"&lt;="&amp;'Parâmetros'!$B$2,'Histórico'!$L$6:$L$305,"OK"),IF(INDEX('Parâmetros'!$G$18:$G$117,MATCH(B361,'Parâmetros'!$A$18:$A$117,0))="","",INDEX('Parâmetros'!$G$18:$G$117,MATCH(B361,'Parâmetros'!$A$18:$A$117,0)))))</f>
        <v/>
      </c>
      <c r="F361" s="45">
        <f>IF(B361="","",IF(COUNTIFS('Histórico'!$B$6:$B$305,B361,'Histórico'!$L$6:$L$305,"OK",'Histórico'!$M$6:$M$305,MONTH(A361),'Histórico'!$A$6:$A$305,"&lt;="&amp;'Parâmetros'!$B$2)&gt;='Parâmetros'!$B$12,MAX('Parâmetros'!$B$13,MIN('Parâmetros'!$B$14,IFERROR(AVERAGEIFS('Histórico'!$H$6:$H$305,'Histórico'!$B$6:$B$305,B361,'Histórico'!$L$6:$L$305,"OK",'Histórico'!$M$6:$M$305,MONTH(A361),'Histórico'!$A$6:$A$305,"&lt;="&amp;'Parâmetros'!$B$2)/AVERAGEIFS('Histórico'!$H$6:$H$305,'Histórico'!$B$6:$B$305,B361,'Histórico'!$L$6:$L$305,"OK",'Histórico'!$A$6:$A$305,"&lt;="&amp;'Parâmetros'!$B$2),1))),1))</f>
        <v/>
      </c>
      <c r="G361" s="45">
        <f>IF(OR(A361="",B361=""),"",MAX(0.1,1+SUMPRODUCT(--('Eventos'!$B$6:$B$105&lt;=EOMONTH(A361,0)),--('Eventos'!$C$6:$C$105&gt;=A361),--((('Eventos'!$D$6:$D$105=B361)+('Eventos'!$D$6:$D$105="TODOS"))&gt;0),--('Eventos'!$G$6:$G$105="Ativo"),--('Eventos'!$I$6:$I$105="OK"),'Eventos'!$F$6:$F$105)))</f>
        <v/>
      </c>
      <c r="H361" s="44">
        <f>IF(OR(B361="",E361=""),"",MAX(0,E361*F361*G361))</f>
        <v/>
      </c>
      <c r="I361" s="44">
        <f>IF(H361="","",H361*'Parâmetros'!$B$6)</f>
        <v/>
      </c>
      <c r="J361" s="44">
        <f>IF(H361="","",H361*'Parâmetros'!$B$7)</f>
        <v/>
      </c>
      <c r="K361" s="44">
        <f>IF(H361="","",H361*'Parâmetros'!$B$8)</f>
        <v/>
      </c>
      <c r="L361" s="44">
        <f>IF(H361="","",IF('Parâmetros'!$B$5="Conservador",I361,IF('Parâmetros'!$B$5="Otimista",K361,J361)))</f>
        <v/>
      </c>
      <c r="M361" s="46">
        <f>IF(B361="","",IF(COUNTIFS('Histórico'!$B$6:$B$305,B361,'Histórico'!$J$6:$J$305,"&lt;&gt;")&gt;='Parâmetros'!$B$10,AVERAGEIFS('Histórico'!$K$6:$K$305,'Histórico'!$B$6:$B$305,B361,'Histórico'!$J$6:$J$305,"&lt;&gt;"),'Parâmetros'!$B$9))</f>
        <v/>
      </c>
      <c r="N361" s="44">
        <f>IF(L361="","",MAX(0,L361*(1-M361)))</f>
        <v/>
      </c>
      <c r="O361" s="44">
        <f>IF(L361="","",L361*(1+M361))</f>
        <v/>
      </c>
      <c r="P361" s="44">
        <f>IF(L361="","",IF(INDEX('Parâmetros'!$E$18:$E$117,MATCH(B361,'Parâmetros'!$A$18:$A$117,0))="","",INDEX('Parâmetros'!$E$18:$E$117,MATCH(B361,'Parâmetros'!$A$18:$A$117,0))+N(INDEX('Parâmetros'!$F$18:$F$117,MATCH(B361,'Parâmetros'!$A$18:$A$117,0)))-SUMIFS($L$6:L361,$B$6:B361,B361,$A$6:A361,"&lt;="&amp;A361)))</f>
        <v/>
      </c>
      <c r="Q361" s="44">
        <f>IF(P361="","",MAX(0,-P361))</f>
        <v/>
      </c>
      <c r="R361" s="43">
        <f>IF(B361="","",IF(L361="","SEM BASE",IF(P361="","ESTOQUE NÃO INFORMADO",IF(P361&lt;0,"RUPTURA PREVISTA",IF(D361="Sem histórico","USAR DEMANDA INICIAL",IF(D361="Histórico insuficiente","HISTÓRICO INSUFICIENTE","OK"))))))</f>
        <v/>
      </c>
    </row>
    <row r="362">
      <c r="A362" s="42">
        <f>IF(B362="","",EDATE(EOMONTH('Parâmetros'!$B$2,0)+1,MOD(ROW()-6,12)))</f>
        <v/>
      </c>
      <c r="B36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62" s="43">
        <f>IF(B362="","",INDEX('Parâmetros'!$B$18:$B$117,MATCH(B362,'Parâmetros'!$A$18:$A$117,0)))</f>
        <v/>
      </c>
      <c r="D362" s="43">
        <f>IF(B362="","",INDEX('Parâmetros'!$I$18:$I$117,MATCH(B362,'Parâmetros'!$A$18:$A$117,0)))</f>
        <v/>
      </c>
      <c r="E362" s="44">
        <f>IF(B362="","",IF(COUNTIFS('Histórico'!$B$6:$B$305,B362,'Histórico'!$A$6:$A$305,"&gt;="&amp;EDATE(EOMONTH('Parâmetros'!$B$2,0)+1,-'Parâmetros'!$B$4),'Histórico'!$A$6:$A$305,"&lt;="&amp;'Parâmetros'!$B$2,'Histórico'!$L$6:$L$305,"OK")&gt;='Parâmetros'!$B$11,AVERAGEIFS('Histórico'!$H$6:$H$305,'Histórico'!$B$6:$B$305,B362,'Histórico'!$A$6:$A$305,"&gt;="&amp;EDATE(EOMONTH('Parâmetros'!$B$2,0)+1,-'Parâmetros'!$B$4),'Histórico'!$A$6:$A$305,"&lt;="&amp;'Parâmetros'!$B$2,'Histórico'!$L$6:$L$305,"OK"),IF(INDEX('Parâmetros'!$G$18:$G$117,MATCH(B362,'Parâmetros'!$A$18:$A$117,0))="","",INDEX('Parâmetros'!$G$18:$G$117,MATCH(B362,'Parâmetros'!$A$18:$A$117,0)))))</f>
        <v/>
      </c>
      <c r="F362" s="45">
        <f>IF(B362="","",IF(COUNTIFS('Histórico'!$B$6:$B$305,B362,'Histórico'!$L$6:$L$305,"OK",'Histórico'!$M$6:$M$305,MONTH(A362),'Histórico'!$A$6:$A$305,"&lt;="&amp;'Parâmetros'!$B$2)&gt;='Parâmetros'!$B$12,MAX('Parâmetros'!$B$13,MIN('Parâmetros'!$B$14,IFERROR(AVERAGEIFS('Histórico'!$H$6:$H$305,'Histórico'!$B$6:$B$305,B362,'Histórico'!$L$6:$L$305,"OK",'Histórico'!$M$6:$M$305,MONTH(A362),'Histórico'!$A$6:$A$305,"&lt;="&amp;'Parâmetros'!$B$2)/AVERAGEIFS('Histórico'!$H$6:$H$305,'Histórico'!$B$6:$B$305,B362,'Histórico'!$L$6:$L$305,"OK",'Histórico'!$A$6:$A$305,"&lt;="&amp;'Parâmetros'!$B$2),1))),1))</f>
        <v/>
      </c>
      <c r="G362" s="45">
        <f>IF(OR(A362="",B362=""),"",MAX(0.1,1+SUMPRODUCT(--('Eventos'!$B$6:$B$105&lt;=EOMONTH(A362,0)),--('Eventos'!$C$6:$C$105&gt;=A362),--((('Eventos'!$D$6:$D$105=B362)+('Eventos'!$D$6:$D$105="TODOS"))&gt;0),--('Eventos'!$G$6:$G$105="Ativo"),--('Eventos'!$I$6:$I$105="OK"),'Eventos'!$F$6:$F$105)))</f>
        <v/>
      </c>
      <c r="H362" s="44">
        <f>IF(OR(B362="",E362=""),"",MAX(0,E362*F362*G362))</f>
        <v/>
      </c>
      <c r="I362" s="44">
        <f>IF(H362="","",H362*'Parâmetros'!$B$6)</f>
        <v/>
      </c>
      <c r="J362" s="44">
        <f>IF(H362="","",H362*'Parâmetros'!$B$7)</f>
        <v/>
      </c>
      <c r="K362" s="44">
        <f>IF(H362="","",H362*'Parâmetros'!$B$8)</f>
        <v/>
      </c>
      <c r="L362" s="44">
        <f>IF(H362="","",IF('Parâmetros'!$B$5="Conservador",I362,IF('Parâmetros'!$B$5="Otimista",K362,J362)))</f>
        <v/>
      </c>
      <c r="M362" s="46">
        <f>IF(B362="","",IF(COUNTIFS('Histórico'!$B$6:$B$305,B362,'Histórico'!$J$6:$J$305,"&lt;&gt;")&gt;='Parâmetros'!$B$10,AVERAGEIFS('Histórico'!$K$6:$K$305,'Histórico'!$B$6:$B$305,B362,'Histórico'!$J$6:$J$305,"&lt;&gt;"),'Parâmetros'!$B$9))</f>
        <v/>
      </c>
      <c r="N362" s="44">
        <f>IF(L362="","",MAX(0,L362*(1-M362)))</f>
        <v/>
      </c>
      <c r="O362" s="44">
        <f>IF(L362="","",L362*(1+M362))</f>
        <v/>
      </c>
      <c r="P362" s="44">
        <f>IF(L362="","",IF(INDEX('Parâmetros'!$E$18:$E$117,MATCH(B362,'Parâmetros'!$A$18:$A$117,0))="","",INDEX('Parâmetros'!$E$18:$E$117,MATCH(B362,'Parâmetros'!$A$18:$A$117,0))+N(INDEX('Parâmetros'!$F$18:$F$117,MATCH(B362,'Parâmetros'!$A$18:$A$117,0)))-SUMIFS($L$6:L362,$B$6:B362,B362,$A$6:A362,"&lt;="&amp;A362)))</f>
        <v/>
      </c>
      <c r="Q362" s="44">
        <f>IF(P362="","",MAX(0,-P362))</f>
        <v/>
      </c>
      <c r="R362" s="43">
        <f>IF(B362="","",IF(L362="","SEM BASE",IF(P362="","ESTOQUE NÃO INFORMADO",IF(P362&lt;0,"RUPTURA PREVISTA",IF(D362="Sem histórico","USAR DEMANDA INICIAL",IF(D362="Histórico insuficiente","HISTÓRICO INSUFICIENTE","OK"))))))</f>
        <v/>
      </c>
    </row>
    <row r="363">
      <c r="A363" s="42">
        <f>IF(B363="","",EDATE(EOMONTH('Parâmetros'!$B$2,0)+1,MOD(ROW()-6,12)))</f>
        <v/>
      </c>
      <c r="B36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63" s="43">
        <f>IF(B363="","",INDEX('Parâmetros'!$B$18:$B$117,MATCH(B363,'Parâmetros'!$A$18:$A$117,0)))</f>
        <v/>
      </c>
      <c r="D363" s="43">
        <f>IF(B363="","",INDEX('Parâmetros'!$I$18:$I$117,MATCH(B363,'Parâmetros'!$A$18:$A$117,0)))</f>
        <v/>
      </c>
      <c r="E363" s="44">
        <f>IF(B363="","",IF(COUNTIFS('Histórico'!$B$6:$B$305,B363,'Histórico'!$A$6:$A$305,"&gt;="&amp;EDATE(EOMONTH('Parâmetros'!$B$2,0)+1,-'Parâmetros'!$B$4),'Histórico'!$A$6:$A$305,"&lt;="&amp;'Parâmetros'!$B$2,'Histórico'!$L$6:$L$305,"OK")&gt;='Parâmetros'!$B$11,AVERAGEIFS('Histórico'!$H$6:$H$305,'Histórico'!$B$6:$B$305,B363,'Histórico'!$A$6:$A$305,"&gt;="&amp;EDATE(EOMONTH('Parâmetros'!$B$2,0)+1,-'Parâmetros'!$B$4),'Histórico'!$A$6:$A$305,"&lt;="&amp;'Parâmetros'!$B$2,'Histórico'!$L$6:$L$305,"OK"),IF(INDEX('Parâmetros'!$G$18:$G$117,MATCH(B363,'Parâmetros'!$A$18:$A$117,0))="","",INDEX('Parâmetros'!$G$18:$G$117,MATCH(B363,'Parâmetros'!$A$18:$A$117,0)))))</f>
        <v/>
      </c>
      <c r="F363" s="45">
        <f>IF(B363="","",IF(COUNTIFS('Histórico'!$B$6:$B$305,B363,'Histórico'!$L$6:$L$305,"OK",'Histórico'!$M$6:$M$305,MONTH(A363),'Histórico'!$A$6:$A$305,"&lt;="&amp;'Parâmetros'!$B$2)&gt;='Parâmetros'!$B$12,MAX('Parâmetros'!$B$13,MIN('Parâmetros'!$B$14,IFERROR(AVERAGEIFS('Histórico'!$H$6:$H$305,'Histórico'!$B$6:$B$305,B363,'Histórico'!$L$6:$L$305,"OK",'Histórico'!$M$6:$M$305,MONTH(A363),'Histórico'!$A$6:$A$305,"&lt;="&amp;'Parâmetros'!$B$2)/AVERAGEIFS('Histórico'!$H$6:$H$305,'Histórico'!$B$6:$B$305,B363,'Histórico'!$L$6:$L$305,"OK",'Histórico'!$A$6:$A$305,"&lt;="&amp;'Parâmetros'!$B$2),1))),1))</f>
        <v/>
      </c>
      <c r="G363" s="45">
        <f>IF(OR(A363="",B363=""),"",MAX(0.1,1+SUMPRODUCT(--('Eventos'!$B$6:$B$105&lt;=EOMONTH(A363,0)),--('Eventos'!$C$6:$C$105&gt;=A363),--((('Eventos'!$D$6:$D$105=B363)+('Eventos'!$D$6:$D$105="TODOS"))&gt;0),--('Eventos'!$G$6:$G$105="Ativo"),--('Eventos'!$I$6:$I$105="OK"),'Eventos'!$F$6:$F$105)))</f>
        <v/>
      </c>
      <c r="H363" s="44">
        <f>IF(OR(B363="",E363=""),"",MAX(0,E363*F363*G363))</f>
        <v/>
      </c>
      <c r="I363" s="44">
        <f>IF(H363="","",H363*'Parâmetros'!$B$6)</f>
        <v/>
      </c>
      <c r="J363" s="44">
        <f>IF(H363="","",H363*'Parâmetros'!$B$7)</f>
        <v/>
      </c>
      <c r="K363" s="44">
        <f>IF(H363="","",H363*'Parâmetros'!$B$8)</f>
        <v/>
      </c>
      <c r="L363" s="44">
        <f>IF(H363="","",IF('Parâmetros'!$B$5="Conservador",I363,IF('Parâmetros'!$B$5="Otimista",K363,J363)))</f>
        <v/>
      </c>
      <c r="M363" s="46">
        <f>IF(B363="","",IF(COUNTIFS('Histórico'!$B$6:$B$305,B363,'Histórico'!$J$6:$J$305,"&lt;&gt;")&gt;='Parâmetros'!$B$10,AVERAGEIFS('Histórico'!$K$6:$K$305,'Histórico'!$B$6:$B$305,B363,'Histórico'!$J$6:$J$305,"&lt;&gt;"),'Parâmetros'!$B$9))</f>
        <v/>
      </c>
      <c r="N363" s="44">
        <f>IF(L363="","",MAX(0,L363*(1-M363)))</f>
        <v/>
      </c>
      <c r="O363" s="44">
        <f>IF(L363="","",L363*(1+M363))</f>
        <v/>
      </c>
      <c r="P363" s="44">
        <f>IF(L363="","",IF(INDEX('Parâmetros'!$E$18:$E$117,MATCH(B363,'Parâmetros'!$A$18:$A$117,0))="","",INDEX('Parâmetros'!$E$18:$E$117,MATCH(B363,'Parâmetros'!$A$18:$A$117,0))+N(INDEX('Parâmetros'!$F$18:$F$117,MATCH(B363,'Parâmetros'!$A$18:$A$117,0)))-SUMIFS($L$6:L363,$B$6:B363,B363,$A$6:A363,"&lt;="&amp;A363)))</f>
        <v/>
      </c>
      <c r="Q363" s="44">
        <f>IF(P363="","",MAX(0,-P363))</f>
        <v/>
      </c>
      <c r="R363" s="43">
        <f>IF(B363="","",IF(L363="","SEM BASE",IF(P363="","ESTOQUE NÃO INFORMADO",IF(P363&lt;0,"RUPTURA PREVISTA",IF(D363="Sem histórico","USAR DEMANDA INICIAL",IF(D363="Histórico insuficiente","HISTÓRICO INSUFICIENTE","OK"))))))</f>
        <v/>
      </c>
    </row>
    <row r="364">
      <c r="A364" s="42">
        <f>IF(B364="","",EDATE(EOMONTH('Parâmetros'!$B$2,0)+1,MOD(ROW()-6,12)))</f>
        <v/>
      </c>
      <c r="B36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64" s="43">
        <f>IF(B364="","",INDEX('Parâmetros'!$B$18:$B$117,MATCH(B364,'Parâmetros'!$A$18:$A$117,0)))</f>
        <v/>
      </c>
      <c r="D364" s="43">
        <f>IF(B364="","",INDEX('Parâmetros'!$I$18:$I$117,MATCH(B364,'Parâmetros'!$A$18:$A$117,0)))</f>
        <v/>
      </c>
      <c r="E364" s="44">
        <f>IF(B364="","",IF(COUNTIFS('Histórico'!$B$6:$B$305,B364,'Histórico'!$A$6:$A$305,"&gt;="&amp;EDATE(EOMONTH('Parâmetros'!$B$2,0)+1,-'Parâmetros'!$B$4),'Histórico'!$A$6:$A$305,"&lt;="&amp;'Parâmetros'!$B$2,'Histórico'!$L$6:$L$305,"OK")&gt;='Parâmetros'!$B$11,AVERAGEIFS('Histórico'!$H$6:$H$305,'Histórico'!$B$6:$B$305,B364,'Histórico'!$A$6:$A$305,"&gt;="&amp;EDATE(EOMONTH('Parâmetros'!$B$2,0)+1,-'Parâmetros'!$B$4),'Histórico'!$A$6:$A$305,"&lt;="&amp;'Parâmetros'!$B$2,'Histórico'!$L$6:$L$305,"OK"),IF(INDEX('Parâmetros'!$G$18:$G$117,MATCH(B364,'Parâmetros'!$A$18:$A$117,0))="","",INDEX('Parâmetros'!$G$18:$G$117,MATCH(B364,'Parâmetros'!$A$18:$A$117,0)))))</f>
        <v/>
      </c>
      <c r="F364" s="45">
        <f>IF(B364="","",IF(COUNTIFS('Histórico'!$B$6:$B$305,B364,'Histórico'!$L$6:$L$305,"OK",'Histórico'!$M$6:$M$305,MONTH(A364),'Histórico'!$A$6:$A$305,"&lt;="&amp;'Parâmetros'!$B$2)&gt;='Parâmetros'!$B$12,MAX('Parâmetros'!$B$13,MIN('Parâmetros'!$B$14,IFERROR(AVERAGEIFS('Histórico'!$H$6:$H$305,'Histórico'!$B$6:$B$305,B364,'Histórico'!$L$6:$L$305,"OK",'Histórico'!$M$6:$M$305,MONTH(A364),'Histórico'!$A$6:$A$305,"&lt;="&amp;'Parâmetros'!$B$2)/AVERAGEIFS('Histórico'!$H$6:$H$305,'Histórico'!$B$6:$B$305,B364,'Histórico'!$L$6:$L$305,"OK",'Histórico'!$A$6:$A$305,"&lt;="&amp;'Parâmetros'!$B$2),1))),1))</f>
        <v/>
      </c>
      <c r="G364" s="45">
        <f>IF(OR(A364="",B364=""),"",MAX(0.1,1+SUMPRODUCT(--('Eventos'!$B$6:$B$105&lt;=EOMONTH(A364,0)),--('Eventos'!$C$6:$C$105&gt;=A364),--((('Eventos'!$D$6:$D$105=B364)+('Eventos'!$D$6:$D$105="TODOS"))&gt;0),--('Eventos'!$G$6:$G$105="Ativo"),--('Eventos'!$I$6:$I$105="OK"),'Eventos'!$F$6:$F$105)))</f>
        <v/>
      </c>
      <c r="H364" s="44">
        <f>IF(OR(B364="",E364=""),"",MAX(0,E364*F364*G364))</f>
        <v/>
      </c>
      <c r="I364" s="44">
        <f>IF(H364="","",H364*'Parâmetros'!$B$6)</f>
        <v/>
      </c>
      <c r="J364" s="44">
        <f>IF(H364="","",H364*'Parâmetros'!$B$7)</f>
        <v/>
      </c>
      <c r="K364" s="44">
        <f>IF(H364="","",H364*'Parâmetros'!$B$8)</f>
        <v/>
      </c>
      <c r="L364" s="44">
        <f>IF(H364="","",IF('Parâmetros'!$B$5="Conservador",I364,IF('Parâmetros'!$B$5="Otimista",K364,J364)))</f>
        <v/>
      </c>
      <c r="M364" s="46">
        <f>IF(B364="","",IF(COUNTIFS('Histórico'!$B$6:$B$305,B364,'Histórico'!$J$6:$J$305,"&lt;&gt;")&gt;='Parâmetros'!$B$10,AVERAGEIFS('Histórico'!$K$6:$K$305,'Histórico'!$B$6:$B$305,B364,'Histórico'!$J$6:$J$305,"&lt;&gt;"),'Parâmetros'!$B$9))</f>
        <v/>
      </c>
      <c r="N364" s="44">
        <f>IF(L364="","",MAX(0,L364*(1-M364)))</f>
        <v/>
      </c>
      <c r="O364" s="44">
        <f>IF(L364="","",L364*(1+M364))</f>
        <v/>
      </c>
      <c r="P364" s="44">
        <f>IF(L364="","",IF(INDEX('Parâmetros'!$E$18:$E$117,MATCH(B364,'Parâmetros'!$A$18:$A$117,0))="","",INDEX('Parâmetros'!$E$18:$E$117,MATCH(B364,'Parâmetros'!$A$18:$A$117,0))+N(INDEX('Parâmetros'!$F$18:$F$117,MATCH(B364,'Parâmetros'!$A$18:$A$117,0)))-SUMIFS($L$6:L364,$B$6:B364,B364,$A$6:A364,"&lt;="&amp;A364)))</f>
        <v/>
      </c>
      <c r="Q364" s="44">
        <f>IF(P364="","",MAX(0,-P364))</f>
        <v/>
      </c>
      <c r="R364" s="43">
        <f>IF(B364="","",IF(L364="","SEM BASE",IF(P364="","ESTOQUE NÃO INFORMADO",IF(P364&lt;0,"RUPTURA PREVISTA",IF(D364="Sem histórico","USAR DEMANDA INICIAL",IF(D364="Histórico insuficiente","HISTÓRICO INSUFICIENTE","OK"))))))</f>
        <v/>
      </c>
    </row>
    <row r="365">
      <c r="A365" s="42">
        <f>IF(B365="","",EDATE(EOMONTH('Parâmetros'!$B$2,0)+1,MOD(ROW()-6,12)))</f>
        <v/>
      </c>
      <c r="B36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65" s="43">
        <f>IF(B365="","",INDEX('Parâmetros'!$B$18:$B$117,MATCH(B365,'Parâmetros'!$A$18:$A$117,0)))</f>
        <v/>
      </c>
      <c r="D365" s="43">
        <f>IF(B365="","",INDEX('Parâmetros'!$I$18:$I$117,MATCH(B365,'Parâmetros'!$A$18:$A$117,0)))</f>
        <v/>
      </c>
      <c r="E365" s="44">
        <f>IF(B365="","",IF(COUNTIFS('Histórico'!$B$6:$B$305,B365,'Histórico'!$A$6:$A$305,"&gt;="&amp;EDATE(EOMONTH('Parâmetros'!$B$2,0)+1,-'Parâmetros'!$B$4),'Histórico'!$A$6:$A$305,"&lt;="&amp;'Parâmetros'!$B$2,'Histórico'!$L$6:$L$305,"OK")&gt;='Parâmetros'!$B$11,AVERAGEIFS('Histórico'!$H$6:$H$305,'Histórico'!$B$6:$B$305,B365,'Histórico'!$A$6:$A$305,"&gt;="&amp;EDATE(EOMONTH('Parâmetros'!$B$2,0)+1,-'Parâmetros'!$B$4),'Histórico'!$A$6:$A$305,"&lt;="&amp;'Parâmetros'!$B$2,'Histórico'!$L$6:$L$305,"OK"),IF(INDEX('Parâmetros'!$G$18:$G$117,MATCH(B365,'Parâmetros'!$A$18:$A$117,0))="","",INDEX('Parâmetros'!$G$18:$G$117,MATCH(B365,'Parâmetros'!$A$18:$A$117,0)))))</f>
        <v/>
      </c>
      <c r="F365" s="45">
        <f>IF(B365="","",IF(COUNTIFS('Histórico'!$B$6:$B$305,B365,'Histórico'!$L$6:$L$305,"OK",'Histórico'!$M$6:$M$305,MONTH(A365),'Histórico'!$A$6:$A$305,"&lt;="&amp;'Parâmetros'!$B$2)&gt;='Parâmetros'!$B$12,MAX('Parâmetros'!$B$13,MIN('Parâmetros'!$B$14,IFERROR(AVERAGEIFS('Histórico'!$H$6:$H$305,'Histórico'!$B$6:$B$305,B365,'Histórico'!$L$6:$L$305,"OK",'Histórico'!$M$6:$M$305,MONTH(A365),'Histórico'!$A$6:$A$305,"&lt;="&amp;'Parâmetros'!$B$2)/AVERAGEIFS('Histórico'!$H$6:$H$305,'Histórico'!$B$6:$B$305,B365,'Histórico'!$L$6:$L$305,"OK",'Histórico'!$A$6:$A$305,"&lt;="&amp;'Parâmetros'!$B$2),1))),1))</f>
        <v/>
      </c>
      <c r="G365" s="45">
        <f>IF(OR(A365="",B365=""),"",MAX(0.1,1+SUMPRODUCT(--('Eventos'!$B$6:$B$105&lt;=EOMONTH(A365,0)),--('Eventos'!$C$6:$C$105&gt;=A365),--((('Eventos'!$D$6:$D$105=B365)+('Eventos'!$D$6:$D$105="TODOS"))&gt;0),--('Eventos'!$G$6:$G$105="Ativo"),--('Eventos'!$I$6:$I$105="OK"),'Eventos'!$F$6:$F$105)))</f>
        <v/>
      </c>
      <c r="H365" s="44">
        <f>IF(OR(B365="",E365=""),"",MAX(0,E365*F365*G365))</f>
        <v/>
      </c>
      <c r="I365" s="44">
        <f>IF(H365="","",H365*'Parâmetros'!$B$6)</f>
        <v/>
      </c>
      <c r="J365" s="44">
        <f>IF(H365="","",H365*'Parâmetros'!$B$7)</f>
        <v/>
      </c>
      <c r="K365" s="44">
        <f>IF(H365="","",H365*'Parâmetros'!$B$8)</f>
        <v/>
      </c>
      <c r="L365" s="44">
        <f>IF(H365="","",IF('Parâmetros'!$B$5="Conservador",I365,IF('Parâmetros'!$B$5="Otimista",K365,J365)))</f>
        <v/>
      </c>
      <c r="M365" s="46">
        <f>IF(B365="","",IF(COUNTIFS('Histórico'!$B$6:$B$305,B365,'Histórico'!$J$6:$J$305,"&lt;&gt;")&gt;='Parâmetros'!$B$10,AVERAGEIFS('Histórico'!$K$6:$K$305,'Histórico'!$B$6:$B$305,B365,'Histórico'!$J$6:$J$305,"&lt;&gt;"),'Parâmetros'!$B$9))</f>
        <v/>
      </c>
      <c r="N365" s="44">
        <f>IF(L365="","",MAX(0,L365*(1-M365)))</f>
        <v/>
      </c>
      <c r="O365" s="44">
        <f>IF(L365="","",L365*(1+M365))</f>
        <v/>
      </c>
      <c r="P365" s="44">
        <f>IF(L365="","",IF(INDEX('Parâmetros'!$E$18:$E$117,MATCH(B365,'Parâmetros'!$A$18:$A$117,0))="","",INDEX('Parâmetros'!$E$18:$E$117,MATCH(B365,'Parâmetros'!$A$18:$A$117,0))+N(INDEX('Parâmetros'!$F$18:$F$117,MATCH(B365,'Parâmetros'!$A$18:$A$117,0)))-SUMIFS($L$6:L365,$B$6:B365,B365,$A$6:A365,"&lt;="&amp;A365)))</f>
        <v/>
      </c>
      <c r="Q365" s="44">
        <f>IF(P365="","",MAX(0,-P365))</f>
        <v/>
      </c>
      <c r="R365" s="43">
        <f>IF(B365="","",IF(L365="","SEM BASE",IF(P365="","ESTOQUE NÃO INFORMADO",IF(P365&lt;0,"RUPTURA PREVISTA",IF(D365="Sem histórico","USAR DEMANDA INICIAL",IF(D365="Histórico insuficiente","HISTÓRICO INSUFICIENTE","OK"))))))</f>
        <v/>
      </c>
    </row>
    <row r="366">
      <c r="A366" s="42">
        <f>IF(B366="","",EDATE(EOMONTH('Parâmetros'!$B$2,0)+1,MOD(ROW()-6,12)))</f>
        <v/>
      </c>
      <c r="B36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66" s="43">
        <f>IF(B366="","",INDEX('Parâmetros'!$B$18:$B$117,MATCH(B366,'Parâmetros'!$A$18:$A$117,0)))</f>
        <v/>
      </c>
      <c r="D366" s="43">
        <f>IF(B366="","",INDEX('Parâmetros'!$I$18:$I$117,MATCH(B366,'Parâmetros'!$A$18:$A$117,0)))</f>
        <v/>
      </c>
      <c r="E366" s="44">
        <f>IF(B366="","",IF(COUNTIFS('Histórico'!$B$6:$B$305,B366,'Histórico'!$A$6:$A$305,"&gt;="&amp;EDATE(EOMONTH('Parâmetros'!$B$2,0)+1,-'Parâmetros'!$B$4),'Histórico'!$A$6:$A$305,"&lt;="&amp;'Parâmetros'!$B$2,'Histórico'!$L$6:$L$305,"OK")&gt;='Parâmetros'!$B$11,AVERAGEIFS('Histórico'!$H$6:$H$305,'Histórico'!$B$6:$B$305,B366,'Histórico'!$A$6:$A$305,"&gt;="&amp;EDATE(EOMONTH('Parâmetros'!$B$2,0)+1,-'Parâmetros'!$B$4),'Histórico'!$A$6:$A$305,"&lt;="&amp;'Parâmetros'!$B$2,'Histórico'!$L$6:$L$305,"OK"),IF(INDEX('Parâmetros'!$G$18:$G$117,MATCH(B366,'Parâmetros'!$A$18:$A$117,0))="","",INDEX('Parâmetros'!$G$18:$G$117,MATCH(B366,'Parâmetros'!$A$18:$A$117,0)))))</f>
        <v/>
      </c>
      <c r="F366" s="45">
        <f>IF(B366="","",IF(COUNTIFS('Histórico'!$B$6:$B$305,B366,'Histórico'!$L$6:$L$305,"OK",'Histórico'!$M$6:$M$305,MONTH(A366),'Histórico'!$A$6:$A$305,"&lt;="&amp;'Parâmetros'!$B$2)&gt;='Parâmetros'!$B$12,MAX('Parâmetros'!$B$13,MIN('Parâmetros'!$B$14,IFERROR(AVERAGEIFS('Histórico'!$H$6:$H$305,'Histórico'!$B$6:$B$305,B366,'Histórico'!$L$6:$L$305,"OK",'Histórico'!$M$6:$M$305,MONTH(A366),'Histórico'!$A$6:$A$305,"&lt;="&amp;'Parâmetros'!$B$2)/AVERAGEIFS('Histórico'!$H$6:$H$305,'Histórico'!$B$6:$B$305,B366,'Histórico'!$L$6:$L$305,"OK",'Histórico'!$A$6:$A$305,"&lt;="&amp;'Parâmetros'!$B$2),1))),1))</f>
        <v/>
      </c>
      <c r="G366" s="45">
        <f>IF(OR(A366="",B366=""),"",MAX(0.1,1+SUMPRODUCT(--('Eventos'!$B$6:$B$105&lt;=EOMONTH(A366,0)),--('Eventos'!$C$6:$C$105&gt;=A366),--((('Eventos'!$D$6:$D$105=B366)+('Eventos'!$D$6:$D$105="TODOS"))&gt;0),--('Eventos'!$G$6:$G$105="Ativo"),--('Eventos'!$I$6:$I$105="OK"),'Eventos'!$F$6:$F$105)))</f>
        <v/>
      </c>
      <c r="H366" s="44">
        <f>IF(OR(B366="",E366=""),"",MAX(0,E366*F366*G366))</f>
        <v/>
      </c>
      <c r="I366" s="44">
        <f>IF(H366="","",H366*'Parâmetros'!$B$6)</f>
        <v/>
      </c>
      <c r="J366" s="44">
        <f>IF(H366="","",H366*'Parâmetros'!$B$7)</f>
        <v/>
      </c>
      <c r="K366" s="44">
        <f>IF(H366="","",H366*'Parâmetros'!$B$8)</f>
        <v/>
      </c>
      <c r="L366" s="44">
        <f>IF(H366="","",IF('Parâmetros'!$B$5="Conservador",I366,IF('Parâmetros'!$B$5="Otimista",K366,J366)))</f>
        <v/>
      </c>
      <c r="M366" s="46">
        <f>IF(B366="","",IF(COUNTIFS('Histórico'!$B$6:$B$305,B366,'Histórico'!$J$6:$J$305,"&lt;&gt;")&gt;='Parâmetros'!$B$10,AVERAGEIFS('Histórico'!$K$6:$K$305,'Histórico'!$B$6:$B$305,B366,'Histórico'!$J$6:$J$305,"&lt;&gt;"),'Parâmetros'!$B$9))</f>
        <v/>
      </c>
      <c r="N366" s="44">
        <f>IF(L366="","",MAX(0,L366*(1-M366)))</f>
        <v/>
      </c>
      <c r="O366" s="44">
        <f>IF(L366="","",L366*(1+M366))</f>
        <v/>
      </c>
      <c r="P366" s="44">
        <f>IF(L366="","",IF(INDEX('Parâmetros'!$E$18:$E$117,MATCH(B366,'Parâmetros'!$A$18:$A$117,0))="","",INDEX('Parâmetros'!$E$18:$E$117,MATCH(B366,'Parâmetros'!$A$18:$A$117,0))+N(INDEX('Parâmetros'!$F$18:$F$117,MATCH(B366,'Parâmetros'!$A$18:$A$117,0)))-SUMIFS($L$6:L366,$B$6:B366,B366,$A$6:A366,"&lt;="&amp;A366)))</f>
        <v/>
      </c>
      <c r="Q366" s="44">
        <f>IF(P366="","",MAX(0,-P366))</f>
        <v/>
      </c>
      <c r="R366" s="43">
        <f>IF(B366="","",IF(L366="","SEM BASE",IF(P366="","ESTOQUE NÃO INFORMADO",IF(P366&lt;0,"RUPTURA PREVISTA",IF(D366="Sem histórico","USAR DEMANDA INICIAL",IF(D366="Histórico insuficiente","HISTÓRICO INSUFICIENTE","OK"))))))</f>
        <v/>
      </c>
    </row>
    <row r="367">
      <c r="A367" s="42">
        <f>IF(B367="","",EDATE(EOMONTH('Parâmetros'!$B$2,0)+1,MOD(ROW()-6,12)))</f>
        <v/>
      </c>
      <c r="B36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67" s="43">
        <f>IF(B367="","",INDEX('Parâmetros'!$B$18:$B$117,MATCH(B367,'Parâmetros'!$A$18:$A$117,0)))</f>
        <v/>
      </c>
      <c r="D367" s="43">
        <f>IF(B367="","",INDEX('Parâmetros'!$I$18:$I$117,MATCH(B367,'Parâmetros'!$A$18:$A$117,0)))</f>
        <v/>
      </c>
      <c r="E367" s="44">
        <f>IF(B367="","",IF(COUNTIFS('Histórico'!$B$6:$B$305,B367,'Histórico'!$A$6:$A$305,"&gt;="&amp;EDATE(EOMONTH('Parâmetros'!$B$2,0)+1,-'Parâmetros'!$B$4),'Histórico'!$A$6:$A$305,"&lt;="&amp;'Parâmetros'!$B$2,'Histórico'!$L$6:$L$305,"OK")&gt;='Parâmetros'!$B$11,AVERAGEIFS('Histórico'!$H$6:$H$305,'Histórico'!$B$6:$B$305,B367,'Histórico'!$A$6:$A$305,"&gt;="&amp;EDATE(EOMONTH('Parâmetros'!$B$2,0)+1,-'Parâmetros'!$B$4),'Histórico'!$A$6:$A$305,"&lt;="&amp;'Parâmetros'!$B$2,'Histórico'!$L$6:$L$305,"OK"),IF(INDEX('Parâmetros'!$G$18:$G$117,MATCH(B367,'Parâmetros'!$A$18:$A$117,0))="","",INDEX('Parâmetros'!$G$18:$G$117,MATCH(B367,'Parâmetros'!$A$18:$A$117,0)))))</f>
        <v/>
      </c>
      <c r="F367" s="45">
        <f>IF(B367="","",IF(COUNTIFS('Histórico'!$B$6:$B$305,B367,'Histórico'!$L$6:$L$305,"OK",'Histórico'!$M$6:$M$305,MONTH(A367),'Histórico'!$A$6:$A$305,"&lt;="&amp;'Parâmetros'!$B$2)&gt;='Parâmetros'!$B$12,MAX('Parâmetros'!$B$13,MIN('Parâmetros'!$B$14,IFERROR(AVERAGEIFS('Histórico'!$H$6:$H$305,'Histórico'!$B$6:$B$305,B367,'Histórico'!$L$6:$L$305,"OK",'Histórico'!$M$6:$M$305,MONTH(A367),'Histórico'!$A$6:$A$305,"&lt;="&amp;'Parâmetros'!$B$2)/AVERAGEIFS('Histórico'!$H$6:$H$305,'Histórico'!$B$6:$B$305,B367,'Histórico'!$L$6:$L$305,"OK",'Histórico'!$A$6:$A$305,"&lt;="&amp;'Parâmetros'!$B$2),1))),1))</f>
        <v/>
      </c>
      <c r="G367" s="45">
        <f>IF(OR(A367="",B367=""),"",MAX(0.1,1+SUMPRODUCT(--('Eventos'!$B$6:$B$105&lt;=EOMONTH(A367,0)),--('Eventos'!$C$6:$C$105&gt;=A367),--((('Eventos'!$D$6:$D$105=B367)+('Eventos'!$D$6:$D$105="TODOS"))&gt;0),--('Eventos'!$G$6:$G$105="Ativo"),--('Eventos'!$I$6:$I$105="OK"),'Eventos'!$F$6:$F$105)))</f>
        <v/>
      </c>
      <c r="H367" s="44">
        <f>IF(OR(B367="",E367=""),"",MAX(0,E367*F367*G367))</f>
        <v/>
      </c>
      <c r="I367" s="44">
        <f>IF(H367="","",H367*'Parâmetros'!$B$6)</f>
        <v/>
      </c>
      <c r="J367" s="44">
        <f>IF(H367="","",H367*'Parâmetros'!$B$7)</f>
        <v/>
      </c>
      <c r="K367" s="44">
        <f>IF(H367="","",H367*'Parâmetros'!$B$8)</f>
        <v/>
      </c>
      <c r="L367" s="44">
        <f>IF(H367="","",IF('Parâmetros'!$B$5="Conservador",I367,IF('Parâmetros'!$B$5="Otimista",K367,J367)))</f>
        <v/>
      </c>
      <c r="M367" s="46">
        <f>IF(B367="","",IF(COUNTIFS('Histórico'!$B$6:$B$305,B367,'Histórico'!$J$6:$J$305,"&lt;&gt;")&gt;='Parâmetros'!$B$10,AVERAGEIFS('Histórico'!$K$6:$K$305,'Histórico'!$B$6:$B$305,B367,'Histórico'!$J$6:$J$305,"&lt;&gt;"),'Parâmetros'!$B$9))</f>
        <v/>
      </c>
      <c r="N367" s="44">
        <f>IF(L367="","",MAX(0,L367*(1-M367)))</f>
        <v/>
      </c>
      <c r="O367" s="44">
        <f>IF(L367="","",L367*(1+M367))</f>
        <v/>
      </c>
      <c r="P367" s="44">
        <f>IF(L367="","",IF(INDEX('Parâmetros'!$E$18:$E$117,MATCH(B367,'Parâmetros'!$A$18:$A$117,0))="","",INDEX('Parâmetros'!$E$18:$E$117,MATCH(B367,'Parâmetros'!$A$18:$A$117,0))+N(INDEX('Parâmetros'!$F$18:$F$117,MATCH(B367,'Parâmetros'!$A$18:$A$117,0)))-SUMIFS($L$6:L367,$B$6:B367,B367,$A$6:A367,"&lt;="&amp;A367)))</f>
        <v/>
      </c>
      <c r="Q367" s="44">
        <f>IF(P367="","",MAX(0,-P367))</f>
        <v/>
      </c>
      <c r="R367" s="43">
        <f>IF(B367="","",IF(L367="","SEM BASE",IF(P367="","ESTOQUE NÃO INFORMADO",IF(P367&lt;0,"RUPTURA PREVISTA",IF(D367="Sem histórico","USAR DEMANDA INICIAL",IF(D367="Histórico insuficiente","HISTÓRICO INSUFICIENTE","OK"))))))</f>
        <v/>
      </c>
    </row>
    <row r="368">
      <c r="A368" s="42">
        <f>IF(B368="","",EDATE(EOMONTH('Parâmetros'!$B$2,0)+1,MOD(ROW()-6,12)))</f>
        <v/>
      </c>
      <c r="B36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68" s="43">
        <f>IF(B368="","",INDEX('Parâmetros'!$B$18:$B$117,MATCH(B368,'Parâmetros'!$A$18:$A$117,0)))</f>
        <v/>
      </c>
      <c r="D368" s="43">
        <f>IF(B368="","",INDEX('Parâmetros'!$I$18:$I$117,MATCH(B368,'Parâmetros'!$A$18:$A$117,0)))</f>
        <v/>
      </c>
      <c r="E368" s="44">
        <f>IF(B368="","",IF(COUNTIFS('Histórico'!$B$6:$B$305,B368,'Histórico'!$A$6:$A$305,"&gt;="&amp;EDATE(EOMONTH('Parâmetros'!$B$2,0)+1,-'Parâmetros'!$B$4),'Histórico'!$A$6:$A$305,"&lt;="&amp;'Parâmetros'!$B$2,'Histórico'!$L$6:$L$305,"OK")&gt;='Parâmetros'!$B$11,AVERAGEIFS('Histórico'!$H$6:$H$305,'Histórico'!$B$6:$B$305,B368,'Histórico'!$A$6:$A$305,"&gt;="&amp;EDATE(EOMONTH('Parâmetros'!$B$2,0)+1,-'Parâmetros'!$B$4),'Histórico'!$A$6:$A$305,"&lt;="&amp;'Parâmetros'!$B$2,'Histórico'!$L$6:$L$305,"OK"),IF(INDEX('Parâmetros'!$G$18:$G$117,MATCH(B368,'Parâmetros'!$A$18:$A$117,0))="","",INDEX('Parâmetros'!$G$18:$G$117,MATCH(B368,'Parâmetros'!$A$18:$A$117,0)))))</f>
        <v/>
      </c>
      <c r="F368" s="45">
        <f>IF(B368="","",IF(COUNTIFS('Histórico'!$B$6:$B$305,B368,'Histórico'!$L$6:$L$305,"OK",'Histórico'!$M$6:$M$305,MONTH(A368),'Histórico'!$A$6:$A$305,"&lt;="&amp;'Parâmetros'!$B$2)&gt;='Parâmetros'!$B$12,MAX('Parâmetros'!$B$13,MIN('Parâmetros'!$B$14,IFERROR(AVERAGEIFS('Histórico'!$H$6:$H$305,'Histórico'!$B$6:$B$305,B368,'Histórico'!$L$6:$L$305,"OK",'Histórico'!$M$6:$M$305,MONTH(A368),'Histórico'!$A$6:$A$305,"&lt;="&amp;'Parâmetros'!$B$2)/AVERAGEIFS('Histórico'!$H$6:$H$305,'Histórico'!$B$6:$B$305,B368,'Histórico'!$L$6:$L$305,"OK",'Histórico'!$A$6:$A$305,"&lt;="&amp;'Parâmetros'!$B$2),1))),1))</f>
        <v/>
      </c>
      <c r="G368" s="45">
        <f>IF(OR(A368="",B368=""),"",MAX(0.1,1+SUMPRODUCT(--('Eventos'!$B$6:$B$105&lt;=EOMONTH(A368,0)),--('Eventos'!$C$6:$C$105&gt;=A368),--((('Eventos'!$D$6:$D$105=B368)+('Eventos'!$D$6:$D$105="TODOS"))&gt;0),--('Eventos'!$G$6:$G$105="Ativo"),--('Eventos'!$I$6:$I$105="OK"),'Eventos'!$F$6:$F$105)))</f>
        <v/>
      </c>
      <c r="H368" s="44">
        <f>IF(OR(B368="",E368=""),"",MAX(0,E368*F368*G368))</f>
        <v/>
      </c>
      <c r="I368" s="44">
        <f>IF(H368="","",H368*'Parâmetros'!$B$6)</f>
        <v/>
      </c>
      <c r="J368" s="44">
        <f>IF(H368="","",H368*'Parâmetros'!$B$7)</f>
        <v/>
      </c>
      <c r="K368" s="44">
        <f>IF(H368="","",H368*'Parâmetros'!$B$8)</f>
        <v/>
      </c>
      <c r="L368" s="44">
        <f>IF(H368="","",IF('Parâmetros'!$B$5="Conservador",I368,IF('Parâmetros'!$B$5="Otimista",K368,J368)))</f>
        <v/>
      </c>
      <c r="M368" s="46">
        <f>IF(B368="","",IF(COUNTIFS('Histórico'!$B$6:$B$305,B368,'Histórico'!$J$6:$J$305,"&lt;&gt;")&gt;='Parâmetros'!$B$10,AVERAGEIFS('Histórico'!$K$6:$K$305,'Histórico'!$B$6:$B$305,B368,'Histórico'!$J$6:$J$305,"&lt;&gt;"),'Parâmetros'!$B$9))</f>
        <v/>
      </c>
      <c r="N368" s="44">
        <f>IF(L368="","",MAX(0,L368*(1-M368)))</f>
        <v/>
      </c>
      <c r="O368" s="44">
        <f>IF(L368="","",L368*(1+M368))</f>
        <v/>
      </c>
      <c r="P368" s="44">
        <f>IF(L368="","",IF(INDEX('Parâmetros'!$E$18:$E$117,MATCH(B368,'Parâmetros'!$A$18:$A$117,0))="","",INDEX('Parâmetros'!$E$18:$E$117,MATCH(B368,'Parâmetros'!$A$18:$A$117,0))+N(INDEX('Parâmetros'!$F$18:$F$117,MATCH(B368,'Parâmetros'!$A$18:$A$117,0)))-SUMIFS($L$6:L368,$B$6:B368,B368,$A$6:A368,"&lt;="&amp;A368)))</f>
        <v/>
      </c>
      <c r="Q368" s="44">
        <f>IF(P368="","",MAX(0,-P368))</f>
        <v/>
      </c>
      <c r="R368" s="43">
        <f>IF(B368="","",IF(L368="","SEM BASE",IF(P368="","ESTOQUE NÃO INFORMADO",IF(P368&lt;0,"RUPTURA PREVISTA",IF(D368="Sem histórico","USAR DEMANDA INICIAL",IF(D368="Histórico insuficiente","HISTÓRICO INSUFICIENTE","OK"))))))</f>
        <v/>
      </c>
    </row>
    <row r="369">
      <c r="A369" s="42">
        <f>IF(B369="","",EDATE(EOMONTH('Parâmetros'!$B$2,0)+1,MOD(ROW()-6,12)))</f>
        <v/>
      </c>
      <c r="B36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69" s="43">
        <f>IF(B369="","",INDEX('Parâmetros'!$B$18:$B$117,MATCH(B369,'Parâmetros'!$A$18:$A$117,0)))</f>
        <v/>
      </c>
      <c r="D369" s="43">
        <f>IF(B369="","",INDEX('Parâmetros'!$I$18:$I$117,MATCH(B369,'Parâmetros'!$A$18:$A$117,0)))</f>
        <v/>
      </c>
      <c r="E369" s="44">
        <f>IF(B369="","",IF(COUNTIFS('Histórico'!$B$6:$B$305,B369,'Histórico'!$A$6:$A$305,"&gt;="&amp;EDATE(EOMONTH('Parâmetros'!$B$2,0)+1,-'Parâmetros'!$B$4),'Histórico'!$A$6:$A$305,"&lt;="&amp;'Parâmetros'!$B$2,'Histórico'!$L$6:$L$305,"OK")&gt;='Parâmetros'!$B$11,AVERAGEIFS('Histórico'!$H$6:$H$305,'Histórico'!$B$6:$B$305,B369,'Histórico'!$A$6:$A$305,"&gt;="&amp;EDATE(EOMONTH('Parâmetros'!$B$2,0)+1,-'Parâmetros'!$B$4),'Histórico'!$A$6:$A$305,"&lt;="&amp;'Parâmetros'!$B$2,'Histórico'!$L$6:$L$305,"OK"),IF(INDEX('Parâmetros'!$G$18:$G$117,MATCH(B369,'Parâmetros'!$A$18:$A$117,0))="","",INDEX('Parâmetros'!$G$18:$G$117,MATCH(B369,'Parâmetros'!$A$18:$A$117,0)))))</f>
        <v/>
      </c>
      <c r="F369" s="45">
        <f>IF(B369="","",IF(COUNTIFS('Histórico'!$B$6:$B$305,B369,'Histórico'!$L$6:$L$305,"OK",'Histórico'!$M$6:$M$305,MONTH(A369),'Histórico'!$A$6:$A$305,"&lt;="&amp;'Parâmetros'!$B$2)&gt;='Parâmetros'!$B$12,MAX('Parâmetros'!$B$13,MIN('Parâmetros'!$B$14,IFERROR(AVERAGEIFS('Histórico'!$H$6:$H$305,'Histórico'!$B$6:$B$305,B369,'Histórico'!$L$6:$L$305,"OK",'Histórico'!$M$6:$M$305,MONTH(A369),'Histórico'!$A$6:$A$305,"&lt;="&amp;'Parâmetros'!$B$2)/AVERAGEIFS('Histórico'!$H$6:$H$305,'Histórico'!$B$6:$B$305,B369,'Histórico'!$L$6:$L$305,"OK",'Histórico'!$A$6:$A$305,"&lt;="&amp;'Parâmetros'!$B$2),1))),1))</f>
        <v/>
      </c>
      <c r="G369" s="45">
        <f>IF(OR(A369="",B369=""),"",MAX(0.1,1+SUMPRODUCT(--('Eventos'!$B$6:$B$105&lt;=EOMONTH(A369,0)),--('Eventos'!$C$6:$C$105&gt;=A369),--((('Eventos'!$D$6:$D$105=B369)+('Eventos'!$D$6:$D$105="TODOS"))&gt;0),--('Eventos'!$G$6:$G$105="Ativo"),--('Eventos'!$I$6:$I$105="OK"),'Eventos'!$F$6:$F$105)))</f>
        <v/>
      </c>
      <c r="H369" s="44">
        <f>IF(OR(B369="",E369=""),"",MAX(0,E369*F369*G369))</f>
        <v/>
      </c>
      <c r="I369" s="44">
        <f>IF(H369="","",H369*'Parâmetros'!$B$6)</f>
        <v/>
      </c>
      <c r="J369" s="44">
        <f>IF(H369="","",H369*'Parâmetros'!$B$7)</f>
        <v/>
      </c>
      <c r="K369" s="44">
        <f>IF(H369="","",H369*'Parâmetros'!$B$8)</f>
        <v/>
      </c>
      <c r="L369" s="44">
        <f>IF(H369="","",IF('Parâmetros'!$B$5="Conservador",I369,IF('Parâmetros'!$B$5="Otimista",K369,J369)))</f>
        <v/>
      </c>
      <c r="M369" s="46">
        <f>IF(B369="","",IF(COUNTIFS('Histórico'!$B$6:$B$305,B369,'Histórico'!$J$6:$J$305,"&lt;&gt;")&gt;='Parâmetros'!$B$10,AVERAGEIFS('Histórico'!$K$6:$K$305,'Histórico'!$B$6:$B$305,B369,'Histórico'!$J$6:$J$305,"&lt;&gt;"),'Parâmetros'!$B$9))</f>
        <v/>
      </c>
      <c r="N369" s="44">
        <f>IF(L369="","",MAX(0,L369*(1-M369)))</f>
        <v/>
      </c>
      <c r="O369" s="44">
        <f>IF(L369="","",L369*(1+M369))</f>
        <v/>
      </c>
      <c r="P369" s="44">
        <f>IF(L369="","",IF(INDEX('Parâmetros'!$E$18:$E$117,MATCH(B369,'Parâmetros'!$A$18:$A$117,0))="","",INDEX('Parâmetros'!$E$18:$E$117,MATCH(B369,'Parâmetros'!$A$18:$A$117,0))+N(INDEX('Parâmetros'!$F$18:$F$117,MATCH(B369,'Parâmetros'!$A$18:$A$117,0)))-SUMIFS($L$6:L369,$B$6:B369,B369,$A$6:A369,"&lt;="&amp;A369)))</f>
        <v/>
      </c>
      <c r="Q369" s="44">
        <f>IF(P369="","",MAX(0,-P369))</f>
        <v/>
      </c>
      <c r="R369" s="43">
        <f>IF(B369="","",IF(L369="","SEM BASE",IF(P369="","ESTOQUE NÃO INFORMADO",IF(P369&lt;0,"RUPTURA PREVISTA",IF(D369="Sem histórico","USAR DEMANDA INICIAL",IF(D369="Histórico insuficiente","HISTÓRICO INSUFICIENTE","OK"))))))</f>
        <v/>
      </c>
    </row>
    <row r="370">
      <c r="A370" s="42">
        <f>IF(B370="","",EDATE(EOMONTH('Parâmetros'!$B$2,0)+1,MOD(ROW()-6,12)))</f>
        <v/>
      </c>
      <c r="B37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70" s="43">
        <f>IF(B370="","",INDEX('Parâmetros'!$B$18:$B$117,MATCH(B370,'Parâmetros'!$A$18:$A$117,0)))</f>
        <v/>
      </c>
      <c r="D370" s="43">
        <f>IF(B370="","",INDEX('Parâmetros'!$I$18:$I$117,MATCH(B370,'Parâmetros'!$A$18:$A$117,0)))</f>
        <v/>
      </c>
      <c r="E370" s="44">
        <f>IF(B370="","",IF(COUNTIFS('Histórico'!$B$6:$B$305,B370,'Histórico'!$A$6:$A$305,"&gt;="&amp;EDATE(EOMONTH('Parâmetros'!$B$2,0)+1,-'Parâmetros'!$B$4),'Histórico'!$A$6:$A$305,"&lt;="&amp;'Parâmetros'!$B$2,'Histórico'!$L$6:$L$305,"OK")&gt;='Parâmetros'!$B$11,AVERAGEIFS('Histórico'!$H$6:$H$305,'Histórico'!$B$6:$B$305,B370,'Histórico'!$A$6:$A$305,"&gt;="&amp;EDATE(EOMONTH('Parâmetros'!$B$2,0)+1,-'Parâmetros'!$B$4),'Histórico'!$A$6:$A$305,"&lt;="&amp;'Parâmetros'!$B$2,'Histórico'!$L$6:$L$305,"OK"),IF(INDEX('Parâmetros'!$G$18:$G$117,MATCH(B370,'Parâmetros'!$A$18:$A$117,0))="","",INDEX('Parâmetros'!$G$18:$G$117,MATCH(B370,'Parâmetros'!$A$18:$A$117,0)))))</f>
        <v/>
      </c>
      <c r="F370" s="45">
        <f>IF(B370="","",IF(COUNTIFS('Histórico'!$B$6:$B$305,B370,'Histórico'!$L$6:$L$305,"OK",'Histórico'!$M$6:$M$305,MONTH(A370),'Histórico'!$A$6:$A$305,"&lt;="&amp;'Parâmetros'!$B$2)&gt;='Parâmetros'!$B$12,MAX('Parâmetros'!$B$13,MIN('Parâmetros'!$B$14,IFERROR(AVERAGEIFS('Histórico'!$H$6:$H$305,'Histórico'!$B$6:$B$305,B370,'Histórico'!$L$6:$L$305,"OK",'Histórico'!$M$6:$M$305,MONTH(A370),'Histórico'!$A$6:$A$305,"&lt;="&amp;'Parâmetros'!$B$2)/AVERAGEIFS('Histórico'!$H$6:$H$305,'Histórico'!$B$6:$B$305,B370,'Histórico'!$L$6:$L$305,"OK",'Histórico'!$A$6:$A$305,"&lt;="&amp;'Parâmetros'!$B$2),1))),1))</f>
        <v/>
      </c>
      <c r="G370" s="45">
        <f>IF(OR(A370="",B370=""),"",MAX(0.1,1+SUMPRODUCT(--('Eventos'!$B$6:$B$105&lt;=EOMONTH(A370,0)),--('Eventos'!$C$6:$C$105&gt;=A370),--((('Eventos'!$D$6:$D$105=B370)+('Eventos'!$D$6:$D$105="TODOS"))&gt;0),--('Eventos'!$G$6:$G$105="Ativo"),--('Eventos'!$I$6:$I$105="OK"),'Eventos'!$F$6:$F$105)))</f>
        <v/>
      </c>
      <c r="H370" s="44">
        <f>IF(OR(B370="",E370=""),"",MAX(0,E370*F370*G370))</f>
        <v/>
      </c>
      <c r="I370" s="44">
        <f>IF(H370="","",H370*'Parâmetros'!$B$6)</f>
        <v/>
      </c>
      <c r="J370" s="44">
        <f>IF(H370="","",H370*'Parâmetros'!$B$7)</f>
        <v/>
      </c>
      <c r="K370" s="44">
        <f>IF(H370="","",H370*'Parâmetros'!$B$8)</f>
        <v/>
      </c>
      <c r="L370" s="44">
        <f>IF(H370="","",IF('Parâmetros'!$B$5="Conservador",I370,IF('Parâmetros'!$B$5="Otimista",K370,J370)))</f>
        <v/>
      </c>
      <c r="M370" s="46">
        <f>IF(B370="","",IF(COUNTIFS('Histórico'!$B$6:$B$305,B370,'Histórico'!$J$6:$J$305,"&lt;&gt;")&gt;='Parâmetros'!$B$10,AVERAGEIFS('Histórico'!$K$6:$K$305,'Histórico'!$B$6:$B$305,B370,'Histórico'!$J$6:$J$305,"&lt;&gt;"),'Parâmetros'!$B$9))</f>
        <v/>
      </c>
      <c r="N370" s="44">
        <f>IF(L370="","",MAX(0,L370*(1-M370)))</f>
        <v/>
      </c>
      <c r="O370" s="44">
        <f>IF(L370="","",L370*(1+M370))</f>
        <v/>
      </c>
      <c r="P370" s="44">
        <f>IF(L370="","",IF(INDEX('Parâmetros'!$E$18:$E$117,MATCH(B370,'Parâmetros'!$A$18:$A$117,0))="","",INDEX('Parâmetros'!$E$18:$E$117,MATCH(B370,'Parâmetros'!$A$18:$A$117,0))+N(INDEX('Parâmetros'!$F$18:$F$117,MATCH(B370,'Parâmetros'!$A$18:$A$117,0)))-SUMIFS($L$6:L370,$B$6:B370,B370,$A$6:A370,"&lt;="&amp;A370)))</f>
        <v/>
      </c>
      <c r="Q370" s="44">
        <f>IF(P370="","",MAX(0,-P370))</f>
        <v/>
      </c>
      <c r="R370" s="43">
        <f>IF(B370="","",IF(L370="","SEM BASE",IF(P370="","ESTOQUE NÃO INFORMADO",IF(P370&lt;0,"RUPTURA PREVISTA",IF(D370="Sem histórico","USAR DEMANDA INICIAL",IF(D370="Histórico insuficiente","HISTÓRICO INSUFICIENTE","OK"))))))</f>
        <v/>
      </c>
    </row>
    <row r="371">
      <c r="A371" s="42">
        <f>IF(B371="","",EDATE(EOMONTH('Parâmetros'!$B$2,0)+1,MOD(ROW()-6,12)))</f>
        <v/>
      </c>
      <c r="B37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71" s="43">
        <f>IF(B371="","",INDEX('Parâmetros'!$B$18:$B$117,MATCH(B371,'Parâmetros'!$A$18:$A$117,0)))</f>
        <v/>
      </c>
      <c r="D371" s="43">
        <f>IF(B371="","",INDEX('Parâmetros'!$I$18:$I$117,MATCH(B371,'Parâmetros'!$A$18:$A$117,0)))</f>
        <v/>
      </c>
      <c r="E371" s="44">
        <f>IF(B371="","",IF(COUNTIFS('Histórico'!$B$6:$B$305,B371,'Histórico'!$A$6:$A$305,"&gt;="&amp;EDATE(EOMONTH('Parâmetros'!$B$2,0)+1,-'Parâmetros'!$B$4),'Histórico'!$A$6:$A$305,"&lt;="&amp;'Parâmetros'!$B$2,'Histórico'!$L$6:$L$305,"OK")&gt;='Parâmetros'!$B$11,AVERAGEIFS('Histórico'!$H$6:$H$305,'Histórico'!$B$6:$B$305,B371,'Histórico'!$A$6:$A$305,"&gt;="&amp;EDATE(EOMONTH('Parâmetros'!$B$2,0)+1,-'Parâmetros'!$B$4),'Histórico'!$A$6:$A$305,"&lt;="&amp;'Parâmetros'!$B$2,'Histórico'!$L$6:$L$305,"OK"),IF(INDEX('Parâmetros'!$G$18:$G$117,MATCH(B371,'Parâmetros'!$A$18:$A$117,0))="","",INDEX('Parâmetros'!$G$18:$G$117,MATCH(B371,'Parâmetros'!$A$18:$A$117,0)))))</f>
        <v/>
      </c>
      <c r="F371" s="45">
        <f>IF(B371="","",IF(COUNTIFS('Histórico'!$B$6:$B$305,B371,'Histórico'!$L$6:$L$305,"OK",'Histórico'!$M$6:$M$305,MONTH(A371),'Histórico'!$A$6:$A$305,"&lt;="&amp;'Parâmetros'!$B$2)&gt;='Parâmetros'!$B$12,MAX('Parâmetros'!$B$13,MIN('Parâmetros'!$B$14,IFERROR(AVERAGEIFS('Histórico'!$H$6:$H$305,'Histórico'!$B$6:$B$305,B371,'Histórico'!$L$6:$L$305,"OK",'Histórico'!$M$6:$M$305,MONTH(A371),'Histórico'!$A$6:$A$305,"&lt;="&amp;'Parâmetros'!$B$2)/AVERAGEIFS('Histórico'!$H$6:$H$305,'Histórico'!$B$6:$B$305,B371,'Histórico'!$L$6:$L$305,"OK",'Histórico'!$A$6:$A$305,"&lt;="&amp;'Parâmetros'!$B$2),1))),1))</f>
        <v/>
      </c>
      <c r="G371" s="45">
        <f>IF(OR(A371="",B371=""),"",MAX(0.1,1+SUMPRODUCT(--('Eventos'!$B$6:$B$105&lt;=EOMONTH(A371,0)),--('Eventos'!$C$6:$C$105&gt;=A371),--((('Eventos'!$D$6:$D$105=B371)+('Eventos'!$D$6:$D$105="TODOS"))&gt;0),--('Eventos'!$G$6:$G$105="Ativo"),--('Eventos'!$I$6:$I$105="OK"),'Eventos'!$F$6:$F$105)))</f>
        <v/>
      </c>
      <c r="H371" s="44">
        <f>IF(OR(B371="",E371=""),"",MAX(0,E371*F371*G371))</f>
        <v/>
      </c>
      <c r="I371" s="44">
        <f>IF(H371="","",H371*'Parâmetros'!$B$6)</f>
        <v/>
      </c>
      <c r="J371" s="44">
        <f>IF(H371="","",H371*'Parâmetros'!$B$7)</f>
        <v/>
      </c>
      <c r="K371" s="44">
        <f>IF(H371="","",H371*'Parâmetros'!$B$8)</f>
        <v/>
      </c>
      <c r="L371" s="44">
        <f>IF(H371="","",IF('Parâmetros'!$B$5="Conservador",I371,IF('Parâmetros'!$B$5="Otimista",K371,J371)))</f>
        <v/>
      </c>
      <c r="M371" s="46">
        <f>IF(B371="","",IF(COUNTIFS('Histórico'!$B$6:$B$305,B371,'Histórico'!$J$6:$J$305,"&lt;&gt;")&gt;='Parâmetros'!$B$10,AVERAGEIFS('Histórico'!$K$6:$K$305,'Histórico'!$B$6:$B$305,B371,'Histórico'!$J$6:$J$305,"&lt;&gt;"),'Parâmetros'!$B$9))</f>
        <v/>
      </c>
      <c r="N371" s="44">
        <f>IF(L371="","",MAX(0,L371*(1-M371)))</f>
        <v/>
      </c>
      <c r="O371" s="44">
        <f>IF(L371="","",L371*(1+M371))</f>
        <v/>
      </c>
      <c r="P371" s="44">
        <f>IF(L371="","",IF(INDEX('Parâmetros'!$E$18:$E$117,MATCH(B371,'Parâmetros'!$A$18:$A$117,0))="","",INDEX('Parâmetros'!$E$18:$E$117,MATCH(B371,'Parâmetros'!$A$18:$A$117,0))+N(INDEX('Parâmetros'!$F$18:$F$117,MATCH(B371,'Parâmetros'!$A$18:$A$117,0)))-SUMIFS($L$6:L371,$B$6:B371,B371,$A$6:A371,"&lt;="&amp;A371)))</f>
        <v/>
      </c>
      <c r="Q371" s="44">
        <f>IF(P371="","",MAX(0,-P371))</f>
        <v/>
      </c>
      <c r="R371" s="43">
        <f>IF(B371="","",IF(L371="","SEM BASE",IF(P371="","ESTOQUE NÃO INFORMADO",IF(P371&lt;0,"RUPTURA PREVISTA",IF(D371="Sem histórico","USAR DEMANDA INICIAL",IF(D371="Histórico insuficiente","HISTÓRICO INSUFICIENTE","OK"))))))</f>
        <v/>
      </c>
    </row>
    <row r="372">
      <c r="A372" s="42">
        <f>IF(B372="","",EDATE(EOMONTH('Parâmetros'!$B$2,0)+1,MOD(ROW()-6,12)))</f>
        <v/>
      </c>
      <c r="B37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72" s="43">
        <f>IF(B372="","",INDEX('Parâmetros'!$B$18:$B$117,MATCH(B372,'Parâmetros'!$A$18:$A$117,0)))</f>
        <v/>
      </c>
      <c r="D372" s="43">
        <f>IF(B372="","",INDEX('Parâmetros'!$I$18:$I$117,MATCH(B372,'Parâmetros'!$A$18:$A$117,0)))</f>
        <v/>
      </c>
      <c r="E372" s="44">
        <f>IF(B372="","",IF(COUNTIFS('Histórico'!$B$6:$B$305,B372,'Histórico'!$A$6:$A$305,"&gt;="&amp;EDATE(EOMONTH('Parâmetros'!$B$2,0)+1,-'Parâmetros'!$B$4),'Histórico'!$A$6:$A$305,"&lt;="&amp;'Parâmetros'!$B$2,'Histórico'!$L$6:$L$305,"OK")&gt;='Parâmetros'!$B$11,AVERAGEIFS('Histórico'!$H$6:$H$305,'Histórico'!$B$6:$B$305,B372,'Histórico'!$A$6:$A$305,"&gt;="&amp;EDATE(EOMONTH('Parâmetros'!$B$2,0)+1,-'Parâmetros'!$B$4),'Histórico'!$A$6:$A$305,"&lt;="&amp;'Parâmetros'!$B$2,'Histórico'!$L$6:$L$305,"OK"),IF(INDEX('Parâmetros'!$G$18:$G$117,MATCH(B372,'Parâmetros'!$A$18:$A$117,0))="","",INDEX('Parâmetros'!$G$18:$G$117,MATCH(B372,'Parâmetros'!$A$18:$A$117,0)))))</f>
        <v/>
      </c>
      <c r="F372" s="45">
        <f>IF(B372="","",IF(COUNTIFS('Histórico'!$B$6:$B$305,B372,'Histórico'!$L$6:$L$305,"OK",'Histórico'!$M$6:$M$305,MONTH(A372),'Histórico'!$A$6:$A$305,"&lt;="&amp;'Parâmetros'!$B$2)&gt;='Parâmetros'!$B$12,MAX('Parâmetros'!$B$13,MIN('Parâmetros'!$B$14,IFERROR(AVERAGEIFS('Histórico'!$H$6:$H$305,'Histórico'!$B$6:$B$305,B372,'Histórico'!$L$6:$L$305,"OK",'Histórico'!$M$6:$M$305,MONTH(A372),'Histórico'!$A$6:$A$305,"&lt;="&amp;'Parâmetros'!$B$2)/AVERAGEIFS('Histórico'!$H$6:$H$305,'Histórico'!$B$6:$B$305,B372,'Histórico'!$L$6:$L$305,"OK",'Histórico'!$A$6:$A$305,"&lt;="&amp;'Parâmetros'!$B$2),1))),1))</f>
        <v/>
      </c>
      <c r="G372" s="45">
        <f>IF(OR(A372="",B372=""),"",MAX(0.1,1+SUMPRODUCT(--('Eventos'!$B$6:$B$105&lt;=EOMONTH(A372,0)),--('Eventos'!$C$6:$C$105&gt;=A372),--((('Eventos'!$D$6:$D$105=B372)+('Eventos'!$D$6:$D$105="TODOS"))&gt;0),--('Eventos'!$G$6:$G$105="Ativo"),--('Eventos'!$I$6:$I$105="OK"),'Eventos'!$F$6:$F$105)))</f>
        <v/>
      </c>
      <c r="H372" s="44">
        <f>IF(OR(B372="",E372=""),"",MAX(0,E372*F372*G372))</f>
        <v/>
      </c>
      <c r="I372" s="44">
        <f>IF(H372="","",H372*'Parâmetros'!$B$6)</f>
        <v/>
      </c>
      <c r="J372" s="44">
        <f>IF(H372="","",H372*'Parâmetros'!$B$7)</f>
        <v/>
      </c>
      <c r="K372" s="44">
        <f>IF(H372="","",H372*'Parâmetros'!$B$8)</f>
        <v/>
      </c>
      <c r="L372" s="44">
        <f>IF(H372="","",IF('Parâmetros'!$B$5="Conservador",I372,IF('Parâmetros'!$B$5="Otimista",K372,J372)))</f>
        <v/>
      </c>
      <c r="M372" s="46">
        <f>IF(B372="","",IF(COUNTIFS('Histórico'!$B$6:$B$305,B372,'Histórico'!$J$6:$J$305,"&lt;&gt;")&gt;='Parâmetros'!$B$10,AVERAGEIFS('Histórico'!$K$6:$K$305,'Histórico'!$B$6:$B$305,B372,'Histórico'!$J$6:$J$305,"&lt;&gt;"),'Parâmetros'!$B$9))</f>
        <v/>
      </c>
      <c r="N372" s="44">
        <f>IF(L372="","",MAX(0,L372*(1-M372)))</f>
        <v/>
      </c>
      <c r="O372" s="44">
        <f>IF(L372="","",L372*(1+M372))</f>
        <v/>
      </c>
      <c r="P372" s="44">
        <f>IF(L372="","",IF(INDEX('Parâmetros'!$E$18:$E$117,MATCH(B372,'Parâmetros'!$A$18:$A$117,0))="","",INDEX('Parâmetros'!$E$18:$E$117,MATCH(B372,'Parâmetros'!$A$18:$A$117,0))+N(INDEX('Parâmetros'!$F$18:$F$117,MATCH(B372,'Parâmetros'!$A$18:$A$117,0)))-SUMIFS($L$6:L372,$B$6:B372,B372,$A$6:A372,"&lt;="&amp;A372)))</f>
        <v/>
      </c>
      <c r="Q372" s="44">
        <f>IF(P372="","",MAX(0,-P372))</f>
        <v/>
      </c>
      <c r="R372" s="43">
        <f>IF(B372="","",IF(L372="","SEM BASE",IF(P372="","ESTOQUE NÃO INFORMADO",IF(P372&lt;0,"RUPTURA PREVISTA",IF(D372="Sem histórico","USAR DEMANDA INICIAL",IF(D372="Histórico insuficiente","HISTÓRICO INSUFICIENTE","OK"))))))</f>
        <v/>
      </c>
    </row>
    <row r="373">
      <c r="A373" s="42">
        <f>IF(B373="","",EDATE(EOMONTH('Parâmetros'!$B$2,0)+1,MOD(ROW()-6,12)))</f>
        <v/>
      </c>
      <c r="B37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73" s="43">
        <f>IF(B373="","",INDEX('Parâmetros'!$B$18:$B$117,MATCH(B373,'Parâmetros'!$A$18:$A$117,0)))</f>
        <v/>
      </c>
      <c r="D373" s="43">
        <f>IF(B373="","",INDEX('Parâmetros'!$I$18:$I$117,MATCH(B373,'Parâmetros'!$A$18:$A$117,0)))</f>
        <v/>
      </c>
      <c r="E373" s="44">
        <f>IF(B373="","",IF(COUNTIFS('Histórico'!$B$6:$B$305,B373,'Histórico'!$A$6:$A$305,"&gt;="&amp;EDATE(EOMONTH('Parâmetros'!$B$2,0)+1,-'Parâmetros'!$B$4),'Histórico'!$A$6:$A$305,"&lt;="&amp;'Parâmetros'!$B$2,'Histórico'!$L$6:$L$305,"OK")&gt;='Parâmetros'!$B$11,AVERAGEIFS('Histórico'!$H$6:$H$305,'Histórico'!$B$6:$B$305,B373,'Histórico'!$A$6:$A$305,"&gt;="&amp;EDATE(EOMONTH('Parâmetros'!$B$2,0)+1,-'Parâmetros'!$B$4),'Histórico'!$A$6:$A$305,"&lt;="&amp;'Parâmetros'!$B$2,'Histórico'!$L$6:$L$305,"OK"),IF(INDEX('Parâmetros'!$G$18:$G$117,MATCH(B373,'Parâmetros'!$A$18:$A$117,0))="","",INDEX('Parâmetros'!$G$18:$G$117,MATCH(B373,'Parâmetros'!$A$18:$A$117,0)))))</f>
        <v/>
      </c>
      <c r="F373" s="45">
        <f>IF(B373="","",IF(COUNTIFS('Histórico'!$B$6:$B$305,B373,'Histórico'!$L$6:$L$305,"OK",'Histórico'!$M$6:$M$305,MONTH(A373),'Histórico'!$A$6:$A$305,"&lt;="&amp;'Parâmetros'!$B$2)&gt;='Parâmetros'!$B$12,MAX('Parâmetros'!$B$13,MIN('Parâmetros'!$B$14,IFERROR(AVERAGEIFS('Histórico'!$H$6:$H$305,'Histórico'!$B$6:$B$305,B373,'Histórico'!$L$6:$L$305,"OK",'Histórico'!$M$6:$M$305,MONTH(A373),'Histórico'!$A$6:$A$305,"&lt;="&amp;'Parâmetros'!$B$2)/AVERAGEIFS('Histórico'!$H$6:$H$305,'Histórico'!$B$6:$B$305,B373,'Histórico'!$L$6:$L$305,"OK",'Histórico'!$A$6:$A$305,"&lt;="&amp;'Parâmetros'!$B$2),1))),1))</f>
        <v/>
      </c>
      <c r="G373" s="45">
        <f>IF(OR(A373="",B373=""),"",MAX(0.1,1+SUMPRODUCT(--('Eventos'!$B$6:$B$105&lt;=EOMONTH(A373,0)),--('Eventos'!$C$6:$C$105&gt;=A373),--((('Eventos'!$D$6:$D$105=B373)+('Eventos'!$D$6:$D$105="TODOS"))&gt;0),--('Eventos'!$G$6:$G$105="Ativo"),--('Eventos'!$I$6:$I$105="OK"),'Eventos'!$F$6:$F$105)))</f>
        <v/>
      </c>
      <c r="H373" s="44">
        <f>IF(OR(B373="",E373=""),"",MAX(0,E373*F373*G373))</f>
        <v/>
      </c>
      <c r="I373" s="44">
        <f>IF(H373="","",H373*'Parâmetros'!$B$6)</f>
        <v/>
      </c>
      <c r="J373" s="44">
        <f>IF(H373="","",H373*'Parâmetros'!$B$7)</f>
        <v/>
      </c>
      <c r="K373" s="44">
        <f>IF(H373="","",H373*'Parâmetros'!$B$8)</f>
        <v/>
      </c>
      <c r="L373" s="44">
        <f>IF(H373="","",IF('Parâmetros'!$B$5="Conservador",I373,IF('Parâmetros'!$B$5="Otimista",K373,J373)))</f>
        <v/>
      </c>
      <c r="M373" s="46">
        <f>IF(B373="","",IF(COUNTIFS('Histórico'!$B$6:$B$305,B373,'Histórico'!$J$6:$J$305,"&lt;&gt;")&gt;='Parâmetros'!$B$10,AVERAGEIFS('Histórico'!$K$6:$K$305,'Histórico'!$B$6:$B$305,B373,'Histórico'!$J$6:$J$305,"&lt;&gt;"),'Parâmetros'!$B$9))</f>
        <v/>
      </c>
      <c r="N373" s="44">
        <f>IF(L373="","",MAX(0,L373*(1-M373)))</f>
        <v/>
      </c>
      <c r="O373" s="44">
        <f>IF(L373="","",L373*(1+M373))</f>
        <v/>
      </c>
      <c r="P373" s="44">
        <f>IF(L373="","",IF(INDEX('Parâmetros'!$E$18:$E$117,MATCH(B373,'Parâmetros'!$A$18:$A$117,0))="","",INDEX('Parâmetros'!$E$18:$E$117,MATCH(B373,'Parâmetros'!$A$18:$A$117,0))+N(INDEX('Parâmetros'!$F$18:$F$117,MATCH(B373,'Parâmetros'!$A$18:$A$117,0)))-SUMIFS($L$6:L373,$B$6:B373,B373,$A$6:A373,"&lt;="&amp;A373)))</f>
        <v/>
      </c>
      <c r="Q373" s="44">
        <f>IF(P373="","",MAX(0,-P373))</f>
        <v/>
      </c>
      <c r="R373" s="43">
        <f>IF(B373="","",IF(L373="","SEM BASE",IF(P373="","ESTOQUE NÃO INFORMADO",IF(P373&lt;0,"RUPTURA PREVISTA",IF(D373="Sem histórico","USAR DEMANDA INICIAL",IF(D373="Histórico insuficiente","HISTÓRICO INSUFICIENTE","OK"))))))</f>
        <v/>
      </c>
    </row>
    <row r="374">
      <c r="A374" s="42">
        <f>IF(B374="","",EDATE(EOMONTH('Parâmetros'!$B$2,0)+1,MOD(ROW()-6,12)))</f>
        <v/>
      </c>
      <c r="B37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74" s="43">
        <f>IF(B374="","",INDEX('Parâmetros'!$B$18:$B$117,MATCH(B374,'Parâmetros'!$A$18:$A$117,0)))</f>
        <v/>
      </c>
      <c r="D374" s="43">
        <f>IF(B374="","",INDEX('Parâmetros'!$I$18:$I$117,MATCH(B374,'Parâmetros'!$A$18:$A$117,0)))</f>
        <v/>
      </c>
      <c r="E374" s="44">
        <f>IF(B374="","",IF(COUNTIFS('Histórico'!$B$6:$B$305,B374,'Histórico'!$A$6:$A$305,"&gt;="&amp;EDATE(EOMONTH('Parâmetros'!$B$2,0)+1,-'Parâmetros'!$B$4),'Histórico'!$A$6:$A$305,"&lt;="&amp;'Parâmetros'!$B$2,'Histórico'!$L$6:$L$305,"OK")&gt;='Parâmetros'!$B$11,AVERAGEIFS('Histórico'!$H$6:$H$305,'Histórico'!$B$6:$B$305,B374,'Histórico'!$A$6:$A$305,"&gt;="&amp;EDATE(EOMONTH('Parâmetros'!$B$2,0)+1,-'Parâmetros'!$B$4),'Histórico'!$A$6:$A$305,"&lt;="&amp;'Parâmetros'!$B$2,'Histórico'!$L$6:$L$305,"OK"),IF(INDEX('Parâmetros'!$G$18:$G$117,MATCH(B374,'Parâmetros'!$A$18:$A$117,0))="","",INDEX('Parâmetros'!$G$18:$G$117,MATCH(B374,'Parâmetros'!$A$18:$A$117,0)))))</f>
        <v/>
      </c>
      <c r="F374" s="45">
        <f>IF(B374="","",IF(COUNTIFS('Histórico'!$B$6:$B$305,B374,'Histórico'!$L$6:$L$305,"OK",'Histórico'!$M$6:$M$305,MONTH(A374),'Histórico'!$A$6:$A$305,"&lt;="&amp;'Parâmetros'!$B$2)&gt;='Parâmetros'!$B$12,MAX('Parâmetros'!$B$13,MIN('Parâmetros'!$B$14,IFERROR(AVERAGEIFS('Histórico'!$H$6:$H$305,'Histórico'!$B$6:$B$305,B374,'Histórico'!$L$6:$L$305,"OK",'Histórico'!$M$6:$M$305,MONTH(A374),'Histórico'!$A$6:$A$305,"&lt;="&amp;'Parâmetros'!$B$2)/AVERAGEIFS('Histórico'!$H$6:$H$305,'Histórico'!$B$6:$B$305,B374,'Histórico'!$L$6:$L$305,"OK",'Histórico'!$A$6:$A$305,"&lt;="&amp;'Parâmetros'!$B$2),1))),1))</f>
        <v/>
      </c>
      <c r="G374" s="45">
        <f>IF(OR(A374="",B374=""),"",MAX(0.1,1+SUMPRODUCT(--('Eventos'!$B$6:$B$105&lt;=EOMONTH(A374,0)),--('Eventos'!$C$6:$C$105&gt;=A374),--((('Eventos'!$D$6:$D$105=B374)+('Eventos'!$D$6:$D$105="TODOS"))&gt;0),--('Eventos'!$G$6:$G$105="Ativo"),--('Eventos'!$I$6:$I$105="OK"),'Eventos'!$F$6:$F$105)))</f>
        <v/>
      </c>
      <c r="H374" s="44">
        <f>IF(OR(B374="",E374=""),"",MAX(0,E374*F374*G374))</f>
        <v/>
      </c>
      <c r="I374" s="44">
        <f>IF(H374="","",H374*'Parâmetros'!$B$6)</f>
        <v/>
      </c>
      <c r="J374" s="44">
        <f>IF(H374="","",H374*'Parâmetros'!$B$7)</f>
        <v/>
      </c>
      <c r="K374" s="44">
        <f>IF(H374="","",H374*'Parâmetros'!$B$8)</f>
        <v/>
      </c>
      <c r="L374" s="44">
        <f>IF(H374="","",IF('Parâmetros'!$B$5="Conservador",I374,IF('Parâmetros'!$B$5="Otimista",K374,J374)))</f>
        <v/>
      </c>
      <c r="M374" s="46">
        <f>IF(B374="","",IF(COUNTIFS('Histórico'!$B$6:$B$305,B374,'Histórico'!$J$6:$J$305,"&lt;&gt;")&gt;='Parâmetros'!$B$10,AVERAGEIFS('Histórico'!$K$6:$K$305,'Histórico'!$B$6:$B$305,B374,'Histórico'!$J$6:$J$305,"&lt;&gt;"),'Parâmetros'!$B$9))</f>
        <v/>
      </c>
      <c r="N374" s="44">
        <f>IF(L374="","",MAX(0,L374*(1-M374)))</f>
        <v/>
      </c>
      <c r="O374" s="44">
        <f>IF(L374="","",L374*(1+M374))</f>
        <v/>
      </c>
      <c r="P374" s="44">
        <f>IF(L374="","",IF(INDEX('Parâmetros'!$E$18:$E$117,MATCH(B374,'Parâmetros'!$A$18:$A$117,0))="","",INDEX('Parâmetros'!$E$18:$E$117,MATCH(B374,'Parâmetros'!$A$18:$A$117,0))+N(INDEX('Parâmetros'!$F$18:$F$117,MATCH(B374,'Parâmetros'!$A$18:$A$117,0)))-SUMIFS($L$6:L374,$B$6:B374,B374,$A$6:A374,"&lt;="&amp;A374)))</f>
        <v/>
      </c>
      <c r="Q374" s="44">
        <f>IF(P374="","",MAX(0,-P374))</f>
        <v/>
      </c>
      <c r="R374" s="43">
        <f>IF(B374="","",IF(L374="","SEM BASE",IF(P374="","ESTOQUE NÃO INFORMADO",IF(P374&lt;0,"RUPTURA PREVISTA",IF(D374="Sem histórico","USAR DEMANDA INICIAL",IF(D374="Histórico insuficiente","HISTÓRICO INSUFICIENTE","OK"))))))</f>
        <v/>
      </c>
    </row>
    <row r="375">
      <c r="A375" s="42">
        <f>IF(B375="","",EDATE(EOMONTH('Parâmetros'!$B$2,0)+1,MOD(ROW()-6,12)))</f>
        <v/>
      </c>
      <c r="B37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75" s="43">
        <f>IF(B375="","",INDEX('Parâmetros'!$B$18:$B$117,MATCH(B375,'Parâmetros'!$A$18:$A$117,0)))</f>
        <v/>
      </c>
      <c r="D375" s="43">
        <f>IF(B375="","",INDEX('Parâmetros'!$I$18:$I$117,MATCH(B375,'Parâmetros'!$A$18:$A$117,0)))</f>
        <v/>
      </c>
      <c r="E375" s="44">
        <f>IF(B375="","",IF(COUNTIFS('Histórico'!$B$6:$B$305,B375,'Histórico'!$A$6:$A$305,"&gt;="&amp;EDATE(EOMONTH('Parâmetros'!$B$2,0)+1,-'Parâmetros'!$B$4),'Histórico'!$A$6:$A$305,"&lt;="&amp;'Parâmetros'!$B$2,'Histórico'!$L$6:$L$305,"OK")&gt;='Parâmetros'!$B$11,AVERAGEIFS('Histórico'!$H$6:$H$305,'Histórico'!$B$6:$B$305,B375,'Histórico'!$A$6:$A$305,"&gt;="&amp;EDATE(EOMONTH('Parâmetros'!$B$2,0)+1,-'Parâmetros'!$B$4),'Histórico'!$A$6:$A$305,"&lt;="&amp;'Parâmetros'!$B$2,'Histórico'!$L$6:$L$305,"OK"),IF(INDEX('Parâmetros'!$G$18:$G$117,MATCH(B375,'Parâmetros'!$A$18:$A$117,0))="","",INDEX('Parâmetros'!$G$18:$G$117,MATCH(B375,'Parâmetros'!$A$18:$A$117,0)))))</f>
        <v/>
      </c>
      <c r="F375" s="45">
        <f>IF(B375="","",IF(COUNTIFS('Histórico'!$B$6:$B$305,B375,'Histórico'!$L$6:$L$305,"OK",'Histórico'!$M$6:$M$305,MONTH(A375),'Histórico'!$A$6:$A$305,"&lt;="&amp;'Parâmetros'!$B$2)&gt;='Parâmetros'!$B$12,MAX('Parâmetros'!$B$13,MIN('Parâmetros'!$B$14,IFERROR(AVERAGEIFS('Histórico'!$H$6:$H$305,'Histórico'!$B$6:$B$305,B375,'Histórico'!$L$6:$L$305,"OK",'Histórico'!$M$6:$M$305,MONTH(A375),'Histórico'!$A$6:$A$305,"&lt;="&amp;'Parâmetros'!$B$2)/AVERAGEIFS('Histórico'!$H$6:$H$305,'Histórico'!$B$6:$B$305,B375,'Histórico'!$L$6:$L$305,"OK",'Histórico'!$A$6:$A$305,"&lt;="&amp;'Parâmetros'!$B$2),1))),1))</f>
        <v/>
      </c>
      <c r="G375" s="45">
        <f>IF(OR(A375="",B375=""),"",MAX(0.1,1+SUMPRODUCT(--('Eventos'!$B$6:$B$105&lt;=EOMONTH(A375,0)),--('Eventos'!$C$6:$C$105&gt;=A375),--((('Eventos'!$D$6:$D$105=B375)+('Eventos'!$D$6:$D$105="TODOS"))&gt;0),--('Eventos'!$G$6:$G$105="Ativo"),--('Eventos'!$I$6:$I$105="OK"),'Eventos'!$F$6:$F$105)))</f>
        <v/>
      </c>
      <c r="H375" s="44">
        <f>IF(OR(B375="",E375=""),"",MAX(0,E375*F375*G375))</f>
        <v/>
      </c>
      <c r="I375" s="44">
        <f>IF(H375="","",H375*'Parâmetros'!$B$6)</f>
        <v/>
      </c>
      <c r="J375" s="44">
        <f>IF(H375="","",H375*'Parâmetros'!$B$7)</f>
        <v/>
      </c>
      <c r="K375" s="44">
        <f>IF(H375="","",H375*'Parâmetros'!$B$8)</f>
        <v/>
      </c>
      <c r="L375" s="44">
        <f>IF(H375="","",IF('Parâmetros'!$B$5="Conservador",I375,IF('Parâmetros'!$B$5="Otimista",K375,J375)))</f>
        <v/>
      </c>
      <c r="M375" s="46">
        <f>IF(B375="","",IF(COUNTIFS('Histórico'!$B$6:$B$305,B375,'Histórico'!$J$6:$J$305,"&lt;&gt;")&gt;='Parâmetros'!$B$10,AVERAGEIFS('Histórico'!$K$6:$K$305,'Histórico'!$B$6:$B$305,B375,'Histórico'!$J$6:$J$305,"&lt;&gt;"),'Parâmetros'!$B$9))</f>
        <v/>
      </c>
      <c r="N375" s="44">
        <f>IF(L375="","",MAX(0,L375*(1-M375)))</f>
        <v/>
      </c>
      <c r="O375" s="44">
        <f>IF(L375="","",L375*(1+M375))</f>
        <v/>
      </c>
      <c r="P375" s="44">
        <f>IF(L375="","",IF(INDEX('Parâmetros'!$E$18:$E$117,MATCH(B375,'Parâmetros'!$A$18:$A$117,0))="","",INDEX('Parâmetros'!$E$18:$E$117,MATCH(B375,'Parâmetros'!$A$18:$A$117,0))+N(INDEX('Parâmetros'!$F$18:$F$117,MATCH(B375,'Parâmetros'!$A$18:$A$117,0)))-SUMIFS($L$6:L375,$B$6:B375,B375,$A$6:A375,"&lt;="&amp;A375)))</f>
        <v/>
      </c>
      <c r="Q375" s="44">
        <f>IF(P375="","",MAX(0,-P375))</f>
        <v/>
      </c>
      <c r="R375" s="43">
        <f>IF(B375="","",IF(L375="","SEM BASE",IF(P375="","ESTOQUE NÃO INFORMADO",IF(P375&lt;0,"RUPTURA PREVISTA",IF(D375="Sem histórico","USAR DEMANDA INICIAL",IF(D375="Histórico insuficiente","HISTÓRICO INSUFICIENTE","OK"))))))</f>
        <v/>
      </c>
    </row>
    <row r="376">
      <c r="A376" s="42">
        <f>IF(B376="","",EDATE(EOMONTH('Parâmetros'!$B$2,0)+1,MOD(ROW()-6,12)))</f>
        <v/>
      </c>
      <c r="B37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76" s="43">
        <f>IF(B376="","",INDEX('Parâmetros'!$B$18:$B$117,MATCH(B376,'Parâmetros'!$A$18:$A$117,0)))</f>
        <v/>
      </c>
      <c r="D376" s="43">
        <f>IF(B376="","",INDEX('Parâmetros'!$I$18:$I$117,MATCH(B376,'Parâmetros'!$A$18:$A$117,0)))</f>
        <v/>
      </c>
      <c r="E376" s="44">
        <f>IF(B376="","",IF(COUNTIFS('Histórico'!$B$6:$B$305,B376,'Histórico'!$A$6:$A$305,"&gt;="&amp;EDATE(EOMONTH('Parâmetros'!$B$2,0)+1,-'Parâmetros'!$B$4),'Histórico'!$A$6:$A$305,"&lt;="&amp;'Parâmetros'!$B$2,'Histórico'!$L$6:$L$305,"OK")&gt;='Parâmetros'!$B$11,AVERAGEIFS('Histórico'!$H$6:$H$305,'Histórico'!$B$6:$B$305,B376,'Histórico'!$A$6:$A$305,"&gt;="&amp;EDATE(EOMONTH('Parâmetros'!$B$2,0)+1,-'Parâmetros'!$B$4),'Histórico'!$A$6:$A$305,"&lt;="&amp;'Parâmetros'!$B$2,'Histórico'!$L$6:$L$305,"OK"),IF(INDEX('Parâmetros'!$G$18:$G$117,MATCH(B376,'Parâmetros'!$A$18:$A$117,0))="","",INDEX('Parâmetros'!$G$18:$G$117,MATCH(B376,'Parâmetros'!$A$18:$A$117,0)))))</f>
        <v/>
      </c>
      <c r="F376" s="45">
        <f>IF(B376="","",IF(COUNTIFS('Histórico'!$B$6:$B$305,B376,'Histórico'!$L$6:$L$305,"OK",'Histórico'!$M$6:$M$305,MONTH(A376),'Histórico'!$A$6:$A$305,"&lt;="&amp;'Parâmetros'!$B$2)&gt;='Parâmetros'!$B$12,MAX('Parâmetros'!$B$13,MIN('Parâmetros'!$B$14,IFERROR(AVERAGEIFS('Histórico'!$H$6:$H$305,'Histórico'!$B$6:$B$305,B376,'Histórico'!$L$6:$L$305,"OK",'Histórico'!$M$6:$M$305,MONTH(A376),'Histórico'!$A$6:$A$305,"&lt;="&amp;'Parâmetros'!$B$2)/AVERAGEIFS('Histórico'!$H$6:$H$305,'Histórico'!$B$6:$B$305,B376,'Histórico'!$L$6:$L$305,"OK",'Histórico'!$A$6:$A$305,"&lt;="&amp;'Parâmetros'!$B$2),1))),1))</f>
        <v/>
      </c>
      <c r="G376" s="45">
        <f>IF(OR(A376="",B376=""),"",MAX(0.1,1+SUMPRODUCT(--('Eventos'!$B$6:$B$105&lt;=EOMONTH(A376,0)),--('Eventos'!$C$6:$C$105&gt;=A376),--((('Eventos'!$D$6:$D$105=B376)+('Eventos'!$D$6:$D$105="TODOS"))&gt;0),--('Eventos'!$G$6:$G$105="Ativo"),--('Eventos'!$I$6:$I$105="OK"),'Eventos'!$F$6:$F$105)))</f>
        <v/>
      </c>
      <c r="H376" s="44">
        <f>IF(OR(B376="",E376=""),"",MAX(0,E376*F376*G376))</f>
        <v/>
      </c>
      <c r="I376" s="44">
        <f>IF(H376="","",H376*'Parâmetros'!$B$6)</f>
        <v/>
      </c>
      <c r="J376" s="44">
        <f>IF(H376="","",H376*'Parâmetros'!$B$7)</f>
        <v/>
      </c>
      <c r="K376" s="44">
        <f>IF(H376="","",H376*'Parâmetros'!$B$8)</f>
        <v/>
      </c>
      <c r="L376" s="44">
        <f>IF(H376="","",IF('Parâmetros'!$B$5="Conservador",I376,IF('Parâmetros'!$B$5="Otimista",K376,J376)))</f>
        <v/>
      </c>
      <c r="M376" s="46">
        <f>IF(B376="","",IF(COUNTIFS('Histórico'!$B$6:$B$305,B376,'Histórico'!$J$6:$J$305,"&lt;&gt;")&gt;='Parâmetros'!$B$10,AVERAGEIFS('Histórico'!$K$6:$K$305,'Histórico'!$B$6:$B$305,B376,'Histórico'!$J$6:$J$305,"&lt;&gt;"),'Parâmetros'!$B$9))</f>
        <v/>
      </c>
      <c r="N376" s="44">
        <f>IF(L376="","",MAX(0,L376*(1-M376)))</f>
        <v/>
      </c>
      <c r="O376" s="44">
        <f>IF(L376="","",L376*(1+M376))</f>
        <v/>
      </c>
      <c r="P376" s="44">
        <f>IF(L376="","",IF(INDEX('Parâmetros'!$E$18:$E$117,MATCH(B376,'Parâmetros'!$A$18:$A$117,0))="","",INDEX('Parâmetros'!$E$18:$E$117,MATCH(B376,'Parâmetros'!$A$18:$A$117,0))+N(INDEX('Parâmetros'!$F$18:$F$117,MATCH(B376,'Parâmetros'!$A$18:$A$117,0)))-SUMIFS($L$6:L376,$B$6:B376,B376,$A$6:A376,"&lt;="&amp;A376)))</f>
        <v/>
      </c>
      <c r="Q376" s="44">
        <f>IF(P376="","",MAX(0,-P376))</f>
        <v/>
      </c>
      <c r="R376" s="43">
        <f>IF(B376="","",IF(L376="","SEM BASE",IF(P376="","ESTOQUE NÃO INFORMADO",IF(P376&lt;0,"RUPTURA PREVISTA",IF(D376="Sem histórico","USAR DEMANDA INICIAL",IF(D376="Histórico insuficiente","HISTÓRICO INSUFICIENTE","OK"))))))</f>
        <v/>
      </c>
    </row>
    <row r="377">
      <c r="A377" s="42">
        <f>IF(B377="","",EDATE(EOMONTH('Parâmetros'!$B$2,0)+1,MOD(ROW()-6,12)))</f>
        <v/>
      </c>
      <c r="B37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77" s="43">
        <f>IF(B377="","",INDEX('Parâmetros'!$B$18:$B$117,MATCH(B377,'Parâmetros'!$A$18:$A$117,0)))</f>
        <v/>
      </c>
      <c r="D377" s="43">
        <f>IF(B377="","",INDEX('Parâmetros'!$I$18:$I$117,MATCH(B377,'Parâmetros'!$A$18:$A$117,0)))</f>
        <v/>
      </c>
      <c r="E377" s="44">
        <f>IF(B377="","",IF(COUNTIFS('Histórico'!$B$6:$B$305,B377,'Histórico'!$A$6:$A$305,"&gt;="&amp;EDATE(EOMONTH('Parâmetros'!$B$2,0)+1,-'Parâmetros'!$B$4),'Histórico'!$A$6:$A$305,"&lt;="&amp;'Parâmetros'!$B$2,'Histórico'!$L$6:$L$305,"OK")&gt;='Parâmetros'!$B$11,AVERAGEIFS('Histórico'!$H$6:$H$305,'Histórico'!$B$6:$B$305,B377,'Histórico'!$A$6:$A$305,"&gt;="&amp;EDATE(EOMONTH('Parâmetros'!$B$2,0)+1,-'Parâmetros'!$B$4),'Histórico'!$A$6:$A$305,"&lt;="&amp;'Parâmetros'!$B$2,'Histórico'!$L$6:$L$305,"OK"),IF(INDEX('Parâmetros'!$G$18:$G$117,MATCH(B377,'Parâmetros'!$A$18:$A$117,0))="","",INDEX('Parâmetros'!$G$18:$G$117,MATCH(B377,'Parâmetros'!$A$18:$A$117,0)))))</f>
        <v/>
      </c>
      <c r="F377" s="45">
        <f>IF(B377="","",IF(COUNTIFS('Histórico'!$B$6:$B$305,B377,'Histórico'!$L$6:$L$305,"OK",'Histórico'!$M$6:$M$305,MONTH(A377),'Histórico'!$A$6:$A$305,"&lt;="&amp;'Parâmetros'!$B$2)&gt;='Parâmetros'!$B$12,MAX('Parâmetros'!$B$13,MIN('Parâmetros'!$B$14,IFERROR(AVERAGEIFS('Histórico'!$H$6:$H$305,'Histórico'!$B$6:$B$305,B377,'Histórico'!$L$6:$L$305,"OK",'Histórico'!$M$6:$M$305,MONTH(A377),'Histórico'!$A$6:$A$305,"&lt;="&amp;'Parâmetros'!$B$2)/AVERAGEIFS('Histórico'!$H$6:$H$305,'Histórico'!$B$6:$B$305,B377,'Histórico'!$L$6:$L$305,"OK",'Histórico'!$A$6:$A$305,"&lt;="&amp;'Parâmetros'!$B$2),1))),1))</f>
        <v/>
      </c>
      <c r="G377" s="45">
        <f>IF(OR(A377="",B377=""),"",MAX(0.1,1+SUMPRODUCT(--('Eventos'!$B$6:$B$105&lt;=EOMONTH(A377,0)),--('Eventos'!$C$6:$C$105&gt;=A377),--((('Eventos'!$D$6:$D$105=B377)+('Eventos'!$D$6:$D$105="TODOS"))&gt;0),--('Eventos'!$G$6:$G$105="Ativo"),--('Eventos'!$I$6:$I$105="OK"),'Eventos'!$F$6:$F$105)))</f>
        <v/>
      </c>
      <c r="H377" s="44">
        <f>IF(OR(B377="",E377=""),"",MAX(0,E377*F377*G377))</f>
        <v/>
      </c>
      <c r="I377" s="44">
        <f>IF(H377="","",H377*'Parâmetros'!$B$6)</f>
        <v/>
      </c>
      <c r="J377" s="44">
        <f>IF(H377="","",H377*'Parâmetros'!$B$7)</f>
        <v/>
      </c>
      <c r="K377" s="44">
        <f>IF(H377="","",H377*'Parâmetros'!$B$8)</f>
        <v/>
      </c>
      <c r="L377" s="44">
        <f>IF(H377="","",IF('Parâmetros'!$B$5="Conservador",I377,IF('Parâmetros'!$B$5="Otimista",K377,J377)))</f>
        <v/>
      </c>
      <c r="M377" s="46">
        <f>IF(B377="","",IF(COUNTIFS('Histórico'!$B$6:$B$305,B377,'Histórico'!$J$6:$J$305,"&lt;&gt;")&gt;='Parâmetros'!$B$10,AVERAGEIFS('Histórico'!$K$6:$K$305,'Histórico'!$B$6:$B$305,B377,'Histórico'!$J$6:$J$305,"&lt;&gt;"),'Parâmetros'!$B$9))</f>
        <v/>
      </c>
      <c r="N377" s="44">
        <f>IF(L377="","",MAX(0,L377*(1-M377)))</f>
        <v/>
      </c>
      <c r="O377" s="44">
        <f>IF(L377="","",L377*(1+M377))</f>
        <v/>
      </c>
      <c r="P377" s="44">
        <f>IF(L377="","",IF(INDEX('Parâmetros'!$E$18:$E$117,MATCH(B377,'Parâmetros'!$A$18:$A$117,0))="","",INDEX('Parâmetros'!$E$18:$E$117,MATCH(B377,'Parâmetros'!$A$18:$A$117,0))+N(INDEX('Parâmetros'!$F$18:$F$117,MATCH(B377,'Parâmetros'!$A$18:$A$117,0)))-SUMIFS($L$6:L377,$B$6:B377,B377,$A$6:A377,"&lt;="&amp;A377)))</f>
        <v/>
      </c>
      <c r="Q377" s="44">
        <f>IF(P377="","",MAX(0,-P377))</f>
        <v/>
      </c>
      <c r="R377" s="43">
        <f>IF(B377="","",IF(L377="","SEM BASE",IF(P377="","ESTOQUE NÃO INFORMADO",IF(P377&lt;0,"RUPTURA PREVISTA",IF(D377="Sem histórico","USAR DEMANDA INICIAL",IF(D377="Histórico insuficiente","HISTÓRICO INSUFICIENTE","OK"))))))</f>
        <v/>
      </c>
    </row>
    <row r="378">
      <c r="A378" s="42">
        <f>IF(B378="","",EDATE(EOMONTH('Parâmetros'!$B$2,0)+1,MOD(ROW()-6,12)))</f>
        <v/>
      </c>
      <c r="B37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78" s="43">
        <f>IF(B378="","",INDEX('Parâmetros'!$B$18:$B$117,MATCH(B378,'Parâmetros'!$A$18:$A$117,0)))</f>
        <v/>
      </c>
      <c r="D378" s="43">
        <f>IF(B378="","",INDEX('Parâmetros'!$I$18:$I$117,MATCH(B378,'Parâmetros'!$A$18:$A$117,0)))</f>
        <v/>
      </c>
      <c r="E378" s="44">
        <f>IF(B378="","",IF(COUNTIFS('Histórico'!$B$6:$B$305,B378,'Histórico'!$A$6:$A$305,"&gt;="&amp;EDATE(EOMONTH('Parâmetros'!$B$2,0)+1,-'Parâmetros'!$B$4),'Histórico'!$A$6:$A$305,"&lt;="&amp;'Parâmetros'!$B$2,'Histórico'!$L$6:$L$305,"OK")&gt;='Parâmetros'!$B$11,AVERAGEIFS('Histórico'!$H$6:$H$305,'Histórico'!$B$6:$B$305,B378,'Histórico'!$A$6:$A$305,"&gt;="&amp;EDATE(EOMONTH('Parâmetros'!$B$2,0)+1,-'Parâmetros'!$B$4),'Histórico'!$A$6:$A$305,"&lt;="&amp;'Parâmetros'!$B$2,'Histórico'!$L$6:$L$305,"OK"),IF(INDEX('Parâmetros'!$G$18:$G$117,MATCH(B378,'Parâmetros'!$A$18:$A$117,0))="","",INDEX('Parâmetros'!$G$18:$G$117,MATCH(B378,'Parâmetros'!$A$18:$A$117,0)))))</f>
        <v/>
      </c>
      <c r="F378" s="45">
        <f>IF(B378="","",IF(COUNTIFS('Histórico'!$B$6:$B$305,B378,'Histórico'!$L$6:$L$305,"OK",'Histórico'!$M$6:$M$305,MONTH(A378),'Histórico'!$A$6:$A$305,"&lt;="&amp;'Parâmetros'!$B$2)&gt;='Parâmetros'!$B$12,MAX('Parâmetros'!$B$13,MIN('Parâmetros'!$B$14,IFERROR(AVERAGEIFS('Histórico'!$H$6:$H$305,'Histórico'!$B$6:$B$305,B378,'Histórico'!$L$6:$L$305,"OK",'Histórico'!$M$6:$M$305,MONTH(A378),'Histórico'!$A$6:$A$305,"&lt;="&amp;'Parâmetros'!$B$2)/AVERAGEIFS('Histórico'!$H$6:$H$305,'Histórico'!$B$6:$B$305,B378,'Histórico'!$L$6:$L$305,"OK",'Histórico'!$A$6:$A$305,"&lt;="&amp;'Parâmetros'!$B$2),1))),1))</f>
        <v/>
      </c>
      <c r="G378" s="45">
        <f>IF(OR(A378="",B378=""),"",MAX(0.1,1+SUMPRODUCT(--('Eventos'!$B$6:$B$105&lt;=EOMONTH(A378,0)),--('Eventos'!$C$6:$C$105&gt;=A378),--((('Eventos'!$D$6:$D$105=B378)+('Eventos'!$D$6:$D$105="TODOS"))&gt;0),--('Eventos'!$G$6:$G$105="Ativo"),--('Eventos'!$I$6:$I$105="OK"),'Eventos'!$F$6:$F$105)))</f>
        <v/>
      </c>
      <c r="H378" s="44">
        <f>IF(OR(B378="",E378=""),"",MAX(0,E378*F378*G378))</f>
        <v/>
      </c>
      <c r="I378" s="44">
        <f>IF(H378="","",H378*'Parâmetros'!$B$6)</f>
        <v/>
      </c>
      <c r="J378" s="44">
        <f>IF(H378="","",H378*'Parâmetros'!$B$7)</f>
        <v/>
      </c>
      <c r="K378" s="44">
        <f>IF(H378="","",H378*'Parâmetros'!$B$8)</f>
        <v/>
      </c>
      <c r="L378" s="44">
        <f>IF(H378="","",IF('Parâmetros'!$B$5="Conservador",I378,IF('Parâmetros'!$B$5="Otimista",K378,J378)))</f>
        <v/>
      </c>
      <c r="M378" s="46">
        <f>IF(B378="","",IF(COUNTIFS('Histórico'!$B$6:$B$305,B378,'Histórico'!$J$6:$J$305,"&lt;&gt;")&gt;='Parâmetros'!$B$10,AVERAGEIFS('Histórico'!$K$6:$K$305,'Histórico'!$B$6:$B$305,B378,'Histórico'!$J$6:$J$305,"&lt;&gt;"),'Parâmetros'!$B$9))</f>
        <v/>
      </c>
      <c r="N378" s="44">
        <f>IF(L378="","",MAX(0,L378*(1-M378)))</f>
        <v/>
      </c>
      <c r="O378" s="44">
        <f>IF(L378="","",L378*(1+M378))</f>
        <v/>
      </c>
      <c r="P378" s="44">
        <f>IF(L378="","",IF(INDEX('Parâmetros'!$E$18:$E$117,MATCH(B378,'Parâmetros'!$A$18:$A$117,0))="","",INDEX('Parâmetros'!$E$18:$E$117,MATCH(B378,'Parâmetros'!$A$18:$A$117,0))+N(INDEX('Parâmetros'!$F$18:$F$117,MATCH(B378,'Parâmetros'!$A$18:$A$117,0)))-SUMIFS($L$6:L378,$B$6:B378,B378,$A$6:A378,"&lt;="&amp;A378)))</f>
        <v/>
      </c>
      <c r="Q378" s="44">
        <f>IF(P378="","",MAX(0,-P378))</f>
        <v/>
      </c>
      <c r="R378" s="43">
        <f>IF(B378="","",IF(L378="","SEM BASE",IF(P378="","ESTOQUE NÃO INFORMADO",IF(P378&lt;0,"RUPTURA PREVISTA",IF(D378="Sem histórico","USAR DEMANDA INICIAL",IF(D378="Histórico insuficiente","HISTÓRICO INSUFICIENTE","OK"))))))</f>
        <v/>
      </c>
    </row>
    <row r="379">
      <c r="A379" s="42">
        <f>IF(B379="","",EDATE(EOMONTH('Parâmetros'!$B$2,0)+1,MOD(ROW()-6,12)))</f>
        <v/>
      </c>
      <c r="B37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79" s="43">
        <f>IF(B379="","",INDEX('Parâmetros'!$B$18:$B$117,MATCH(B379,'Parâmetros'!$A$18:$A$117,0)))</f>
        <v/>
      </c>
      <c r="D379" s="43">
        <f>IF(B379="","",INDEX('Parâmetros'!$I$18:$I$117,MATCH(B379,'Parâmetros'!$A$18:$A$117,0)))</f>
        <v/>
      </c>
      <c r="E379" s="44">
        <f>IF(B379="","",IF(COUNTIFS('Histórico'!$B$6:$B$305,B379,'Histórico'!$A$6:$A$305,"&gt;="&amp;EDATE(EOMONTH('Parâmetros'!$B$2,0)+1,-'Parâmetros'!$B$4),'Histórico'!$A$6:$A$305,"&lt;="&amp;'Parâmetros'!$B$2,'Histórico'!$L$6:$L$305,"OK")&gt;='Parâmetros'!$B$11,AVERAGEIFS('Histórico'!$H$6:$H$305,'Histórico'!$B$6:$B$305,B379,'Histórico'!$A$6:$A$305,"&gt;="&amp;EDATE(EOMONTH('Parâmetros'!$B$2,0)+1,-'Parâmetros'!$B$4),'Histórico'!$A$6:$A$305,"&lt;="&amp;'Parâmetros'!$B$2,'Histórico'!$L$6:$L$305,"OK"),IF(INDEX('Parâmetros'!$G$18:$G$117,MATCH(B379,'Parâmetros'!$A$18:$A$117,0))="","",INDEX('Parâmetros'!$G$18:$G$117,MATCH(B379,'Parâmetros'!$A$18:$A$117,0)))))</f>
        <v/>
      </c>
      <c r="F379" s="45">
        <f>IF(B379="","",IF(COUNTIFS('Histórico'!$B$6:$B$305,B379,'Histórico'!$L$6:$L$305,"OK",'Histórico'!$M$6:$M$305,MONTH(A379),'Histórico'!$A$6:$A$305,"&lt;="&amp;'Parâmetros'!$B$2)&gt;='Parâmetros'!$B$12,MAX('Parâmetros'!$B$13,MIN('Parâmetros'!$B$14,IFERROR(AVERAGEIFS('Histórico'!$H$6:$H$305,'Histórico'!$B$6:$B$305,B379,'Histórico'!$L$6:$L$305,"OK",'Histórico'!$M$6:$M$305,MONTH(A379),'Histórico'!$A$6:$A$305,"&lt;="&amp;'Parâmetros'!$B$2)/AVERAGEIFS('Histórico'!$H$6:$H$305,'Histórico'!$B$6:$B$305,B379,'Histórico'!$L$6:$L$305,"OK",'Histórico'!$A$6:$A$305,"&lt;="&amp;'Parâmetros'!$B$2),1))),1))</f>
        <v/>
      </c>
      <c r="G379" s="45">
        <f>IF(OR(A379="",B379=""),"",MAX(0.1,1+SUMPRODUCT(--('Eventos'!$B$6:$B$105&lt;=EOMONTH(A379,0)),--('Eventos'!$C$6:$C$105&gt;=A379),--((('Eventos'!$D$6:$D$105=B379)+('Eventos'!$D$6:$D$105="TODOS"))&gt;0),--('Eventos'!$G$6:$G$105="Ativo"),--('Eventos'!$I$6:$I$105="OK"),'Eventos'!$F$6:$F$105)))</f>
        <v/>
      </c>
      <c r="H379" s="44">
        <f>IF(OR(B379="",E379=""),"",MAX(0,E379*F379*G379))</f>
        <v/>
      </c>
      <c r="I379" s="44">
        <f>IF(H379="","",H379*'Parâmetros'!$B$6)</f>
        <v/>
      </c>
      <c r="J379" s="44">
        <f>IF(H379="","",H379*'Parâmetros'!$B$7)</f>
        <v/>
      </c>
      <c r="K379" s="44">
        <f>IF(H379="","",H379*'Parâmetros'!$B$8)</f>
        <v/>
      </c>
      <c r="L379" s="44">
        <f>IF(H379="","",IF('Parâmetros'!$B$5="Conservador",I379,IF('Parâmetros'!$B$5="Otimista",K379,J379)))</f>
        <v/>
      </c>
      <c r="M379" s="46">
        <f>IF(B379="","",IF(COUNTIFS('Histórico'!$B$6:$B$305,B379,'Histórico'!$J$6:$J$305,"&lt;&gt;")&gt;='Parâmetros'!$B$10,AVERAGEIFS('Histórico'!$K$6:$K$305,'Histórico'!$B$6:$B$305,B379,'Histórico'!$J$6:$J$305,"&lt;&gt;"),'Parâmetros'!$B$9))</f>
        <v/>
      </c>
      <c r="N379" s="44">
        <f>IF(L379="","",MAX(0,L379*(1-M379)))</f>
        <v/>
      </c>
      <c r="O379" s="44">
        <f>IF(L379="","",L379*(1+M379))</f>
        <v/>
      </c>
      <c r="P379" s="44">
        <f>IF(L379="","",IF(INDEX('Parâmetros'!$E$18:$E$117,MATCH(B379,'Parâmetros'!$A$18:$A$117,0))="","",INDEX('Parâmetros'!$E$18:$E$117,MATCH(B379,'Parâmetros'!$A$18:$A$117,0))+N(INDEX('Parâmetros'!$F$18:$F$117,MATCH(B379,'Parâmetros'!$A$18:$A$117,0)))-SUMIFS($L$6:L379,$B$6:B379,B379,$A$6:A379,"&lt;="&amp;A379)))</f>
        <v/>
      </c>
      <c r="Q379" s="44">
        <f>IF(P379="","",MAX(0,-P379))</f>
        <v/>
      </c>
      <c r="R379" s="43">
        <f>IF(B379="","",IF(L379="","SEM BASE",IF(P379="","ESTOQUE NÃO INFORMADO",IF(P379&lt;0,"RUPTURA PREVISTA",IF(D379="Sem histórico","USAR DEMANDA INICIAL",IF(D379="Histórico insuficiente","HISTÓRICO INSUFICIENTE","OK"))))))</f>
        <v/>
      </c>
    </row>
    <row r="380">
      <c r="A380" s="42">
        <f>IF(B380="","",EDATE(EOMONTH('Parâmetros'!$B$2,0)+1,MOD(ROW()-6,12)))</f>
        <v/>
      </c>
      <c r="B38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80" s="43">
        <f>IF(B380="","",INDEX('Parâmetros'!$B$18:$B$117,MATCH(B380,'Parâmetros'!$A$18:$A$117,0)))</f>
        <v/>
      </c>
      <c r="D380" s="43">
        <f>IF(B380="","",INDEX('Parâmetros'!$I$18:$I$117,MATCH(B380,'Parâmetros'!$A$18:$A$117,0)))</f>
        <v/>
      </c>
      <c r="E380" s="44">
        <f>IF(B380="","",IF(COUNTIFS('Histórico'!$B$6:$B$305,B380,'Histórico'!$A$6:$A$305,"&gt;="&amp;EDATE(EOMONTH('Parâmetros'!$B$2,0)+1,-'Parâmetros'!$B$4),'Histórico'!$A$6:$A$305,"&lt;="&amp;'Parâmetros'!$B$2,'Histórico'!$L$6:$L$305,"OK")&gt;='Parâmetros'!$B$11,AVERAGEIFS('Histórico'!$H$6:$H$305,'Histórico'!$B$6:$B$305,B380,'Histórico'!$A$6:$A$305,"&gt;="&amp;EDATE(EOMONTH('Parâmetros'!$B$2,0)+1,-'Parâmetros'!$B$4),'Histórico'!$A$6:$A$305,"&lt;="&amp;'Parâmetros'!$B$2,'Histórico'!$L$6:$L$305,"OK"),IF(INDEX('Parâmetros'!$G$18:$G$117,MATCH(B380,'Parâmetros'!$A$18:$A$117,0))="","",INDEX('Parâmetros'!$G$18:$G$117,MATCH(B380,'Parâmetros'!$A$18:$A$117,0)))))</f>
        <v/>
      </c>
      <c r="F380" s="45">
        <f>IF(B380="","",IF(COUNTIFS('Histórico'!$B$6:$B$305,B380,'Histórico'!$L$6:$L$305,"OK",'Histórico'!$M$6:$M$305,MONTH(A380),'Histórico'!$A$6:$A$305,"&lt;="&amp;'Parâmetros'!$B$2)&gt;='Parâmetros'!$B$12,MAX('Parâmetros'!$B$13,MIN('Parâmetros'!$B$14,IFERROR(AVERAGEIFS('Histórico'!$H$6:$H$305,'Histórico'!$B$6:$B$305,B380,'Histórico'!$L$6:$L$305,"OK",'Histórico'!$M$6:$M$305,MONTH(A380),'Histórico'!$A$6:$A$305,"&lt;="&amp;'Parâmetros'!$B$2)/AVERAGEIFS('Histórico'!$H$6:$H$305,'Histórico'!$B$6:$B$305,B380,'Histórico'!$L$6:$L$305,"OK",'Histórico'!$A$6:$A$305,"&lt;="&amp;'Parâmetros'!$B$2),1))),1))</f>
        <v/>
      </c>
      <c r="G380" s="45">
        <f>IF(OR(A380="",B380=""),"",MAX(0.1,1+SUMPRODUCT(--('Eventos'!$B$6:$B$105&lt;=EOMONTH(A380,0)),--('Eventos'!$C$6:$C$105&gt;=A380),--((('Eventos'!$D$6:$D$105=B380)+('Eventos'!$D$6:$D$105="TODOS"))&gt;0),--('Eventos'!$G$6:$G$105="Ativo"),--('Eventos'!$I$6:$I$105="OK"),'Eventos'!$F$6:$F$105)))</f>
        <v/>
      </c>
      <c r="H380" s="44">
        <f>IF(OR(B380="",E380=""),"",MAX(0,E380*F380*G380))</f>
        <v/>
      </c>
      <c r="I380" s="44">
        <f>IF(H380="","",H380*'Parâmetros'!$B$6)</f>
        <v/>
      </c>
      <c r="J380" s="44">
        <f>IF(H380="","",H380*'Parâmetros'!$B$7)</f>
        <v/>
      </c>
      <c r="K380" s="44">
        <f>IF(H380="","",H380*'Parâmetros'!$B$8)</f>
        <v/>
      </c>
      <c r="L380" s="44">
        <f>IF(H380="","",IF('Parâmetros'!$B$5="Conservador",I380,IF('Parâmetros'!$B$5="Otimista",K380,J380)))</f>
        <v/>
      </c>
      <c r="M380" s="46">
        <f>IF(B380="","",IF(COUNTIFS('Histórico'!$B$6:$B$305,B380,'Histórico'!$J$6:$J$305,"&lt;&gt;")&gt;='Parâmetros'!$B$10,AVERAGEIFS('Histórico'!$K$6:$K$305,'Histórico'!$B$6:$B$305,B380,'Histórico'!$J$6:$J$305,"&lt;&gt;"),'Parâmetros'!$B$9))</f>
        <v/>
      </c>
      <c r="N380" s="44">
        <f>IF(L380="","",MAX(0,L380*(1-M380)))</f>
        <v/>
      </c>
      <c r="O380" s="44">
        <f>IF(L380="","",L380*(1+M380))</f>
        <v/>
      </c>
      <c r="P380" s="44">
        <f>IF(L380="","",IF(INDEX('Parâmetros'!$E$18:$E$117,MATCH(B380,'Parâmetros'!$A$18:$A$117,0))="","",INDEX('Parâmetros'!$E$18:$E$117,MATCH(B380,'Parâmetros'!$A$18:$A$117,0))+N(INDEX('Parâmetros'!$F$18:$F$117,MATCH(B380,'Parâmetros'!$A$18:$A$117,0)))-SUMIFS($L$6:L380,$B$6:B380,B380,$A$6:A380,"&lt;="&amp;A380)))</f>
        <v/>
      </c>
      <c r="Q380" s="44">
        <f>IF(P380="","",MAX(0,-P380))</f>
        <v/>
      </c>
      <c r="R380" s="43">
        <f>IF(B380="","",IF(L380="","SEM BASE",IF(P380="","ESTOQUE NÃO INFORMADO",IF(P380&lt;0,"RUPTURA PREVISTA",IF(D380="Sem histórico","USAR DEMANDA INICIAL",IF(D380="Histórico insuficiente","HISTÓRICO INSUFICIENTE","OK"))))))</f>
        <v/>
      </c>
    </row>
    <row r="381">
      <c r="A381" s="42">
        <f>IF(B381="","",EDATE(EOMONTH('Parâmetros'!$B$2,0)+1,MOD(ROW()-6,12)))</f>
        <v/>
      </c>
      <c r="B38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81" s="43">
        <f>IF(B381="","",INDEX('Parâmetros'!$B$18:$B$117,MATCH(B381,'Parâmetros'!$A$18:$A$117,0)))</f>
        <v/>
      </c>
      <c r="D381" s="43">
        <f>IF(B381="","",INDEX('Parâmetros'!$I$18:$I$117,MATCH(B381,'Parâmetros'!$A$18:$A$117,0)))</f>
        <v/>
      </c>
      <c r="E381" s="44">
        <f>IF(B381="","",IF(COUNTIFS('Histórico'!$B$6:$B$305,B381,'Histórico'!$A$6:$A$305,"&gt;="&amp;EDATE(EOMONTH('Parâmetros'!$B$2,0)+1,-'Parâmetros'!$B$4),'Histórico'!$A$6:$A$305,"&lt;="&amp;'Parâmetros'!$B$2,'Histórico'!$L$6:$L$305,"OK")&gt;='Parâmetros'!$B$11,AVERAGEIFS('Histórico'!$H$6:$H$305,'Histórico'!$B$6:$B$305,B381,'Histórico'!$A$6:$A$305,"&gt;="&amp;EDATE(EOMONTH('Parâmetros'!$B$2,0)+1,-'Parâmetros'!$B$4),'Histórico'!$A$6:$A$305,"&lt;="&amp;'Parâmetros'!$B$2,'Histórico'!$L$6:$L$305,"OK"),IF(INDEX('Parâmetros'!$G$18:$G$117,MATCH(B381,'Parâmetros'!$A$18:$A$117,0))="","",INDEX('Parâmetros'!$G$18:$G$117,MATCH(B381,'Parâmetros'!$A$18:$A$117,0)))))</f>
        <v/>
      </c>
      <c r="F381" s="45">
        <f>IF(B381="","",IF(COUNTIFS('Histórico'!$B$6:$B$305,B381,'Histórico'!$L$6:$L$305,"OK",'Histórico'!$M$6:$M$305,MONTH(A381),'Histórico'!$A$6:$A$305,"&lt;="&amp;'Parâmetros'!$B$2)&gt;='Parâmetros'!$B$12,MAX('Parâmetros'!$B$13,MIN('Parâmetros'!$B$14,IFERROR(AVERAGEIFS('Histórico'!$H$6:$H$305,'Histórico'!$B$6:$B$305,B381,'Histórico'!$L$6:$L$305,"OK",'Histórico'!$M$6:$M$305,MONTH(A381),'Histórico'!$A$6:$A$305,"&lt;="&amp;'Parâmetros'!$B$2)/AVERAGEIFS('Histórico'!$H$6:$H$305,'Histórico'!$B$6:$B$305,B381,'Histórico'!$L$6:$L$305,"OK",'Histórico'!$A$6:$A$305,"&lt;="&amp;'Parâmetros'!$B$2),1))),1))</f>
        <v/>
      </c>
      <c r="G381" s="45">
        <f>IF(OR(A381="",B381=""),"",MAX(0.1,1+SUMPRODUCT(--('Eventos'!$B$6:$B$105&lt;=EOMONTH(A381,0)),--('Eventos'!$C$6:$C$105&gt;=A381),--((('Eventos'!$D$6:$D$105=B381)+('Eventos'!$D$6:$D$105="TODOS"))&gt;0),--('Eventos'!$G$6:$G$105="Ativo"),--('Eventos'!$I$6:$I$105="OK"),'Eventos'!$F$6:$F$105)))</f>
        <v/>
      </c>
      <c r="H381" s="44">
        <f>IF(OR(B381="",E381=""),"",MAX(0,E381*F381*G381))</f>
        <v/>
      </c>
      <c r="I381" s="44">
        <f>IF(H381="","",H381*'Parâmetros'!$B$6)</f>
        <v/>
      </c>
      <c r="J381" s="44">
        <f>IF(H381="","",H381*'Parâmetros'!$B$7)</f>
        <v/>
      </c>
      <c r="K381" s="44">
        <f>IF(H381="","",H381*'Parâmetros'!$B$8)</f>
        <v/>
      </c>
      <c r="L381" s="44">
        <f>IF(H381="","",IF('Parâmetros'!$B$5="Conservador",I381,IF('Parâmetros'!$B$5="Otimista",K381,J381)))</f>
        <v/>
      </c>
      <c r="M381" s="46">
        <f>IF(B381="","",IF(COUNTIFS('Histórico'!$B$6:$B$305,B381,'Histórico'!$J$6:$J$305,"&lt;&gt;")&gt;='Parâmetros'!$B$10,AVERAGEIFS('Histórico'!$K$6:$K$305,'Histórico'!$B$6:$B$305,B381,'Histórico'!$J$6:$J$305,"&lt;&gt;"),'Parâmetros'!$B$9))</f>
        <v/>
      </c>
      <c r="N381" s="44">
        <f>IF(L381="","",MAX(0,L381*(1-M381)))</f>
        <v/>
      </c>
      <c r="O381" s="44">
        <f>IF(L381="","",L381*(1+M381))</f>
        <v/>
      </c>
      <c r="P381" s="44">
        <f>IF(L381="","",IF(INDEX('Parâmetros'!$E$18:$E$117,MATCH(B381,'Parâmetros'!$A$18:$A$117,0))="","",INDEX('Parâmetros'!$E$18:$E$117,MATCH(B381,'Parâmetros'!$A$18:$A$117,0))+N(INDEX('Parâmetros'!$F$18:$F$117,MATCH(B381,'Parâmetros'!$A$18:$A$117,0)))-SUMIFS($L$6:L381,$B$6:B381,B381,$A$6:A381,"&lt;="&amp;A381)))</f>
        <v/>
      </c>
      <c r="Q381" s="44">
        <f>IF(P381="","",MAX(0,-P381))</f>
        <v/>
      </c>
      <c r="R381" s="43">
        <f>IF(B381="","",IF(L381="","SEM BASE",IF(P381="","ESTOQUE NÃO INFORMADO",IF(P381&lt;0,"RUPTURA PREVISTA",IF(D381="Sem histórico","USAR DEMANDA INICIAL",IF(D381="Histórico insuficiente","HISTÓRICO INSUFICIENTE","OK"))))))</f>
        <v/>
      </c>
    </row>
    <row r="382">
      <c r="A382" s="42">
        <f>IF(B382="","",EDATE(EOMONTH('Parâmetros'!$B$2,0)+1,MOD(ROW()-6,12)))</f>
        <v/>
      </c>
      <c r="B38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82" s="43">
        <f>IF(B382="","",INDEX('Parâmetros'!$B$18:$B$117,MATCH(B382,'Parâmetros'!$A$18:$A$117,0)))</f>
        <v/>
      </c>
      <c r="D382" s="43">
        <f>IF(B382="","",INDEX('Parâmetros'!$I$18:$I$117,MATCH(B382,'Parâmetros'!$A$18:$A$117,0)))</f>
        <v/>
      </c>
      <c r="E382" s="44">
        <f>IF(B382="","",IF(COUNTIFS('Histórico'!$B$6:$B$305,B382,'Histórico'!$A$6:$A$305,"&gt;="&amp;EDATE(EOMONTH('Parâmetros'!$B$2,0)+1,-'Parâmetros'!$B$4),'Histórico'!$A$6:$A$305,"&lt;="&amp;'Parâmetros'!$B$2,'Histórico'!$L$6:$L$305,"OK")&gt;='Parâmetros'!$B$11,AVERAGEIFS('Histórico'!$H$6:$H$305,'Histórico'!$B$6:$B$305,B382,'Histórico'!$A$6:$A$305,"&gt;="&amp;EDATE(EOMONTH('Parâmetros'!$B$2,0)+1,-'Parâmetros'!$B$4),'Histórico'!$A$6:$A$305,"&lt;="&amp;'Parâmetros'!$B$2,'Histórico'!$L$6:$L$305,"OK"),IF(INDEX('Parâmetros'!$G$18:$G$117,MATCH(B382,'Parâmetros'!$A$18:$A$117,0))="","",INDEX('Parâmetros'!$G$18:$G$117,MATCH(B382,'Parâmetros'!$A$18:$A$117,0)))))</f>
        <v/>
      </c>
      <c r="F382" s="45">
        <f>IF(B382="","",IF(COUNTIFS('Histórico'!$B$6:$B$305,B382,'Histórico'!$L$6:$L$305,"OK",'Histórico'!$M$6:$M$305,MONTH(A382),'Histórico'!$A$6:$A$305,"&lt;="&amp;'Parâmetros'!$B$2)&gt;='Parâmetros'!$B$12,MAX('Parâmetros'!$B$13,MIN('Parâmetros'!$B$14,IFERROR(AVERAGEIFS('Histórico'!$H$6:$H$305,'Histórico'!$B$6:$B$305,B382,'Histórico'!$L$6:$L$305,"OK",'Histórico'!$M$6:$M$305,MONTH(A382),'Histórico'!$A$6:$A$305,"&lt;="&amp;'Parâmetros'!$B$2)/AVERAGEIFS('Histórico'!$H$6:$H$305,'Histórico'!$B$6:$B$305,B382,'Histórico'!$L$6:$L$305,"OK",'Histórico'!$A$6:$A$305,"&lt;="&amp;'Parâmetros'!$B$2),1))),1))</f>
        <v/>
      </c>
      <c r="G382" s="45">
        <f>IF(OR(A382="",B382=""),"",MAX(0.1,1+SUMPRODUCT(--('Eventos'!$B$6:$B$105&lt;=EOMONTH(A382,0)),--('Eventos'!$C$6:$C$105&gt;=A382),--((('Eventos'!$D$6:$D$105=B382)+('Eventos'!$D$6:$D$105="TODOS"))&gt;0),--('Eventos'!$G$6:$G$105="Ativo"),--('Eventos'!$I$6:$I$105="OK"),'Eventos'!$F$6:$F$105)))</f>
        <v/>
      </c>
      <c r="H382" s="44">
        <f>IF(OR(B382="",E382=""),"",MAX(0,E382*F382*G382))</f>
        <v/>
      </c>
      <c r="I382" s="44">
        <f>IF(H382="","",H382*'Parâmetros'!$B$6)</f>
        <v/>
      </c>
      <c r="J382" s="44">
        <f>IF(H382="","",H382*'Parâmetros'!$B$7)</f>
        <v/>
      </c>
      <c r="K382" s="44">
        <f>IF(H382="","",H382*'Parâmetros'!$B$8)</f>
        <v/>
      </c>
      <c r="L382" s="44">
        <f>IF(H382="","",IF('Parâmetros'!$B$5="Conservador",I382,IF('Parâmetros'!$B$5="Otimista",K382,J382)))</f>
        <v/>
      </c>
      <c r="M382" s="46">
        <f>IF(B382="","",IF(COUNTIFS('Histórico'!$B$6:$B$305,B382,'Histórico'!$J$6:$J$305,"&lt;&gt;")&gt;='Parâmetros'!$B$10,AVERAGEIFS('Histórico'!$K$6:$K$305,'Histórico'!$B$6:$B$305,B382,'Histórico'!$J$6:$J$305,"&lt;&gt;"),'Parâmetros'!$B$9))</f>
        <v/>
      </c>
      <c r="N382" s="44">
        <f>IF(L382="","",MAX(0,L382*(1-M382)))</f>
        <v/>
      </c>
      <c r="O382" s="44">
        <f>IF(L382="","",L382*(1+M382))</f>
        <v/>
      </c>
      <c r="P382" s="44">
        <f>IF(L382="","",IF(INDEX('Parâmetros'!$E$18:$E$117,MATCH(B382,'Parâmetros'!$A$18:$A$117,0))="","",INDEX('Parâmetros'!$E$18:$E$117,MATCH(B382,'Parâmetros'!$A$18:$A$117,0))+N(INDEX('Parâmetros'!$F$18:$F$117,MATCH(B382,'Parâmetros'!$A$18:$A$117,0)))-SUMIFS($L$6:L382,$B$6:B382,B382,$A$6:A382,"&lt;="&amp;A382)))</f>
        <v/>
      </c>
      <c r="Q382" s="44">
        <f>IF(P382="","",MAX(0,-P382))</f>
        <v/>
      </c>
      <c r="R382" s="43">
        <f>IF(B382="","",IF(L382="","SEM BASE",IF(P382="","ESTOQUE NÃO INFORMADO",IF(P382&lt;0,"RUPTURA PREVISTA",IF(D382="Sem histórico","USAR DEMANDA INICIAL",IF(D382="Histórico insuficiente","HISTÓRICO INSUFICIENTE","OK"))))))</f>
        <v/>
      </c>
    </row>
    <row r="383">
      <c r="A383" s="42">
        <f>IF(B383="","",EDATE(EOMONTH('Parâmetros'!$B$2,0)+1,MOD(ROW()-6,12)))</f>
        <v/>
      </c>
      <c r="B38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83" s="43">
        <f>IF(B383="","",INDEX('Parâmetros'!$B$18:$B$117,MATCH(B383,'Parâmetros'!$A$18:$A$117,0)))</f>
        <v/>
      </c>
      <c r="D383" s="43">
        <f>IF(B383="","",INDEX('Parâmetros'!$I$18:$I$117,MATCH(B383,'Parâmetros'!$A$18:$A$117,0)))</f>
        <v/>
      </c>
      <c r="E383" s="44">
        <f>IF(B383="","",IF(COUNTIFS('Histórico'!$B$6:$B$305,B383,'Histórico'!$A$6:$A$305,"&gt;="&amp;EDATE(EOMONTH('Parâmetros'!$B$2,0)+1,-'Parâmetros'!$B$4),'Histórico'!$A$6:$A$305,"&lt;="&amp;'Parâmetros'!$B$2,'Histórico'!$L$6:$L$305,"OK")&gt;='Parâmetros'!$B$11,AVERAGEIFS('Histórico'!$H$6:$H$305,'Histórico'!$B$6:$B$305,B383,'Histórico'!$A$6:$A$305,"&gt;="&amp;EDATE(EOMONTH('Parâmetros'!$B$2,0)+1,-'Parâmetros'!$B$4),'Histórico'!$A$6:$A$305,"&lt;="&amp;'Parâmetros'!$B$2,'Histórico'!$L$6:$L$305,"OK"),IF(INDEX('Parâmetros'!$G$18:$G$117,MATCH(B383,'Parâmetros'!$A$18:$A$117,0))="","",INDEX('Parâmetros'!$G$18:$G$117,MATCH(B383,'Parâmetros'!$A$18:$A$117,0)))))</f>
        <v/>
      </c>
      <c r="F383" s="45">
        <f>IF(B383="","",IF(COUNTIFS('Histórico'!$B$6:$B$305,B383,'Histórico'!$L$6:$L$305,"OK",'Histórico'!$M$6:$M$305,MONTH(A383),'Histórico'!$A$6:$A$305,"&lt;="&amp;'Parâmetros'!$B$2)&gt;='Parâmetros'!$B$12,MAX('Parâmetros'!$B$13,MIN('Parâmetros'!$B$14,IFERROR(AVERAGEIFS('Histórico'!$H$6:$H$305,'Histórico'!$B$6:$B$305,B383,'Histórico'!$L$6:$L$305,"OK",'Histórico'!$M$6:$M$305,MONTH(A383),'Histórico'!$A$6:$A$305,"&lt;="&amp;'Parâmetros'!$B$2)/AVERAGEIFS('Histórico'!$H$6:$H$305,'Histórico'!$B$6:$B$305,B383,'Histórico'!$L$6:$L$305,"OK",'Histórico'!$A$6:$A$305,"&lt;="&amp;'Parâmetros'!$B$2),1))),1))</f>
        <v/>
      </c>
      <c r="G383" s="45">
        <f>IF(OR(A383="",B383=""),"",MAX(0.1,1+SUMPRODUCT(--('Eventos'!$B$6:$B$105&lt;=EOMONTH(A383,0)),--('Eventos'!$C$6:$C$105&gt;=A383),--((('Eventos'!$D$6:$D$105=B383)+('Eventos'!$D$6:$D$105="TODOS"))&gt;0),--('Eventos'!$G$6:$G$105="Ativo"),--('Eventos'!$I$6:$I$105="OK"),'Eventos'!$F$6:$F$105)))</f>
        <v/>
      </c>
      <c r="H383" s="44">
        <f>IF(OR(B383="",E383=""),"",MAX(0,E383*F383*G383))</f>
        <v/>
      </c>
      <c r="I383" s="44">
        <f>IF(H383="","",H383*'Parâmetros'!$B$6)</f>
        <v/>
      </c>
      <c r="J383" s="44">
        <f>IF(H383="","",H383*'Parâmetros'!$B$7)</f>
        <v/>
      </c>
      <c r="K383" s="44">
        <f>IF(H383="","",H383*'Parâmetros'!$B$8)</f>
        <v/>
      </c>
      <c r="L383" s="44">
        <f>IF(H383="","",IF('Parâmetros'!$B$5="Conservador",I383,IF('Parâmetros'!$B$5="Otimista",K383,J383)))</f>
        <v/>
      </c>
      <c r="M383" s="46">
        <f>IF(B383="","",IF(COUNTIFS('Histórico'!$B$6:$B$305,B383,'Histórico'!$J$6:$J$305,"&lt;&gt;")&gt;='Parâmetros'!$B$10,AVERAGEIFS('Histórico'!$K$6:$K$305,'Histórico'!$B$6:$B$305,B383,'Histórico'!$J$6:$J$305,"&lt;&gt;"),'Parâmetros'!$B$9))</f>
        <v/>
      </c>
      <c r="N383" s="44">
        <f>IF(L383="","",MAX(0,L383*(1-M383)))</f>
        <v/>
      </c>
      <c r="O383" s="44">
        <f>IF(L383="","",L383*(1+M383))</f>
        <v/>
      </c>
      <c r="P383" s="44">
        <f>IF(L383="","",IF(INDEX('Parâmetros'!$E$18:$E$117,MATCH(B383,'Parâmetros'!$A$18:$A$117,0))="","",INDEX('Parâmetros'!$E$18:$E$117,MATCH(B383,'Parâmetros'!$A$18:$A$117,0))+N(INDEX('Parâmetros'!$F$18:$F$117,MATCH(B383,'Parâmetros'!$A$18:$A$117,0)))-SUMIFS($L$6:L383,$B$6:B383,B383,$A$6:A383,"&lt;="&amp;A383)))</f>
        <v/>
      </c>
      <c r="Q383" s="44">
        <f>IF(P383="","",MAX(0,-P383))</f>
        <v/>
      </c>
      <c r="R383" s="43">
        <f>IF(B383="","",IF(L383="","SEM BASE",IF(P383="","ESTOQUE NÃO INFORMADO",IF(P383&lt;0,"RUPTURA PREVISTA",IF(D383="Sem histórico","USAR DEMANDA INICIAL",IF(D383="Histórico insuficiente","HISTÓRICO INSUFICIENTE","OK"))))))</f>
        <v/>
      </c>
    </row>
    <row r="384">
      <c r="A384" s="42">
        <f>IF(B384="","",EDATE(EOMONTH('Parâmetros'!$B$2,0)+1,MOD(ROW()-6,12)))</f>
        <v/>
      </c>
      <c r="B38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84" s="43">
        <f>IF(B384="","",INDEX('Parâmetros'!$B$18:$B$117,MATCH(B384,'Parâmetros'!$A$18:$A$117,0)))</f>
        <v/>
      </c>
      <c r="D384" s="43">
        <f>IF(B384="","",INDEX('Parâmetros'!$I$18:$I$117,MATCH(B384,'Parâmetros'!$A$18:$A$117,0)))</f>
        <v/>
      </c>
      <c r="E384" s="44">
        <f>IF(B384="","",IF(COUNTIFS('Histórico'!$B$6:$B$305,B384,'Histórico'!$A$6:$A$305,"&gt;="&amp;EDATE(EOMONTH('Parâmetros'!$B$2,0)+1,-'Parâmetros'!$B$4),'Histórico'!$A$6:$A$305,"&lt;="&amp;'Parâmetros'!$B$2,'Histórico'!$L$6:$L$305,"OK")&gt;='Parâmetros'!$B$11,AVERAGEIFS('Histórico'!$H$6:$H$305,'Histórico'!$B$6:$B$305,B384,'Histórico'!$A$6:$A$305,"&gt;="&amp;EDATE(EOMONTH('Parâmetros'!$B$2,0)+1,-'Parâmetros'!$B$4),'Histórico'!$A$6:$A$305,"&lt;="&amp;'Parâmetros'!$B$2,'Histórico'!$L$6:$L$305,"OK"),IF(INDEX('Parâmetros'!$G$18:$G$117,MATCH(B384,'Parâmetros'!$A$18:$A$117,0))="","",INDEX('Parâmetros'!$G$18:$G$117,MATCH(B384,'Parâmetros'!$A$18:$A$117,0)))))</f>
        <v/>
      </c>
      <c r="F384" s="45">
        <f>IF(B384="","",IF(COUNTIFS('Histórico'!$B$6:$B$305,B384,'Histórico'!$L$6:$L$305,"OK",'Histórico'!$M$6:$M$305,MONTH(A384),'Histórico'!$A$6:$A$305,"&lt;="&amp;'Parâmetros'!$B$2)&gt;='Parâmetros'!$B$12,MAX('Parâmetros'!$B$13,MIN('Parâmetros'!$B$14,IFERROR(AVERAGEIFS('Histórico'!$H$6:$H$305,'Histórico'!$B$6:$B$305,B384,'Histórico'!$L$6:$L$305,"OK",'Histórico'!$M$6:$M$305,MONTH(A384),'Histórico'!$A$6:$A$305,"&lt;="&amp;'Parâmetros'!$B$2)/AVERAGEIFS('Histórico'!$H$6:$H$305,'Histórico'!$B$6:$B$305,B384,'Histórico'!$L$6:$L$305,"OK",'Histórico'!$A$6:$A$305,"&lt;="&amp;'Parâmetros'!$B$2),1))),1))</f>
        <v/>
      </c>
      <c r="G384" s="45">
        <f>IF(OR(A384="",B384=""),"",MAX(0.1,1+SUMPRODUCT(--('Eventos'!$B$6:$B$105&lt;=EOMONTH(A384,0)),--('Eventos'!$C$6:$C$105&gt;=A384),--((('Eventos'!$D$6:$D$105=B384)+('Eventos'!$D$6:$D$105="TODOS"))&gt;0),--('Eventos'!$G$6:$G$105="Ativo"),--('Eventos'!$I$6:$I$105="OK"),'Eventos'!$F$6:$F$105)))</f>
        <v/>
      </c>
      <c r="H384" s="44">
        <f>IF(OR(B384="",E384=""),"",MAX(0,E384*F384*G384))</f>
        <v/>
      </c>
      <c r="I384" s="44">
        <f>IF(H384="","",H384*'Parâmetros'!$B$6)</f>
        <v/>
      </c>
      <c r="J384" s="44">
        <f>IF(H384="","",H384*'Parâmetros'!$B$7)</f>
        <v/>
      </c>
      <c r="K384" s="44">
        <f>IF(H384="","",H384*'Parâmetros'!$B$8)</f>
        <v/>
      </c>
      <c r="L384" s="44">
        <f>IF(H384="","",IF('Parâmetros'!$B$5="Conservador",I384,IF('Parâmetros'!$B$5="Otimista",K384,J384)))</f>
        <v/>
      </c>
      <c r="M384" s="46">
        <f>IF(B384="","",IF(COUNTIFS('Histórico'!$B$6:$B$305,B384,'Histórico'!$J$6:$J$305,"&lt;&gt;")&gt;='Parâmetros'!$B$10,AVERAGEIFS('Histórico'!$K$6:$K$305,'Histórico'!$B$6:$B$305,B384,'Histórico'!$J$6:$J$305,"&lt;&gt;"),'Parâmetros'!$B$9))</f>
        <v/>
      </c>
      <c r="N384" s="44">
        <f>IF(L384="","",MAX(0,L384*(1-M384)))</f>
        <v/>
      </c>
      <c r="O384" s="44">
        <f>IF(L384="","",L384*(1+M384))</f>
        <v/>
      </c>
      <c r="P384" s="44">
        <f>IF(L384="","",IF(INDEX('Parâmetros'!$E$18:$E$117,MATCH(B384,'Parâmetros'!$A$18:$A$117,0))="","",INDEX('Parâmetros'!$E$18:$E$117,MATCH(B384,'Parâmetros'!$A$18:$A$117,0))+N(INDEX('Parâmetros'!$F$18:$F$117,MATCH(B384,'Parâmetros'!$A$18:$A$117,0)))-SUMIFS($L$6:L384,$B$6:B384,B384,$A$6:A384,"&lt;="&amp;A384)))</f>
        <v/>
      </c>
      <c r="Q384" s="44">
        <f>IF(P384="","",MAX(0,-P384))</f>
        <v/>
      </c>
      <c r="R384" s="43">
        <f>IF(B384="","",IF(L384="","SEM BASE",IF(P384="","ESTOQUE NÃO INFORMADO",IF(P384&lt;0,"RUPTURA PREVISTA",IF(D384="Sem histórico","USAR DEMANDA INICIAL",IF(D384="Histórico insuficiente","HISTÓRICO INSUFICIENTE","OK"))))))</f>
        <v/>
      </c>
    </row>
    <row r="385">
      <c r="A385" s="42">
        <f>IF(B385="","",EDATE(EOMONTH('Parâmetros'!$B$2,0)+1,MOD(ROW()-6,12)))</f>
        <v/>
      </c>
      <c r="B38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85" s="43">
        <f>IF(B385="","",INDEX('Parâmetros'!$B$18:$B$117,MATCH(B385,'Parâmetros'!$A$18:$A$117,0)))</f>
        <v/>
      </c>
      <c r="D385" s="43">
        <f>IF(B385="","",INDEX('Parâmetros'!$I$18:$I$117,MATCH(B385,'Parâmetros'!$A$18:$A$117,0)))</f>
        <v/>
      </c>
      <c r="E385" s="44">
        <f>IF(B385="","",IF(COUNTIFS('Histórico'!$B$6:$B$305,B385,'Histórico'!$A$6:$A$305,"&gt;="&amp;EDATE(EOMONTH('Parâmetros'!$B$2,0)+1,-'Parâmetros'!$B$4),'Histórico'!$A$6:$A$305,"&lt;="&amp;'Parâmetros'!$B$2,'Histórico'!$L$6:$L$305,"OK")&gt;='Parâmetros'!$B$11,AVERAGEIFS('Histórico'!$H$6:$H$305,'Histórico'!$B$6:$B$305,B385,'Histórico'!$A$6:$A$305,"&gt;="&amp;EDATE(EOMONTH('Parâmetros'!$B$2,0)+1,-'Parâmetros'!$B$4),'Histórico'!$A$6:$A$305,"&lt;="&amp;'Parâmetros'!$B$2,'Histórico'!$L$6:$L$305,"OK"),IF(INDEX('Parâmetros'!$G$18:$G$117,MATCH(B385,'Parâmetros'!$A$18:$A$117,0))="","",INDEX('Parâmetros'!$G$18:$G$117,MATCH(B385,'Parâmetros'!$A$18:$A$117,0)))))</f>
        <v/>
      </c>
      <c r="F385" s="45">
        <f>IF(B385="","",IF(COUNTIFS('Histórico'!$B$6:$B$305,B385,'Histórico'!$L$6:$L$305,"OK",'Histórico'!$M$6:$M$305,MONTH(A385),'Histórico'!$A$6:$A$305,"&lt;="&amp;'Parâmetros'!$B$2)&gt;='Parâmetros'!$B$12,MAX('Parâmetros'!$B$13,MIN('Parâmetros'!$B$14,IFERROR(AVERAGEIFS('Histórico'!$H$6:$H$305,'Histórico'!$B$6:$B$305,B385,'Histórico'!$L$6:$L$305,"OK",'Histórico'!$M$6:$M$305,MONTH(A385),'Histórico'!$A$6:$A$305,"&lt;="&amp;'Parâmetros'!$B$2)/AVERAGEIFS('Histórico'!$H$6:$H$305,'Histórico'!$B$6:$B$305,B385,'Histórico'!$L$6:$L$305,"OK",'Histórico'!$A$6:$A$305,"&lt;="&amp;'Parâmetros'!$B$2),1))),1))</f>
        <v/>
      </c>
      <c r="G385" s="45">
        <f>IF(OR(A385="",B385=""),"",MAX(0.1,1+SUMPRODUCT(--('Eventos'!$B$6:$B$105&lt;=EOMONTH(A385,0)),--('Eventos'!$C$6:$C$105&gt;=A385),--((('Eventos'!$D$6:$D$105=B385)+('Eventos'!$D$6:$D$105="TODOS"))&gt;0),--('Eventos'!$G$6:$G$105="Ativo"),--('Eventos'!$I$6:$I$105="OK"),'Eventos'!$F$6:$F$105)))</f>
        <v/>
      </c>
      <c r="H385" s="44">
        <f>IF(OR(B385="",E385=""),"",MAX(0,E385*F385*G385))</f>
        <v/>
      </c>
      <c r="I385" s="44">
        <f>IF(H385="","",H385*'Parâmetros'!$B$6)</f>
        <v/>
      </c>
      <c r="J385" s="44">
        <f>IF(H385="","",H385*'Parâmetros'!$B$7)</f>
        <v/>
      </c>
      <c r="K385" s="44">
        <f>IF(H385="","",H385*'Parâmetros'!$B$8)</f>
        <v/>
      </c>
      <c r="L385" s="44">
        <f>IF(H385="","",IF('Parâmetros'!$B$5="Conservador",I385,IF('Parâmetros'!$B$5="Otimista",K385,J385)))</f>
        <v/>
      </c>
      <c r="M385" s="46">
        <f>IF(B385="","",IF(COUNTIFS('Histórico'!$B$6:$B$305,B385,'Histórico'!$J$6:$J$305,"&lt;&gt;")&gt;='Parâmetros'!$B$10,AVERAGEIFS('Histórico'!$K$6:$K$305,'Histórico'!$B$6:$B$305,B385,'Histórico'!$J$6:$J$305,"&lt;&gt;"),'Parâmetros'!$B$9))</f>
        <v/>
      </c>
      <c r="N385" s="44">
        <f>IF(L385="","",MAX(0,L385*(1-M385)))</f>
        <v/>
      </c>
      <c r="O385" s="44">
        <f>IF(L385="","",L385*(1+M385))</f>
        <v/>
      </c>
      <c r="P385" s="44">
        <f>IF(L385="","",IF(INDEX('Parâmetros'!$E$18:$E$117,MATCH(B385,'Parâmetros'!$A$18:$A$117,0))="","",INDEX('Parâmetros'!$E$18:$E$117,MATCH(B385,'Parâmetros'!$A$18:$A$117,0))+N(INDEX('Parâmetros'!$F$18:$F$117,MATCH(B385,'Parâmetros'!$A$18:$A$117,0)))-SUMIFS($L$6:L385,$B$6:B385,B385,$A$6:A385,"&lt;="&amp;A385)))</f>
        <v/>
      </c>
      <c r="Q385" s="44">
        <f>IF(P385="","",MAX(0,-P385))</f>
        <v/>
      </c>
      <c r="R385" s="43">
        <f>IF(B385="","",IF(L385="","SEM BASE",IF(P385="","ESTOQUE NÃO INFORMADO",IF(P385&lt;0,"RUPTURA PREVISTA",IF(D385="Sem histórico","USAR DEMANDA INICIAL",IF(D385="Histórico insuficiente","HISTÓRICO INSUFICIENTE","OK"))))))</f>
        <v/>
      </c>
    </row>
    <row r="386">
      <c r="A386" s="42">
        <f>IF(B386="","",EDATE(EOMONTH('Parâmetros'!$B$2,0)+1,MOD(ROW()-6,12)))</f>
        <v/>
      </c>
      <c r="B38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86" s="43">
        <f>IF(B386="","",INDEX('Parâmetros'!$B$18:$B$117,MATCH(B386,'Parâmetros'!$A$18:$A$117,0)))</f>
        <v/>
      </c>
      <c r="D386" s="43">
        <f>IF(B386="","",INDEX('Parâmetros'!$I$18:$I$117,MATCH(B386,'Parâmetros'!$A$18:$A$117,0)))</f>
        <v/>
      </c>
      <c r="E386" s="44">
        <f>IF(B386="","",IF(COUNTIFS('Histórico'!$B$6:$B$305,B386,'Histórico'!$A$6:$A$305,"&gt;="&amp;EDATE(EOMONTH('Parâmetros'!$B$2,0)+1,-'Parâmetros'!$B$4),'Histórico'!$A$6:$A$305,"&lt;="&amp;'Parâmetros'!$B$2,'Histórico'!$L$6:$L$305,"OK")&gt;='Parâmetros'!$B$11,AVERAGEIFS('Histórico'!$H$6:$H$305,'Histórico'!$B$6:$B$305,B386,'Histórico'!$A$6:$A$305,"&gt;="&amp;EDATE(EOMONTH('Parâmetros'!$B$2,0)+1,-'Parâmetros'!$B$4),'Histórico'!$A$6:$A$305,"&lt;="&amp;'Parâmetros'!$B$2,'Histórico'!$L$6:$L$305,"OK"),IF(INDEX('Parâmetros'!$G$18:$G$117,MATCH(B386,'Parâmetros'!$A$18:$A$117,0))="","",INDEX('Parâmetros'!$G$18:$G$117,MATCH(B386,'Parâmetros'!$A$18:$A$117,0)))))</f>
        <v/>
      </c>
      <c r="F386" s="45">
        <f>IF(B386="","",IF(COUNTIFS('Histórico'!$B$6:$B$305,B386,'Histórico'!$L$6:$L$305,"OK",'Histórico'!$M$6:$M$305,MONTH(A386),'Histórico'!$A$6:$A$305,"&lt;="&amp;'Parâmetros'!$B$2)&gt;='Parâmetros'!$B$12,MAX('Parâmetros'!$B$13,MIN('Parâmetros'!$B$14,IFERROR(AVERAGEIFS('Histórico'!$H$6:$H$305,'Histórico'!$B$6:$B$305,B386,'Histórico'!$L$6:$L$305,"OK",'Histórico'!$M$6:$M$305,MONTH(A386),'Histórico'!$A$6:$A$305,"&lt;="&amp;'Parâmetros'!$B$2)/AVERAGEIFS('Histórico'!$H$6:$H$305,'Histórico'!$B$6:$B$305,B386,'Histórico'!$L$6:$L$305,"OK",'Histórico'!$A$6:$A$305,"&lt;="&amp;'Parâmetros'!$B$2),1))),1))</f>
        <v/>
      </c>
      <c r="G386" s="45">
        <f>IF(OR(A386="",B386=""),"",MAX(0.1,1+SUMPRODUCT(--('Eventos'!$B$6:$B$105&lt;=EOMONTH(A386,0)),--('Eventos'!$C$6:$C$105&gt;=A386),--((('Eventos'!$D$6:$D$105=B386)+('Eventos'!$D$6:$D$105="TODOS"))&gt;0),--('Eventos'!$G$6:$G$105="Ativo"),--('Eventos'!$I$6:$I$105="OK"),'Eventos'!$F$6:$F$105)))</f>
        <v/>
      </c>
      <c r="H386" s="44">
        <f>IF(OR(B386="",E386=""),"",MAX(0,E386*F386*G386))</f>
        <v/>
      </c>
      <c r="I386" s="44">
        <f>IF(H386="","",H386*'Parâmetros'!$B$6)</f>
        <v/>
      </c>
      <c r="J386" s="44">
        <f>IF(H386="","",H386*'Parâmetros'!$B$7)</f>
        <v/>
      </c>
      <c r="K386" s="44">
        <f>IF(H386="","",H386*'Parâmetros'!$B$8)</f>
        <v/>
      </c>
      <c r="L386" s="44">
        <f>IF(H386="","",IF('Parâmetros'!$B$5="Conservador",I386,IF('Parâmetros'!$B$5="Otimista",K386,J386)))</f>
        <v/>
      </c>
      <c r="M386" s="46">
        <f>IF(B386="","",IF(COUNTIFS('Histórico'!$B$6:$B$305,B386,'Histórico'!$J$6:$J$305,"&lt;&gt;")&gt;='Parâmetros'!$B$10,AVERAGEIFS('Histórico'!$K$6:$K$305,'Histórico'!$B$6:$B$305,B386,'Histórico'!$J$6:$J$305,"&lt;&gt;"),'Parâmetros'!$B$9))</f>
        <v/>
      </c>
      <c r="N386" s="44">
        <f>IF(L386="","",MAX(0,L386*(1-M386)))</f>
        <v/>
      </c>
      <c r="O386" s="44">
        <f>IF(L386="","",L386*(1+M386))</f>
        <v/>
      </c>
      <c r="P386" s="44">
        <f>IF(L386="","",IF(INDEX('Parâmetros'!$E$18:$E$117,MATCH(B386,'Parâmetros'!$A$18:$A$117,0))="","",INDEX('Parâmetros'!$E$18:$E$117,MATCH(B386,'Parâmetros'!$A$18:$A$117,0))+N(INDEX('Parâmetros'!$F$18:$F$117,MATCH(B386,'Parâmetros'!$A$18:$A$117,0)))-SUMIFS($L$6:L386,$B$6:B386,B386,$A$6:A386,"&lt;="&amp;A386)))</f>
        <v/>
      </c>
      <c r="Q386" s="44">
        <f>IF(P386="","",MAX(0,-P386))</f>
        <v/>
      </c>
      <c r="R386" s="43">
        <f>IF(B386="","",IF(L386="","SEM BASE",IF(P386="","ESTOQUE NÃO INFORMADO",IF(P386&lt;0,"RUPTURA PREVISTA",IF(D386="Sem histórico","USAR DEMANDA INICIAL",IF(D386="Histórico insuficiente","HISTÓRICO INSUFICIENTE","OK"))))))</f>
        <v/>
      </c>
    </row>
    <row r="387">
      <c r="A387" s="42">
        <f>IF(B387="","",EDATE(EOMONTH('Parâmetros'!$B$2,0)+1,MOD(ROW()-6,12)))</f>
        <v/>
      </c>
      <c r="B38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87" s="43">
        <f>IF(B387="","",INDEX('Parâmetros'!$B$18:$B$117,MATCH(B387,'Parâmetros'!$A$18:$A$117,0)))</f>
        <v/>
      </c>
      <c r="D387" s="43">
        <f>IF(B387="","",INDEX('Parâmetros'!$I$18:$I$117,MATCH(B387,'Parâmetros'!$A$18:$A$117,0)))</f>
        <v/>
      </c>
      <c r="E387" s="44">
        <f>IF(B387="","",IF(COUNTIFS('Histórico'!$B$6:$B$305,B387,'Histórico'!$A$6:$A$305,"&gt;="&amp;EDATE(EOMONTH('Parâmetros'!$B$2,0)+1,-'Parâmetros'!$B$4),'Histórico'!$A$6:$A$305,"&lt;="&amp;'Parâmetros'!$B$2,'Histórico'!$L$6:$L$305,"OK")&gt;='Parâmetros'!$B$11,AVERAGEIFS('Histórico'!$H$6:$H$305,'Histórico'!$B$6:$B$305,B387,'Histórico'!$A$6:$A$305,"&gt;="&amp;EDATE(EOMONTH('Parâmetros'!$B$2,0)+1,-'Parâmetros'!$B$4),'Histórico'!$A$6:$A$305,"&lt;="&amp;'Parâmetros'!$B$2,'Histórico'!$L$6:$L$305,"OK"),IF(INDEX('Parâmetros'!$G$18:$G$117,MATCH(B387,'Parâmetros'!$A$18:$A$117,0))="","",INDEX('Parâmetros'!$G$18:$G$117,MATCH(B387,'Parâmetros'!$A$18:$A$117,0)))))</f>
        <v/>
      </c>
      <c r="F387" s="45">
        <f>IF(B387="","",IF(COUNTIFS('Histórico'!$B$6:$B$305,B387,'Histórico'!$L$6:$L$305,"OK",'Histórico'!$M$6:$M$305,MONTH(A387),'Histórico'!$A$6:$A$305,"&lt;="&amp;'Parâmetros'!$B$2)&gt;='Parâmetros'!$B$12,MAX('Parâmetros'!$B$13,MIN('Parâmetros'!$B$14,IFERROR(AVERAGEIFS('Histórico'!$H$6:$H$305,'Histórico'!$B$6:$B$305,B387,'Histórico'!$L$6:$L$305,"OK",'Histórico'!$M$6:$M$305,MONTH(A387),'Histórico'!$A$6:$A$305,"&lt;="&amp;'Parâmetros'!$B$2)/AVERAGEIFS('Histórico'!$H$6:$H$305,'Histórico'!$B$6:$B$305,B387,'Histórico'!$L$6:$L$305,"OK",'Histórico'!$A$6:$A$305,"&lt;="&amp;'Parâmetros'!$B$2),1))),1))</f>
        <v/>
      </c>
      <c r="G387" s="45">
        <f>IF(OR(A387="",B387=""),"",MAX(0.1,1+SUMPRODUCT(--('Eventos'!$B$6:$B$105&lt;=EOMONTH(A387,0)),--('Eventos'!$C$6:$C$105&gt;=A387),--((('Eventos'!$D$6:$D$105=B387)+('Eventos'!$D$6:$D$105="TODOS"))&gt;0),--('Eventos'!$G$6:$G$105="Ativo"),--('Eventos'!$I$6:$I$105="OK"),'Eventos'!$F$6:$F$105)))</f>
        <v/>
      </c>
      <c r="H387" s="44">
        <f>IF(OR(B387="",E387=""),"",MAX(0,E387*F387*G387))</f>
        <v/>
      </c>
      <c r="I387" s="44">
        <f>IF(H387="","",H387*'Parâmetros'!$B$6)</f>
        <v/>
      </c>
      <c r="J387" s="44">
        <f>IF(H387="","",H387*'Parâmetros'!$B$7)</f>
        <v/>
      </c>
      <c r="K387" s="44">
        <f>IF(H387="","",H387*'Parâmetros'!$B$8)</f>
        <v/>
      </c>
      <c r="L387" s="44">
        <f>IF(H387="","",IF('Parâmetros'!$B$5="Conservador",I387,IF('Parâmetros'!$B$5="Otimista",K387,J387)))</f>
        <v/>
      </c>
      <c r="M387" s="46">
        <f>IF(B387="","",IF(COUNTIFS('Histórico'!$B$6:$B$305,B387,'Histórico'!$J$6:$J$305,"&lt;&gt;")&gt;='Parâmetros'!$B$10,AVERAGEIFS('Histórico'!$K$6:$K$305,'Histórico'!$B$6:$B$305,B387,'Histórico'!$J$6:$J$305,"&lt;&gt;"),'Parâmetros'!$B$9))</f>
        <v/>
      </c>
      <c r="N387" s="44">
        <f>IF(L387="","",MAX(0,L387*(1-M387)))</f>
        <v/>
      </c>
      <c r="O387" s="44">
        <f>IF(L387="","",L387*(1+M387))</f>
        <v/>
      </c>
      <c r="P387" s="44">
        <f>IF(L387="","",IF(INDEX('Parâmetros'!$E$18:$E$117,MATCH(B387,'Parâmetros'!$A$18:$A$117,0))="","",INDEX('Parâmetros'!$E$18:$E$117,MATCH(B387,'Parâmetros'!$A$18:$A$117,0))+N(INDEX('Parâmetros'!$F$18:$F$117,MATCH(B387,'Parâmetros'!$A$18:$A$117,0)))-SUMIFS($L$6:L387,$B$6:B387,B387,$A$6:A387,"&lt;="&amp;A387)))</f>
        <v/>
      </c>
      <c r="Q387" s="44">
        <f>IF(P387="","",MAX(0,-P387))</f>
        <v/>
      </c>
      <c r="R387" s="43">
        <f>IF(B387="","",IF(L387="","SEM BASE",IF(P387="","ESTOQUE NÃO INFORMADO",IF(P387&lt;0,"RUPTURA PREVISTA",IF(D387="Sem histórico","USAR DEMANDA INICIAL",IF(D387="Histórico insuficiente","HISTÓRICO INSUFICIENTE","OK"))))))</f>
        <v/>
      </c>
    </row>
    <row r="388">
      <c r="A388" s="42">
        <f>IF(B388="","",EDATE(EOMONTH('Parâmetros'!$B$2,0)+1,MOD(ROW()-6,12)))</f>
        <v/>
      </c>
      <c r="B38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88" s="43">
        <f>IF(B388="","",INDEX('Parâmetros'!$B$18:$B$117,MATCH(B388,'Parâmetros'!$A$18:$A$117,0)))</f>
        <v/>
      </c>
      <c r="D388" s="43">
        <f>IF(B388="","",INDEX('Parâmetros'!$I$18:$I$117,MATCH(B388,'Parâmetros'!$A$18:$A$117,0)))</f>
        <v/>
      </c>
      <c r="E388" s="44">
        <f>IF(B388="","",IF(COUNTIFS('Histórico'!$B$6:$B$305,B388,'Histórico'!$A$6:$A$305,"&gt;="&amp;EDATE(EOMONTH('Parâmetros'!$B$2,0)+1,-'Parâmetros'!$B$4),'Histórico'!$A$6:$A$305,"&lt;="&amp;'Parâmetros'!$B$2,'Histórico'!$L$6:$L$305,"OK")&gt;='Parâmetros'!$B$11,AVERAGEIFS('Histórico'!$H$6:$H$305,'Histórico'!$B$6:$B$305,B388,'Histórico'!$A$6:$A$305,"&gt;="&amp;EDATE(EOMONTH('Parâmetros'!$B$2,0)+1,-'Parâmetros'!$B$4),'Histórico'!$A$6:$A$305,"&lt;="&amp;'Parâmetros'!$B$2,'Histórico'!$L$6:$L$305,"OK"),IF(INDEX('Parâmetros'!$G$18:$G$117,MATCH(B388,'Parâmetros'!$A$18:$A$117,0))="","",INDEX('Parâmetros'!$G$18:$G$117,MATCH(B388,'Parâmetros'!$A$18:$A$117,0)))))</f>
        <v/>
      </c>
      <c r="F388" s="45">
        <f>IF(B388="","",IF(COUNTIFS('Histórico'!$B$6:$B$305,B388,'Histórico'!$L$6:$L$305,"OK",'Histórico'!$M$6:$M$305,MONTH(A388),'Histórico'!$A$6:$A$305,"&lt;="&amp;'Parâmetros'!$B$2)&gt;='Parâmetros'!$B$12,MAX('Parâmetros'!$B$13,MIN('Parâmetros'!$B$14,IFERROR(AVERAGEIFS('Histórico'!$H$6:$H$305,'Histórico'!$B$6:$B$305,B388,'Histórico'!$L$6:$L$305,"OK",'Histórico'!$M$6:$M$305,MONTH(A388),'Histórico'!$A$6:$A$305,"&lt;="&amp;'Parâmetros'!$B$2)/AVERAGEIFS('Histórico'!$H$6:$H$305,'Histórico'!$B$6:$B$305,B388,'Histórico'!$L$6:$L$305,"OK",'Histórico'!$A$6:$A$305,"&lt;="&amp;'Parâmetros'!$B$2),1))),1))</f>
        <v/>
      </c>
      <c r="G388" s="45">
        <f>IF(OR(A388="",B388=""),"",MAX(0.1,1+SUMPRODUCT(--('Eventos'!$B$6:$B$105&lt;=EOMONTH(A388,0)),--('Eventos'!$C$6:$C$105&gt;=A388),--((('Eventos'!$D$6:$D$105=B388)+('Eventos'!$D$6:$D$105="TODOS"))&gt;0),--('Eventos'!$G$6:$G$105="Ativo"),--('Eventos'!$I$6:$I$105="OK"),'Eventos'!$F$6:$F$105)))</f>
        <v/>
      </c>
      <c r="H388" s="44">
        <f>IF(OR(B388="",E388=""),"",MAX(0,E388*F388*G388))</f>
        <v/>
      </c>
      <c r="I388" s="44">
        <f>IF(H388="","",H388*'Parâmetros'!$B$6)</f>
        <v/>
      </c>
      <c r="J388" s="44">
        <f>IF(H388="","",H388*'Parâmetros'!$B$7)</f>
        <v/>
      </c>
      <c r="K388" s="44">
        <f>IF(H388="","",H388*'Parâmetros'!$B$8)</f>
        <v/>
      </c>
      <c r="L388" s="44">
        <f>IF(H388="","",IF('Parâmetros'!$B$5="Conservador",I388,IF('Parâmetros'!$B$5="Otimista",K388,J388)))</f>
        <v/>
      </c>
      <c r="M388" s="46">
        <f>IF(B388="","",IF(COUNTIFS('Histórico'!$B$6:$B$305,B388,'Histórico'!$J$6:$J$305,"&lt;&gt;")&gt;='Parâmetros'!$B$10,AVERAGEIFS('Histórico'!$K$6:$K$305,'Histórico'!$B$6:$B$305,B388,'Histórico'!$J$6:$J$305,"&lt;&gt;"),'Parâmetros'!$B$9))</f>
        <v/>
      </c>
      <c r="N388" s="44">
        <f>IF(L388="","",MAX(0,L388*(1-M388)))</f>
        <v/>
      </c>
      <c r="O388" s="44">
        <f>IF(L388="","",L388*(1+M388))</f>
        <v/>
      </c>
      <c r="P388" s="44">
        <f>IF(L388="","",IF(INDEX('Parâmetros'!$E$18:$E$117,MATCH(B388,'Parâmetros'!$A$18:$A$117,0))="","",INDEX('Parâmetros'!$E$18:$E$117,MATCH(B388,'Parâmetros'!$A$18:$A$117,0))+N(INDEX('Parâmetros'!$F$18:$F$117,MATCH(B388,'Parâmetros'!$A$18:$A$117,0)))-SUMIFS($L$6:L388,$B$6:B388,B388,$A$6:A388,"&lt;="&amp;A388)))</f>
        <v/>
      </c>
      <c r="Q388" s="44">
        <f>IF(P388="","",MAX(0,-P388))</f>
        <v/>
      </c>
      <c r="R388" s="43">
        <f>IF(B388="","",IF(L388="","SEM BASE",IF(P388="","ESTOQUE NÃO INFORMADO",IF(P388&lt;0,"RUPTURA PREVISTA",IF(D388="Sem histórico","USAR DEMANDA INICIAL",IF(D388="Histórico insuficiente","HISTÓRICO INSUFICIENTE","OK"))))))</f>
        <v/>
      </c>
    </row>
    <row r="389">
      <c r="A389" s="42">
        <f>IF(B389="","",EDATE(EOMONTH('Parâmetros'!$B$2,0)+1,MOD(ROW()-6,12)))</f>
        <v/>
      </c>
      <c r="B38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89" s="43">
        <f>IF(B389="","",INDEX('Parâmetros'!$B$18:$B$117,MATCH(B389,'Parâmetros'!$A$18:$A$117,0)))</f>
        <v/>
      </c>
      <c r="D389" s="43">
        <f>IF(B389="","",INDEX('Parâmetros'!$I$18:$I$117,MATCH(B389,'Parâmetros'!$A$18:$A$117,0)))</f>
        <v/>
      </c>
      <c r="E389" s="44">
        <f>IF(B389="","",IF(COUNTIFS('Histórico'!$B$6:$B$305,B389,'Histórico'!$A$6:$A$305,"&gt;="&amp;EDATE(EOMONTH('Parâmetros'!$B$2,0)+1,-'Parâmetros'!$B$4),'Histórico'!$A$6:$A$305,"&lt;="&amp;'Parâmetros'!$B$2,'Histórico'!$L$6:$L$305,"OK")&gt;='Parâmetros'!$B$11,AVERAGEIFS('Histórico'!$H$6:$H$305,'Histórico'!$B$6:$B$305,B389,'Histórico'!$A$6:$A$305,"&gt;="&amp;EDATE(EOMONTH('Parâmetros'!$B$2,0)+1,-'Parâmetros'!$B$4),'Histórico'!$A$6:$A$305,"&lt;="&amp;'Parâmetros'!$B$2,'Histórico'!$L$6:$L$305,"OK"),IF(INDEX('Parâmetros'!$G$18:$G$117,MATCH(B389,'Parâmetros'!$A$18:$A$117,0))="","",INDEX('Parâmetros'!$G$18:$G$117,MATCH(B389,'Parâmetros'!$A$18:$A$117,0)))))</f>
        <v/>
      </c>
      <c r="F389" s="45">
        <f>IF(B389="","",IF(COUNTIFS('Histórico'!$B$6:$B$305,B389,'Histórico'!$L$6:$L$305,"OK",'Histórico'!$M$6:$M$305,MONTH(A389),'Histórico'!$A$6:$A$305,"&lt;="&amp;'Parâmetros'!$B$2)&gt;='Parâmetros'!$B$12,MAX('Parâmetros'!$B$13,MIN('Parâmetros'!$B$14,IFERROR(AVERAGEIFS('Histórico'!$H$6:$H$305,'Histórico'!$B$6:$B$305,B389,'Histórico'!$L$6:$L$305,"OK",'Histórico'!$M$6:$M$305,MONTH(A389),'Histórico'!$A$6:$A$305,"&lt;="&amp;'Parâmetros'!$B$2)/AVERAGEIFS('Histórico'!$H$6:$H$305,'Histórico'!$B$6:$B$305,B389,'Histórico'!$L$6:$L$305,"OK",'Histórico'!$A$6:$A$305,"&lt;="&amp;'Parâmetros'!$B$2),1))),1))</f>
        <v/>
      </c>
      <c r="G389" s="45">
        <f>IF(OR(A389="",B389=""),"",MAX(0.1,1+SUMPRODUCT(--('Eventos'!$B$6:$B$105&lt;=EOMONTH(A389,0)),--('Eventos'!$C$6:$C$105&gt;=A389),--((('Eventos'!$D$6:$D$105=B389)+('Eventos'!$D$6:$D$105="TODOS"))&gt;0),--('Eventos'!$G$6:$G$105="Ativo"),--('Eventos'!$I$6:$I$105="OK"),'Eventos'!$F$6:$F$105)))</f>
        <v/>
      </c>
      <c r="H389" s="44">
        <f>IF(OR(B389="",E389=""),"",MAX(0,E389*F389*G389))</f>
        <v/>
      </c>
      <c r="I389" s="44">
        <f>IF(H389="","",H389*'Parâmetros'!$B$6)</f>
        <v/>
      </c>
      <c r="J389" s="44">
        <f>IF(H389="","",H389*'Parâmetros'!$B$7)</f>
        <v/>
      </c>
      <c r="K389" s="44">
        <f>IF(H389="","",H389*'Parâmetros'!$B$8)</f>
        <v/>
      </c>
      <c r="L389" s="44">
        <f>IF(H389="","",IF('Parâmetros'!$B$5="Conservador",I389,IF('Parâmetros'!$B$5="Otimista",K389,J389)))</f>
        <v/>
      </c>
      <c r="M389" s="46">
        <f>IF(B389="","",IF(COUNTIFS('Histórico'!$B$6:$B$305,B389,'Histórico'!$J$6:$J$305,"&lt;&gt;")&gt;='Parâmetros'!$B$10,AVERAGEIFS('Histórico'!$K$6:$K$305,'Histórico'!$B$6:$B$305,B389,'Histórico'!$J$6:$J$305,"&lt;&gt;"),'Parâmetros'!$B$9))</f>
        <v/>
      </c>
      <c r="N389" s="44">
        <f>IF(L389="","",MAX(0,L389*(1-M389)))</f>
        <v/>
      </c>
      <c r="O389" s="44">
        <f>IF(L389="","",L389*(1+M389))</f>
        <v/>
      </c>
      <c r="P389" s="44">
        <f>IF(L389="","",IF(INDEX('Parâmetros'!$E$18:$E$117,MATCH(B389,'Parâmetros'!$A$18:$A$117,0))="","",INDEX('Parâmetros'!$E$18:$E$117,MATCH(B389,'Parâmetros'!$A$18:$A$117,0))+N(INDEX('Parâmetros'!$F$18:$F$117,MATCH(B389,'Parâmetros'!$A$18:$A$117,0)))-SUMIFS($L$6:L389,$B$6:B389,B389,$A$6:A389,"&lt;="&amp;A389)))</f>
        <v/>
      </c>
      <c r="Q389" s="44">
        <f>IF(P389="","",MAX(0,-P389))</f>
        <v/>
      </c>
      <c r="R389" s="43">
        <f>IF(B389="","",IF(L389="","SEM BASE",IF(P389="","ESTOQUE NÃO INFORMADO",IF(P389&lt;0,"RUPTURA PREVISTA",IF(D389="Sem histórico","USAR DEMANDA INICIAL",IF(D389="Histórico insuficiente","HISTÓRICO INSUFICIENTE","OK"))))))</f>
        <v/>
      </c>
    </row>
    <row r="390">
      <c r="A390" s="42">
        <f>IF(B390="","",EDATE(EOMONTH('Parâmetros'!$B$2,0)+1,MOD(ROW()-6,12)))</f>
        <v/>
      </c>
      <c r="B39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90" s="43">
        <f>IF(B390="","",INDEX('Parâmetros'!$B$18:$B$117,MATCH(B390,'Parâmetros'!$A$18:$A$117,0)))</f>
        <v/>
      </c>
      <c r="D390" s="43">
        <f>IF(B390="","",INDEX('Parâmetros'!$I$18:$I$117,MATCH(B390,'Parâmetros'!$A$18:$A$117,0)))</f>
        <v/>
      </c>
      <c r="E390" s="44">
        <f>IF(B390="","",IF(COUNTIFS('Histórico'!$B$6:$B$305,B390,'Histórico'!$A$6:$A$305,"&gt;="&amp;EDATE(EOMONTH('Parâmetros'!$B$2,0)+1,-'Parâmetros'!$B$4),'Histórico'!$A$6:$A$305,"&lt;="&amp;'Parâmetros'!$B$2,'Histórico'!$L$6:$L$305,"OK")&gt;='Parâmetros'!$B$11,AVERAGEIFS('Histórico'!$H$6:$H$305,'Histórico'!$B$6:$B$305,B390,'Histórico'!$A$6:$A$305,"&gt;="&amp;EDATE(EOMONTH('Parâmetros'!$B$2,0)+1,-'Parâmetros'!$B$4),'Histórico'!$A$6:$A$305,"&lt;="&amp;'Parâmetros'!$B$2,'Histórico'!$L$6:$L$305,"OK"),IF(INDEX('Parâmetros'!$G$18:$G$117,MATCH(B390,'Parâmetros'!$A$18:$A$117,0))="","",INDEX('Parâmetros'!$G$18:$G$117,MATCH(B390,'Parâmetros'!$A$18:$A$117,0)))))</f>
        <v/>
      </c>
      <c r="F390" s="45">
        <f>IF(B390="","",IF(COUNTIFS('Histórico'!$B$6:$B$305,B390,'Histórico'!$L$6:$L$305,"OK",'Histórico'!$M$6:$M$305,MONTH(A390),'Histórico'!$A$6:$A$305,"&lt;="&amp;'Parâmetros'!$B$2)&gt;='Parâmetros'!$B$12,MAX('Parâmetros'!$B$13,MIN('Parâmetros'!$B$14,IFERROR(AVERAGEIFS('Histórico'!$H$6:$H$305,'Histórico'!$B$6:$B$305,B390,'Histórico'!$L$6:$L$305,"OK",'Histórico'!$M$6:$M$305,MONTH(A390),'Histórico'!$A$6:$A$305,"&lt;="&amp;'Parâmetros'!$B$2)/AVERAGEIFS('Histórico'!$H$6:$H$305,'Histórico'!$B$6:$B$305,B390,'Histórico'!$L$6:$L$305,"OK",'Histórico'!$A$6:$A$305,"&lt;="&amp;'Parâmetros'!$B$2),1))),1))</f>
        <v/>
      </c>
      <c r="G390" s="45">
        <f>IF(OR(A390="",B390=""),"",MAX(0.1,1+SUMPRODUCT(--('Eventos'!$B$6:$B$105&lt;=EOMONTH(A390,0)),--('Eventos'!$C$6:$C$105&gt;=A390),--((('Eventos'!$D$6:$D$105=B390)+('Eventos'!$D$6:$D$105="TODOS"))&gt;0),--('Eventos'!$G$6:$G$105="Ativo"),--('Eventos'!$I$6:$I$105="OK"),'Eventos'!$F$6:$F$105)))</f>
        <v/>
      </c>
      <c r="H390" s="44">
        <f>IF(OR(B390="",E390=""),"",MAX(0,E390*F390*G390))</f>
        <v/>
      </c>
      <c r="I390" s="44">
        <f>IF(H390="","",H390*'Parâmetros'!$B$6)</f>
        <v/>
      </c>
      <c r="J390" s="44">
        <f>IF(H390="","",H390*'Parâmetros'!$B$7)</f>
        <v/>
      </c>
      <c r="K390" s="44">
        <f>IF(H390="","",H390*'Parâmetros'!$B$8)</f>
        <v/>
      </c>
      <c r="L390" s="44">
        <f>IF(H390="","",IF('Parâmetros'!$B$5="Conservador",I390,IF('Parâmetros'!$B$5="Otimista",K390,J390)))</f>
        <v/>
      </c>
      <c r="M390" s="46">
        <f>IF(B390="","",IF(COUNTIFS('Histórico'!$B$6:$B$305,B390,'Histórico'!$J$6:$J$305,"&lt;&gt;")&gt;='Parâmetros'!$B$10,AVERAGEIFS('Histórico'!$K$6:$K$305,'Histórico'!$B$6:$B$305,B390,'Histórico'!$J$6:$J$305,"&lt;&gt;"),'Parâmetros'!$B$9))</f>
        <v/>
      </c>
      <c r="N390" s="44">
        <f>IF(L390="","",MAX(0,L390*(1-M390)))</f>
        <v/>
      </c>
      <c r="O390" s="44">
        <f>IF(L390="","",L390*(1+M390))</f>
        <v/>
      </c>
      <c r="P390" s="44">
        <f>IF(L390="","",IF(INDEX('Parâmetros'!$E$18:$E$117,MATCH(B390,'Parâmetros'!$A$18:$A$117,0))="","",INDEX('Parâmetros'!$E$18:$E$117,MATCH(B390,'Parâmetros'!$A$18:$A$117,0))+N(INDEX('Parâmetros'!$F$18:$F$117,MATCH(B390,'Parâmetros'!$A$18:$A$117,0)))-SUMIFS($L$6:L390,$B$6:B390,B390,$A$6:A390,"&lt;="&amp;A390)))</f>
        <v/>
      </c>
      <c r="Q390" s="44">
        <f>IF(P390="","",MAX(0,-P390))</f>
        <v/>
      </c>
      <c r="R390" s="43">
        <f>IF(B390="","",IF(L390="","SEM BASE",IF(P390="","ESTOQUE NÃO INFORMADO",IF(P390&lt;0,"RUPTURA PREVISTA",IF(D390="Sem histórico","USAR DEMANDA INICIAL",IF(D390="Histórico insuficiente","HISTÓRICO INSUFICIENTE","OK"))))))</f>
        <v/>
      </c>
    </row>
    <row r="391">
      <c r="A391" s="42">
        <f>IF(B391="","",EDATE(EOMONTH('Parâmetros'!$B$2,0)+1,MOD(ROW()-6,12)))</f>
        <v/>
      </c>
      <c r="B39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91" s="43">
        <f>IF(B391="","",INDEX('Parâmetros'!$B$18:$B$117,MATCH(B391,'Parâmetros'!$A$18:$A$117,0)))</f>
        <v/>
      </c>
      <c r="D391" s="43">
        <f>IF(B391="","",INDEX('Parâmetros'!$I$18:$I$117,MATCH(B391,'Parâmetros'!$A$18:$A$117,0)))</f>
        <v/>
      </c>
      <c r="E391" s="44">
        <f>IF(B391="","",IF(COUNTIFS('Histórico'!$B$6:$B$305,B391,'Histórico'!$A$6:$A$305,"&gt;="&amp;EDATE(EOMONTH('Parâmetros'!$B$2,0)+1,-'Parâmetros'!$B$4),'Histórico'!$A$6:$A$305,"&lt;="&amp;'Parâmetros'!$B$2,'Histórico'!$L$6:$L$305,"OK")&gt;='Parâmetros'!$B$11,AVERAGEIFS('Histórico'!$H$6:$H$305,'Histórico'!$B$6:$B$305,B391,'Histórico'!$A$6:$A$305,"&gt;="&amp;EDATE(EOMONTH('Parâmetros'!$B$2,0)+1,-'Parâmetros'!$B$4),'Histórico'!$A$6:$A$305,"&lt;="&amp;'Parâmetros'!$B$2,'Histórico'!$L$6:$L$305,"OK"),IF(INDEX('Parâmetros'!$G$18:$G$117,MATCH(B391,'Parâmetros'!$A$18:$A$117,0))="","",INDEX('Parâmetros'!$G$18:$G$117,MATCH(B391,'Parâmetros'!$A$18:$A$117,0)))))</f>
        <v/>
      </c>
      <c r="F391" s="45">
        <f>IF(B391="","",IF(COUNTIFS('Histórico'!$B$6:$B$305,B391,'Histórico'!$L$6:$L$305,"OK",'Histórico'!$M$6:$M$305,MONTH(A391),'Histórico'!$A$6:$A$305,"&lt;="&amp;'Parâmetros'!$B$2)&gt;='Parâmetros'!$B$12,MAX('Parâmetros'!$B$13,MIN('Parâmetros'!$B$14,IFERROR(AVERAGEIFS('Histórico'!$H$6:$H$305,'Histórico'!$B$6:$B$305,B391,'Histórico'!$L$6:$L$305,"OK",'Histórico'!$M$6:$M$305,MONTH(A391),'Histórico'!$A$6:$A$305,"&lt;="&amp;'Parâmetros'!$B$2)/AVERAGEIFS('Histórico'!$H$6:$H$305,'Histórico'!$B$6:$B$305,B391,'Histórico'!$L$6:$L$305,"OK",'Histórico'!$A$6:$A$305,"&lt;="&amp;'Parâmetros'!$B$2),1))),1))</f>
        <v/>
      </c>
      <c r="G391" s="45">
        <f>IF(OR(A391="",B391=""),"",MAX(0.1,1+SUMPRODUCT(--('Eventos'!$B$6:$B$105&lt;=EOMONTH(A391,0)),--('Eventos'!$C$6:$C$105&gt;=A391),--((('Eventos'!$D$6:$D$105=B391)+('Eventos'!$D$6:$D$105="TODOS"))&gt;0),--('Eventos'!$G$6:$G$105="Ativo"),--('Eventos'!$I$6:$I$105="OK"),'Eventos'!$F$6:$F$105)))</f>
        <v/>
      </c>
      <c r="H391" s="44">
        <f>IF(OR(B391="",E391=""),"",MAX(0,E391*F391*G391))</f>
        <v/>
      </c>
      <c r="I391" s="44">
        <f>IF(H391="","",H391*'Parâmetros'!$B$6)</f>
        <v/>
      </c>
      <c r="J391" s="44">
        <f>IF(H391="","",H391*'Parâmetros'!$B$7)</f>
        <v/>
      </c>
      <c r="K391" s="44">
        <f>IF(H391="","",H391*'Parâmetros'!$B$8)</f>
        <v/>
      </c>
      <c r="L391" s="44">
        <f>IF(H391="","",IF('Parâmetros'!$B$5="Conservador",I391,IF('Parâmetros'!$B$5="Otimista",K391,J391)))</f>
        <v/>
      </c>
      <c r="M391" s="46">
        <f>IF(B391="","",IF(COUNTIFS('Histórico'!$B$6:$B$305,B391,'Histórico'!$J$6:$J$305,"&lt;&gt;")&gt;='Parâmetros'!$B$10,AVERAGEIFS('Histórico'!$K$6:$K$305,'Histórico'!$B$6:$B$305,B391,'Histórico'!$J$6:$J$305,"&lt;&gt;"),'Parâmetros'!$B$9))</f>
        <v/>
      </c>
      <c r="N391" s="44">
        <f>IF(L391="","",MAX(0,L391*(1-M391)))</f>
        <v/>
      </c>
      <c r="O391" s="44">
        <f>IF(L391="","",L391*(1+M391))</f>
        <v/>
      </c>
      <c r="P391" s="44">
        <f>IF(L391="","",IF(INDEX('Parâmetros'!$E$18:$E$117,MATCH(B391,'Parâmetros'!$A$18:$A$117,0))="","",INDEX('Parâmetros'!$E$18:$E$117,MATCH(B391,'Parâmetros'!$A$18:$A$117,0))+N(INDEX('Parâmetros'!$F$18:$F$117,MATCH(B391,'Parâmetros'!$A$18:$A$117,0)))-SUMIFS($L$6:L391,$B$6:B391,B391,$A$6:A391,"&lt;="&amp;A391)))</f>
        <v/>
      </c>
      <c r="Q391" s="44">
        <f>IF(P391="","",MAX(0,-P391))</f>
        <v/>
      </c>
      <c r="R391" s="43">
        <f>IF(B391="","",IF(L391="","SEM BASE",IF(P391="","ESTOQUE NÃO INFORMADO",IF(P391&lt;0,"RUPTURA PREVISTA",IF(D391="Sem histórico","USAR DEMANDA INICIAL",IF(D391="Histórico insuficiente","HISTÓRICO INSUFICIENTE","OK"))))))</f>
        <v/>
      </c>
    </row>
    <row r="392">
      <c r="A392" s="42">
        <f>IF(B392="","",EDATE(EOMONTH('Parâmetros'!$B$2,0)+1,MOD(ROW()-6,12)))</f>
        <v/>
      </c>
      <c r="B39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92" s="43">
        <f>IF(B392="","",INDEX('Parâmetros'!$B$18:$B$117,MATCH(B392,'Parâmetros'!$A$18:$A$117,0)))</f>
        <v/>
      </c>
      <c r="D392" s="43">
        <f>IF(B392="","",INDEX('Parâmetros'!$I$18:$I$117,MATCH(B392,'Parâmetros'!$A$18:$A$117,0)))</f>
        <v/>
      </c>
      <c r="E392" s="44">
        <f>IF(B392="","",IF(COUNTIFS('Histórico'!$B$6:$B$305,B392,'Histórico'!$A$6:$A$305,"&gt;="&amp;EDATE(EOMONTH('Parâmetros'!$B$2,0)+1,-'Parâmetros'!$B$4),'Histórico'!$A$6:$A$305,"&lt;="&amp;'Parâmetros'!$B$2,'Histórico'!$L$6:$L$305,"OK")&gt;='Parâmetros'!$B$11,AVERAGEIFS('Histórico'!$H$6:$H$305,'Histórico'!$B$6:$B$305,B392,'Histórico'!$A$6:$A$305,"&gt;="&amp;EDATE(EOMONTH('Parâmetros'!$B$2,0)+1,-'Parâmetros'!$B$4),'Histórico'!$A$6:$A$305,"&lt;="&amp;'Parâmetros'!$B$2,'Histórico'!$L$6:$L$305,"OK"),IF(INDEX('Parâmetros'!$G$18:$G$117,MATCH(B392,'Parâmetros'!$A$18:$A$117,0))="","",INDEX('Parâmetros'!$G$18:$G$117,MATCH(B392,'Parâmetros'!$A$18:$A$117,0)))))</f>
        <v/>
      </c>
      <c r="F392" s="45">
        <f>IF(B392="","",IF(COUNTIFS('Histórico'!$B$6:$B$305,B392,'Histórico'!$L$6:$L$305,"OK",'Histórico'!$M$6:$M$305,MONTH(A392),'Histórico'!$A$6:$A$305,"&lt;="&amp;'Parâmetros'!$B$2)&gt;='Parâmetros'!$B$12,MAX('Parâmetros'!$B$13,MIN('Parâmetros'!$B$14,IFERROR(AVERAGEIFS('Histórico'!$H$6:$H$305,'Histórico'!$B$6:$B$305,B392,'Histórico'!$L$6:$L$305,"OK",'Histórico'!$M$6:$M$305,MONTH(A392),'Histórico'!$A$6:$A$305,"&lt;="&amp;'Parâmetros'!$B$2)/AVERAGEIFS('Histórico'!$H$6:$H$305,'Histórico'!$B$6:$B$305,B392,'Histórico'!$L$6:$L$305,"OK",'Histórico'!$A$6:$A$305,"&lt;="&amp;'Parâmetros'!$B$2),1))),1))</f>
        <v/>
      </c>
      <c r="G392" s="45">
        <f>IF(OR(A392="",B392=""),"",MAX(0.1,1+SUMPRODUCT(--('Eventos'!$B$6:$B$105&lt;=EOMONTH(A392,0)),--('Eventos'!$C$6:$C$105&gt;=A392),--((('Eventos'!$D$6:$D$105=B392)+('Eventos'!$D$6:$D$105="TODOS"))&gt;0),--('Eventos'!$G$6:$G$105="Ativo"),--('Eventos'!$I$6:$I$105="OK"),'Eventos'!$F$6:$F$105)))</f>
        <v/>
      </c>
      <c r="H392" s="44">
        <f>IF(OR(B392="",E392=""),"",MAX(0,E392*F392*G392))</f>
        <v/>
      </c>
      <c r="I392" s="44">
        <f>IF(H392="","",H392*'Parâmetros'!$B$6)</f>
        <v/>
      </c>
      <c r="J392" s="44">
        <f>IF(H392="","",H392*'Parâmetros'!$B$7)</f>
        <v/>
      </c>
      <c r="K392" s="44">
        <f>IF(H392="","",H392*'Parâmetros'!$B$8)</f>
        <v/>
      </c>
      <c r="L392" s="44">
        <f>IF(H392="","",IF('Parâmetros'!$B$5="Conservador",I392,IF('Parâmetros'!$B$5="Otimista",K392,J392)))</f>
        <v/>
      </c>
      <c r="M392" s="46">
        <f>IF(B392="","",IF(COUNTIFS('Histórico'!$B$6:$B$305,B392,'Histórico'!$J$6:$J$305,"&lt;&gt;")&gt;='Parâmetros'!$B$10,AVERAGEIFS('Histórico'!$K$6:$K$305,'Histórico'!$B$6:$B$305,B392,'Histórico'!$J$6:$J$305,"&lt;&gt;"),'Parâmetros'!$B$9))</f>
        <v/>
      </c>
      <c r="N392" s="44">
        <f>IF(L392="","",MAX(0,L392*(1-M392)))</f>
        <v/>
      </c>
      <c r="O392" s="44">
        <f>IF(L392="","",L392*(1+M392))</f>
        <v/>
      </c>
      <c r="P392" s="44">
        <f>IF(L392="","",IF(INDEX('Parâmetros'!$E$18:$E$117,MATCH(B392,'Parâmetros'!$A$18:$A$117,0))="","",INDEX('Parâmetros'!$E$18:$E$117,MATCH(B392,'Parâmetros'!$A$18:$A$117,0))+N(INDEX('Parâmetros'!$F$18:$F$117,MATCH(B392,'Parâmetros'!$A$18:$A$117,0)))-SUMIFS($L$6:L392,$B$6:B392,B392,$A$6:A392,"&lt;="&amp;A392)))</f>
        <v/>
      </c>
      <c r="Q392" s="44">
        <f>IF(P392="","",MAX(0,-P392))</f>
        <v/>
      </c>
      <c r="R392" s="43">
        <f>IF(B392="","",IF(L392="","SEM BASE",IF(P392="","ESTOQUE NÃO INFORMADO",IF(P392&lt;0,"RUPTURA PREVISTA",IF(D392="Sem histórico","USAR DEMANDA INICIAL",IF(D392="Histórico insuficiente","HISTÓRICO INSUFICIENTE","OK"))))))</f>
        <v/>
      </c>
    </row>
    <row r="393">
      <c r="A393" s="42">
        <f>IF(B393="","",EDATE(EOMONTH('Parâmetros'!$B$2,0)+1,MOD(ROW()-6,12)))</f>
        <v/>
      </c>
      <c r="B39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93" s="43">
        <f>IF(B393="","",INDEX('Parâmetros'!$B$18:$B$117,MATCH(B393,'Parâmetros'!$A$18:$A$117,0)))</f>
        <v/>
      </c>
      <c r="D393" s="43">
        <f>IF(B393="","",INDEX('Parâmetros'!$I$18:$I$117,MATCH(B393,'Parâmetros'!$A$18:$A$117,0)))</f>
        <v/>
      </c>
      <c r="E393" s="44">
        <f>IF(B393="","",IF(COUNTIFS('Histórico'!$B$6:$B$305,B393,'Histórico'!$A$6:$A$305,"&gt;="&amp;EDATE(EOMONTH('Parâmetros'!$B$2,0)+1,-'Parâmetros'!$B$4),'Histórico'!$A$6:$A$305,"&lt;="&amp;'Parâmetros'!$B$2,'Histórico'!$L$6:$L$305,"OK")&gt;='Parâmetros'!$B$11,AVERAGEIFS('Histórico'!$H$6:$H$305,'Histórico'!$B$6:$B$305,B393,'Histórico'!$A$6:$A$305,"&gt;="&amp;EDATE(EOMONTH('Parâmetros'!$B$2,0)+1,-'Parâmetros'!$B$4),'Histórico'!$A$6:$A$305,"&lt;="&amp;'Parâmetros'!$B$2,'Histórico'!$L$6:$L$305,"OK"),IF(INDEX('Parâmetros'!$G$18:$G$117,MATCH(B393,'Parâmetros'!$A$18:$A$117,0))="","",INDEX('Parâmetros'!$G$18:$G$117,MATCH(B393,'Parâmetros'!$A$18:$A$117,0)))))</f>
        <v/>
      </c>
      <c r="F393" s="45">
        <f>IF(B393="","",IF(COUNTIFS('Histórico'!$B$6:$B$305,B393,'Histórico'!$L$6:$L$305,"OK",'Histórico'!$M$6:$M$305,MONTH(A393),'Histórico'!$A$6:$A$305,"&lt;="&amp;'Parâmetros'!$B$2)&gt;='Parâmetros'!$B$12,MAX('Parâmetros'!$B$13,MIN('Parâmetros'!$B$14,IFERROR(AVERAGEIFS('Histórico'!$H$6:$H$305,'Histórico'!$B$6:$B$305,B393,'Histórico'!$L$6:$L$305,"OK",'Histórico'!$M$6:$M$305,MONTH(A393),'Histórico'!$A$6:$A$305,"&lt;="&amp;'Parâmetros'!$B$2)/AVERAGEIFS('Histórico'!$H$6:$H$305,'Histórico'!$B$6:$B$305,B393,'Histórico'!$L$6:$L$305,"OK",'Histórico'!$A$6:$A$305,"&lt;="&amp;'Parâmetros'!$B$2),1))),1))</f>
        <v/>
      </c>
      <c r="G393" s="45">
        <f>IF(OR(A393="",B393=""),"",MAX(0.1,1+SUMPRODUCT(--('Eventos'!$B$6:$B$105&lt;=EOMONTH(A393,0)),--('Eventos'!$C$6:$C$105&gt;=A393),--((('Eventos'!$D$6:$D$105=B393)+('Eventos'!$D$6:$D$105="TODOS"))&gt;0),--('Eventos'!$G$6:$G$105="Ativo"),--('Eventos'!$I$6:$I$105="OK"),'Eventos'!$F$6:$F$105)))</f>
        <v/>
      </c>
      <c r="H393" s="44">
        <f>IF(OR(B393="",E393=""),"",MAX(0,E393*F393*G393))</f>
        <v/>
      </c>
      <c r="I393" s="44">
        <f>IF(H393="","",H393*'Parâmetros'!$B$6)</f>
        <v/>
      </c>
      <c r="J393" s="44">
        <f>IF(H393="","",H393*'Parâmetros'!$B$7)</f>
        <v/>
      </c>
      <c r="K393" s="44">
        <f>IF(H393="","",H393*'Parâmetros'!$B$8)</f>
        <v/>
      </c>
      <c r="L393" s="44">
        <f>IF(H393="","",IF('Parâmetros'!$B$5="Conservador",I393,IF('Parâmetros'!$B$5="Otimista",K393,J393)))</f>
        <v/>
      </c>
      <c r="M393" s="46">
        <f>IF(B393="","",IF(COUNTIFS('Histórico'!$B$6:$B$305,B393,'Histórico'!$J$6:$J$305,"&lt;&gt;")&gt;='Parâmetros'!$B$10,AVERAGEIFS('Histórico'!$K$6:$K$305,'Histórico'!$B$6:$B$305,B393,'Histórico'!$J$6:$J$305,"&lt;&gt;"),'Parâmetros'!$B$9))</f>
        <v/>
      </c>
      <c r="N393" s="44">
        <f>IF(L393="","",MAX(0,L393*(1-M393)))</f>
        <v/>
      </c>
      <c r="O393" s="44">
        <f>IF(L393="","",L393*(1+M393))</f>
        <v/>
      </c>
      <c r="P393" s="44">
        <f>IF(L393="","",IF(INDEX('Parâmetros'!$E$18:$E$117,MATCH(B393,'Parâmetros'!$A$18:$A$117,0))="","",INDEX('Parâmetros'!$E$18:$E$117,MATCH(B393,'Parâmetros'!$A$18:$A$117,0))+N(INDEX('Parâmetros'!$F$18:$F$117,MATCH(B393,'Parâmetros'!$A$18:$A$117,0)))-SUMIFS($L$6:L393,$B$6:B393,B393,$A$6:A393,"&lt;="&amp;A393)))</f>
        <v/>
      </c>
      <c r="Q393" s="44">
        <f>IF(P393="","",MAX(0,-P393))</f>
        <v/>
      </c>
      <c r="R393" s="43">
        <f>IF(B393="","",IF(L393="","SEM BASE",IF(P393="","ESTOQUE NÃO INFORMADO",IF(P393&lt;0,"RUPTURA PREVISTA",IF(D393="Sem histórico","USAR DEMANDA INICIAL",IF(D393="Histórico insuficiente","HISTÓRICO INSUFICIENTE","OK"))))))</f>
        <v/>
      </c>
    </row>
    <row r="394">
      <c r="A394" s="42">
        <f>IF(B394="","",EDATE(EOMONTH('Parâmetros'!$B$2,0)+1,MOD(ROW()-6,12)))</f>
        <v/>
      </c>
      <c r="B39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94" s="43">
        <f>IF(B394="","",INDEX('Parâmetros'!$B$18:$B$117,MATCH(B394,'Parâmetros'!$A$18:$A$117,0)))</f>
        <v/>
      </c>
      <c r="D394" s="43">
        <f>IF(B394="","",INDEX('Parâmetros'!$I$18:$I$117,MATCH(B394,'Parâmetros'!$A$18:$A$117,0)))</f>
        <v/>
      </c>
      <c r="E394" s="44">
        <f>IF(B394="","",IF(COUNTIFS('Histórico'!$B$6:$B$305,B394,'Histórico'!$A$6:$A$305,"&gt;="&amp;EDATE(EOMONTH('Parâmetros'!$B$2,0)+1,-'Parâmetros'!$B$4),'Histórico'!$A$6:$A$305,"&lt;="&amp;'Parâmetros'!$B$2,'Histórico'!$L$6:$L$305,"OK")&gt;='Parâmetros'!$B$11,AVERAGEIFS('Histórico'!$H$6:$H$305,'Histórico'!$B$6:$B$305,B394,'Histórico'!$A$6:$A$305,"&gt;="&amp;EDATE(EOMONTH('Parâmetros'!$B$2,0)+1,-'Parâmetros'!$B$4),'Histórico'!$A$6:$A$305,"&lt;="&amp;'Parâmetros'!$B$2,'Histórico'!$L$6:$L$305,"OK"),IF(INDEX('Parâmetros'!$G$18:$G$117,MATCH(B394,'Parâmetros'!$A$18:$A$117,0))="","",INDEX('Parâmetros'!$G$18:$G$117,MATCH(B394,'Parâmetros'!$A$18:$A$117,0)))))</f>
        <v/>
      </c>
      <c r="F394" s="45">
        <f>IF(B394="","",IF(COUNTIFS('Histórico'!$B$6:$B$305,B394,'Histórico'!$L$6:$L$305,"OK",'Histórico'!$M$6:$M$305,MONTH(A394),'Histórico'!$A$6:$A$305,"&lt;="&amp;'Parâmetros'!$B$2)&gt;='Parâmetros'!$B$12,MAX('Parâmetros'!$B$13,MIN('Parâmetros'!$B$14,IFERROR(AVERAGEIFS('Histórico'!$H$6:$H$305,'Histórico'!$B$6:$B$305,B394,'Histórico'!$L$6:$L$305,"OK",'Histórico'!$M$6:$M$305,MONTH(A394),'Histórico'!$A$6:$A$305,"&lt;="&amp;'Parâmetros'!$B$2)/AVERAGEIFS('Histórico'!$H$6:$H$305,'Histórico'!$B$6:$B$305,B394,'Histórico'!$L$6:$L$305,"OK",'Histórico'!$A$6:$A$305,"&lt;="&amp;'Parâmetros'!$B$2),1))),1))</f>
        <v/>
      </c>
      <c r="G394" s="45">
        <f>IF(OR(A394="",B394=""),"",MAX(0.1,1+SUMPRODUCT(--('Eventos'!$B$6:$B$105&lt;=EOMONTH(A394,0)),--('Eventos'!$C$6:$C$105&gt;=A394),--((('Eventos'!$D$6:$D$105=B394)+('Eventos'!$D$6:$D$105="TODOS"))&gt;0),--('Eventos'!$G$6:$G$105="Ativo"),--('Eventos'!$I$6:$I$105="OK"),'Eventos'!$F$6:$F$105)))</f>
        <v/>
      </c>
      <c r="H394" s="44">
        <f>IF(OR(B394="",E394=""),"",MAX(0,E394*F394*G394))</f>
        <v/>
      </c>
      <c r="I394" s="44">
        <f>IF(H394="","",H394*'Parâmetros'!$B$6)</f>
        <v/>
      </c>
      <c r="J394" s="44">
        <f>IF(H394="","",H394*'Parâmetros'!$B$7)</f>
        <v/>
      </c>
      <c r="K394" s="44">
        <f>IF(H394="","",H394*'Parâmetros'!$B$8)</f>
        <v/>
      </c>
      <c r="L394" s="44">
        <f>IF(H394="","",IF('Parâmetros'!$B$5="Conservador",I394,IF('Parâmetros'!$B$5="Otimista",K394,J394)))</f>
        <v/>
      </c>
      <c r="M394" s="46">
        <f>IF(B394="","",IF(COUNTIFS('Histórico'!$B$6:$B$305,B394,'Histórico'!$J$6:$J$305,"&lt;&gt;")&gt;='Parâmetros'!$B$10,AVERAGEIFS('Histórico'!$K$6:$K$305,'Histórico'!$B$6:$B$305,B394,'Histórico'!$J$6:$J$305,"&lt;&gt;"),'Parâmetros'!$B$9))</f>
        <v/>
      </c>
      <c r="N394" s="44">
        <f>IF(L394="","",MAX(0,L394*(1-M394)))</f>
        <v/>
      </c>
      <c r="O394" s="44">
        <f>IF(L394="","",L394*(1+M394))</f>
        <v/>
      </c>
      <c r="P394" s="44">
        <f>IF(L394="","",IF(INDEX('Parâmetros'!$E$18:$E$117,MATCH(B394,'Parâmetros'!$A$18:$A$117,0))="","",INDEX('Parâmetros'!$E$18:$E$117,MATCH(B394,'Parâmetros'!$A$18:$A$117,0))+N(INDEX('Parâmetros'!$F$18:$F$117,MATCH(B394,'Parâmetros'!$A$18:$A$117,0)))-SUMIFS($L$6:L394,$B$6:B394,B394,$A$6:A394,"&lt;="&amp;A394)))</f>
        <v/>
      </c>
      <c r="Q394" s="44">
        <f>IF(P394="","",MAX(0,-P394))</f>
        <v/>
      </c>
      <c r="R394" s="43">
        <f>IF(B394="","",IF(L394="","SEM BASE",IF(P394="","ESTOQUE NÃO INFORMADO",IF(P394&lt;0,"RUPTURA PREVISTA",IF(D394="Sem histórico","USAR DEMANDA INICIAL",IF(D394="Histórico insuficiente","HISTÓRICO INSUFICIENTE","OK"))))))</f>
        <v/>
      </c>
    </row>
    <row r="395">
      <c r="A395" s="42">
        <f>IF(B395="","",EDATE(EOMONTH('Parâmetros'!$B$2,0)+1,MOD(ROW()-6,12)))</f>
        <v/>
      </c>
      <c r="B39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95" s="43">
        <f>IF(B395="","",INDEX('Parâmetros'!$B$18:$B$117,MATCH(B395,'Parâmetros'!$A$18:$A$117,0)))</f>
        <v/>
      </c>
      <c r="D395" s="43">
        <f>IF(B395="","",INDEX('Parâmetros'!$I$18:$I$117,MATCH(B395,'Parâmetros'!$A$18:$A$117,0)))</f>
        <v/>
      </c>
      <c r="E395" s="44">
        <f>IF(B395="","",IF(COUNTIFS('Histórico'!$B$6:$B$305,B395,'Histórico'!$A$6:$A$305,"&gt;="&amp;EDATE(EOMONTH('Parâmetros'!$B$2,0)+1,-'Parâmetros'!$B$4),'Histórico'!$A$6:$A$305,"&lt;="&amp;'Parâmetros'!$B$2,'Histórico'!$L$6:$L$305,"OK")&gt;='Parâmetros'!$B$11,AVERAGEIFS('Histórico'!$H$6:$H$305,'Histórico'!$B$6:$B$305,B395,'Histórico'!$A$6:$A$305,"&gt;="&amp;EDATE(EOMONTH('Parâmetros'!$B$2,0)+1,-'Parâmetros'!$B$4),'Histórico'!$A$6:$A$305,"&lt;="&amp;'Parâmetros'!$B$2,'Histórico'!$L$6:$L$305,"OK"),IF(INDEX('Parâmetros'!$G$18:$G$117,MATCH(B395,'Parâmetros'!$A$18:$A$117,0))="","",INDEX('Parâmetros'!$G$18:$G$117,MATCH(B395,'Parâmetros'!$A$18:$A$117,0)))))</f>
        <v/>
      </c>
      <c r="F395" s="45">
        <f>IF(B395="","",IF(COUNTIFS('Histórico'!$B$6:$B$305,B395,'Histórico'!$L$6:$L$305,"OK",'Histórico'!$M$6:$M$305,MONTH(A395),'Histórico'!$A$6:$A$305,"&lt;="&amp;'Parâmetros'!$B$2)&gt;='Parâmetros'!$B$12,MAX('Parâmetros'!$B$13,MIN('Parâmetros'!$B$14,IFERROR(AVERAGEIFS('Histórico'!$H$6:$H$305,'Histórico'!$B$6:$B$305,B395,'Histórico'!$L$6:$L$305,"OK",'Histórico'!$M$6:$M$305,MONTH(A395),'Histórico'!$A$6:$A$305,"&lt;="&amp;'Parâmetros'!$B$2)/AVERAGEIFS('Histórico'!$H$6:$H$305,'Histórico'!$B$6:$B$305,B395,'Histórico'!$L$6:$L$305,"OK",'Histórico'!$A$6:$A$305,"&lt;="&amp;'Parâmetros'!$B$2),1))),1))</f>
        <v/>
      </c>
      <c r="G395" s="45">
        <f>IF(OR(A395="",B395=""),"",MAX(0.1,1+SUMPRODUCT(--('Eventos'!$B$6:$B$105&lt;=EOMONTH(A395,0)),--('Eventos'!$C$6:$C$105&gt;=A395),--((('Eventos'!$D$6:$D$105=B395)+('Eventos'!$D$6:$D$105="TODOS"))&gt;0),--('Eventos'!$G$6:$G$105="Ativo"),--('Eventos'!$I$6:$I$105="OK"),'Eventos'!$F$6:$F$105)))</f>
        <v/>
      </c>
      <c r="H395" s="44">
        <f>IF(OR(B395="",E395=""),"",MAX(0,E395*F395*G395))</f>
        <v/>
      </c>
      <c r="I395" s="44">
        <f>IF(H395="","",H395*'Parâmetros'!$B$6)</f>
        <v/>
      </c>
      <c r="J395" s="44">
        <f>IF(H395="","",H395*'Parâmetros'!$B$7)</f>
        <v/>
      </c>
      <c r="K395" s="44">
        <f>IF(H395="","",H395*'Parâmetros'!$B$8)</f>
        <v/>
      </c>
      <c r="L395" s="44">
        <f>IF(H395="","",IF('Parâmetros'!$B$5="Conservador",I395,IF('Parâmetros'!$B$5="Otimista",K395,J395)))</f>
        <v/>
      </c>
      <c r="M395" s="46">
        <f>IF(B395="","",IF(COUNTIFS('Histórico'!$B$6:$B$305,B395,'Histórico'!$J$6:$J$305,"&lt;&gt;")&gt;='Parâmetros'!$B$10,AVERAGEIFS('Histórico'!$K$6:$K$305,'Histórico'!$B$6:$B$305,B395,'Histórico'!$J$6:$J$305,"&lt;&gt;"),'Parâmetros'!$B$9))</f>
        <v/>
      </c>
      <c r="N395" s="44">
        <f>IF(L395="","",MAX(0,L395*(1-M395)))</f>
        <v/>
      </c>
      <c r="O395" s="44">
        <f>IF(L395="","",L395*(1+M395))</f>
        <v/>
      </c>
      <c r="P395" s="44">
        <f>IF(L395="","",IF(INDEX('Parâmetros'!$E$18:$E$117,MATCH(B395,'Parâmetros'!$A$18:$A$117,0))="","",INDEX('Parâmetros'!$E$18:$E$117,MATCH(B395,'Parâmetros'!$A$18:$A$117,0))+N(INDEX('Parâmetros'!$F$18:$F$117,MATCH(B395,'Parâmetros'!$A$18:$A$117,0)))-SUMIFS($L$6:L395,$B$6:B395,B395,$A$6:A395,"&lt;="&amp;A395)))</f>
        <v/>
      </c>
      <c r="Q395" s="44">
        <f>IF(P395="","",MAX(0,-P395))</f>
        <v/>
      </c>
      <c r="R395" s="43">
        <f>IF(B395="","",IF(L395="","SEM BASE",IF(P395="","ESTOQUE NÃO INFORMADO",IF(P395&lt;0,"RUPTURA PREVISTA",IF(D395="Sem histórico","USAR DEMANDA INICIAL",IF(D395="Histórico insuficiente","HISTÓRICO INSUFICIENTE","OK"))))))</f>
        <v/>
      </c>
    </row>
    <row r="396">
      <c r="A396" s="42">
        <f>IF(B396="","",EDATE(EOMONTH('Parâmetros'!$B$2,0)+1,MOD(ROW()-6,12)))</f>
        <v/>
      </c>
      <c r="B39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96" s="43">
        <f>IF(B396="","",INDEX('Parâmetros'!$B$18:$B$117,MATCH(B396,'Parâmetros'!$A$18:$A$117,0)))</f>
        <v/>
      </c>
      <c r="D396" s="43">
        <f>IF(B396="","",INDEX('Parâmetros'!$I$18:$I$117,MATCH(B396,'Parâmetros'!$A$18:$A$117,0)))</f>
        <v/>
      </c>
      <c r="E396" s="44">
        <f>IF(B396="","",IF(COUNTIFS('Histórico'!$B$6:$B$305,B396,'Histórico'!$A$6:$A$305,"&gt;="&amp;EDATE(EOMONTH('Parâmetros'!$B$2,0)+1,-'Parâmetros'!$B$4),'Histórico'!$A$6:$A$305,"&lt;="&amp;'Parâmetros'!$B$2,'Histórico'!$L$6:$L$305,"OK")&gt;='Parâmetros'!$B$11,AVERAGEIFS('Histórico'!$H$6:$H$305,'Histórico'!$B$6:$B$305,B396,'Histórico'!$A$6:$A$305,"&gt;="&amp;EDATE(EOMONTH('Parâmetros'!$B$2,0)+1,-'Parâmetros'!$B$4),'Histórico'!$A$6:$A$305,"&lt;="&amp;'Parâmetros'!$B$2,'Histórico'!$L$6:$L$305,"OK"),IF(INDEX('Parâmetros'!$G$18:$G$117,MATCH(B396,'Parâmetros'!$A$18:$A$117,0))="","",INDEX('Parâmetros'!$G$18:$G$117,MATCH(B396,'Parâmetros'!$A$18:$A$117,0)))))</f>
        <v/>
      </c>
      <c r="F396" s="45">
        <f>IF(B396="","",IF(COUNTIFS('Histórico'!$B$6:$B$305,B396,'Histórico'!$L$6:$L$305,"OK",'Histórico'!$M$6:$M$305,MONTH(A396),'Histórico'!$A$6:$A$305,"&lt;="&amp;'Parâmetros'!$B$2)&gt;='Parâmetros'!$B$12,MAX('Parâmetros'!$B$13,MIN('Parâmetros'!$B$14,IFERROR(AVERAGEIFS('Histórico'!$H$6:$H$305,'Histórico'!$B$6:$B$305,B396,'Histórico'!$L$6:$L$305,"OK",'Histórico'!$M$6:$M$305,MONTH(A396),'Histórico'!$A$6:$A$305,"&lt;="&amp;'Parâmetros'!$B$2)/AVERAGEIFS('Histórico'!$H$6:$H$305,'Histórico'!$B$6:$B$305,B396,'Histórico'!$L$6:$L$305,"OK",'Histórico'!$A$6:$A$305,"&lt;="&amp;'Parâmetros'!$B$2),1))),1))</f>
        <v/>
      </c>
      <c r="G396" s="45">
        <f>IF(OR(A396="",B396=""),"",MAX(0.1,1+SUMPRODUCT(--('Eventos'!$B$6:$B$105&lt;=EOMONTH(A396,0)),--('Eventos'!$C$6:$C$105&gt;=A396),--((('Eventos'!$D$6:$D$105=B396)+('Eventos'!$D$6:$D$105="TODOS"))&gt;0),--('Eventos'!$G$6:$G$105="Ativo"),--('Eventos'!$I$6:$I$105="OK"),'Eventos'!$F$6:$F$105)))</f>
        <v/>
      </c>
      <c r="H396" s="44">
        <f>IF(OR(B396="",E396=""),"",MAX(0,E396*F396*G396))</f>
        <v/>
      </c>
      <c r="I396" s="44">
        <f>IF(H396="","",H396*'Parâmetros'!$B$6)</f>
        <v/>
      </c>
      <c r="J396" s="44">
        <f>IF(H396="","",H396*'Parâmetros'!$B$7)</f>
        <v/>
      </c>
      <c r="K396" s="44">
        <f>IF(H396="","",H396*'Parâmetros'!$B$8)</f>
        <v/>
      </c>
      <c r="L396" s="44">
        <f>IF(H396="","",IF('Parâmetros'!$B$5="Conservador",I396,IF('Parâmetros'!$B$5="Otimista",K396,J396)))</f>
        <v/>
      </c>
      <c r="M396" s="46">
        <f>IF(B396="","",IF(COUNTIFS('Histórico'!$B$6:$B$305,B396,'Histórico'!$J$6:$J$305,"&lt;&gt;")&gt;='Parâmetros'!$B$10,AVERAGEIFS('Histórico'!$K$6:$K$305,'Histórico'!$B$6:$B$305,B396,'Histórico'!$J$6:$J$305,"&lt;&gt;"),'Parâmetros'!$B$9))</f>
        <v/>
      </c>
      <c r="N396" s="44">
        <f>IF(L396="","",MAX(0,L396*(1-M396)))</f>
        <v/>
      </c>
      <c r="O396" s="44">
        <f>IF(L396="","",L396*(1+M396))</f>
        <v/>
      </c>
      <c r="P396" s="44">
        <f>IF(L396="","",IF(INDEX('Parâmetros'!$E$18:$E$117,MATCH(B396,'Parâmetros'!$A$18:$A$117,0))="","",INDEX('Parâmetros'!$E$18:$E$117,MATCH(B396,'Parâmetros'!$A$18:$A$117,0))+N(INDEX('Parâmetros'!$F$18:$F$117,MATCH(B396,'Parâmetros'!$A$18:$A$117,0)))-SUMIFS($L$6:L396,$B$6:B396,B396,$A$6:A396,"&lt;="&amp;A396)))</f>
        <v/>
      </c>
      <c r="Q396" s="44">
        <f>IF(P396="","",MAX(0,-P396))</f>
        <v/>
      </c>
      <c r="R396" s="43">
        <f>IF(B396="","",IF(L396="","SEM BASE",IF(P396="","ESTOQUE NÃO INFORMADO",IF(P396&lt;0,"RUPTURA PREVISTA",IF(D396="Sem histórico","USAR DEMANDA INICIAL",IF(D396="Histórico insuficiente","HISTÓRICO INSUFICIENTE","OK"))))))</f>
        <v/>
      </c>
    </row>
    <row r="397">
      <c r="A397" s="42">
        <f>IF(B397="","",EDATE(EOMONTH('Parâmetros'!$B$2,0)+1,MOD(ROW()-6,12)))</f>
        <v/>
      </c>
      <c r="B39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97" s="43">
        <f>IF(B397="","",INDEX('Parâmetros'!$B$18:$B$117,MATCH(B397,'Parâmetros'!$A$18:$A$117,0)))</f>
        <v/>
      </c>
      <c r="D397" s="43">
        <f>IF(B397="","",INDEX('Parâmetros'!$I$18:$I$117,MATCH(B397,'Parâmetros'!$A$18:$A$117,0)))</f>
        <v/>
      </c>
      <c r="E397" s="44">
        <f>IF(B397="","",IF(COUNTIFS('Histórico'!$B$6:$B$305,B397,'Histórico'!$A$6:$A$305,"&gt;="&amp;EDATE(EOMONTH('Parâmetros'!$B$2,0)+1,-'Parâmetros'!$B$4),'Histórico'!$A$6:$A$305,"&lt;="&amp;'Parâmetros'!$B$2,'Histórico'!$L$6:$L$305,"OK")&gt;='Parâmetros'!$B$11,AVERAGEIFS('Histórico'!$H$6:$H$305,'Histórico'!$B$6:$B$305,B397,'Histórico'!$A$6:$A$305,"&gt;="&amp;EDATE(EOMONTH('Parâmetros'!$B$2,0)+1,-'Parâmetros'!$B$4),'Histórico'!$A$6:$A$305,"&lt;="&amp;'Parâmetros'!$B$2,'Histórico'!$L$6:$L$305,"OK"),IF(INDEX('Parâmetros'!$G$18:$G$117,MATCH(B397,'Parâmetros'!$A$18:$A$117,0))="","",INDEX('Parâmetros'!$G$18:$G$117,MATCH(B397,'Parâmetros'!$A$18:$A$117,0)))))</f>
        <v/>
      </c>
      <c r="F397" s="45">
        <f>IF(B397="","",IF(COUNTIFS('Histórico'!$B$6:$B$305,B397,'Histórico'!$L$6:$L$305,"OK",'Histórico'!$M$6:$M$305,MONTH(A397),'Histórico'!$A$6:$A$305,"&lt;="&amp;'Parâmetros'!$B$2)&gt;='Parâmetros'!$B$12,MAX('Parâmetros'!$B$13,MIN('Parâmetros'!$B$14,IFERROR(AVERAGEIFS('Histórico'!$H$6:$H$305,'Histórico'!$B$6:$B$305,B397,'Histórico'!$L$6:$L$305,"OK",'Histórico'!$M$6:$M$305,MONTH(A397),'Histórico'!$A$6:$A$305,"&lt;="&amp;'Parâmetros'!$B$2)/AVERAGEIFS('Histórico'!$H$6:$H$305,'Histórico'!$B$6:$B$305,B397,'Histórico'!$L$6:$L$305,"OK",'Histórico'!$A$6:$A$305,"&lt;="&amp;'Parâmetros'!$B$2),1))),1))</f>
        <v/>
      </c>
      <c r="G397" s="45">
        <f>IF(OR(A397="",B397=""),"",MAX(0.1,1+SUMPRODUCT(--('Eventos'!$B$6:$B$105&lt;=EOMONTH(A397,0)),--('Eventos'!$C$6:$C$105&gt;=A397),--((('Eventos'!$D$6:$D$105=B397)+('Eventos'!$D$6:$D$105="TODOS"))&gt;0),--('Eventos'!$G$6:$G$105="Ativo"),--('Eventos'!$I$6:$I$105="OK"),'Eventos'!$F$6:$F$105)))</f>
        <v/>
      </c>
      <c r="H397" s="44">
        <f>IF(OR(B397="",E397=""),"",MAX(0,E397*F397*G397))</f>
        <v/>
      </c>
      <c r="I397" s="44">
        <f>IF(H397="","",H397*'Parâmetros'!$B$6)</f>
        <v/>
      </c>
      <c r="J397" s="44">
        <f>IF(H397="","",H397*'Parâmetros'!$B$7)</f>
        <v/>
      </c>
      <c r="K397" s="44">
        <f>IF(H397="","",H397*'Parâmetros'!$B$8)</f>
        <v/>
      </c>
      <c r="L397" s="44">
        <f>IF(H397="","",IF('Parâmetros'!$B$5="Conservador",I397,IF('Parâmetros'!$B$5="Otimista",K397,J397)))</f>
        <v/>
      </c>
      <c r="M397" s="46">
        <f>IF(B397="","",IF(COUNTIFS('Histórico'!$B$6:$B$305,B397,'Histórico'!$J$6:$J$305,"&lt;&gt;")&gt;='Parâmetros'!$B$10,AVERAGEIFS('Histórico'!$K$6:$K$305,'Histórico'!$B$6:$B$305,B397,'Histórico'!$J$6:$J$305,"&lt;&gt;"),'Parâmetros'!$B$9))</f>
        <v/>
      </c>
      <c r="N397" s="44">
        <f>IF(L397="","",MAX(0,L397*(1-M397)))</f>
        <v/>
      </c>
      <c r="O397" s="44">
        <f>IF(L397="","",L397*(1+M397))</f>
        <v/>
      </c>
      <c r="P397" s="44">
        <f>IF(L397="","",IF(INDEX('Parâmetros'!$E$18:$E$117,MATCH(B397,'Parâmetros'!$A$18:$A$117,0))="","",INDEX('Parâmetros'!$E$18:$E$117,MATCH(B397,'Parâmetros'!$A$18:$A$117,0))+N(INDEX('Parâmetros'!$F$18:$F$117,MATCH(B397,'Parâmetros'!$A$18:$A$117,0)))-SUMIFS($L$6:L397,$B$6:B397,B397,$A$6:A397,"&lt;="&amp;A397)))</f>
        <v/>
      </c>
      <c r="Q397" s="44">
        <f>IF(P397="","",MAX(0,-P397))</f>
        <v/>
      </c>
      <c r="R397" s="43">
        <f>IF(B397="","",IF(L397="","SEM BASE",IF(P397="","ESTOQUE NÃO INFORMADO",IF(P397&lt;0,"RUPTURA PREVISTA",IF(D397="Sem histórico","USAR DEMANDA INICIAL",IF(D397="Histórico insuficiente","HISTÓRICO INSUFICIENTE","OK"))))))</f>
        <v/>
      </c>
    </row>
    <row r="398">
      <c r="A398" s="42">
        <f>IF(B398="","",EDATE(EOMONTH('Parâmetros'!$B$2,0)+1,MOD(ROW()-6,12)))</f>
        <v/>
      </c>
      <c r="B39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98" s="43">
        <f>IF(B398="","",INDEX('Parâmetros'!$B$18:$B$117,MATCH(B398,'Parâmetros'!$A$18:$A$117,0)))</f>
        <v/>
      </c>
      <c r="D398" s="43">
        <f>IF(B398="","",INDEX('Parâmetros'!$I$18:$I$117,MATCH(B398,'Parâmetros'!$A$18:$A$117,0)))</f>
        <v/>
      </c>
      <c r="E398" s="44">
        <f>IF(B398="","",IF(COUNTIFS('Histórico'!$B$6:$B$305,B398,'Histórico'!$A$6:$A$305,"&gt;="&amp;EDATE(EOMONTH('Parâmetros'!$B$2,0)+1,-'Parâmetros'!$B$4),'Histórico'!$A$6:$A$305,"&lt;="&amp;'Parâmetros'!$B$2,'Histórico'!$L$6:$L$305,"OK")&gt;='Parâmetros'!$B$11,AVERAGEIFS('Histórico'!$H$6:$H$305,'Histórico'!$B$6:$B$305,B398,'Histórico'!$A$6:$A$305,"&gt;="&amp;EDATE(EOMONTH('Parâmetros'!$B$2,0)+1,-'Parâmetros'!$B$4),'Histórico'!$A$6:$A$305,"&lt;="&amp;'Parâmetros'!$B$2,'Histórico'!$L$6:$L$305,"OK"),IF(INDEX('Parâmetros'!$G$18:$G$117,MATCH(B398,'Parâmetros'!$A$18:$A$117,0))="","",INDEX('Parâmetros'!$G$18:$G$117,MATCH(B398,'Parâmetros'!$A$18:$A$117,0)))))</f>
        <v/>
      </c>
      <c r="F398" s="45">
        <f>IF(B398="","",IF(COUNTIFS('Histórico'!$B$6:$B$305,B398,'Histórico'!$L$6:$L$305,"OK",'Histórico'!$M$6:$M$305,MONTH(A398),'Histórico'!$A$6:$A$305,"&lt;="&amp;'Parâmetros'!$B$2)&gt;='Parâmetros'!$B$12,MAX('Parâmetros'!$B$13,MIN('Parâmetros'!$B$14,IFERROR(AVERAGEIFS('Histórico'!$H$6:$H$305,'Histórico'!$B$6:$B$305,B398,'Histórico'!$L$6:$L$305,"OK",'Histórico'!$M$6:$M$305,MONTH(A398),'Histórico'!$A$6:$A$305,"&lt;="&amp;'Parâmetros'!$B$2)/AVERAGEIFS('Histórico'!$H$6:$H$305,'Histórico'!$B$6:$B$305,B398,'Histórico'!$L$6:$L$305,"OK",'Histórico'!$A$6:$A$305,"&lt;="&amp;'Parâmetros'!$B$2),1))),1))</f>
        <v/>
      </c>
      <c r="G398" s="45">
        <f>IF(OR(A398="",B398=""),"",MAX(0.1,1+SUMPRODUCT(--('Eventos'!$B$6:$B$105&lt;=EOMONTH(A398,0)),--('Eventos'!$C$6:$C$105&gt;=A398),--((('Eventos'!$D$6:$D$105=B398)+('Eventos'!$D$6:$D$105="TODOS"))&gt;0),--('Eventos'!$G$6:$G$105="Ativo"),--('Eventos'!$I$6:$I$105="OK"),'Eventos'!$F$6:$F$105)))</f>
        <v/>
      </c>
      <c r="H398" s="44">
        <f>IF(OR(B398="",E398=""),"",MAX(0,E398*F398*G398))</f>
        <v/>
      </c>
      <c r="I398" s="44">
        <f>IF(H398="","",H398*'Parâmetros'!$B$6)</f>
        <v/>
      </c>
      <c r="J398" s="44">
        <f>IF(H398="","",H398*'Parâmetros'!$B$7)</f>
        <v/>
      </c>
      <c r="K398" s="44">
        <f>IF(H398="","",H398*'Parâmetros'!$B$8)</f>
        <v/>
      </c>
      <c r="L398" s="44">
        <f>IF(H398="","",IF('Parâmetros'!$B$5="Conservador",I398,IF('Parâmetros'!$B$5="Otimista",K398,J398)))</f>
        <v/>
      </c>
      <c r="M398" s="46">
        <f>IF(B398="","",IF(COUNTIFS('Histórico'!$B$6:$B$305,B398,'Histórico'!$J$6:$J$305,"&lt;&gt;")&gt;='Parâmetros'!$B$10,AVERAGEIFS('Histórico'!$K$6:$K$305,'Histórico'!$B$6:$B$305,B398,'Histórico'!$J$6:$J$305,"&lt;&gt;"),'Parâmetros'!$B$9))</f>
        <v/>
      </c>
      <c r="N398" s="44">
        <f>IF(L398="","",MAX(0,L398*(1-M398)))</f>
        <v/>
      </c>
      <c r="O398" s="44">
        <f>IF(L398="","",L398*(1+M398))</f>
        <v/>
      </c>
      <c r="P398" s="44">
        <f>IF(L398="","",IF(INDEX('Parâmetros'!$E$18:$E$117,MATCH(B398,'Parâmetros'!$A$18:$A$117,0))="","",INDEX('Parâmetros'!$E$18:$E$117,MATCH(B398,'Parâmetros'!$A$18:$A$117,0))+N(INDEX('Parâmetros'!$F$18:$F$117,MATCH(B398,'Parâmetros'!$A$18:$A$117,0)))-SUMIFS($L$6:L398,$B$6:B398,B398,$A$6:A398,"&lt;="&amp;A398)))</f>
        <v/>
      </c>
      <c r="Q398" s="44">
        <f>IF(P398="","",MAX(0,-P398))</f>
        <v/>
      </c>
      <c r="R398" s="43">
        <f>IF(B398="","",IF(L398="","SEM BASE",IF(P398="","ESTOQUE NÃO INFORMADO",IF(P398&lt;0,"RUPTURA PREVISTA",IF(D398="Sem histórico","USAR DEMANDA INICIAL",IF(D398="Histórico insuficiente","HISTÓRICO INSUFICIENTE","OK"))))))</f>
        <v/>
      </c>
    </row>
    <row r="399">
      <c r="A399" s="42">
        <f>IF(B399="","",EDATE(EOMONTH('Parâmetros'!$B$2,0)+1,MOD(ROW()-6,12)))</f>
        <v/>
      </c>
      <c r="B39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399" s="43">
        <f>IF(B399="","",INDEX('Parâmetros'!$B$18:$B$117,MATCH(B399,'Parâmetros'!$A$18:$A$117,0)))</f>
        <v/>
      </c>
      <c r="D399" s="43">
        <f>IF(B399="","",INDEX('Parâmetros'!$I$18:$I$117,MATCH(B399,'Parâmetros'!$A$18:$A$117,0)))</f>
        <v/>
      </c>
      <c r="E399" s="44">
        <f>IF(B399="","",IF(COUNTIFS('Histórico'!$B$6:$B$305,B399,'Histórico'!$A$6:$A$305,"&gt;="&amp;EDATE(EOMONTH('Parâmetros'!$B$2,0)+1,-'Parâmetros'!$B$4),'Histórico'!$A$6:$A$305,"&lt;="&amp;'Parâmetros'!$B$2,'Histórico'!$L$6:$L$305,"OK")&gt;='Parâmetros'!$B$11,AVERAGEIFS('Histórico'!$H$6:$H$305,'Histórico'!$B$6:$B$305,B399,'Histórico'!$A$6:$A$305,"&gt;="&amp;EDATE(EOMONTH('Parâmetros'!$B$2,0)+1,-'Parâmetros'!$B$4),'Histórico'!$A$6:$A$305,"&lt;="&amp;'Parâmetros'!$B$2,'Histórico'!$L$6:$L$305,"OK"),IF(INDEX('Parâmetros'!$G$18:$G$117,MATCH(B399,'Parâmetros'!$A$18:$A$117,0))="","",INDEX('Parâmetros'!$G$18:$G$117,MATCH(B399,'Parâmetros'!$A$18:$A$117,0)))))</f>
        <v/>
      </c>
      <c r="F399" s="45">
        <f>IF(B399="","",IF(COUNTIFS('Histórico'!$B$6:$B$305,B399,'Histórico'!$L$6:$L$305,"OK",'Histórico'!$M$6:$M$305,MONTH(A399),'Histórico'!$A$6:$A$305,"&lt;="&amp;'Parâmetros'!$B$2)&gt;='Parâmetros'!$B$12,MAX('Parâmetros'!$B$13,MIN('Parâmetros'!$B$14,IFERROR(AVERAGEIFS('Histórico'!$H$6:$H$305,'Histórico'!$B$6:$B$305,B399,'Histórico'!$L$6:$L$305,"OK",'Histórico'!$M$6:$M$305,MONTH(A399),'Histórico'!$A$6:$A$305,"&lt;="&amp;'Parâmetros'!$B$2)/AVERAGEIFS('Histórico'!$H$6:$H$305,'Histórico'!$B$6:$B$305,B399,'Histórico'!$L$6:$L$305,"OK",'Histórico'!$A$6:$A$305,"&lt;="&amp;'Parâmetros'!$B$2),1))),1))</f>
        <v/>
      </c>
      <c r="G399" s="45">
        <f>IF(OR(A399="",B399=""),"",MAX(0.1,1+SUMPRODUCT(--('Eventos'!$B$6:$B$105&lt;=EOMONTH(A399,0)),--('Eventos'!$C$6:$C$105&gt;=A399),--((('Eventos'!$D$6:$D$105=B399)+('Eventos'!$D$6:$D$105="TODOS"))&gt;0),--('Eventos'!$G$6:$G$105="Ativo"),--('Eventos'!$I$6:$I$105="OK"),'Eventos'!$F$6:$F$105)))</f>
        <v/>
      </c>
      <c r="H399" s="44">
        <f>IF(OR(B399="",E399=""),"",MAX(0,E399*F399*G399))</f>
        <v/>
      </c>
      <c r="I399" s="44">
        <f>IF(H399="","",H399*'Parâmetros'!$B$6)</f>
        <v/>
      </c>
      <c r="J399" s="44">
        <f>IF(H399="","",H399*'Parâmetros'!$B$7)</f>
        <v/>
      </c>
      <c r="K399" s="44">
        <f>IF(H399="","",H399*'Parâmetros'!$B$8)</f>
        <v/>
      </c>
      <c r="L399" s="44">
        <f>IF(H399="","",IF('Parâmetros'!$B$5="Conservador",I399,IF('Parâmetros'!$B$5="Otimista",K399,J399)))</f>
        <v/>
      </c>
      <c r="M399" s="46">
        <f>IF(B399="","",IF(COUNTIFS('Histórico'!$B$6:$B$305,B399,'Histórico'!$J$6:$J$305,"&lt;&gt;")&gt;='Parâmetros'!$B$10,AVERAGEIFS('Histórico'!$K$6:$K$305,'Histórico'!$B$6:$B$305,B399,'Histórico'!$J$6:$J$305,"&lt;&gt;"),'Parâmetros'!$B$9))</f>
        <v/>
      </c>
      <c r="N399" s="44">
        <f>IF(L399="","",MAX(0,L399*(1-M399)))</f>
        <v/>
      </c>
      <c r="O399" s="44">
        <f>IF(L399="","",L399*(1+M399))</f>
        <v/>
      </c>
      <c r="P399" s="44">
        <f>IF(L399="","",IF(INDEX('Parâmetros'!$E$18:$E$117,MATCH(B399,'Parâmetros'!$A$18:$A$117,0))="","",INDEX('Parâmetros'!$E$18:$E$117,MATCH(B399,'Parâmetros'!$A$18:$A$117,0))+N(INDEX('Parâmetros'!$F$18:$F$117,MATCH(B399,'Parâmetros'!$A$18:$A$117,0)))-SUMIFS($L$6:L399,$B$6:B399,B399,$A$6:A399,"&lt;="&amp;A399)))</f>
        <v/>
      </c>
      <c r="Q399" s="44">
        <f>IF(P399="","",MAX(0,-P399))</f>
        <v/>
      </c>
      <c r="R399" s="43">
        <f>IF(B399="","",IF(L399="","SEM BASE",IF(P399="","ESTOQUE NÃO INFORMADO",IF(P399&lt;0,"RUPTURA PREVISTA",IF(D399="Sem histórico","USAR DEMANDA INICIAL",IF(D399="Histórico insuficiente","HISTÓRICO INSUFICIENTE","OK"))))))</f>
        <v/>
      </c>
    </row>
    <row r="400">
      <c r="A400" s="42">
        <f>IF(B400="","",EDATE(EOMONTH('Parâmetros'!$B$2,0)+1,MOD(ROW()-6,12)))</f>
        <v/>
      </c>
      <c r="B40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00" s="43">
        <f>IF(B400="","",INDEX('Parâmetros'!$B$18:$B$117,MATCH(B400,'Parâmetros'!$A$18:$A$117,0)))</f>
        <v/>
      </c>
      <c r="D400" s="43">
        <f>IF(B400="","",INDEX('Parâmetros'!$I$18:$I$117,MATCH(B400,'Parâmetros'!$A$18:$A$117,0)))</f>
        <v/>
      </c>
      <c r="E400" s="44">
        <f>IF(B400="","",IF(COUNTIFS('Histórico'!$B$6:$B$305,B400,'Histórico'!$A$6:$A$305,"&gt;="&amp;EDATE(EOMONTH('Parâmetros'!$B$2,0)+1,-'Parâmetros'!$B$4),'Histórico'!$A$6:$A$305,"&lt;="&amp;'Parâmetros'!$B$2,'Histórico'!$L$6:$L$305,"OK")&gt;='Parâmetros'!$B$11,AVERAGEIFS('Histórico'!$H$6:$H$305,'Histórico'!$B$6:$B$305,B400,'Histórico'!$A$6:$A$305,"&gt;="&amp;EDATE(EOMONTH('Parâmetros'!$B$2,0)+1,-'Parâmetros'!$B$4),'Histórico'!$A$6:$A$305,"&lt;="&amp;'Parâmetros'!$B$2,'Histórico'!$L$6:$L$305,"OK"),IF(INDEX('Parâmetros'!$G$18:$G$117,MATCH(B400,'Parâmetros'!$A$18:$A$117,0))="","",INDEX('Parâmetros'!$G$18:$G$117,MATCH(B400,'Parâmetros'!$A$18:$A$117,0)))))</f>
        <v/>
      </c>
      <c r="F400" s="45">
        <f>IF(B400="","",IF(COUNTIFS('Histórico'!$B$6:$B$305,B400,'Histórico'!$L$6:$L$305,"OK",'Histórico'!$M$6:$M$305,MONTH(A400),'Histórico'!$A$6:$A$305,"&lt;="&amp;'Parâmetros'!$B$2)&gt;='Parâmetros'!$B$12,MAX('Parâmetros'!$B$13,MIN('Parâmetros'!$B$14,IFERROR(AVERAGEIFS('Histórico'!$H$6:$H$305,'Histórico'!$B$6:$B$305,B400,'Histórico'!$L$6:$L$305,"OK",'Histórico'!$M$6:$M$305,MONTH(A400),'Histórico'!$A$6:$A$305,"&lt;="&amp;'Parâmetros'!$B$2)/AVERAGEIFS('Histórico'!$H$6:$H$305,'Histórico'!$B$6:$B$305,B400,'Histórico'!$L$6:$L$305,"OK",'Histórico'!$A$6:$A$305,"&lt;="&amp;'Parâmetros'!$B$2),1))),1))</f>
        <v/>
      </c>
      <c r="G400" s="45">
        <f>IF(OR(A400="",B400=""),"",MAX(0.1,1+SUMPRODUCT(--('Eventos'!$B$6:$B$105&lt;=EOMONTH(A400,0)),--('Eventos'!$C$6:$C$105&gt;=A400),--((('Eventos'!$D$6:$D$105=B400)+('Eventos'!$D$6:$D$105="TODOS"))&gt;0),--('Eventos'!$G$6:$G$105="Ativo"),--('Eventos'!$I$6:$I$105="OK"),'Eventos'!$F$6:$F$105)))</f>
        <v/>
      </c>
      <c r="H400" s="44">
        <f>IF(OR(B400="",E400=""),"",MAX(0,E400*F400*G400))</f>
        <v/>
      </c>
      <c r="I400" s="44">
        <f>IF(H400="","",H400*'Parâmetros'!$B$6)</f>
        <v/>
      </c>
      <c r="J400" s="44">
        <f>IF(H400="","",H400*'Parâmetros'!$B$7)</f>
        <v/>
      </c>
      <c r="K400" s="44">
        <f>IF(H400="","",H400*'Parâmetros'!$B$8)</f>
        <v/>
      </c>
      <c r="L400" s="44">
        <f>IF(H400="","",IF('Parâmetros'!$B$5="Conservador",I400,IF('Parâmetros'!$B$5="Otimista",K400,J400)))</f>
        <v/>
      </c>
      <c r="M400" s="46">
        <f>IF(B400="","",IF(COUNTIFS('Histórico'!$B$6:$B$305,B400,'Histórico'!$J$6:$J$305,"&lt;&gt;")&gt;='Parâmetros'!$B$10,AVERAGEIFS('Histórico'!$K$6:$K$305,'Histórico'!$B$6:$B$305,B400,'Histórico'!$J$6:$J$305,"&lt;&gt;"),'Parâmetros'!$B$9))</f>
        <v/>
      </c>
      <c r="N400" s="44">
        <f>IF(L400="","",MAX(0,L400*(1-M400)))</f>
        <v/>
      </c>
      <c r="O400" s="44">
        <f>IF(L400="","",L400*(1+M400))</f>
        <v/>
      </c>
      <c r="P400" s="44">
        <f>IF(L400="","",IF(INDEX('Parâmetros'!$E$18:$E$117,MATCH(B400,'Parâmetros'!$A$18:$A$117,0))="","",INDEX('Parâmetros'!$E$18:$E$117,MATCH(B400,'Parâmetros'!$A$18:$A$117,0))+N(INDEX('Parâmetros'!$F$18:$F$117,MATCH(B400,'Parâmetros'!$A$18:$A$117,0)))-SUMIFS($L$6:L400,$B$6:B400,B400,$A$6:A400,"&lt;="&amp;A400)))</f>
        <v/>
      </c>
      <c r="Q400" s="44">
        <f>IF(P400="","",MAX(0,-P400))</f>
        <v/>
      </c>
      <c r="R400" s="43">
        <f>IF(B400="","",IF(L400="","SEM BASE",IF(P400="","ESTOQUE NÃO INFORMADO",IF(P400&lt;0,"RUPTURA PREVISTA",IF(D400="Sem histórico","USAR DEMANDA INICIAL",IF(D400="Histórico insuficiente","HISTÓRICO INSUFICIENTE","OK"))))))</f>
        <v/>
      </c>
    </row>
    <row r="401">
      <c r="A401" s="42">
        <f>IF(B401="","",EDATE(EOMONTH('Parâmetros'!$B$2,0)+1,MOD(ROW()-6,12)))</f>
        <v/>
      </c>
      <c r="B40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01" s="43">
        <f>IF(B401="","",INDEX('Parâmetros'!$B$18:$B$117,MATCH(B401,'Parâmetros'!$A$18:$A$117,0)))</f>
        <v/>
      </c>
      <c r="D401" s="43">
        <f>IF(B401="","",INDEX('Parâmetros'!$I$18:$I$117,MATCH(B401,'Parâmetros'!$A$18:$A$117,0)))</f>
        <v/>
      </c>
      <c r="E401" s="44">
        <f>IF(B401="","",IF(COUNTIFS('Histórico'!$B$6:$B$305,B401,'Histórico'!$A$6:$A$305,"&gt;="&amp;EDATE(EOMONTH('Parâmetros'!$B$2,0)+1,-'Parâmetros'!$B$4),'Histórico'!$A$6:$A$305,"&lt;="&amp;'Parâmetros'!$B$2,'Histórico'!$L$6:$L$305,"OK")&gt;='Parâmetros'!$B$11,AVERAGEIFS('Histórico'!$H$6:$H$305,'Histórico'!$B$6:$B$305,B401,'Histórico'!$A$6:$A$305,"&gt;="&amp;EDATE(EOMONTH('Parâmetros'!$B$2,0)+1,-'Parâmetros'!$B$4),'Histórico'!$A$6:$A$305,"&lt;="&amp;'Parâmetros'!$B$2,'Histórico'!$L$6:$L$305,"OK"),IF(INDEX('Parâmetros'!$G$18:$G$117,MATCH(B401,'Parâmetros'!$A$18:$A$117,0))="","",INDEX('Parâmetros'!$G$18:$G$117,MATCH(B401,'Parâmetros'!$A$18:$A$117,0)))))</f>
        <v/>
      </c>
      <c r="F401" s="45">
        <f>IF(B401="","",IF(COUNTIFS('Histórico'!$B$6:$B$305,B401,'Histórico'!$L$6:$L$305,"OK",'Histórico'!$M$6:$M$305,MONTH(A401),'Histórico'!$A$6:$A$305,"&lt;="&amp;'Parâmetros'!$B$2)&gt;='Parâmetros'!$B$12,MAX('Parâmetros'!$B$13,MIN('Parâmetros'!$B$14,IFERROR(AVERAGEIFS('Histórico'!$H$6:$H$305,'Histórico'!$B$6:$B$305,B401,'Histórico'!$L$6:$L$305,"OK",'Histórico'!$M$6:$M$305,MONTH(A401),'Histórico'!$A$6:$A$305,"&lt;="&amp;'Parâmetros'!$B$2)/AVERAGEIFS('Histórico'!$H$6:$H$305,'Histórico'!$B$6:$B$305,B401,'Histórico'!$L$6:$L$305,"OK",'Histórico'!$A$6:$A$305,"&lt;="&amp;'Parâmetros'!$B$2),1))),1))</f>
        <v/>
      </c>
      <c r="G401" s="45">
        <f>IF(OR(A401="",B401=""),"",MAX(0.1,1+SUMPRODUCT(--('Eventos'!$B$6:$B$105&lt;=EOMONTH(A401,0)),--('Eventos'!$C$6:$C$105&gt;=A401),--((('Eventos'!$D$6:$D$105=B401)+('Eventos'!$D$6:$D$105="TODOS"))&gt;0),--('Eventos'!$G$6:$G$105="Ativo"),--('Eventos'!$I$6:$I$105="OK"),'Eventos'!$F$6:$F$105)))</f>
        <v/>
      </c>
      <c r="H401" s="44">
        <f>IF(OR(B401="",E401=""),"",MAX(0,E401*F401*G401))</f>
        <v/>
      </c>
      <c r="I401" s="44">
        <f>IF(H401="","",H401*'Parâmetros'!$B$6)</f>
        <v/>
      </c>
      <c r="J401" s="44">
        <f>IF(H401="","",H401*'Parâmetros'!$B$7)</f>
        <v/>
      </c>
      <c r="K401" s="44">
        <f>IF(H401="","",H401*'Parâmetros'!$B$8)</f>
        <v/>
      </c>
      <c r="L401" s="44">
        <f>IF(H401="","",IF('Parâmetros'!$B$5="Conservador",I401,IF('Parâmetros'!$B$5="Otimista",K401,J401)))</f>
        <v/>
      </c>
      <c r="M401" s="46">
        <f>IF(B401="","",IF(COUNTIFS('Histórico'!$B$6:$B$305,B401,'Histórico'!$J$6:$J$305,"&lt;&gt;")&gt;='Parâmetros'!$B$10,AVERAGEIFS('Histórico'!$K$6:$K$305,'Histórico'!$B$6:$B$305,B401,'Histórico'!$J$6:$J$305,"&lt;&gt;"),'Parâmetros'!$B$9))</f>
        <v/>
      </c>
      <c r="N401" s="44">
        <f>IF(L401="","",MAX(0,L401*(1-M401)))</f>
        <v/>
      </c>
      <c r="O401" s="44">
        <f>IF(L401="","",L401*(1+M401))</f>
        <v/>
      </c>
      <c r="P401" s="44">
        <f>IF(L401="","",IF(INDEX('Parâmetros'!$E$18:$E$117,MATCH(B401,'Parâmetros'!$A$18:$A$117,0))="","",INDEX('Parâmetros'!$E$18:$E$117,MATCH(B401,'Parâmetros'!$A$18:$A$117,0))+N(INDEX('Parâmetros'!$F$18:$F$117,MATCH(B401,'Parâmetros'!$A$18:$A$117,0)))-SUMIFS($L$6:L401,$B$6:B401,B401,$A$6:A401,"&lt;="&amp;A401)))</f>
        <v/>
      </c>
      <c r="Q401" s="44">
        <f>IF(P401="","",MAX(0,-P401))</f>
        <v/>
      </c>
      <c r="R401" s="43">
        <f>IF(B401="","",IF(L401="","SEM BASE",IF(P401="","ESTOQUE NÃO INFORMADO",IF(P401&lt;0,"RUPTURA PREVISTA",IF(D401="Sem histórico","USAR DEMANDA INICIAL",IF(D401="Histórico insuficiente","HISTÓRICO INSUFICIENTE","OK"))))))</f>
        <v/>
      </c>
    </row>
    <row r="402">
      <c r="A402" s="42">
        <f>IF(B402="","",EDATE(EOMONTH('Parâmetros'!$B$2,0)+1,MOD(ROW()-6,12)))</f>
        <v/>
      </c>
      <c r="B40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02" s="43">
        <f>IF(B402="","",INDEX('Parâmetros'!$B$18:$B$117,MATCH(B402,'Parâmetros'!$A$18:$A$117,0)))</f>
        <v/>
      </c>
      <c r="D402" s="43">
        <f>IF(B402="","",INDEX('Parâmetros'!$I$18:$I$117,MATCH(B402,'Parâmetros'!$A$18:$A$117,0)))</f>
        <v/>
      </c>
      <c r="E402" s="44">
        <f>IF(B402="","",IF(COUNTIFS('Histórico'!$B$6:$B$305,B402,'Histórico'!$A$6:$A$305,"&gt;="&amp;EDATE(EOMONTH('Parâmetros'!$B$2,0)+1,-'Parâmetros'!$B$4),'Histórico'!$A$6:$A$305,"&lt;="&amp;'Parâmetros'!$B$2,'Histórico'!$L$6:$L$305,"OK")&gt;='Parâmetros'!$B$11,AVERAGEIFS('Histórico'!$H$6:$H$305,'Histórico'!$B$6:$B$305,B402,'Histórico'!$A$6:$A$305,"&gt;="&amp;EDATE(EOMONTH('Parâmetros'!$B$2,0)+1,-'Parâmetros'!$B$4),'Histórico'!$A$6:$A$305,"&lt;="&amp;'Parâmetros'!$B$2,'Histórico'!$L$6:$L$305,"OK"),IF(INDEX('Parâmetros'!$G$18:$G$117,MATCH(B402,'Parâmetros'!$A$18:$A$117,0))="","",INDEX('Parâmetros'!$G$18:$G$117,MATCH(B402,'Parâmetros'!$A$18:$A$117,0)))))</f>
        <v/>
      </c>
      <c r="F402" s="45">
        <f>IF(B402="","",IF(COUNTIFS('Histórico'!$B$6:$B$305,B402,'Histórico'!$L$6:$L$305,"OK",'Histórico'!$M$6:$M$305,MONTH(A402),'Histórico'!$A$6:$A$305,"&lt;="&amp;'Parâmetros'!$B$2)&gt;='Parâmetros'!$B$12,MAX('Parâmetros'!$B$13,MIN('Parâmetros'!$B$14,IFERROR(AVERAGEIFS('Histórico'!$H$6:$H$305,'Histórico'!$B$6:$B$305,B402,'Histórico'!$L$6:$L$305,"OK",'Histórico'!$M$6:$M$305,MONTH(A402),'Histórico'!$A$6:$A$305,"&lt;="&amp;'Parâmetros'!$B$2)/AVERAGEIFS('Histórico'!$H$6:$H$305,'Histórico'!$B$6:$B$305,B402,'Histórico'!$L$6:$L$305,"OK",'Histórico'!$A$6:$A$305,"&lt;="&amp;'Parâmetros'!$B$2),1))),1))</f>
        <v/>
      </c>
      <c r="G402" s="45">
        <f>IF(OR(A402="",B402=""),"",MAX(0.1,1+SUMPRODUCT(--('Eventos'!$B$6:$B$105&lt;=EOMONTH(A402,0)),--('Eventos'!$C$6:$C$105&gt;=A402),--((('Eventos'!$D$6:$D$105=B402)+('Eventos'!$D$6:$D$105="TODOS"))&gt;0),--('Eventos'!$G$6:$G$105="Ativo"),--('Eventos'!$I$6:$I$105="OK"),'Eventos'!$F$6:$F$105)))</f>
        <v/>
      </c>
      <c r="H402" s="44">
        <f>IF(OR(B402="",E402=""),"",MAX(0,E402*F402*G402))</f>
        <v/>
      </c>
      <c r="I402" s="44">
        <f>IF(H402="","",H402*'Parâmetros'!$B$6)</f>
        <v/>
      </c>
      <c r="J402" s="44">
        <f>IF(H402="","",H402*'Parâmetros'!$B$7)</f>
        <v/>
      </c>
      <c r="K402" s="44">
        <f>IF(H402="","",H402*'Parâmetros'!$B$8)</f>
        <v/>
      </c>
      <c r="L402" s="44">
        <f>IF(H402="","",IF('Parâmetros'!$B$5="Conservador",I402,IF('Parâmetros'!$B$5="Otimista",K402,J402)))</f>
        <v/>
      </c>
      <c r="M402" s="46">
        <f>IF(B402="","",IF(COUNTIFS('Histórico'!$B$6:$B$305,B402,'Histórico'!$J$6:$J$305,"&lt;&gt;")&gt;='Parâmetros'!$B$10,AVERAGEIFS('Histórico'!$K$6:$K$305,'Histórico'!$B$6:$B$305,B402,'Histórico'!$J$6:$J$305,"&lt;&gt;"),'Parâmetros'!$B$9))</f>
        <v/>
      </c>
      <c r="N402" s="44">
        <f>IF(L402="","",MAX(0,L402*(1-M402)))</f>
        <v/>
      </c>
      <c r="O402" s="44">
        <f>IF(L402="","",L402*(1+M402))</f>
        <v/>
      </c>
      <c r="P402" s="44">
        <f>IF(L402="","",IF(INDEX('Parâmetros'!$E$18:$E$117,MATCH(B402,'Parâmetros'!$A$18:$A$117,0))="","",INDEX('Parâmetros'!$E$18:$E$117,MATCH(B402,'Parâmetros'!$A$18:$A$117,0))+N(INDEX('Parâmetros'!$F$18:$F$117,MATCH(B402,'Parâmetros'!$A$18:$A$117,0)))-SUMIFS($L$6:L402,$B$6:B402,B402,$A$6:A402,"&lt;="&amp;A402)))</f>
        <v/>
      </c>
      <c r="Q402" s="44">
        <f>IF(P402="","",MAX(0,-P402))</f>
        <v/>
      </c>
      <c r="R402" s="43">
        <f>IF(B402="","",IF(L402="","SEM BASE",IF(P402="","ESTOQUE NÃO INFORMADO",IF(P402&lt;0,"RUPTURA PREVISTA",IF(D402="Sem histórico","USAR DEMANDA INICIAL",IF(D402="Histórico insuficiente","HISTÓRICO INSUFICIENTE","OK"))))))</f>
        <v/>
      </c>
    </row>
    <row r="403">
      <c r="A403" s="42">
        <f>IF(B403="","",EDATE(EOMONTH('Parâmetros'!$B$2,0)+1,MOD(ROW()-6,12)))</f>
        <v/>
      </c>
      <c r="B40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03" s="43">
        <f>IF(B403="","",INDEX('Parâmetros'!$B$18:$B$117,MATCH(B403,'Parâmetros'!$A$18:$A$117,0)))</f>
        <v/>
      </c>
      <c r="D403" s="43">
        <f>IF(B403="","",INDEX('Parâmetros'!$I$18:$I$117,MATCH(B403,'Parâmetros'!$A$18:$A$117,0)))</f>
        <v/>
      </c>
      <c r="E403" s="44">
        <f>IF(B403="","",IF(COUNTIFS('Histórico'!$B$6:$B$305,B403,'Histórico'!$A$6:$A$305,"&gt;="&amp;EDATE(EOMONTH('Parâmetros'!$B$2,0)+1,-'Parâmetros'!$B$4),'Histórico'!$A$6:$A$305,"&lt;="&amp;'Parâmetros'!$B$2,'Histórico'!$L$6:$L$305,"OK")&gt;='Parâmetros'!$B$11,AVERAGEIFS('Histórico'!$H$6:$H$305,'Histórico'!$B$6:$B$305,B403,'Histórico'!$A$6:$A$305,"&gt;="&amp;EDATE(EOMONTH('Parâmetros'!$B$2,0)+1,-'Parâmetros'!$B$4),'Histórico'!$A$6:$A$305,"&lt;="&amp;'Parâmetros'!$B$2,'Histórico'!$L$6:$L$305,"OK"),IF(INDEX('Parâmetros'!$G$18:$G$117,MATCH(B403,'Parâmetros'!$A$18:$A$117,0))="","",INDEX('Parâmetros'!$G$18:$G$117,MATCH(B403,'Parâmetros'!$A$18:$A$117,0)))))</f>
        <v/>
      </c>
      <c r="F403" s="45">
        <f>IF(B403="","",IF(COUNTIFS('Histórico'!$B$6:$B$305,B403,'Histórico'!$L$6:$L$305,"OK",'Histórico'!$M$6:$M$305,MONTH(A403),'Histórico'!$A$6:$A$305,"&lt;="&amp;'Parâmetros'!$B$2)&gt;='Parâmetros'!$B$12,MAX('Parâmetros'!$B$13,MIN('Parâmetros'!$B$14,IFERROR(AVERAGEIFS('Histórico'!$H$6:$H$305,'Histórico'!$B$6:$B$305,B403,'Histórico'!$L$6:$L$305,"OK",'Histórico'!$M$6:$M$305,MONTH(A403),'Histórico'!$A$6:$A$305,"&lt;="&amp;'Parâmetros'!$B$2)/AVERAGEIFS('Histórico'!$H$6:$H$305,'Histórico'!$B$6:$B$305,B403,'Histórico'!$L$6:$L$305,"OK",'Histórico'!$A$6:$A$305,"&lt;="&amp;'Parâmetros'!$B$2),1))),1))</f>
        <v/>
      </c>
      <c r="G403" s="45">
        <f>IF(OR(A403="",B403=""),"",MAX(0.1,1+SUMPRODUCT(--('Eventos'!$B$6:$B$105&lt;=EOMONTH(A403,0)),--('Eventos'!$C$6:$C$105&gt;=A403),--((('Eventos'!$D$6:$D$105=B403)+('Eventos'!$D$6:$D$105="TODOS"))&gt;0),--('Eventos'!$G$6:$G$105="Ativo"),--('Eventos'!$I$6:$I$105="OK"),'Eventos'!$F$6:$F$105)))</f>
        <v/>
      </c>
      <c r="H403" s="44">
        <f>IF(OR(B403="",E403=""),"",MAX(0,E403*F403*G403))</f>
        <v/>
      </c>
      <c r="I403" s="44">
        <f>IF(H403="","",H403*'Parâmetros'!$B$6)</f>
        <v/>
      </c>
      <c r="J403" s="44">
        <f>IF(H403="","",H403*'Parâmetros'!$B$7)</f>
        <v/>
      </c>
      <c r="K403" s="44">
        <f>IF(H403="","",H403*'Parâmetros'!$B$8)</f>
        <v/>
      </c>
      <c r="L403" s="44">
        <f>IF(H403="","",IF('Parâmetros'!$B$5="Conservador",I403,IF('Parâmetros'!$B$5="Otimista",K403,J403)))</f>
        <v/>
      </c>
      <c r="M403" s="46">
        <f>IF(B403="","",IF(COUNTIFS('Histórico'!$B$6:$B$305,B403,'Histórico'!$J$6:$J$305,"&lt;&gt;")&gt;='Parâmetros'!$B$10,AVERAGEIFS('Histórico'!$K$6:$K$305,'Histórico'!$B$6:$B$305,B403,'Histórico'!$J$6:$J$305,"&lt;&gt;"),'Parâmetros'!$B$9))</f>
        <v/>
      </c>
      <c r="N403" s="44">
        <f>IF(L403="","",MAX(0,L403*(1-M403)))</f>
        <v/>
      </c>
      <c r="O403" s="44">
        <f>IF(L403="","",L403*(1+M403))</f>
        <v/>
      </c>
      <c r="P403" s="44">
        <f>IF(L403="","",IF(INDEX('Parâmetros'!$E$18:$E$117,MATCH(B403,'Parâmetros'!$A$18:$A$117,0))="","",INDEX('Parâmetros'!$E$18:$E$117,MATCH(B403,'Parâmetros'!$A$18:$A$117,0))+N(INDEX('Parâmetros'!$F$18:$F$117,MATCH(B403,'Parâmetros'!$A$18:$A$117,0)))-SUMIFS($L$6:L403,$B$6:B403,B403,$A$6:A403,"&lt;="&amp;A403)))</f>
        <v/>
      </c>
      <c r="Q403" s="44">
        <f>IF(P403="","",MAX(0,-P403))</f>
        <v/>
      </c>
      <c r="R403" s="43">
        <f>IF(B403="","",IF(L403="","SEM BASE",IF(P403="","ESTOQUE NÃO INFORMADO",IF(P403&lt;0,"RUPTURA PREVISTA",IF(D403="Sem histórico","USAR DEMANDA INICIAL",IF(D403="Histórico insuficiente","HISTÓRICO INSUFICIENTE","OK"))))))</f>
        <v/>
      </c>
    </row>
    <row r="404">
      <c r="A404" s="42">
        <f>IF(B404="","",EDATE(EOMONTH('Parâmetros'!$B$2,0)+1,MOD(ROW()-6,12)))</f>
        <v/>
      </c>
      <c r="B40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04" s="43">
        <f>IF(B404="","",INDEX('Parâmetros'!$B$18:$B$117,MATCH(B404,'Parâmetros'!$A$18:$A$117,0)))</f>
        <v/>
      </c>
      <c r="D404" s="43">
        <f>IF(B404="","",INDEX('Parâmetros'!$I$18:$I$117,MATCH(B404,'Parâmetros'!$A$18:$A$117,0)))</f>
        <v/>
      </c>
      <c r="E404" s="44">
        <f>IF(B404="","",IF(COUNTIFS('Histórico'!$B$6:$B$305,B404,'Histórico'!$A$6:$A$305,"&gt;="&amp;EDATE(EOMONTH('Parâmetros'!$B$2,0)+1,-'Parâmetros'!$B$4),'Histórico'!$A$6:$A$305,"&lt;="&amp;'Parâmetros'!$B$2,'Histórico'!$L$6:$L$305,"OK")&gt;='Parâmetros'!$B$11,AVERAGEIFS('Histórico'!$H$6:$H$305,'Histórico'!$B$6:$B$305,B404,'Histórico'!$A$6:$A$305,"&gt;="&amp;EDATE(EOMONTH('Parâmetros'!$B$2,0)+1,-'Parâmetros'!$B$4),'Histórico'!$A$6:$A$305,"&lt;="&amp;'Parâmetros'!$B$2,'Histórico'!$L$6:$L$305,"OK"),IF(INDEX('Parâmetros'!$G$18:$G$117,MATCH(B404,'Parâmetros'!$A$18:$A$117,0))="","",INDEX('Parâmetros'!$G$18:$G$117,MATCH(B404,'Parâmetros'!$A$18:$A$117,0)))))</f>
        <v/>
      </c>
      <c r="F404" s="45">
        <f>IF(B404="","",IF(COUNTIFS('Histórico'!$B$6:$B$305,B404,'Histórico'!$L$6:$L$305,"OK",'Histórico'!$M$6:$M$305,MONTH(A404),'Histórico'!$A$6:$A$305,"&lt;="&amp;'Parâmetros'!$B$2)&gt;='Parâmetros'!$B$12,MAX('Parâmetros'!$B$13,MIN('Parâmetros'!$B$14,IFERROR(AVERAGEIFS('Histórico'!$H$6:$H$305,'Histórico'!$B$6:$B$305,B404,'Histórico'!$L$6:$L$305,"OK",'Histórico'!$M$6:$M$305,MONTH(A404),'Histórico'!$A$6:$A$305,"&lt;="&amp;'Parâmetros'!$B$2)/AVERAGEIFS('Histórico'!$H$6:$H$305,'Histórico'!$B$6:$B$305,B404,'Histórico'!$L$6:$L$305,"OK",'Histórico'!$A$6:$A$305,"&lt;="&amp;'Parâmetros'!$B$2),1))),1))</f>
        <v/>
      </c>
      <c r="G404" s="45">
        <f>IF(OR(A404="",B404=""),"",MAX(0.1,1+SUMPRODUCT(--('Eventos'!$B$6:$B$105&lt;=EOMONTH(A404,0)),--('Eventos'!$C$6:$C$105&gt;=A404),--((('Eventos'!$D$6:$D$105=B404)+('Eventos'!$D$6:$D$105="TODOS"))&gt;0),--('Eventos'!$G$6:$G$105="Ativo"),--('Eventos'!$I$6:$I$105="OK"),'Eventos'!$F$6:$F$105)))</f>
        <v/>
      </c>
      <c r="H404" s="44">
        <f>IF(OR(B404="",E404=""),"",MAX(0,E404*F404*G404))</f>
        <v/>
      </c>
      <c r="I404" s="44">
        <f>IF(H404="","",H404*'Parâmetros'!$B$6)</f>
        <v/>
      </c>
      <c r="J404" s="44">
        <f>IF(H404="","",H404*'Parâmetros'!$B$7)</f>
        <v/>
      </c>
      <c r="K404" s="44">
        <f>IF(H404="","",H404*'Parâmetros'!$B$8)</f>
        <v/>
      </c>
      <c r="L404" s="44">
        <f>IF(H404="","",IF('Parâmetros'!$B$5="Conservador",I404,IF('Parâmetros'!$B$5="Otimista",K404,J404)))</f>
        <v/>
      </c>
      <c r="M404" s="46">
        <f>IF(B404="","",IF(COUNTIFS('Histórico'!$B$6:$B$305,B404,'Histórico'!$J$6:$J$305,"&lt;&gt;")&gt;='Parâmetros'!$B$10,AVERAGEIFS('Histórico'!$K$6:$K$305,'Histórico'!$B$6:$B$305,B404,'Histórico'!$J$6:$J$305,"&lt;&gt;"),'Parâmetros'!$B$9))</f>
        <v/>
      </c>
      <c r="N404" s="44">
        <f>IF(L404="","",MAX(0,L404*(1-M404)))</f>
        <v/>
      </c>
      <c r="O404" s="44">
        <f>IF(L404="","",L404*(1+M404))</f>
        <v/>
      </c>
      <c r="P404" s="44">
        <f>IF(L404="","",IF(INDEX('Parâmetros'!$E$18:$E$117,MATCH(B404,'Parâmetros'!$A$18:$A$117,0))="","",INDEX('Parâmetros'!$E$18:$E$117,MATCH(B404,'Parâmetros'!$A$18:$A$117,0))+N(INDEX('Parâmetros'!$F$18:$F$117,MATCH(B404,'Parâmetros'!$A$18:$A$117,0)))-SUMIFS($L$6:L404,$B$6:B404,B404,$A$6:A404,"&lt;="&amp;A404)))</f>
        <v/>
      </c>
      <c r="Q404" s="44">
        <f>IF(P404="","",MAX(0,-P404))</f>
        <v/>
      </c>
      <c r="R404" s="43">
        <f>IF(B404="","",IF(L404="","SEM BASE",IF(P404="","ESTOQUE NÃO INFORMADO",IF(P404&lt;0,"RUPTURA PREVISTA",IF(D404="Sem histórico","USAR DEMANDA INICIAL",IF(D404="Histórico insuficiente","HISTÓRICO INSUFICIENTE","OK"))))))</f>
        <v/>
      </c>
    </row>
    <row r="405">
      <c r="A405" s="42">
        <f>IF(B405="","",EDATE(EOMONTH('Parâmetros'!$B$2,0)+1,MOD(ROW()-6,12)))</f>
        <v/>
      </c>
      <c r="B40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05" s="43">
        <f>IF(B405="","",INDEX('Parâmetros'!$B$18:$B$117,MATCH(B405,'Parâmetros'!$A$18:$A$117,0)))</f>
        <v/>
      </c>
      <c r="D405" s="43">
        <f>IF(B405="","",INDEX('Parâmetros'!$I$18:$I$117,MATCH(B405,'Parâmetros'!$A$18:$A$117,0)))</f>
        <v/>
      </c>
      <c r="E405" s="44">
        <f>IF(B405="","",IF(COUNTIFS('Histórico'!$B$6:$B$305,B405,'Histórico'!$A$6:$A$305,"&gt;="&amp;EDATE(EOMONTH('Parâmetros'!$B$2,0)+1,-'Parâmetros'!$B$4),'Histórico'!$A$6:$A$305,"&lt;="&amp;'Parâmetros'!$B$2,'Histórico'!$L$6:$L$305,"OK")&gt;='Parâmetros'!$B$11,AVERAGEIFS('Histórico'!$H$6:$H$305,'Histórico'!$B$6:$B$305,B405,'Histórico'!$A$6:$A$305,"&gt;="&amp;EDATE(EOMONTH('Parâmetros'!$B$2,0)+1,-'Parâmetros'!$B$4),'Histórico'!$A$6:$A$305,"&lt;="&amp;'Parâmetros'!$B$2,'Histórico'!$L$6:$L$305,"OK"),IF(INDEX('Parâmetros'!$G$18:$G$117,MATCH(B405,'Parâmetros'!$A$18:$A$117,0))="","",INDEX('Parâmetros'!$G$18:$G$117,MATCH(B405,'Parâmetros'!$A$18:$A$117,0)))))</f>
        <v/>
      </c>
      <c r="F405" s="45">
        <f>IF(B405="","",IF(COUNTIFS('Histórico'!$B$6:$B$305,B405,'Histórico'!$L$6:$L$305,"OK",'Histórico'!$M$6:$M$305,MONTH(A405),'Histórico'!$A$6:$A$305,"&lt;="&amp;'Parâmetros'!$B$2)&gt;='Parâmetros'!$B$12,MAX('Parâmetros'!$B$13,MIN('Parâmetros'!$B$14,IFERROR(AVERAGEIFS('Histórico'!$H$6:$H$305,'Histórico'!$B$6:$B$305,B405,'Histórico'!$L$6:$L$305,"OK",'Histórico'!$M$6:$M$305,MONTH(A405),'Histórico'!$A$6:$A$305,"&lt;="&amp;'Parâmetros'!$B$2)/AVERAGEIFS('Histórico'!$H$6:$H$305,'Histórico'!$B$6:$B$305,B405,'Histórico'!$L$6:$L$305,"OK",'Histórico'!$A$6:$A$305,"&lt;="&amp;'Parâmetros'!$B$2),1))),1))</f>
        <v/>
      </c>
      <c r="G405" s="45">
        <f>IF(OR(A405="",B405=""),"",MAX(0.1,1+SUMPRODUCT(--('Eventos'!$B$6:$B$105&lt;=EOMONTH(A405,0)),--('Eventos'!$C$6:$C$105&gt;=A405),--((('Eventos'!$D$6:$D$105=B405)+('Eventos'!$D$6:$D$105="TODOS"))&gt;0),--('Eventos'!$G$6:$G$105="Ativo"),--('Eventos'!$I$6:$I$105="OK"),'Eventos'!$F$6:$F$105)))</f>
        <v/>
      </c>
      <c r="H405" s="44">
        <f>IF(OR(B405="",E405=""),"",MAX(0,E405*F405*G405))</f>
        <v/>
      </c>
      <c r="I405" s="44">
        <f>IF(H405="","",H405*'Parâmetros'!$B$6)</f>
        <v/>
      </c>
      <c r="J405" s="44">
        <f>IF(H405="","",H405*'Parâmetros'!$B$7)</f>
        <v/>
      </c>
      <c r="K405" s="44">
        <f>IF(H405="","",H405*'Parâmetros'!$B$8)</f>
        <v/>
      </c>
      <c r="L405" s="44">
        <f>IF(H405="","",IF('Parâmetros'!$B$5="Conservador",I405,IF('Parâmetros'!$B$5="Otimista",K405,J405)))</f>
        <v/>
      </c>
      <c r="M405" s="46">
        <f>IF(B405="","",IF(COUNTIFS('Histórico'!$B$6:$B$305,B405,'Histórico'!$J$6:$J$305,"&lt;&gt;")&gt;='Parâmetros'!$B$10,AVERAGEIFS('Histórico'!$K$6:$K$305,'Histórico'!$B$6:$B$305,B405,'Histórico'!$J$6:$J$305,"&lt;&gt;"),'Parâmetros'!$B$9))</f>
        <v/>
      </c>
      <c r="N405" s="44">
        <f>IF(L405="","",MAX(0,L405*(1-M405)))</f>
        <v/>
      </c>
      <c r="O405" s="44">
        <f>IF(L405="","",L405*(1+M405))</f>
        <v/>
      </c>
      <c r="P405" s="44">
        <f>IF(L405="","",IF(INDEX('Parâmetros'!$E$18:$E$117,MATCH(B405,'Parâmetros'!$A$18:$A$117,0))="","",INDEX('Parâmetros'!$E$18:$E$117,MATCH(B405,'Parâmetros'!$A$18:$A$117,0))+N(INDEX('Parâmetros'!$F$18:$F$117,MATCH(B405,'Parâmetros'!$A$18:$A$117,0)))-SUMIFS($L$6:L405,$B$6:B405,B405,$A$6:A405,"&lt;="&amp;A405)))</f>
        <v/>
      </c>
      <c r="Q405" s="44">
        <f>IF(P405="","",MAX(0,-P405))</f>
        <v/>
      </c>
      <c r="R405" s="43">
        <f>IF(B405="","",IF(L405="","SEM BASE",IF(P405="","ESTOQUE NÃO INFORMADO",IF(P405&lt;0,"RUPTURA PREVISTA",IF(D405="Sem histórico","USAR DEMANDA INICIAL",IF(D405="Histórico insuficiente","HISTÓRICO INSUFICIENTE","OK"))))))</f>
        <v/>
      </c>
    </row>
    <row r="406">
      <c r="A406" s="42">
        <f>IF(B406="","",EDATE(EOMONTH('Parâmetros'!$B$2,0)+1,MOD(ROW()-6,12)))</f>
        <v/>
      </c>
      <c r="B40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06" s="43">
        <f>IF(B406="","",INDEX('Parâmetros'!$B$18:$B$117,MATCH(B406,'Parâmetros'!$A$18:$A$117,0)))</f>
        <v/>
      </c>
      <c r="D406" s="43">
        <f>IF(B406="","",INDEX('Parâmetros'!$I$18:$I$117,MATCH(B406,'Parâmetros'!$A$18:$A$117,0)))</f>
        <v/>
      </c>
      <c r="E406" s="44">
        <f>IF(B406="","",IF(COUNTIFS('Histórico'!$B$6:$B$305,B406,'Histórico'!$A$6:$A$305,"&gt;="&amp;EDATE(EOMONTH('Parâmetros'!$B$2,0)+1,-'Parâmetros'!$B$4),'Histórico'!$A$6:$A$305,"&lt;="&amp;'Parâmetros'!$B$2,'Histórico'!$L$6:$L$305,"OK")&gt;='Parâmetros'!$B$11,AVERAGEIFS('Histórico'!$H$6:$H$305,'Histórico'!$B$6:$B$305,B406,'Histórico'!$A$6:$A$305,"&gt;="&amp;EDATE(EOMONTH('Parâmetros'!$B$2,0)+1,-'Parâmetros'!$B$4),'Histórico'!$A$6:$A$305,"&lt;="&amp;'Parâmetros'!$B$2,'Histórico'!$L$6:$L$305,"OK"),IF(INDEX('Parâmetros'!$G$18:$G$117,MATCH(B406,'Parâmetros'!$A$18:$A$117,0))="","",INDEX('Parâmetros'!$G$18:$G$117,MATCH(B406,'Parâmetros'!$A$18:$A$117,0)))))</f>
        <v/>
      </c>
      <c r="F406" s="45">
        <f>IF(B406="","",IF(COUNTIFS('Histórico'!$B$6:$B$305,B406,'Histórico'!$L$6:$L$305,"OK",'Histórico'!$M$6:$M$305,MONTH(A406),'Histórico'!$A$6:$A$305,"&lt;="&amp;'Parâmetros'!$B$2)&gt;='Parâmetros'!$B$12,MAX('Parâmetros'!$B$13,MIN('Parâmetros'!$B$14,IFERROR(AVERAGEIFS('Histórico'!$H$6:$H$305,'Histórico'!$B$6:$B$305,B406,'Histórico'!$L$6:$L$305,"OK",'Histórico'!$M$6:$M$305,MONTH(A406),'Histórico'!$A$6:$A$305,"&lt;="&amp;'Parâmetros'!$B$2)/AVERAGEIFS('Histórico'!$H$6:$H$305,'Histórico'!$B$6:$B$305,B406,'Histórico'!$L$6:$L$305,"OK",'Histórico'!$A$6:$A$305,"&lt;="&amp;'Parâmetros'!$B$2),1))),1))</f>
        <v/>
      </c>
      <c r="G406" s="45">
        <f>IF(OR(A406="",B406=""),"",MAX(0.1,1+SUMPRODUCT(--('Eventos'!$B$6:$B$105&lt;=EOMONTH(A406,0)),--('Eventos'!$C$6:$C$105&gt;=A406),--((('Eventos'!$D$6:$D$105=B406)+('Eventos'!$D$6:$D$105="TODOS"))&gt;0),--('Eventos'!$G$6:$G$105="Ativo"),--('Eventos'!$I$6:$I$105="OK"),'Eventos'!$F$6:$F$105)))</f>
        <v/>
      </c>
      <c r="H406" s="44">
        <f>IF(OR(B406="",E406=""),"",MAX(0,E406*F406*G406))</f>
        <v/>
      </c>
      <c r="I406" s="44">
        <f>IF(H406="","",H406*'Parâmetros'!$B$6)</f>
        <v/>
      </c>
      <c r="J406" s="44">
        <f>IF(H406="","",H406*'Parâmetros'!$B$7)</f>
        <v/>
      </c>
      <c r="K406" s="44">
        <f>IF(H406="","",H406*'Parâmetros'!$B$8)</f>
        <v/>
      </c>
      <c r="L406" s="44">
        <f>IF(H406="","",IF('Parâmetros'!$B$5="Conservador",I406,IF('Parâmetros'!$B$5="Otimista",K406,J406)))</f>
        <v/>
      </c>
      <c r="M406" s="46">
        <f>IF(B406="","",IF(COUNTIFS('Histórico'!$B$6:$B$305,B406,'Histórico'!$J$6:$J$305,"&lt;&gt;")&gt;='Parâmetros'!$B$10,AVERAGEIFS('Histórico'!$K$6:$K$305,'Histórico'!$B$6:$B$305,B406,'Histórico'!$J$6:$J$305,"&lt;&gt;"),'Parâmetros'!$B$9))</f>
        <v/>
      </c>
      <c r="N406" s="44">
        <f>IF(L406="","",MAX(0,L406*(1-M406)))</f>
        <v/>
      </c>
      <c r="O406" s="44">
        <f>IF(L406="","",L406*(1+M406))</f>
        <v/>
      </c>
      <c r="P406" s="44">
        <f>IF(L406="","",IF(INDEX('Parâmetros'!$E$18:$E$117,MATCH(B406,'Parâmetros'!$A$18:$A$117,0))="","",INDEX('Parâmetros'!$E$18:$E$117,MATCH(B406,'Parâmetros'!$A$18:$A$117,0))+N(INDEX('Parâmetros'!$F$18:$F$117,MATCH(B406,'Parâmetros'!$A$18:$A$117,0)))-SUMIFS($L$6:L406,$B$6:B406,B406,$A$6:A406,"&lt;="&amp;A406)))</f>
        <v/>
      </c>
      <c r="Q406" s="44">
        <f>IF(P406="","",MAX(0,-P406))</f>
        <v/>
      </c>
      <c r="R406" s="43">
        <f>IF(B406="","",IF(L406="","SEM BASE",IF(P406="","ESTOQUE NÃO INFORMADO",IF(P406&lt;0,"RUPTURA PREVISTA",IF(D406="Sem histórico","USAR DEMANDA INICIAL",IF(D406="Histórico insuficiente","HISTÓRICO INSUFICIENTE","OK"))))))</f>
        <v/>
      </c>
    </row>
    <row r="407">
      <c r="A407" s="42">
        <f>IF(B407="","",EDATE(EOMONTH('Parâmetros'!$B$2,0)+1,MOD(ROW()-6,12)))</f>
        <v/>
      </c>
      <c r="B40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07" s="43">
        <f>IF(B407="","",INDEX('Parâmetros'!$B$18:$B$117,MATCH(B407,'Parâmetros'!$A$18:$A$117,0)))</f>
        <v/>
      </c>
      <c r="D407" s="43">
        <f>IF(B407="","",INDEX('Parâmetros'!$I$18:$I$117,MATCH(B407,'Parâmetros'!$A$18:$A$117,0)))</f>
        <v/>
      </c>
      <c r="E407" s="44">
        <f>IF(B407="","",IF(COUNTIFS('Histórico'!$B$6:$B$305,B407,'Histórico'!$A$6:$A$305,"&gt;="&amp;EDATE(EOMONTH('Parâmetros'!$B$2,0)+1,-'Parâmetros'!$B$4),'Histórico'!$A$6:$A$305,"&lt;="&amp;'Parâmetros'!$B$2,'Histórico'!$L$6:$L$305,"OK")&gt;='Parâmetros'!$B$11,AVERAGEIFS('Histórico'!$H$6:$H$305,'Histórico'!$B$6:$B$305,B407,'Histórico'!$A$6:$A$305,"&gt;="&amp;EDATE(EOMONTH('Parâmetros'!$B$2,0)+1,-'Parâmetros'!$B$4),'Histórico'!$A$6:$A$305,"&lt;="&amp;'Parâmetros'!$B$2,'Histórico'!$L$6:$L$305,"OK"),IF(INDEX('Parâmetros'!$G$18:$G$117,MATCH(B407,'Parâmetros'!$A$18:$A$117,0))="","",INDEX('Parâmetros'!$G$18:$G$117,MATCH(B407,'Parâmetros'!$A$18:$A$117,0)))))</f>
        <v/>
      </c>
      <c r="F407" s="45">
        <f>IF(B407="","",IF(COUNTIFS('Histórico'!$B$6:$B$305,B407,'Histórico'!$L$6:$L$305,"OK",'Histórico'!$M$6:$M$305,MONTH(A407),'Histórico'!$A$6:$A$305,"&lt;="&amp;'Parâmetros'!$B$2)&gt;='Parâmetros'!$B$12,MAX('Parâmetros'!$B$13,MIN('Parâmetros'!$B$14,IFERROR(AVERAGEIFS('Histórico'!$H$6:$H$305,'Histórico'!$B$6:$B$305,B407,'Histórico'!$L$6:$L$305,"OK",'Histórico'!$M$6:$M$305,MONTH(A407),'Histórico'!$A$6:$A$305,"&lt;="&amp;'Parâmetros'!$B$2)/AVERAGEIFS('Histórico'!$H$6:$H$305,'Histórico'!$B$6:$B$305,B407,'Histórico'!$L$6:$L$305,"OK",'Histórico'!$A$6:$A$305,"&lt;="&amp;'Parâmetros'!$B$2),1))),1))</f>
        <v/>
      </c>
      <c r="G407" s="45">
        <f>IF(OR(A407="",B407=""),"",MAX(0.1,1+SUMPRODUCT(--('Eventos'!$B$6:$B$105&lt;=EOMONTH(A407,0)),--('Eventos'!$C$6:$C$105&gt;=A407),--((('Eventos'!$D$6:$D$105=B407)+('Eventos'!$D$6:$D$105="TODOS"))&gt;0),--('Eventos'!$G$6:$G$105="Ativo"),--('Eventos'!$I$6:$I$105="OK"),'Eventos'!$F$6:$F$105)))</f>
        <v/>
      </c>
      <c r="H407" s="44">
        <f>IF(OR(B407="",E407=""),"",MAX(0,E407*F407*G407))</f>
        <v/>
      </c>
      <c r="I407" s="44">
        <f>IF(H407="","",H407*'Parâmetros'!$B$6)</f>
        <v/>
      </c>
      <c r="J407" s="44">
        <f>IF(H407="","",H407*'Parâmetros'!$B$7)</f>
        <v/>
      </c>
      <c r="K407" s="44">
        <f>IF(H407="","",H407*'Parâmetros'!$B$8)</f>
        <v/>
      </c>
      <c r="L407" s="44">
        <f>IF(H407="","",IF('Parâmetros'!$B$5="Conservador",I407,IF('Parâmetros'!$B$5="Otimista",K407,J407)))</f>
        <v/>
      </c>
      <c r="M407" s="46">
        <f>IF(B407="","",IF(COUNTIFS('Histórico'!$B$6:$B$305,B407,'Histórico'!$J$6:$J$305,"&lt;&gt;")&gt;='Parâmetros'!$B$10,AVERAGEIFS('Histórico'!$K$6:$K$305,'Histórico'!$B$6:$B$305,B407,'Histórico'!$J$6:$J$305,"&lt;&gt;"),'Parâmetros'!$B$9))</f>
        <v/>
      </c>
      <c r="N407" s="44">
        <f>IF(L407="","",MAX(0,L407*(1-M407)))</f>
        <v/>
      </c>
      <c r="O407" s="44">
        <f>IF(L407="","",L407*(1+M407))</f>
        <v/>
      </c>
      <c r="P407" s="44">
        <f>IF(L407="","",IF(INDEX('Parâmetros'!$E$18:$E$117,MATCH(B407,'Parâmetros'!$A$18:$A$117,0))="","",INDEX('Parâmetros'!$E$18:$E$117,MATCH(B407,'Parâmetros'!$A$18:$A$117,0))+N(INDEX('Parâmetros'!$F$18:$F$117,MATCH(B407,'Parâmetros'!$A$18:$A$117,0)))-SUMIFS($L$6:L407,$B$6:B407,B407,$A$6:A407,"&lt;="&amp;A407)))</f>
        <v/>
      </c>
      <c r="Q407" s="44">
        <f>IF(P407="","",MAX(0,-P407))</f>
        <v/>
      </c>
      <c r="R407" s="43">
        <f>IF(B407="","",IF(L407="","SEM BASE",IF(P407="","ESTOQUE NÃO INFORMADO",IF(P407&lt;0,"RUPTURA PREVISTA",IF(D407="Sem histórico","USAR DEMANDA INICIAL",IF(D407="Histórico insuficiente","HISTÓRICO INSUFICIENTE","OK"))))))</f>
        <v/>
      </c>
    </row>
    <row r="408">
      <c r="A408" s="42">
        <f>IF(B408="","",EDATE(EOMONTH('Parâmetros'!$B$2,0)+1,MOD(ROW()-6,12)))</f>
        <v/>
      </c>
      <c r="B40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08" s="43">
        <f>IF(B408="","",INDEX('Parâmetros'!$B$18:$B$117,MATCH(B408,'Parâmetros'!$A$18:$A$117,0)))</f>
        <v/>
      </c>
      <c r="D408" s="43">
        <f>IF(B408="","",INDEX('Parâmetros'!$I$18:$I$117,MATCH(B408,'Parâmetros'!$A$18:$A$117,0)))</f>
        <v/>
      </c>
      <c r="E408" s="44">
        <f>IF(B408="","",IF(COUNTIFS('Histórico'!$B$6:$B$305,B408,'Histórico'!$A$6:$A$305,"&gt;="&amp;EDATE(EOMONTH('Parâmetros'!$B$2,0)+1,-'Parâmetros'!$B$4),'Histórico'!$A$6:$A$305,"&lt;="&amp;'Parâmetros'!$B$2,'Histórico'!$L$6:$L$305,"OK")&gt;='Parâmetros'!$B$11,AVERAGEIFS('Histórico'!$H$6:$H$305,'Histórico'!$B$6:$B$305,B408,'Histórico'!$A$6:$A$305,"&gt;="&amp;EDATE(EOMONTH('Parâmetros'!$B$2,0)+1,-'Parâmetros'!$B$4),'Histórico'!$A$6:$A$305,"&lt;="&amp;'Parâmetros'!$B$2,'Histórico'!$L$6:$L$305,"OK"),IF(INDEX('Parâmetros'!$G$18:$G$117,MATCH(B408,'Parâmetros'!$A$18:$A$117,0))="","",INDEX('Parâmetros'!$G$18:$G$117,MATCH(B408,'Parâmetros'!$A$18:$A$117,0)))))</f>
        <v/>
      </c>
      <c r="F408" s="45">
        <f>IF(B408="","",IF(COUNTIFS('Histórico'!$B$6:$B$305,B408,'Histórico'!$L$6:$L$305,"OK",'Histórico'!$M$6:$M$305,MONTH(A408),'Histórico'!$A$6:$A$305,"&lt;="&amp;'Parâmetros'!$B$2)&gt;='Parâmetros'!$B$12,MAX('Parâmetros'!$B$13,MIN('Parâmetros'!$B$14,IFERROR(AVERAGEIFS('Histórico'!$H$6:$H$305,'Histórico'!$B$6:$B$305,B408,'Histórico'!$L$6:$L$305,"OK",'Histórico'!$M$6:$M$305,MONTH(A408),'Histórico'!$A$6:$A$305,"&lt;="&amp;'Parâmetros'!$B$2)/AVERAGEIFS('Histórico'!$H$6:$H$305,'Histórico'!$B$6:$B$305,B408,'Histórico'!$L$6:$L$305,"OK",'Histórico'!$A$6:$A$305,"&lt;="&amp;'Parâmetros'!$B$2),1))),1))</f>
        <v/>
      </c>
      <c r="G408" s="45">
        <f>IF(OR(A408="",B408=""),"",MAX(0.1,1+SUMPRODUCT(--('Eventos'!$B$6:$B$105&lt;=EOMONTH(A408,0)),--('Eventos'!$C$6:$C$105&gt;=A408),--((('Eventos'!$D$6:$D$105=B408)+('Eventos'!$D$6:$D$105="TODOS"))&gt;0),--('Eventos'!$G$6:$G$105="Ativo"),--('Eventos'!$I$6:$I$105="OK"),'Eventos'!$F$6:$F$105)))</f>
        <v/>
      </c>
      <c r="H408" s="44">
        <f>IF(OR(B408="",E408=""),"",MAX(0,E408*F408*G408))</f>
        <v/>
      </c>
      <c r="I408" s="44">
        <f>IF(H408="","",H408*'Parâmetros'!$B$6)</f>
        <v/>
      </c>
      <c r="J408" s="44">
        <f>IF(H408="","",H408*'Parâmetros'!$B$7)</f>
        <v/>
      </c>
      <c r="K408" s="44">
        <f>IF(H408="","",H408*'Parâmetros'!$B$8)</f>
        <v/>
      </c>
      <c r="L408" s="44">
        <f>IF(H408="","",IF('Parâmetros'!$B$5="Conservador",I408,IF('Parâmetros'!$B$5="Otimista",K408,J408)))</f>
        <v/>
      </c>
      <c r="M408" s="46">
        <f>IF(B408="","",IF(COUNTIFS('Histórico'!$B$6:$B$305,B408,'Histórico'!$J$6:$J$305,"&lt;&gt;")&gt;='Parâmetros'!$B$10,AVERAGEIFS('Histórico'!$K$6:$K$305,'Histórico'!$B$6:$B$305,B408,'Histórico'!$J$6:$J$305,"&lt;&gt;"),'Parâmetros'!$B$9))</f>
        <v/>
      </c>
      <c r="N408" s="44">
        <f>IF(L408="","",MAX(0,L408*(1-M408)))</f>
        <v/>
      </c>
      <c r="O408" s="44">
        <f>IF(L408="","",L408*(1+M408))</f>
        <v/>
      </c>
      <c r="P408" s="44">
        <f>IF(L408="","",IF(INDEX('Parâmetros'!$E$18:$E$117,MATCH(B408,'Parâmetros'!$A$18:$A$117,0))="","",INDEX('Parâmetros'!$E$18:$E$117,MATCH(B408,'Parâmetros'!$A$18:$A$117,0))+N(INDEX('Parâmetros'!$F$18:$F$117,MATCH(B408,'Parâmetros'!$A$18:$A$117,0)))-SUMIFS($L$6:L408,$B$6:B408,B408,$A$6:A408,"&lt;="&amp;A408)))</f>
        <v/>
      </c>
      <c r="Q408" s="44">
        <f>IF(P408="","",MAX(0,-P408))</f>
        <v/>
      </c>
      <c r="R408" s="43">
        <f>IF(B408="","",IF(L408="","SEM BASE",IF(P408="","ESTOQUE NÃO INFORMADO",IF(P408&lt;0,"RUPTURA PREVISTA",IF(D408="Sem histórico","USAR DEMANDA INICIAL",IF(D408="Histórico insuficiente","HISTÓRICO INSUFICIENTE","OK"))))))</f>
        <v/>
      </c>
    </row>
    <row r="409">
      <c r="A409" s="42">
        <f>IF(B409="","",EDATE(EOMONTH('Parâmetros'!$B$2,0)+1,MOD(ROW()-6,12)))</f>
        <v/>
      </c>
      <c r="B40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09" s="43">
        <f>IF(B409="","",INDEX('Parâmetros'!$B$18:$B$117,MATCH(B409,'Parâmetros'!$A$18:$A$117,0)))</f>
        <v/>
      </c>
      <c r="D409" s="43">
        <f>IF(B409="","",INDEX('Parâmetros'!$I$18:$I$117,MATCH(B409,'Parâmetros'!$A$18:$A$117,0)))</f>
        <v/>
      </c>
      <c r="E409" s="44">
        <f>IF(B409="","",IF(COUNTIFS('Histórico'!$B$6:$B$305,B409,'Histórico'!$A$6:$A$305,"&gt;="&amp;EDATE(EOMONTH('Parâmetros'!$B$2,0)+1,-'Parâmetros'!$B$4),'Histórico'!$A$6:$A$305,"&lt;="&amp;'Parâmetros'!$B$2,'Histórico'!$L$6:$L$305,"OK")&gt;='Parâmetros'!$B$11,AVERAGEIFS('Histórico'!$H$6:$H$305,'Histórico'!$B$6:$B$305,B409,'Histórico'!$A$6:$A$305,"&gt;="&amp;EDATE(EOMONTH('Parâmetros'!$B$2,0)+1,-'Parâmetros'!$B$4),'Histórico'!$A$6:$A$305,"&lt;="&amp;'Parâmetros'!$B$2,'Histórico'!$L$6:$L$305,"OK"),IF(INDEX('Parâmetros'!$G$18:$G$117,MATCH(B409,'Parâmetros'!$A$18:$A$117,0))="","",INDEX('Parâmetros'!$G$18:$G$117,MATCH(B409,'Parâmetros'!$A$18:$A$117,0)))))</f>
        <v/>
      </c>
      <c r="F409" s="45">
        <f>IF(B409="","",IF(COUNTIFS('Histórico'!$B$6:$B$305,B409,'Histórico'!$L$6:$L$305,"OK",'Histórico'!$M$6:$M$305,MONTH(A409),'Histórico'!$A$6:$A$305,"&lt;="&amp;'Parâmetros'!$B$2)&gt;='Parâmetros'!$B$12,MAX('Parâmetros'!$B$13,MIN('Parâmetros'!$B$14,IFERROR(AVERAGEIFS('Histórico'!$H$6:$H$305,'Histórico'!$B$6:$B$305,B409,'Histórico'!$L$6:$L$305,"OK",'Histórico'!$M$6:$M$305,MONTH(A409),'Histórico'!$A$6:$A$305,"&lt;="&amp;'Parâmetros'!$B$2)/AVERAGEIFS('Histórico'!$H$6:$H$305,'Histórico'!$B$6:$B$305,B409,'Histórico'!$L$6:$L$305,"OK",'Histórico'!$A$6:$A$305,"&lt;="&amp;'Parâmetros'!$B$2),1))),1))</f>
        <v/>
      </c>
      <c r="G409" s="45">
        <f>IF(OR(A409="",B409=""),"",MAX(0.1,1+SUMPRODUCT(--('Eventos'!$B$6:$B$105&lt;=EOMONTH(A409,0)),--('Eventos'!$C$6:$C$105&gt;=A409),--((('Eventos'!$D$6:$D$105=B409)+('Eventos'!$D$6:$D$105="TODOS"))&gt;0),--('Eventos'!$G$6:$G$105="Ativo"),--('Eventos'!$I$6:$I$105="OK"),'Eventos'!$F$6:$F$105)))</f>
        <v/>
      </c>
      <c r="H409" s="44">
        <f>IF(OR(B409="",E409=""),"",MAX(0,E409*F409*G409))</f>
        <v/>
      </c>
      <c r="I409" s="44">
        <f>IF(H409="","",H409*'Parâmetros'!$B$6)</f>
        <v/>
      </c>
      <c r="J409" s="44">
        <f>IF(H409="","",H409*'Parâmetros'!$B$7)</f>
        <v/>
      </c>
      <c r="K409" s="44">
        <f>IF(H409="","",H409*'Parâmetros'!$B$8)</f>
        <v/>
      </c>
      <c r="L409" s="44">
        <f>IF(H409="","",IF('Parâmetros'!$B$5="Conservador",I409,IF('Parâmetros'!$B$5="Otimista",K409,J409)))</f>
        <v/>
      </c>
      <c r="M409" s="46">
        <f>IF(B409="","",IF(COUNTIFS('Histórico'!$B$6:$B$305,B409,'Histórico'!$J$6:$J$305,"&lt;&gt;")&gt;='Parâmetros'!$B$10,AVERAGEIFS('Histórico'!$K$6:$K$305,'Histórico'!$B$6:$B$305,B409,'Histórico'!$J$6:$J$305,"&lt;&gt;"),'Parâmetros'!$B$9))</f>
        <v/>
      </c>
      <c r="N409" s="44">
        <f>IF(L409="","",MAX(0,L409*(1-M409)))</f>
        <v/>
      </c>
      <c r="O409" s="44">
        <f>IF(L409="","",L409*(1+M409))</f>
        <v/>
      </c>
      <c r="P409" s="44">
        <f>IF(L409="","",IF(INDEX('Parâmetros'!$E$18:$E$117,MATCH(B409,'Parâmetros'!$A$18:$A$117,0))="","",INDEX('Parâmetros'!$E$18:$E$117,MATCH(B409,'Parâmetros'!$A$18:$A$117,0))+N(INDEX('Parâmetros'!$F$18:$F$117,MATCH(B409,'Parâmetros'!$A$18:$A$117,0)))-SUMIFS($L$6:L409,$B$6:B409,B409,$A$6:A409,"&lt;="&amp;A409)))</f>
        <v/>
      </c>
      <c r="Q409" s="44">
        <f>IF(P409="","",MAX(0,-P409))</f>
        <v/>
      </c>
      <c r="R409" s="43">
        <f>IF(B409="","",IF(L409="","SEM BASE",IF(P409="","ESTOQUE NÃO INFORMADO",IF(P409&lt;0,"RUPTURA PREVISTA",IF(D409="Sem histórico","USAR DEMANDA INICIAL",IF(D409="Histórico insuficiente","HISTÓRICO INSUFICIENTE","OK"))))))</f>
        <v/>
      </c>
    </row>
    <row r="410">
      <c r="A410" s="42">
        <f>IF(B410="","",EDATE(EOMONTH('Parâmetros'!$B$2,0)+1,MOD(ROW()-6,12)))</f>
        <v/>
      </c>
      <c r="B41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10" s="43">
        <f>IF(B410="","",INDEX('Parâmetros'!$B$18:$B$117,MATCH(B410,'Parâmetros'!$A$18:$A$117,0)))</f>
        <v/>
      </c>
      <c r="D410" s="43">
        <f>IF(B410="","",INDEX('Parâmetros'!$I$18:$I$117,MATCH(B410,'Parâmetros'!$A$18:$A$117,0)))</f>
        <v/>
      </c>
      <c r="E410" s="44">
        <f>IF(B410="","",IF(COUNTIFS('Histórico'!$B$6:$B$305,B410,'Histórico'!$A$6:$A$305,"&gt;="&amp;EDATE(EOMONTH('Parâmetros'!$B$2,0)+1,-'Parâmetros'!$B$4),'Histórico'!$A$6:$A$305,"&lt;="&amp;'Parâmetros'!$B$2,'Histórico'!$L$6:$L$305,"OK")&gt;='Parâmetros'!$B$11,AVERAGEIFS('Histórico'!$H$6:$H$305,'Histórico'!$B$6:$B$305,B410,'Histórico'!$A$6:$A$305,"&gt;="&amp;EDATE(EOMONTH('Parâmetros'!$B$2,0)+1,-'Parâmetros'!$B$4),'Histórico'!$A$6:$A$305,"&lt;="&amp;'Parâmetros'!$B$2,'Histórico'!$L$6:$L$305,"OK"),IF(INDEX('Parâmetros'!$G$18:$G$117,MATCH(B410,'Parâmetros'!$A$18:$A$117,0))="","",INDEX('Parâmetros'!$G$18:$G$117,MATCH(B410,'Parâmetros'!$A$18:$A$117,0)))))</f>
        <v/>
      </c>
      <c r="F410" s="45">
        <f>IF(B410="","",IF(COUNTIFS('Histórico'!$B$6:$B$305,B410,'Histórico'!$L$6:$L$305,"OK",'Histórico'!$M$6:$M$305,MONTH(A410),'Histórico'!$A$6:$A$305,"&lt;="&amp;'Parâmetros'!$B$2)&gt;='Parâmetros'!$B$12,MAX('Parâmetros'!$B$13,MIN('Parâmetros'!$B$14,IFERROR(AVERAGEIFS('Histórico'!$H$6:$H$305,'Histórico'!$B$6:$B$305,B410,'Histórico'!$L$6:$L$305,"OK",'Histórico'!$M$6:$M$305,MONTH(A410),'Histórico'!$A$6:$A$305,"&lt;="&amp;'Parâmetros'!$B$2)/AVERAGEIFS('Histórico'!$H$6:$H$305,'Histórico'!$B$6:$B$305,B410,'Histórico'!$L$6:$L$305,"OK",'Histórico'!$A$6:$A$305,"&lt;="&amp;'Parâmetros'!$B$2),1))),1))</f>
        <v/>
      </c>
      <c r="G410" s="45">
        <f>IF(OR(A410="",B410=""),"",MAX(0.1,1+SUMPRODUCT(--('Eventos'!$B$6:$B$105&lt;=EOMONTH(A410,0)),--('Eventos'!$C$6:$C$105&gt;=A410),--((('Eventos'!$D$6:$D$105=B410)+('Eventos'!$D$6:$D$105="TODOS"))&gt;0),--('Eventos'!$G$6:$G$105="Ativo"),--('Eventos'!$I$6:$I$105="OK"),'Eventos'!$F$6:$F$105)))</f>
        <v/>
      </c>
      <c r="H410" s="44">
        <f>IF(OR(B410="",E410=""),"",MAX(0,E410*F410*G410))</f>
        <v/>
      </c>
      <c r="I410" s="44">
        <f>IF(H410="","",H410*'Parâmetros'!$B$6)</f>
        <v/>
      </c>
      <c r="J410" s="44">
        <f>IF(H410="","",H410*'Parâmetros'!$B$7)</f>
        <v/>
      </c>
      <c r="K410" s="44">
        <f>IF(H410="","",H410*'Parâmetros'!$B$8)</f>
        <v/>
      </c>
      <c r="L410" s="44">
        <f>IF(H410="","",IF('Parâmetros'!$B$5="Conservador",I410,IF('Parâmetros'!$B$5="Otimista",K410,J410)))</f>
        <v/>
      </c>
      <c r="M410" s="46">
        <f>IF(B410="","",IF(COUNTIFS('Histórico'!$B$6:$B$305,B410,'Histórico'!$J$6:$J$305,"&lt;&gt;")&gt;='Parâmetros'!$B$10,AVERAGEIFS('Histórico'!$K$6:$K$305,'Histórico'!$B$6:$B$305,B410,'Histórico'!$J$6:$J$305,"&lt;&gt;"),'Parâmetros'!$B$9))</f>
        <v/>
      </c>
      <c r="N410" s="44">
        <f>IF(L410="","",MAX(0,L410*(1-M410)))</f>
        <v/>
      </c>
      <c r="O410" s="44">
        <f>IF(L410="","",L410*(1+M410))</f>
        <v/>
      </c>
      <c r="P410" s="44">
        <f>IF(L410="","",IF(INDEX('Parâmetros'!$E$18:$E$117,MATCH(B410,'Parâmetros'!$A$18:$A$117,0))="","",INDEX('Parâmetros'!$E$18:$E$117,MATCH(B410,'Parâmetros'!$A$18:$A$117,0))+N(INDEX('Parâmetros'!$F$18:$F$117,MATCH(B410,'Parâmetros'!$A$18:$A$117,0)))-SUMIFS($L$6:L410,$B$6:B410,B410,$A$6:A410,"&lt;="&amp;A410)))</f>
        <v/>
      </c>
      <c r="Q410" s="44">
        <f>IF(P410="","",MAX(0,-P410))</f>
        <v/>
      </c>
      <c r="R410" s="43">
        <f>IF(B410="","",IF(L410="","SEM BASE",IF(P410="","ESTOQUE NÃO INFORMADO",IF(P410&lt;0,"RUPTURA PREVISTA",IF(D410="Sem histórico","USAR DEMANDA INICIAL",IF(D410="Histórico insuficiente","HISTÓRICO INSUFICIENTE","OK"))))))</f>
        <v/>
      </c>
    </row>
    <row r="411">
      <c r="A411" s="42">
        <f>IF(B411="","",EDATE(EOMONTH('Parâmetros'!$B$2,0)+1,MOD(ROW()-6,12)))</f>
        <v/>
      </c>
      <c r="B41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11" s="43">
        <f>IF(B411="","",INDEX('Parâmetros'!$B$18:$B$117,MATCH(B411,'Parâmetros'!$A$18:$A$117,0)))</f>
        <v/>
      </c>
      <c r="D411" s="43">
        <f>IF(B411="","",INDEX('Parâmetros'!$I$18:$I$117,MATCH(B411,'Parâmetros'!$A$18:$A$117,0)))</f>
        <v/>
      </c>
      <c r="E411" s="44">
        <f>IF(B411="","",IF(COUNTIFS('Histórico'!$B$6:$B$305,B411,'Histórico'!$A$6:$A$305,"&gt;="&amp;EDATE(EOMONTH('Parâmetros'!$B$2,0)+1,-'Parâmetros'!$B$4),'Histórico'!$A$6:$A$305,"&lt;="&amp;'Parâmetros'!$B$2,'Histórico'!$L$6:$L$305,"OK")&gt;='Parâmetros'!$B$11,AVERAGEIFS('Histórico'!$H$6:$H$305,'Histórico'!$B$6:$B$305,B411,'Histórico'!$A$6:$A$305,"&gt;="&amp;EDATE(EOMONTH('Parâmetros'!$B$2,0)+1,-'Parâmetros'!$B$4),'Histórico'!$A$6:$A$305,"&lt;="&amp;'Parâmetros'!$B$2,'Histórico'!$L$6:$L$305,"OK"),IF(INDEX('Parâmetros'!$G$18:$G$117,MATCH(B411,'Parâmetros'!$A$18:$A$117,0))="","",INDEX('Parâmetros'!$G$18:$G$117,MATCH(B411,'Parâmetros'!$A$18:$A$117,0)))))</f>
        <v/>
      </c>
      <c r="F411" s="45">
        <f>IF(B411="","",IF(COUNTIFS('Histórico'!$B$6:$B$305,B411,'Histórico'!$L$6:$L$305,"OK",'Histórico'!$M$6:$M$305,MONTH(A411),'Histórico'!$A$6:$A$305,"&lt;="&amp;'Parâmetros'!$B$2)&gt;='Parâmetros'!$B$12,MAX('Parâmetros'!$B$13,MIN('Parâmetros'!$B$14,IFERROR(AVERAGEIFS('Histórico'!$H$6:$H$305,'Histórico'!$B$6:$B$305,B411,'Histórico'!$L$6:$L$305,"OK",'Histórico'!$M$6:$M$305,MONTH(A411),'Histórico'!$A$6:$A$305,"&lt;="&amp;'Parâmetros'!$B$2)/AVERAGEIFS('Histórico'!$H$6:$H$305,'Histórico'!$B$6:$B$305,B411,'Histórico'!$L$6:$L$305,"OK",'Histórico'!$A$6:$A$305,"&lt;="&amp;'Parâmetros'!$B$2),1))),1))</f>
        <v/>
      </c>
      <c r="G411" s="45">
        <f>IF(OR(A411="",B411=""),"",MAX(0.1,1+SUMPRODUCT(--('Eventos'!$B$6:$B$105&lt;=EOMONTH(A411,0)),--('Eventos'!$C$6:$C$105&gt;=A411),--((('Eventos'!$D$6:$D$105=B411)+('Eventos'!$D$6:$D$105="TODOS"))&gt;0),--('Eventos'!$G$6:$G$105="Ativo"),--('Eventos'!$I$6:$I$105="OK"),'Eventos'!$F$6:$F$105)))</f>
        <v/>
      </c>
      <c r="H411" s="44">
        <f>IF(OR(B411="",E411=""),"",MAX(0,E411*F411*G411))</f>
        <v/>
      </c>
      <c r="I411" s="44">
        <f>IF(H411="","",H411*'Parâmetros'!$B$6)</f>
        <v/>
      </c>
      <c r="J411" s="44">
        <f>IF(H411="","",H411*'Parâmetros'!$B$7)</f>
        <v/>
      </c>
      <c r="K411" s="44">
        <f>IF(H411="","",H411*'Parâmetros'!$B$8)</f>
        <v/>
      </c>
      <c r="L411" s="44">
        <f>IF(H411="","",IF('Parâmetros'!$B$5="Conservador",I411,IF('Parâmetros'!$B$5="Otimista",K411,J411)))</f>
        <v/>
      </c>
      <c r="M411" s="46">
        <f>IF(B411="","",IF(COUNTIFS('Histórico'!$B$6:$B$305,B411,'Histórico'!$J$6:$J$305,"&lt;&gt;")&gt;='Parâmetros'!$B$10,AVERAGEIFS('Histórico'!$K$6:$K$305,'Histórico'!$B$6:$B$305,B411,'Histórico'!$J$6:$J$305,"&lt;&gt;"),'Parâmetros'!$B$9))</f>
        <v/>
      </c>
      <c r="N411" s="44">
        <f>IF(L411="","",MAX(0,L411*(1-M411)))</f>
        <v/>
      </c>
      <c r="O411" s="44">
        <f>IF(L411="","",L411*(1+M411))</f>
        <v/>
      </c>
      <c r="P411" s="44">
        <f>IF(L411="","",IF(INDEX('Parâmetros'!$E$18:$E$117,MATCH(B411,'Parâmetros'!$A$18:$A$117,0))="","",INDEX('Parâmetros'!$E$18:$E$117,MATCH(B411,'Parâmetros'!$A$18:$A$117,0))+N(INDEX('Parâmetros'!$F$18:$F$117,MATCH(B411,'Parâmetros'!$A$18:$A$117,0)))-SUMIFS($L$6:L411,$B$6:B411,B411,$A$6:A411,"&lt;="&amp;A411)))</f>
        <v/>
      </c>
      <c r="Q411" s="44">
        <f>IF(P411="","",MAX(0,-P411))</f>
        <v/>
      </c>
      <c r="R411" s="43">
        <f>IF(B411="","",IF(L411="","SEM BASE",IF(P411="","ESTOQUE NÃO INFORMADO",IF(P411&lt;0,"RUPTURA PREVISTA",IF(D411="Sem histórico","USAR DEMANDA INICIAL",IF(D411="Histórico insuficiente","HISTÓRICO INSUFICIENTE","OK"))))))</f>
        <v/>
      </c>
    </row>
    <row r="412">
      <c r="A412" s="42">
        <f>IF(B412="","",EDATE(EOMONTH('Parâmetros'!$B$2,0)+1,MOD(ROW()-6,12)))</f>
        <v/>
      </c>
      <c r="B41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12" s="43">
        <f>IF(B412="","",INDEX('Parâmetros'!$B$18:$B$117,MATCH(B412,'Parâmetros'!$A$18:$A$117,0)))</f>
        <v/>
      </c>
      <c r="D412" s="43">
        <f>IF(B412="","",INDEX('Parâmetros'!$I$18:$I$117,MATCH(B412,'Parâmetros'!$A$18:$A$117,0)))</f>
        <v/>
      </c>
      <c r="E412" s="44">
        <f>IF(B412="","",IF(COUNTIFS('Histórico'!$B$6:$B$305,B412,'Histórico'!$A$6:$A$305,"&gt;="&amp;EDATE(EOMONTH('Parâmetros'!$B$2,0)+1,-'Parâmetros'!$B$4),'Histórico'!$A$6:$A$305,"&lt;="&amp;'Parâmetros'!$B$2,'Histórico'!$L$6:$L$305,"OK")&gt;='Parâmetros'!$B$11,AVERAGEIFS('Histórico'!$H$6:$H$305,'Histórico'!$B$6:$B$305,B412,'Histórico'!$A$6:$A$305,"&gt;="&amp;EDATE(EOMONTH('Parâmetros'!$B$2,0)+1,-'Parâmetros'!$B$4),'Histórico'!$A$6:$A$305,"&lt;="&amp;'Parâmetros'!$B$2,'Histórico'!$L$6:$L$305,"OK"),IF(INDEX('Parâmetros'!$G$18:$G$117,MATCH(B412,'Parâmetros'!$A$18:$A$117,0))="","",INDEX('Parâmetros'!$G$18:$G$117,MATCH(B412,'Parâmetros'!$A$18:$A$117,0)))))</f>
        <v/>
      </c>
      <c r="F412" s="45">
        <f>IF(B412="","",IF(COUNTIFS('Histórico'!$B$6:$B$305,B412,'Histórico'!$L$6:$L$305,"OK",'Histórico'!$M$6:$M$305,MONTH(A412),'Histórico'!$A$6:$A$305,"&lt;="&amp;'Parâmetros'!$B$2)&gt;='Parâmetros'!$B$12,MAX('Parâmetros'!$B$13,MIN('Parâmetros'!$B$14,IFERROR(AVERAGEIFS('Histórico'!$H$6:$H$305,'Histórico'!$B$6:$B$305,B412,'Histórico'!$L$6:$L$305,"OK",'Histórico'!$M$6:$M$305,MONTH(A412),'Histórico'!$A$6:$A$305,"&lt;="&amp;'Parâmetros'!$B$2)/AVERAGEIFS('Histórico'!$H$6:$H$305,'Histórico'!$B$6:$B$305,B412,'Histórico'!$L$6:$L$305,"OK",'Histórico'!$A$6:$A$305,"&lt;="&amp;'Parâmetros'!$B$2),1))),1))</f>
        <v/>
      </c>
      <c r="G412" s="45">
        <f>IF(OR(A412="",B412=""),"",MAX(0.1,1+SUMPRODUCT(--('Eventos'!$B$6:$B$105&lt;=EOMONTH(A412,0)),--('Eventos'!$C$6:$C$105&gt;=A412),--((('Eventos'!$D$6:$D$105=B412)+('Eventos'!$D$6:$D$105="TODOS"))&gt;0),--('Eventos'!$G$6:$G$105="Ativo"),--('Eventos'!$I$6:$I$105="OK"),'Eventos'!$F$6:$F$105)))</f>
        <v/>
      </c>
      <c r="H412" s="44">
        <f>IF(OR(B412="",E412=""),"",MAX(0,E412*F412*G412))</f>
        <v/>
      </c>
      <c r="I412" s="44">
        <f>IF(H412="","",H412*'Parâmetros'!$B$6)</f>
        <v/>
      </c>
      <c r="J412" s="44">
        <f>IF(H412="","",H412*'Parâmetros'!$B$7)</f>
        <v/>
      </c>
      <c r="K412" s="44">
        <f>IF(H412="","",H412*'Parâmetros'!$B$8)</f>
        <v/>
      </c>
      <c r="L412" s="44">
        <f>IF(H412="","",IF('Parâmetros'!$B$5="Conservador",I412,IF('Parâmetros'!$B$5="Otimista",K412,J412)))</f>
        <v/>
      </c>
      <c r="M412" s="46">
        <f>IF(B412="","",IF(COUNTIFS('Histórico'!$B$6:$B$305,B412,'Histórico'!$J$6:$J$305,"&lt;&gt;")&gt;='Parâmetros'!$B$10,AVERAGEIFS('Histórico'!$K$6:$K$305,'Histórico'!$B$6:$B$305,B412,'Histórico'!$J$6:$J$305,"&lt;&gt;"),'Parâmetros'!$B$9))</f>
        <v/>
      </c>
      <c r="N412" s="44">
        <f>IF(L412="","",MAX(0,L412*(1-M412)))</f>
        <v/>
      </c>
      <c r="O412" s="44">
        <f>IF(L412="","",L412*(1+M412))</f>
        <v/>
      </c>
      <c r="P412" s="44">
        <f>IF(L412="","",IF(INDEX('Parâmetros'!$E$18:$E$117,MATCH(B412,'Parâmetros'!$A$18:$A$117,0))="","",INDEX('Parâmetros'!$E$18:$E$117,MATCH(B412,'Parâmetros'!$A$18:$A$117,0))+N(INDEX('Parâmetros'!$F$18:$F$117,MATCH(B412,'Parâmetros'!$A$18:$A$117,0)))-SUMIFS($L$6:L412,$B$6:B412,B412,$A$6:A412,"&lt;="&amp;A412)))</f>
        <v/>
      </c>
      <c r="Q412" s="44">
        <f>IF(P412="","",MAX(0,-P412))</f>
        <v/>
      </c>
      <c r="R412" s="43">
        <f>IF(B412="","",IF(L412="","SEM BASE",IF(P412="","ESTOQUE NÃO INFORMADO",IF(P412&lt;0,"RUPTURA PREVISTA",IF(D412="Sem histórico","USAR DEMANDA INICIAL",IF(D412="Histórico insuficiente","HISTÓRICO INSUFICIENTE","OK"))))))</f>
        <v/>
      </c>
    </row>
    <row r="413">
      <c r="A413" s="42">
        <f>IF(B413="","",EDATE(EOMONTH('Parâmetros'!$B$2,0)+1,MOD(ROW()-6,12)))</f>
        <v/>
      </c>
      <c r="B41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13" s="43">
        <f>IF(B413="","",INDEX('Parâmetros'!$B$18:$B$117,MATCH(B413,'Parâmetros'!$A$18:$A$117,0)))</f>
        <v/>
      </c>
      <c r="D413" s="43">
        <f>IF(B413="","",INDEX('Parâmetros'!$I$18:$I$117,MATCH(B413,'Parâmetros'!$A$18:$A$117,0)))</f>
        <v/>
      </c>
      <c r="E413" s="44">
        <f>IF(B413="","",IF(COUNTIFS('Histórico'!$B$6:$B$305,B413,'Histórico'!$A$6:$A$305,"&gt;="&amp;EDATE(EOMONTH('Parâmetros'!$B$2,0)+1,-'Parâmetros'!$B$4),'Histórico'!$A$6:$A$305,"&lt;="&amp;'Parâmetros'!$B$2,'Histórico'!$L$6:$L$305,"OK")&gt;='Parâmetros'!$B$11,AVERAGEIFS('Histórico'!$H$6:$H$305,'Histórico'!$B$6:$B$305,B413,'Histórico'!$A$6:$A$305,"&gt;="&amp;EDATE(EOMONTH('Parâmetros'!$B$2,0)+1,-'Parâmetros'!$B$4),'Histórico'!$A$6:$A$305,"&lt;="&amp;'Parâmetros'!$B$2,'Histórico'!$L$6:$L$305,"OK"),IF(INDEX('Parâmetros'!$G$18:$G$117,MATCH(B413,'Parâmetros'!$A$18:$A$117,0))="","",INDEX('Parâmetros'!$G$18:$G$117,MATCH(B413,'Parâmetros'!$A$18:$A$117,0)))))</f>
        <v/>
      </c>
      <c r="F413" s="45">
        <f>IF(B413="","",IF(COUNTIFS('Histórico'!$B$6:$B$305,B413,'Histórico'!$L$6:$L$305,"OK",'Histórico'!$M$6:$M$305,MONTH(A413),'Histórico'!$A$6:$A$305,"&lt;="&amp;'Parâmetros'!$B$2)&gt;='Parâmetros'!$B$12,MAX('Parâmetros'!$B$13,MIN('Parâmetros'!$B$14,IFERROR(AVERAGEIFS('Histórico'!$H$6:$H$305,'Histórico'!$B$6:$B$305,B413,'Histórico'!$L$6:$L$305,"OK",'Histórico'!$M$6:$M$305,MONTH(A413),'Histórico'!$A$6:$A$305,"&lt;="&amp;'Parâmetros'!$B$2)/AVERAGEIFS('Histórico'!$H$6:$H$305,'Histórico'!$B$6:$B$305,B413,'Histórico'!$L$6:$L$305,"OK",'Histórico'!$A$6:$A$305,"&lt;="&amp;'Parâmetros'!$B$2),1))),1))</f>
        <v/>
      </c>
      <c r="G413" s="45">
        <f>IF(OR(A413="",B413=""),"",MAX(0.1,1+SUMPRODUCT(--('Eventos'!$B$6:$B$105&lt;=EOMONTH(A413,0)),--('Eventos'!$C$6:$C$105&gt;=A413),--((('Eventos'!$D$6:$D$105=B413)+('Eventos'!$D$6:$D$105="TODOS"))&gt;0),--('Eventos'!$G$6:$G$105="Ativo"),--('Eventos'!$I$6:$I$105="OK"),'Eventos'!$F$6:$F$105)))</f>
        <v/>
      </c>
      <c r="H413" s="44">
        <f>IF(OR(B413="",E413=""),"",MAX(0,E413*F413*G413))</f>
        <v/>
      </c>
      <c r="I413" s="44">
        <f>IF(H413="","",H413*'Parâmetros'!$B$6)</f>
        <v/>
      </c>
      <c r="J413" s="44">
        <f>IF(H413="","",H413*'Parâmetros'!$B$7)</f>
        <v/>
      </c>
      <c r="K413" s="44">
        <f>IF(H413="","",H413*'Parâmetros'!$B$8)</f>
        <v/>
      </c>
      <c r="L413" s="44">
        <f>IF(H413="","",IF('Parâmetros'!$B$5="Conservador",I413,IF('Parâmetros'!$B$5="Otimista",K413,J413)))</f>
        <v/>
      </c>
      <c r="M413" s="46">
        <f>IF(B413="","",IF(COUNTIFS('Histórico'!$B$6:$B$305,B413,'Histórico'!$J$6:$J$305,"&lt;&gt;")&gt;='Parâmetros'!$B$10,AVERAGEIFS('Histórico'!$K$6:$K$305,'Histórico'!$B$6:$B$305,B413,'Histórico'!$J$6:$J$305,"&lt;&gt;"),'Parâmetros'!$B$9))</f>
        <v/>
      </c>
      <c r="N413" s="44">
        <f>IF(L413="","",MAX(0,L413*(1-M413)))</f>
        <v/>
      </c>
      <c r="O413" s="44">
        <f>IF(L413="","",L413*(1+M413))</f>
        <v/>
      </c>
      <c r="P413" s="44">
        <f>IF(L413="","",IF(INDEX('Parâmetros'!$E$18:$E$117,MATCH(B413,'Parâmetros'!$A$18:$A$117,0))="","",INDEX('Parâmetros'!$E$18:$E$117,MATCH(B413,'Parâmetros'!$A$18:$A$117,0))+N(INDEX('Parâmetros'!$F$18:$F$117,MATCH(B413,'Parâmetros'!$A$18:$A$117,0)))-SUMIFS($L$6:L413,$B$6:B413,B413,$A$6:A413,"&lt;="&amp;A413)))</f>
        <v/>
      </c>
      <c r="Q413" s="44">
        <f>IF(P413="","",MAX(0,-P413))</f>
        <v/>
      </c>
      <c r="R413" s="43">
        <f>IF(B413="","",IF(L413="","SEM BASE",IF(P413="","ESTOQUE NÃO INFORMADO",IF(P413&lt;0,"RUPTURA PREVISTA",IF(D413="Sem histórico","USAR DEMANDA INICIAL",IF(D413="Histórico insuficiente","HISTÓRICO INSUFICIENTE","OK"))))))</f>
        <v/>
      </c>
    </row>
    <row r="414">
      <c r="A414" s="42">
        <f>IF(B414="","",EDATE(EOMONTH('Parâmetros'!$B$2,0)+1,MOD(ROW()-6,12)))</f>
        <v/>
      </c>
      <c r="B41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14" s="43">
        <f>IF(B414="","",INDEX('Parâmetros'!$B$18:$B$117,MATCH(B414,'Parâmetros'!$A$18:$A$117,0)))</f>
        <v/>
      </c>
      <c r="D414" s="43">
        <f>IF(B414="","",INDEX('Parâmetros'!$I$18:$I$117,MATCH(B414,'Parâmetros'!$A$18:$A$117,0)))</f>
        <v/>
      </c>
      <c r="E414" s="44">
        <f>IF(B414="","",IF(COUNTIFS('Histórico'!$B$6:$B$305,B414,'Histórico'!$A$6:$A$305,"&gt;="&amp;EDATE(EOMONTH('Parâmetros'!$B$2,0)+1,-'Parâmetros'!$B$4),'Histórico'!$A$6:$A$305,"&lt;="&amp;'Parâmetros'!$B$2,'Histórico'!$L$6:$L$305,"OK")&gt;='Parâmetros'!$B$11,AVERAGEIFS('Histórico'!$H$6:$H$305,'Histórico'!$B$6:$B$305,B414,'Histórico'!$A$6:$A$305,"&gt;="&amp;EDATE(EOMONTH('Parâmetros'!$B$2,0)+1,-'Parâmetros'!$B$4),'Histórico'!$A$6:$A$305,"&lt;="&amp;'Parâmetros'!$B$2,'Histórico'!$L$6:$L$305,"OK"),IF(INDEX('Parâmetros'!$G$18:$G$117,MATCH(B414,'Parâmetros'!$A$18:$A$117,0))="","",INDEX('Parâmetros'!$G$18:$G$117,MATCH(B414,'Parâmetros'!$A$18:$A$117,0)))))</f>
        <v/>
      </c>
      <c r="F414" s="45">
        <f>IF(B414="","",IF(COUNTIFS('Histórico'!$B$6:$B$305,B414,'Histórico'!$L$6:$L$305,"OK",'Histórico'!$M$6:$M$305,MONTH(A414),'Histórico'!$A$6:$A$305,"&lt;="&amp;'Parâmetros'!$B$2)&gt;='Parâmetros'!$B$12,MAX('Parâmetros'!$B$13,MIN('Parâmetros'!$B$14,IFERROR(AVERAGEIFS('Histórico'!$H$6:$H$305,'Histórico'!$B$6:$B$305,B414,'Histórico'!$L$6:$L$305,"OK",'Histórico'!$M$6:$M$305,MONTH(A414),'Histórico'!$A$6:$A$305,"&lt;="&amp;'Parâmetros'!$B$2)/AVERAGEIFS('Histórico'!$H$6:$H$305,'Histórico'!$B$6:$B$305,B414,'Histórico'!$L$6:$L$305,"OK",'Histórico'!$A$6:$A$305,"&lt;="&amp;'Parâmetros'!$B$2),1))),1))</f>
        <v/>
      </c>
      <c r="G414" s="45">
        <f>IF(OR(A414="",B414=""),"",MAX(0.1,1+SUMPRODUCT(--('Eventos'!$B$6:$B$105&lt;=EOMONTH(A414,0)),--('Eventos'!$C$6:$C$105&gt;=A414),--((('Eventos'!$D$6:$D$105=B414)+('Eventos'!$D$6:$D$105="TODOS"))&gt;0),--('Eventos'!$G$6:$G$105="Ativo"),--('Eventos'!$I$6:$I$105="OK"),'Eventos'!$F$6:$F$105)))</f>
        <v/>
      </c>
      <c r="H414" s="44">
        <f>IF(OR(B414="",E414=""),"",MAX(0,E414*F414*G414))</f>
        <v/>
      </c>
      <c r="I414" s="44">
        <f>IF(H414="","",H414*'Parâmetros'!$B$6)</f>
        <v/>
      </c>
      <c r="J414" s="44">
        <f>IF(H414="","",H414*'Parâmetros'!$B$7)</f>
        <v/>
      </c>
      <c r="K414" s="44">
        <f>IF(H414="","",H414*'Parâmetros'!$B$8)</f>
        <v/>
      </c>
      <c r="L414" s="44">
        <f>IF(H414="","",IF('Parâmetros'!$B$5="Conservador",I414,IF('Parâmetros'!$B$5="Otimista",K414,J414)))</f>
        <v/>
      </c>
      <c r="M414" s="46">
        <f>IF(B414="","",IF(COUNTIFS('Histórico'!$B$6:$B$305,B414,'Histórico'!$J$6:$J$305,"&lt;&gt;")&gt;='Parâmetros'!$B$10,AVERAGEIFS('Histórico'!$K$6:$K$305,'Histórico'!$B$6:$B$305,B414,'Histórico'!$J$6:$J$305,"&lt;&gt;"),'Parâmetros'!$B$9))</f>
        <v/>
      </c>
      <c r="N414" s="44">
        <f>IF(L414="","",MAX(0,L414*(1-M414)))</f>
        <v/>
      </c>
      <c r="O414" s="44">
        <f>IF(L414="","",L414*(1+M414))</f>
        <v/>
      </c>
      <c r="P414" s="44">
        <f>IF(L414="","",IF(INDEX('Parâmetros'!$E$18:$E$117,MATCH(B414,'Parâmetros'!$A$18:$A$117,0))="","",INDEX('Parâmetros'!$E$18:$E$117,MATCH(B414,'Parâmetros'!$A$18:$A$117,0))+N(INDEX('Parâmetros'!$F$18:$F$117,MATCH(B414,'Parâmetros'!$A$18:$A$117,0)))-SUMIFS($L$6:L414,$B$6:B414,B414,$A$6:A414,"&lt;="&amp;A414)))</f>
        <v/>
      </c>
      <c r="Q414" s="44">
        <f>IF(P414="","",MAX(0,-P414))</f>
        <v/>
      </c>
      <c r="R414" s="43">
        <f>IF(B414="","",IF(L414="","SEM BASE",IF(P414="","ESTOQUE NÃO INFORMADO",IF(P414&lt;0,"RUPTURA PREVISTA",IF(D414="Sem histórico","USAR DEMANDA INICIAL",IF(D414="Histórico insuficiente","HISTÓRICO INSUFICIENTE","OK"))))))</f>
        <v/>
      </c>
    </row>
    <row r="415">
      <c r="A415" s="42">
        <f>IF(B415="","",EDATE(EOMONTH('Parâmetros'!$B$2,0)+1,MOD(ROW()-6,12)))</f>
        <v/>
      </c>
      <c r="B41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15" s="43">
        <f>IF(B415="","",INDEX('Parâmetros'!$B$18:$B$117,MATCH(B415,'Parâmetros'!$A$18:$A$117,0)))</f>
        <v/>
      </c>
      <c r="D415" s="43">
        <f>IF(B415="","",INDEX('Parâmetros'!$I$18:$I$117,MATCH(B415,'Parâmetros'!$A$18:$A$117,0)))</f>
        <v/>
      </c>
      <c r="E415" s="44">
        <f>IF(B415="","",IF(COUNTIFS('Histórico'!$B$6:$B$305,B415,'Histórico'!$A$6:$A$305,"&gt;="&amp;EDATE(EOMONTH('Parâmetros'!$B$2,0)+1,-'Parâmetros'!$B$4),'Histórico'!$A$6:$A$305,"&lt;="&amp;'Parâmetros'!$B$2,'Histórico'!$L$6:$L$305,"OK")&gt;='Parâmetros'!$B$11,AVERAGEIFS('Histórico'!$H$6:$H$305,'Histórico'!$B$6:$B$305,B415,'Histórico'!$A$6:$A$305,"&gt;="&amp;EDATE(EOMONTH('Parâmetros'!$B$2,0)+1,-'Parâmetros'!$B$4),'Histórico'!$A$6:$A$305,"&lt;="&amp;'Parâmetros'!$B$2,'Histórico'!$L$6:$L$305,"OK"),IF(INDEX('Parâmetros'!$G$18:$G$117,MATCH(B415,'Parâmetros'!$A$18:$A$117,0))="","",INDEX('Parâmetros'!$G$18:$G$117,MATCH(B415,'Parâmetros'!$A$18:$A$117,0)))))</f>
        <v/>
      </c>
      <c r="F415" s="45">
        <f>IF(B415="","",IF(COUNTIFS('Histórico'!$B$6:$B$305,B415,'Histórico'!$L$6:$L$305,"OK",'Histórico'!$M$6:$M$305,MONTH(A415),'Histórico'!$A$6:$A$305,"&lt;="&amp;'Parâmetros'!$B$2)&gt;='Parâmetros'!$B$12,MAX('Parâmetros'!$B$13,MIN('Parâmetros'!$B$14,IFERROR(AVERAGEIFS('Histórico'!$H$6:$H$305,'Histórico'!$B$6:$B$305,B415,'Histórico'!$L$6:$L$305,"OK",'Histórico'!$M$6:$M$305,MONTH(A415),'Histórico'!$A$6:$A$305,"&lt;="&amp;'Parâmetros'!$B$2)/AVERAGEIFS('Histórico'!$H$6:$H$305,'Histórico'!$B$6:$B$305,B415,'Histórico'!$L$6:$L$305,"OK",'Histórico'!$A$6:$A$305,"&lt;="&amp;'Parâmetros'!$B$2),1))),1))</f>
        <v/>
      </c>
      <c r="G415" s="45">
        <f>IF(OR(A415="",B415=""),"",MAX(0.1,1+SUMPRODUCT(--('Eventos'!$B$6:$B$105&lt;=EOMONTH(A415,0)),--('Eventos'!$C$6:$C$105&gt;=A415),--((('Eventos'!$D$6:$D$105=B415)+('Eventos'!$D$6:$D$105="TODOS"))&gt;0),--('Eventos'!$G$6:$G$105="Ativo"),--('Eventos'!$I$6:$I$105="OK"),'Eventos'!$F$6:$F$105)))</f>
        <v/>
      </c>
      <c r="H415" s="44">
        <f>IF(OR(B415="",E415=""),"",MAX(0,E415*F415*G415))</f>
        <v/>
      </c>
      <c r="I415" s="44">
        <f>IF(H415="","",H415*'Parâmetros'!$B$6)</f>
        <v/>
      </c>
      <c r="J415" s="44">
        <f>IF(H415="","",H415*'Parâmetros'!$B$7)</f>
        <v/>
      </c>
      <c r="K415" s="44">
        <f>IF(H415="","",H415*'Parâmetros'!$B$8)</f>
        <v/>
      </c>
      <c r="L415" s="44">
        <f>IF(H415="","",IF('Parâmetros'!$B$5="Conservador",I415,IF('Parâmetros'!$B$5="Otimista",K415,J415)))</f>
        <v/>
      </c>
      <c r="M415" s="46">
        <f>IF(B415="","",IF(COUNTIFS('Histórico'!$B$6:$B$305,B415,'Histórico'!$J$6:$J$305,"&lt;&gt;")&gt;='Parâmetros'!$B$10,AVERAGEIFS('Histórico'!$K$6:$K$305,'Histórico'!$B$6:$B$305,B415,'Histórico'!$J$6:$J$305,"&lt;&gt;"),'Parâmetros'!$B$9))</f>
        <v/>
      </c>
      <c r="N415" s="44">
        <f>IF(L415="","",MAX(0,L415*(1-M415)))</f>
        <v/>
      </c>
      <c r="O415" s="44">
        <f>IF(L415="","",L415*(1+M415))</f>
        <v/>
      </c>
      <c r="P415" s="44">
        <f>IF(L415="","",IF(INDEX('Parâmetros'!$E$18:$E$117,MATCH(B415,'Parâmetros'!$A$18:$A$117,0))="","",INDEX('Parâmetros'!$E$18:$E$117,MATCH(B415,'Parâmetros'!$A$18:$A$117,0))+N(INDEX('Parâmetros'!$F$18:$F$117,MATCH(B415,'Parâmetros'!$A$18:$A$117,0)))-SUMIFS($L$6:L415,$B$6:B415,B415,$A$6:A415,"&lt;="&amp;A415)))</f>
        <v/>
      </c>
      <c r="Q415" s="44">
        <f>IF(P415="","",MAX(0,-P415))</f>
        <v/>
      </c>
      <c r="R415" s="43">
        <f>IF(B415="","",IF(L415="","SEM BASE",IF(P415="","ESTOQUE NÃO INFORMADO",IF(P415&lt;0,"RUPTURA PREVISTA",IF(D415="Sem histórico","USAR DEMANDA INICIAL",IF(D415="Histórico insuficiente","HISTÓRICO INSUFICIENTE","OK"))))))</f>
        <v/>
      </c>
    </row>
    <row r="416">
      <c r="A416" s="42">
        <f>IF(B416="","",EDATE(EOMONTH('Parâmetros'!$B$2,0)+1,MOD(ROW()-6,12)))</f>
        <v/>
      </c>
      <c r="B41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16" s="43">
        <f>IF(B416="","",INDEX('Parâmetros'!$B$18:$B$117,MATCH(B416,'Parâmetros'!$A$18:$A$117,0)))</f>
        <v/>
      </c>
      <c r="D416" s="43">
        <f>IF(B416="","",INDEX('Parâmetros'!$I$18:$I$117,MATCH(B416,'Parâmetros'!$A$18:$A$117,0)))</f>
        <v/>
      </c>
      <c r="E416" s="44">
        <f>IF(B416="","",IF(COUNTIFS('Histórico'!$B$6:$B$305,B416,'Histórico'!$A$6:$A$305,"&gt;="&amp;EDATE(EOMONTH('Parâmetros'!$B$2,0)+1,-'Parâmetros'!$B$4),'Histórico'!$A$6:$A$305,"&lt;="&amp;'Parâmetros'!$B$2,'Histórico'!$L$6:$L$305,"OK")&gt;='Parâmetros'!$B$11,AVERAGEIFS('Histórico'!$H$6:$H$305,'Histórico'!$B$6:$B$305,B416,'Histórico'!$A$6:$A$305,"&gt;="&amp;EDATE(EOMONTH('Parâmetros'!$B$2,0)+1,-'Parâmetros'!$B$4),'Histórico'!$A$6:$A$305,"&lt;="&amp;'Parâmetros'!$B$2,'Histórico'!$L$6:$L$305,"OK"),IF(INDEX('Parâmetros'!$G$18:$G$117,MATCH(B416,'Parâmetros'!$A$18:$A$117,0))="","",INDEX('Parâmetros'!$G$18:$G$117,MATCH(B416,'Parâmetros'!$A$18:$A$117,0)))))</f>
        <v/>
      </c>
      <c r="F416" s="45">
        <f>IF(B416="","",IF(COUNTIFS('Histórico'!$B$6:$B$305,B416,'Histórico'!$L$6:$L$305,"OK",'Histórico'!$M$6:$M$305,MONTH(A416),'Histórico'!$A$6:$A$305,"&lt;="&amp;'Parâmetros'!$B$2)&gt;='Parâmetros'!$B$12,MAX('Parâmetros'!$B$13,MIN('Parâmetros'!$B$14,IFERROR(AVERAGEIFS('Histórico'!$H$6:$H$305,'Histórico'!$B$6:$B$305,B416,'Histórico'!$L$6:$L$305,"OK",'Histórico'!$M$6:$M$305,MONTH(A416),'Histórico'!$A$6:$A$305,"&lt;="&amp;'Parâmetros'!$B$2)/AVERAGEIFS('Histórico'!$H$6:$H$305,'Histórico'!$B$6:$B$305,B416,'Histórico'!$L$6:$L$305,"OK",'Histórico'!$A$6:$A$305,"&lt;="&amp;'Parâmetros'!$B$2),1))),1))</f>
        <v/>
      </c>
      <c r="G416" s="45">
        <f>IF(OR(A416="",B416=""),"",MAX(0.1,1+SUMPRODUCT(--('Eventos'!$B$6:$B$105&lt;=EOMONTH(A416,0)),--('Eventos'!$C$6:$C$105&gt;=A416),--((('Eventos'!$D$6:$D$105=B416)+('Eventos'!$D$6:$D$105="TODOS"))&gt;0),--('Eventos'!$G$6:$G$105="Ativo"),--('Eventos'!$I$6:$I$105="OK"),'Eventos'!$F$6:$F$105)))</f>
        <v/>
      </c>
      <c r="H416" s="44">
        <f>IF(OR(B416="",E416=""),"",MAX(0,E416*F416*G416))</f>
        <v/>
      </c>
      <c r="I416" s="44">
        <f>IF(H416="","",H416*'Parâmetros'!$B$6)</f>
        <v/>
      </c>
      <c r="J416" s="44">
        <f>IF(H416="","",H416*'Parâmetros'!$B$7)</f>
        <v/>
      </c>
      <c r="K416" s="44">
        <f>IF(H416="","",H416*'Parâmetros'!$B$8)</f>
        <v/>
      </c>
      <c r="L416" s="44">
        <f>IF(H416="","",IF('Parâmetros'!$B$5="Conservador",I416,IF('Parâmetros'!$B$5="Otimista",K416,J416)))</f>
        <v/>
      </c>
      <c r="M416" s="46">
        <f>IF(B416="","",IF(COUNTIFS('Histórico'!$B$6:$B$305,B416,'Histórico'!$J$6:$J$305,"&lt;&gt;")&gt;='Parâmetros'!$B$10,AVERAGEIFS('Histórico'!$K$6:$K$305,'Histórico'!$B$6:$B$305,B416,'Histórico'!$J$6:$J$305,"&lt;&gt;"),'Parâmetros'!$B$9))</f>
        <v/>
      </c>
      <c r="N416" s="44">
        <f>IF(L416="","",MAX(0,L416*(1-M416)))</f>
        <v/>
      </c>
      <c r="O416" s="44">
        <f>IF(L416="","",L416*(1+M416))</f>
        <v/>
      </c>
      <c r="P416" s="44">
        <f>IF(L416="","",IF(INDEX('Parâmetros'!$E$18:$E$117,MATCH(B416,'Parâmetros'!$A$18:$A$117,0))="","",INDEX('Parâmetros'!$E$18:$E$117,MATCH(B416,'Parâmetros'!$A$18:$A$117,0))+N(INDEX('Parâmetros'!$F$18:$F$117,MATCH(B416,'Parâmetros'!$A$18:$A$117,0)))-SUMIFS($L$6:L416,$B$6:B416,B416,$A$6:A416,"&lt;="&amp;A416)))</f>
        <v/>
      </c>
      <c r="Q416" s="44">
        <f>IF(P416="","",MAX(0,-P416))</f>
        <v/>
      </c>
      <c r="R416" s="43">
        <f>IF(B416="","",IF(L416="","SEM BASE",IF(P416="","ESTOQUE NÃO INFORMADO",IF(P416&lt;0,"RUPTURA PREVISTA",IF(D416="Sem histórico","USAR DEMANDA INICIAL",IF(D416="Histórico insuficiente","HISTÓRICO INSUFICIENTE","OK"))))))</f>
        <v/>
      </c>
    </row>
    <row r="417">
      <c r="A417" s="42">
        <f>IF(B417="","",EDATE(EOMONTH('Parâmetros'!$B$2,0)+1,MOD(ROW()-6,12)))</f>
        <v/>
      </c>
      <c r="B41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17" s="43">
        <f>IF(B417="","",INDEX('Parâmetros'!$B$18:$B$117,MATCH(B417,'Parâmetros'!$A$18:$A$117,0)))</f>
        <v/>
      </c>
      <c r="D417" s="43">
        <f>IF(B417="","",INDEX('Parâmetros'!$I$18:$I$117,MATCH(B417,'Parâmetros'!$A$18:$A$117,0)))</f>
        <v/>
      </c>
      <c r="E417" s="44">
        <f>IF(B417="","",IF(COUNTIFS('Histórico'!$B$6:$B$305,B417,'Histórico'!$A$6:$A$305,"&gt;="&amp;EDATE(EOMONTH('Parâmetros'!$B$2,0)+1,-'Parâmetros'!$B$4),'Histórico'!$A$6:$A$305,"&lt;="&amp;'Parâmetros'!$B$2,'Histórico'!$L$6:$L$305,"OK")&gt;='Parâmetros'!$B$11,AVERAGEIFS('Histórico'!$H$6:$H$305,'Histórico'!$B$6:$B$305,B417,'Histórico'!$A$6:$A$305,"&gt;="&amp;EDATE(EOMONTH('Parâmetros'!$B$2,0)+1,-'Parâmetros'!$B$4),'Histórico'!$A$6:$A$305,"&lt;="&amp;'Parâmetros'!$B$2,'Histórico'!$L$6:$L$305,"OK"),IF(INDEX('Parâmetros'!$G$18:$G$117,MATCH(B417,'Parâmetros'!$A$18:$A$117,0))="","",INDEX('Parâmetros'!$G$18:$G$117,MATCH(B417,'Parâmetros'!$A$18:$A$117,0)))))</f>
        <v/>
      </c>
      <c r="F417" s="45">
        <f>IF(B417="","",IF(COUNTIFS('Histórico'!$B$6:$B$305,B417,'Histórico'!$L$6:$L$305,"OK",'Histórico'!$M$6:$M$305,MONTH(A417),'Histórico'!$A$6:$A$305,"&lt;="&amp;'Parâmetros'!$B$2)&gt;='Parâmetros'!$B$12,MAX('Parâmetros'!$B$13,MIN('Parâmetros'!$B$14,IFERROR(AVERAGEIFS('Histórico'!$H$6:$H$305,'Histórico'!$B$6:$B$305,B417,'Histórico'!$L$6:$L$305,"OK",'Histórico'!$M$6:$M$305,MONTH(A417),'Histórico'!$A$6:$A$305,"&lt;="&amp;'Parâmetros'!$B$2)/AVERAGEIFS('Histórico'!$H$6:$H$305,'Histórico'!$B$6:$B$305,B417,'Histórico'!$L$6:$L$305,"OK",'Histórico'!$A$6:$A$305,"&lt;="&amp;'Parâmetros'!$B$2),1))),1))</f>
        <v/>
      </c>
      <c r="G417" s="45">
        <f>IF(OR(A417="",B417=""),"",MAX(0.1,1+SUMPRODUCT(--('Eventos'!$B$6:$B$105&lt;=EOMONTH(A417,0)),--('Eventos'!$C$6:$C$105&gt;=A417),--((('Eventos'!$D$6:$D$105=B417)+('Eventos'!$D$6:$D$105="TODOS"))&gt;0),--('Eventos'!$G$6:$G$105="Ativo"),--('Eventos'!$I$6:$I$105="OK"),'Eventos'!$F$6:$F$105)))</f>
        <v/>
      </c>
      <c r="H417" s="44">
        <f>IF(OR(B417="",E417=""),"",MAX(0,E417*F417*G417))</f>
        <v/>
      </c>
      <c r="I417" s="44">
        <f>IF(H417="","",H417*'Parâmetros'!$B$6)</f>
        <v/>
      </c>
      <c r="J417" s="44">
        <f>IF(H417="","",H417*'Parâmetros'!$B$7)</f>
        <v/>
      </c>
      <c r="K417" s="44">
        <f>IF(H417="","",H417*'Parâmetros'!$B$8)</f>
        <v/>
      </c>
      <c r="L417" s="44">
        <f>IF(H417="","",IF('Parâmetros'!$B$5="Conservador",I417,IF('Parâmetros'!$B$5="Otimista",K417,J417)))</f>
        <v/>
      </c>
      <c r="M417" s="46">
        <f>IF(B417="","",IF(COUNTIFS('Histórico'!$B$6:$B$305,B417,'Histórico'!$J$6:$J$305,"&lt;&gt;")&gt;='Parâmetros'!$B$10,AVERAGEIFS('Histórico'!$K$6:$K$305,'Histórico'!$B$6:$B$305,B417,'Histórico'!$J$6:$J$305,"&lt;&gt;"),'Parâmetros'!$B$9))</f>
        <v/>
      </c>
      <c r="N417" s="44">
        <f>IF(L417="","",MAX(0,L417*(1-M417)))</f>
        <v/>
      </c>
      <c r="O417" s="44">
        <f>IF(L417="","",L417*(1+M417))</f>
        <v/>
      </c>
      <c r="P417" s="44">
        <f>IF(L417="","",IF(INDEX('Parâmetros'!$E$18:$E$117,MATCH(B417,'Parâmetros'!$A$18:$A$117,0))="","",INDEX('Parâmetros'!$E$18:$E$117,MATCH(B417,'Parâmetros'!$A$18:$A$117,0))+N(INDEX('Parâmetros'!$F$18:$F$117,MATCH(B417,'Parâmetros'!$A$18:$A$117,0)))-SUMIFS($L$6:L417,$B$6:B417,B417,$A$6:A417,"&lt;="&amp;A417)))</f>
        <v/>
      </c>
      <c r="Q417" s="44">
        <f>IF(P417="","",MAX(0,-P417))</f>
        <v/>
      </c>
      <c r="R417" s="43">
        <f>IF(B417="","",IF(L417="","SEM BASE",IF(P417="","ESTOQUE NÃO INFORMADO",IF(P417&lt;0,"RUPTURA PREVISTA",IF(D417="Sem histórico","USAR DEMANDA INICIAL",IF(D417="Histórico insuficiente","HISTÓRICO INSUFICIENTE","OK"))))))</f>
        <v/>
      </c>
    </row>
    <row r="418">
      <c r="A418" s="42">
        <f>IF(B418="","",EDATE(EOMONTH('Parâmetros'!$B$2,0)+1,MOD(ROW()-6,12)))</f>
        <v/>
      </c>
      <c r="B41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18" s="43">
        <f>IF(B418="","",INDEX('Parâmetros'!$B$18:$B$117,MATCH(B418,'Parâmetros'!$A$18:$A$117,0)))</f>
        <v/>
      </c>
      <c r="D418" s="43">
        <f>IF(B418="","",INDEX('Parâmetros'!$I$18:$I$117,MATCH(B418,'Parâmetros'!$A$18:$A$117,0)))</f>
        <v/>
      </c>
      <c r="E418" s="44">
        <f>IF(B418="","",IF(COUNTIFS('Histórico'!$B$6:$B$305,B418,'Histórico'!$A$6:$A$305,"&gt;="&amp;EDATE(EOMONTH('Parâmetros'!$B$2,0)+1,-'Parâmetros'!$B$4),'Histórico'!$A$6:$A$305,"&lt;="&amp;'Parâmetros'!$B$2,'Histórico'!$L$6:$L$305,"OK")&gt;='Parâmetros'!$B$11,AVERAGEIFS('Histórico'!$H$6:$H$305,'Histórico'!$B$6:$B$305,B418,'Histórico'!$A$6:$A$305,"&gt;="&amp;EDATE(EOMONTH('Parâmetros'!$B$2,0)+1,-'Parâmetros'!$B$4),'Histórico'!$A$6:$A$305,"&lt;="&amp;'Parâmetros'!$B$2,'Histórico'!$L$6:$L$305,"OK"),IF(INDEX('Parâmetros'!$G$18:$G$117,MATCH(B418,'Parâmetros'!$A$18:$A$117,0))="","",INDEX('Parâmetros'!$G$18:$G$117,MATCH(B418,'Parâmetros'!$A$18:$A$117,0)))))</f>
        <v/>
      </c>
      <c r="F418" s="45">
        <f>IF(B418="","",IF(COUNTIFS('Histórico'!$B$6:$B$305,B418,'Histórico'!$L$6:$L$305,"OK",'Histórico'!$M$6:$M$305,MONTH(A418),'Histórico'!$A$6:$A$305,"&lt;="&amp;'Parâmetros'!$B$2)&gt;='Parâmetros'!$B$12,MAX('Parâmetros'!$B$13,MIN('Parâmetros'!$B$14,IFERROR(AVERAGEIFS('Histórico'!$H$6:$H$305,'Histórico'!$B$6:$B$305,B418,'Histórico'!$L$6:$L$305,"OK",'Histórico'!$M$6:$M$305,MONTH(A418),'Histórico'!$A$6:$A$305,"&lt;="&amp;'Parâmetros'!$B$2)/AVERAGEIFS('Histórico'!$H$6:$H$305,'Histórico'!$B$6:$B$305,B418,'Histórico'!$L$6:$L$305,"OK",'Histórico'!$A$6:$A$305,"&lt;="&amp;'Parâmetros'!$B$2),1))),1))</f>
        <v/>
      </c>
      <c r="G418" s="45">
        <f>IF(OR(A418="",B418=""),"",MAX(0.1,1+SUMPRODUCT(--('Eventos'!$B$6:$B$105&lt;=EOMONTH(A418,0)),--('Eventos'!$C$6:$C$105&gt;=A418),--((('Eventos'!$D$6:$D$105=B418)+('Eventos'!$D$6:$D$105="TODOS"))&gt;0),--('Eventos'!$G$6:$G$105="Ativo"),--('Eventos'!$I$6:$I$105="OK"),'Eventos'!$F$6:$F$105)))</f>
        <v/>
      </c>
      <c r="H418" s="44">
        <f>IF(OR(B418="",E418=""),"",MAX(0,E418*F418*G418))</f>
        <v/>
      </c>
      <c r="I418" s="44">
        <f>IF(H418="","",H418*'Parâmetros'!$B$6)</f>
        <v/>
      </c>
      <c r="J418" s="44">
        <f>IF(H418="","",H418*'Parâmetros'!$B$7)</f>
        <v/>
      </c>
      <c r="K418" s="44">
        <f>IF(H418="","",H418*'Parâmetros'!$B$8)</f>
        <v/>
      </c>
      <c r="L418" s="44">
        <f>IF(H418="","",IF('Parâmetros'!$B$5="Conservador",I418,IF('Parâmetros'!$B$5="Otimista",K418,J418)))</f>
        <v/>
      </c>
      <c r="M418" s="46">
        <f>IF(B418="","",IF(COUNTIFS('Histórico'!$B$6:$B$305,B418,'Histórico'!$J$6:$J$305,"&lt;&gt;")&gt;='Parâmetros'!$B$10,AVERAGEIFS('Histórico'!$K$6:$K$305,'Histórico'!$B$6:$B$305,B418,'Histórico'!$J$6:$J$305,"&lt;&gt;"),'Parâmetros'!$B$9))</f>
        <v/>
      </c>
      <c r="N418" s="44">
        <f>IF(L418="","",MAX(0,L418*(1-M418)))</f>
        <v/>
      </c>
      <c r="O418" s="44">
        <f>IF(L418="","",L418*(1+M418))</f>
        <v/>
      </c>
      <c r="P418" s="44">
        <f>IF(L418="","",IF(INDEX('Parâmetros'!$E$18:$E$117,MATCH(B418,'Parâmetros'!$A$18:$A$117,0))="","",INDEX('Parâmetros'!$E$18:$E$117,MATCH(B418,'Parâmetros'!$A$18:$A$117,0))+N(INDEX('Parâmetros'!$F$18:$F$117,MATCH(B418,'Parâmetros'!$A$18:$A$117,0)))-SUMIFS($L$6:L418,$B$6:B418,B418,$A$6:A418,"&lt;="&amp;A418)))</f>
        <v/>
      </c>
      <c r="Q418" s="44">
        <f>IF(P418="","",MAX(0,-P418))</f>
        <v/>
      </c>
      <c r="R418" s="43">
        <f>IF(B418="","",IF(L418="","SEM BASE",IF(P418="","ESTOQUE NÃO INFORMADO",IF(P418&lt;0,"RUPTURA PREVISTA",IF(D418="Sem histórico","USAR DEMANDA INICIAL",IF(D418="Histórico insuficiente","HISTÓRICO INSUFICIENTE","OK"))))))</f>
        <v/>
      </c>
    </row>
    <row r="419">
      <c r="A419" s="42">
        <f>IF(B419="","",EDATE(EOMONTH('Parâmetros'!$B$2,0)+1,MOD(ROW()-6,12)))</f>
        <v/>
      </c>
      <c r="B41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19" s="43">
        <f>IF(B419="","",INDEX('Parâmetros'!$B$18:$B$117,MATCH(B419,'Parâmetros'!$A$18:$A$117,0)))</f>
        <v/>
      </c>
      <c r="D419" s="43">
        <f>IF(B419="","",INDEX('Parâmetros'!$I$18:$I$117,MATCH(B419,'Parâmetros'!$A$18:$A$117,0)))</f>
        <v/>
      </c>
      <c r="E419" s="44">
        <f>IF(B419="","",IF(COUNTIFS('Histórico'!$B$6:$B$305,B419,'Histórico'!$A$6:$A$305,"&gt;="&amp;EDATE(EOMONTH('Parâmetros'!$B$2,0)+1,-'Parâmetros'!$B$4),'Histórico'!$A$6:$A$305,"&lt;="&amp;'Parâmetros'!$B$2,'Histórico'!$L$6:$L$305,"OK")&gt;='Parâmetros'!$B$11,AVERAGEIFS('Histórico'!$H$6:$H$305,'Histórico'!$B$6:$B$305,B419,'Histórico'!$A$6:$A$305,"&gt;="&amp;EDATE(EOMONTH('Parâmetros'!$B$2,0)+1,-'Parâmetros'!$B$4),'Histórico'!$A$6:$A$305,"&lt;="&amp;'Parâmetros'!$B$2,'Histórico'!$L$6:$L$305,"OK"),IF(INDEX('Parâmetros'!$G$18:$G$117,MATCH(B419,'Parâmetros'!$A$18:$A$117,0))="","",INDEX('Parâmetros'!$G$18:$G$117,MATCH(B419,'Parâmetros'!$A$18:$A$117,0)))))</f>
        <v/>
      </c>
      <c r="F419" s="45">
        <f>IF(B419="","",IF(COUNTIFS('Histórico'!$B$6:$B$305,B419,'Histórico'!$L$6:$L$305,"OK",'Histórico'!$M$6:$M$305,MONTH(A419),'Histórico'!$A$6:$A$305,"&lt;="&amp;'Parâmetros'!$B$2)&gt;='Parâmetros'!$B$12,MAX('Parâmetros'!$B$13,MIN('Parâmetros'!$B$14,IFERROR(AVERAGEIFS('Histórico'!$H$6:$H$305,'Histórico'!$B$6:$B$305,B419,'Histórico'!$L$6:$L$305,"OK",'Histórico'!$M$6:$M$305,MONTH(A419),'Histórico'!$A$6:$A$305,"&lt;="&amp;'Parâmetros'!$B$2)/AVERAGEIFS('Histórico'!$H$6:$H$305,'Histórico'!$B$6:$B$305,B419,'Histórico'!$L$6:$L$305,"OK",'Histórico'!$A$6:$A$305,"&lt;="&amp;'Parâmetros'!$B$2),1))),1))</f>
        <v/>
      </c>
      <c r="G419" s="45">
        <f>IF(OR(A419="",B419=""),"",MAX(0.1,1+SUMPRODUCT(--('Eventos'!$B$6:$B$105&lt;=EOMONTH(A419,0)),--('Eventos'!$C$6:$C$105&gt;=A419),--((('Eventos'!$D$6:$D$105=B419)+('Eventos'!$D$6:$D$105="TODOS"))&gt;0),--('Eventos'!$G$6:$G$105="Ativo"),--('Eventos'!$I$6:$I$105="OK"),'Eventos'!$F$6:$F$105)))</f>
        <v/>
      </c>
      <c r="H419" s="44">
        <f>IF(OR(B419="",E419=""),"",MAX(0,E419*F419*G419))</f>
        <v/>
      </c>
      <c r="I419" s="44">
        <f>IF(H419="","",H419*'Parâmetros'!$B$6)</f>
        <v/>
      </c>
      <c r="J419" s="44">
        <f>IF(H419="","",H419*'Parâmetros'!$B$7)</f>
        <v/>
      </c>
      <c r="K419" s="44">
        <f>IF(H419="","",H419*'Parâmetros'!$B$8)</f>
        <v/>
      </c>
      <c r="L419" s="44">
        <f>IF(H419="","",IF('Parâmetros'!$B$5="Conservador",I419,IF('Parâmetros'!$B$5="Otimista",K419,J419)))</f>
        <v/>
      </c>
      <c r="M419" s="46">
        <f>IF(B419="","",IF(COUNTIFS('Histórico'!$B$6:$B$305,B419,'Histórico'!$J$6:$J$305,"&lt;&gt;")&gt;='Parâmetros'!$B$10,AVERAGEIFS('Histórico'!$K$6:$K$305,'Histórico'!$B$6:$B$305,B419,'Histórico'!$J$6:$J$305,"&lt;&gt;"),'Parâmetros'!$B$9))</f>
        <v/>
      </c>
      <c r="N419" s="44">
        <f>IF(L419="","",MAX(0,L419*(1-M419)))</f>
        <v/>
      </c>
      <c r="O419" s="44">
        <f>IF(L419="","",L419*(1+M419))</f>
        <v/>
      </c>
      <c r="P419" s="44">
        <f>IF(L419="","",IF(INDEX('Parâmetros'!$E$18:$E$117,MATCH(B419,'Parâmetros'!$A$18:$A$117,0))="","",INDEX('Parâmetros'!$E$18:$E$117,MATCH(B419,'Parâmetros'!$A$18:$A$117,0))+N(INDEX('Parâmetros'!$F$18:$F$117,MATCH(B419,'Parâmetros'!$A$18:$A$117,0)))-SUMIFS($L$6:L419,$B$6:B419,B419,$A$6:A419,"&lt;="&amp;A419)))</f>
        <v/>
      </c>
      <c r="Q419" s="44">
        <f>IF(P419="","",MAX(0,-P419))</f>
        <v/>
      </c>
      <c r="R419" s="43">
        <f>IF(B419="","",IF(L419="","SEM BASE",IF(P419="","ESTOQUE NÃO INFORMADO",IF(P419&lt;0,"RUPTURA PREVISTA",IF(D419="Sem histórico","USAR DEMANDA INICIAL",IF(D419="Histórico insuficiente","HISTÓRICO INSUFICIENTE","OK"))))))</f>
        <v/>
      </c>
    </row>
    <row r="420">
      <c r="A420" s="42">
        <f>IF(B420="","",EDATE(EOMONTH('Parâmetros'!$B$2,0)+1,MOD(ROW()-6,12)))</f>
        <v/>
      </c>
      <c r="B42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20" s="43">
        <f>IF(B420="","",INDEX('Parâmetros'!$B$18:$B$117,MATCH(B420,'Parâmetros'!$A$18:$A$117,0)))</f>
        <v/>
      </c>
      <c r="D420" s="43">
        <f>IF(B420="","",INDEX('Parâmetros'!$I$18:$I$117,MATCH(B420,'Parâmetros'!$A$18:$A$117,0)))</f>
        <v/>
      </c>
      <c r="E420" s="44">
        <f>IF(B420="","",IF(COUNTIFS('Histórico'!$B$6:$B$305,B420,'Histórico'!$A$6:$A$305,"&gt;="&amp;EDATE(EOMONTH('Parâmetros'!$B$2,0)+1,-'Parâmetros'!$B$4),'Histórico'!$A$6:$A$305,"&lt;="&amp;'Parâmetros'!$B$2,'Histórico'!$L$6:$L$305,"OK")&gt;='Parâmetros'!$B$11,AVERAGEIFS('Histórico'!$H$6:$H$305,'Histórico'!$B$6:$B$305,B420,'Histórico'!$A$6:$A$305,"&gt;="&amp;EDATE(EOMONTH('Parâmetros'!$B$2,0)+1,-'Parâmetros'!$B$4),'Histórico'!$A$6:$A$305,"&lt;="&amp;'Parâmetros'!$B$2,'Histórico'!$L$6:$L$305,"OK"),IF(INDEX('Parâmetros'!$G$18:$G$117,MATCH(B420,'Parâmetros'!$A$18:$A$117,0))="","",INDEX('Parâmetros'!$G$18:$G$117,MATCH(B420,'Parâmetros'!$A$18:$A$117,0)))))</f>
        <v/>
      </c>
      <c r="F420" s="45">
        <f>IF(B420="","",IF(COUNTIFS('Histórico'!$B$6:$B$305,B420,'Histórico'!$L$6:$L$305,"OK",'Histórico'!$M$6:$M$305,MONTH(A420),'Histórico'!$A$6:$A$305,"&lt;="&amp;'Parâmetros'!$B$2)&gt;='Parâmetros'!$B$12,MAX('Parâmetros'!$B$13,MIN('Parâmetros'!$B$14,IFERROR(AVERAGEIFS('Histórico'!$H$6:$H$305,'Histórico'!$B$6:$B$305,B420,'Histórico'!$L$6:$L$305,"OK",'Histórico'!$M$6:$M$305,MONTH(A420),'Histórico'!$A$6:$A$305,"&lt;="&amp;'Parâmetros'!$B$2)/AVERAGEIFS('Histórico'!$H$6:$H$305,'Histórico'!$B$6:$B$305,B420,'Histórico'!$L$6:$L$305,"OK",'Histórico'!$A$6:$A$305,"&lt;="&amp;'Parâmetros'!$B$2),1))),1))</f>
        <v/>
      </c>
      <c r="G420" s="45">
        <f>IF(OR(A420="",B420=""),"",MAX(0.1,1+SUMPRODUCT(--('Eventos'!$B$6:$B$105&lt;=EOMONTH(A420,0)),--('Eventos'!$C$6:$C$105&gt;=A420),--((('Eventos'!$D$6:$D$105=B420)+('Eventos'!$D$6:$D$105="TODOS"))&gt;0),--('Eventos'!$G$6:$G$105="Ativo"),--('Eventos'!$I$6:$I$105="OK"),'Eventos'!$F$6:$F$105)))</f>
        <v/>
      </c>
      <c r="H420" s="44">
        <f>IF(OR(B420="",E420=""),"",MAX(0,E420*F420*G420))</f>
        <v/>
      </c>
      <c r="I420" s="44">
        <f>IF(H420="","",H420*'Parâmetros'!$B$6)</f>
        <v/>
      </c>
      <c r="J420" s="44">
        <f>IF(H420="","",H420*'Parâmetros'!$B$7)</f>
        <v/>
      </c>
      <c r="K420" s="44">
        <f>IF(H420="","",H420*'Parâmetros'!$B$8)</f>
        <v/>
      </c>
      <c r="L420" s="44">
        <f>IF(H420="","",IF('Parâmetros'!$B$5="Conservador",I420,IF('Parâmetros'!$B$5="Otimista",K420,J420)))</f>
        <v/>
      </c>
      <c r="M420" s="46">
        <f>IF(B420="","",IF(COUNTIFS('Histórico'!$B$6:$B$305,B420,'Histórico'!$J$6:$J$305,"&lt;&gt;")&gt;='Parâmetros'!$B$10,AVERAGEIFS('Histórico'!$K$6:$K$305,'Histórico'!$B$6:$B$305,B420,'Histórico'!$J$6:$J$305,"&lt;&gt;"),'Parâmetros'!$B$9))</f>
        <v/>
      </c>
      <c r="N420" s="44">
        <f>IF(L420="","",MAX(0,L420*(1-M420)))</f>
        <v/>
      </c>
      <c r="O420" s="44">
        <f>IF(L420="","",L420*(1+M420))</f>
        <v/>
      </c>
      <c r="P420" s="44">
        <f>IF(L420="","",IF(INDEX('Parâmetros'!$E$18:$E$117,MATCH(B420,'Parâmetros'!$A$18:$A$117,0))="","",INDEX('Parâmetros'!$E$18:$E$117,MATCH(B420,'Parâmetros'!$A$18:$A$117,0))+N(INDEX('Parâmetros'!$F$18:$F$117,MATCH(B420,'Parâmetros'!$A$18:$A$117,0)))-SUMIFS($L$6:L420,$B$6:B420,B420,$A$6:A420,"&lt;="&amp;A420)))</f>
        <v/>
      </c>
      <c r="Q420" s="44">
        <f>IF(P420="","",MAX(0,-P420))</f>
        <v/>
      </c>
      <c r="R420" s="43">
        <f>IF(B420="","",IF(L420="","SEM BASE",IF(P420="","ESTOQUE NÃO INFORMADO",IF(P420&lt;0,"RUPTURA PREVISTA",IF(D420="Sem histórico","USAR DEMANDA INICIAL",IF(D420="Histórico insuficiente","HISTÓRICO INSUFICIENTE","OK"))))))</f>
        <v/>
      </c>
    </row>
    <row r="421">
      <c r="A421" s="42">
        <f>IF(B421="","",EDATE(EOMONTH('Parâmetros'!$B$2,0)+1,MOD(ROW()-6,12)))</f>
        <v/>
      </c>
      <c r="B42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21" s="43">
        <f>IF(B421="","",INDEX('Parâmetros'!$B$18:$B$117,MATCH(B421,'Parâmetros'!$A$18:$A$117,0)))</f>
        <v/>
      </c>
      <c r="D421" s="43">
        <f>IF(B421="","",INDEX('Parâmetros'!$I$18:$I$117,MATCH(B421,'Parâmetros'!$A$18:$A$117,0)))</f>
        <v/>
      </c>
      <c r="E421" s="44">
        <f>IF(B421="","",IF(COUNTIFS('Histórico'!$B$6:$B$305,B421,'Histórico'!$A$6:$A$305,"&gt;="&amp;EDATE(EOMONTH('Parâmetros'!$B$2,0)+1,-'Parâmetros'!$B$4),'Histórico'!$A$6:$A$305,"&lt;="&amp;'Parâmetros'!$B$2,'Histórico'!$L$6:$L$305,"OK")&gt;='Parâmetros'!$B$11,AVERAGEIFS('Histórico'!$H$6:$H$305,'Histórico'!$B$6:$B$305,B421,'Histórico'!$A$6:$A$305,"&gt;="&amp;EDATE(EOMONTH('Parâmetros'!$B$2,0)+1,-'Parâmetros'!$B$4),'Histórico'!$A$6:$A$305,"&lt;="&amp;'Parâmetros'!$B$2,'Histórico'!$L$6:$L$305,"OK"),IF(INDEX('Parâmetros'!$G$18:$G$117,MATCH(B421,'Parâmetros'!$A$18:$A$117,0))="","",INDEX('Parâmetros'!$G$18:$G$117,MATCH(B421,'Parâmetros'!$A$18:$A$117,0)))))</f>
        <v/>
      </c>
      <c r="F421" s="45">
        <f>IF(B421="","",IF(COUNTIFS('Histórico'!$B$6:$B$305,B421,'Histórico'!$L$6:$L$305,"OK",'Histórico'!$M$6:$M$305,MONTH(A421),'Histórico'!$A$6:$A$305,"&lt;="&amp;'Parâmetros'!$B$2)&gt;='Parâmetros'!$B$12,MAX('Parâmetros'!$B$13,MIN('Parâmetros'!$B$14,IFERROR(AVERAGEIFS('Histórico'!$H$6:$H$305,'Histórico'!$B$6:$B$305,B421,'Histórico'!$L$6:$L$305,"OK",'Histórico'!$M$6:$M$305,MONTH(A421),'Histórico'!$A$6:$A$305,"&lt;="&amp;'Parâmetros'!$B$2)/AVERAGEIFS('Histórico'!$H$6:$H$305,'Histórico'!$B$6:$B$305,B421,'Histórico'!$L$6:$L$305,"OK",'Histórico'!$A$6:$A$305,"&lt;="&amp;'Parâmetros'!$B$2),1))),1))</f>
        <v/>
      </c>
      <c r="G421" s="45">
        <f>IF(OR(A421="",B421=""),"",MAX(0.1,1+SUMPRODUCT(--('Eventos'!$B$6:$B$105&lt;=EOMONTH(A421,0)),--('Eventos'!$C$6:$C$105&gt;=A421),--((('Eventos'!$D$6:$D$105=B421)+('Eventos'!$D$6:$D$105="TODOS"))&gt;0),--('Eventos'!$G$6:$G$105="Ativo"),--('Eventos'!$I$6:$I$105="OK"),'Eventos'!$F$6:$F$105)))</f>
        <v/>
      </c>
      <c r="H421" s="44">
        <f>IF(OR(B421="",E421=""),"",MAX(0,E421*F421*G421))</f>
        <v/>
      </c>
      <c r="I421" s="44">
        <f>IF(H421="","",H421*'Parâmetros'!$B$6)</f>
        <v/>
      </c>
      <c r="J421" s="44">
        <f>IF(H421="","",H421*'Parâmetros'!$B$7)</f>
        <v/>
      </c>
      <c r="K421" s="44">
        <f>IF(H421="","",H421*'Parâmetros'!$B$8)</f>
        <v/>
      </c>
      <c r="L421" s="44">
        <f>IF(H421="","",IF('Parâmetros'!$B$5="Conservador",I421,IF('Parâmetros'!$B$5="Otimista",K421,J421)))</f>
        <v/>
      </c>
      <c r="M421" s="46">
        <f>IF(B421="","",IF(COUNTIFS('Histórico'!$B$6:$B$305,B421,'Histórico'!$J$6:$J$305,"&lt;&gt;")&gt;='Parâmetros'!$B$10,AVERAGEIFS('Histórico'!$K$6:$K$305,'Histórico'!$B$6:$B$305,B421,'Histórico'!$J$6:$J$305,"&lt;&gt;"),'Parâmetros'!$B$9))</f>
        <v/>
      </c>
      <c r="N421" s="44">
        <f>IF(L421="","",MAX(0,L421*(1-M421)))</f>
        <v/>
      </c>
      <c r="O421" s="44">
        <f>IF(L421="","",L421*(1+M421))</f>
        <v/>
      </c>
      <c r="P421" s="44">
        <f>IF(L421="","",IF(INDEX('Parâmetros'!$E$18:$E$117,MATCH(B421,'Parâmetros'!$A$18:$A$117,0))="","",INDEX('Parâmetros'!$E$18:$E$117,MATCH(B421,'Parâmetros'!$A$18:$A$117,0))+N(INDEX('Parâmetros'!$F$18:$F$117,MATCH(B421,'Parâmetros'!$A$18:$A$117,0)))-SUMIFS($L$6:L421,$B$6:B421,B421,$A$6:A421,"&lt;="&amp;A421)))</f>
        <v/>
      </c>
      <c r="Q421" s="44">
        <f>IF(P421="","",MAX(0,-P421))</f>
        <v/>
      </c>
      <c r="R421" s="43">
        <f>IF(B421="","",IF(L421="","SEM BASE",IF(P421="","ESTOQUE NÃO INFORMADO",IF(P421&lt;0,"RUPTURA PREVISTA",IF(D421="Sem histórico","USAR DEMANDA INICIAL",IF(D421="Histórico insuficiente","HISTÓRICO INSUFICIENTE","OK"))))))</f>
        <v/>
      </c>
    </row>
    <row r="422">
      <c r="A422" s="42">
        <f>IF(B422="","",EDATE(EOMONTH('Parâmetros'!$B$2,0)+1,MOD(ROW()-6,12)))</f>
        <v/>
      </c>
      <c r="B42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22" s="43">
        <f>IF(B422="","",INDEX('Parâmetros'!$B$18:$B$117,MATCH(B422,'Parâmetros'!$A$18:$A$117,0)))</f>
        <v/>
      </c>
      <c r="D422" s="43">
        <f>IF(B422="","",INDEX('Parâmetros'!$I$18:$I$117,MATCH(B422,'Parâmetros'!$A$18:$A$117,0)))</f>
        <v/>
      </c>
      <c r="E422" s="44">
        <f>IF(B422="","",IF(COUNTIFS('Histórico'!$B$6:$B$305,B422,'Histórico'!$A$6:$A$305,"&gt;="&amp;EDATE(EOMONTH('Parâmetros'!$B$2,0)+1,-'Parâmetros'!$B$4),'Histórico'!$A$6:$A$305,"&lt;="&amp;'Parâmetros'!$B$2,'Histórico'!$L$6:$L$305,"OK")&gt;='Parâmetros'!$B$11,AVERAGEIFS('Histórico'!$H$6:$H$305,'Histórico'!$B$6:$B$305,B422,'Histórico'!$A$6:$A$305,"&gt;="&amp;EDATE(EOMONTH('Parâmetros'!$B$2,0)+1,-'Parâmetros'!$B$4),'Histórico'!$A$6:$A$305,"&lt;="&amp;'Parâmetros'!$B$2,'Histórico'!$L$6:$L$305,"OK"),IF(INDEX('Parâmetros'!$G$18:$G$117,MATCH(B422,'Parâmetros'!$A$18:$A$117,0))="","",INDEX('Parâmetros'!$G$18:$G$117,MATCH(B422,'Parâmetros'!$A$18:$A$117,0)))))</f>
        <v/>
      </c>
      <c r="F422" s="45">
        <f>IF(B422="","",IF(COUNTIFS('Histórico'!$B$6:$B$305,B422,'Histórico'!$L$6:$L$305,"OK",'Histórico'!$M$6:$M$305,MONTH(A422),'Histórico'!$A$6:$A$305,"&lt;="&amp;'Parâmetros'!$B$2)&gt;='Parâmetros'!$B$12,MAX('Parâmetros'!$B$13,MIN('Parâmetros'!$B$14,IFERROR(AVERAGEIFS('Histórico'!$H$6:$H$305,'Histórico'!$B$6:$B$305,B422,'Histórico'!$L$6:$L$305,"OK",'Histórico'!$M$6:$M$305,MONTH(A422),'Histórico'!$A$6:$A$305,"&lt;="&amp;'Parâmetros'!$B$2)/AVERAGEIFS('Histórico'!$H$6:$H$305,'Histórico'!$B$6:$B$305,B422,'Histórico'!$L$6:$L$305,"OK",'Histórico'!$A$6:$A$305,"&lt;="&amp;'Parâmetros'!$B$2),1))),1))</f>
        <v/>
      </c>
      <c r="G422" s="45">
        <f>IF(OR(A422="",B422=""),"",MAX(0.1,1+SUMPRODUCT(--('Eventos'!$B$6:$B$105&lt;=EOMONTH(A422,0)),--('Eventos'!$C$6:$C$105&gt;=A422),--((('Eventos'!$D$6:$D$105=B422)+('Eventos'!$D$6:$D$105="TODOS"))&gt;0),--('Eventos'!$G$6:$G$105="Ativo"),--('Eventos'!$I$6:$I$105="OK"),'Eventos'!$F$6:$F$105)))</f>
        <v/>
      </c>
      <c r="H422" s="44">
        <f>IF(OR(B422="",E422=""),"",MAX(0,E422*F422*G422))</f>
        <v/>
      </c>
      <c r="I422" s="44">
        <f>IF(H422="","",H422*'Parâmetros'!$B$6)</f>
        <v/>
      </c>
      <c r="J422" s="44">
        <f>IF(H422="","",H422*'Parâmetros'!$B$7)</f>
        <v/>
      </c>
      <c r="K422" s="44">
        <f>IF(H422="","",H422*'Parâmetros'!$B$8)</f>
        <v/>
      </c>
      <c r="L422" s="44">
        <f>IF(H422="","",IF('Parâmetros'!$B$5="Conservador",I422,IF('Parâmetros'!$B$5="Otimista",K422,J422)))</f>
        <v/>
      </c>
      <c r="M422" s="46">
        <f>IF(B422="","",IF(COUNTIFS('Histórico'!$B$6:$B$305,B422,'Histórico'!$J$6:$J$305,"&lt;&gt;")&gt;='Parâmetros'!$B$10,AVERAGEIFS('Histórico'!$K$6:$K$305,'Histórico'!$B$6:$B$305,B422,'Histórico'!$J$6:$J$305,"&lt;&gt;"),'Parâmetros'!$B$9))</f>
        <v/>
      </c>
      <c r="N422" s="44">
        <f>IF(L422="","",MAX(0,L422*(1-M422)))</f>
        <v/>
      </c>
      <c r="O422" s="44">
        <f>IF(L422="","",L422*(1+M422))</f>
        <v/>
      </c>
      <c r="P422" s="44">
        <f>IF(L422="","",IF(INDEX('Parâmetros'!$E$18:$E$117,MATCH(B422,'Parâmetros'!$A$18:$A$117,0))="","",INDEX('Parâmetros'!$E$18:$E$117,MATCH(B422,'Parâmetros'!$A$18:$A$117,0))+N(INDEX('Parâmetros'!$F$18:$F$117,MATCH(B422,'Parâmetros'!$A$18:$A$117,0)))-SUMIFS($L$6:L422,$B$6:B422,B422,$A$6:A422,"&lt;="&amp;A422)))</f>
        <v/>
      </c>
      <c r="Q422" s="44">
        <f>IF(P422="","",MAX(0,-P422))</f>
        <v/>
      </c>
      <c r="R422" s="43">
        <f>IF(B422="","",IF(L422="","SEM BASE",IF(P422="","ESTOQUE NÃO INFORMADO",IF(P422&lt;0,"RUPTURA PREVISTA",IF(D422="Sem histórico","USAR DEMANDA INICIAL",IF(D422="Histórico insuficiente","HISTÓRICO INSUFICIENTE","OK"))))))</f>
        <v/>
      </c>
    </row>
    <row r="423">
      <c r="A423" s="42">
        <f>IF(B423="","",EDATE(EOMONTH('Parâmetros'!$B$2,0)+1,MOD(ROW()-6,12)))</f>
        <v/>
      </c>
      <c r="B42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23" s="43">
        <f>IF(B423="","",INDEX('Parâmetros'!$B$18:$B$117,MATCH(B423,'Parâmetros'!$A$18:$A$117,0)))</f>
        <v/>
      </c>
      <c r="D423" s="43">
        <f>IF(B423="","",INDEX('Parâmetros'!$I$18:$I$117,MATCH(B423,'Parâmetros'!$A$18:$A$117,0)))</f>
        <v/>
      </c>
      <c r="E423" s="44">
        <f>IF(B423="","",IF(COUNTIFS('Histórico'!$B$6:$B$305,B423,'Histórico'!$A$6:$A$305,"&gt;="&amp;EDATE(EOMONTH('Parâmetros'!$B$2,0)+1,-'Parâmetros'!$B$4),'Histórico'!$A$6:$A$305,"&lt;="&amp;'Parâmetros'!$B$2,'Histórico'!$L$6:$L$305,"OK")&gt;='Parâmetros'!$B$11,AVERAGEIFS('Histórico'!$H$6:$H$305,'Histórico'!$B$6:$B$305,B423,'Histórico'!$A$6:$A$305,"&gt;="&amp;EDATE(EOMONTH('Parâmetros'!$B$2,0)+1,-'Parâmetros'!$B$4),'Histórico'!$A$6:$A$305,"&lt;="&amp;'Parâmetros'!$B$2,'Histórico'!$L$6:$L$305,"OK"),IF(INDEX('Parâmetros'!$G$18:$G$117,MATCH(B423,'Parâmetros'!$A$18:$A$117,0))="","",INDEX('Parâmetros'!$G$18:$G$117,MATCH(B423,'Parâmetros'!$A$18:$A$117,0)))))</f>
        <v/>
      </c>
      <c r="F423" s="45">
        <f>IF(B423="","",IF(COUNTIFS('Histórico'!$B$6:$B$305,B423,'Histórico'!$L$6:$L$305,"OK",'Histórico'!$M$6:$M$305,MONTH(A423),'Histórico'!$A$6:$A$305,"&lt;="&amp;'Parâmetros'!$B$2)&gt;='Parâmetros'!$B$12,MAX('Parâmetros'!$B$13,MIN('Parâmetros'!$B$14,IFERROR(AVERAGEIFS('Histórico'!$H$6:$H$305,'Histórico'!$B$6:$B$305,B423,'Histórico'!$L$6:$L$305,"OK",'Histórico'!$M$6:$M$305,MONTH(A423),'Histórico'!$A$6:$A$305,"&lt;="&amp;'Parâmetros'!$B$2)/AVERAGEIFS('Histórico'!$H$6:$H$305,'Histórico'!$B$6:$B$305,B423,'Histórico'!$L$6:$L$305,"OK",'Histórico'!$A$6:$A$305,"&lt;="&amp;'Parâmetros'!$B$2),1))),1))</f>
        <v/>
      </c>
      <c r="G423" s="45">
        <f>IF(OR(A423="",B423=""),"",MAX(0.1,1+SUMPRODUCT(--('Eventos'!$B$6:$B$105&lt;=EOMONTH(A423,0)),--('Eventos'!$C$6:$C$105&gt;=A423),--((('Eventos'!$D$6:$D$105=B423)+('Eventos'!$D$6:$D$105="TODOS"))&gt;0),--('Eventos'!$G$6:$G$105="Ativo"),--('Eventos'!$I$6:$I$105="OK"),'Eventos'!$F$6:$F$105)))</f>
        <v/>
      </c>
      <c r="H423" s="44">
        <f>IF(OR(B423="",E423=""),"",MAX(0,E423*F423*G423))</f>
        <v/>
      </c>
      <c r="I423" s="44">
        <f>IF(H423="","",H423*'Parâmetros'!$B$6)</f>
        <v/>
      </c>
      <c r="J423" s="44">
        <f>IF(H423="","",H423*'Parâmetros'!$B$7)</f>
        <v/>
      </c>
      <c r="K423" s="44">
        <f>IF(H423="","",H423*'Parâmetros'!$B$8)</f>
        <v/>
      </c>
      <c r="L423" s="44">
        <f>IF(H423="","",IF('Parâmetros'!$B$5="Conservador",I423,IF('Parâmetros'!$B$5="Otimista",K423,J423)))</f>
        <v/>
      </c>
      <c r="M423" s="46">
        <f>IF(B423="","",IF(COUNTIFS('Histórico'!$B$6:$B$305,B423,'Histórico'!$J$6:$J$305,"&lt;&gt;")&gt;='Parâmetros'!$B$10,AVERAGEIFS('Histórico'!$K$6:$K$305,'Histórico'!$B$6:$B$305,B423,'Histórico'!$J$6:$J$305,"&lt;&gt;"),'Parâmetros'!$B$9))</f>
        <v/>
      </c>
      <c r="N423" s="44">
        <f>IF(L423="","",MAX(0,L423*(1-M423)))</f>
        <v/>
      </c>
      <c r="O423" s="44">
        <f>IF(L423="","",L423*(1+M423))</f>
        <v/>
      </c>
      <c r="P423" s="44">
        <f>IF(L423="","",IF(INDEX('Parâmetros'!$E$18:$E$117,MATCH(B423,'Parâmetros'!$A$18:$A$117,0))="","",INDEX('Parâmetros'!$E$18:$E$117,MATCH(B423,'Parâmetros'!$A$18:$A$117,0))+N(INDEX('Parâmetros'!$F$18:$F$117,MATCH(B423,'Parâmetros'!$A$18:$A$117,0)))-SUMIFS($L$6:L423,$B$6:B423,B423,$A$6:A423,"&lt;="&amp;A423)))</f>
        <v/>
      </c>
      <c r="Q423" s="44">
        <f>IF(P423="","",MAX(0,-P423))</f>
        <v/>
      </c>
      <c r="R423" s="43">
        <f>IF(B423="","",IF(L423="","SEM BASE",IF(P423="","ESTOQUE NÃO INFORMADO",IF(P423&lt;0,"RUPTURA PREVISTA",IF(D423="Sem histórico","USAR DEMANDA INICIAL",IF(D423="Histórico insuficiente","HISTÓRICO INSUFICIENTE","OK"))))))</f>
        <v/>
      </c>
    </row>
    <row r="424">
      <c r="A424" s="42">
        <f>IF(B424="","",EDATE(EOMONTH('Parâmetros'!$B$2,0)+1,MOD(ROW()-6,12)))</f>
        <v/>
      </c>
      <c r="B42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24" s="43">
        <f>IF(B424="","",INDEX('Parâmetros'!$B$18:$B$117,MATCH(B424,'Parâmetros'!$A$18:$A$117,0)))</f>
        <v/>
      </c>
      <c r="D424" s="43">
        <f>IF(B424="","",INDEX('Parâmetros'!$I$18:$I$117,MATCH(B424,'Parâmetros'!$A$18:$A$117,0)))</f>
        <v/>
      </c>
      <c r="E424" s="44">
        <f>IF(B424="","",IF(COUNTIFS('Histórico'!$B$6:$B$305,B424,'Histórico'!$A$6:$A$305,"&gt;="&amp;EDATE(EOMONTH('Parâmetros'!$B$2,0)+1,-'Parâmetros'!$B$4),'Histórico'!$A$6:$A$305,"&lt;="&amp;'Parâmetros'!$B$2,'Histórico'!$L$6:$L$305,"OK")&gt;='Parâmetros'!$B$11,AVERAGEIFS('Histórico'!$H$6:$H$305,'Histórico'!$B$6:$B$305,B424,'Histórico'!$A$6:$A$305,"&gt;="&amp;EDATE(EOMONTH('Parâmetros'!$B$2,0)+1,-'Parâmetros'!$B$4),'Histórico'!$A$6:$A$305,"&lt;="&amp;'Parâmetros'!$B$2,'Histórico'!$L$6:$L$305,"OK"),IF(INDEX('Parâmetros'!$G$18:$G$117,MATCH(B424,'Parâmetros'!$A$18:$A$117,0))="","",INDEX('Parâmetros'!$G$18:$G$117,MATCH(B424,'Parâmetros'!$A$18:$A$117,0)))))</f>
        <v/>
      </c>
      <c r="F424" s="45">
        <f>IF(B424="","",IF(COUNTIFS('Histórico'!$B$6:$B$305,B424,'Histórico'!$L$6:$L$305,"OK",'Histórico'!$M$6:$M$305,MONTH(A424),'Histórico'!$A$6:$A$305,"&lt;="&amp;'Parâmetros'!$B$2)&gt;='Parâmetros'!$B$12,MAX('Parâmetros'!$B$13,MIN('Parâmetros'!$B$14,IFERROR(AVERAGEIFS('Histórico'!$H$6:$H$305,'Histórico'!$B$6:$B$305,B424,'Histórico'!$L$6:$L$305,"OK",'Histórico'!$M$6:$M$305,MONTH(A424),'Histórico'!$A$6:$A$305,"&lt;="&amp;'Parâmetros'!$B$2)/AVERAGEIFS('Histórico'!$H$6:$H$305,'Histórico'!$B$6:$B$305,B424,'Histórico'!$L$6:$L$305,"OK",'Histórico'!$A$6:$A$305,"&lt;="&amp;'Parâmetros'!$B$2),1))),1))</f>
        <v/>
      </c>
      <c r="G424" s="45">
        <f>IF(OR(A424="",B424=""),"",MAX(0.1,1+SUMPRODUCT(--('Eventos'!$B$6:$B$105&lt;=EOMONTH(A424,0)),--('Eventos'!$C$6:$C$105&gt;=A424),--((('Eventos'!$D$6:$D$105=B424)+('Eventos'!$D$6:$D$105="TODOS"))&gt;0),--('Eventos'!$G$6:$G$105="Ativo"),--('Eventos'!$I$6:$I$105="OK"),'Eventos'!$F$6:$F$105)))</f>
        <v/>
      </c>
      <c r="H424" s="44">
        <f>IF(OR(B424="",E424=""),"",MAX(0,E424*F424*G424))</f>
        <v/>
      </c>
      <c r="I424" s="44">
        <f>IF(H424="","",H424*'Parâmetros'!$B$6)</f>
        <v/>
      </c>
      <c r="J424" s="44">
        <f>IF(H424="","",H424*'Parâmetros'!$B$7)</f>
        <v/>
      </c>
      <c r="K424" s="44">
        <f>IF(H424="","",H424*'Parâmetros'!$B$8)</f>
        <v/>
      </c>
      <c r="L424" s="44">
        <f>IF(H424="","",IF('Parâmetros'!$B$5="Conservador",I424,IF('Parâmetros'!$B$5="Otimista",K424,J424)))</f>
        <v/>
      </c>
      <c r="M424" s="46">
        <f>IF(B424="","",IF(COUNTIFS('Histórico'!$B$6:$B$305,B424,'Histórico'!$J$6:$J$305,"&lt;&gt;")&gt;='Parâmetros'!$B$10,AVERAGEIFS('Histórico'!$K$6:$K$305,'Histórico'!$B$6:$B$305,B424,'Histórico'!$J$6:$J$305,"&lt;&gt;"),'Parâmetros'!$B$9))</f>
        <v/>
      </c>
      <c r="N424" s="44">
        <f>IF(L424="","",MAX(0,L424*(1-M424)))</f>
        <v/>
      </c>
      <c r="O424" s="44">
        <f>IF(L424="","",L424*(1+M424))</f>
        <v/>
      </c>
      <c r="P424" s="44">
        <f>IF(L424="","",IF(INDEX('Parâmetros'!$E$18:$E$117,MATCH(B424,'Parâmetros'!$A$18:$A$117,0))="","",INDEX('Parâmetros'!$E$18:$E$117,MATCH(B424,'Parâmetros'!$A$18:$A$117,0))+N(INDEX('Parâmetros'!$F$18:$F$117,MATCH(B424,'Parâmetros'!$A$18:$A$117,0)))-SUMIFS($L$6:L424,$B$6:B424,B424,$A$6:A424,"&lt;="&amp;A424)))</f>
        <v/>
      </c>
      <c r="Q424" s="44">
        <f>IF(P424="","",MAX(0,-P424))</f>
        <v/>
      </c>
      <c r="R424" s="43">
        <f>IF(B424="","",IF(L424="","SEM BASE",IF(P424="","ESTOQUE NÃO INFORMADO",IF(P424&lt;0,"RUPTURA PREVISTA",IF(D424="Sem histórico","USAR DEMANDA INICIAL",IF(D424="Histórico insuficiente","HISTÓRICO INSUFICIENTE","OK"))))))</f>
        <v/>
      </c>
    </row>
    <row r="425">
      <c r="A425" s="42">
        <f>IF(B425="","",EDATE(EOMONTH('Parâmetros'!$B$2,0)+1,MOD(ROW()-6,12)))</f>
        <v/>
      </c>
      <c r="B42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25" s="43">
        <f>IF(B425="","",INDEX('Parâmetros'!$B$18:$B$117,MATCH(B425,'Parâmetros'!$A$18:$A$117,0)))</f>
        <v/>
      </c>
      <c r="D425" s="43">
        <f>IF(B425="","",INDEX('Parâmetros'!$I$18:$I$117,MATCH(B425,'Parâmetros'!$A$18:$A$117,0)))</f>
        <v/>
      </c>
      <c r="E425" s="44">
        <f>IF(B425="","",IF(COUNTIFS('Histórico'!$B$6:$B$305,B425,'Histórico'!$A$6:$A$305,"&gt;="&amp;EDATE(EOMONTH('Parâmetros'!$B$2,0)+1,-'Parâmetros'!$B$4),'Histórico'!$A$6:$A$305,"&lt;="&amp;'Parâmetros'!$B$2,'Histórico'!$L$6:$L$305,"OK")&gt;='Parâmetros'!$B$11,AVERAGEIFS('Histórico'!$H$6:$H$305,'Histórico'!$B$6:$B$305,B425,'Histórico'!$A$6:$A$305,"&gt;="&amp;EDATE(EOMONTH('Parâmetros'!$B$2,0)+1,-'Parâmetros'!$B$4),'Histórico'!$A$6:$A$305,"&lt;="&amp;'Parâmetros'!$B$2,'Histórico'!$L$6:$L$305,"OK"),IF(INDEX('Parâmetros'!$G$18:$G$117,MATCH(B425,'Parâmetros'!$A$18:$A$117,0))="","",INDEX('Parâmetros'!$G$18:$G$117,MATCH(B425,'Parâmetros'!$A$18:$A$117,0)))))</f>
        <v/>
      </c>
      <c r="F425" s="45">
        <f>IF(B425="","",IF(COUNTIFS('Histórico'!$B$6:$B$305,B425,'Histórico'!$L$6:$L$305,"OK",'Histórico'!$M$6:$M$305,MONTH(A425),'Histórico'!$A$6:$A$305,"&lt;="&amp;'Parâmetros'!$B$2)&gt;='Parâmetros'!$B$12,MAX('Parâmetros'!$B$13,MIN('Parâmetros'!$B$14,IFERROR(AVERAGEIFS('Histórico'!$H$6:$H$305,'Histórico'!$B$6:$B$305,B425,'Histórico'!$L$6:$L$305,"OK",'Histórico'!$M$6:$M$305,MONTH(A425),'Histórico'!$A$6:$A$305,"&lt;="&amp;'Parâmetros'!$B$2)/AVERAGEIFS('Histórico'!$H$6:$H$305,'Histórico'!$B$6:$B$305,B425,'Histórico'!$L$6:$L$305,"OK",'Histórico'!$A$6:$A$305,"&lt;="&amp;'Parâmetros'!$B$2),1))),1))</f>
        <v/>
      </c>
      <c r="G425" s="45">
        <f>IF(OR(A425="",B425=""),"",MAX(0.1,1+SUMPRODUCT(--('Eventos'!$B$6:$B$105&lt;=EOMONTH(A425,0)),--('Eventos'!$C$6:$C$105&gt;=A425),--((('Eventos'!$D$6:$D$105=B425)+('Eventos'!$D$6:$D$105="TODOS"))&gt;0),--('Eventos'!$G$6:$G$105="Ativo"),--('Eventos'!$I$6:$I$105="OK"),'Eventos'!$F$6:$F$105)))</f>
        <v/>
      </c>
      <c r="H425" s="44">
        <f>IF(OR(B425="",E425=""),"",MAX(0,E425*F425*G425))</f>
        <v/>
      </c>
      <c r="I425" s="44">
        <f>IF(H425="","",H425*'Parâmetros'!$B$6)</f>
        <v/>
      </c>
      <c r="J425" s="44">
        <f>IF(H425="","",H425*'Parâmetros'!$B$7)</f>
        <v/>
      </c>
      <c r="K425" s="44">
        <f>IF(H425="","",H425*'Parâmetros'!$B$8)</f>
        <v/>
      </c>
      <c r="L425" s="44">
        <f>IF(H425="","",IF('Parâmetros'!$B$5="Conservador",I425,IF('Parâmetros'!$B$5="Otimista",K425,J425)))</f>
        <v/>
      </c>
      <c r="M425" s="46">
        <f>IF(B425="","",IF(COUNTIFS('Histórico'!$B$6:$B$305,B425,'Histórico'!$J$6:$J$305,"&lt;&gt;")&gt;='Parâmetros'!$B$10,AVERAGEIFS('Histórico'!$K$6:$K$305,'Histórico'!$B$6:$B$305,B425,'Histórico'!$J$6:$J$305,"&lt;&gt;"),'Parâmetros'!$B$9))</f>
        <v/>
      </c>
      <c r="N425" s="44">
        <f>IF(L425="","",MAX(0,L425*(1-M425)))</f>
        <v/>
      </c>
      <c r="O425" s="44">
        <f>IF(L425="","",L425*(1+M425))</f>
        <v/>
      </c>
      <c r="P425" s="44">
        <f>IF(L425="","",IF(INDEX('Parâmetros'!$E$18:$E$117,MATCH(B425,'Parâmetros'!$A$18:$A$117,0))="","",INDEX('Parâmetros'!$E$18:$E$117,MATCH(B425,'Parâmetros'!$A$18:$A$117,0))+N(INDEX('Parâmetros'!$F$18:$F$117,MATCH(B425,'Parâmetros'!$A$18:$A$117,0)))-SUMIFS($L$6:L425,$B$6:B425,B425,$A$6:A425,"&lt;="&amp;A425)))</f>
        <v/>
      </c>
      <c r="Q425" s="44">
        <f>IF(P425="","",MAX(0,-P425))</f>
        <v/>
      </c>
      <c r="R425" s="43">
        <f>IF(B425="","",IF(L425="","SEM BASE",IF(P425="","ESTOQUE NÃO INFORMADO",IF(P425&lt;0,"RUPTURA PREVISTA",IF(D425="Sem histórico","USAR DEMANDA INICIAL",IF(D425="Histórico insuficiente","HISTÓRICO INSUFICIENTE","OK"))))))</f>
        <v/>
      </c>
    </row>
    <row r="426">
      <c r="A426" s="42">
        <f>IF(B426="","",EDATE(EOMONTH('Parâmetros'!$B$2,0)+1,MOD(ROW()-6,12)))</f>
        <v/>
      </c>
      <c r="B42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26" s="43">
        <f>IF(B426="","",INDEX('Parâmetros'!$B$18:$B$117,MATCH(B426,'Parâmetros'!$A$18:$A$117,0)))</f>
        <v/>
      </c>
      <c r="D426" s="43">
        <f>IF(B426="","",INDEX('Parâmetros'!$I$18:$I$117,MATCH(B426,'Parâmetros'!$A$18:$A$117,0)))</f>
        <v/>
      </c>
      <c r="E426" s="44">
        <f>IF(B426="","",IF(COUNTIFS('Histórico'!$B$6:$B$305,B426,'Histórico'!$A$6:$A$305,"&gt;="&amp;EDATE(EOMONTH('Parâmetros'!$B$2,0)+1,-'Parâmetros'!$B$4),'Histórico'!$A$6:$A$305,"&lt;="&amp;'Parâmetros'!$B$2,'Histórico'!$L$6:$L$305,"OK")&gt;='Parâmetros'!$B$11,AVERAGEIFS('Histórico'!$H$6:$H$305,'Histórico'!$B$6:$B$305,B426,'Histórico'!$A$6:$A$305,"&gt;="&amp;EDATE(EOMONTH('Parâmetros'!$B$2,0)+1,-'Parâmetros'!$B$4),'Histórico'!$A$6:$A$305,"&lt;="&amp;'Parâmetros'!$B$2,'Histórico'!$L$6:$L$305,"OK"),IF(INDEX('Parâmetros'!$G$18:$G$117,MATCH(B426,'Parâmetros'!$A$18:$A$117,0))="","",INDEX('Parâmetros'!$G$18:$G$117,MATCH(B426,'Parâmetros'!$A$18:$A$117,0)))))</f>
        <v/>
      </c>
      <c r="F426" s="45">
        <f>IF(B426="","",IF(COUNTIFS('Histórico'!$B$6:$B$305,B426,'Histórico'!$L$6:$L$305,"OK",'Histórico'!$M$6:$M$305,MONTH(A426),'Histórico'!$A$6:$A$305,"&lt;="&amp;'Parâmetros'!$B$2)&gt;='Parâmetros'!$B$12,MAX('Parâmetros'!$B$13,MIN('Parâmetros'!$B$14,IFERROR(AVERAGEIFS('Histórico'!$H$6:$H$305,'Histórico'!$B$6:$B$305,B426,'Histórico'!$L$6:$L$305,"OK",'Histórico'!$M$6:$M$305,MONTH(A426),'Histórico'!$A$6:$A$305,"&lt;="&amp;'Parâmetros'!$B$2)/AVERAGEIFS('Histórico'!$H$6:$H$305,'Histórico'!$B$6:$B$305,B426,'Histórico'!$L$6:$L$305,"OK",'Histórico'!$A$6:$A$305,"&lt;="&amp;'Parâmetros'!$B$2),1))),1))</f>
        <v/>
      </c>
      <c r="G426" s="45">
        <f>IF(OR(A426="",B426=""),"",MAX(0.1,1+SUMPRODUCT(--('Eventos'!$B$6:$B$105&lt;=EOMONTH(A426,0)),--('Eventos'!$C$6:$C$105&gt;=A426),--((('Eventos'!$D$6:$D$105=B426)+('Eventos'!$D$6:$D$105="TODOS"))&gt;0),--('Eventos'!$G$6:$G$105="Ativo"),--('Eventos'!$I$6:$I$105="OK"),'Eventos'!$F$6:$F$105)))</f>
        <v/>
      </c>
      <c r="H426" s="44">
        <f>IF(OR(B426="",E426=""),"",MAX(0,E426*F426*G426))</f>
        <v/>
      </c>
      <c r="I426" s="44">
        <f>IF(H426="","",H426*'Parâmetros'!$B$6)</f>
        <v/>
      </c>
      <c r="J426" s="44">
        <f>IF(H426="","",H426*'Parâmetros'!$B$7)</f>
        <v/>
      </c>
      <c r="K426" s="44">
        <f>IF(H426="","",H426*'Parâmetros'!$B$8)</f>
        <v/>
      </c>
      <c r="L426" s="44">
        <f>IF(H426="","",IF('Parâmetros'!$B$5="Conservador",I426,IF('Parâmetros'!$B$5="Otimista",K426,J426)))</f>
        <v/>
      </c>
      <c r="M426" s="46">
        <f>IF(B426="","",IF(COUNTIFS('Histórico'!$B$6:$B$305,B426,'Histórico'!$J$6:$J$305,"&lt;&gt;")&gt;='Parâmetros'!$B$10,AVERAGEIFS('Histórico'!$K$6:$K$305,'Histórico'!$B$6:$B$305,B426,'Histórico'!$J$6:$J$305,"&lt;&gt;"),'Parâmetros'!$B$9))</f>
        <v/>
      </c>
      <c r="N426" s="44">
        <f>IF(L426="","",MAX(0,L426*(1-M426)))</f>
        <v/>
      </c>
      <c r="O426" s="44">
        <f>IF(L426="","",L426*(1+M426))</f>
        <v/>
      </c>
      <c r="P426" s="44">
        <f>IF(L426="","",IF(INDEX('Parâmetros'!$E$18:$E$117,MATCH(B426,'Parâmetros'!$A$18:$A$117,0))="","",INDEX('Parâmetros'!$E$18:$E$117,MATCH(B426,'Parâmetros'!$A$18:$A$117,0))+N(INDEX('Parâmetros'!$F$18:$F$117,MATCH(B426,'Parâmetros'!$A$18:$A$117,0)))-SUMIFS($L$6:L426,$B$6:B426,B426,$A$6:A426,"&lt;="&amp;A426)))</f>
        <v/>
      </c>
      <c r="Q426" s="44">
        <f>IF(P426="","",MAX(0,-P426))</f>
        <v/>
      </c>
      <c r="R426" s="43">
        <f>IF(B426="","",IF(L426="","SEM BASE",IF(P426="","ESTOQUE NÃO INFORMADO",IF(P426&lt;0,"RUPTURA PREVISTA",IF(D426="Sem histórico","USAR DEMANDA INICIAL",IF(D426="Histórico insuficiente","HISTÓRICO INSUFICIENTE","OK"))))))</f>
        <v/>
      </c>
    </row>
    <row r="427">
      <c r="A427" s="42">
        <f>IF(B427="","",EDATE(EOMONTH('Parâmetros'!$B$2,0)+1,MOD(ROW()-6,12)))</f>
        <v/>
      </c>
      <c r="B42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27" s="43">
        <f>IF(B427="","",INDEX('Parâmetros'!$B$18:$B$117,MATCH(B427,'Parâmetros'!$A$18:$A$117,0)))</f>
        <v/>
      </c>
      <c r="D427" s="43">
        <f>IF(B427="","",INDEX('Parâmetros'!$I$18:$I$117,MATCH(B427,'Parâmetros'!$A$18:$A$117,0)))</f>
        <v/>
      </c>
      <c r="E427" s="44">
        <f>IF(B427="","",IF(COUNTIFS('Histórico'!$B$6:$B$305,B427,'Histórico'!$A$6:$A$305,"&gt;="&amp;EDATE(EOMONTH('Parâmetros'!$B$2,0)+1,-'Parâmetros'!$B$4),'Histórico'!$A$6:$A$305,"&lt;="&amp;'Parâmetros'!$B$2,'Histórico'!$L$6:$L$305,"OK")&gt;='Parâmetros'!$B$11,AVERAGEIFS('Histórico'!$H$6:$H$305,'Histórico'!$B$6:$B$305,B427,'Histórico'!$A$6:$A$305,"&gt;="&amp;EDATE(EOMONTH('Parâmetros'!$B$2,0)+1,-'Parâmetros'!$B$4),'Histórico'!$A$6:$A$305,"&lt;="&amp;'Parâmetros'!$B$2,'Histórico'!$L$6:$L$305,"OK"),IF(INDEX('Parâmetros'!$G$18:$G$117,MATCH(B427,'Parâmetros'!$A$18:$A$117,0))="","",INDEX('Parâmetros'!$G$18:$G$117,MATCH(B427,'Parâmetros'!$A$18:$A$117,0)))))</f>
        <v/>
      </c>
      <c r="F427" s="45">
        <f>IF(B427="","",IF(COUNTIFS('Histórico'!$B$6:$B$305,B427,'Histórico'!$L$6:$L$305,"OK",'Histórico'!$M$6:$M$305,MONTH(A427),'Histórico'!$A$6:$A$305,"&lt;="&amp;'Parâmetros'!$B$2)&gt;='Parâmetros'!$B$12,MAX('Parâmetros'!$B$13,MIN('Parâmetros'!$B$14,IFERROR(AVERAGEIFS('Histórico'!$H$6:$H$305,'Histórico'!$B$6:$B$305,B427,'Histórico'!$L$6:$L$305,"OK",'Histórico'!$M$6:$M$305,MONTH(A427),'Histórico'!$A$6:$A$305,"&lt;="&amp;'Parâmetros'!$B$2)/AVERAGEIFS('Histórico'!$H$6:$H$305,'Histórico'!$B$6:$B$305,B427,'Histórico'!$L$6:$L$305,"OK",'Histórico'!$A$6:$A$305,"&lt;="&amp;'Parâmetros'!$B$2),1))),1))</f>
        <v/>
      </c>
      <c r="G427" s="45">
        <f>IF(OR(A427="",B427=""),"",MAX(0.1,1+SUMPRODUCT(--('Eventos'!$B$6:$B$105&lt;=EOMONTH(A427,0)),--('Eventos'!$C$6:$C$105&gt;=A427),--((('Eventos'!$D$6:$D$105=B427)+('Eventos'!$D$6:$D$105="TODOS"))&gt;0),--('Eventos'!$G$6:$G$105="Ativo"),--('Eventos'!$I$6:$I$105="OK"),'Eventos'!$F$6:$F$105)))</f>
        <v/>
      </c>
      <c r="H427" s="44">
        <f>IF(OR(B427="",E427=""),"",MAX(0,E427*F427*G427))</f>
        <v/>
      </c>
      <c r="I427" s="44">
        <f>IF(H427="","",H427*'Parâmetros'!$B$6)</f>
        <v/>
      </c>
      <c r="J427" s="44">
        <f>IF(H427="","",H427*'Parâmetros'!$B$7)</f>
        <v/>
      </c>
      <c r="K427" s="44">
        <f>IF(H427="","",H427*'Parâmetros'!$B$8)</f>
        <v/>
      </c>
      <c r="L427" s="44">
        <f>IF(H427="","",IF('Parâmetros'!$B$5="Conservador",I427,IF('Parâmetros'!$B$5="Otimista",K427,J427)))</f>
        <v/>
      </c>
      <c r="M427" s="46">
        <f>IF(B427="","",IF(COUNTIFS('Histórico'!$B$6:$B$305,B427,'Histórico'!$J$6:$J$305,"&lt;&gt;")&gt;='Parâmetros'!$B$10,AVERAGEIFS('Histórico'!$K$6:$K$305,'Histórico'!$B$6:$B$305,B427,'Histórico'!$J$6:$J$305,"&lt;&gt;"),'Parâmetros'!$B$9))</f>
        <v/>
      </c>
      <c r="N427" s="44">
        <f>IF(L427="","",MAX(0,L427*(1-M427)))</f>
        <v/>
      </c>
      <c r="O427" s="44">
        <f>IF(L427="","",L427*(1+M427))</f>
        <v/>
      </c>
      <c r="P427" s="44">
        <f>IF(L427="","",IF(INDEX('Parâmetros'!$E$18:$E$117,MATCH(B427,'Parâmetros'!$A$18:$A$117,0))="","",INDEX('Parâmetros'!$E$18:$E$117,MATCH(B427,'Parâmetros'!$A$18:$A$117,0))+N(INDEX('Parâmetros'!$F$18:$F$117,MATCH(B427,'Parâmetros'!$A$18:$A$117,0)))-SUMIFS($L$6:L427,$B$6:B427,B427,$A$6:A427,"&lt;="&amp;A427)))</f>
        <v/>
      </c>
      <c r="Q427" s="44">
        <f>IF(P427="","",MAX(0,-P427))</f>
        <v/>
      </c>
      <c r="R427" s="43">
        <f>IF(B427="","",IF(L427="","SEM BASE",IF(P427="","ESTOQUE NÃO INFORMADO",IF(P427&lt;0,"RUPTURA PREVISTA",IF(D427="Sem histórico","USAR DEMANDA INICIAL",IF(D427="Histórico insuficiente","HISTÓRICO INSUFICIENTE","OK"))))))</f>
        <v/>
      </c>
    </row>
    <row r="428">
      <c r="A428" s="42">
        <f>IF(B428="","",EDATE(EOMONTH('Parâmetros'!$B$2,0)+1,MOD(ROW()-6,12)))</f>
        <v/>
      </c>
      <c r="B42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28" s="43">
        <f>IF(B428="","",INDEX('Parâmetros'!$B$18:$B$117,MATCH(B428,'Parâmetros'!$A$18:$A$117,0)))</f>
        <v/>
      </c>
      <c r="D428" s="43">
        <f>IF(B428="","",INDEX('Parâmetros'!$I$18:$I$117,MATCH(B428,'Parâmetros'!$A$18:$A$117,0)))</f>
        <v/>
      </c>
      <c r="E428" s="44">
        <f>IF(B428="","",IF(COUNTIFS('Histórico'!$B$6:$B$305,B428,'Histórico'!$A$6:$A$305,"&gt;="&amp;EDATE(EOMONTH('Parâmetros'!$B$2,0)+1,-'Parâmetros'!$B$4),'Histórico'!$A$6:$A$305,"&lt;="&amp;'Parâmetros'!$B$2,'Histórico'!$L$6:$L$305,"OK")&gt;='Parâmetros'!$B$11,AVERAGEIFS('Histórico'!$H$6:$H$305,'Histórico'!$B$6:$B$305,B428,'Histórico'!$A$6:$A$305,"&gt;="&amp;EDATE(EOMONTH('Parâmetros'!$B$2,0)+1,-'Parâmetros'!$B$4),'Histórico'!$A$6:$A$305,"&lt;="&amp;'Parâmetros'!$B$2,'Histórico'!$L$6:$L$305,"OK"),IF(INDEX('Parâmetros'!$G$18:$G$117,MATCH(B428,'Parâmetros'!$A$18:$A$117,0))="","",INDEX('Parâmetros'!$G$18:$G$117,MATCH(B428,'Parâmetros'!$A$18:$A$117,0)))))</f>
        <v/>
      </c>
      <c r="F428" s="45">
        <f>IF(B428="","",IF(COUNTIFS('Histórico'!$B$6:$B$305,B428,'Histórico'!$L$6:$L$305,"OK",'Histórico'!$M$6:$M$305,MONTH(A428),'Histórico'!$A$6:$A$305,"&lt;="&amp;'Parâmetros'!$B$2)&gt;='Parâmetros'!$B$12,MAX('Parâmetros'!$B$13,MIN('Parâmetros'!$B$14,IFERROR(AVERAGEIFS('Histórico'!$H$6:$H$305,'Histórico'!$B$6:$B$305,B428,'Histórico'!$L$6:$L$305,"OK",'Histórico'!$M$6:$M$305,MONTH(A428),'Histórico'!$A$6:$A$305,"&lt;="&amp;'Parâmetros'!$B$2)/AVERAGEIFS('Histórico'!$H$6:$H$305,'Histórico'!$B$6:$B$305,B428,'Histórico'!$L$6:$L$305,"OK",'Histórico'!$A$6:$A$305,"&lt;="&amp;'Parâmetros'!$B$2),1))),1))</f>
        <v/>
      </c>
      <c r="G428" s="45">
        <f>IF(OR(A428="",B428=""),"",MAX(0.1,1+SUMPRODUCT(--('Eventos'!$B$6:$B$105&lt;=EOMONTH(A428,0)),--('Eventos'!$C$6:$C$105&gt;=A428),--((('Eventos'!$D$6:$D$105=B428)+('Eventos'!$D$6:$D$105="TODOS"))&gt;0),--('Eventos'!$G$6:$G$105="Ativo"),--('Eventos'!$I$6:$I$105="OK"),'Eventos'!$F$6:$F$105)))</f>
        <v/>
      </c>
      <c r="H428" s="44">
        <f>IF(OR(B428="",E428=""),"",MAX(0,E428*F428*G428))</f>
        <v/>
      </c>
      <c r="I428" s="44">
        <f>IF(H428="","",H428*'Parâmetros'!$B$6)</f>
        <v/>
      </c>
      <c r="J428" s="44">
        <f>IF(H428="","",H428*'Parâmetros'!$B$7)</f>
        <v/>
      </c>
      <c r="K428" s="44">
        <f>IF(H428="","",H428*'Parâmetros'!$B$8)</f>
        <v/>
      </c>
      <c r="L428" s="44">
        <f>IF(H428="","",IF('Parâmetros'!$B$5="Conservador",I428,IF('Parâmetros'!$B$5="Otimista",K428,J428)))</f>
        <v/>
      </c>
      <c r="M428" s="46">
        <f>IF(B428="","",IF(COUNTIFS('Histórico'!$B$6:$B$305,B428,'Histórico'!$J$6:$J$305,"&lt;&gt;")&gt;='Parâmetros'!$B$10,AVERAGEIFS('Histórico'!$K$6:$K$305,'Histórico'!$B$6:$B$305,B428,'Histórico'!$J$6:$J$305,"&lt;&gt;"),'Parâmetros'!$B$9))</f>
        <v/>
      </c>
      <c r="N428" s="44">
        <f>IF(L428="","",MAX(0,L428*(1-M428)))</f>
        <v/>
      </c>
      <c r="O428" s="44">
        <f>IF(L428="","",L428*(1+M428))</f>
        <v/>
      </c>
      <c r="P428" s="44">
        <f>IF(L428="","",IF(INDEX('Parâmetros'!$E$18:$E$117,MATCH(B428,'Parâmetros'!$A$18:$A$117,0))="","",INDEX('Parâmetros'!$E$18:$E$117,MATCH(B428,'Parâmetros'!$A$18:$A$117,0))+N(INDEX('Parâmetros'!$F$18:$F$117,MATCH(B428,'Parâmetros'!$A$18:$A$117,0)))-SUMIFS($L$6:L428,$B$6:B428,B428,$A$6:A428,"&lt;="&amp;A428)))</f>
        <v/>
      </c>
      <c r="Q428" s="44">
        <f>IF(P428="","",MAX(0,-P428))</f>
        <v/>
      </c>
      <c r="R428" s="43">
        <f>IF(B428="","",IF(L428="","SEM BASE",IF(P428="","ESTOQUE NÃO INFORMADO",IF(P428&lt;0,"RUPTURA PREVISTA",IF(D428="Sem histórico","USAR DEMANDA INICIAL",IF(D428="Histórico insuficiente","HISTÓRICO INSUFICIENTE","OK"))))))</f>
        <v/>
      </c>
    </row>
    <row r="429">
      <c r="A429" s="42">
        <f>IF(B429="","",EDATE(EOMONTH('Parâmetros'!$B$2,0)+1,MOD(ROW()-6,12)))</f>
        <v/>
      </c>
      <c r="B42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29" s="43">
        <f>IF(B429="","",INDEX('Parâmetros'!$B$18:$B$117,MATCH(B429,'Parâmetros'!$A$18:$A$117,0)))</f>
        <v/>
      </c>
      <c r="D429" s="43">
        <f>IF(B429="","",INDEX('Parâmetros'!$I$18:$I$117,MATCH(B429,'Parâmetros'!$A$18:$A$117,0)))</f>
        <v/>
      </c>
      <c r="E429" s="44">
        <f>IF(B429="","",IF(COUNTIFS('Histórico'!$B$6:$B$305,B429,'Histórico'!$A$6:$A$305,"&gt;="&amp;EDATE(EOMONTH('Parâmetros'!$B$2,0)+1,-'Parâmetros'!$B$4),'Histórico'!$A$6:$A$305,"&lt;="&amp;'Parâmetros'!$B$2,'Histórico'!$L$6:$L$305,"OK")&gt;='Parâmetros'!$B$11,AVERAGEIFS('Histórico'!$H$6:$H$305,'Histórico'!$B$6:$B$305,B429,'Histórico'!$A$6:$A$305,"&gt;="&amp;EDATE(EOMONTH('Parâmetros'!$B$2,0)+1,-'Parâmetros'!$B$4),'Histórico'!$A$6:$A$305,"&lt;="&amp;'Parâmetros'!$B$2,'Histórico'!$L$6:$L$305,"OK"),IF(INDEX('Parâmetros'!$G$18:$G$117,MATCH(B429,'Parâmetros'!$A$18:$A$117,0))="","",INDEX('Parâmetros'!$G$18:$G$117,MATCH(B429,'Parâmetros'!$A$18:$A$117,0)))))</f>
        <v/>
      </c>
      <c r="F429" s="45">
        <f>IF(B429="","",IF(COUNTIFS('Histórico'!$B$6:$B$305,B429,'Histórico'!$L$6:$L$305,"OK",'Histórico'!$M$6:$M$305,MONTH(A429),'Histórico'!$A$6:$A$305,"&lt;="&amp;'Parâmetros'!$B$2)&gt;='Parâmetros'!$B$12,MAX('Parâmetros'!$B$13,MIN('Parâmetros'!$B$14,IFERROR(AVERAGEIFS('Histórico'!$H$6:$H$305,'Histórico'!$B$6:$B$305,B429,'Histórico'!$L$6:$L$305,"OK",'Histórico'!$M$6:$M$305,MONTH(A429),'Histórico'!$A$6:$A$305,"&lt;="&amp;'Parâmetros'!$B$2)/AVERAGEIFS('Histórico'!$H$6:$H$305,'Histórico'!$B$6:$B$305,B429,'Histórico'!$L$6:$L$305,"OK",'Histórico'!$A$6:$A$305,"&lt;="&amp;'Parâmetros'!$B$2),1))),1))</f>
        <v/>
      </c>
      <c r="G429" s="45">
        <f>IF(OR(A429="",B429=""),"",MAX(0.1,1+SUMPRODUCT(--('Eventos'!$B$6:$B$105&lt;=EOMONTH(A429,0)),--('Eventos'!$C$6:$C$105&gt;=A429),--((('Eventos'!$D$6:$D$105=B429)+('Eventos'!$D$6:$D$105="TODOS"))&gt;0),--('Eventos'!$G$6:$G$105="Ativo"),--('Eventos'!$I$6:$I$105="OK"),'Eventos'!$F$6:$F$105)))</f>
        <v/>
      </c>
      <c r="H429" s="44">
        <f>IF(OR(B429="",E429=""),"",MAX(0,E429*F429*G429))</f>
        <v/>
      </c>
      <c r="I429" s="44">
        <f>IF(H429="","",H429*'Parâmetros'!$B$6)</f>
        <v/>
      </c>
      <c r="J429" s="44">
        <f>IF(H429="","",H429*'Parâmetros'!$B$7)</f>
        <v/>
      </c>
      <c r="K429" s="44">
        <f>IF(H429="","",H429*'Parâmetros'!$B$8)</f>
        <v/>
      </c>
      <c r="L429" s="44">
        <f>IF(H429="","",IF('Parâmetros'!$B$5="Conservador",I429,IF('Parâmetros'!$B$5="Otimista",K429,J429)))</f>
        <v/>
      </c>
      <c r="M429" s="46">
        <f>IF(B429="","",IF(COUNTIFS('Histórico'!$B$6:$B$305,B429,'Histórico'!$J$6:$J$305,"&lt;&gt;")&gt;='Parâmetros'!$B$10,AVERAGEIFS('Histórico'!$K$6:$K$305,'Histórico'!$B$6:$B$305,B429,'Histórico'!$J$6:$J$305,"&lt;&gt;"),'Parâmetros'!$B$9))</f>
        <v/>
      </c>
      <c r="N429" s="44">
        <f>IF(L429="","",MAX(0,L429*(1-M429)))</f>
        <v/>
      </c>
      <c r="O429" s="44">
        <f>IF(L429="","",L429*(1+M429))</f>
        <v/>
      </c>
      <c r="P429" s="44">
        <f>IF(L429="","",IF(INDEX('Parâmetros'!$E$18:$E$117,MATCH(B429,'Parâmetros'!$A$18:$A$117,0))="","",INDEX('Parâmetros'!$E$18:$E$117,MATCH(B429,'Parâmetros'!$A$18:$A$117,0))+N(INDEX('Parâmetros'!$F$18:$F$117,MATCH(B429,'Parâmetros'!$A$18:$A$117,0)))-SUMIFS($L$6:L429,$B$6:B429,B429,$A$6:A429,"&lt;="&amp;A429)))</f>
        <v/>
      </c>
      <c r="Q429" s="44">
        <f>IF(P429="","",MAX(0,-P429))</f>
        <v/>
      </c>
      <c r="R429" s="43">
        <f>IF(B429="","",IF(L429="","SEM BASE",IF(P429="","ESTOQUE NÃO INFORMADO",IF(P429&lt;0,"RUPTURA PREVISTA",IF(D429="Sem histórico","USAR DEMANDA INICIAL",IF(D429="Histórico insuficiente","HISTÓRICO INSUFICIENTE","OK"))))))</f>
        <v/>
      </c>
    </row>
    <row r="430">
      <c r="A430" s="42">
        <f>IF(B430="","",EDATE(EOMONTH('Parâmetros'!$B$2,0)+1,MOD(ROW()-6,12)))</f>
        <v/>
      </c>
      <c r="B43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30" s="43">
        <f>IF(B430="","",INDEX('Parâmetros'!$B$18:$B$117,MATCH(B430,'Parâmetros'!$A$18:$A$117,0)))</f>
        <v/>
      </c>
      <c r="D430" s="43">
        <f>IF(B430="","",INDEX('Parâmetros'!$I$18:$I$117,MATCH(B430,'Parâmetros'!$A$18:$A$117,0)))</f>
        <v/>
      </c>
      <c r="E430" s="44">
        <f>IF(B430="","",IF(COUNTIFS('Histórico'!$B$6:$B$305,B430,'Histórico'!$A$6:$A$305,"&gt;="&amp;EDATE(EOMONTH('Parâmetros'!$B$2,0)+1,-'Parâmetros'!$B$4),'Histórico'!$A$6:$A$305,"&lt;="&amp;'Parâmetros'!$B$2,'Histórico'!$L$6:$L$305,"OK")&gt;='Parâmetros'!$B$11,AVERAGEIFS('Histórico'!$H$6:$H$305,'Histórico'!$B$6:$B$305,B430,'Histórico'!$A$6:$A$305,"&gt;="&amp;EDATE(EOMONTH('Parâmetros'!$B$2,0)+1,-'Parâmetros'!$B$4),'Histórico'!$A$6:$A$305,"&lt;="&amp;'Parâmetros'!$B$2,'Histórico'!$L$6:$L$305,"OK"),IF(INDEX('Parâmetros'!$G$18:$G$117,MATCH(B430,'Parâmetros'!$A$18:$A$117,0))="","",INDEX('Parâmetros'!$G$18:$G$117,MATCH(B430,'Parâmetros'!$A$18:$A$117,0)))))</f>
        <v/>
      </c>
      <c r="F430" s="45">
        <f>IF(B430="","",IF(COUNTIFS('Histórico'!$B$6:$B$305,B430,'Histórico'!$L$6:$L$305,"OK",'Histórico'!$M$6:$M$305,MONTH(A430),'Histórico'!$A$6:$A$305,"&lt;="&amp;'Parâmetros'!$B$2)&gt;='Parâmetros'!$B$12,MAX('Parâmetros'!$B$13,MIN('Parâmetros'!$B$14,IFERROR(AVERAGEIFS('Histórico'!$H$6:$H$305,'Histórico'!$B$6:$B$305,B430,'Histórico'!$L$6:$L$305,"OK",'Histórico'!$M$6:$M$305,MONTH(A430),'Histórico'!$A$6:$A$305,"&lt;="&amp;'Parâmetros'!$B$2)/AVERAGEIFS('Histórico'!$H$6:$H$305,'Histórico'!$B$6:$B$305,B430,'Histórico'!$L$6:$L$305,"OK",'Histórico'!$A$6:$A$305,"&lt;="&amp;'Parâmetros'!$B$2),1))),1))</f>
        <v/>
      </c>
      <c r="G430" s="45">
        <f>IF(OR(A430="",B430=""),"",MAX(0.1,1+SUMPRODUCT(--('Eventos'!$B$6:$B$105&lt;=EOMONTH(A430,0)),--('Eventos'!$C$6:$C$105&gt;=A430),--((('Eventos'!$D$6:$D$105=B430)+('Eventos'!$D$6:$D$105="TODOS"))&gt;0),--('Eventos'!$G$6:$G$105="Ativo"),--('Eventos'!$I$6:$I$105="OK"),'Eventos'!$F$6:$F$105)))</f>
        <v/>
      </c>
      <c r="H430" s="44">
        <f>IF(OR(B430="",E430=""),"",MAX(0,E430*F430*G430))</f>
        <v/>
      </c>
      <c r="I430" s="44">
        <f>IF(H430="","",H430*'Parâmetros'!$B$6)</f>
        <v/>
      </c>
      <c r="J430" s="44">
        <f>IF(H430="","",H430*'Parâmetros'!$B$7)</f>
        <v/>
      </c>
      <c r="K430" s="44">
        <f>IF(H430="","",H430*'Parâmetros'!$B$8)</f>
        <v/>
      </c>
      <c r="L430" s="44">
        <f>IF(H430="","",IF('Parâmetros'!$B$5="Conservador",I430,IF('Parâmetros'!$B$5="Otimista",K430,J430)))</f>
        <v/>
      </c>
      <c r="M430" s="46">
        <f>IF(B430="","",IF(COUNTIFS('Histórico'!$B$6:$B$305,B430,'Histórico'!$J$6:$J$305,"&lt;&gt;")&gt;='Parâmetros'!$B$10,AVERAGEIFS('Histórico'!$K$6:$K$305,'Histórico'!$B$6:$B$305,B430,'Histórico'!$J$6:$J$305,"&lt;&gt;"),'Parâmetros'!$B$9))</f>
        <v/>
      </c>
      <c r="N430" s="44">
        <f>IF(L430="","",MAX(0,L430*(1-M430)))</f>
        <v/>
      </c>
      <c r="O430" s="44">
        <f>IF(L430="","",L430*(1+M430))</f>
        <v/>
      </c>
      <c r="P430" s="44">
        <f>IF(L430="","",IF(INDEX('Parâmetros'!$E$18:$E$117,MATCH(B430,'Parâmetros'!$A$18:$A$117,0))="","",INDEX('Parâmetros'!$E$18:$E$117,MATCH(B430,'Parâmetros'!$A$18:$A$117,0))+N(INDEX('Parâmetros'!$F$18:$F$117,MATCH(B430,'Parâmetros'!$A$18:$A$117,0)))-SUMIFS($L$6:L430,$B$6:B430,B430,$A$6:A430,"&lt;="&amp;A430)))</f>
        <v/>
      </c>
      <c r="Q430" s="44">
        <f>IF(P430="","",MAX(0,-P430))</f>
        <v/>
      </c>
      <c r="R430" s="43">
        <f>IF(B430="","",IF(L430="","SEM BASE",IF(P430="","ESTOQUE NÃO INFORMADO",IF(P430&lt;0,"RUPTURA PREVISTA",IF(D430="Sem histórico","USAR DEMANDA INICIAL",IF(D430="Histórico insuficiente","HISTÓRICO INSUFICIENTE","OK"))))))</f>
        <v/>
      </c>
    </row>
    <row r="431">
      <c r="A431" s="42">
        <f>IF(B431="","",EDATE(EOMONTH('Parâmetros'!$B$2,0)+1,MOD(ROW()-6,12)))</f>
        <v/>
      </c>
      <c r="B43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31" s="43">
        <f>IF(B431="","",INDEX('Parâmetros'!$B$18:$B$117,MATCH(B431,'Parâmetros'!$A$18:$A$117,0)))</f>
        <v/>
      </c>
      <c r="D431" s="43">
        <f>IF(B431="","",INDEX('Parâmetros'!$I$18:$I$117,MATCH(B431,'Parâmetros'!$A$18:$A$117,0)))</f>
        <v/>
      </c>
      <c r="E431" s="44">
        <f>IF(B431="","",IF(COUNTIFS('Histórico'!$B$6:$B$305,B431,'Histórico'!$A$6:$A$305,"&gt;="&amp;EDATE(EOMONTH('Parâmetros'!$B$2,0)+1,-'Parâmetros'!$B$4),'Histórico'!$A$6:$A$305,"&lt;="&amp;'Parâmetros'!$B$2,'Histórico'!$L$6:$L$305,"OK")&gt;='Parâmetros'!$B$11,AVERAGEIFS('Histórico'!$H$6:$H$305,'Histórico'!$B$6:$B$305,B431,'Histórico'!$A$6:$A$305,"&gt;="&amp;EDATE(EOMONTH('Parâmetros'!$B$2,0)+1,-'Parâmetros'!$B$4),'Histórico'!$A$6:$A$305,"&lt;="&amp;'Parâmetros'!$B$2,'Histórico'!$L$6:$L$305,"OK"),IF(INDEX('Parâmetros'!$G$18:$G$117,MATCH(B431,'Parâmetros'!$A$18:$A$117,0))="","",INDEX('Parâmetros'!$G$18:$G$117,MATCH(B431,'Parâmetros'!$A$18:$A$117,0)))))</f>
        <v/>
      </c>
      <c r="F431" s="45">
        <f>IF(B431="","",IF(COUNTIFS('Histórico'!$B$6:$B$305,B431,'Histórico'!$L$6:$L$305,"OK",'Histórico'!$M$6:$M$305,MONTH(A431),'Histórico'!$A$6:$A$305,"&lt;="&amp;'Parâmetros'!$B$2)&gt;='Parâmetros'!$B$12,MAX('Parâmetros'!$B$13,MIN('Parâmetros'!$B$14,IFERROR(AVERAGEIFS('Histórico'!$H$6:$H$305,'Histórico'!$B$6:$B$305,B431,'Histórico'!$L$6:$L$305,"OK",'Histórico'!$M$6:$M$305,MONTH(A431),'Histórico'!$A$6:$A$305,"&lt;="&amp;'Parâmetros'!$B$2)/AVERAGEIFS('Histórico'!$H$6:$H$305,'Histórico'!$B$6:$B$305,B431,'Histórico'!$L$6:$L$305,"OK",'Histórico'!$A$6:$A$305,"&lt;="&amp;'Parâmetros'!$B$2),1))),1))</f>
        <v/>
      </c>
      <c r="G431" s="45">
        <f>IF(OR(A431="",B431=""),"",MAX(0.1,1+SUMPRODUCT(--('Eventos'!$B$6:$B$105&lt;=EOMONTH(A431,0)),--('Eventos'!$C$6:$C$105&gt;=A431),--((('Eventos'!$D$6:$D$105=B431)+('Eventos'!$D$6:$D$105="TODOS"))&gt;0),--('Eventos'!$G$6:$G$105="Ativo"),--('Eventos'!$I$6:$I$105="OK"),'Eventos'!$F$6:$F$105)))</f>
        <v/>
      </c>
      <c r="H431" s="44">
        <f>IF(OR(B431="",E431=""),"",MAX(0,E431*F431*G431))</f>
        <v/>
      </c>
      <c r="I431" s="44">
        <f>IF(H431="","",H431*'Parâmetros'!$B$6)</f>
        <v/>
      </c>
      <c r="J431" s="44">
        <f>IF(H431="","",H431*'Parâmetros'!$B$7)</f>
        <v/>
      </c>
      <c r="K431" s="44">
        <f>IF(H431="","",H431*'Parâmetros'!$B$8)</f>
        <v/>
      </c>
      <c r="L431" s="44">
        <f>IF(H431="","",IF('Parâmetros'!$B$5="Conservador",I431,IF('Parâmetros'!$B$5="Otimista",K431,J431)))</f>
        <v/>
      </c>
      <c r="M431" s="46">
        <f>IF(B431="","",IF(COUNTIFS('Histórico'!$B$6:$B$305,B431,'Histórico'!$J$6:$J$305,"&lt;&gt;")&gt;='Parâmetros'!$B$10,AVERAGEIFS('Histórico'!$K$6:$K$305,'Histórico'!$B$6:$B$305,B431,'Histórico'!$J$6:$J$305,"&lt;&gt;"),'Parâmetros'!$B$9))</f>
        <v/>
      </c>
      <c r="N431" s="44">
        <f>IF(L431="","",MAX(0,L431*(1-M431)))</f>
        <v/>
      </c>
      <c r="O431" s="44">
        <f>IF(L431="","",L431*(1+M431))</f>
        <v/>
      </c>
      <c r="P431" s="44">
        <f>IF(L431="","",IF(INDEX('Parâmetros'!$E$18:$E$117,MATCH(B431,'Parâmetros'!$A$18:$A$117,0))="","",INDEX('Parâmetros'!$E$18:$E$117,MATCH(B431,'Parâmetros'!$A$18:$A$117,0))+N(INDEX('Parâmetros'!$F$18:$F$117,MATCH(B431,'Parâmetros'!$A$18:$A$117,0)))-SUMIFS($L$6:L431,$B$6:B431,B431,$A$6:A431,"&lt;="&amp;A431)))</f>
        <v/>
      </c>
      <c r="Q431" s="44">
        <f>IF(P431="","",MAX(0,-P431))</f>
        <v/>
      </c>
      <c r="R431" s="43">
        <f>IF(B431="","",IF(L431="","SEM BASE",IF(P431="","ESTOQUE NÃO INFORMADO",IF(P431&lt;0,"RUPTURA PREVISTA",IF(D431="Sem histórico","USAR DEMANDA INICIAL",IF(D431="Histórico insuficiente","HISTÓRICO INSUFICIENTE","OK"))))))</f>
        <v/>
      </c>
    </row>
    <row r="432">
      <c r="A432" s="42">
        <f>IF(B432="","",EDATE(EOMONTH('Parâmetros'!$B$2,0)+1,MOD(ROW()-6,12)))</f>
        <v/>
      </c>
      <c r="B43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32" s="43">
        <f>IF(B432="","",INDEX('Parâmetros'!$B$18:$B$117,MATCH(B432,'Parâmetros'!$A$18:$A$117,0)))</f>
        <v/>
      </c>
      <c r="D432" s="43">
        <f>IF(B432="","",INDEX('Parâmetros'!$I$18:$I$117,MATCH(B432,'Parâmetros'!$A$18:$A$117,0)))</f>
        <v/>
      </c>
      <c r="E432" s="44">
        <f>IF(B432="","",IF(COUNTIFS('Histórico'!$B$6:$B$305,B432,'Histórico'!$A$6:$A$305,"&gt;="&amp;EDATE(EOMONTH('Parâmetros'!$B$2,0)+1,-'Parâmetros'!$B$4),'Histórico'!$A$6:$A$305,"&lt;="&amp;'Parâmetros'!$B$2,'Histórico'!$L$6:$L$305,"OK")&gt;='Parâmetros'!$B$11,AVERAGEIFS('Histórico'!$H$6:$H$305,'Histórico'!$B$6:$B$305,B432,'Histórico'!$A$6:$A$305,"&gt;="&amp;EDATE(EOMONTH('Parâmetros'!$B$2,0)+1,-'Parâmetros'!$B$4),'Histórico'!$A$6:$A$305,"&lt;="&amp;'Parâmetros'!$B$2,'Histórico'!$L$6:$L$305,"OK"),IF(INDEX('Parâmetros'!$G$18:$G$117,MATCH(B432,'Parâmetros'!$A$18:$A$117,0))="","",INDEX('Parâmetros'!$G$18:$G$117,MATCH(B432,'Parâmetros'!$A$18:$A$117,0)))))</f>
        <v/>
      </c>
      <c r="F432" s="45">
        <f>IF(B432="","",IF(COUNTIFS('Histórico'!$B$6:$B$305,B432,'Histórico'!$L$6:$L$305,"OK",'Histórico'!$M$6:$M$305,MONTH(A432),'Histórico'!$A$6:$A$305,"&lt;="&amp;'Parâmetros'!$B$2)&gt;='Parâmetros'!$B$12,MAX('Parâmetros'!$B$13,MIN('Parâmetros'!$B$14,IFERROR(AVERAGEIFS('Histórico'!$H$6:$H$305,'Histórico'!$B$6:$B$305,B432,'Histórico'!$L$6:$L$305,"OK",'Histórico'!$M$6:$M$305,MONTH(A432),'Histórico'!$A$6:$A$305,"&lt;="&amp;'Parâmetros'!$B$2)/AVERAGEIFS('Histórico'!$H$6:$H$305,'Histórico'!$B$6:$B$305,B432,'Histórico'!$L$6:$L$305,"OK",'Histórico'!$A$6:$A$305,"&lt;="&amp;'Parâmetros'!$B$2),1))),1))</f>
        <v/>
      </c>
      <c r="G432" s="45">
        <f>IF(OR(A432="",B432=""),"",MAX(0.1,1+SUMPRODUCT(--('Eventos'!$B$6:$B$105&lt;=EOMONTH(A432,0)),--('Eventos'!$C$6:$C$105&gt;=A432),--((('Eventos'!$D$6:$D$105=B432)+('Eventos'!$D$6:$D$105="TODOS"))&gt;0),--('Eventos'!$G$6:$G$105="Ativo"),--('Eventos'!$I$6:$I$105="OK"),'Eventos'!$F$6:$F$105)))</f>
        <v/>
      </c>
      <c r="H432" s="44">
        <f>IF(OR(B432="",E432=""),"",MAX(0,E432*F432*G432))</f>
        <v/>
      </c>
      <c r="I432" s="44">
        <f>IF(H432="","",H432*'Parâmetros'!$B$6)</f>
        <v/>
      </c>
      <c r="J432" s="44">
        <f>IF(H432="","",H432*'Parâmetros'!$B$7)</f>
        <v/>
      </c>
      <c r="K432" s="44">
        <f>IF(H432="","",H432*'Parâmetros'!$B$8)</f>
        <v/>
      </c>
      <c r="L432" s="44">
        <f>IF(H432="","",IF('Parâmetros'!$B$5="Conservador",I432,IF('Parâmetros'!$B$5="Otimista",K432,J432)))</f>
        <v/>
      </c>
      <c r="M432" s="46">
        <f>IF(B432="","",IF(COUNTIFS('Histórico'!$B$6:$B$305,B432,'Histórico'!$J$6:$J$305,"&lt;&gt;")&gt;='Parâmetros'!$B$10,AVERAGEIFS('Histórico'!$K$6:$K$305,'Histórico'!$B$6:$B$305,B432,'Histórico'!$J$6:$J$305,"&lt;&gt;"),'Parâmetros'!$B$9))</f>
        <v/>
      </c>
      <c r="N432" s="44">
        <f>IF(L432="","",MAX(0,L432*(1-M432)))</f>
        <v/>
      </c>
      <c r="O432" s="44">
        <f>IF(L432="","",L432*(1+M432))</f>
        <v/>
      </c>
      <c r="P432" s="44">
        <f>IF(L432="","",IF(INDEX('Parâmetros'!$E$18:$E$117,MATCH(B432,'Parâmetros'!$A$18:$A$117,0))="","",INDEX('Parâmetros'!$E$18:$E$117,MATCH(B432,'Parâmetros'!$A$18:$A$117,0))+N(INDEX('Parâmetros'!$F$18:$F$117,MATCH(B432,'Parâmetros'!$A$18:$A$117,0)))-SUMIFS($L$6:L432,$B$6:B432,B432,$A$6:A432,"&lt;="&amp;A432)))</f>
        <v/>
      </c>
      <c r="Q432" s="44">
        <f>IF(P432="","",MAX(0,-P432))</f>
        <v/>
      </c>
      <c r="R432" s="43">
        <f>IF(B432="","",IF(L432="","SEM BASE",IF(P432="","ESTOQUE NÃO INFORMADO",IF(P432&lt;0,"RUPTURA PREVISTA",IF(D432="Sem histórico","USAR DEMANDA INICIAL",IF(D432="Histórico insuficiente","HISTÓRICO INSUFICIENTE","OK"))))))</f>
        <v/>
      </c>
    </row>
    <row r="433">
      <c r="A433" s="42">
        <f>IF(B433="","",EDATE(EOMONTH('Parâmetros'!$B$2,0)+1,MOD(ROW()-6,12)))</f>
        <v/>
      </c>
      <c r="B43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33" s="43">
        <f>IF(B433="","",INDEX('Parâmetros'!$B$18:$B$117,MATCH(B433,'Parâmetros'!$A$18:$A$117,0)))</f>
        <v/>
      </c>
      <c r="D433" s="43">
        <f>IF(B433="","",INDEX('Parâmetros'!$I$18:$I$117,MATCH(B433,'Parâmetros'!$A$18:$A$117,0)))</f>
        <v/>
      </c>
      <c r="E433" s="44">
        <f>IF(B433="","",IF(COUNTIFS('Histórico'!$B$6:$B$305,B433,'Histórico'!$A$6:$A$305,"&gt;="&amp;EDATE(EOMONTH('Parâmetros'!$B$2,0)+1,-'Parâmetros'!$B$4),'Histórico'!$A$6:$A$305,"&lt;="&amp;'Parâmetros'!$B$2,'Histórico'!$L$6:$L$305,"OK")&gt;='Parâmetros'!$B$11,AVERAGEIFS('Histórico'!$H$6:$H$305,'Histórico'!$B$6:$B$305,B433,'Histórico'!$A$6:$A$305,"&gt;="&amp;EDATE(EOMONTH('Parâmetros'!$B$2,0)+1,-'Parâmetros'!$B$4),'Histórico'!$A$6:$A$305,"&lt;="&amp;'Parâmetros'!$B$2,'Histórico'!$L$6:$L$305,"OK"),IF(INDEX('Parâmetros'!$G$18:$G$117,MATCH(B433,'Parâmetros'!$A$18:$A$117,0))="","",INDEX('Parâmetros'!$G$18:$G$117,MATCH(B433,'Parâmetros'!$A$18:$A$117,0)))))</f>
        <v/>
      </c>
      <c r="F433" s="45">
        <f>IF(B433="","",IF(COUNTIFS('Histórico'!$B$6:$B$305,B433,'Histórico'!$L$6:$L$305,"OK",'Histórico'!$M$6:$M$305,MONTH(A433),'Histórico'!$A$6:$A$305,"&lt;="&amp;'Parâmetros'!$B$2)&gt;='Parâmetros'!$B$12,MAX('Parâmetros'!$B$13,MIN('Parâmetros'!$B$14,IFERROR(AVERAGEIFS('Histórico'!$H$6:$H$305,'Histórico'!$B$6:$B$305,B433,'Histórico'!$L$6:$L$305,"OK",'Histórico'!$M$6:$M$305,MONTH(A433),'Histórico'!$A$6:$A$305,"&lt;="&amp;'Parâmetros'!$B$2)/AVERAGEIFS('Histórico'!$H$6:$H$305,'Histórico'!$B$6:$B$305,B433,'Histórico'!$L$6:$L$305,"OK",'Histórico'!$A$6:$A$305,"&lt;="&amp;'Parâmetros'!$B$2),1))),1))</f>
        <v/>
      </c>
      <c r="G433" s="45">
        <f>IF(OR(A433="",B433=""),"",MAX(0.1,1+SUMPRODUCT(--('Eventos'!$B$6:$B$105&lt;=EOMONTH(A433,0)),--('Eventos'!$C$6:$C$105&gt;=A433),--((('Eventos'!$D$6:$D$105=B433)+('Eventos'!$D$6:$D$105="TODOS"))&gt;0),--('Eventos'!$G$6:$G$105="Ativo"),--('Eventos'!$I$6:$I$105="OK"),'Eventos'!$F$6:$F$105)))</f>
        <v/>
      </c>
      <c r="H433" s="44">
        <f>IF(OR(B433="",E433=""),"",MAX(0,E433*F433*G433))</f>
        <v/>
      </c>
      <c r="I433" s="44">
        <f>IF(H433="","",H433*'Parâmetros'!$B$6)</f>
        <v/>
      </c>
      <c r="J433" s="44">
        <f>IF(H433="","",H433*'Parâmetros'!$B$7)</f>
        <v/>
      </c>
      <c r="K433" s="44">
        <f>IF(H433="","",H433*'Parâmetros'!$B$8)</f>
        <v/>
      </c>
      <c r="L433" s="44">
        <f>IF(H433="","",IF('Parâmetros'!$B$5="Conservador",I433,IF('Parâmetros'!$B$5="Otimista",K433,J433)))</f>
        <v/>
      </c>
      <c r="M433" s="46">
        <f>IF(B433="","",IF(COUNTIFS('Histórico'!$B$6:$B$305,B433,'Histórico'!$J$6:$J$305,"&lt;&gt;")&gt;='Parâmetros'!$B$10,AVERAGEIFS('Histórico'!$K$6:$K$305,'Histórico'!$B$6:$B$305,B433,'Histórico'!$J$6:$J$305,"&lt;&gt;"),'Parâmetros'!$B$9))</f>
        <v/>
      </c>
      <c r="N433" s="44">
        <f>IF(L433="","",MAX(0,L433*(1-M433)))</f>
        <v/>
      </c>
      <c r="O433" s="44">
        <f>IF(L433="","",L433*(1+M433))</f>
        <v/>
      </c>
      <c r="P433" s="44">
        <f>IF(L433="","",IF(INDEX('Parâmetros'!$E$18:$E$117,MATCH(B433,'Parâmetros'!$A$18:$A$117,0))="","",INDEX('Parâmetros'!$E$18:$E$117,MATCH(B433,'Parâmetros'!$A$18:$A$117,0))+N(INDEX('Parâmetros'!$F$18:$F$117,MATCH(B433,'Parâmetros'!$A$18:$A$117,0)))-SUMIFS($L$6:L433,$B$6:B433,B433,$A$6:A433,"&lt;="&amp;A433)))</f>
        <v/>
      </c>
      <c r="Q433" s="44">
        <f>IF(P433="","",MAX(0,-P433))</f>
        <v/>
      </c>
      <c r="R433" s="43">
        <f>IF(B433="","",IF(L433="","SEM BASE",IF(P433="","ESTOQUE NÃO INFORMADO",IF(P433&lt;0,"RUPTURA PREVISTA",IF(D433="Sem histórico","USAR DEMANDA INICIAL",IF(D433="Histórico insuficiente","HISTÓRICO INSUFICIENTE","OK"))))))</f>
        <v/>
      </c>
    </row>
    <row r="434">
      <c r="A434" s="42">
        <f>IF(B434="","",EDATE(EOMONTH('Parâmetros'!$B$2,0)+1,MOD(ROW()-6,12)))</f>
        <v/>
      </c>
      <c r="B43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34" s="43">
        <f>IF(B434="","",INDEX('Parâmetros'!$B$18:$B$117,MATCH(B434,'Parâmetros'!$A$18:$A$117,0)))</f>
        <v/>
      </c>
      <c r="D434" s="43">
        <f>IF(B434="","",INDEX('Parâmetros'!$I$18:$I$117,MATCH(B434,'Parâmetros'!$A$18:$A$117,0)))</f>
        <v/>
      </c>
      <c r="E434" s="44">
        <f>IF(B434="","",IF(COUNTIFS('Histórico'!$B$6:$B$305,B434,'Histórico'!$A$6:$A$305,"&gt;="&amp;EDATE(EOMONTH('Parâmetros'!$B$2,0)+1,-'Parâmetros'!$B$4),'Histórico'!$A$6:$A$305,"&lt;="&amp;'Parâmetros'!$B$2,'Histórico'!$L$6:$L$305,"OK")&gt;='Parâmetros'!$B$11,AVERAGEIFS('Histórico'!$H$6:$H$305,'Histórico'!$B$6:$B$305,B434,'Histórico'!$A$6:$A$305,"&gt;="&amp;EDATE(EOMONTH('Parâmetros'!$B$2,0)+1,-'Parâmetros'!$B$4),'Histórico'!$A$6:$A$305,"&lt;="&amp;'Parâmetros'!$B$2,'Histórico'!$L$6:$L$305,"OK"),IF(INDEX('Parâmetros'!$G$18:$G$117,MATCH(B434,'Parâmetros'!$A$18:$A$117,0))="","",INDEX('Parâmetros'!$G$18:$G$117,MATCH(B434,'Parâmetros'!$A$18:$A$117,0)))))</f>
        <v/>
      </c>
      <c r="F434" s="45">
        <f>IF(B434="","",IF(COUNTIFS('Histórico'!$B$6:$B$305,B434,'Histórico'!$L$6:$L$305,"OK",'Histórico'!$M$6:$M$305,MONTH(A434),'Histórico'!$A$6:$A$305,"&lt;="&amp;'Parâmetros'!$B$2)&gt;='Parâmetros'!$B$12,MAX('Parâmetros'!$B$13,MIN('Parâmetros'!$B$14,IFERROR(AVERAGEIFS('Histórico'!$H$6:$H$305,'Histórico'!$B$6:$B$305,B434,'Histórico'!$L$6:$L$305,"OK",'Histórico'!$M$6:$M$305,MONTH(A434),'Histórico'!$A$6:$A$305,"&lt;="&amp;'Parâmetros'!$B$2)/AVERAGEIFS('Histórico'!$H$6:$H$305,'Histórico'!$B$6:$B$305,B434,'Histórico'!$L$6:$L$305,"OK",'Histórico'!$A$6:$A$305,"&lt;="&amp;'Parâmetros'!$B$2),1))),1))</f>
        <v/>
      </c>
      <c r="G434" s="45">
        <f>IF(OR(A434="",B434=""),"",MAX(0.1,1+SUMPRODUCT(--('Eventos'!$B$6:$B$105&lt;=EOMONTH(A434,0)),--('Eventos'!$C$6:$C$105&gt;=A434),--((('Eventos'!$D$6:$D$105=B434)+('Eventos'!$D$6:$D$105="TODOS"))&gt;0),--('Eventos'!$G$6:$G$105="Ativo"),--('Eventos'!$I$6:$I$105="OK"),'Eventos'!$F$6:$F$105)))</f>
        <v/>
      </c>
      <c r="H434" s="44">
        <f>IF(OR(B434="",E434=""),"",MAX(0,E434*F434*G434))</f>
        <v/>
      </c>
      <c r="I434" s="44">
        <f>IF(H434="","",H434*'Parâmetros'!$B$6)</f>
        <v/>
      </c>
      <c r="J434" s="44">
        <f>IF(H434="","",H434*'Parâmetros'!$B$7)</f>
        <v/>
      </c>
      <c r="K434" s="44">
        <f>IF(H434="","",H434*'Parâmetros'!$B$8)</f>
        <v/>
      </c>
      <c r="L434" s="44">
        <f>IF(H434="","",IF('Parâmetros'!$B$5="Conservador",I434,IF('Parâmetros'!$B$5="Otimista",K434,J434)))</f>
        <v/>
      </c>
      <c r="M434" s="46">
        <f>IF(B434="","",IF(COUNTIFS('Histórico'!$B$6:$B$305,B434,'Histórico'!$J$6:$J$305,"&lt;&gt;")&gt;='Parâmetros'!$B$10,AVERAGEIFS('Histórico'!$K$6:$K$305,'Histórico'!$B$6:$B$305,B434,'Histórico'!$J$6:$J$305,"&lt;&gt;"),'Parâmetros'!$B$9))</f>
        <v/>
      </c>
      <c r="N434" s="44">
        <f>IF(L434="","",MAX(0,L434*(1-M434)))</f>
        <v/>
      </c>
      <c r="O434" s="44">
        <f>IF(L434="","",L434*(1+M434))</f>
        <v/>
      </c>
      <c r="P434" s="44">
        <f>IF(L434="","",IF(INDEX('Parâmetros'!$E$18:$E$117,MATCH(B434,'Parâmetros'!$A$18:$A$117,0))="","",INDEX('Parâmetros'!$E$18:$E$117,MATCH(B434,'Parâmetros'!$A$18:$A$117,0))+N(INDEX('Parâmetros'!$F$18:$F$117,MATCH(B434,'Parâmetros'!$A$18:$A$117,0)))-SUMIFS($L$6:L434,$B$6:B434,B434,$A$6:A434,"&lt;="&amp;A434)))</f>
        <v/>
      </c>
      <c r="Q434" s="44">
        <f>IF(P434="","",MAX(0,-P434))</f>
        <v/>
      </c>
      <c r="R434" s="43">
        <f>IF(B434="","",IF(L434="","SEM BASE",IF(P434="","ESTOQUE NÃO INFORMADO",IF(P434&lt;0,"RUPTURA PREVISTA",IF(D434="Sem histórico","USAR DEMANDA INICIAL",IF(D434="Histórico insuficiente","HISTÓRICO INSUFICIENTE","OK"))))))</f>
        <v/>
      </c>
    </row>
    <row r="435">
      <c r="A435" s="42">
        <f>IF(B435="","",EDATE(EOMONTH('Parâmetros'!$B$2,0)+1,MOD(ROW()-6,12)))</f>
        <v/>
      </c>
      <c r="B43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35" s="43">
        <f>IF(B435="","",INDEX('Parâmetros'!$B$18:$B$117,MATCH(B435,'Parâmetros'!$A$18:$A$117,0)))</f>
        <v/>
      </c>
      <c r="D435" s="43">
        <f>IF(B435="","",INDEX('Parâmetros'!$I$18:$I$117,MATCH(B435,'Parâmetros'!$A$18:$A$117,0)))</f>
        <v/>
      </c>
      <c r="E435" s="44">
        <f>IF(B435="","",IF(COUNTIFS('Histórico'!$B$6:$B$305,B435,'Histórico'!$A$6:$A$305,"&gt;="&amp;EDATE(EOMONTH('Parâmetros'!$B$2,0)+1,-'Parâmetros'!$B$4),'Histórico'!$A$6:$A$305,"&lt;="&amp;'Parâmetros'!$B$2,'Histórico'!$L$6:$L$305,"OK")&gt;='Parâmetros'!$B$11,AVERAGEIFS('Histórico'!$H$6:$H$305,'Histórico'!$B$6:$B$305,B435,'Histórico'!$A$6:$A$305,"&gt;="&amp;EDATE(EOMONTH('Parâmetros'!$B$2,0)+1,-'Parâmetros'!$B$4),'Histórico'!$A$6:$A$305,"&lt;="&amp;'Parâmetros'!$B$2,'Histórico'!$L$6:$L$305,"OK"),IF(INDEX('Parâmetros'!$G$18:$G$117,MATCH(B435,'Parâmetros'!$A$18:$A$117,0))="","",INDEX('Parâmetros'!$G$18:$G$117,MATCH(B435,'Parâmetros'!$A$18:$A$117,0)))))</f>
        <v/>
      </c>
      <c r="F435" s="45">
        <f>IF(B435="","",IF(COUNTIFS('Histórico'!$B$6:$B$305,B435,'Histórico'!$L$6:$L$305,"OK",'Histórico'!$M$6:$M$305,MONTH(A435),'Histórico'!$A$6:$A$305,"&lt;="&amp;'Parâmetros'!$B$2)&gt;='Parâmetros'!$B$12,MAX('Parâmetros'!$B$13,MIN('Parâmetros'!$B$14,IFERROR(AVERAGEIFS('Histórico'!$H$6:$H$305,'Histórico'!$B$6:$B$305,B435,'Histórico'!$L$6:$L$305,"OK",'Histórico'!$M$6:$M$305,MONTH(A435),'Histórico'!$A$6:$A$305,"&lt;="&amp;'Parâmetros'!$B$2)/AVERAGEIFS('Histórico'!$H$6:$H$305,'Histórico'!$B$6:$B$305,B435,'Histórico'!$L$6:$L$305,"OK",'Histórico'!$A$6:$A$305,"&lt;="&amp;'Parâmetros'!$B$2),1))),1))</f>
        <v/>
      </c>
      <c r="G435" s="45">
        <f>IF(OR(A435="",B435=""),"",MAX(0.1,1+SUMPRODUCT(--('Eventos'!$B$6:$B$105&lt;=EOMONTH(A435,0)),--('Eventos'!$C$6:$C$105&gt;=A435),--((('Eventos'!$D$6:$D$105=B435)+('Eventos'!$D$6:$D$105="TODOS"))&gt;0),--('Eventos'!$G$6:$G$105="Ativo"),--('Eventos'!$I$6:$I$105="OK"),'Eventos'!$F$6:$F$105)))</f>
        <v/>
      </c>
      <c r="H435" s="44">
        <f>IF(OR(B435="",E435=""),"",MAX(0,E435*F435*G435))</f>
        <v/>
      </c>
      <c r="I435" s="44">
        <f>IF(H435="","",H435*'Parâmetros'!$B$6)</f>
        <v/>
      </c>
      <c r="J435" s="44">
        <f>IF(H435="","",H435*'Parâmetros'!$B$7)</f>
        <v/>
      </c>
      <c r="K435" s="44">
        <f>IF(H435="","",H435*'Parâmetros'!$B$8)</f>
        <v/>
      </c>
      <c r="L435" s="44">
        <f>IF(H435="","",IF('Parâmetros'!$B$5="Conservador",I435,IF('Parâmetros'!$B$5="Otimista",K435,J435)))</f>
        <v/>
      </c>
      <c r="M435" s="46">
        <f>IF(B435="","",IF(COUNTIFS('Histórico'!$B$6:$B$305,B435,'Histórico'!$J$6:$J$305,"&lt;&gt;")&gt;='Parâmetros'!$B$10,AVERAGEIFS('Histórico'!$K$6:$K$305,'Histórico'!$B$6:$B$305,B435,'Histórico'!$J$6:$J$305,"&lt;&gt;"),'Parâmetros'!$B$9))</f>
        <v/>
      </c>
      <c r="N435" s="44">
        <f>IF(L435="","",MAX(0,L435*(1-M435)))</f>
        <v/>
      </c>
      <c r="O435" s="44">
        <f>IF(L435="","",L435*(1+M435))</f>
        <v/>
      </c>
      <c r="P435" s="44">
        <f>IF(L435="","",IF(INDEX('Parâmetros'!$E$18:$E$117,MATCH(B435,'Parâmetros'!$A$18:$A$117,0))="","",INDEX('Parâmetros'!$E$18:$E$117,MATCH(B435,'Parâmetros'!$A$18:$A$117,0))+N(INDEX('Parâmetros'!$F$18:$F$117,MATCH(B435,'Parâmetros'!$A$18:$A$117,0)))-SUMIFS($L$6:L435,$B$6:B435,B435,$A$6:A435,"&lt;="&amp;A435)))</f>
        <v/>
      </c>
      <c r="Q435" s="44">
        <f>IF(P435="","",MAX(0,-P435))</f>
        <v/>
      </c>
      <c r="R435" s="43">
        <f>IF(B435="","",IF(L435="","SEM BASE",IF(P435="","ESTOQUE NÃO INFORMADO",IF(P435&lt;0,"RUPTURA PREVISTA",IF(D435="Sem histórico","USAR DEMANDA INICIAL",IF(D435="Histórico insuficiente","HISTÓRICO INSUFICIENTE","OK"))))))</f>
        <v/>
      </c>
    </row>
    <row r="436">
      <c r="A436" s="42">
        <f>IF(B436="","",EDATE(EOMONTH('Parâmetros'!$B$2,0)+1,MOD(ROW()-6,12)))</f>
        <v/>
      </c>
      <c r="B43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36" s="43">
        <f>IF(B436="","",INDEX('Parâmetros'!$B$18:$B$117,MATCH(B436,'Parâmetros'!$A$18:$A$117,0)))</f>
        <v/>
      </c>
      <c r="D436" s="43">
        <f>IF(B436="","",INDEX('Parâmetros'!$I$18:$I$117,MATCH(B436,'Parâmetros'!$A$18:$A$117,0)))</f>
        <v/>
      </c>
      <c r="E436" s="44">
        <f>IF(B436="","",IF(COUNTIFS('Histórico'!$B$6:$B$305,B436,'Histórico'!$A$6:$A$305,"&gt;="&amp;EDATE(EOMONTH('Parâmetros'!$B$2,0)+1,-'Parâmetros'!$B$4),'Histórico'!$A$6:$A$305,"&lt;="&amp;'Parâmetros'!$B$2,'Histórico'!$L$6:$L$305,"OK")&gt;='Parâmetros'!$B$11,AVERAGEIFS('Histórico'!$H$6:$H$305,'Histórico'!$B$6:$B$305,B436,'Histórico'!$A$6:$A$305,"&gt;="&amp;EDATE(EOMONTH('Parâmetros'!$B$2,0)+1,-'Parâmetros'!$B$4),'Histórico'!$A$6:$A$305,"&lt;="&amp;'Parâmetros'!$B$2,'Histórico'!$L$6:$L$305,"OK"),IF(INDEX('Parâmetros'!$G$18:$G$117,MATCH(B436,'Parâmetros'!$A$18:$A$117,0))="","",INDEX('Parâmetros'!$G$18:$G$117,MATCH(B436,'Parâmetros'!$A$18:$A$117,0)))))</f>
        <v/>
      </c>
      <c r="F436" s="45">
        <f>IF(B436="","",IF(COUNTIFS('Histórico'!$B$6:$B$305,B436,'Histórico'!$L$6:$L$305,"OK",'Histórico'!$M$6:$M$305,MONTH(A436),'Histórico'!$A$6:$A$305,"&lt;="&amp;'Parâmetros'!$B$2)&gt;='Parâmetros'!$B$12,MAX('Parâmetros'!$B$13,MIN('Parâmetros'!$B$14,IFERROR(AVERAGEIFS('Histórico'!$H$6:$H$305,'Histórico'!$B$6:$B$305,B436,'Histórico'!$L$6:$L$305,"OK",'Histórico'!$M$6:$M$305,MONTH(A436),'Histórico'!$A$6:$A$305,"&lt;="&amp;'Parâmetros'!$B$2)/AVERAGEIFS('Histórico'!$H$6:$H$305,'Histórico'!$B$6:$B$305,B436,'Histórico'!$L$6:$L$305,"OK",'Histórico'!$A$6:$A$305,"&lt;="&amp;'Parâmetros'!$B$2),1))),1))</f>
        <v/>
      </c>
      <c r="G436" s="45">
        <f>IF(OR(A436="",B436=""),"",MAX(0.1,1+SUMPRODUCT(--('Eventos'!$B$6:$B$105&lt;=EOMONTH(A436,0)),--('Eventos'!$C$6:$C$105&gt;=A436),--((('Eventos'!$D$6:$D$105=B436)+('Eventos'!$D$6:$D$105="TODOS"))&gt;0),--('Eventos'!$G$6:$G$105="Ativo"),--('Eventos'!$I$6:$I$105="OK"),'Eventos'!$F$6:$F$105)))</f>
        <v/>
      </c>
      <c r="H436" s="44">
        <f>IF(OR(B436="",E436=""),"",MAX(0,E436*F436*G436))</f>
        <v/>
      </c>
      <c r="I436" s="44">
        <f>IF(H436="","",H436*'Parâmetros'!$B$6)</f>
        <v/>
      </c>
      <c r="J436" s="44">
        <f>IF(H436="","",H436*'Parâmetros'!$B$7)</f>
        <v/>
      </c>
      <c r="K436" s="44">
        <f>IF(H436="","",H436*'Parâmetros'!$B$8)</f>
        <v/>
      </c>
      <c r="L436" s="44">
        <f>IF(H436="","",IF('Parâmetros'!$B$5="Conservador",I436,IF('Parâmetros'!$B$5="Otimista",K436,J436)))</f>
        <v/>
      </c>
      <c r="M436" s="46">
        <f>IF(B436="","",IF(COUNTIFS('Histórico'!$B$6:$B$305,B436,'Histórico'!$J$6:$J$305,"&lt;&gt;")&gt;='Parâmetros'!$B$10,AVERAGEIFS('Histórico'!$K$6:$K$305,'Histórico'!$B$6:$B$305,B436,'Histórico'!$J$6:$J$305,"&lt;&gt;"),'Parâmetros'!$B$9))</f>
        <v/>
      </c>
      <c r="N436" s="44">
        <f>IF(L436="","",MAX(0,L436*(1-M436)))</f>
        <v/>
      </c>
      <c r="O436" s="44">
        <f>IF(L436="","",L436*(1+M436))</f>
        <v/>
      </c>
      <c r="P436" s="44">
        <f>IF(L436="","",IF(INDEX('Parâmetros'!$E$18:$E$117,MATCH(B436,'Parâmetros'!$A$18:$A$117,0))="","",INDEX('Parâmetros'!$E$18:$E$117,MATCH(B436,'Parâmetros'!$A$18:$A$117,0))+N(INDEX('Parâmetros'!$F$18:$F$117,MATCH(B436,'Parâmetros'!$A$18:$A$117,0)))-SUMIFS($L$6:L436,$B$6:B436,B436,$A$6:A436,"&lt;="&amp;A436)))</f>
        <v/>
      </c>
      <c r="Q436" s="44">
        <f>IF(P436="","",MAX(0,-P436))</f>
        <v/>
      </c>
      <c r="R436" s="43">
        <f>IF(B436="","",IF(L436="","SEM BASE",IF(P436="","ESTOQUE NÃO INFORMADO",IF(P436&lt;0,"RUPTURA PREVISTA",IF(D436="Sem histórico","USAR DEMANDA INICIAL",IF(D436="Histórico insuficiente","HISTÓRICO INSUFICIENTE","OK"))))))</f>
        <v/>
      </c>
    </row>
    <row r="437">
      <c r="A437" s="42">
        <f>IF(B437="","",EDATE(EOMONTH('Parâmetros'!$B$2,0)+1,MOD(ROW()-6,12)))</f>
        <v/>
      </c>
      <c r="B43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37" s="43">
        <f>IF(B437="","",INDEX('Parâmetros'!$B$18:$B$117,MATCH(B437,'Parâmetros'!$A$18:$A$117,0)))</f>
        <v/>
      </c>
      <c r="D437" s="43">
        <f>IF(B437="","",INDEX('Parâmetros'!$I$18:$I$117,MATCH(B437,'Parâmetros'!$A$18:$A$117,0)))</f>
        <v/>
      </c>
      <c r="E437" s="44">
        <f>IF(B437="","",IF(COUNTIFS('Histórico'!$B$6:$B$305,B437,'Histórico'!$A$6:$A$305,"&gt;="&amp;EDATE(EOMONTH('Parâmetros'!$B$2,0)+1,-'Parâmetros'!$B$4),'Histórico'!$A$6:$A$305,"&lt;="&amp;'Parâmetros'!$B$2,'Histórico'!$L$6:$L$305,"OK")&gt;='Parâmetros'!$B$11,AVERAGEIFS('Histórico'!$H$6:$H$305,'Histórico'!$B$6:$B$305,B437,'Histórico'!$A$6:$A$305,"&gt;="&amp;EDATE(EOMONTH('Parâmetros'!$B$2,0)+1,-'Parâmetros'!$B$4),'Histórico'!$A$6:$A$305,"&lt;="&amp;'Parâmetros'!$B$2,'Histórico'!$L$6:$L$305,"OK"),IF(INDEX('Parâmetros'!$G$18:$G$117,MATCH(B437,'Parâmetros'!$A$18:$A$117,0))="","",INDEX('Parâmetros'!$G$18:$G$117,MATCH(B437,'Parâmetros'!$A$18:$A$117,0)))))</f>
        <v/>
      </c>
      <c r="F437" s="45">
        <f>IF(B437="","",IF(COUNTIFS('Histórico'!$B$6:$B$305,B437,'Histórico'!$L$6:$L$305,"OK",'Histórico'!$M$6:$M$305,MONTH(A437),'Histórico'!$A$6:$A$305,"&lt;="&amp;'Parâmetros'!$B$2)&gt;='Parâmetros'!$B$12,MAX('Parâmetros'!$B$13,MIN('Parâmetros'!$B$14,IFERROR(AVERAGEIFS('Histórico'!$H$6:$H$305,'Histórico'!$B$6:$B$305,B437,'Histórico'!$L$6:$L$305,"OK",'Histórico'!$M$6:$M$305,MONTH(A437),'Histórico'!$A$6:$A$305,"&lt;="&amp;'Parâmetros'!$B$2)/AVERAGEIFS('Histórico'!$H$6:$H$305,'Histórico'!$B$6:$B$305,B437,'Histórico'!$L$6:$L$305,"OK",'Histórico'!$A$6:$A$305,"&lt;="&amp;'Parâmetros'!$B$2),1))),1))</f>
        <v/>
      </c>
      <c r="G437" s="45">
        <f>IF(OR(A437="",B437=""),"",MAX(0.1,1+SUMPRODUCT(--('Eventos'!$B$6:$B$105&lt;=EOMONTH(A437,0)),--('Eventos'!$C$6:$C$105&gt;=A437),--((('Eventos'!$D$6:$D$105=B437)+('Eventos'!$D$6:$D$105="TODOS"))&gt;0),--('Eventos'!$G$6:$G$105="Ativo"),--('Eventos'!$I$6:$I$105="OK"),'Eventos'!$F$6:$F$105)))</f>
        <v/>
      </c>
      <c r="H437" s="44">
        <f>IF(OR(B437="",E437=""),"",MAX(0,E437*F437*G437))</f>
        <v/>
      </c>
      <c r="I437" s="44">
        <f>IF(H437="","",H437*'Parâmetros'!$B$6)</f>
        <v/>
      </c>
      <c r="J437" s="44">
        <f>IF(H437="","",H437*'Parâmetros'!$B$7)</f>
        <v/>
      </c>
      <c r="K437" s="44">
        <f>IF(H437="","",H437*'Parâmetros'!$B$8)</f>
        <v/>
      </c>
      <c r="L437" s="44">
        <f>IF(H437="","",IF('Parâmetros'!$B$5="Conservador",I437,IF('Parâmetros'!$B$5="Otimista",K437,J437)))</f>
        <v/>
      </c>
      <c r="M437" s="46">
        <f>IF(B437="","",IF(COUNTIFS('Histórico'!$B$6:$B$305,B437,'Histórico'!$J$6:$J$305,"&lt;&gt;")&gt;='Parâmetros'!$B$10,AVERAGEIFS('Histórico'!$K$6:$K$305,'Histórico'!$B$6:$B$305,B437,'Histórico'!$J$6:$J$305,"&lt;&gt;"),'Parâmetros'!$B$9))</f>
        <v/>
      </c>
      <c r="N437" s="44">
        <f>IF(L437="","",MAX(0,L437*(1-M437)))</f>
        <v/>
      </c>
      <c r="O437" s="44">
        <f>IF(L437="","",L437*(1+M437))</f>
        <v/>
      </c>
      <c r="P437" s="44">
        <f>IF(L437="","",IF(INDEX('Parâmetros'!$E$18:$E$117,MATCH(B437,'Parâmetros'!$A$18:$A$117,0))="","",INDEX('Parâmetros'!$E$18:$E$117,MATCH(B437,'Parâmetros'!$A$18:$A$117,0))+N(INDEX('Parâmetros'!$F$18:$F$117,MATCH(B437,'Parâmetros'!$A$18:$A$117,0)))-SUMIFS($L$6:L437,$B$6:B437,B437,$A$6:A437,"&lt;="&amp;A437)))</f>
        <v/>
      </c>
      <c r="Q437" s="44">
        <f>IF(P437="","",MAX(0,-P437))</f>
        <v/>
      </c>
      <c r="R437" s="43">
        <f>IF(B437="","",IF(L437="","SEM BASE",IF(P437="","ESTOQUE NÃO INFORMADO",IF(P437&lt;0,"RUPTURA PREVISTA",IF(D437="Sem histórico","USAR DEMANDA INICIAL",IF(D437="Histórico insuficiente","HISTÓRICO INSUFICIENTE","OK"))))))</f>
        <v/>
      </c>
    </row>
    <row r="438">
      <c r="A438" s="42">
        <f>IF(B438="","",EDATE(EOMONTH('Parâmetros'!$B$2,0)+1,MOD(ROW()-6,12)))</f>
        <v/>
      </c>
      <c r="B43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38" s="43">
        <f>IF(B438="","",INDEX('Parâmetros'!$B$18:$B$117,MATCH(B438,'Parâmetros'!$A$18:$A$117,0)))</f>
        <v/>
      </c>
      <c r="D438" s="43">
        <f>IF(B438="","",INDEX('Parâmetros'!$I$18:$I$117,MATCH(B438,'Parâmetros'!$A$18:$A$117,0)))</f>
        <v/>
      </c>
      <c r="E438" s="44">
        <f>IF(B438="","",IF(COUNTIFS('Histórico'!$B$6:$B$305,B438,'Histórico'!$A$6:$A$305,"&gt;="&amp;EDATE(EOMONTH('Parâmetros'!$B$2,0)+1,-'Parâmetros'!$B$4),'Histórico'!$A$6:$A$305,"&lt;="&amp;'Parâmetros'!$B$2,'Histórico'!$L$6:$L$305,"OK")&gt;='Parâmetros'!$B$11,AVERAGEIFS('Histórico'!$H$6:$H$305,'Histórico'!$B$6:$B$305,B438,'Histórico'!$A$6:$A$305,"&gt;="&amp;EDATE(EOMONTH('Parâmetros'!$B$2,0)+1,-'Parâmetros'!$B$4),'Histórico'!$A$6:$A$305,"&lt;="&amp;'Parâmetros'!$B$2,'Histórico'!$L$6:$L$305,"OK"),IF(INDEX('Parâmetros'!$G$18:$G$117,MATCH(B438,'Parâmetros'!$A$18:$A$117,0))="","",INDEX('Parâmetros'!$G$18:$G$117,MATCH(B438,'Parâmetros'!$A$18:$A$117,0)))))</f>
        <v/>
      </c>
      <c r="F438" s="45">
        <f>IF(B438="","",IF(COUNTIFS('Histórico'!$B$6:$B$305,B438,'Histórico'!$L$6:$L$305,"OK",'Histórico'!$M$6:$M$305,MONTH(A438),'Histórico'!$A$6:$A$305,"&lt;="&amp;'Parâmetros'!$B$2)&gt;='Parâmetros'!$B$12,MAX('Parâmetros'!$B$13,MIN('Parâmetros'!$B$14,IFERROR(AVERAGEIFS('Histórico'!$H$6:$H$305,'Histórico'!$B$6:$B$305,B438,'Histórico'!$L$6:$L$305,"OK",'Histórico'!$M$6:$M$305,MONTH(A438),'Histórico'!$A$6:$A$305,"&lt;="&amp;'Parâmetros'!$B$2)/AVERAGEIFS('Histórico'!$H$6:$H$305,'Histórico'!$B$6:$B$305,B438,'Histórico'!$L$6:$L$305,"OK",'Histórico'!$A$6:$A$305,"&lt;="&amp;'Parâmetros'!$B$2),1))),1))</f>
        <v/>
      </c>
      <c r="G438" s="45">
        <f>IF(OR(A438="",B438=""),"",MAX(0.1,1+SUMPRODUCT(--('Eventos'!$B$6:$B$105&lt;=EOMONTH(A438,0)),--('Eventos'!$C$6:$C$105&gt;=A438),--((('Eventos'!$D$6:$D$105=B438)+('Eventos'!$D$6:$D$105="TODOS"))&gt;0),--('Eventos'!$G$6:$G$105="Ativo"),--('Eventos'!$I$6:$I$105="OK"),'Eventos'!$F$6:$F$105)))</f>
        <v/>
      </c>
      <c r="H438" s="44">
        <f>IF(OR(B438="",E438=""),"",MAX(0,E438*F438*G438))</f>
        <v/>
      </c>
      <c r="I438" s="44">
        <f>IF(H438="","",H438*'Parâmetros'!$B$6)</f>
        <v/>
      </c>
      <c r="J438" s="44">
        <f>IF(H438="","",H438*'Parâmetros'!$B$7)</f>
        <v/>
      </c>
      <c r="K438" s="44">
        <f>IF(H438="","",H438*'Parâmetros'!$B$8)</f>
        <v/>
      </c>
      <c r="L438" s="44">
        <f>IF(H438="","",IF('Parâmetros'!$B$5="Conservador",I438,IF('Parâmetros'!$B$5="Otimista",K438,J438)))</f>
        <v/>
      </c>
      <c r="M438" s="46">
        <f>IF(B438="","",IF(COUNTIFS('Histórico'!$B$6:$B$305,B438,'Histórico'!$J$6:$J$305,"&lt;&gt;")&gt;='Parâmetros'!$B$10,AVERAGEIFS('Histórico'!$K$6:$K$305,'Histórico'!$B$6:$B$305,B438,'Histórico'!$J$6:$J$305,"&lt;&gt;"),'Parâmetros'!$B$9))</f>
        <v/>
      </c>
      <c r="N438" s="44">
        <f>IF(L438="","",MAX(0,L438*(1-M438)))</f>
        <v/>
      </c>
      <c r="O438" s="44">
        <f>IF(L438="","",L438*(1+M438))</f>
        <v/>
      </c>
      <c r="P438" s="44">
        <f>IF(L438="","",IF(INDEX('Parâmetros'!$E$18:$E$117,MATCH(B438,'Parâmetros'!$A$18:$A$117,0))="","",INDEX('Parâmetros'!$E$18:$E$117,MATCH(B438,'Parâmetros'!$A$18:$A$117,0))+N(INDEX('Parâmetros'!$F$18:$F$117,MATCH(B438,'Parâmetros'!$A$18:$A$117,0)))-SUMIFS($L$6:L438,$B$6:B438,B438,$A$6:A438,"&lt;="&amp;A438)))</f>
        <v/>
      </c>
      <c r="Q438" s="44">
        <f>IF(P438="","",MAX(0,-P438))</f>
        <v/>
      </c>
      <c r="R438" s="43">
        <f>IF(B438="","",IF(L438="","SEM BASE",IF(P438="","ESTOQUE NÃO INFORMADO",IF(P438&lt;0,"RUPTURA PREVISTA",IF(D438="Sem histórico","USAR DEMANDA INICIAL",IF(D438="Histórico insuficiente","HISTÓRICO INSUFICIENTE","OK"))))))</f>
        <v/>
      </c>
    </row>
    <row r="439">
      <c r="A439" s="42">
        <f>IF(B439="","",EDATE(EOMONTH('Parâmetros'!$B$2,0)+1,MOD(ROW()-6,12)))</f>
        <v/>
      </c>
      <c r="B43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39" s="43">
        <f>IF(B439="","",INDEX('Parâmetros'!$B$18:$B$117,MATCH(B439,'Parâmetros'!$A$18:$A$117,0)))</f>
        <v/>
      </c>
      <c r="D439" s="43">
        <f>IF(B439="","",INDEX('Parâmetros'!$I$18:$I$117,MATCH(B439,'Parâmetros'!$A$18:$A$117,0)))</f>
        <v/>
      </c>
      <c r="E439" s="44">
        <f>IF(B439="","",IF(COUNTIFS('Histórico'!$B$6:$B$305,B439,'Histórico'!$A$6:$A$305,"&gt;="&amp;EDATE(EOMONTH('Parâmetros'!$B$2,0)+1,-'Parâmetros'!$B$4),'Histórico'!$A$6:$A$305,"&lt;="&amp;'Parâmetros'!$B$2,'Histórico'!$L$6:$L$305,"OK")&gt;='Parâmetros'!$B$11,AVERAGEIFS('Histórico'!$H$6:$H$305,'Histórico'!$B$6:$B$305,B439,'Histórico'!$A$6:$A$305,"&gt;="&amp;EDATE(EOMONTH('Parâmetros'!$B$2,0)+1,-'Parâmetros'!$B$4),'Histórico'!$A$6:$A$305,"&lt;="&amp;'Parâmetros'!$B$2,'Histórico'!$L$6:$L$305,"OK"),IF(INDEX('Parâmetros'!$G$18:$G$117,MATCH(B439,'Parâmetros'!$A$18:$A$117,0))="","",INDEX('Parâmetros'!$G$18:$G$117,MATCH(B439,'Parâmetros'!$A$18:$A$117,0)))))</f>
        <v/>
      </c>
      <c r="F439" s="45">
        <f>IF(B439="","",IF(COUNTIFS('Histórico'!$B$6:$B$305,B439,'Histórico'!$L$6:$L$305,"OK",'Histórico'!$M$6:$M$305,MONTH(A439),'Histórico'!$A$6:$A$305,"&lt;="&amp;'Parâmetros'!$B$2)&gt;='Parâmetros'!$B$12,MAX('Parâmetros'!$B$13,MIN('Parâmetros'!$B$14,IFERROR(AVERAGEIFS('Histórico'!$H$6:$H$305,'Histórico'!$B$6:$B$305,B439,'Histórico'!$L$6:$L$305,"OK",'Histórico'!$M$6:$M$305,MONTH(A439),'Histórico'!$A$6:$A$305,"&lt;="&amp;'Parâmetros'!$B$2)/AVERAGEIFS('Histórico'!$H$6:$H$305,'Histórico'!$B$6:$B$305,B439,'Histórico'!$L$6:$L$305,"OK",'Histórico'!$A$6:$A$305,"&lt;="&amp;'Parâmetros'!$B$2),1))),1))</f>
        <v/>
      </c>
      <c r="G439" s="45">
        <f>IF(OR(A439="",B439=""),"",MAX(0.1,1+SUMPRODUCT(--('Eventos'!$B$6:$B$105&lt;=EOMONTH(A439,0)),--('Eventos'!$C$6:$C$105&gt;=A439),--((('Eventos'!$D$6:$D$105=B439)+('Eventos'!$D$6:$D$105="TODOS"))&gt;0),--('Eventos'!$G$6:$G$105="Ativo"),--('Eventos'!$I$6:$I$105="OK"),'Eventos'!$F$6:$F$105)))</f>
        <v/>
      </c>
      <c r="H439" s="44">
        <f>IF(OR(B439="",E439=""),"",MAX(0,E439*F439*G439))</f>
        <v/>
      </c>
      <c r="I439" s="44">
        <f>IF(H439="","",H439*'Parâmetros'!$B$6)</f>
        <v/>
      </c>
      <c r="J439" s="44">
        <f>IF(H439="","",H439*'Parâmetros'!$B$7)</f>
        <v/>
      </c>
      <c r="K439" s="44">
        <f>IF(H439="","",H439*'Parâmetros'!$B$8)</f>
        <v/>
      </c>
      <c r="L439" s="44">
        <f>IF(H439="","",IF('Parâmetros'!$B$5="Conservador",I439,IF('Parâmetros'!$B$5="Otimista",K439,J439)))</f>
        <v/>
      </c>
      <c r="M439" s="46">
        <f>IF(B439="","",IF(COUNTIFS('Histórico'!$B$6:$B$305,B439,'Histórico'!$J$6:$J$305,"&lt;&gt;")&gt;='Parâmetros'!$B$10,AVERAGEIFS('Histórico'!$K$6:$K$305,'Histórico'!$B$6:$B$305,B439,'Histórico'!$J$6:$J$305,"&lt;&gt;"),'Parâmetros'!$B$9))</f>
        <v/>
      </c>
      <c r="N439" s="44">
        <f>IF(L439="","",MAX(0,L439*(1-M439)))</f>
        <v/>
      </c>
      <c r="O439" s="44">
        <f>IF(L439="","",L439*(1+M439))</f>
        <v/>
      </c>
      <c r="P439" s="44">
        <f>IF(L439="","",IF(INDEX('Parâmetros'!$E$18:$E$117,MATCH(B439,'Parâmetros'!$A$18:$A$117,0))="","",INDEX('Parâmetros'!$E$18:$E$117,MATCH(B439,'Parâmetros'!$A$18:$A$117,0))+N(INDEX('Parâmetros'!$F$18:$F$117,MATCH(B439,'Parâmetros'!$A$18:$A$117,0)))-SUMIFS($L$6:L439,$B$6:B439,B439,$A$6:A439,"&lt;="&amp;A439)))</f>
        <v/>
      </c>
      <c r="Q439" s="44">
        <f>IF(P439="","",MAX(0,-P439))</f>
        <v/>
      </c>
      <c r="R439" s="43">
        <f>IF(B439="","",IF(L439="","SEM BASE",IF(P439="","ESTOQUE NÃO INFORMADO",IF(P439&lt;0,"RUPTURA PREVISTA",IF(D439="Sem histórico","USAR DEMANDA INICIAL",IF(D439="Histórico insuficiente","HISTÓRICO INSUFICIENTE","OK"))))))</f>
        <v/>
      </c>
    </row>
    <row r="440">
      <c r="A440" s="42">
        <f>IF(B440="","",EDATE(EOMONTH('Parâmetros'!$B$2,0)+1,MOD(ROW()-6,12)))</f>
        <v/>
      </c>
      <c r="B44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40" s="43">
        <f>IF(B440="","",INDEX('Parâmetros'!$B$18:$B$117,MATCH(B440,'Parâmetros'!$A$18:$A$117,0)))</f>
        <v/>
      </c>
      <c r="D440" s="43">
        <f>IF(B440="","",INDEX('Parâmetros'!$I$18:$I$117,MATCH(B440,'Parâmetros'!$A$18:$A$117,0)))</f>
        <v/>
      </c>
      <c r="E440" s="44">
        <f>IF(B440="","",IF(COUNTIFS('Histórico'!$B$6:$B$305,B440,'Histórico'!$A$6:$A$305,"&gt;="&amp;EDATE(EOMONTH('Parâmetros'!$B$2,0)+1,-'Parâmetros'!$B$4),'Histórico'!$A$6:$A$305,"&lt;="&amp;'Parâmetros'!$B$2,'Histórico'!$L$6:$L$305,"OK")&gt;='Parâmetros'!$B$11,AVERAGEIFS('Histórico'!$H$6:$H$305,'Histórico'!$B$6:$B$305,B440,'Histórico'!$A$6:$A$305,"&gt;="&amp;EDATE(EOMONTH('Parâmetros'!$B$2,0)+1,-'Parâmetros'!$B$4),'Histórico'!$A$6:$A$305,"&lt;="&amp;'Parâmetros'!$B$2,'Histórico'!$L$6:$L$305,"OK"),IF(INDEX('Parâmetros'!$G$18:$G$117,MATCH(B440,'Parâmetros'!$A$18:$A$117,0))="","",INDEX('Parâmetros'!$G$18:$G$117,MATCH(B440,'Parâmetros'!$A$18:$A$117,0)))))</f>
        <v/>
      </c>
      <c r="F440" s="45">
        <f>IF(B440="","",IF(COUNTIFS('Histórico'!$B$6:$B$305,B440,'Histórico'!$L$6:$L$305,"OK",'Histórico'!$M$6:$M$305,MONTH(A440),'Histórico'!$A$6:$A$305,"&lt;="&amp;'Parâmetros'!$B$2)&gt;='Parâmetros'!$B$12,MAX('Parâmetros'!$B$13,MIN('Parâmetros'!$B$14,IFERROR(AVERAGEIFS('Histórico'!$H$6:$H$305,'Histórico'!$B$6:$B$305,B440,'Histórico'!$L$6:$L$305,"OK",'Histórico'!$M$6:$M$305,MONTH(A440),'Histórico'!$A$6:$A$305,"&lt;="&amp;'Parâmetros'!$B$2)/AVERAGEIFS('Histórico'!$H$6:$H$305,'Histórico'!$B$6:$B$305,B440,'Histórico'!$L$6:$L$305,"OK",'Histórico'!$A$6:$A$305,"&lt;="&amp;'Parâmetros'!$B$2),1))),1))</f>
        <v/>
      </c>
      <c r="G440" s="45">
        <f>IF(OR(A440="",B440=""),"",MAX(0.1,1+SUMPRODUCT(--('Eventos'!$B$6:$B$105&lt;=EOMONTH(A440,0)),--('Eventos'!$C$6:$C$105&gt;=A440),--((('Eventos'!$D$6:$D$105=B440)+('Eventos'!$D$6:$D$105="TODOS"))&gt;0),--('Eventos'!$G$6:$G$105="Ativo"),--('Eventos'!$I$6:$I$105="OK"),'Eventos'!$F$6:$F$105)))</f>
        <v/>
      </c>
      <c r="H440" s="44">
        <f>IF(OR(B440="",E440=""),"",MAX(0,E440*F440*G440))</f>
        <v/>
      </c>
      <c r="I440" s="44">
        <f>IF(H440="","",H440*'Parâmetros'!$B$6)</f>
        <v/>
      </c>
      <c r="J440" s="44">
        <f>IF(H440="","",H440*'Parâmetros'!$B$7)</f>
        <v/>
      </c>
      <c r="K440" s="44">
        <f>IF(H440="","",H440*'Parâmetros'!$B$8)</f>
        <v/>
      </c>
      <c r="L440" s="44">
        <f>IF(H440="","",IF('Parâmetros'!$B$5="Conservador",I440,IF('Parâmetros'!$B$5="Otimista",K440,J440)))</f>
        <v/>
      </c>
      <c r="M440" s="46">
        <f>IF(B440="","",IF(COUNTIFS('Histórico'!$B$6:$B$305,B440,'Histórico'!$J$6:$J$305,"&lt;&gt;")&gt;='Parâmetros'!$B$10,AVERAGEIFS('Histórico'!$K$6:$K$305,'Histórico'!$B$6:$B$305,B440,'Histórico'!$J$6:$J$305,"&lt;&gt;"),'Parâmetros'!$B$9))</f>
        <v/>
      </c>
      <c r="N440" s="44">
        <f>IF(L440="","",MAX(0,L440*(1-M440)))</f>
        <v/>
      </c>
      <c r="O440" s="44">
        <f>IF(L440="","",L440*(1+M440))</f>
        <v/>
      </c>
      <c r="P440" s="44">
        <f>IF(L440="","",IF(INDEX('Parâmetros'!$E$18:$E$117,MATCH(B440,'Parâmetros'!$A$18:$A$117,0))="","",INDEX('Parâmetros'!$E$18:$E$117,MATCH(B440,'Parâmetros'!$A$18:$A$117,0))+N(INDEX('Parâmetros'!$F$18:$F$117,MATCH(B440,'Parâmetros'!$A$18:$A$117,0)))-SUMIFS($L$6:L440,$B$6:B440,B440,$A$6:A440,"&lt;="&amp;A440)))</f>
        <v/>
      </c>
      <c r="Q440" s="44">
        <f>IF(P440="","",MAX(0,-P440))</f>
        <v/>
      </c>
      <c r="R440" s="43">
        <f>IF(B440="","",IF(L440="","SEM BASE",IF(P440="","ESTOQUE NÃO INFORMADO",IF(P440&lt;0,"RUPTURA PREVISTA",IF(D440="Sem histórico","USAR DEMANDA INICIAL",IF(D440="Histórico insuficiente","HISTÓRICO INSUFICIENTE","OK"))))))</f>
        <v/>
      </c>
    </row>
    <row r="441">
      <c r="A441" s="42">
        <f>IF(B441="","",EDATE(EOMONTH('Parâmetros'!$B$2,0)+1,MOD(ROW()-6,12)))</f>
        <v/>
      </c>
      <c r="B44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41" s="43">
        <f>IF(B441="","",INDEX('Parâmetros'!$B$18:$B$117,MATCH(B441,'Parâmetros'!$A$18:$A$117,0)))</f>
        <v/>
      </c>
      <c r="D441" s="43">
        <f>IF(B441="","",INDEX('Parâmetros'!$I$18:$I$117,MATCH(B441,'Parâmetros'!$A$18:$A$117,0)))</f>
        <v/>
      </c>
      <c r="E441" s="44">
        <f>IF(B441="","",IF(COUNTIFS('Histórico'!$B$6:$B$305,B441,'Histórico'!$A$6:$A$305,"&gt;="&amp;EDATE(EOMONTH('Parâmetros'!$B$2,0)+1,-'Parâmetros'!$B$4),'Histórico'!$A$6:$A$305,"&lt;="&amp;'Parâmetros'!$B$2,'Histórico'!$L$6:$L$305,"OK")&gt;='Parâmetros'!$B$11,AVERAGEIFS('Histórico'!$H$6:$H$305,'Histórico'!$B$6:$B$305,B441,'Histórico'!$A$6:$A$305,"&gt;="&amp;EDATE(EOMONTH('Parâmetros'!$B$2,0)+1,-'Parâmetros'!$B$4),'Histórico'!$A$6:$A$305,"&lt;="&amp;'Parâmetros'!$B$2,'Histórico'!$L$6:$L$305,"OK"),IF(INDEX('Parâmetros'!$G$18:$G$117,MATCH(B441,'Parâmetros'!$A$18:$A$117,0))="","",INDEX('Parâmetros'!$G$18:$G$117,MATCH(B441,'Parâmetros'!$A$18:$A$117,0)))))</f>
        <v/>
      </c>
      <c r="F441" s="45">
        <f>IF(B441="","",IF(COUNTIFS('Histórico'!$B$6:$B$305,B441,'Histórico'!$L$6:$L$305,"OK",'Histórico'!$M$6:$M$305,MONTH(A441),'Histórico'!$A$6:$A$305,"&lt;="&amp;'Parâmetros'!$B$2)&gt;='Parâmetros'!$B$12,MAX('Parâmetros'!$B$13,MIN('Parâmetros'!$B$14,IFERROR(AVERAGEIFS('Histórico'!$H$6:$H$305,'Histórico'!$B$6:$B$305,B441,'Histórico'!$L$6:$L$305,"OK",'Histórico'!$M$6:$M$305,MONTH(A441),'Histórico'!$A$6:$A$305,"&lt;="&amp;'Parâmetros'!$B$2)/AVERAGEIFS('Histórico'!$H$6:$H$305,'Histórico'!$B$6:$B$305,B441,'Histórico'!$L$6:$L$305,"OK",'Histórico'!$A$6:$A$305,"&lt;="&amp;'Parâmetros'!$B$2),1))),1))</f>
        <v/>
      </c>
      <c r="G441" s="45">
        <f>IF(OR(A441="",B441=""),"",MAX(0.1,1+SUMPRODUCT(--('Eventos'!$B$6:$B$105&lt;=EOMONTH(A441,0)),--('Eventos'!$C$6:$C$105&gt;=A441),--((('Eventos'!$D$6:$D$105=B441)+('Eventos'!$D$6:$D$105="TODOS"))&gt;0),--('Eventos'!$G$6:$G$105="Ativo"),--('Eventos'!$I$6:$I$105="OK"),'Eventos'!$F$6:$F$105)))</f>
        <v/>
      </c>
      <c r="H441" s="44">
        <f>IF(OR(B441="",E441=""),"",MAX(0,E441*F441*G441))</f>
        <v/>
      </c>
      <c r="I441" s="44">
        <f>IF(H441="","",H441*'Parâmetros'!$B$6)</f>
        <v/>
      </c>
      <c r="J441" s="44">
        <f>IF(H441="","",H441*'Parâmetros'!$B$7)</f>
        <v/>
      </c>
      <c r="K441" s="44">
        <f>IF(H441="","",H441*'Parâmetros'!$B$8)</f>
        <v/>
      </c>
      <c r="L441" s="44">
        <f>IF(H441="","",IF('Parâmetros'!$B$5="Conservador",I441,IF('Parâmetros'!$B$5="Otimista",K441,J441)))</f>
        <v/>
      </c>
      <c r="M441" s="46">
        <f>IF(B441="","",IF(COUNTIFS('Histórico'!$B$6:$B$305,B441,'Histórico'!$J$6:$J$305,"&lt;&gt;")&gt;='Parâmetros'!$B$10,AVERAGEIFS('Histórico'!$K$6:$K$305,'Histórico'!$B$6:$B$305,B441,'Histórico'!$J$6:$J$305,"&lt;&gt;"),'Parâmetros'!$B$9))</f>
        <v/>
      </c>
      <c r="N441" s="44">
        <f>IF(L441="","",MAX(0,L441*(1-M441)))</f>
        <v/>
      </c>
      <c r="O441" s="44">
        <f>IF(L441="","",L441*(1+M441))</f>
        <v/>
      </c>
      <c r="P441" s="44">
        <f>IF(L441="","",IF(INDEX('Parâmetros'!$E$18:$E$117,MATCH(B441,'Parâmetros'!$A$18:$A$117,0))="","",INDEX('Parâmetros'!$E$18:$E$117,MATCH(B441,'Parâmetros'!$A$18:$A$117,0))+N(INDEX('Parâmetros'!$F$18:$F$117,MATCH(B441,'Parâmetros'!$A$18:$A$117,0)))-SUMIFS($L$6:L441,$B$6:B441,B441,$A$6:A441,"&lt;="&amp;A441)))</f>
        <v/>
      </c>
      <c r="Q441" s="44">
        <f>IF(P441="","",MAX(0,-P441))</f>
        <v/>
      </c>
      <c r="R441" s="43">
        <f>IF(B441="","",IF(L441="","SEM BASE",IF(P441="","ESTOQUE NÃO INFORMADO",IF(P441&lt;0,"RUPTURA PREVISTA",IF(D441="Sem histórico","USAR DEMANDA INICIAL",IF(D441="Histórico insuficiente","HISTÓRICO INSUFICIENTE","OK"))))))</f>
        <v/>
      </c>
    </row>
    <row r="442">
      <c r="A442" s="42">
        <f>IF(B442="","",EDATE(EOMONTH('Parâmetros'!$B$2,0)+1,MOD(ROW()-6,12)))</f>
        <v/>
      </c>
      <c r="B44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42" s="43">
        <f>IF(B442="","",INDEX('Parâmetros'!$B$18:$B$117,MATCH(B442,'Parâmetros'!$A$18:$A$117,0)))</f>
        <v/>
      </c>
      <c r="D442" s="43">
        <f>IF(B442="","",INDEX('Parâmetros'!$I$18:$I$117,MATCH(B442,'Parâmetros'!$A$18:$A$117,0)))</f>
        <v/>
      </c>
      <c r="E442" s="44">
        <f>IF(B442="","",IF(COUNTIFS('Histórico'!$B$6:$B$305,B442,'Histórico'!$A$6:$A$305,"&gt;="&amp;EDATE(EOMONTH('Parâmetros'!$B$2,0)+1,-'Parâmetros'!$B$4),'Histórico'!$A$6:$A$305,"&lt;="&amp;'Parâmetros'!$B$2,'Histórico'!$L$6:$L$305,"OK")&gt;='Parâmetros'!$B$11,AVERAGEIFS('Histórico'!$H$6:$H$305,'Histórico'!$B$6:$B$305,B442,'Histórico'!$A$6:$A$305,"&gt;="&amp;EDATE(EOMONTH('Parâmetros'!$B$2,0)+1,-'Parâmetros'!$B$4),'Histórico'!$A$6:$A$305,"&lt;="&amp;'Parâmetros'!$B$2,'Histórico'!$L$6:$L$305,"OK"),IF(INDEX('Parâmetros'!$G$18:$G$117,MATCH(B442,'Parâmetros'!$A$18:$A$117,0))="","",INDEX('Parâmetros'!$G$18:$G$117,MATCH(B442,'Parâmetros'!$A$18:$A$117,0)))))</f>
        <v/>
      </c>
      <c r="F442" s="45">
        <f>IF(B442="","",IF(COUNTIFS('Histórico'!$B$6:$B$305,B442,'Histórico'!$L$6:$L$305,"OK",'Histórico'!$M$6:$M$305,MONTH(A442),'Histórico'!$A$6:$A$305,"&lt;="&amp;'Parâmetros'!$B$2)&gt;='Parâmetros'!$B$12,MAX('Parâmetros'!$B$13,MIN('Parâmetros'!$B$14,IFERROR(AVERAGEIFS('Histórico'!$H$6:$H$305,'Histórico'!$B$6:$B$305,B442,'Histórico'!$L$6:$L$305,"OK",'Histórico'!$M$6:$M$305,MONTH(A442),'Histórico'!$A$6:$A$305,"&lt;="&amp;'Parâmetros'!$B$2)/AVERAGEIFS('Histórico'!$H$6:$H$305,'Histórico'!$B$6:$B$305,B442,'Histórico'!$L$6:$L$305,"OK",'Histórico'!$A$6:$A$305,"&lt;="&amp;'Parâmetros'!$B$2),1))),1))</f>
        <v/>
      </c>
      <c r="G442" s="45">
        <f>IF(OR(A442="",B442=""),"",MAX(0.1,1+SUMPRODUCT(--('Eventos'!$B$6:$B$105&lt;=EOMONTH(A442,0)),--('Eventos'!$C$6:$C$105&gt;=A442),--((('Eventos'!$D$6:$D$105=B442)+('Eventos'!$D$6:$D$105="TODOS"))&gt;0),--('Eventos'!$G$6:$G$105="Ativo"),--('Eventos'!$I$6:$I$105="OK"),'Eventos'!$F$6:$F$105)))</f>
        <v/>
      </c>
      <c r="H442" s="44">
        <f>IF(OR(B442="",E442=""),"",MAX(0,E442*F442*G442))</f>
        <v/>
      </c>
      <c r="I442" s="44">
        <f>IF(H442="","",H442*'Parâmetros'!$B$6)</f>
        <v/>
      </c>
      <c r="J442" s="44">
        <f>IF(H442="","",H442*'Parâmetros'!$B$7)</f>
        <v/>
      </c>
      <c r="K442" s="44">
        <f>IF(H442="","",H442*'Parâmetros'!$B$8)</f>
        <v/>
      </c>
      <c r="L442" s="44">
        <f>IF(H442="","",IF('Parâmetros'!$B$5="Conservador",I442,IF('Parâmetros'!$B$5="Otimista",K442,J442)))</f>
        <v/>
      </c>
      <c r="M442" s="46">
        <f>IF(B442="","",IF(COUNTIFS('Histórico'!$B$6:$B$305,B442,'Histórico'!$J$6:$J$305,"&lt;&gt;")&gt;='Parâmetros'!$B$10,AVERAGEIFS('Histórico'!$K$6:$K$305,'Histórico'!$B$6:$B$305,B442,'Histórico'!$J$6:$J$305,"&lt;&gt;"),'Parâmetros'!$B$9))</f>
        <v/>
      </c>
      <c r="N442" s="44">
        <f>IF(L442="","",MAX(0,L442*(1-M442)))</f>
        <v/>
      </c>
      <c r="O442" s="44">
        <f>IF(L442="","",L442*(1+M442))</f>
        <v/>
      </c>
      <c r="P442" s="44">
        <f>IF(L442="","",IF(INDEX('Parâmetros'!$E$18:$E$117,MATCH(B442,'Parâmetros'!$A$18:$A$117,0))="","",INDEX('Parâmetros'!$E$18:$E$117,MATCH(B442,'Parâmetros'!$A$18:$A$117,0))+N(INDEX('Parâmetros'!$F$18:$F$117,MATCH(B442,'Parâmetros'!$A$18:$A$117,0)))-SUMIFS($L$6:L442,$B$6:B442,B442,$A$6:A442,"&lt;="&amp;A442)))</f>
        <v/>
      </c>
      <c r="Q442" s="44">
        <f>IF(P442="","",MAX(0,-P442))</f>
        <v/>
      </c>
      <c r="R442" s="43">
        <f>IF(B442="","",IF(L442="","SEM BASE",IF(P442="","ESTOQUE NÃO INFORMADO",IF(P442&lt;0,"RUPTURA PREVISTA",IF(D442="Sem histórico","USAR DEMANDA INICIAL",IF(D442="Histórico insuficiente","HISTÓRICO INSUFICIENTE","OK"))))))</f>
        <v/>
      </c>
    </row>
    <row r="443">
      <c r="A443" s="42">
        <f>IF(B443="","",EDATE(EOMONTH('Parâmetros'!$B$2,0)+1,MOD(ROW()-6,12)))</f>
        <v/>
      </c>
      <c r="B44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43" s="43">
        <f>IF(B443="","",INDEX('Parâmetros'!$B$18:$B$117,MATCH(B443,'Parâmetros'!$A$18:$A$117,0)))</f>
        <v/>
      </c>
      <c r="D443" s="43">
        <f>IF(B443="","",INDEX('Parâmetros'!$I$18:$I$117,MATCH(B443,'Parâmetros'!$A$18:$A$117,0)))</f>
        <v/>
      </c>
      <c r="E443" s="44">
        <f>IF(B443="","",IF(COUNTIFS('Histórico'!$B$6:$B$305,B443,'Histórico'!$A$6:$A$305,"&gt;="&amp;EDATE(EOMONTH('Parâmetros'!$B$2,0)+1,-'Parâmetros'!$B$4),'Histórico'!$A$6:$A$305,"&lt;="&amp;'Parâmetros'!$B$2,'Histórico'!$L$6:$L$305,"OK")&gt;='Parâmetros'!$B$11,AVERAGEIFS('Histórico'!$H$6:$H$305,'Histórico'!$B$6:$B$305,B443,'Histórico'!$A$6:$A$305,"&gt;="&amp;EDATE(EOMONTH('Parâmetros'!$B$2,0)+1,-'Parâmetros'!$B$4),'Histórico'!$A$6:$A$305,"&lt;="&amp;'Parâmetros'!$B$2,'Histórico'!$L$6:$L$305,"OK"),IF(INDEX('Parâmetros'!$G$18:$G$117,MATCH(B443,'Parâmetros'!$A$18:$A$117,0))="","",INDEX('Parâmetros'!$G$18:$G$117,MATCH(B443,'Parâmetros'!$A$18:$A$117,0)))))</f>
        <v/>
      </c>
      <c r="F443" s="45">
        <f>IF(B443="","",IF(COUNTIFS('Histórico'!$B$6:$B$305,B443,'Histórico'!$L$6:$L$305,"OK",'Histórico'!$M$6:$M$305,MONTH(A443),'Histórico'!$A$6:$A$305,"&lt;="&amp;'Parâmetros'!$B$2)&gt;='Parâmetros'!$B$12,MAX('Parâmetros'!$B$13,MIN('Parâmetros'!$B$14,IFERROR(AVERAGEIFS('Histórico'!$H$6:$H$305,'Histórico'!$B$6:$B$305,B443,'Histórico'!$L$6:$L$305,"OK",'Histórico'!$M$6:$M$305,MONTH(A443),'Histórico'!$A$6:$A$305,"&lt;="&amp;'Parâmetros'!$B$2)/AVERAGEIFS('Histórico'!$H$6:$H$305,'Histórico'!$B$6:$B$305,B443,'Histórico'!$L$6:$L$305,"OK",'Histórico'!$A$6:$A$305,"&lt;="&amp;'Parâmetros'!$B$2),1))),1))</f>
        <v/>
      </c>
      <c r="G443" s="45">
        <f>IF(OR(A443="",B443=""),"",MAX(0.1,1+SUMPRODUCT(--('Eventos'!$B$6:$B$105&lt;=EOMONTH(A443,0)),--('Eventos'!$C$6:$C$105&gt;=A443),--((('Eventos'!$D$6:$D$105=B443)+('Eventos'!$D$6:$D$105="TODOS"))&gt;0),--('Eventos'!$G$6:$G$105="Ativo"),--('Eventos'!$I$6:$I$105="OK"),'Eventos'!$F$6:$F$105)))</f>
        <v/>
      </c>
      <c r="H443" s="44">
        <f>IF(OR(B443="",E443=""),"",MAX(0,E443*F443*G443))</f>
        <v/>
      </c>
      <c r="I443" s="44">
        <f>IF(H443="","",H443*'Parâmetros'!$B$6)</f>
        <v/>
      </c>
      <c r="J443" s="44">
        <f>IF(H443="","",H443*'Parâmetros'!$B$7)</f>
        <v/>
      </c>
      <c r="K443" s="44">
        <f>IF(H443="","",H443*'Parâmetros'!$B$8)</f>
        <v/>
      </c>
      <c r="L443" s="44">
        <f>IF(H443="","",IF('Parâmetros'!$B$5="Conservador",I443,IF('Parâmetros'!$B$5="Otimista",K443,J443)))</f>
        <v/>
      </c>
      <c r="M443" s="46">
        <f>IF(B443="","",IF(COUNTIFS('Histórico'!$B$6:$B$305,B443,'Histórico'!$J$6:$J$305,"&lt;&gt;")&gt;='Parâmetros'!$B$10,AVERAGEIFS('Histórico'!$K$6:$K$305,'Histórico'!$B$6:$B$305,B443,'Histórico'!$J$6:$J$305,"&lt;&gt;"),'Parâmetros'!$B$9))</f>
        <v/>
      </c>
      <c r="N443" s="44">
        <f>IF(L443="","",MAX(0,L443*(1-M443)))</f>
        <v/>
      </c>
      <c r="O443" s="44">
        <f>IF(L443="","",L443*(1+M443))</f>
        <v/>
      </c>
      <c r="P443" s="44">
        <f>IF(L443="","",IF(INDEX('Parâmetros'!$E$18:$E$117,MATCH(B443,'Parâmetros'!$A$18:$A$117,0))="","",INDEX('Parâmetros'!$E$18:$E$117,MATCH(B443,'Parâmetros'!$A$18:$A$117,0))+N(INDEX('Parâmetros'!$F$18:$F$117,MATCH(B443,'Parâmetros'!$A$18:$A$117,0)))-SUMIFS($L$6:L443,$B$6:B443,B443,$A$6:A443,"&lt;="&amp;A443)))</f>
        <v/>
      </c>
      <c r="Q443" s="44">
        <f>IF(P443="","",MAX(0,-P443))</f>
        <v/>
      </c>
      <c r="R443" s="43">
        <f>IF(B443="","",IF(L443="","SEM BASE",IF(P443="","ESTOQUE NÃO INFORMADO",IF(P443&lt;0,"RUPTURA PREVISTA",IF(D443="Sem histórico","USAR DEMANDA INICIAL",IF(D443="Histórico insuficiente","HISTÓRICO INSUFICIENTE","OK"))))))</f>
        <v/>
      </c>
    </row>
    <row r="444">
      <c r="A444" s="42">
        <f>IF(B444="","",EDATE(EOMONTH('Parâmetros'!$B$2,0)+1,MOD(ROW()-6,12)))</f>
        <v/>
      </c>
      <c r="B44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44" s="43">
        <f>IF(B444="","",INDEX('Parâmetros'!$B$18:$B$117,MATCH(B444,'Parâmetros'!$A$18:$A$117,0)))</f>
        <v/>
      </c>
      <c r="D444" s="43">
        <f>IF(B444="","",INDEX('Parâmetros'!$I$18:$I$117,MATCH(B444,'Parâmetros'!$A$18:$A$117,0)))</f>
        <v/>
      </c>
      <c r="E444" s="44">
        <f>IF(B444="","",IF(COUNTIFS('Histórico'!$B$6:$B$305,B444,'Histórico'!$A$6:$A$305,"&gt;="&amp;EDATE(EOMONTH('Parâmetros'!$B$2,0)+1,-'Parâmetros'!$B$4),'Histórico'!$A$6:$A$305,"&lt;="&amp;'Parâmetros'!$B$2,'Histórico'!$L$6:$L$305,"OK")&gt;='Parâmetros'!$B$11,AVERAGEIFS('Histórico'!$H$6:$H$305,'Histórico'!$B$6:$B$305,B444,'Histórico'!$A$6:$A$305,"&gt;="&amp;EDATE(EOMONTH('Parâmetros'!$B$2,0)+1,-'Parâmetros'!$B$4),'Histórico'!$A$6:$A$305,"&lt;="&amp;'Parâmetros'!$B$2,'Histórico'!$L$6:$L$305,"OK"),IF(INDEX('Parâmetros'!$G$18:$G$117,MATCH(B444,'Parâmetros'!$A$18:$A$117,0))="","",INDEX('Parâmetros'!$G$18:$G$117,MATCH(B444,'Parâmetros'!$A$18:$A$117,0)))))</f>
        <v/>
      </c>
      <c r="F444" s="45">
        <f>IF(B444="","",IF(COUNTIFS('Histórico'!$B$6:$B$305,B444,'Histórico'!$L$6:$L$305,"OK",'Histórico'!$M$6:$M$305,MONTH(A444),'Histórico'!$A$6:$A$305,"&lt;="&amp;'Parâmetros'!$B$2)&gt;='Parâmetros'!$B$12,MAX('Parâmetros'!$B$13,MIN('Parâmetros'!$B$14,IFERROR(AVERAGEIFS('Histórico'!$H$6:$H$305,'Histórico'!$B$6:$B$305,B444,'Histórico'!$L$6:$L$305,"OK",'Histórico'!$M$6:$M$305,MONTH(A444),'Histórico'!$A$6:$A$305,"&lt;="&amp;'Parâmetros'!$B$2)/AVERAGEIFS('Histórico'!$H$6:$H$305,'Histórico'!$B$6:$B$305,B444,'Histórico'!$L$6:$L$305,"OK",'Histórico'!$A$6:$A$305,"&lt;="&amp;'Parâmetros'!$B$2),1))),1))</f>
        <v/>
      </c>
      <c r="G444" s="45">
        <f>IF(OR(A444="",B444=""),"",MAX(0.1,1+SUMPRODUCT(--('Eventos'!$B$6:$B$105&lt;=EOMONTH(A444,0)),--('Eventos'!$C$6:$C$105&gt;=A444),--((('Eventos'!$D$6:$D$105=B444)+('Eventos'!$D$6:$D$105="TODOS"))&gt;0),--('Eventos'!$G$6:$G$105="Ativo"),--('Eventos'!$I$6:$I$105="OK"),'Eventos'!$F$6:$F$105)))</f>
        <v/>
      </c>
      <c r="H444" s="44">
        <f>IF(OR(B444="",E444=""),"",MAX(0,E444*F444*G444))</f>
        <v/>
      </c>
      <c r="I444" s="44">
        <f>IF(H444="","",H444*'Parâmetros'!$B$6)</f>
        <v/>
      </c>
      <c r="J444" s="44">
        <f>IF(H444="","",H444*'Parâmetros'!$B$7)</f>
        <v/>
      </c>
      <c r="K444" s="44">
        <f>IF(H444="","",H444*'Parâmetros'!$B$8)</f>
        <v/>
      </c>
      <c r="L444" s="44">
        <f>IF(H444="","",IF('Parâmetros'!$B$5="Conservador",I444,IF('Parâmetros'!$B$5="Otimista",K444,J444)))</f>
        <v/>
      </c>
      <c r="M444" s="46">
        <f>IF(B444="","",IF(COUNTIFS('Histórico'!$B$6:$B$305,B444,'Histórico'!$J$6:$J$305,"&lt;&gt;")&gt;='Parâmetros'!$B$10,AVERAGEIFS('Histórico'!$K$6:$K$305,'Histórico'!$B$6:$B$305,B444,'Histórico'!$J$6:$J$305,"&lt;&gt;"),'Parâmetros'!$B$9))</f>
        <v/>
      </c>
      <c r="N444" s="44">
        <f>IF(L444="","",MAX(0,L444*(1-M444)))</f>
        <v/>
      </c>
      <c r="O444" s="44">
        <f>IF(L444="","",L444*(1+M444))</f>
        <v/>
      </c>
      <c r="P444" s="44">
        <f>IF(L444="","",IF(INDEX('Parâmetros'!$E$18:$E$117,MATCH(B444,'Parâmetros'!$A$18:$A$117,0))="","",INDEX('Parâmetros'!$E$18:$E$117,MATCH(B444,'Parâmetros'!$A$18:$A$117,0))+N(INDEX('Parâmetros'!$F$18:$F$117,MATCH(B444,'Parâmetros'!$A$18:$A$117,0)))-SUMIFS($L$6:L444,$B$6:B444,B444,$A$6:A444,"&lt;="&amp;A444)))</f>
        <v/>
      </c>
      <c r="Q444" s="44">
        <f>IF(P444="","",MAX(0,-P444))</f>
        <v/>
      </c>
      <c r="R444" s="43">
        <f>IF(B444="","",IF(L444="","SEM BASE",IF(P444="","ESTOQUE NÃO INFORMADO",IF(P444&lt;0,"RUPTURA PREVISTA",IF(D444="Sem histórico","USAR DEMANDA INICIAL",IF(D444="Histórico insuficiente","HISTÓRICO INSUFICIENTE","OK"))))))</f>
        <v/>
      </c>
    </row>
    <row r="445">
      <c r="A445" s="42">
        <f>IF(B445="","",EDATE(EOMONTH('Parâmetros'!$B$2,0)+1,MOD(ROW()-6,12)))</f>
        <v/>
      </c>
      <c r="B44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45" s="43">
        <f>IF(B445="","",INDEX('Parâmetros'!$B$18:$B$117,MATCH(B445,'Parâmetros'!$A$18:$A$117,0)))</f>
        <v/>
      </c>
      <c r="D445" s="43">
        <f>IF(B445="","",INDEX('Parâmetros'!$I$18:$I$117,MATCH(B445,'Parâmetros'!$A$18:$A$117,0)))</f>
        <v/>
      </c>
      <c r="E445" s="44">
        <f>IF(B445="","",IF(COUNTIFS('Histórico'!$B$6:$B$305,B445,'Histórico'!$A$6:$A$305,"&gt;="&amp;EDATE(EOMONTH('Parâmetros'!$B$2,0)+1,-'Parâmetros'!$B$4),'Histórico'!$A$6:$A$305,"&lt;="&amp;'Parâmetros'!$B$2,'Histórico'!$L$6:$L$305,"OK")&gt;='Parâmetros'!$B$11,AVERAGEIFS('Histórico'!$H$6:$H$305,'Histórico'!$B$6:$B$305,B445,'Histórico'!$A$6:$A$305,"&gt;="&amp;EDATE(EOMONTH('Parâmetros'!$B$2,0)+1,-'Parâmetros'!$B$4),'Histórico'!$A$6:$A$305,"&lt;="&amp;'Parâmetros'!$B$2,'Histórico'!$L$6:$L$305,"OK"),IF(INDEX('Parâmetros'!$G$18:$G$117,MATCH(B445,'Parâmetros'!$A$18:$A$117,0))="","",INDEX('Parâmetros'!$G$18:$G$117,MATCH(B445,'Parâmetros'!$A$18:$A$117,0)))))</f>
        <v/>
      </c>
      <c r="F445" s="45">
        <f>IF(B445="","",IF(COUNTIFS('Histórico'!$B$6:$B$305,B445,'Histórico'!$L$6:$L$305,"OK",'Histórico'!$M$6:$M$305,MONTH(A445),'Histórico'!$A$6:$A$305,"&lt;="&amp;'Parâmetros'!$B$2)&gt;='Parâmetros'!$B$12,MAX('Parâmetros'!$B$13,MIN('Parâmetros'!$B$14,IFERROR(AVERAGEIFS('Histórico'!$H$6:$H$305,'Histórico'!$B$6:$B$305,B445,'Histórico'!$L$6:$L$305,"OK",'Histórico'!$M$6:$M$305,MONTH(A445),'Histórico'!$A$6:$A$305,"&lt;="&amp;'Parâmetros'!$B$2)/AVERAGEIFS('Histórico'!$H$6:$H$305,'Histórico'!$B$6:$B$305,B445,'Histórico'!$L$6:$L$305,"OK",'Histórico'!$A$6:$A$305,"&lt;="&amp;'Parâmetros'!$B$2),1))),1))</f>
        <v/>
      </c>
      <c r="G445" s="45">
        <f>IF(OR(A445="",B445=""),"",MAX(0.1,1+SUMPRODUCT(--('Eventos'!$B$6:$B$105&lt;=EOMONTH(A445,0)),--('Eventos'!$C$6:$C$105&gt;=A445),--((('Eventos'!$D$6:$D$105=B445)+('Eventos'!$D$6:$D$105="TODOS"))&gt;0),--('Eventos'!$G$6:$G$105="Ativo"),--('Eventos'!$I$6:$I$105="OK"),'Eventos'!$F$6:$F$105)))</f>
        <v/>
      </c>
      <c r="H445" s="44">
        <f>IF(OR(B445="",E445=""),"",MAX(0,E445*F445*G445))</f>
        <v/>
      </c>
      <c r="I445" s="44">
        <f>IF(H445="","",H445*'Parâmetros'!$B$6)</f>
        <v/>
      </c>
      <c r="J445" s="44">
        <f>IF(H445="","",H445*'Parâmetros'!$B$7)</f>
        <v/>
      </c>
      <c r="K445" s="44">
        <f>IF(H445="","",H445*'Parâmetros'!$B$8)</f>
        <v/>
      </c>
      <c r="L445" s="44">
        <f>IF(H445="","",IF('Parâmetros'!$B$5="Conservador",I445,IF('Parâmetros'!$B$5="Otimista",K445,J445)))</f>
        <v/>
      </c>
      <c r="M445" s="46">
        <f>IF(B445="","",IF(COUNTIFS('Histórico'!$B$6:$B$305,B445,'Histórico'!$J$6:$J$305,"&lt;&gt;")&gt;='Parâmetros'!$B$10,AVERAGEIFS('Histórico'!$K$6:$K$305,'Histórico'!$B$6:$B$305,B445,'Histórico'!$J$6:$J$305,"&lt;&gt;"),'Parâmetros'!$B$9))</f>
        <v/>
      </c>
      <c r="N445" s="44">
        <f>IF(L445="","",MAX(0,L445*(1-M445)))</f>
        <v/>
      </c>
      <c r="O445" s="44">
        <f>IF(L445="","",L445*(1+M445))</f>
        <v/>
      </c>
      <c r="P445" s="44">
        <f>IF(L445="","",IF(INDEX('Parâmetros'!$E$18:$E$117,MATCH(B445,'Parâmetros'!$A$18:$A$117,0))="","",INDEX('Parâmetros'!$E$18:$E$117,MATCH(B445,'Parâmetros'!$A$18:$A$117,0))+N(INDEX('Parâmetros'!$F$18:$F$117,MATCH(B445,'Parâmetros'!$A$18:$A$117,0)))-SUMIFS($L$6:L445,$B$6:B445,B445,$A$6:A445,"&lt;="&amp;A445)))</f>
        <v/>
      </c>
      <c r="Q445" s="44">
        <f>IF(P445="","",MAX(0,-P445))</f>
        <v/>
      </c>
      <c r="R445" s="43">
        <f>IF(B445="","",IF(L445="","SEM BASE",IF(P445="","ESTOQUE NÃO INFORMADO",IF(P445&lt;0,"RUPTURA PREVISTA",IF(D445="Sem histórico","USAR DEMANDA INICIAL",IF(D445="Histórico insuficiente","HISTÓRICO INSUFICIENTE","OK"))))))</f>
        <v/>
      </c>
    </row>
    <row r="446">
      <c r="A446" s="42">
        <f>IF(B446="","",EDATE(EOMONTH('Parâmetros'!$B$2,0)+1,MOD(ROW()-6,12)))</f>
        <v/>
      </c>
      <c r="B44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46" s="43">
        <f>IF(B446="","",INDEX('Parâmetros'!$B$18:$B$117,MATCH(B446,'Parâmetros'!$A$18:$A$117,0)))</f>
        <v/>
      </c>
      <c r="D446" s="43">
        <f>IF(B446="","",INDEX('Parâmetros'!$I$18:$I$117,MATCH(B446,'Parâmetros'!$A$18:$A$117,0)))</f>
        <v/>
      </c>
      <c r="E446" s="44">
        <f>IF(B446="","",IF(COUNTIFS('Histórico'!$B$6:$B$305,B446,'Histórico'!$A$6:$A$305,"&gt;="&amp;EDATE(EOMONTH('Parâmetros'!$B$2,0)+1,-'Parâmetros'!$B$4),'Histórico'!$A$6:$A$305,"&lt;="&amp;'Parâmetros'!$B$2,'Histórico'!$L$6:$L$305,"OK")&gt;='Parâmetros'!$B$11,AVERAGEIFS('Histórico'!$H$6:$H$305,'Histórico'!$B$6:$B$305,B446,'Histórico'!$A$6:$A$305,"&gt;="&amp;EDATE(EOMONTH('Parâmetros'!$B$2,0)+1,-'Parâmetros'!$B$4),'Histórico'!$A$6:$A$305,"&lt;="&amp;'Parâmetros'!$B$2,'Histórico'!$L$6:$L$305,"OK"),IF(INDEX('Parâmetros'!$G$18:$G$117,MATCH(B446,'Parâmetros'!$A$18:$A$117,0))="","",INDEX('Parâmetros'!$G$18:$G$117,MATCH(B446,'Parâmetros'!$A$18:$A$117,0)))))</f>
        <v/>
      </c>
      <c r="F446" s="45">
        <f>IF(B446="","",IF(COUNTIFS('Histórico'!$B$6:$B$305,B446,'Histórico'!$L$6:$L$305,"OK",'Histórico'!$M$6:$M$305,MONTH(A446),'Histórico'!$A$6:$A$305,"&lt;="&amp;'Parâmetros'!$B$2)&gt;='Parâmetros'!$B$12,MAX('Parâmetros'!$B$13,MIN('Parâmetros'!$B$14,IFERROR(AVERAGEIFS('Histórico'!$H$6:$H$305,'Histórico'!$B$6:$B$305,B446,'Histórico'!$L$6:$L$305,"OK",'Histórico'!$M$6:$M$305,MONTH(A446),'Histórico'!$A$6:$A$305,"&lt;="&amp;'Parâmetros'!$B$2)/AVERAGEIFS('Histórico'!$H$6:$H$305,'Histórico'!$B$6:$B$305,B446,'Histórico'!$L$6:$L$305,"OK",'Histórico'!$A$6:$A$305,"&lt;="&amp;'Parâmetros'!$B$2),1))),1))</f>
        <v/>
      </c>
      <c r="G446" s="45">
        <f>IF(OR(A446="",B446=""),"",MAX(0.1,1+SUMPRODUCT(--('Eventos'!$B$6:$B$105&lt;=EOMONTH(A446,0)),--('Eventos'!$C$6:$C$105&gt;=A446),--((('Eventos'!$D$6:$D$105=B446)+('Eventos'!$D$6:$D$105="TODOS"))&gt;0),--('Eventos'!$G$6:$G$105="Ativo"),--('Eventos'!$I$6:$I$105="OK"),'Eventos'!$F$6:$F$105)))</f>
        <v/>
      </c>
      <c r="H446" s="44">
        <f>IF(OR(B446="",E446=""),"",MAX(0,E446*F446*G446))</f>
        <v/>
      </c>
      <c r="I446" s="44">
        <f>IF(H446="","",H446*'Parâmetros'!$B$6)</f>
        <v/>
      </c>
      <c r="J446" s="44">
        <f>IF(H446="","",H446*'Parâmetros'!$B$7)</f>
        <v/>
      </c>
      <c r="K446" s="44">
        <f>IF(H446="","",H446*'Parâmetros'!$B$8)</f>
        <v/>
      </c>
      <c r="L446" s="44">
        <f>IF(H446="","",IF('Parâmetros'!$B$5="Conservador",I446,IF('Parâmetros'!$B$5="Otimista",K446,J446)))</f>
        <v/>
      </c>
      <c r="M446" s="46">
        <f>IF(B446="","",IF(COUNTIFS('Histórico'!$B$6:$B$305,B446,'Histórico'!$J$6:$J$305,"&lt;&gt;")&gt;='Parâmetros'!$B$10,AVERAGEIFS('Histórico'!$K$6:$K$305,'Histórico'!$B$6:$B$305,B446,'Histórico'!$J$6:$J$305,"&lt;&gt;"),'Parâmetros'!$B$9))</f>
        <v/>
      </c>
      <c r="N446" s="44">
        <f>IF(L446="","",MAX(0,L446*(1-M446)))</f>
        <v/>
      </c>
      <c r="O446" s="44">
        <f>IF(L446="","",L446*(1+M446))</f>
        <v/>
      </c>
      <c r="P446" s="44">
        <f>IF(L446="","",IF(INDEX('Parâmetros'!$E$18:$E$117,MATCH(B446,'Parâmetros'!$A$18:$A$117,0))="","",INDEX('Parâmetros'!$E$18:$E$117,MATCH(B446,'Parâmetros'!$A$18:$A$117,0))+N(INDEX('Parâmetros'!$F$18:$F$117,MATCH(B446,'Parâmetros'!$A$18:$A$117,0)))-SUMIFS($L$6:L446,$B$6:B446,B446,$A$6:A446,"&lt;="&amp;A446)))</f>
        <v/>
      </c>
      <c r="Q446" s="44">
        <f>IF(P446="","",MAX(0,-P446))</f>
        <v/>
      </c>
      <c r="R446" s="43">
        <f>IF(B446="","",IF(L446="","SEM BASE",IF(P446="","ESTOQUE NÃO INFORMADO",IF(P446&lt;0,"RUPTURA PREVISTA",IF(D446="Sem histórico","USAR DEMANDA INICIAL",IF(D446="Histórico insuficiente","HISTÓRICO INSUFICIENTE","OK"))))))</f>
        <v/>
      </c>
    </row>
    <row r="447">
      <c r="A447" s="42">
        <f>IF(B447="","",EDATE(EOMONTH('Parâmetros'!$B$2,0)+1,MOD(ROW()-6,12)))</f>
        <v/>
      </c>
      <c r="B44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47" s="43">
        <f>IF(B447="","",INDEX('Parâmetros'!$B$18:$B$117,MATCH(B447,'Parâmetros'!$A$18:$A$117,0)))</f>
        <v/>
      </c>
      <c r="D447" s="43">
        <f>IF(B447="","",INDEX('Parâmetros'!$I$18:$I$117,MATCH(B447,'Parâmetros'!$A$18:$A$117,0)))</f>
        <v/>
      </c>
      <c r="E447" s="44">
        <f>IF(B447="","",IF(COUNTIFS('Histórico'!$B$6:$B$305,B447,'Histórico'!$A$6:$A$305,"&gt;="&amp;EDATE(EOMONTH('Parâmetros'!$B$2,0)+1,-'Parâmetros'!$B$4),'Histórico'!$A$6:$A$305,"&lt;="&amp;'Parâmetros'!$B$2,'Histórico'!$L$6:$L$305,"OK")&gt;='Parâmetros'!$B$11,AVERAGEIFS('Histórico'!$H$6:$H$305,'Histórico'!$B$6:$B$305,B447,'Histórico'!$A$6:$A$305,"&gt;="&amp;EDATE(EOMONTH('Parâmetros'!$B$2,0)+1,-'Parâmetros'!$B$4),'Histórico'!$A$6:$A$305,"&lt;="&amp;'Parâmetros'!$B$2,'Histórico'!$L$6:$L$305,"OK"),IF(INDEX('Parâmetros'!$G$18:$G$117,MATCH(B447,'Parâmetros'!$A$18:$A$117,0))="","",INDEX('Parâmetros'!$G$18:$G$117,MATCH(B447,'Parâmetros'!$A$18:$A$117,0)))))</f>
        <v/>
      </c>
      <c r="F447" s="45">
        <f>IF(B447="","",IF(COUNTIFS('Histórico'!$B$6:$B$305,B447,'Histórico'!$L$6:$L$305,"OK",'Histórico'!$M$6:$M$305,MONTH(A447),'Histórico'!$A$6:$A$305,"&lt;="&amp;'Parâmetros'!$B$2)&gt;='Parâmetros'!$B$12,MAX('Parâmetros'!$B$13,MIN('Parâmetros'!$B$14,IFERROR(AVERAGEIFS('Histórico'!$H$6:$H$305,'Histórico'!$B$6:$B$305,B447,'Histórico'!$L$6:$L$305,"OK",'Histórico'!$M$6:$M$305,MONTH(A447),'Histórico'!$A$6:$A$305,"&lt;="&amp;'Parâmetros'!$B$2)/AVERAGEIFS('Histórico'!$H$6:$H$305,'Histórico'!$B$6:$B$305,B447,'Histórico'!$L$6:$L$305,"OK",'Histórico'!$A$6:$A$305,"&lt;="&amp;'Parâmetros'!$B$2),1))),1))</f>
        <v/>
      </c>
      <c r="G447" s="45">
        <f>IF(OR(A447="",B447=""),"",MAX(0.1,1+SUMPRODUCT(--('Eventos'!$B$6:$B$105&lt;=EOMONTH(A447,0)),--('Eventos'!$C$6:$C$105&gt;=A447),--((('Eventos'!$D$6:$D$105=B447)+('Eventos'!$D$6:$D$105="TODOS"))&gt;0),--('Eventos'!$G$6:$G$105="Ativo"),--('Eventos'!$I$6:$I$105="OK"),'Eventos'!$F$6:$F$105)))</f>
        <v/>
      </c>
      <c r="H447" s="44">
        <f>IF(OR(B447="",E447=""),"",MAX(0,E447*F447*G447))</f>
        <v/>
      </c>
      <c r="I447" s="44">
        <f>IF(H447="","",H447*'Parâmetros'!$B$6)</f>
        <v/>
      </c>
      <c r="J447" s="44">
        <f>IF(H447="","",H447*'Parâmetros'!$B$7)</f>
        <v/>
      </c>
      <c r="K447" s="44">
        <f>IF(H447="","",H447*'Parâmetros'!$B$8)</f>
        <v/>
      </c>
      <c r="L447" s="44">
        <f>IF(H447="","",IF('Parâmetros'!$B$5="Conservador",I447,IF('Parâmetros'!$B$5="Otimista",K447,J447)))</f>
        <v/>
      </c>
      <c r="M447" s="46">
        <f>IF(B447="","",IF(COUNTIFS('Histórico'!$B$6:$B$305,B447,'Histórico'!$J$6:$J$305,"&lt;&gt;")&gt;='Parâmetros'!$B$10,AVERAGEIFS('Histórico'!$K$6:$K$305,'Histórico'!$B$6:$B$305,B447,'Histórico'!$J$6:$J$305,"&lt;&gt;"),'Parâmetros'!$B$9))</f>
        <v/>
      </c>
      <c r="N447" s="44">
        <f>IF(L447="","",MAX(0,L447*(1-M447)))</f>
        <v/>
      </c>
      <c r="O447" s="44">
        <f>IF(L447="","",L447*(1+M447))</f>
        <v/>
      </c>
      <c r="P447" s="44">
        <f>IF(L447="","",IF(INDEX('Parâmetros'!$E$18:$E$117,MATCH(B447,'Parâmetros'!$A$18:$A$117,0))="","",INDEX('Parâmetros'!$E$18:$E$117,MATCH(B447,'Parâmetros'!$A$18:$A$117,0))+N(INDEX('Parâmetros'!$F$18:$F$117,MATCH(B447,'Parâmetros'!$A$18:$A$117,0)))-SUMIFS($L$6:L447,$B$6:B447,B447,$A$6:A447,"&lt;="&amp;A447)))</f>
        <v/>
      </c>
      <c r="Q447" s="44">
        <f>IF(P447="","",MAX(0,-P447))</f>
        <v/>
      </c>
      <c r="R447" s="43">
        <f>IF(B447="","",IF(L447="","SEM BASE",IF(P447="","ESTOQUE NÃO INFORMADO",IF(P447&lt;0,"RUPTURA PREVISTA",IF(D447="Sem histórico","USAR DEMANDA INICIAL",IF(D447="Histórico insuficiente","HISTÓRICO INSUFICIENTE","OK"))))))</f>
        <v/>
      </c>
    </row>
    <row r="448">
      <c r="A448" s="42">
        <f>IF(B448="","",EDATE(EOMONTH('Parâmetros'!$B$2,0)+1,MOD(ROW()-6,12)))</f>
        <v/>
      </c>
      <c r="B44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48" s="43">
        <f>IF(B448="","",INDEX('Parâmetros'!$B$18:$B$117,MATCH(B448,'Parâmetros'!$A$18:$A$117,0)))</f>
        <v/>
      </c>
      <c r="D448" s="43">
        <f>IF(B448="","",INDEX('Parâmetros'!$I$18:$I$117,MATCH(B448,'Parâmetros'!$A$18:$A$117,0)))</f>
        <v/>
      </c>
      <c r="E448" s="44">
        <f>IF(B448="","",IF(COUNTIFS('Histórico'!$B$6:$B$305,B448,'Histórico'!$A$6:$A$305,"&gt;="&amp;EDATE(EOMONTH('Parâmetros'!$B$2,0)+1,-'Parâmetros'!$B$4),'Histórico'!$A$6:$A$305,"&lt;="&amp;'Parâmetros'!$B$2,'Histórico'!$L$6:$L$305,"OK")&gt;='Parâmetros'!$B$11,AVERAGEIFS('Histórico'!$H$6:$H$305,'Histórico'!$B$6:$B$305,B448,'Histórico'!$A$6:$A$305,"&gt;="&amp;EDATE(EOMONTH('Parâmetros'!$B$2,0)+1,-'Parâmetros'!$B$4),'Histórico'!$A$6:$A$305,"&lt;="&amp;'Parâmetros'!$B$2,'Histórico'!$L$6:$L$305,"OK"),IF(INDEX('Parâmetros'!$G$18:$G$117,MATCH(B448,'Parâmetros'!$A$18:$A$117,0))="","",INDEX('Parâmetros'!$G$18:$G$117,MATCH(B448,'Parâmetros'!$A$18:$A$117,0)))))</f>
        <v/>
      </c>
      <c r="F448" s="45">
        <f>IF(B448="","",IF(COUNTIFS('Histórico'!$B$6:$B$305,B448,'Histórico'!$L$6:$L$305,"OK",'Histórico'!$M$6:$M$305,MONTH(A448),'Histórico'!$A$6:$A$305,"&lt;="&amp;'Parâmetros'!$B$2)&gt;='Parâmetros'!$B$12,MAX('Parâmetros'!$B$13,MIN('Parâmetros'!$B$14,IFERROR(AVERAGEIFS('Histórico'!$H$6:$H$305,'Histórico'!$B$6:$B$305,B448,'Histórico'!$L$6:$L$305,"OK",'Histórico'!$M$6:$M$305,MONTH(A448),'Histórico'!$A$6:$A$305,"&lt;="&amp;'Parâmetros'!$B$2)/AVERAGEIFS('Histórico'!$H$6:$H$305,'Histórico'!$B$6:$B$305,B448,'Histórico'!$L$6:$L$305,"OK",'Histórico'!$A$6:$A$305,"&lt;="&amp;'Parâmetros'!$B$2),1))),1))</f>
        <v/>
      </c>
      <c r="G448" s="45">
        <f>IF(OR(A448="",B448=""),"",MAX(0.1,1+SUMPRODUCT(--('Eventos'!$B$6:$B$105&lt;=EOMONTH(A448,0)),--('Eventos'!$C$6:$C$105&gt;=A448),--((('Eventos'!$D$6:$D$105=B448)+('Eventos'!$D$6:$D$105="TODOS"))&gt;0),--('Eventos'!$G$6:$G$105="Ativo"),--('Eventos'!$I$6:$I$105="OK"),'Eventos'!$F$6:$F$105)))</f>
        <v/>
      </c>
      <c r="H448" s="44">
        <f>IF(OR(B448="",E448=""),"",MAX(0,E448*F448*G448))</f>
        <v/>
      </c>
      <c r="I448" s="44">
        <f>IF(H448="","",H448*'Parâmetros'!$B$6)</f>
        <v/>
      </c>
      <c r="J448" s="44">
        <f>IF(H448="","",H448*'Parâmetros'!$B$7)</f>
        <v/>
      </c>
      <c r="K448" s="44">
        <f>IF(H448="","",H448*'Parâmetros'!$B$8)</f>
        <v/>
      </c>
      <c r="L448" s="44">
        <f>IF(H448="","",IF('Parâmetros'!$B$5="Conservador",I448,IF('Parâmetros'!$B$5="Otimista",K448,J448)))</f>
        <v/>
      </c>
      <c r="M448" s="46">
        <f>IF(B448="","",IF(COUNTIFS('Histórico'!$B$6:$B$305,B448,'Histórico'!$J$6:$J$305,"&lt;&gt;")&gt;='Parâmetros'!$B$10,AVERAGEIFS('Histórico'!$K$6:$K$305,'Histórico'!$B$6:$B$305,B448,'Histórico'!$J$6:$J$305,"&lt;&gt;"),'Parâmetros'!$B$9))</f>
        <v/>
      </c>
      <c r="N448" s="44">
        <f>IF(L448="","",MAX(0,L448*(1-M448)))</f>
        <v/>
      </c>
      <c r="O448" s="44">
        <f>IF(L448="","",L448*(1+M448))</f>
        <v/>
      </c>
      <c r="P448" s="44">
        <f>IF(L448="","",IF(INDEX('Parâmetros'!$E$18:$E$117,MATCH(B448,'Parâmetros'!$A$18:$A$117,0))="","",INDEX('Parâmetros'!$E$18:$E$117,MATCH(B448,'Parâmetros'!$A$18:$A$117,0))+N(INDEX('Parâmetros'!$F$18:$F$117,MATCH(B448,'Parâmetros'!$A$18:$A$117,0)))-SUMIFS($L$6:L448,$B$6:B448,B448,$A$6:A448,"&lt;="&amp;A448)))</f>
        <v/>
      </c>
      <c r="Q448" s="44">
        <f>IF(P448="","",MAX(0,-P448))</f>
        <v/>
      </c>
      <c r="R448" s="43">
        <f>IF(B448="","",IF(L448="","SEM BASE",IF(P448="","ESTOQUE NÃO INFORMADO",IF(P448&lt;0,"RUPTURA PREVISTA",IF(D448="Sem histórico","USAR DEMANDA INICIAL",IF(D448="Histórico insuficiente","HISTÓRICO INSUFICIENTE","OK"))))))</f>
        <v/>
      </c>
    </row>
    <row r="449">
      <c r="A449" s="42">
        <f>IF(B449="","",EDATE(EOMONTH('Parâmetros'!$B$2,0)+1,MOD(ROW()-6,12)))</f>
        <v/>
      </c>
      <c r="B44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49" s="43">
        <f>IF(B449="","",INDEX('Parâmetros'!$B$18:$B$117,MATCH(B449,'Parâmetros'!$A$18:$A$117,0)))</f>
        <v/>
      </c>
      <c r="D449" s="43">
        <f>IF(B449="","",INDEX('Parâmetros'!$I$18:$I$117,MATCH(B449,'Parâmetros'!$A$18:$A$117,0)))</f>
        <v/>
      </c>
      <c r="E449" s="44">
        <f>IF(B449="","",IF(COUNTIFS('Histórico'!$B$6:$B$305,B449,'Histórico'!$A$6:$A$305,"&gt;="&amp;EDATE(EOMONTH('Parâmetros'!$B$2,0)+1,-'Parâmetros'!$B$4),'Histórico'!$A$6:$A$305,"&lt;="&amp;'Parâmetros'!$B$2,'Histórico'!$L$6:$L$305,"OK")&gt;='Parâmetros'!$B$11,AVERAGEIFS('Histórico'!$H$6:$H$305,'Histórico'!$B$6:$B$305,B449,'Histórico'!$A$6:$A$305,"&gt;="&amp;EDATE(EOMONTH('Parâmetros'!$B$2,0)+1,-'Parâmetros'!$B$4),'Histórico'!$A$6:$A$305,"&lt;="&amp;'Parâmetros'!$B$2,'Histórico'!$L$6:$L$305,"OK"),IF(INDEX('Parâmetros'!$G$18:$G$117,MATCH(B449,'Parâmetros'!$A$18:$A$117,0))="","",INDEX('Parâmetros'!$G$18:$G$117,MATCH(B449,'Parâmetros'!$A$18:$A$117,0)))))</f>
        <v/>
      </c>
      <c r="F449" s="45">
        <f>IF(B449="","",IF(COUNTIFS('Histórico'!$B$6:$B$305,B449,'Histórico'!$L$6:$L$305,"OK",'Histórico'!$M$6:$M$305,MONTH(A449),'Histórico'!$A$6:$A$305,"&lt;="&amp;'Parâmetros'!$B$2)&gt;='Parâmetros'!$B$12,MAX('Parâmetros'!$B$13,MIN('Parâmetros'!$B$14,IFERROR(AVERAGEIFS('Histórico'!$H$6:$H$305,'Histórico'!$B$6:$B$305,B449,'Histórico'!$L$6:$L$305,"OK",'Histórico'!$M$6:$M$305,MONTH(A449),'Histórico'!$A$6:$A$305,"&lt;="&amp;'Parâmetros'!$B$2)/AVERAGEIFS('Histórico'!$H$6:$H$305,'Histórico'!$B$6:$B$305,B449,'Histórico'!$L$6:$L$305,"OK",'Histórico'!$A$6:$A$305,"&lt;="&amp;'Parâmetros'!$B$2),1))),1))</f>
        <v/>
      </c>
      <c r="G449" s="45">
        <f>IF(OR(A449="",B449=""),"",MAX(0.1,1+SUMPRODUCT(--('Eventos'!$B$6:$B$105&lt;=EOMONTH(A449,0)),--('Eventos'!$C$6:$C$105&gt;=A449),--((('Eventos'!$D$6:$D$105=B449)+('Eventos'!$D$6:$D$105="TODOS"))&gt;0),--('Eventos'!$G$6:$G$105="Ativo"),--('Eventos'!$I$6:$I$105="OK"),'Eventos'!$F$6:$F$105)))</f>
        <v/>
      </c>
      <c r="H449" s="44">
        <f>IF(OR(B449="",E449=""),"",MAX(0,E449*F449*G449))</f>
        <v/>
      </c>
      <c r="I449" s="44">
        <f>IF(H449="","",H449*'Parâmetros'!$B$6)</f>
        <v/>
      </c>
      <c r="J449" s="44">
        <f>IF(H449="","",H449*'Parâmetros'!$B$7)</f>
        <v/>
      </c>
      <c r="K449" s="44">
        <f>IF(H449="","",H449*'Parâmetros'!$B$8)</f>
        <v/>
      </c>
      <c r="L449" s="44">
        <f>IF(H449="","",IF('Parâmetros'!$B$5="Conservador",I449,IF('Parâmetros'!$B$5="Otimista",K449,J449)))</f>
        <v/>
      </c>
      <c r="M449" s="46">
        <f>IF(B449="","",IF(COUNTIFS('Histórico'!$B$6:$B$305,B449,'Histórico'!$J$6:$J$305,"&lt;&gt;")&gt;='Parâmetros'!$B$10,AVERAGEIFS('Histórico'!$K$6:$K$305,'Histórico'!$B$6:$B$305,B449,'Histórico'!$J$6:$J$305,"&lt;&gt;"),'Parâmetros'!$B$9))</f>
        <v/>
      </c>
      <c r="N449" s="44">
        <f>IF(L449="","",MAX(0,L449*(1-M449)))</f>
        <v/>
      </c>
      <c r="O449" s="44">
        <f>IF(L449="","",L449*(1+M449))</f>
        <v/>
      </c>
      <c r="P449" s="44">
        <f>IF(L449="","",IF(INDEX('Parâmetros'!$E$18:$E$117,MATCH(B449,'Parâmetros'!$A$18:$A$117,0))="","",INDEX('Parâmetros'!$E$18:$E$117,MATCH(B449,'Parâmetros'!$A$18:$A$117,0))+N(INDEX('Parâmetros'!$F$18:$F$117,MATCH(B449,'Parâmetros'!$A$18:$A$117,0)))-SUMIFS($L$6:L449,$B$6:B449,B449,$A$6:A449,"&lt;="&amp;A449)))</f>
        <v/>
      </c>
      <c r="Q449" s="44">
        <f>IF(P449="","",MAX(0,-P449))</f>
        <v/>
      </c>
      <c r="R449" s="43">
        <f>IF(B449="","",IF(L449="","SEM BASE",IF(P449="","ESTOQUE NÃO INFORMADO",IF(P449&lt;0,"RUPTURA PREVISTA",IF(D449="Sem histórico","USAR DEMANDA INICIAL",IF(D449="Histórico insuficiente","HISTÓRICO INSUFICIENTE","OK"))))))</f>
        <v/>
      </c>
    </row>
    <row r="450">
      <c r="A450" s="42">
        <f>IF(B450="","",EDATE(EOMONTH('Parâmetros'!$B$2,0)+1,MOD(ROW()-6,12)))</f>
        <v/>
      </c>
      <c r="B45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50" s="43">
        <f>IF(B450="","",INDEX('Parâmetros'!$B$18:$B$117,MATCH(B450,'Parâmetros'!$A$18:$A$117,0)))</f>
        <v/>
      </c>
      <c r="D450" s="43">
        <f>IF(B450="","",INDEX('Parâmetros'!$I$18:$I$117,MATCH(B450,'Parâmetros'!$A$18:$A$117,0)))</f>
        <v/>
      </c>
      <c r="E450" s="44">
        <f>IF(B450="","",IF(COUNTIFS('Histórico'!$B$6:$B$305,B450,'Histórico'!$A$6:$A$305,"&gt;="&amp;EDATE(EOMONTH('Parâmetros'!$B$2,0)+1,-'Parâmetros'!$B$4),'Histórico'!$A$6:$A$305,"&lt;="&amp;'Parâmetros'!$B$2,'Histórico'!$L$6:$L$305,"OK")&gt;='Parâmetros'!$B$11,AVERAGEIFS('Histórico'!$H$6:$H$305,'Histórico'!$B$6:$B$305,B450,'Histórico'!$A$6:$A$305,"&gt;="&amp;EDATE(EOMONTH('Parâmetros'!$B$2,0)+1,-'Parâmetros'!$B$4),'Histórico'!$A$6:$A$305,"&lt;="&amp;'Parâmetros'!$B$2,'Histórico'!$L$6:$L$305,"OK"),IF(INDEX('Parâmetros'!$G$18:$G$117,MATCH(B450,'Parâmetros'!$A$18:$A$117,0))="","",INDEX('Parâmetros'!$G$18:$G$117,MATCH(B450,'Parâmetros'!$A$18:$A$117,0)))))</f>
        <v/>
      </c>
      <c r="F450" s="45">
        <f>IF(B450="","",IF(COUNTIFS('Histórico'!$B$6:$B$305,B450,'Histórico'!$L$6:$L$305,"OK",'Histórico'!$M$6:$M$305,MONTH(A450),'Histórico'!$A$6:$A$305,"&lt;="&amp;'Parâmetros'!$B$2)&gt;='Parâmetros'!$B$12,MAX('Parâmetros'!$B$13,MIN('Parâmetros'!$B$14,IFERROR(AVERAGEIFS('Histórico'!$H$6:$H$305,'Histórico'!$B$6:$B$305,B450,'Histórico'!$L$6:$L$305,"OK",'Histórico'!$M$6:$M$305,MONTH(A450),'Histórico'!$A$6:$A$305,"&lt;="&amp;'Parâmetros'!$B$2)/AVERAGEIFS('Histórico'!$H$6:$H$305,'Histórico'!$B$6:$B$305,B450,'Histórico'!$L$6:$L$305,"OK",'Histórico'!$A$6:$A$305,"&lt;="&amp;'Parâmetros'!$B$2),1))),1))</f>
        <v/>
      </c>
      <c r="G450" s="45">
        <f>IF(OR(A450="",B450=""),"",MAX(0.1,1+SUMPRODUCT(--('Eventos'!$B$6:$B$105&lt;=EOMONTH(A450,0)),--('Eventos'!$C$6:$C$105&gt;=A450),--((('Eventos'!$D$6:$D$105=B450)+('Eventos'!$D$6:$D$105="TODOS"))&gt;0),--('Eventos'!$G$6:$G$105="Ativo"),--('Eventos'!$I$6:$I$105="OK"),'Eventos'!$F$6:$F$105)))</f>
        <v/>
      </c>
      <c r="H450" s="44">
        <f>IF(OR(B450="",E450=""),"",MAX(0,E450*F450*G450))</f>
        <v/>
      </c>
      <c r="I450" s="44">
        <f>IF(H450="","",H450*'Parâmetros'!$B$6)</f>
        <v/>
      </c>
      <c r="J450" s="44">
        <f>IF(H450="","",H450*'Parâmetros'!$B$7)</f>
        <v/>
      </c>
      <c r="K450" s="44">
        <f>IF(H450="","",H450*'Parâmetros'!$B$8)</f>
        <v/>
      </c>
      <c r="L450" s="44">
        <f>IF(H450="","",IF('Parâmetros'!$B$5="Conservador",I450,IF('Parâmetros'!$B$5="Otimista",K450,J450)))</f>
        <v/>
      </c>
      <c r="M450" s="46">
        <f>IF(B450="","",IF(COUNTIFS('Histórico'!$B$6:$B$305,B450,'Histórico'!$J$6:$J$305,"&lt;&gt;")&gt;='Parâmetros'!$B$10,AVERAGEIFS('Histórico'!$K$6:$K$305,'Histórico'!$B$6:$B$305,B450,'Histórico'!$J$6:$J$305,"&lt;&gt;"),'Parâmetros'!$B$9))</f>
        <v/>
      </c>
      <c r="N450" s="44">
        <f>IF(L450="","",MAX(0,L450*(1-M450)))</f>
        <v/>
      </c>
      <c r="O450" s="44">
        <f>IF(L450="","",L450*(1+M450))</f>
        <v/>
      </c>
      <c r="P450" s="44">
        <f>IF(L450="","",IF(INDEX('Parâmetros'!$E$18:$E$117,MATCH(B450,'Parâmetros'!$A$18:$A$117,0))="","",INDEX('Parâmetros'!$E$18:$E$117,MATCH(B450,'Parâmetros'!$A$18:$A$117,0))+N(INDEX('Parâmetros'!$F$18:$F$117,MATCH(B450,'Parâmetros'!$A$18:$A$117,0)))-SUMIFS($L$6:L450,$B$6:B450,B450,$A$6:A450,"&lt;="&amp;A450)))</f>
        <v/>
      </c>
      <c r="Q450" s="44">
        <f>IF(P450="","",MAX(0,-P450))</f>
        <v/>
      </c>
      <c r="R450" s="43">
        <f>IF(B450="","",IF(L450="","SEM BASE",IF(P450="","ESTOQUE NÃO INFORMADO",IF(P450&lt;0,"RUPTURA PREVISTA",IF(D450="Sem histórico","USAR DEMANDA INICIAL",IF(D450="Histórico insuficiente","HISTÓRICO INSUFICIENTE","OK"))))))</f>
        <v/>
      </c>
    </row>
    <row r="451">
      <c r="A451" s="42">
        <f>IF(B451="","",EDATE(EOMONTH('Parâmetros'!$B$2,0)+1,MOD(ROW()-6,12)))</f>
        <v/>
      </c>
      <c r="B45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51" s="43">
        <f>IF(B451="","",INDEX('Parâmetros'!$B$18:$B$117,MATCH(B451,'Parâmetros'!$A$18:$A$117,0)))</f>
        <v/>
      </c>
      <c r="D451" s="43">
        <f>IF(B451="","",INDEX('Parâmetros'!$I$18:$I$117,MATCH(B451,'Parâmetros'!$A$18:$A$117,0)))</f>
        <v/>
      </c>
      <c r="E451" s="44">
        <f>IF(B451="","",IF(COUNTIFS('Histórico'!$B$6:$B$305,B451,'Histórico'!$A$6:$A$305,"&gt;="&amp;EDATE(EOMONTH('Parâmetros'!$B$2,0)+1,-'Parâmetros'!$B$4),'Histórico'!$A$6:$A$305,"&lt;="&amp;'Parâmetros'!$B$2,'Histórico'!$L$6:$L$305,"OK")&gt;='Parâmetros'!$B$11,AVERAGEIFS('Histórico'!$H$6:$H$305,'Histórico'!$B$6:$B$305,B451,'Histórico'!$A$6:$A$305,"&gt;="&amp;EDATE(EOMONTH('Parâmetros'!$B$2,0)+1,-'Parâmetros'!$B$4),'Histórico'!$A$6:$A$305,"&lt;="&amp;'Parâmetros'!$B$2,'Histórico'!$L$6:$L$305,"OK"),IF(INDEX('Parâmetros'!$G$18:$G$117,MATCH(B451,'Parâmetros'!$A$18:$A$117,0))="","",INDEX('Parâmetros'!$G$18:$G$117,MATCH(B451,'Parâmetros'!$A$18:$A$117,0)))))</f>
        <v/>
      </c>
      <c r="F451" s="45">
        <f>IF(B451="","",IF(COUNTIFS('Histórico'!$B$6:$B$305,B451,'Histórico'!$L$6:$L$305,"OK",'Histórico'!$M$6:$M$305,MONTH(A451),'Histórico'!$A$6:$A$305,"&lt;="&amp;'Parâmetros'!$B$2)&gt;='Parâmetros'!$B$12,MAX('Parâmetros'!$B$13,MIN('Parâmetros'!$B$14,IFERROR(AVERAGEIFS('Histórico'!$H$6:$H$305,'Histórico'!$B$6:$B$305,B451,'Histórico'!$L$6:$L$305,"OK",'Histórico'!$M$6:$M$305,MONTH(A451),'Histórico'!$A$6:$A$305,"&lt;="&amp;'Parâmetros'!$B$2)/AVERAGEIFS('Histórico'!$H$6:$H$305,'Histórico'!$B$6:$B$305,B451,'Histórico'!$L$6:$L$305,"OK",'Histórico'!$A$6:$A$305,"&lt;="&amp;'Parâmetros'!$B$2),1))),1))</f>
        <v/>
      </c>
      <c r="G451" s="45">
        <f>IF(OR(A451="",B451=""),"",MAX(0.1,1+SUMPRODUCT(--('Eventos'!$B$6:$B$105&lt;=EOMONTH(A451,0)),--('Eventos'!$C$6:$C$105&gt;=A451),--((('Eventos'!$D$6:$D$105=B451)+('Eventos'!$D$6:$D$105="TODOS"))&gt;0),--('Eventos'!$G$6:$G$105="Ativo"),--('Eventos'!$I$6:$I$105="OK"),'Eventos'!$F$6:$F$105)))</f>
        <v/>
      </c>
      <c r="H451" s="44">
        <f>IF(OR(B451="",E451=""),"",MAX(0,E451*F451*G451))</f>
        <v/>
      </c>
      <c r="I451" s="44">
        <f>IF(H451="","",H451*'Parâmetros'!$B$6)</f>
        <v/>
      </c>
      <c r="J451" s="44">
        <f>IF(H451="","",H451*'Parâmetros'!$B$7)</f>
        <v/>
      </c>
      <c r="K451" s="44">
        <f>IF(H451="","",H451*'Parâmetros'!$B$8)</f>
        <v/>
      </c>
      <c r="L451" s="44">
        <f>IF(H451="","",IF('Parâmetros'!$B$5="Conservador",I451,IF('Parâmetros'!$B$5="Otimista",K451,J451)))</f>
        <v/>
      </c>
      <c r="M451" s="46">
        <f>IF(B451="","",IF(COUNTIFS('Histórico'!$B$6:$B$305,B451,'Histórico'!$J$6:$J$305,"&lt;&gt;")&gt;='Parâmetros'!$B$10,AVERAGEIFS('Histórico'!$K$6:$K$305,'Histórico'!$B$6:$B$305,B451,'Histórico'!$J$6:$J$305,"&lt;&gt;"),'Parâmetros'!$B$9))</f>
        <v/>
      </c>
      <c r="N451" s="44">
        <f>IF(L451="","",MAX(0,L451*(1-M451)))</f>
        <v/>
      </c>
      <c r="O451" s="44">
        <f>IF(L451="","",L451*(1+M451))</f>
        <v/>
      </c>
      <c r="P451" s="44">
        <f>IF(L451="","",IF(INDEX('Parâmetros'!$E$18:$E$117,MATCH(B451,'Parâmetros'!$A$18:$A$117,0))="","",INDEX('Parâmetros'!$E$18:$E$117,MATCH(B451,'Parâmetros'!$A$18:$A$117,0))+N(INDEX('Parâmetros'!$F$18:$F$117,MATCH(B451,'Parâmetros'!$A$18:$A$117,0)))-SUMIFS($L$6:L451,$B$6:B451,B451,$A$6:A451,"&lt;="&amp;A451)))</f>
        <v/>
      </c>
      <c r="Q451" s="44">
        <f>IF(P451="","",MAX(0,-P451))</f>
        <v/>
      </c>
      <c r="R451" s="43">
        <f>IF(B451="","",IF(L451="","SEM BASE",IF(P451="","ESTOQUE NÃO INFORMADO",IF(P451&lt;0,"RUPTURA PREVISTA",IF(D451="Sem histórico","USAR DEMANDA INICIAL",IF(D451="Histórico insuficiente","HISTÓRICO INSUFICIENTE","OK"))))))</f>
        <v/>
      </c>
    </row>
    <row r="452">
      <c r="A452" s="42">
        <f>IF(B452="","",EDATE(EOMONTH('Parâmetros'!$B$2,0)+1,MOD(ROW()-6,12)))</f>
        <v/>
      </c>
      <c r="B45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52" s="43">
        <f>IF(B452="","",INDEX('Parâmetros'!$B$18:$B$117,MATCH(B452,'Parâmetros'!$A$18:$A$117,0)))</f>
        <v/>
      </c>
      <c r="D452" s="43">
        <f>IF(B452="","",INDEX('Parâmetros'!$I$18:$I$117,MATCH(B452,'Parâmetros'!$A$18:$A$117,0)))</f>
        <v/>
      </c>
      <c r="E452" s="44">
        <f>IF(B452="","",IF(COUNTIFS('Histórico'!$B$6:$B$305,B452,'Histórico'!$A$6:$A$305,"&gt;="&amp;EDATE(EOMONTH('Parâmetros'!$B$2,0)+1,-'Parâmetros'!$B$4),'Histórico'!$A$6:$A$305,"&lt;="&amp;'Parâmetros'!$B$2,'Histórico'!$L$6:$L$305,"OK")&gt;='Parâmetros'!$B$11,AVERAGEIFS('Histórico'!$H$6:$H$305,'Histórico'!$B$6:$B$305,B452,'Histórico'!$A$6:$A$305,"&gt;="&amp;EDATE(EOMONTH('Parâmetros'!$B$2,0)+1,-'Parâmetros'!$B$4),'Histórico'!$A$6:$A$305,"&lt;="&amp;'Parâmetros'!$B$2,'Histórico'!$L$6:$L$305,"OK"),IF(INDEX('Parâmetros'!$G$18:$G$117,MATCH(B452,'Parâmetros'!$A$18:$A$117,0))="","",INDEX('Parâmetros'!$G$18:$G$117,MATCH(B452,'Parâmetros'!$A$18:$A$117,0)))))</f>
        <v/>
      </c>
      <c r="F452" s="45">
        <f>IF(B452="","",IF(COUNTIFS('Histórico'!$B$6:$B$305,B452,'Histórico'!$L$6:$L$305,"OK",'Histórico'!$M$6:$M$305,MONTH(A452),'Histórico'!$A$6:$A$305,"&lt;="&amp;'Parâmetros'!$B$2)&gt;='Parâmetros'!$B$12,MAX('Parâmetros'!$B$13,MIN('Parâmetros'!$B$14,IFERROR(AVERAGEIFS('Histórico'!$H$6:$H$305,'Histórico'!$B$6:$B$305,B452,'Histórico'!$L$6:$L$305,"OK",'Histórico'!$M$6:$M$305,MONTH(A452),'Histórico'!$A$6:$A$305,"&lt;="&amp;'Parâmetros'!$B$2)/AVERAGEIFS('Histórico'!$H$6:$H$305,'Histórico'!$B$6:$B$305,B452,'Histórico'!$L$6:$L$305,"OK",'Histórico'!$A$6:$A$305,"&lt;="&amp;'Parâmetros'!$B$2),1))),1))</f>
        <v/>
      </c>
      <c r="G452" s="45">
        <f>IF(OR(A452="",B452=""),"",MAX(0.1,1+SUMPRODUCT(--('Eventos'!$B$6:$B$105&lt;=EOMONTH(A452,0)),--('Eventos'!$C$6:$C$105&gt;=A452),--((('Eventos'!$D$6:$D$105=B452)+('Eventos'!$D$6:$D$105="TODOS"))&gt;0),--('Eventos'!$G$6:$G$105="Ativo"),--('Eventos'!$I$6:$I$105="OK"),'Eventos'!$F$6:$F$105)))</f>
        <v/>
      </c>
      <c r="H452" s="44">
        <f>IF(OR(B452="",E452=""),"",MAX(0,E452*F452*G452))</f>
        <v/>
      </c>
      <c r="I452" s="44">
        <f>IF(H452="","",H452*'Parâmetros'!$B$6)</f>
        <v/>
      </c>
      <c r="J452" s="44">
        <f>IF(H452="","",H452*'Parâmetros'!$B$7)</f>
        <v/>
      </c>
      <c r="K452" s="44">
        <f>IF(H452="","",H452*'Parâmetros'!$B$8)</f>
        <v/>
      </c>
      <c r="L452" s="44">
        <f>IF(H452="","",IF('Parâmetros'!$B$5="Conservador",I452,IF('Parâmetros'!$B$5="Otimista",K452,J452)))</f>
        <v/>
      </c>
      <c r="M452" s="46">
        <f>IF(B452="","",IF(COUNTIFS('Histórico'!$B$6:$B$305,B452,'Histórico'!$J$6:$J$305,"&lt;&gt;")&gt;='Parâmetros'!$B$10,AVERAGEIFS('Histórico'!$K$6:$K$305,'Histórico'!$B$6:$B$305,B452,'Histórico'!$J$6:$J$305,"&lt;&gt;"),'Parâmetros'!$B$9))</f>
        <v/>
      </c>
      <c r="N452" s="44">
        <f>IF(L452="","",MAX(0,L452*(1-M452)))</f>
        <v/>
      </c>
      <c r="O452" s="44">
        <f>IF(L452="","",L452*(1+M452))</f>
        <v/>
      </c>
      <c r="P452" s="44">
        <f>IF(L452="","",IF(INDEX('Parâmetros'!$E$18:$E$117,MATCH(B452,'Parâmetros'!$A$18:$A$117,0))="","",INDEX('Parâmetros'!$E$18:$E$117,MATCH(B452,'Parâmetros'!$A$18:$A$117,0))+N(INDEX('Parâmetros'!$F$18:$F$117,MATCH(B452,'Parâmetros'!$A$18:$A$117,0)))-SUMIFS($L$6:L452,$B$6:B452,B452,$A$6:A452,"&lt;="&amp;A452)))</f>
        <v/>
      </c>
      <c r="Q452" s="44">
        <f>IF(P452="","",MAX(0,-P452))</f>
        <v/>
      </c>
      <c r="R452" s="43">
        <f>IF(B452="","",IF(L452="","SEM BASE",IF(P452="","ESTOQUE NÃO INFORMADO",IF(P452&lt;0,"RUPTURA PREVISTA",IF(D452="Sem histórico","USAR DEMANDA INICIAL",IF(D452="Histórico insuficiente","HISTÓRICO INSUFICIENTE","OK"))))))</f>
        <v/>
      </c>
    </row>
    <row r="453">
      <c r="A453" s="42">
        <f>IF(B453="","",EDATE(EOMONTH('Parâmetros'!$B$2,0)+1,MOD(ROW()-6,12)))</f>
        <v/>
      </c>
      <c r="B45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53" s="43">
        <f>IF(B453="","",INDEX('Parâmetros'!$B$18:$B$117,MATCH(B453,'Parâmetros'!$A$18:$A$117,0)))</f>
        <v/>
      </c>
      <c r="D453" s="43">
        <f>IF(B453="","",INDEX('Parâmetros'!$I$18:$I$117,MATCH(B453,'Parâmetros'!$A$18:$A$117,0)))</f>
        <v/>
      </c>
      <c r="E453" s="44">
        <f>IF(B453="","",IF(COUNTIFS('Histórico'!$B$6:$B$305,B453,'Histórico'!$A$6:$A$305,"&gt;="&amp;EDATE(EOMONTH('Parâmetros'!$B$2,0)+1,-'Parâmetros'!$B$4),'Histórico'!$A$6:$A$305,"&lt;="&amp;'Parâmetros'!$B$2,'Histórico'!$L$6:$L$305,"OK")&gt;='Parâmetros'!$B$11,AVERAGEIFS('Histórico'!$H$6:$H$305,'Histórico'!$B$6:$B$305,B453,'Histórico'!$A$6:$A$305,"&gt;="&amp;EDATE(EOMONTH('Parâmetros'!$B$2,0)+1,-'Parâmetros'!$B$4),'Histórico'!$A$6:$A$305,"&lt;="&amp;'Parâmetros'!$B$2,'Histórico'!$L$6:$L$305,"OK"),IF(INDEX('Parâmetros'!$G$18:$G$117,MATCH(B453,'Parâmetros'!$A$18:$A$117,0))="","",INDEX('Parâmetros'!$G$18:$G$117,MATCH(B453,'Parâmetros'!$A$18:$A$117,0)))))</f>
        <v/>
      </c>
      <c r="F453" s="45">
        <f>IF(B453="","",IF(COUNTIFS('Histórico'!$B$6:$B$305,B453,'Histórico'!$L$6:$L$305,"OK",'Histórico'!$M$6:$M$305,MONTH(A453),'Histórico'!$A$6:$A$305,"&lt;="&amp;'Parâmetros'!$B$2)&gt;='Parâmetros'!$B$12,MAX('Parâmetros'!$B$13,MIN('Parâmetros'!$B$14,IFERROR(AVERAGEIFS('Histórico'!$H$6:$H$305,'Histórico'!$B$6:$B$305,B453,'Histórico'!$L$6:$L$305,"OK",'Histórico'!$M$6:$M$305,MONTH(A453),'Histórico'!$A$6:$A$305,"&lt;="&amp;'Parâmetros'!$B$2)/AVERAGEIFS('Histórico'!$H$6:$H$305,'Histórico'!$B$6:$B$305,B453,'Histórico'!$L$6:$L$305,"OK",'Histórico'!$A$6:$A$305,"&lt;="&amp;'Parâmetros'!$B$2),1))),1))</f>
        <v/>
      </c>
      <c r="G453" s="45">
        <f>IF(OR(A453="",B453=""),"",MAX(0.1,1+SUMPRODUCT(--('Eventos'!$B$6:$B$105&lt;=EOMONTH(A453,0)),--('Eventos'!$C$6:$C$105&gt;=A453),--((('Eventos'!$D$6:$D$105=B453)+('Eventos'!$D$6:$D$105="TODOS"))&gt;0),--('Eventos'!$G$6:$G$105="Ativo"),--('Eventos'!$I$6:$I$105="OK"),'Eventos'!$F$6:$F$105)))</f>
        <v/>
      </c>
      <c r="H453" s="44">
        <f>IF(OR(B453="",E453=""),"",MAX(0,E453*F453*G453))</f>
        <v/>
      </c>
      <c r="I453" s="44">
        <f>IF(H453="","",H453*'Parâmetros'!$B$6)</f>
        <v/>
      </c>
      <c r="J453" s="44">
        <f>IF(H453="","",H453*'Parâmetros'!$B$7)</f>
        <v/>
      </c>
      <c r="K453" s="44">
        <f>IF(H453="","",H453*'Parâmetros'!$B$8)</f>
        <v/>
      </c>
      <c r="L453" s="44">
        <f>IF(H453="","",IF('Parâmetros'!$B$5="Conservador",I453,IF('Parâmetros'!$B$5="Otimista",K453,J453)))</f>
        <v/>
      </c>
      <c r="M453" s="46">
        <f>IF(B453="","",IF(COUNTIFS('Histórico'!$B$6:$B$305,B453,'Histórico'!$J$6:$J$305,"&lt;&gt;")&gt;='Parâmetros'!$B$10,AVERAGEIFS('Histórico'!$K$6:$K$305,'Histórico'!$B$6:$B$305,B453,'Histórico'!$J$6:$J$305,"&lt;&gt;"),'Parâmetros'!$B$9))</f>
        <v/>
      </c>
      <c r="N453" s="44">
        <f>IF(L453="","",MAX(0,L453*(1-M453)))</f>
        <v/>
      </c>
      <c r="O453" s="44">
        <f>IF(L453="","",L453*(1+M453))</f>
        <v/>
      </c>
      <c r="P453" s="44">
        <f>IF(L453="","",IF(INDEX('Parâmetros'!$E$18:$E$117,MATCH(B453,'Parâmetros'!$A$18:$A$117,0))="","",INDEX('Parâmetros'!$E$18:$E$117,MATCH(B453,'Parâmetros'!$A$18:$A$117,0))+N(INDEX('Parâmetros'!$F$18:$F$117,MATCH(B453,'Parâmetros'!$A$18:$A$117,0)))-SUMIFS($L$6:L453,$B$6:B453,B453,$A$6:A453,"&lt;="&amp;A453)))</f>
        <v/>
      </c>
      <c r="Q453" s="44">
        <f>IF(P453="","",MAX(0,-P453))</f>
        <v/>
      </c>
      <c r="R453" s="43">
        <f>IF(B453="","",IF(L453="","SEM BASE",IF(P453="","ESTOQUE NÃO INFORMADO",IF(P453&lt;0,"RUPTURA PREVISTA",IF(D453="Sem histórico","USAR DEMANDA INICIAL",IF(D453="Histórico insuficiente","HISTÓRICO INSUFICIENTE","OK"))))))</f>
        <v/>
      </c>
    </row>
    <row r="454">
      <c r="A454" s="42">
        <f>IF(B454="","",EDATE(EOMONTH('Parâmetros'!$B$2,0)+1,MOD(ROW()-6,12)))</f>
        <v/>
      </c>
      <c r="B45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54" s="43">
        <f>IF(B454="","",INDEX('Parâmetros'!$B$18:$B$117,MATCH(B454,'Parâmetros'!$A$18:$A$117,0)))</f>
        <v/>
      </c>
      <c r="D454" s="43">
        <f>IF(B454="","",INDEX('Parâmetros'!$I$18:$I$117,MATCH(B454,'Parâmetros'!$A$18:$A$117,0)))</f>
        <v/>
      </c>
      <c r="E454" s="44">
        <f>IF(B454="","",IF(COUNTIFS('Histórico'!$B$6:$B$305,B454,'Histórico'!$A$6:$A$305,"&gt;="&amp;EDATE(EOMONTH('Parâmetros'!$B$2,0)+1,-'Parâmetros'!$B$4),'Histórico'!$A$6:$A$305,"&lt;="&amp;'Parâmetros'!$B$2,'Histórico'!$L$6:$L$305,"OK")&gt;='Parâmetros'!$B$11,AVERAGEIFS('Histórico'!$H$6:$H$305,'Histórico'!$B$6:$B$305,B454,'Histórico'!$A$6:$A$305,"&gt;="&amp;EDATE(EOMONTH('Parâmetros'!$B$2,0)+1,-'Parâmetros'!$B$4),'Histórico'!$A$6:$A$305,"&lt;="&amp;'Parâmetros'!$B$2,'Histórico'!$L$6:$L$305,"OK"),IF(INDEX('Parâmetros'!$G$18:$G$117,MATCH(B454,'Parâmetros'!$A$18:$A$117,0))="","",INDEX('Parâmetros'!$G$18:$G$117,MATCH(B454,'Parâmetros'!$A$18:$A$117,0)))))</f>
        <v/>
      </c>
      <c r="F454" s="45">
        <f>IF(B454="","",IF(COUNTIFS('Histórico'!$B$6:$B$305,B454,'Histórico'!$L$6:$L$305,"OK",'Histórico'!$M$6:$M$305,MONTH(A454),'Histórico'!$A$6:$A$305,"&lt;="&amp;'Parâmetros'!$B$2)&gt;='Parâmetros'!$B$12,MAX('Parâmetros'!$B$13,MIN('Parâmetros'!$B$14,IFERROR(AVERAGEIFS('Histórico'!$H$6:$H$305,'Histórico'!$B$6:$B$305,B454,'Histórico'!$L$6:$L$305,"OK",'Histórico'!$M$6:$M$305,MONTH(A454),'Histórico'!$A$6:$A$305,"&lt;="&amp;'Parâmetros'!$B$2)/AVERAGEIFS('Histórico'!$H$6:$H$305,'Histórico'!$B$6:$B$305,B454,'Histórico'!$L$6:$L$305,"OK",'Histórico'!$A$6:$A$305,"&lt;="&amp;'Parâmetros'!$B$2),1))),1))</f>
        <v/>
      </c>
      <c r="G454" s="45">
        <f>IF(OR(A454="",B454=""),"",MAX(0.1,1+SUMPRODUCT(--('Eventos'!$B$6:$B$105&lt;=EOMONTH(A454,0)),--('Eventos'!$C$6:$C$105&gt;=A454),--((('Eventos'!$D$6:$D$105=B454)+('Eventos'!$D$6:$D$105="TODOS"))&gt;0),--('Eventos'!$G$6:$G$105="Ativo"),--('Eventos'!$I$6:$I$105="OK"),'Eventos'!$F$6:$F$105)))</f>
        <v/>
      </c>
      <c r="H454" s="44">
        <f>IF(OR(B454="",E454=""),"",MAX(0,E454*F454*G454))</f>
        <v/>
      </c>
      <c r="I454" s="44">
        <f>IF(H454="","",H454*'Parâmetros'!$B$6)</f>
        <v/>
      </c>
      <c r="J454" s="44">
        <f>IF(H454="","",H454*'Parâmetros'!$B$7)</f>
        <v/>
      </c>
      <c r="K454" s="44">
        <f>IF(H454="","",H454*'Parâmetros'!$B$8)</f>
        <v/>
      </c>
      <c r="L454" s="44">
        <f>IF(H454="","",IF('Parâmetros'!$B$5="Conservador",I454,IF('Parâmetros'!$B$5="Otimista",K454,J454)))</f>
        <v/>
      </c>
      <c r="M454" s="46">
        <f>IF(B454="","",IF(COUNTIFS('Histórico'!$B$6:$B$305,B454,'Histórico'!$J$6:$J$305,"&lt;&gt;")&gt;='Parâmetros'!$B$10,AVERAGEIFS('Histórico'!$K$6:$K$305,'Histórico'!$B$6:$B$305,B454,'Histórico'!$J$6:$J$305,"&lt;&gt;"),'Parâmetros'!$B$9))</f>
        <v/>
      </c>
      <c r="N454" s="44">
        <f>IF(L454="","",MAX(0,L454*(1-M454)))</f>
        <v/>
      </c>
      <c r="O454" s="44">
        <f>IF(L454="","",L454*(1+M454))</f>
        <v/>
      </c>
      <c r="P454" s="44">
        <f>IF(L454="","",IF(INDEX('Parâmetros'!$E$18:$E$117,MATCH(B454,'Parâmetros'!$A$18:$A$117,0))="","",INDEX('Parâmetros'!$E$18:$E$117,MATCH(B454,'Parâmetros'!$A$18:$A$117,0))+N(INDEX('Parâmetros'!$F$18:$F$117,MATCH(B454,'Parâmetros'!$A$18:$A$117,0)))-SUMIFS($L$6:L454,$B$6:B454,B454,$A$6:A454,"&lt;="&amp;A454)))</f>
        <v/>
      </c>
      <c r="Q454" s="44">
        <f>IF(P454="","",MAX(0,-P454))</f>
        <v/>
      </c>
      <c r="R454" s="43">
        <f>IF(B454="","",IF(L454="","SEM BASE",IF(P454="","ESTOQUE NÃO INFORMADO",IF(P454&lt;0,"RUPTURA PREVISTA",IF(D454="Sem histórico","USAR DEMANDA INICIAL",IF(D454="Histórico insuficiente","HISTÓRICO INSUFICIENTE","OK"))))))</f>
        <v/>
      </c>
    </row>
    <row r="455">
      <c r="A455" s="42">
        <f>IF(B455="","",EDATE(EOMONTH('Parâmetros'!$B$2,0)+1,MOD(ROW()-6,12)))</f>
        <v/>
      </c>
      <c r="B45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55" s="43">
        <f>IF(B455="","",INDEX('Parâmetros'!$B$18:$B$117,MATCH(B455,'Parâmetros'!$A$18:$A$117,0)))</f>
        <v/>
      </c>
      <c r="D455" s="43">
        <f>IF(B455="","",INDEX('Parâmetros'!$I$18:$I$117,MATCH(B455,'Parâmetros'!$A$18:$A$117,0)))</f>
        <v/>
      </c>
      <c r="E455" s="44">
        <f>IF(B455="","",IF(COUNTIFS('Histórico'!$B$6:$B$305,B455,'Histórico'!$A$6:$A$305,"&gt;="&amp;EDATE(EOMONTH('Parâmetros'!$B$2,0)+1,-'Parâmetros'!$B$4),'Histórico'!$A$6:$A$305,"&lt;="&amp;'Parâmetros'!$B$2,'Histórico'!$L$6:$L$305,"OK")&gt;='Parâmetros'!$B$11,AVERAGEIFS('Histórico'!$H$6:$H$305,'Histórico'!$B$6:$B$305,B455,'Histórico'!$A$6:$A$305,"&gt;="&amp;EDATE(EOMONTH('Parâmetros'!$B$2,0)+1,-'Parâmetros'!$B$4),'Histórico'!$A$6:$A$305,"&lt;="&amp;'Parâmetros'!$B$2,'Histórico'!$L$6:$L$305,"OK"),IF(INDEX('Parâmetros'!$G$18:$G$117,MATCH(B455,'Parâmetros'!$A$18:$A$117,0))="","",INDEX('Parâmetros'!$G$18:$G$117,MATCH(B455,'Parâmetros'!$A$18:$A$117,0)))))</f>
        <v/>
      </c>
      <c r="F455" s="45">
        <f>IF(B455="","",IF(COUNTIFS('Histórico'!$B$6:$B$305,B455,'Histórico'!$L$6:$L$305,"OK",'Histórico'!$M$6:$M$305,MONTH(A455),'Histórico'!$A$6:$A$305,"&lt;="&amp;'Parâmetros'!$B$2)&gt;='Parâmetros'!$B$12,MAX('Parâmetros'!$B$13,MIN('Parâmetros'!$B$14,IFERROR(AVERAGEIFS('Histórico'!$H$6:$H$305,'Histórico'!$B$6:$B$305,B455,'Histórico'!$L$6:$L$305,"OK",'Histórico'!$M$6:$M$305,MONTH(A455),'Histórico'!$A$6:$A$305,"&lt;="&amp;'Parâmetros'!$B$2)/AVERAGEIFS('Histórico'!$H$6:$H$305,'Histórico'!$B$6:$B$305,B455,'Histórico'!$L$6:$L$305,"OK",'Histórico'!$A$6:$A$305,"&lt;="&amp;'Parâmetros'!$B$2),1))),1))</f>
        <v/>
      </c>
      <c r="G455" s="45">
        <f>IF(OR(A455="",B455=""),"",MAX(0.1,1+SUMPRODUCT(--('Eventos'!$B$6:$B$105&lt;=EOMONTH(A455,0)),--('Eventos'!$C$6:$C$105&gt;=A455),--((('Eventos'!$D$6:$D$105=B455)+('Eventos'!$D$6:$D$105="TODOS"))&gt;0),--('Eventos'!$G$6:$G$105="Ativo"),--('Eventos'!$I$6:$I$105="OK"),'Eventos'!$F$6:$F$105)))</f>
        <v/>
      </c>
      <c r="H455" s="44">
        <f>IF(OR(B455="",E455=""),"",MAX(0,E455*F455*G455))</f>
        <v/>
      </c>
      <c r="I455" s="44">
        <f>IF(H455="","",H455*'Parâmetros'!$B$6)</f>
        <v/>
      </c>
      <c r="J455" s="44">
        <f>IF(H455="","",H455*'Parâmetros'!$B$7)</f>
        <v/>
      </c>
      <c r="K455" s="44">
        <f>IF(H455="","",H455*'Parâmetros'!$B$8)</f>
        <v/>
      </c>
      <c r="L455" s="44">
        <f>IF(H455="","",IF('Parâmetros'!$B$5="Conservador",I455,IF('Parâmetros'!$B$5="Otimista",K455,J455)))</f>
        <v/>
      </c>
      <c r="M455" s="46">
        <f>IF(B455="","",IF(COUNTIFS('Histórico'!$B$6:$B$305,B455,'Histórico'!$J$6:$J$305,"&lt;&gt;")&gt;='Parâmetros'!$B$10,AVERAGEIFS('Histórico'!$K$6:$K$305,'Histórico'!$B$6:$B$305,B455,'Histórico'!$J$6:$J$305,"&lt;&gt;"),'Parâmetros'!$B$9))</f>
        <v/>
      </c>
      <c r="N455" s="44">
        <f>IF(L455="","",MAX(0,L455*(1-M455)))</f>
        <v/>
      </c>
      <c r="O455" s="44">
        <f>IF(L455="","",L455*(1+M455))</f>
        <v/>
      </c>
      <c r="P455" s="44">
        <f>IF(L455="","",IF(INDEX('Parâmetros'!$E$18:$E$117,MATCH(B455,'Parâmetros'!$A$18:$A$117,0))="","",INDEX('Parâmetros'!$E$18:$E$117,MATCH(B455,'Parâmetros'!$A$18:$A$117,0))+N(INDEX('Parâmetros'!$F$18:$F$117,MATCH(B455,'Parâmetros'!$A$18:$A$117,0)))-SUMIFS($L$6:L455,$B$6:B455,B455,$A$6:A455,"&lt;="&amp;A455)))</f>
        <v/>
      </c>
      <c r="Q455" s="44">
        <f>IF(P455="","",MAX(0,-P455))</f>
        <v/>
      </c>
      <c r="R455" s="43">
        <f>IF(B455="","",IF(L455="","SEM BASE",IF(P455="","ESTOQUE NÃO INFORMADO",IF(P455&lt;0,"RUPTURA PREVISTA",IF(D455="Sem histórico","USAR DEMANDA INICIAL",IF(D455="Histórico insuficiente","HISTÓRICO INSUFICIENTE","OK"))))))</f>
        <v/>
      </c>
    </row>
    <row r="456">
      <c r="A456" s="42">
        <f>IF(B456="","",EDATE(EOMONTH('Parâmetros'!$B$2,0)+1,MOD(ROW()-6,12)))</f>
        <v/>
      </c>
      <c r="B45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56" s="43">
        <f>IF(B456="","",INDEX('Parâmetros'!$B$18:$B$117,MATCH(B456,'Parâmetros'!$A$18:$A$117,0)))</f>
        <v/>
      </c>
      <c r="D456" s="43">
        <f>IF(B456="","",INDEX('Parâmetros'!$I$18:$I$117,MATCH(B456,'Parâmetros'!$A$18:$A$117,0)))</f>
        <v/>
      </c>
      <c r="E456" s="44">
        <f>IF(B456="","",IF(COUNTIFS('Histórico'!$B$6:$B$305,B456,'Histórico'!$A$6:$A$305,"&gt;="&amp;EDATE(EOMONTH('Parâmetros'!$B$2,0)+1,-'Parâmetros'!$B$4),'Histórico'!$A$6:$A$305,"&lt;="&amp;'Parâmetros'!$B$2,'Histórico'!$L$6:$L$305,"OK")&gt;='Parâmetros'!$B$11,AVERAGEIFS('Histórico'!$H$6:$H$305,'Histórico'!$B$6:$B$305,B456,'Histórico'!$A$6:$A$305,"&gt;="&amp;EDATE(EOMONTH('Parâmetros'!$B$2,0)+1,-'Parâmetros'!$B$4),'Histórico'!$A$6:$A$305,"&lt;="&amp;'Parâmetros'!$B$2,'Histórico'!$L$6:$L$305,"OK"),IF(INDEX('Parâmetros'!$G$18:$G$117,MATCH(B456,'Parâmetros'!$A$18:$A$117,0))="","",INDEX('Parâmetros'!$G$18:$G$117,MATCH(B456,'Parâmetros'!$A$18:$A$117,0)))))</f>
        <v/>
      </c>
      <c r="F456" s="45">
        <f>IF(B456="","",IF(COUNTIFS('Histórico'!$B$6:$B$305,B456,'Histórico'!$L$6:$L$305,"OK",'Histórico'!$M$6:$M$305,MONTH(A456),'Histórico'!$A$6:$A$305,"&lt;="&amp;'Parâmetros'!$B$2)&gt;='Parâmetros'!$B$12,MAX('Parâmetros'!$B$13,MIN('Parâmetros'!$B$14,IFERROR(AVERAGEIFS('Histórico'!$H$6:$H$305,'Histórico'!$B$6:$B$305,B456,'Histórico'!$L$6:$L$305,"OK",'Histórico'!$M$6:$M$305,MONTH(A456),'Histórico'!$A$6:$A$305,"&lt;="&amp;'Parâmetros'!$B$2)/AVERAGEIFS('Histórico'!$H$6:$H$305,'Histórico'!$B$6:$B$305,B456,'Histórico'!$L$6:$L$305,"OK",'Histórico'!$A$6:$A$305,"&lt;="&amp;'Parâmetros'!$B$2),1))),1))</f>
        <v/>
      </c>
      <c r="G456" s="45">
        <f>IF(OR(A456="",B456=""),"",MAX(0.1,1+SUMPRODUCT(--('Eventos'!$B$6:$B$105&lt;=EOMONTH(A456,0)),--('Eventos'!$C$6:$C$105&gt;=A456),--((('Eventos'!$D$6:$D$105=B456)+('Eventos'!$D$6:$D$105="TODOS"))&gt;0),--('Eventos'!$G$6:$G$105="Ativo"),--('Eventos'!$I$6:$I$105="OK"),'Eventos'!$F$6:$F$105)))</f>
        <v/>
      </c>
      <c r="H456" s="44">
        <f>IF(OR(B456="",E456=""),"",MAX(0,E456*F456*G456))</f>
        <v/>
      </c>
      <c r="I456" s="44">
        <f>IF(H456="","",H456*'Parâmetros'!$B$6)</f>
        <v/>
      </c>
      <c r="J456" s="44">
        <f>IF(H456="","",H456*'Parâmetros'!$B$7)</f>
        <v/>
      </c>
      <c r="K456" s="44">
        <f>IF(H456="","",H456*'Parâmetros'!$B$8)</f>
        <v/>
      </c>
      <c r="L456" s="44">
        <f>IF(H456="","",IF('Parâmetros'!$B$5="Conservador",I456,IF('Parâmetros'!$B$5="Otimista",K456,J456)))</f>
        <v/>
      </c>
      <c r="M456" s="46">
        <f>IF(B456="","",IF(COUNTIFS('Histórico'!$B$6:$B$305,B456,'Histórico'!$J$6:$J$305,"&lt;&gt;")&gt;='Parâmetros'!$B$10,AVERAGEIFS('Histórico'!$K$6:$K$305,'Histórico'!$B$6:$B$305,B456,'Histórico'!$J$6:$J$305,"&lt;&gt;"),'Parâmetros'!$B$9))</f>
        <v/>
      </c>
      <c r="N456" s="44">
        <f>IF(L456="","",MAX(0,L456*(1-M456)))</f>
        <v/>
      </c>
      <c r="O456" s="44">
        <f>IF(L456="","",L456*(1+M456))</f>
        <v/>
      </c>
      <c r="P456" s="44">
        <f>IF(L456="","",IF(INDEX('Parâmetros'!$E$18:$E$117,MATCH(B456,'Parâmetros'!$A$18:$A$117,0))="","",INDEX('Parâmetros'!$E$18:$E$117,MATCH(B456,'Parâmetros'!$A$18:$A$117,0))+N(INDEX('Parâmetros'!$F$18:$F$117,MATCH(B456,'Parâmetros'!$A$18:$A$117,0)))-SUMIFS($L$6:L456,$B$6:B456,B456,$A$6:A456,"&lt;="&amp;A456)))</f>
        <v/>
      </c>
      <c r="Q456" s="44">
        <f>IF(P456="","",MAX(0,-P456))</f>
        <v/>
      </c>
      <c r="R456" s="43">
        <f>IF(B456="","",IF(L456="","SEM BASE",IF(P456="","ESTOQUE NÃO INFORMADO",IF(P456&lt;0,"RUPTURA PREVISTA",IF(D456="Sem histórico","USAR DEMANDA INICIAL",IF(D456="Histórico insuficiente","HISTÓRICO INSUFICIENTE","OK"))))))</f>
        <v/>
      </c>
    </row>
    <row r="457">
      <c r="A457" s="42">
        <f>IF(B457="","",EDATE(EOMONTH('Parâmetros'!$B$2,0)+1,MOD(ROW()-6,12)))</f>
        <v/>
      </c>
      <c r="B45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57" s="43">
        <f>IF(B457="","",INDEX('Parâmetros'!$B$18:$B$117,MATCH(B457,'Parâmetros'!$A$18:$A$117,0)))</f>
        <v/>
      </c>
      <c r="D457" s="43">
        <f>IF(B457="","",INDEX('Parâmetros'!$I$18:$I$117,MATCH(B457,'Parâmetros'!$A$18:$A$117,0)))</f>
        <v/>
      </c>
      <c r="E457" s="44">
        <f>IF(B457="","",IF(COUNTIFS('Histórico'!$B$6:$B$305,B457,'Histórico'!$A$6:$A$305,"&gt;="&amp;EDATE(EOMONTH('Parâmetros'!$B$2,0)+1,-'Parâmetros'!$B$4),'Histórico'!$A$6:$A$305,"&lt;="&amp;'Parâmetros'!$B$2,'Histórico'!$L$6:$L$305,"OK")&gt;='Parâmetros'!$B$11,AVERAGEIFS('Histórico'!$H$6:$H$305,'Histórico'!$B$6:$B$305,B457,'Histórico'!$A$6:$A$305,"&gt;="&amp;EDATE(EOMONTH('Parâmetros'!$B$2,0)+1,-'Parâmetros'!$B$4),'Histórico'!$A$6:$A$305,"&lt;="&amp;'Parâmetros'!$B$2,'Histórico'!$L$6:$L$305,"OK"),IF(INDEX('Parâmetros'!$G$18:$G$117,MATCH(B457,'Parâmetros'!$A$18:$A$117,0))="","",INDEX('Parâmetros'!$G$18:$G$117,MATCH(B457,'Parâmetros'!$A$18:$A$117,0)))))</f>
        <v/>
      </c>
      <c r="F457" s="45">
        <f>IF(B457="","",IF(COUNTIFS('Histórico'!$B$6:$B$305,B457,'Histórico'!$L$6:$L$305,"OK",'Histórico'!$M$6:$M$305,MONTH(A457),'Histórico'!$A$6:$A$305,"&lt;="&amp;'Parâmetros'!$B$2)&gt;='Parâmetros'!$B$12,MAX('Parâmetros'!$B$13,MIN('Parâmetros'!$B$14,IFERROR(AVERAGEIFS('Histórico'!$H$6:$H$305,'Histórico'!$B$6:$B$305,B457,'Histórico'!$L$6:$L$305,"OK",'Histórico'!$M$6:$M$305,MONTH(A457),'Histórico'!$A$6:$A$305,"&lt;="&amp;'Parâmetros'!$B$2)/AVERAGEIFS('Histórico'!$H$6:$H$305,'Histórico'!$B$6:$B$305,B457,'Histórico'!$L$6:$L$305,"OK",'Histórico'!$A$6:$A$305,"&lt;="&amp;'Parâmetros'!$B$2),1))),1))</f>
        <v/>
      </c>
      <c r="G457" s="45">
        <f>IF(OR(A457="",B457=""),"",MAX(0.1,1+SUMPRODUCT(--('Eventos'!$B$6:$B$105&lt;=EOMONTH(A457,0)),--('Eventos'!$C$6:$C$105&gt;=A457),--((('Eventos'!$D$6:$D$105=B457)+('Eventos'!$D$6:$D$105="TODOS"))&gt;0),--('Eventos'!$G$6:$G$105="Ativo"),--('Eventos'!$I$6:$I$105="OK"),'Eventos'!$F$6:$F$105)))</f>
        <v/>
      </c>
      <c r="H457" s="44">
        <f>IF(OR(B457="",E457=""),"",MAX(0,E457*F457*G457))</f>
        <v/>
      </c>
      <c r="I457" s="44">
        <f>IF(H457="","",H457*'Parâmetros'!$B$6)</f>
        <v/>
      </c>
      <c r="J457" s="44">
        <f>IF(H457="","",H457*'Parâmetros'!$B$7)</f>
        <v/>
      </c>
      <c r="K457" s="44">
        <f>IF(H457="","",H457*'Parâmetros'!$B$8)</f>
        <v/>
      </c>
      <c r="L457" s="44">
        <f>IF(H457="","",IF('Parâmetros'!$B$5="Conservador",I457,IF('Parâmetros'!$B$5="Otimista",K457,J457)))</f>
        <v/>
      </c>
      <c r="M457" s="46">
        <f>IF(B457="","",IF(COUNTIFS('Histórico'!$B$6:$B$305,B457,'Histórico'!$J$6:$J$305,"&lt;&gt;")&gt;='Parâmetros'!$B$10,AVERAGEIFS('Histórico'!$K$6:$K$305,'Histórico'!$B$6:$B$305,B457,'Histórico'!$J$6:$J$305,"&lt;&gt;"),'Parâmetros'!$B$9))</f>
        <v/>
      </c>
      <c r="N457" s="44">
        <f>IF(L457="","",MAX(0,L457*(1-M457)))</f>
        <v/>
      </c>
      <c r="O457" s="44">
        <f>IF(L457="","",L457*(1+M457))</f>
        <v/>
      </c>
      <c r="P457" s="44">
        <f>IF(L457="","",IF(INDEX('Parâmetros'!$E$18:$E$117,MATCH(B457,'Parâmetros'!$A$18:$A$117,0))="","",INDEX('Parâmetros'!$E$18:$E$117,MATCH(B457,'Parâmetros'!$A$18:$A$117,0))+N(INDEX('Parâmetros'!$F$18:$F$117,MATCH(B457,'Parâmetros'!$A$18:$A$117,0)))-SUMIFS($L$6:L457,$B$6:B457,B457,$A$6:A457,"&lt;="&amp;A457)))</f>
        <v/>
      </c>
      <c r="Q457" s="44">
        <f>IF(P457="","",MAX(0,-P457))</f>
        <v/>
      </c>
      <c r="R457" s="43">
        <f>IF(B457="","",IF(L457="","SEM BASE",IF(P457="","ESTOQUE NÃO INFORMADO",IF(P457&lt;0,"RUPTURA PREVISTA",IF(D457="Sem histórico","USAR DEMANDA INICIAL",IF(D457="Histórico insuficiente","HISTÓRICO INSUFICIENTE","OK"))))))</f>
        <v/>
      </c>
    </row>
    <row r="458">
      <c r="A458" s="42">
        <f>IF(B458="","",EDATE(EOMONTH('Parâmetros'!$B$2,0)+1,MOD(ROW()-6,12)))</f>
        <v/>
      </c>
      <c r="B45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58" s="43">
        <f>IF(B458="","",INDEX('Parâmetros'!$B$18:$B$117,MATCH(B458,'Parâmetros'!$A$18:$A$117,0)))</f>
        <v/>
      </c>
      <c r="D458" s="43">
        <f>IF(B458="","",INDEX('Parâmetros'!$I$18:$I$117,MATCH(B458,'Parâmetros'!$A$18:$A$117,0)))</f>
        <v/>
      </c>
      <c r="E458" s="44">
        <f>IF(B458="","",IF(COUNTIFS('Histórico'!$B$6:$B$305,B458,'Histórico'!$A$6:$A$305,"&gt;="&amp;EDATE(EOMONTH('Parâmetros'!$B$2,0)+1,-'Parâmetros'!$B$4),'Histórico'!$A$6:$A$305,"&lt;="&amp;'Parâmetros'!$B$2,'Histórico'!$L$6:$L$305,"OK")&gt;='Parâmetros'!$B$11,AVERAGEIFS('Histórico'!$H$6:$H$305,'Histórico'!$B$6:$B$305,B458,'Histórico'!$A$6:$A$305,"&gt;="&amp;EDATE(EOMONTH('Parâmetros'!$B$2,0)+1,-'Parâmetros'!$B$4),'Histórico'!$A$6:$A$305,"&lt;="&amp;'Parâmetros'!$B$2,'Histórico'!$L$6:$L$305,"OK"),IF(INDEX('Parâmetros'!$G$18:$G$117,MATCH(B458,'Parâmetros'!$A$18:$A$117,0))="","",INDEX('Parâmetros'!$G$18:$G$117,MATCH(B458,'Parâmetros'!$A$18:$A$117,0)))))</f>
        <v/>
      </c>
      <c r="F458" s="45">
        <f>IF(B458="","",IF(COUNTIFS('Histórico'!$B$6:$B$305,B458,'Histórico'!$L$6:$L$305,"OK",'Histórico'!$M$6:$M$305,MONTH(A458),'Histórico'!$A$6:$A$305,"&lt;="&amp;'Parâmetros'!$B$2)&gt;='Parâmetros'!$B$12,MAX('Parâmetros'!$B$13,MIN('Parâmetros'!$B$14,IFERROR(AVERAGEIFS('Histórico'!$H$6:$H$305,'Histórico'!$B$6:$B$305,B458,'Histórico'!$L$6:$L$305,"OK",'Histórico'!$M$6:$M$305,MONTH(A458),'Histórico'!$A$6:$A$305,"&lt;="&amp;'Parâmetros'!$B$2)/AVERAGEIFS('Histórico'!$H$6:$H$305,'Histórico'!$B$6:$B$305,B458,'Histórico'!$L$6:$L$305,"OK",'Histórico'!$A$6:$A$305,"&lt;="&amp;'Parâmetros'!$B$2),1))),1))</f>
        <v/>
      </c>
      <c r="G458" s="45">
        <f>IF(OR(A458="",B458=""),"",MAX(0.1,1+SUMPRODUCT(--('Eventos'!$B$6:$B$105&lt;=EOMONTH(A458,0)),--('Eventos'!$C$6:$C$105&gt;=A458),--((('Eventos'!$D$6:$D$105=B458)+('Eventos'!$D$6:$D$105="TODOS"))&gt;0),--('Eventos'!$G$6:$G$105="Ativo"),--('Eventos'!$I$6:$I$105="OK"),'Eventos'!$F$6:$F$105)))</f>
        <v/>
      </c>
      <c r="H458" s="44">
        <f>IF(OR(B458="",E458=""),"",MAX(0,E458*F458*G458))</f>
        <v/>
      </c>
      <c r="I458" s="44">
        <f>IF(H458="","",H458*'Parâmetros'!$B$6)</f>
        <v/>
      </c>
      <c r="J458" s="44">
        <f>IF(H458="","",H458*'Parâmetros'!$B$7)</f>
        <v/>
      </c>
      <c r="K458" s="44">
        <f>IF(H458="","",H458*'Parâmetros'!$B$8)</f>
        <v/>
      </c>
      <c r="L458" s="44">
        <f>IF(H458="","",IF('Parâmetros'!$B$5="Conservador",I458,IF('Parâmetros'!$B$5="Otimista",K458,J458)))</f>
        <v/>
      </c>
      <c r="M458" s="46">
        <f>IF(B458="","",IF(COUNTIFS('Histórico'!$B$6:$B$305,B458,'Histórico'!$J$6:$J$305,"&lt;&gt;")&gt;='Parâmetros'!$B$10,AVERAGEIFS('Histórico'!$K$6:$K$305,'Histórico'!$B$6:$B$305,B458,'Histórico'!$J$6:$J$305,"&lt;&gt;"),'Parâmetros'!$B$9))</f>
        <v/>
      </c>
      <c r="N458" s="44">
        <f>IF(L458="","",MAX(0,L458*(1-M458)))</f>
        <v/>
      </c>
      <c r="O458" s="44">
        <f>IF(L458="","",L458*(1+M458))</f>
        <v/>
      </c>
      <c r="P458" s="44">
        <f>IF(L458="","",IF(INDEX('Parâmetros'!$E$18:$E$117,MATCH(B458,'Parâmetros'!$A$18:$A$117,0))="","",INDEX('Parâmetros'!$E$18:$E$117,MATCH(B458,'Parâmetros'!$A$18:$A$117,0))+N(INDEX('Parâmetros'!$F$18:$F$117,MATCH(B458,'Parâmetros'!$A$18:$A$117,0)))-SUMIFS($L$6:L458,$B$6:B458,B458,$A$6:A458,"&lt;="&amp;A458)))</f>
        <v/>
      </c>
      <c r="Q458" s="44">
        <f>IF(P458="","",MAX(0,-P458))</f>
        <v/>
      </c>
      <c r="R458" s="43">
        <f>IF(B458="","",IF(L458="","SEM BASE",IF(P458="","ESTOQUE NÃO INFORMADO",IF(P458&lt;0,"RUPTURA PREVISTA",IF(D458="Sem histórico","USAR DEMANDA INICIAL",IF(D458="Histórico insuficiente","HISTÓRICO INSUFICIENTE","OK"))))))</f>
        <v/>
      </c>
    </row>
    <row r="459">
      <c r="A459" s="42">
        <f>IF(B459="","",EDATE(EOMONTH('Parâmetros'!$B$2,0)+1,MOD(ROW()-6,12)))</f>
        <v/>
      </c>
      <c r="B45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59" s="43">
        <f>IF(B459="","",INDEX('Parâmetros'!$B$18:$B$117,MATCH(B459,'Parâmetros'!$A$18:$A$117,0)))</f>
        <v/>
      </c>
      <c r="D459" s="43">
        <f>IF(B459="","",INDEX('Parâmetros'!$I$18:$I$117,MATCH(B459,'Parâmetros'!$A$18:$A$117,0)))</f>
        <v/>
      </c>
      <c r="E459" s="44">
        <f>IF(B459="","",IF(COUNTIFS('Histórico'!$B$6:$B$305,B459,'Histórico'!$A$6:$A$305,"&gt;="&amp;EDATE(EOMONTH('Parâmetros'!$B$2,0)+1,-'Parâmetros'!$B$4),'Histórico'!$A$6:$A$305,"&lt;="&amp;'Parâmetros'!$B$2,'Histórico'!$L$6:$L$305,"OK")&gt;='Parâmetros'!$B$11,AVERAGEIFS('Histórico'!$H$6:$H$305,'Histórico'!$B$6:$B$305,B459,'Histórico'!$A$6:$A$305,"&gt;="&amp;EDATE(EOMONTH('Parâmetros'!$B$2,0)+1,-'Parâmetros'!$B$4),'Histórico'!$A$6:$A$305,"&lt;="&amp;'Parâmetros'!$B$2,'Histórico'!$L$6:$L$305,"OK"),IF(INDEX('Parâmetros'!$G$18:$G$117,MATCH(B459,'Parâmetros'!$A$18:$A$117,0))="","",INDEX('Parâmetros'!$G$18:$G$117,MATCH(B459,'Parâmetros'!$A$18:$A$117,0)))))</f>
        <v/>
      </c>
      <c r="F459" s="45">
        <f>IF(B459="","",IF(COUNTIFS('Histórico'!$B$6:$B$305,B459,'Histórico'!$L$6:$L$305,"OK",'Histórico'!$M$6:$M$305,MONTH(A459),'Histórico'!$A$6:$A$305,"&lt;="&amp;'Parâmetros'!$B$2)&gt;='Parâmetros'!$B$12,MAX('Parâmetros'!$B$13,MIN('Parâmetros'!$B$14,IFERROR(AVERAGEIFS('Histórico'!$H$6:$H$305,'Histórico'!$B$6:$B$305,B459,'Histórico'!$L$6:$L$305,"OK",'Histórico'!$M$6:$M$305,MONTH(A459),'Histórico'!$A$6:$A$305,"&lt;="&amp;'Parâmetros'!$B$2)/AVERAGEIFS('Histórico'!$H$6:$H$305,'Histórico'!$B$6:$B$305,B459,'Histórico'!$L$6:$L$305,"OK",'Histórico'!$A$6:$A$305,"&lt;="&amp;'Parâmetros'!$B$2),1))),1))</f>
        <v/>
      </c>
      <c r="G459" s="45">
        <f>IF(OR(A459="",B459=""),"",MAX(0.1,1+SUMPRODUCT(--('Eventos'!$B$6:$B$105&lt;=EOMONTH(A459,0)),--('Eventos'!$C$6:$C$105&gt;=A459),--((('Eventos'!$D$6:$D$105=B459)+('Eventos'!$D$6:$D$105="TODOS"))&gt;0),--('Eventos'!$G$6:$G$105="Ativo"),--('Eventos'!$I$6:$I$105="OK"),'Eventos'!$F$6:$F$105)))</f>
        <v/>
      </c>
      <c r="H459" s="44">
        <f>IF(OR(B459="",E459=""),"",MAX(0,E459*F459*G459))</f>
        <v/>
      </c>
      <c r="I459" s="44">
        <f>IF(H459="","",H459*'Parâmetros'!$B$6)</f>
        <v/>
      </c>
      <c r="J459" s="44">
        <f>IF(H459="","",H459*'Parâmetros'!$B$7)</f>
        <v/>
      </c>
      <c r="K459" s="44">
        <f>IF(H459="","",H459*'Parâmetros'!$B$8)</f>
        <v/>
      </c>
      <c r="L459" s="44">
        <f>IF(H459="","",IF('Parâmetros'!$B$5="Conservador",I459,IF('Parâmetros'!$B$5="Otimista",K459,J459)))</f>
        <v/>
      </c>
      <c r="M459" s="46">
        <f>IF(B459="","",IF(COUNTIFS('Histórico'!$B$6:$B$305,B459,'Histórico'!$J$6:$J$305,"&lt;&gt;")&gt;='Parâmetros'!$B$10,AVERAGEIFS('Histórico'!$K$6:$K$305,'Histórico'!$B$6:$B$305,B459,'Histórico'!$J$6:$J$305,"&lt;&gt;"),'Parâmetros'!$B$9))</f>
        <v/>
      </c>
      <c r="N459" s="44">
        <f>IF(L459="","",MAX(0,L459*(1-M459)))</f>
        <v/>
      </c>
      <c r="O459" s="44">
        <f>IF(L459="","",L459*(1+M459))</f>
        <v/>
      </c>
      <c r="P459" s="44">
        <f>IF(L459="","",IF(INDEX('Parâmetros'!$E$18:$E$117,MATCH(B459,'Parâmetros'!$A$18:$A$117,0))="","",INDEX('Parâmetros'!$E$18:$E$117,MATCH(B459,'Parâmetros'!$A$18:$A$117,0))+N(INDEX('Parâmetros'!$F$18:$F$117,MATCH(B459,'Parâmetros'!$A$18:$A$117,0)))-SUMIFS($L$6:L459,$B$6:B459,B459,$A$6:A459,"&lt;="&amp;A459)))</f>
        <v/>
      </c>
      <c r="Q459" s="44">
        <f>IF(P459="","",MAX(0,-P459))</f>
        <v/>
      </c>
      <c r="R459" s="43">
        <f>IF(B459="","",IF(L459="","SEM BASE",IF(P459="","ESTOQUE NÃO INFORMADO",IF(P459&lt;0,"RUPTURA PREVISTA",IF(D459="Sem histórico","USAR DEMANDA INICIAL",IF(D459="Histórico insuficiente","HISTÓRICO INSUFICIENTE","OK"))))))</f>
        <v/>
      </c>
    </row>
    <row r="460">
      <c r="A460" s="42">
        <f>IF(B460="","",EDATE(EOMONTH('Parâmetros'!$B$2,0)+1,MOD(ROW()-6,12)))</f>
        <v/>
      </c>
      <c r="B46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60" s="43">
        <f>IF(B460="","",INDEX('Parâmetros'!$B$18:$B$117,MATCH(B460,'Parâmetros'!$A$18:$A$117,0)))</f>
        <v/>
      </c>
      <c r="D460" s="43">
        <f>IF(B460="","",INDEX('Parâmetros'!$I$18:$I$117,MATCH(B460,'Parâmetros'!$A$18:$A$117,0)))</f>
        <v/>
      </c>
      <c r="E460" s="44">
        <f>IF(B460="","",IF(COUNTIFS('Histórico'!$B$6:$B$305,B460,'Histórico'!$A$6:$A$305,"&gt;="&amp;EDATE(EOMONTH('Parâmetros'!$B$2,0)+1,-'Parâmetros'!$B$4),'Histórico'!$A$6:$A$305,"&lt;="&amp;'Parâmetros'!$B$2,'Histórico'!$L$6:$L$305,"OK")&gt;='Parâmetros'!$B$11,AVERAGEIFS('Histórico'!$H$6:$H$305,'Histórico'!$B$6:$B$305,B460,'Histórico'!$A$6:$A$305,"&gt;="&amp;EDATE(EOMONTH('Parâmetros'!$B$2,0)+1,-'Parâmetros'!$B$4),'Histórico'!$A$6:$A$305,"&lt;="&amp;'Parâmetros'!$B$2,'Histórico'!$L$6:$L$305,"OK"),IF(INDEX('Parâmetros'!$G$18:$G$117,MATCH(B460,'Parâmetros'!$A$18:$A$117,0))="","",INDEX('Parâmetros'!$G$18:$G$117,MATCH(B460,'Parâmetros'!$A$18:$A$117,0)))))</f>
        <v/>
      </c>
      <c r="F460" s="45">
        <f>IF(B460="","",IF(COUNTIFS('Histórico'!$B$6:$B$305,B460,'Histórico'!$L$6:$L$305,"OK",'Histórico'!$M$6:$M$305,MONTH(A460),'Histórico'!$A$6:$A$305,"&lt;="&amp;'Parâmetros'!$B$2)&gt;='Parâmetros'!$B$12,MAX('Parâmetros'!$B$13,MIN('Parâmetros'!$B$14,IFERROR(AVERAGEIFS('Histórico'!$H$6:$H$305,'Histórico'!$B$6:$B$305,B460,'Histórico'!$L$6:$L$305,"OK",'Histórico'!$M$6:$M$305,MONTH(A460),'Histórico'!$A$6:$A$305,"&lt;="&amp;'Parâmetros'!$B$2)/AVERAGEIFS('Histórico'!$H$6:$H$305,'Histórico'!$B$6:$B$305,B460,'Histórico'!$L$6:$L$305,"OK",'Histórico'!$A$6:$A$305,"&lt;="&amp;'Parâmetros'!$B$2),1))),1))</f>
        <v/>
      </c>
      <c r="G460" s="45">
        <f>IF(OR(A460="",B460=""),"",MAX(0.1,1+SUMPRODUCT(--('Eventos'!$B$6:$B$105&lt;=EOMONTH(A460,0)),--('Eventos'!$C$6:$C$105&gt;=A460),--((('Eventos'!$D$6:$D$105=B460)+('Eventos'!$D$6:$D$105="TODOS"))&gt;0),--('Eventos'!$G$6:$G$105="Ativo"),--('Eventos'!$I$6:$I$105="OK"),'Eventos'!$F$6:$F$105)))</f>
        <v/>
      </c>
      <c r="H460" s="44">
        <f>IF(OR(B460="",E460=""),"",MAX(0,E460*F460*G460))</f>
        <v/>
      </c>
      <c r="I460" s="44">
        <f>IF(H460="","",H460*'Parâmetros'!$B$6)</f>
        <v/>
      </c>
      <c r="J460" s="44">
        <f>IF(H460="","",H460*'Parâmetros'!$B$7)</f>
        <v/>
      </c>
      <c r="K460" s="44">
        <f>IF(H460="","",H460*'Parâmetros'!$B$8)</f>
        <v/>
      </c>
      <c r="L460" s="44">
        <f>IF(H460="","",IF('Parâmetros'!$B$5="Conservador",I460,IF('Parâmetros'!$B$5="Otimista",K460,J460)))</f>
        <v/>
      </c>
      <c r="M460" s="46">
        <f>IF(B460="","",IF(COUNTIFS('Histórico'!$B$6:$B$305,B460,'Histórico'!$J$6:$J$305,"&lt;&gt;")&gt;='Parâmetros'!$B$10,AVERAGEIFS('Histórico'!$K$6:$K$305,'Histórico'!$B$6:$B$305,B460,'Histórico'!$J$6:$J$305,"&lt;&gt;"),'Parâmetros'!$B$9))</f>
        <v/>
      </c>
      <c r="N460" s="44">
        <f>IF(L460="","",MAX(0,L460*(1-M460)))</f>
        <v/>
      </c>
      <c r="O460" s="44">
        <f>IF(L460="","",L460*(1+M460))</f>
        <v/>
      </c>
      <c r="P460" s="44">
        <f>IF(L460="","",IF(INDEX('Parâmetros'!$E$18:$E$117,MATCH(B460,'Parâmetros'!$A$18:$A$117,0))="","",INDEX('Parâmetros'!$E$18:$E$117,MATCH(B460,'Parâmetros'!$A$18:$A$117,0))+N(INDEX('Parâmetros'!$F$18:$F$117,MATCH(B460,'Parâmetros'!$A$18:$A$117,0)))-SUMIFS($L$6:L460,$B$6:B460,B460,$A$6:A460,"&lt;="&amp;A460)))</f>
        <v/>
      </c>
      <c r="Q460" s="44">
        <f>IF(P460="","",MAX(0,-P460))</f>
        <v/>
      </c>
      <c r="R460" s="43">
        <f>IF(B460="","",IF(L460="","SEM BASE",IF(P460="","ESTOQUE NÃO INFORMADO",IF(P460&lt;0,"RUPTURA PREVISTA",IF(D460="Sem histórico","USAR DEMANDA INICIAL",IF(D460="Histórico insuficiente","HISTÓRICO INSUFICIENTE","OK"))))))</f>
        <v/>
      </c>
    </row>
    <row r="461">
      <c r="A461" s="42">
        <f>IF(B461="","",EDATE(EOMONTH('Parâmetros'!$B$2,0)+1,MOD(ROW()-6,12)))</f>
        <v/>
      </c>
      <c r="B46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61" s="43">
        <f>IF(B461="","",INDEX('Parâmetros'!$B$18:$B$117,MATCH(B461,'Parâmetros'!$A$18:$A$117,0)))</f>
        <v/>
      </c>
      <c r="D461" s="43">
        <f>IF(B461="","",INDEX('Parâmetros'!$I$18:$I$117,MATCH(B461,'Parâmetros'!$A$18:$A$117,0)))</f>
        <v/>
      </c>
      <c r="E461" s="44">
        <f>IF(B461="","",IF(COUNTIFS('Histórico'!$B$6:$B$305,B461,'Histórico'!$A$6:$A$305,"&gt;="&amp;EDATE(EOMONTH('Parâmetros'!$B$2,0)+1,-'Parâmetros'!$B$4),'Histórico'!$A$6:$A$305,"&lt;="&amp;'Parâmetros'!$B$2,'Histórico'!$L$6:$L$305,"OK")&gt;='Parâmetros'!$B$11,AVERAGEIFS('Histórico'!$H$6:$H$305,'Histórico'!$B$6:$B$305,B461,'Histórico'!$A$6:$A$305,"&gt;="&amp;EDATE(EOMONTH('Parâmetros'!$B$2,0)+1,-'Parâmetros'!$B$4),'Histórico'!$A$6:$A$305,"&lt;="&amp;'Parâmetros'!$B$2,'Histórico'!$L$6:$L$305,"OK"),IF(INDEX('Parâmetros'!$G$18:$G$117,MATCH(B461,'Parâmetros'!$A$18:$A$117,0))="","",INDEX('Parâmetros'!$G$18:$G$117,MATCH(B461,'Parâmetros'!$A$18:$A$117,0)))))</f>
        <v/>
      </c>
      <c r="F461" s="45">
        <f>IF(B461="","",IF(COUNTIFS('Histórico'!$B$6:$B$305,B461,'Histórico'!$L$6:$L$305,"OK",'Histórico'!$M$6:$M$305,MONTH(A461),'Histórico'!$A$6:$A$305,"&lt;="&amp;'Parâmetros'!$B$2)&gt;='Parâmetros'!$B$12,MAX('Parâmetros'!$B$13,MIN('Parâmetros'!$B$14,IFERROR(AVERAGEIFS('Histórico'!$H$6:$H$305,'Histórico'!$B$6:$B$305,B461,'Histórico'!$L$6:$L$305,"OK",'Histórico'!$M$6:$M$305,MONTH(A461),'Histórico'!$A$6:$A$305,"&lt;="&amp;'Parâmetros'!$B$2)/AVERAGEIFS('Histórico'!$H$6:$H$305,'Histórico'!$B$6:$B$305,B461,'Histórico'!$L$6:$L$305,"OK",'Histórico'!$A$6:$A$305,"&lt;="&amp;'Parâmetros'!$B$2),1))),1))</f>
        <v/>
      </c>
      <c r="G461" s="45">
        <f>IF(OR(A461="",B461=""),"",MAX(0.1,1+SUMPRODUCT(--('Eventos'!$B$6:$B$105&lt;=EOMONTH(A461,0)),--('Eventos'!$C$6:$C$105&gt;=A461),--((('Eventos'!$D$6:$D$105=B461)+('Eventos'!$D$6:$D$105="TODOS"))&gt;0),--('Eventos'!$G$6:$G$105="Ativo"),--('Eventos'!$I$6:$I$105="OK"),'Eventos'!$F$6:$F$105)))</f>
        <v/>
      </c>
      <c r="H461" s="44">
        <f>IF(OR(B461="",E461=""),"",MAX(0,E461*F461*G461))</f>
        <v/>
      </c>
      <c r="I461" s="44">
        <f>IF(H461="","",H461*'Parâmetros'!$B$6)</f>
        <v/>
      </c>
      <c r="J461" s="44">
        <f>IF(H461="","",H461*'Parâmetros'!$B$7)</f>
        <v/>
      </c>
      <c r="K461" s="44">
        <f>IF(H461="","",H461*'Parâmetros'!$B$8)</f>
        <v/>
      </c>
      <c r="L461" s="44">
        <f>IF(H461="","",IF('Parâmetros'!$B$5="Conservador",I461,IF('Parâmetros'!$B$5="Otimista",K461,J461)))</f>
        <v/>
      </c>
      <c r="M461" s="46">
        <f>IF(B461="","",IF(COUNTIFS('Histórico'!$B$6:$B$305,B461,'Histórico'!$J$6:$J$305,"&lt;&gt;")&gt;='Parâmetros'!$B$10,AVERAGEIFS('Histórico'!$K$6:$K$305,'Histórico'!$B$6:$B$305,B461,'Histórico'!$J$6:$J$305,"&lt;&gt;"),'Parâmetros'!$B$9))</f>
        <v/>
      </c>
      <c r="N461" s="44">
        <f>IF(L461="","",MAX(0,L461*(1-M461)))</f>
        <v/>
      </c>
      <c r="O461" s="44">
        <f>IF(L461="","",L461*(1+M461))</f>
        <v/>
      </c>
      <c r="P461" s="44">
        <f>IF(L461="","",IF(INDEX('Parâmetros'!$E$18:$E$117,MATCH(B461,'Parâmetros'!$A$18:$A$117,0))="","",INDEX('Parâmetros'!$E$18:$E$117,MATCH(B461,'Parâmetros'!$A$18:$A$117,0))+N(INDEX('Parâmetros'!$F$18:$F$117,MATCH(B461,'Parâmetros'!$A$18:$A$117,0)))-SUMIFS($L$6:L461,$B$6:B461,B461,$A$6:A461,"&lt;="&amp;A461)))</f>
        <v/>
      </c>
      <c r="Q461" s="44">
        <f>IF(P461="","",MAX(0,-P461))</f>
        <v/>
      </c>
      <c r="R461" s="43">
        <f>IF(B461="","",IF(L461="","SEM BASE",IF(P461="","ESTOQUE NÃO INFORMADO",IF(P461&lt;0,"RUPTURA PREVISTA",IF(D461="Sem histórico","USAR DEMANDA INICIAL",IF(D461="Histórico insuficiente","HISTÓRICO INSUFICIENTE","OK"))))))</f>
        <v/>
      </c>
    </row>
    <row r="462">
      <c r="A462" s="42">
        <f>IF(B462="","",EDATE(EOMONTH('Parâmetros'!$B$2,0)+1,MOD(ROW()-6,12)))</f>
        <v/>
      </c>
      <c r="B46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62" s="43">
        <f>IF(B462="","",INDEX('Parâmetros'!$B$18:$B$117,MATCH(B462,'Parâmetros'!$A$18:$A$117,0)))</f>
        <v/>
      </c>
      <c r="D462" s="43">
        <f>IF(B462="","",INDEX('Parâmetros'!$I$18:$I$117,MATCH(B462,'Parâmetros'!$A$18:$A$117,0)))</f>
        <v/>
      </c>
      <c r="E462" s="44">
        <f>IF(B462="","",IF(COUNTIFS('Histórico'!$B$6:$B$305,B462,'Histórico'!$A$6:$A$305,"&gt;="&amp;EDATE(EOMONTH('Parâmetros'!$B$2,0)+1,-'Parâmetros'!$B$4),'Histórico'!$A$6:$A$305,"&lt;="&amp;'Parâmetros'!$B$2,'Histórico'!$L$6:$L$305,"OK")&gt;='Parâmetros'!$B$11,AVERAGEIFS('Histórico'!$H$6:$H$305,'Histórico'!$B$6:$B$305,B462,'Histórico'!$A$6:$A$305,"&gt;="&amp;EDATE(EOMONTH('Parâmetros'!$B$2,0)+1,-'Parâmetros'!$B$4),'Histórico'!$A$6:$A$305,"&lt;="&amp;'Parâmetros'!$B$2,'Histórico'!$L$6:$L$305,"OK"),IF(INDEX('Parâmetros'!$G$18:$G$117,MATCH(B462,'Parâmetros'!$A$18:$A$117,0))="","",INDEX('Parâmetros'!$G$18:$G$117,MATCH(B462,'Parâmetros'!$A$18:$A$117,0)))))</f>
        <v/>
      </c>
      <c r="F462" s="45">
        <f>IF(B462="","",IF(COUNTIFS('Histórico'!$B$6:$B$305,B462,'Histórico'!$L$6:$L$305,"OK",'Histórico'!$M$6:$M$305,MONTH(A462),'Histórico'!$A$6:$A$305,"&lt;="&amp;'Parâmetros'!$B$2)&gt;='Parâmetros'!$B$12,MAX('Parâmetros'!$B$13,MIN('Parâmetros'!$B$14,IFERROR(AVERAGEIFS('Histórico'!$H$6:$H$305,'Histórico'!$B$6:$B$305,B462,'Histórico'!$L$6:$L$305,"OK",'Histórico'!$M$6:$M$305,MONTH(A462),'Histórico'!$A$6:$A$305,"&lt;="&amp;'Parâmetros'!$B$2)/AVERAGEIFS('Histórico'!$H$6:$H$305,'Histórico'!$B$6:$B$305,B462,'Histórico'!$L$6:$L$305,"OK",'Histórico'!$A$6:$A$305,"&lt;="&amp;'Parâmetros'!$B$2),1))),1))</f>
        <v/>
      </c>
      <c r="G462" s="45">
        <f>IF(OR(A462="",B462=""),"",MAX(0.1,1+SUMPRODUCT(--('Eventos'!$B$6:$B$105&lt;=EOMONTH(A462,0)),--('Eventos'!$C$6:$C$105&gt;=A462),--((('Eventos'!$D$6:$D$105=B462)+('Eventos'!$D$6:$D$105="TODOS"))&gt;0),--('Eventos'!$G$6:$G$105="Ativo"),--('Eventos'!$I$6:$I$105="OK"),'Eventos'!$F$6:$F$105)))</f>
        <v/>
      </c>
      <c r="H462" s="44">
        <f>IF(OR(B462="",E462=""),"",MAX(0,E462*F462*G462))</f>
        <v/>
      </c>
      <c r="I462" s="44">
        <f>IF(H462="","",H462*'Parâmetros'!$B$6)</f>
        <v/>
      </c>
      <c r="J462" s="44">
        <f>IF(H462="","",H462*'Parâmetros'!$B$7)</f>
        <v/>
      </c>
      <c r="K462" s="44">
        <f>IF(H462="","",H462*'Parâmetros'!$B$8)</f>
        <v/>
      </c>
      <c r="L462" s="44">
        <f>IF(H462="","",IF('Parâmetros'!$B$5="Conservador",I462,IF('Parâmetros'!$B$5="Otimista",K462,J462)))</f>
        <v/>
      </c>
      <c r="M462" s="46">
        <f>IF(B462="","",IF(COUNTIFS('Histórico'!$B$6:$B$305,B462,'Histórico'!$J$6:$J$305,"&lt;&gt;")&gt;='Parâmetros'!$B$10,AVERAGEIFS('Histórico'!$K$6:$K$305,'Histórico'!$B$6:$B$305,B462,'Histórico'!$J$6:$J$305,"&lt;&gt;"),'Parâmetros'!$B$9))</f>
        <v/>
      </c>
      <c r="N462" s="44">
        <f>IF(L462="","",MAX(0,L462*(1-M462)))</f>
        <v/>
      </c>
      <c r="O462" s="44">
        <f>IF(L462="","",L462*(1+M462))</f>
        <v/>
      </c>
      <c r="P462" s="44">
        <f>IF(L462="","",IF(INDEX('Parâmetros'!$E$18:$E$117,MATCH(B462,'Parâmetros'!$A$18:$A$117,0))="","",INDEX('Parâmetros'!$E$18:$E$117,MATCH(B462,'Parâmetros'!$A$18:$A$117,0))+N(INDEX('Parâmetros'!$F$18:$F$117,MATCH(B462,'Parâmetros'!$A$18:$A$117,0)))-SUMIFS($L$6:L462,$B$6:B462,B462,$A$6:A462,"&lt;="&amp;A462)))</f>
        <v/>
      </c>
      <c r="Q462" s="44">
        <f>IF(P462="","",MAX(0,-P462))</f>
        <v/>
      </c>
      <c r="R462" s="43">
        <f>IF(B462="","",IF(L462="","SEM BASE",IF(P462="","ESTOQUE NÃO INFORMADO",IF(P462&lt;0,"RUPTURA PREVISTA",IF(D462="Sem histórico","USAR DEMANDA INICIAL",IF(D462="Histórico insuficiente","HISTÓRICO INSUFICIENTE","OK"))))))</f>
        <v/>
      </c>
    </row>
    <row r="463">
      <c r="A463" s="42">
        <f>IF(B463="","",EDATE(EOMONTH('Parâmetros'!$B$2,0)+1,MOD(ROW()-6,12)))</f>
        <v/>
      </c>
      <c r="B46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63" s="43">
        <f>IF(B463="","",INDEX('Parâmetros'!$B$18:$B$117,MATCH(B463,'Parâmetros'!$A$18:$A$117,0)))</f>
        <v/>
      </c>
      <c r="D463" s="43">
        <f>IF(B463="","",INDEX('Parâmetros'!$I$18:$I$117,MATCH(B463,'Parâmetros'!$A$18:$A$117,0)))</f>
        <v/>
      </c>
      <c r="E463" s="44">
        <f>IF(B463="","",IF(COUNTIFS('Histórico'!$B$6:$B$305,B463,'Histórico'!$A$6:$A$305,"&gt;="&amp;EDATE(EOMONTH('Parâmetros'!$B$2,0)+1,-'Parâmetros'!$B$4),'Histórico'!$A$6:$A$305,"&lt;="&amp;'Parâmetros'!$B$2,'Histórico'!$L$6:$L$305,"OK")&gt;='Parâmetros'!$B$11,AVERAGEIFS('Histórico'!$H$6:$H$305,'Histórico'!$B$6:$B$305,B463,'Histórico'!$A$6:$A$305,"&gt;="&amp;EDATE(EOMONTH('Parâmetros'!$B$2,0)+1,-'Parâmetros'!$B$4),'Histórico'!$A$6:$A$305,"&lt;="&amp;'Parâmetros'!$B$2,'Histórico'!$L$6:$L$305,"OK"),IF(INDEX('Parâmetros'!$G$18:$G$117,MATCH(B463,'Parâmetros'!$A$18:$A$117,0))="","",INDEX('Parâmetros'!$G$18:$G$117,MATCH(B463,'Parâmetros'!$A$18:$A$117,0)))))</f>
        <v/>
      </c>
      <c r="F463" s="45">
        <f>IF(B463="","",IF(COUNTIFS('Histórico'!$B$6:$B$305,B463,'Histórico'!$L$6:$L$305,"OK",'Histórico'!$M$6:$M$305,MONTH(A463),'Histórico'!$A$6:$A$305,"&lt;="&amp;'Parâmetros'!$B$2)&gt;='Parâmetros'!$B$12,MAX('Parâmetros'!$B$13,MIN('Parâmetros'!$B$14,IFERROR(AVERAGEIFS('Histórico'!$H$6:$H$305,'Histórico'!$B$6:$B$305,B463,'Histórico'!$L$6:$L$305,"OK",'Histórico'!$M$6:$M$305,MONTH(A463),'Histórico'!$A$6:$A$305,"&lt;="&amp;'Parâmetros'!$B$2)/AVERAGEIFS('Histórico'!$H$6:$H$305,'Histórico'!$B$6:$B$305,B463,'Histórico'!$L$6:$L$305,"OK",'Histórico'!$A$6:$A$305,"&lt;="&amp;'Parâmetros'!$B$2),1))),1))</f>
        <v/>
      </c>
      <c r="G463" s="45">
        <f>IF(OR(A463="",B463=""),"",MAX(0.1,1+SUMPRODUCT(--('Eventos'!$B$6:$B$105&lt;=EOMONTH(A463,0)),--('Eventos'!$C$6:$C$105&gt;=A463),--((('Eventos'!$D$6:$D$105=B463)+('Eventos'!$D$6:$D$105="TODOS"))&gt;0),--('Eventos'!$G$6:$G$105="Ativo"),--('Eventos'!$I$6:$I$105="OK"),'Eventos'!$F$6:$F$105)))</f>
        <v/>
      </c>
      <c r="H463" s="44">
        <f>IF(OR(B463="",E463=""),"",MAX(0,E463*F463*G463))</f>
        <v/>
      </c>
      <c r="I463" s="44">
        <f>IF(H463="","",H463*'Parâmetros'!$B$6)</f>
        <v/>
      </c>
      <c r="J463" s="44">
        <f>IF(H463="","",H463*'Parâmetros'!$B$7)</f>
        <v/>
      </c>
      <c r="K463" s="44">
        <f>IF(H463="","",H463*'Parâmetros'!$B$8)</f>
        <v/>
      </c>
      <c r="L463" s="44">
        <f>IF(H463="","",IF('Parâmetros'!$B$5="Conservador",I463,IF('Parâmetros'!$B$5="Otimista",K463,J463)))</f>
        <v/>
      </c>
      <c r="M463" s="46">
        <f>IF(B463="","",IF(COUNTIFS('Histórico'!$B$6:$B$305,B463,'Histórico'!$J$6:$J$305,"&lt;&gt;")&gt;='Parâmetros'!$B$10,AVERAGEIFS('Histórico'!$K$6:$K$305,'Histórico'!$B$6:$B$305,B463,'Histórico'!$J$6:$J$305,"&lt;&gt;"),'Parâmetros'!$B$9))</f>
        <v/>
      </c>
      <c r="N463" s="44">
        <f>IF(L463="","",MAX(0,L463*(1-M463)))</f>
        <v/>
      </c>
      <c r="O463" s="44">
        <f>IF(L463="","",L463*(1+M463))</f>
        <v/>
      </c>
      <c r="P463" s="44">
        <f>IF(L463="","",IF(INDEX('Parâmetros'!$E$18:$E$117,MATCH(B463,'Parâmetros'!$A$18:$A$117,0))="","",INDEX('Parâmetros'!$E$18:$E$117,MATCH(B463,'Parâmetros'!$A$18:$A$117,0))+N(INDEX('Parâmetros'!$F$18:$F$117,MATCH(B463,'Parâmetros'!$A$18:$A$117,0)))-SUMIFS($L$6:L463,$B$6:B463,B463,$A$6:A463,"&lt;="&amp;A463)))</f>
        <v/>
      </c>
      <c r="Q463" s="44">
        <f>IF(P463="","",MAX(0,-P463))</f>
        <v/>
      </c>
      <c r="R463" s="43">
        <f>IF(B463="","",IF(L463="","SEM BASE",IF(P463="","ESTOQUE NÃO INFORMADO",IF(P463&lt;0,"RUPTURA PREVISTA",IF(D463="Sem histórico","USAR DEMANDA INICIAL",IF(D463="Histórico insuficiente","HISTÓRICO INSUFICIENTE","OK"))))))</f>
        <v/>
      </c>
    </row>
    <row r="464">
      <c r="A464" s="42">
        <f>IF(B464="","",EDATE(EOMONTH('Parâmetros'!$B$2,0)+1,MOD(ROW()-6,12)))</f>
        <v/>
      </c>
      <c r="B46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64" s="43">
        <f>IF(B464="","",INDEX('Parâmetros'!$B$18:$B$117,MATCH(B464,'Parâmetros'!$A$18:$A$117,0)))</f>
        <v/>
      </c>
      <c r="D464" s="43">
        <f>IF(B464="","",INDEX('Parâmetros'!$I$18:$I$117,MATCH(B464,'Parâmetros'!$A$18:$A$117,0)))</f>
        <v/>
      </c>
      <c r="E464" s="44">
        <f>IF(B464="","",IF(COUNTIFS('Histórico'!$B$6:$B$305,B464,'Histórico'!$A$6:$A$305,"&gt;="&amp;EDATE(EOMONTH('Parâmetros'!$B$2,0)+1,-'Parâmetros'!$B$4),'Histórico'!$A$6:$A$305,"&lt;="&amp;'Parâmetros'!$B$2,'Histórico'!$L$6:$L$305,"OK")&gt;='Parâmetros'!$B$11,AVERAGEIFS('Histórico'!$H$6:$H$305,'Histórico'!$B$6:$B$305,B464,'Histórico'!$A$6:$A$305,"&gt;="&amp;EDATE(EOMONTH('Parâmetros'!$B$2,0)+1,-'Parâmetros'!$B$4),'Histórico'!$A$6:$A$305,"&lt;="&amp;'Parâmetros'!$B$2,'Histórico'!$L$6:$L$305,"OK"),IF(INDEX('Parâmetros'!$G$18:$G$117,MATCH(B464,'Parâmetros'!$A$18:$A$117,0))="","",INDEX('Parâmetros'!$G$18:$G$117,MATCH(B464,'Parâmetros'!$A$18:$A$117,0)))))</f>
        <v/>
      </c>
      <c r="F464" s="45">
        <f>IF(B464="","",IF(COUNTIFS('Histórico'!$B$6:$B$305,B464,'Histórico'!$L$6:$L$305,"OK",'Histórico'!$M$6:$M$305,MONTH(A464),'Histórico'!$A$6:$A$305,"&lt;="&amp;'Parâmetros'!$B$2)&gt;='Parâmetros'!$B$12,MAX('Parâmetros'!$B$13,MIN('Parâmetros'!$B$14,IFERROR(AVERAGEIFS('Histórico'!$H$6:$H$305,'Histórico'!$B$6:$B$305,B464,'Histórico'!$L$6:$L$305,"OK",'Histórico'!$M$6:$M$305,MONTH(A464),'Histórico'!$A$6:$A$305,"&lt;="&amp;'Parâmetros'!$B$2)/AVERAGEIFS('Histórico'!$H$6:$H$305,'Histórico'!$B$6:$B$305,B464,'Histórico'!$L$6:$L$305,"OK",'Histórico'!$A$6:$A$305,"&lt;="&amp;'Parâmetros'!$B$2),1))),1))</f>
        <v/>
      </c>
      <c r="G464" s="45">
        <f>IF(OR(A464="",B464=""),"",MAX(0.1,1+SUMPRODUCT(--('Eventos'!$B$6:$B$105&lt;=EOMONTH(A464,0)),--('Eventos'!$C$6:$C$105&gt;=A464),--((('Eventos'!$D$6:$D$105=B464)+('Eventos'!$D$6:$D$105="TODOS"))&gt;0),--('Eventos'!$G$6:$G$105="Ativo"),--('Eventos'!$I$6:$I$105="OK"),'Eventos'!$F$6:$F$105)))</f>
        <v/>
      </c>
      <c r="H464" s="44">
        <f>IF(OR(B464="",E464=""),"",MAX(0,E464*F464*G464))</f>
        <v/>
      </c>
      <c r="I464" s="44">
        <f>IF(H464="","",H464*'Parâmetros'!$B$6)</f>
        <v/>
      </c>
      <c r="J464" s="44">
        <f>IF(H464="","",H464*'Parâmetros'!$B$7)</f>
        <v/>
      </c>
      <c r="K464" s="44">
        <f>IF(H464="","",H464*'Parâmetros'!$B$8)</f>
        <v/>
      </c>
      <c r="L464" s="44">
        <f>IF(H464="","",IF('Parâmetros'!$B$5="Conservador",I464,IF('Parâmetros'!$B$5="Otimista",K464,J464)))</f>
        <v/>
      </c>
      <c r="M464" s="46">
        <f>IF(B464="","",IF(COUNTIFS('Histórico'!$B$6:$B$305,B464,'Histórico'!$J$6:$J$305,"&lt;&gt;")&gt;='Parâmetros'!$B$10,AVERAGEIFS('Histórico'!$K$6:$K$305,'Histórico'!$B$6:$B$305,B464,'Histórico'!$J$6:$J$305,"&lt;&gt;"),'Parâmetros'!$B$9))</f>
        <v/>
      </c>
      <c r="N464" s="44">
        <f>IF(L464="","",MAX(0,L464*(1-M464)))</f>
        <v/>
      </c>
      <c r="O464" s="44">
        <f>IF(L464="","",L464*(1+M464))</f>
        <v/>
      </c>
      <c r="P464" s="44">
        <f>IF(L464="","",IF(INDEX('Parâmetros'!$E$18:$E$117,MATCH(B464,'Parâmetros'!$A$18:$A$117,0))="","",INDEX('Parâmetros'!$E$18:$E$117,MATCH(B464,'Parâmetros'!$A$18:$A$117,0))+N(INDEX('Parâmetros'!$F$18:$F$117,MATCH(B464,'Parâmetros'!$A$18:$A$117,0)))-SUMIFS($L$6:L464,$B$6:B464,B464,$A$6:A464,"&lt;="&amp;A464)))</f>
        <v/>
      </c>
      <c r="Q464" s="44">
        <f>IF(P464="","",MAX(0,-P464))</f>
        <v/>
      </c>
      <c r="R464" s="43">
        <f>IF(B464="","",IF(L464="","SEM BASE",IF(P464="","ESTOQUE NÃO INFORMADO",IF(P464&lt;0,"RUPTURA PREVISTA",IF(D464="Sem histórico","USAR DEMANDA INICIAL",IF(D464="Histórico insuficiente","HISTÓRICO INSUFICIENTE","OK"))))))</f>
        <v/>
      </c>
    </row>
    <row r="465">
      <c r="A465" s="42">
        <f>IF(B465="","",EDATE(EOMONTH('Parâmetros'!$B$2,0)+1,MOD(ROW()-6,12)))</f>
        <v/>
      </c>
      <c r="B46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65" s="43">
        <f>IF(B465="","",INDEX('Parâmetros'!$B$18:$B$117,MATCH(B465,'Parâmetros'!$A$18:$A$117,0)))</f>
        <v/>
      </c>
      <c r="D465" s="43">
        <f>IF(B465="","",INDEX('Parâmetros'!$I$18:$I$117,MATCH(B465,'Parâmetros'!$A$18:$A$117,0)))</f>
        <v/>
      </c>
      <c r="E465" s="44">
        <f>IF(B465="","",IF(COUNTIFS('Histórico'!$B$6:$B$305,B465,'Histórico'!$A$6:$A$305,"&gt;="&amp;EDATE(EOMONTH('Parâmetros'!$B$2,0)+1,-'Parâmetros'!$B$4),'Histórico'!$A$6:$A$305,"&lt;="&amp;'Parâmetros'!$B$2,'Histórico'!$L$6:$L$305,"OK")&gt;='Parâmetros'!$B$11,AVERAGEIFS('Histórico'!$H$6:$H$305,'Histórico'!$B$6:$B$305,B465,'Histórico'!$A$6:$A$305,"&gt;="&amp;EDATE(EOMONTH('Parâmetros'!$B$2,0)+1,-'Parâmetros'!$B$4),'Histórico'!$A$6:$A$305,"&lt;="&amp;'Parâmetros'!$B$2,'Histórico'!$L$6:$L$305,"OK"),IF(INDEX('Parâmetros'!$G$18:$G$117,MATCH(B465,'Parâmetros'!$A$18:$A$117,0))="","",INDEX('Parâmetros'!$G$18:$G$117,MATCH(B465,'Parâmetros'!$A$18:$A$117,0)))))</f>
        <v/>
      </c>
      <c r="F465" s="45">
        <f>IF(B465="","",IF(COUNTIFS('Histórico'!$B$6:$B$305,B465,'Histórico'!$L$6:$L$305,"OK",'Histórico'!$M$6:$M$305,MONTH(A465),'Histórico'!$A$6:$A$305,"&lt;="&amp;'Parâmetros'!$B$2)&gt;='Parâmetros'!$B$12,MAX('Parâmetros'!$B$13,MIN('Parâmetros'!$B$14,IFERROR(AVERAGEIFS('Histórico'!$H$6:$H$305,'Histórico'!$B$6:$B$305,B465,'Histórico'!$L$6:$L$305,"OK",'Histórico'!$M$6:$M$305,MONTH(A465),'Histórico'!$A$6:$A$305,"&lt;="&amp;'Parâmetros'!$B$2)/AVERAGEIFS('Histórico'!$H$6:$H$305,'Histórico'!$B$6:$B$305,B465,'Histórico'!$L$6:$L$305,"OK",'Histórico'!$A$6:$A$305,"&lt;="&amp;'Parâmetros'!$B$2),1))),1))</f>
        <v/>
      </c>
      <c r="G465" s="45">
        <f>IF(OR(A465="",B465=""),"",MAX(0.1,1+SUMPRODUCT(--('Eventos'!$B$6:$B$105&lt;=EOMONTH(A465,0)),--('Eventos'!$C$6:$C$105&gt;=A465),--((('Eventos'!$D$6:$D$105=B465)+('Eventos'!$D$6:$D$105="TODOS"))&gt;0),--('Eventos'!$G$6:$G$105="Ativo"),--('Eventos'!$I$6:$I$105="OK"),'Eventos'!$F$6:$F$105)))</f>
        <v/>
      </c>
      <c r="H465" s="44">
        <f>IF(OR(B465="",E465=""),"",MAX(0,E465*F465*G465))</f>
        <v/>
      </c>
      <c r="I465" s="44">
        <f>IF(H465="","",H465*'Parâmetros'!$B$6)</f>
        <v/>
      </c>
      <c r="J465" s="44">
        <f>IF(H465="","",H465*'Parâmetros'!$B$7)</f>
        <v/>
      </c>
      <c r="K465" s="44">
        <f>IF(H465="","",H465*'Parâmetros'!$B$8)</f>
        <v/>
      </c>
      <c r="L465" s="44">
        <f>IF(H465="","",IF('Parâmetros'!$B$5="Conservador",I465,IF('Parâmetros'!$B$5="Otimista",K465,J465)))</f>
        <v/>
      </c>
      <c r="M465" s="46">
        <f>IF(B465="","",IF(COUNTIFS('Histórico'!$B$6:$B$305,B465,'Histórico'!$J$6:$J$305,"&lt;&gt;")&gt;='Parâmetros'!$B$10,AVERAGEIFS('Histórico'!$K$6:$K$305,'Histórico'!$B$6:$B$305,B465,'Histórico'!$J$6:$J$305,"&lt;&gt;"),'Parâmetros'!$B$9))</f>
        <v/>
      </c>
      <c r="N465" s="44">
        <f>IF(L465="","",MAX(0,L465*(1-M465)))</f>
        <v/>
      </c>
      <c r="O465" s="44">
        <f>IF(L465="","",L465*(1+M465))</f>
        <v/>
      </c>
      <c r="P465" s="44">
        <f>IF(L465="","",IF(INDEX('Parâmetros'!$E$18:$E$117,MATCH(B465,'Parâmetros'!$A$18:$A$117,0))="","",INDEX('Parâmetros'!$E$18:$E$117,MATCH(B465,'Parâmetros'!$A$18:$A$117,0))+N(INDEX('Parâmetros'!$F$18:$F$117,MATCH(B465,'Parâmetros'!$A$18:$A$117,0)))-SUMIFS($L$6:L465,$B$6:B465,B465,$A$6:A465,"&lt;="&amp;A465)))</f>
        <v/>
      </c>
      <c r="Q465" s="44">
        <f>IF(P465="","",MAX(0,-P465))</f>
        <v/>
      </c>
      <c r="R465" s="43">
        <f>IF(B465="","",IF(L465="","SEM BASE",IF(P465="","ESTOQUE NÃO INFORMADO",IF(P465&lt;0,"RUPTURA PREVISTA",IF(D465="Sem histórico","USAR DEMANDA INICIAL",IF(D465="Histórico insuficiente","HISTÓRICO INSUFICIENTE","OK"))))))</f>
        <v/>
      </c>
    </row>
    <row r="466">
      <c r="A466" s="42">
        <f>IF(B466="","",EDATE(EOMONTH('Parâmetros'!$B$2,0)+1,MOD(ROW()-6,12)))</f>
        <v/>
      </c>
      <c r="B46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66" s="43">
        <f>IF(B466="","",INDEX('Parâmetros'!$B$18:$B$117,MATCH(B466,'Parâmetros'!$A$18:$A$117,0)))</f>
        <v/>
      </c>
      <c r="D466" s="43">
        <f>IF(B466="","",INDEX('Parâmetros'!$I$18:$I$117,MATCH(B466,'Parâmetros'!$A$18:$A$117,0)))</f>
        <v/>
      </c>
      <c r="E466" s="44">
        <f>IF(B466="","",IF(COUNTIFS('Histórico'!$B$6:$B$305,B466,'Histórico'!$A$6:$A$305,"&gt;="&amp;EDATE(EOMONTH('Parâmetros'!$B$2,0)+1,-'Parâmetros'!$B$4),'Histórico'!$A$6:$A$305,"&lt;="&amp;'Parâmetros'!$B$2,'Histórico'!$L$6:$L$305,"OK")&gt;='Parâmetros'!$B$11,AVERAGEIFS('Histórico'!$H$6:$H$305,'Histórico'!$B$6:$B$305,B466,'Histórico'!$A$6:$A$305,"&gt;="&amp;EDATE(EOMONTH('Parâmetros'!$B$2,0)+1,-'Parâmetros'!$B$4),'Histórico'!$A$6:$A$305,"&lt;="&amp;'Parâmetros'!$B$2,'Histórico'!$L$6:$L$305,"OK"),IF(INDEX('Parâmetros'!$G$18:$G$117,MATCH(B466,'Parâmetros'!$A$18:$A$117,0))="","",INDEX('Parâmetros'!$G$18:$G$117,MATCH(B466,'Parâmetros'!$A$18:$A$117,0)))))</f>
        <v/>
      </c>
      <c r="F466" s="45">
        <f>IF(B466="","",IF(COUNTIFS('Histórico'!$B$6:$B$305,B466,'Histórico'!$L$6:$L$305,"OK",'Histórico'!$M$6:$M$305,MONTH(A466),'Histórico'!$A$6:$A$305,"&lt;="&amp;'Parâmetros'!$B$2)&gt;='Parâmetros'!$B$12,MAX('Parâmetros'!$B$13,MIN('Parâmetros'!$B$14,IFERROR(AVERAGEIFS('Histórico'!$H$6:$H$305,'Histórico'!$B$6:$B$305,B466,'Histórico'!$L$6:$L$305,"OK",'Histórico'!$M$6:$M$305,MONTH(A466),'Histórico'!$A$6:$A$305,"&lt;="&amp;'Parâmetros'!$B$2)/AVERAGEIFS('Histórico'!$H$6:$H$305,'Histórico'!$B$6:$B$305,B466,'Histórico'!$L$6:$L$305,"OK",'Histórico'!$A$6:$A$305,"&lt;="&amp;'Parâmetros'!$B$2),1))),1))</f>
        <v/>
      </c>
      <c r="G466" s="45">
        <f>IF(OR(A466="",B466=""),"",MAX(0.1,1+SUMPRODUCT(--('Eventos'!$B$6:$B$105&lt;=EOMONTH(A466,0)),--('Eventos'!$C$6:$C$105&gt;=A466),--((('Eventos'!$D$6:$D$105=B466)+('Eventos'!$D$6:$D$105="TODOS"))&gt;0),--('Eventos'!$G$6:$G$105="Ativo"),--('Eventos'!$I$6:$I$105="OK"),'Eventos'!$F$6:$F$105)))</f>
        <v/>
      </c>
      <c r="H466" s="44">
        <f>IF(OR(B466="",E466=""),"",MAX(0,E466*F466*G466))</f>
        <v/>
      </c>
      <c r="I466" s="44">
        <f>IF(H466="","",H466*'Parâmetros'!$B$6)</f>
        <v/>
      </c>
      <c r="J466" s="44">
        <f>IF(H466="","",H466*'Parâmetros'!$B$7)</f>
        <v/>
      </c>
      <c r="K466" s="44">
        <f>IF(H466="","",H466*'Parâmetros'!$B$8)</f>
        <v/>
      </c>
      <c r="L466" s="44">
        <f>IF(H466="","",IF('Parâmetros'!$B$5="Conservador",I466,IF('Parâmetros'!$B$5="Otimista",K466,J466)))</f>
        <v/>
      </c>
      <c r="M466" s="46">
        <f>IF(B466="","",IF(COUNTIFS('Histórico'!$B$6:$B$305,B466,'Histórico'!$J$6:$J$305,"&lt;&gt;")&gt;='Parâmetros'!$B$10,AVERAGEIFS('Histórico'!$K$6:$K$305,'Histórico'!$B$6:$B$305,B466,'Histórico'!$J$6:$J$305,"&lt;&gt;"),'Parâmetros'!$B$9))</f>
        <v/>
      </c>
      <c r="N466" s="44">
        <f>IF(L466="","",MAX(0,L466*(1-M466)))</f>
        <v/>
      </c>
      <c r="O466" s="44">
        <f>IF(L466="","",L466*(1+M466))</f>
        <v/>
      </c>
      <c r="P466" s="44">
        <f>IF(L466="","",IF(INDEX('Parâmetros'!$E$18:$E$117,MATCH(B466,'Parâmetros'!$A$18:$A$117,0))="","",INDEX('Parâmetros'!$E$18:$E$117,MATCH(B466,'Parâmetros'!$A$18:$A$117,0))+N(INDEX('Parâmetros'!$F$18:$F$117,MATCH(B466,'Parâmetros'!$A$18:$A$117,0)))-SUMIFS($L$6:L466,$B$6:B466,B466,$A$6:A466,"&lt;="&amp;A466)))</f>
        <v/>
      </c>
      <c r="Q466" s="44">
        <f>IF(P466="","",MAX(0,-P466))</f>
        <v/>
      </c>
      <c r="R466" s="43">
        <f>IF(B466="","",IF(L466="","SEM BASE",IF(P466="","ESTOQUE NÃO INFORMADO",IF(P466&lt;0,"RUPTURA PREVISTA",IF(D466="Sem histórico","USAR DEMANDA INICIAL",IF(D466="Histórico insuficiente","HISTÓRICO INSUFICIENTE","OK"))))))</f>
        <v/>
      </c>
    </row>
    <row r="467">
      <c r="A467" s="42">
        <f>IF(B467="","",EDATE(EOMONTH('Parâmetros'!$B$2,0)+1,MOD(ROW()-6,12)))</f>
        <v/>
      </c>
      <c r="B46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67" s="43">
        <f>IF(B467="","",INDEX('Parâmetros'!$B$18:$B$117,MATCH(B467,'Parâmetros'!$A$18:$A$117,0)))</f>
        <v/>
      </c>
      <c r="D467" s="43">
        <f>IF(B467="","",INDEX('Parâmetros'!$I$18:$I$117,MATCH(B467,'Parâmetros'!$A$18:$A$117,0)))</f>
        <v/>
      </c>
      <c r="E467" s="44">
        <f>IF(B467="","",IF(COUNTIFS('Histórico'!$B$6:$B$305,B467,'Histórico'!$A$6:$A$305,"&gt;="&amp;EDATE(EOMONTH('Parâmetros'!$B$2,0)+1,-'Parâmetros'!$B$4),'Histórico'!$A$6:$A$305,"&lt;="&amp;'Parâmetros'!$B$2,'Histórico'!$L$6:$L$305,"OK")&gt;='Parâmetros'!$B$11,AVERAGEIFS('Histórico'!$H$6:$H$305,'Histórico'!$B$6:$B$305,B467,'Histórico'!$A$6:$A$305,"&gt;="&amp;EDATE(EOMONTH('Parâmetros'!$B$2,0)+1,-'Parâmetros'!$B$4),'Histórico'!$A$6:$A$305,"&lt;="&amp;'Parâmetros'!$B$2,'Histórico'!$L$6:$L$305,"OK"),IF(INDEX('Parâmetros'!$G$18:$G$117,MATCH(B467,'Parâmetros'!$A$18:$A$117,0))="","",INDEX('Parâmetros'!$G$18:$G$117,MATCH(B467,'Parâmetros'!$A$18:$A$117,0)))))</f>
        <v/>
      </c>
      <c r="F467" s="45">
        <f>IF(B467="","",IF(COUNTIFS('Histórico'!$B$6:$B$305,B467,'Histórico'!$L$6:$L$305,"OK",'Histórico'!$M$6:$M$305,MONTH(A467),'Histórico'!$A$6:$A$305,"&lt;="&amp;'Parâmetros'!$B$2)&gt;='Parâmetros'!$B$12,MAX('Parâmetros'!$B$13,MIN('Parâmetros'!$B$14,IFERROR(AVERAGEIFS('Histórico'!$H$6:$H$305,'Histórico'!$B$6:$B$305,B467,'Histórico'!$L$6:$L$305,"OK",'Histórico'!$M$6:$M$305,MONTH(A467),'Histórico'!$A$6:$A$305,"&lt;="&amp;'Parâmetros'!$B$2)/AVERAGEIFS('Histórico'!$H$6:$H$305,'Histórico'!$B$6:$B$305,B467,'Histórico'!$L$6:$L$305,"OK",'Histórico'!$A$6:$A$305,"&lt;="&amp;'Parâmetros'!$B$2),1))),1))</f>
        <v/>
      </c>
      <c r="G467" s="45">
        <f>IF(OR(A467="",B467=""),"",MAX(0.1,1+SUMPRODUCT(--('Eventos'!$B$6:$B$105&lt;=EOMONTH(A467,0)),--('Eventos'!$C$6:$C$105&gt;=A467),--((('Eventos'!$D$6:$D$105=B467)+('Eventos'!$D$6:$D$105="TODOS"))&gt;0),--('Eventos'!$G$6:$G$105="Ativo"),--('Eventos'!$I$6:$I$105="OK"),'Eventos'!$F$6:$F$105)))</f>
        <v/>
      </c>
      <c r="H467" s="44">
        <f>IF(OR(B467="",E467=""),"",MAX(0,E467*F467*G467))</f>
        <v/>
      </c>
      <c r="I467" s="44">
        <f>IF(H467="","",H467*'Parâmetros'!$B$6)</f>
        <v/>
      </c>
      <c r="J467" s="44">
        <f>IF(H467="","",H467*'Parâmetros'!$B$7)</f>
        <v/>
      </c>
      <c r="K467" s="44">
        <f>IF(H467="","",H467*'Parâmetros'!$B$8)</f>
        <v/>
      </c>
      <c r="L467" s="44">
        <f>IF(H467="","",IF('Parâmetros'!$B$5="Conservador",I467,IF('Parâmetros'!$B$5="Otimista",K467,J467)))</f>
        <v/>
      </c>
      <c r="M467" s="46">
        <f>IF(B467="","",IF(COUNTIFS('Histórico'!$B$6:$B$305,B467,'Histórico'!$J$6:$J$305,"&lt;&gt;")&gt;='Parâmetros'!$B$10,AVERAGEIFS('Histórico'!$K$6:$K$305,'Histórico'!$B$6:$B$305,B467,'Histórico'!$J$6:$J$305,"&lt;&gt;"),'Parâmetros'!$B$9))</f>
        <v/>
      </c>
      <c r="N467" s="44">
        <f>IF(L467="","",MAX(0,L467*(1-M467)))</f>
        <v/>
      </c>
      <c r="O467" s="44">
        <f>IF(L467="","",L467*(1+M467))</f>
        <v/>
      </c>
      <c r="P467" s="44">
        <f>IF(L467="","",IF(INDEX('Parâmetros'!$E$18:$E$117,MATCH(B467,'Parâmetros'!$A$18:$A$117,0))="","",INDEX('Parâmetros'!$E$18:$E$117,MATCH(B467,'Parâmetros'!$A$18:$A$117,0))+N(INDEX('Parâmetros'!$F$18:$F$117,MATCH(B467,'Parâmetros'!$A$18:$A$117,0)))-SUMIFS($L$6:L467,$B$6:B467,B467,$A$6:A467,"&lt;="&amp;A467)))</f>
        <v/>
      </c>
      <c r="Q467" s="44">
        <f>IF(P467="","",MAX(0,-P467))</f>
        <v/>
      </c>
      <c r="R467" s="43">
        <f>IF(B467="","",IF(L467="","SEM BASE",IF(P467="","ESTOQUE NÃO INFORMADO",IF(P467&lt;0,"RUPTURA PREVISTA",IF(D467="Sem histórico","USAR DEMANDA INICIAL",IF(D467="Histórico insuficiente","HISTÓRICO INSUFICIENTE","OK"))))))</f>
        <v/>
      </c>
    </row>
    <row r="468">
      <c r="A468" s="42">
        <f>IF(B468="","",EDATE(EOMONTH('Parâmetros'!$B$2,0)+1,MOD(ROW()-6,12)))</f>
        <v/>
      </c>
      <c r="B46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68" s="43">
        <f>IF(B468="","",INDEX('Parâmetros'!$B$18:$B$117,MATCH(B468,'Parâmetros'!$A$18:$A$117,0)))</f>
        <v/>
      </c>
      <c r="D468" s="43">
        <f>IF(B468="","",INDEX('Parâmetros'!$I$18:$I$117,MATCH(B468,'Parâmetros'!$A$18:$A$117,0)))</f>
        <v/>
      </c>
      <c r="E468" s="44">
        <f>IF(B468="","",IF(COUNTIFS('Histórico'!$B$6:$B$305,B468,'Histórico'!$A$6:$A$305,"&gt;="&amp;EDATE(EOMONTH('Parâmetros'!$B$2,0)+1,-'Parâmetros'!$B$4),'Histórico'!$A$6:$A$305,"&lt;="&amp;'Parâmetros'!$B$2,'Histórico'!$L$6:$L$305,"OK")&gt;='Parâmetros'!$B$11,AVERAGEIFS('Histórico'!$H$6:$H$305,'Histórico'!$B$6:$B$305,B468,'Histórico'!$A$6:$A$305,"&gt;="&amp;EDATE(EOMONTH('Parâmetros'!$B$2,0)+1,-'Parâmetros'!$B$4),'Histórico'!$A$6:$A$305,"&lt;="&amp;'Parâmetros'!$B$2,'Histórico'!$L$6:$L$305,"OK"),IF(INDEX('Parâmetros'!$G$18:$G$117,MATCH(B468,'Parâmetros'!$A$18:$A$117,0))="","",INDEX('Parâmetros'!$G$18:$G$117,MATCH(B468,'Parâmetros'!$A$18:$A$117,0)))))</f>
        <v/>
      </c>
      <c r="F468" s="45">
        <f>IF(B468="","",IF(COUNTIFS('Histórico'!$B$6:$B$305,B468,'Histórico'!$L$6:$L$305,"OK",'Histórico'!$M$6:$M$305,MONTH(A468),'Histórico'!$A$6:$A$305,"&lt;="&amp;'Parâmetros'!$B$2)&gt;='Parâmetros'!$B$12,MAX('Parâmetros'!$B$13,MIN('Parâmetros'!$B$14,IFERROR(AVERAGEIFS('Histórico'!$H$6:$H$305,'Histórico'!$B$6:$B$305,B468,'Histórico'!$L$6:$L$305,"OK",'Histórico'!$M$6:$M$305,MONTH(A468),'Histórico'!$A$6:$A$305,"&lt;="&amp;'Parâmetros'!$B$2)/AVERAGEIFS('Histórico'!$H$6:$H$305,'Histórico'!$B$6:$B$305,B468,'Histórico'!$L$6:$L$305,"OK",'Histórico'!$A$6:$A$305,"&lt;="&amp;'Parâmetros'!$B$2),1))),1))</f>
        <v/>
      </c>
      <c r="G468" s="45">
        <f>IF(OR(A468="",B468=""),"",MAX(0.1,1+SUMPRODUCT(--('Eventos'!$B$6:$B$105&lt;=EOMONTH(A468,0)),--('Eventos'!$C$6:$C$105&gt;=A468),--((('Eventos'!$D$6:$D$105=B468)+('Eventos'!$D$6:$D$105="TODOS"))&gt;0),--('Eventos'!$G$6:$G$105="Ativo"),--('Eventos'!$I$6:$I$105="OK"),'Eventos'!$F$6:$F$105)))</f>
        <v/>
      </c>
      <c r="H468" s="44">
        <f>IF(OR(B468="",E468=""),"",MAX(0,E468*F468*G468))</f>
        <v/>
      </c>
      <c r="I468" s="44">
        <f>IF(H468="","",H468*'Parâmetros'!$B$6)</f>
        <v/>
      </c>
      <c r="J468" s="44">
        <f>IF(H468="","",H468*'Parâmetros'!$B$7)</f>
        <v/>
      </c>
      <c r="K468" s="44">
        <f>IF(H468="","",H468*'Parâmetros'!$B$8)</f>
        <v/>
      </c>
      <c r="L468" s="44">
        <f>IF(H468="","",IF('Parâmetros'!$B$5="Conservador",I468,IF('Parâmetros'!$B$5="Otimista",K468,J468)))</f>
        <v/>
      </c>
      <c r="M468" s="46">
        <f>IF(B468="","",IF(COUNTIFS('Histórico'!$B$6:$B$305,B468,'Histórico'!$J$6:$J$305,"&lt;&gt;")&gt;='Parâmetros'!$B$10,AVERAGEIFS('Histórico'!$K$6:$K$305,'Histórico'!$B$6:$B$305,B468,'Histórico'!$J$6:$J$305,"&lt;&gt;"),'Parâmetros'!$B$9))</f>
        <v/>
      </c>
      <c r="N468" s="44">
        <f>IF(L468="","",MAX(0,L468*(1-M468)))</f>
        <v/>
      </c>
      <c r="O468" s="44">
        <f>IF(L468="","",L468*(1+M468))</f>
        <v/>
      </c>
      <c r="P468" s="44">
        <f>IF(L468="","",IF(INDEX('Parâmetros'!$E$18:$E$117,MATCH(B468,'Parâmetros'!$A$18:$A$117,0))="","",INDEX('Parâmetros'!$E$18:$E$117,MATCH(B468,'Parâmetros'!$A$18:$A$117,0))+N(INDEX('Parâmetros'!$F$18:$F$117,MATCH(B468,'Parâmetros'!$A$18:$A$117,0)))-SUMIFS($L$6:L468,$B$6:B468,B468,$A$6:A468,"&lt;="&amp;A468)))</f>
        <v/>
      </c>
      <c r="Q468" s="44">
        <f>IF(P468="","",MAX(0,-P468))</f>
        <v/>
      </c>
      <c r="R468" s="43">
        <f>IF(B468="","",IF(L468="","SEM BASE",IF(P468="","ESTOQUE NÃO INFORMADO",IF(P468&lt;0,"RUPTURA PREVISTA",IF(D468="Sem histórico","USAR DEMANDA INICIAL",IF(D468="Histórico insuficiente","HISTÓRICO INSUFICIENTE","OK"))))))</f>
        <v/>
      </c>
    </row>
    <row r="469">
      <c r="A469" s="42">
        <f>IF(B469="","",EDATE(EOMONTH('Parâmetros'!$B$2,0)+1,MOD(ROW()-6,12)))</f>
        <v/>
      </c>
      <c r="B46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69" s="43">
        <f>IF(B469="","",INDEX('Parâmetros'!$B$18:$B$117,MATCH(B469,'Parâmetros'!$A$18:$A$117,0)))</f>
        <v/>
      </c>
      <c r="D469" s="43">
        <f>IF(B469="","",INDEX('Parâmetros'!$I$18:$I$117,MATCH(B469,'Parâmetros'!$A$18:$A$117,0)))</f>
        <v/>
      </c>
      <c r="E469" s="44">
        <f>IF(B469="","",IF(COUNTIFS('Histórico'!$B$6:$B$305,B469,'Histórico'!$A$6:$A$305,"&gt;="&amp;EDATE(EOMONTH('Parâmetros'!$B$2,0)+1,-'Parâmetros'!$B$4),'Histórico'!$A$6:$A$305,"&lt;="&amp;'Parâmetros'!$B$2,'Histórico'!$L$6:$L$305,"OK")&gt;='Parâmetros'!$B$11,AVERAGEIFS('Histórico'!$H$6:$H$305,'Histórico'!$B$6:$B$305,B469,'Histórico'!$A$6:$A$305,"&gt;="&amp;EDATE(EOMONTH('Parâmetros'!$B$2,0)+1,-'Parâmetros'!$B$4),'Histórico'!$A$6:$A$305,"&lt;="&amp;'Parâmetros'!$B$2,'Histórico'!$L$6:$L$305,"OK"),IF(INDEX('Parâmetros'!$G$18:$G$117,MATCH(B469,'Parâmetros'!$A$18:$A$117,0))="","",INDEX('Parâmetros'!$G$18:$G$117,MATCH(B469,'Parâmetros'!$A$18:$A$117,0)))))</f>
        <v/>
      </c>
      <c r="F469" s="45">
        <f>IF(B469="","",IF(COUNTIFS('Histórico'!$B$6:$B$305,B469,'Histórico'!$L$6:$L$305,"OK",'Histórico'!$M$6:$M$305,MONTH(A469),'Histórico'!$A$6:$A$305,"&lt;="&amp;'Parâmetros'!$B$2)&gt;='Parâmetros'!$B$12,MAX('Parâmetros'!$B$13,MIN('Parâmetros'!$B$14,IFERROR(AVERAGEIFS('Histórico'!$H$6:$H$305,'Histórico'!$B$6:$B$305,B469,'Histórico'!$L$6:$L$305,"OK",'Histórico'!$M$6:$M$305,MONTH(A469),'Histórico'!$A$6:$A$305,"&lt;="&amp;'Parâmetros'!$B$2)/AVERAGEIFS('Histórico'!$H$6:$H$305,'Histórico'!$B$6:$B$305,B469,'Histórico'!$L$6:$L$305,"OK",'Histórico'!$A$6:$A$305,"&lt;="&amp;'Parâmetros'!$B$2),1))),1))</f>
        <v/>
      </c>
      <c r="G469" s="45">
        <f>IF(OR(A469="",B469=""),"",MAX(0.1,1+SUMPRODUCT(--('Eventos'!$B$6:$B$105&lt;=EOMONTH(A469,0)),--('Eventos'!$C$6:$C$105&gt;=A469),--((('Eventos'!$D$6:$D$105=B469)+('Eventos'!$D$6:$D$105="TODOS"))&gt;0),--('Eventos'!$G$6:$G$105="Ativo"),--('Eventos'!$I$6:$I$105="OK"),'Eventos'!$F$6:$F$105)))</f>
        <v/>
      </c>
      <c r="H469" s="44">
        <f>IF(OR(B469="",E469=""),"",MAX(0,E469*F469*G469))</f>
        <v/>
      </c>
      <c r="I469" s="44">
        <f>IF(H469="","",H469*'Parâmetros'!$B$6)</f>
        <v/>
      </c>
      <c r="J469" s="44">
        <f>IF(H469="","",H469*'Parâmetros'!$B$7)</f>
        <v/>
      </c>
      <c r="K469" s="44">
        <f>IF(H469="","",H469*'Parâmetros'!$B$8)</f>
        <v/>
      </c>
      <c r="L469" s="44">
        <f>IF(H469="","",IF('Parâmetros'!$B$5="Conservador",I469,IF('Parâmetros'!$B$5="Otimista",K469,J469)))</f>
        <v/>
      </c>
      <c r="M469" s="46">
        <f>IF(B469="","",IF(COUNTIFS('Histórico'!$B$6:$B$305,B469,'Histórico'!$J$6:$J$305,"&lt;&gt;")&gt;='Parâmetros'!$B$10,AVERAGEIFS('Histórico'!$K$6:$K$305,'Histórico'!$B$6:$B$305,B469,'Histórico'!$J$6:$J$305,"&lt;&gt;"),'Parâmetros'!$B$9))</f>
        <v/>
      </c>
      <c r="N469" s="44">
        <f>IF(L469="","",MAX(0,L469*(1-M469)))</f>
        <v/>
      </c>
      <c r="O469" s="44">
        <f>IF(L469="","",L469*(1+M469))</f>
        <v/>
      </c>
      <c r="P469" s="44">
        <f>IF(L469="","",IF(INDEX('Parâmetros'!$E$18:$E$117,MATCH(B469,'Parâmetros'!$A$18:$A$117,0))="","",INDEX('Parâmetros'!$E$18:$E$117,MATCH(B469,'Parâmetros'!$A$18:$A$117,0))+N(INDEX('Parâmetros'!$F$18:$F$117,MATCH(B469,'Parâmetros'!$A$18:$A$117,0)))-SUMIFS($L$6:L469,$B$6:B469,B469,$A$6:A469,"&lt;="&amp;A469)))</f>
        <v/>
      </c>
      <c r="Q469" s="44">
        <f>IF(P469="","",MAX(0,-P469))</f>
        <v/>
      </c>
      <c r="R469" s="43">
        <f>IF(B469="","",IF(L469="","SEM BASE",IF(P469="","ESTOQUE NÃO INFORMADO",IF(P469&lt;0,"RUPTURA PREVISTA",IF(D469="Sem histórico","USAR DEMANDA INICIAL",IF(D469="Histórico insuficiente","HISTÓRICO INSUFICIENTE","OK"))))))</f>
        <v/>
      </c>
    </row>
    <row r="470">
      <c r="A470" s="42">
        <f>IF(B470="","",EDATE(EOMONTH('Parâmetros'!$B$2,0)+1,MOD(ROW()-6,12)))</f>
        <v/>
      </c>
      <c r="B47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70" s="43">
        <f>IF(B470="","",INDEX('Parâmetros'!$B$18:$B$117,MATCH(B470,'Parâmetros'!$A$18:$A$117,0)))</f>
        <v/>
      </c>
      <c r="D470" s="43">
        <f>IF(B470="","",INDEX('Parâmetros'!$I$18:$I$117,MATCH(B470,'Parâmetros'!$A$18:$A$117,0)))</f>
        <v/>
      </c>
      <c r="E470" s="44">
        <f>IF(B470="","",IF(COUNTIFS('Histórico'!$B$6:$B$305,B470,'Histórico'!$A$6:$A$305,"&gt;="&amp;EDATE(EOMONTH('Parâmetros'!$B$2,0)+1,-'Parâmetros'!$B$4),'Histórico'!$A$6:$A$305,"&lt;="&amp;'Parâmetros'!$B$2,'Histórico'!$L$6:$L$305,"OK")&gt;='Parâmetros'!$B$11,AVERAGEIFS('Histórico'!$H$6:$H$305,'Histórico'!$B$6:$B$305,B470,'Histórico'!$A$6:$A$305,"&gt;="&amp;EDATE(EOMONTH('Parâmetros'!$B$2,0)+1,-'Parâmetros'!$B$4),'Histórico'!$A$6:$A$305,"&lt;="&amp;'Parâmetros'!$B$2,'Histórico'!$L$6:$L$305,"OK"),IF(INDEX('Parâmetros'!$G$18:$G$117,MATCH(B470,'Parâmetros'!$A$18:$A$117,0))="","",INDEX('Parâmetros'!$G$18:$G$117,MATCH(B470,'Parâmetros'!$A$18:$A$117,0)))))</f>
        <v/>
      </c>
      <c r="F470" s="45">
        <f>IF(B470="","",IF(COUNTIFS('Histórico'!$B$6:$B$305,B470,'Histórico'!$L$6:$L$305,"OK",'Histórico'!$M$6:$M$305,MONTH(A470),'Histórico'!$A$6:$A$305,"&lt;="&amp;'Parâmetros'!$B$2)&gt;='Parâmetros'!$B$12,MAX('Parâmetros'!$B$13,MIN('Parâmetros'!$B$14,IFERROR(AVERAGEIFS('Histórico'!$H$6:$H$305,'Histórico'!$B$6:$B$305,B470,'Histórico'!$L$6:$L$305,"OK",'Histórico'!$M$6:$M$305,MONTH(A470),'Histórico'!$A$6:$A$305,"&lt;="&amp;'Parâmetros'!$B$2)/AVERAGEIFS('Histórico'!$H$6:$H$305,'Histórico'!$B$6:$B$305,B470,'Histórico'!$L$6:$L$305,"OK",'Histórico'!$A$6:$A$305,"&lt;="&amp;'Parâmetros'!$B$2),1))),1))</f>
        <v/>
      </c>
      <c r="G470" s="45">
        <f>IF(OR(A470="",B470=""),"",MAX(0.1,1+SUMPRODUCT(--('Eventos'!$B$6:$B$105&lt;=EOMONTH(A470,0)),--('Eventos'!$C$6:$C$105&gt;=A470),--((('Eventos'!$D$6:$D$105=B470)+('Eventos'!$D$6:$D$105="TODOS"))&gt;0),--('Eventos'!$G$6:$G$105="Ativo"),--('Eventos'!$I$6:$I$105="OK"),'Eventos'!$F$6:$F$105)))</f>
        <v/>
      </c>
      <c r="H470" s="44">
        <f>IF(OR(B470="",E470=""),"",MAX(0,E470*F470*G470))</f>
        <v/>
      </c>
      <c r="I470" s="44">
        <f>IF(H470="","",H470*'Parâmetros'!$B$6)</f>
        <v/>
      </c>
      <c r="J470" s="44">
        <f>IF(H470="","",H470*'Parâmetros'!$B$7)</f>
        <v/>
      </c>
      <c r="K470" s="44">
        <f>IF(H470="","",H470*'Parâmetros'!$B$8)</f>
        <v/>
      </c>
      <c r="L470" s="44">
        <f>IF(H470="","",IF('Parâmetros'!$B$5="Conservador",I470,IF('Parâmetros'!$B$5="Otimista",K470,J470)))</f>
        <v/>
      </c>
      <c r="M470" s="46">
        <f>IF(B470="","",IF(COUNTIFS('Histórico'!$B$6:$B$305,B470,'Histórico'!$J$6:$J$305,"&lt;&gt;")&gt;='Parâmetros'!$B$10,AVERAGEIFS('Histórico'!$K$6:$K$305,'Histórico'!$B$6:$B$305,B470,'Histórico'!$J$6:$J$305,"&lt;&gt;"),'Parâmetros'!$B$9))</f>
        <v/>
      </c>
      <c r="N470" s="44">
        <f>IF(L470="","",MAX(0,L470*(1-M470)))</f>
        <v/>
      </c>
      <c r="O470" s="44">
        <f>IF(L470="","",L470*(1+M470))</f>
        <v/>
      </c>
      <c r="P470" s="44">
        <f>IF(L470="","",IF(INDEX('Parâmetros'!$E$18:$E$117,MATCH(B470,'Parâmetros'!$A$18:$A$117,0))="","",INDEX('Parâmetros'!$E$18:$E$117,MATCH(B470,'Parâmetros'!$A$18:$A$117,0))+N(INDEX('Parâmetros'!$F$18:$F$117,MATCH(B470,'Parâmetros'!$A$18:$A$117,0)))-SUMIFS($L$6:L470,$B$6:B470,B470,$A$6:A470,"&lt;="&amp;A470)))</f>
        <v/>
      </c>
      <c r="Q470" s="44">
        <f>IF(P470="","",MAX(0,-P470))</f>
        <v/>
      </c>
      <c r="R470" s="43">
        <f>IF(B470="","",IF(L470="","SEM BASE",IF(P470="","ESTOQUE NÃO INFORMADO",IF(P470&lt;0,"RUPTURA PREVISTA",IF(D470="Sem histórico","USAR DEMANDA INICIAL",IF(D470="Histórico insuficiente","HISTÓRICO INSUFICIENTE","OK"))))))</f>
        <v/>
      </c>
    </row>
    <row r="471">
      <c r="A471" s="42">
        <f>IF(B471="","",EDATE(EOMONTH('Parâmetros'!$B$2,0)+1,MOD(ROW()-6,12)))</f>
        <v/>
      </c>
      <c r="B47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71" s="43">
        <f>IF(B471="","",INDEX('Parâmetros'!$B$18:$B$117,MATCH(B471,'Parâmetros'!$A$18:$A$117,0)))</f>
        <v/>
      </c>
      <c r="D471" s="43">
        <f>IF(B471="","",INDEX('Parâmetros'!$I$18:$I$117,MATCH(B471,'Parâmetros'!$A$18:$A$117,0)))</f>
        <v/>
      </c>
      <c r="E471" s="44">
        <f>IF(B471="","",IF(COUNTIFS('Histórico'!$B$6:$B$305,B471,'Histórico'!$A$6:$A$305,"&gt;="&amp;EDATE(EOMONTH('Parâmetros'!$B$2,0)+1,-'Parâmetros'!$B$4),'Histórico'!$A$6:$A$305,"&lt;="&amp;'Parâmetros'!$B$2,'Histórico'!$L$6:$L$305,"OK")&gt;='Parâmetros'!$B$11,AVERAGEIFS('Histórico'!$H$6:$H$305,'Histórico'!$B$6:$B$305,B471,'Histórico'!$A$6:$A$305,"&gt;="&amp;EDATE(EOMONTH('Parâmetros'!$B$2,0)+1,-'Parâmetros'!$B$4),'Histórico'!$A$6:$A$305,"&lt;="&amp;'Parâmetros'!$B$2,'Histórico'!$L$6:$L$305,"OK"),IF(INDEX('Parâmetros'!$G$18:$G$117,MATCH(B471,'Parâmetros'!$A$18:$A$117,0))="","",INDEX('Parâmetros'!$G$18:$G$117,MATCH(B471,'Parâmetros'!$A$18:$A$117,0)))))</f>
        <v/>
      </c>
      <c r="F471" s="45">
        <f>IF(B471="","",IF(COUNTIFS('Histórico'!$B$6:$B$305,B471,'Histórico'!$L$6:$L$305,"OK",'Histórico'!$M$6:$M$305,MONTH(A471),'Histórico'!$A$6:$A$305,"&lt;="&amp;'Parâmetros'!$B$2)&gt;='Parâmetros'!$B$12,MAX('Parâmetros'!$B$13,MIN('Parâmetros'!$B$14,IFERROR(AVERAGEIFS('Histórico'!$H$6:$H$305,'Histórico'!$B$6:$B$305,B471,'Histórico'!$L$6:$L$305,"OK",'Histórico'!$M$6:$M$305,MONTH(A471),'Histórico'!$A$6:$A$305,"&lt;="&amp;'Parâmetros'!$B$2)/AVERAGEIFS('Histórico'!$H$6:$H$305,'Histórico'!$B$6:$B$305,B471,'Histórico'!$L$6:$L$305,"OK",'Histórico'!$A$6:$A$305,"&lt;="&amp;'Parâmetros'!$B$2),1))),1))</f>
        <v/>
      </c>
      <c r="G471" s="45">
        <f>IF(OR(A471="",B471=""),"",MAX(0.1,1+SUMPRODUCT(--('Eventos'!$B$6:$B$105&lt;=EOMONTH(A471,0)),--('Eventos'!$C$6:$C$105&gt;=A471),--((('Eventos'!$D$6:$D$105=B471)+('Eventos'!$D$6:$D$105="TODOS"))&gt;0),--('Eventos'!$G$6:$G$105="Ativo"),--('Eventos'!$I$6:$I$105="OK"),'Eventos'!$F$6:$F$105)))</f>
        <v/>
      </c>
      <c r="H471" s="44">
        <f>IF(OR(B471="",E471=""),"",MAX(0,E471*F471*G471))</f>
        <v/>
      </c>
      <c r="I471" s="44">
        <f>IF(H471="","",H471*'Parâmetros'!$B$6)</f>
        <v/>
      </c>
      <c r="J471" s="44">
        <f>IF(H471="","",H471*'Parâmetros'!$B$7)</f>
        <v/>
      </c>
      <c r="K471" s="44">
        <f>IF(H471="","",H471*'Parâmetros'!$B$8)</f>
        <v/>
      </c>
      <c r="L471" s="44">
        <f>IF(H471="","",IF('Parâmetros'!$B$5="Conservador",I471,IF('Parâmetros'!$B$5="Otimista",K471,J471)))</f>
        <v/>
      </c>
      <c r="M471" s="46">
        <f>IF(B471="","",IF(COUNTIFS('Histórico'!$B$6:$B$305,B471,'Histórico'!$J$6:$J$305,"&lt;&gt;")&gt;='Parâmetros'!$B$10,AVERAGEIFS('Histórico'!$K$6:$K$305,'Histórico'!$B$6:$B$305,B471,'Histórico'!$J$6:$J$305,"&lt;&gt;"),'Parâmetros'!$B$9))</f>
        <v/>
      </c>
      <c r="N471" s="44">
        <f>IF(L471="","",MAX(0,L471*(1-M471)))</f>
        <v/>
      </c>
      <c r="O471" s="44">
        <f>IF(L471="","",L471*(1+M471))</f>
        <v/>
      </c>
      <c r="P471" s="44">
        <f>IF(L471="","",IF(INDEX('Parâmetros'!$E$18:$E$117,MATCH(B471,'Parâmetros'!$A$18:$A$117,0))="","",INDEX('Parâmetros'!$E$18:$E$117,MATCH(B471,'Parâmetros'!$A$18:$A$117,0))+N(INDEX('Parâmetros'!$F$18:$F$117,MATCH(B471,'Parâmetros'!$A$18:$A$117,0)))-SUMIFS($L$6:L471,$B$6:B471,B471,$A$6:A471,"&lt;="&amp;A471)))</f>
        <v/>
      </c>
      <c r="Q471" s="44">
        <f>IF(P471="","",MAX(0,-P471))</f>
        <v/>
      </c>
      <c r="R471" s="43">
        <f>IF(B471="","",IF(L471="","SEM BASE",IF(P471="","ESTOQUE NÃO INFORMADO",IF(P471&lt;0,"RUPTURA PREVISTA",IF(D471="Sem histórico","USAR DEMANDA INICIAL",IF(D471="Histórico insuficiente","HISTÓRICO INSUFICIENTE","OK"))))))</f>
        <v/>
      </c>
    </row>
    <row r="472">
      <c r="A472" s="42">
        <f>IF(B472="","",EDATE(EOMONTH('Parâmetros'!$B$2,0)+1,MOD(ROW()-6,12)))</f>
        <v/>
      </c>
      <c r="B47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72" s="43">
        <f>IF(B472="","",INDEX('Parâmetros'!$B$18:$B$117,MATCH(B472,'Parâmetros'!$A$18:$A$117,0)))</f>
        <v/>
      </c>
      <c r="D472" s="43">
        <f>IF(B472="","",INDEX('Parâmetros'!$I$18:$I$117,MATCH(B472,'Parâmetros'!$A$18:$A$117,0)))</f>
        <v/>
      </c>
      <c r="E472" s="44">
        <f>IF(B472="","",IF(COUNTIFS('Histórico'!$B$6:$B$305,B472,'Histórico'!$A$6:$A$305,"&gt;="&amp;EDATE(EOMONTH('Parâmetros'!$B$2,0)+1,-'Parâmetros'!$B$4),'Histórico'!$A$6:$A$305,"&lt;="&amp;'Parâmetros'!$B$2,'Histórico'!$L$6:$L$305,"OK")&gt;='Parâmetros'!$B$11,AVERAGEIFS('Histórico'!$H$6:$H$305,'Histórico'!$B$6:$B$305,B472,'Histórico'!$A$6:$A$305,"&gt;="&amp;EDATE(EOMONTH('Parâmetros'!$B$2,0)+1,-'Parâmetros'!$B$4),'Histórico'!$A$6:$A$305,"&lt;="&amp;'Parâmetros'!$B$2,'Histórico'!$L$6:$L$305,"OK"),IF(INDEX('Parâmetros'!$G$18:$G$117,MATCH(B472,'Parâmetros'!$A$18:$A$117,0))="","",INDEX('Parâmetros'!$G$18:$G$117,MATCH(B472,'Parâmetros'!$A$18:$A$117,0)))))</f>
        <v/>
      </c>
      <c r="F472" s="45">
        <f>IF(B472="","",IF(COUNTIFS('Histórico'!$B$6:$B$305,B472,'Histórico'!$L$6:$L$305,"OK",'Histórico'!$M$6:$M$305,MONTH(A472),'Histórico'!$A$6:$A$305,"&lt;="&amp;'Parâmetros'!$B$2)&gt;='Parâmetros'!$B$12,MAX('Parâmetros'!$B$13,MIN('Parâmetros'!$B$14,IFERROR(AVERAGEIFS('Histórico'!$H$6:$H$305,'Histórico'!$B$6:$B$305,B472,'Histórico'!$L$6:$L$305,"OK",'Histórico'!$M$6:$M$305,MONTH(A472),'Histórico'!$A$6:$A$305,"&lt;="&amp;'Parâmetros'!$B$2)/AVERAGEIFS('Histórico'!$H$6:$H$305,'Histórico'!$B$6:$B$305,B472,'Histórico'!$L$6:$L$305,"OK",'Histórico'!$A$6:$A$305,"&lt;="&amp;'Parâmetros'!$B$2),1))),1))</f>
        <v/>
      </c>
      <c r="G472" s="45">
        <f>IF(OR(A472="",B472=""),"",MAX(0.1,1+SUMPRODUCT(--('Eventos'!$B$6:$B$105&lt;=EOMONTH(A472,0)),--('Eventos'!$C$6:$C$105&gt;=A472),--((('Eventos'!$D$6:$D$105=B472)+('Eventos'!$D$6:$D$105="TODOS"))&gt;0),--('Eventos'!$G$6:$G$105="Ativo"),--('Eventos'!$I$6:$I$105="OK"),'Eventos'!$F$6:$F$105)))</f>
        <v/>
      </c>
      <c r="H472" s="44">
        <f>IF(OR(B472="",E472=""),"",MAX(0,E472*F472*G472))</f>
        <v/>
      </c>
      <c r="I472" s="44">
        <f>IF(H472="","",H472*'Parâmetros'!$B$6)</f>
        <v/>
      </c>
      <c r="J472" s="44">
        <f>IF(H472="","",H472*'Parâmetros'!$B$7)</f>
        <v/>
      </c>
      <c r="K472" s="44">
        <f>IF(H472="","",H472*'Parâmetros'!$B$8)</f>
        <v/>
      </c>
      <c r="L472" s="44">
        <f>IF(H472="","",IF('Parâmetros'!$B$5="Conservador",I472,IF('Parâmetros'!$B$5="Otimista",K472,J472)))</f>
        <v/>
      </c>
      <c r="M472" s="46">
        <f>IF(B472="","",IF(COUNTIFS('Histórico'!$B$6:$B$305,B472,'Histórico'!$J$6:$J$305,"&lt;&gt;")&gt;='Parâmetros'!$B$10,AVERAGEIFS('Histórico'!$K$6:$K$305,'Histórico'!$B$6:$B$305,B472,'Histórico'!$J$6:$J$305,"&lt;&gt;"),'Parâmetros'!$B$9))</f>
        <v/>
      </c>
      <c r="N472" s="44">
        <f>IF(L472="","",MAX(0,L472*(1-M472)))</f>
        <v/>
      </c>
      <c r="O472" s="44">
        <f>IF(L472="","",L472*(1+M472))</f>
        <v/>
      </c>
      <c r="P472" s="44">
        <f>IF(L472="","",IF(INDEX('Parâmetros'!$E$18:$E$117,MATCH(B472,'Parâmetros'!$A$18:$A$117,0))="","",INDEX('Parâmetros'!$E$18:$E$117,MATCH(B472,'Parâmetros'!$A$18:$A$117,0))+N(INDEX('Parâmetros'!$F$18:$F$117,MATCH(B472,'Parâmetros'!$A$18:$A$117,0)))-SUMIFS($L$6:L472,$B$6:B472,B472,$A$6:A472,"&lt;="&amp;A472)))</f>
        <v/>
      </c>
      <c r="Q472" s="44">
        <f>IF(P472="","",MAX(0,-P472))</f>
        <v/>
      </c>
      <c r="R472" s="43">
        <f>IF(B472="","",IF(L472="","SEM BASE",IF(P472="","ESTOQUE NÃO INFORMADO",IF(P472&lt;0,"RUPTURA PREVISTA",IF(D472="Sem histórico","USAR DEMANDA INICIAL",IF(D472="Histórico insuficiente","HISTÓRICO INSUFICIENTE","OK"))))))</f>
        <v/>
      </c>
    </row>
    <row r="473">
      <c r="A473" s="42">
        <f>IF(B473="","",EDATE(EOMONTH('Parâmetros'!$B$2,0)+1,MOD(ROW()-6,12)))</f>
        <v/>
      </c>
      <c r="B47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73" s="43">
        <f>IF(B473="","",INDEX('Parâmetros'!$B$18:$B$117,MATCH(B473,'Parâmetros'!$A$18:$A$117,0)))</f>
        <v/>
      </c>
      <c r="D473" s="43">
        <f>IF(B473="","",INDEX('Parâmetros'!$I$18:$I$117,MATCH(B473,'Parâmetros'!$A$18:$A$117,0)))</f>
        <v/>
      </c>
      <c r="E473" s="44">
        <f>IF(B473="","",IF(COUNTIFS('Histórico'!$B$6:$B$305,B473,'Histórico'!$A$6:$A$305,"&gt;="&amp;EDATE(EOMONTH('Parâmetros'!$B$2,0)+1,-'Parâmetros'!$B$4),'Histórico'!$A$6:$A$305,"&lt;="&amp;'Parâmetros'!$B$2,'Histórico'!$L$6:$L$305,"OK")&gt;='Parâmetros'!$B$11,AVERAGEIFS('Histórico'!$H$6:$H$305,'Histórico'!$B$6:$B$305,B473,'Histórico'!$A$6:$A$305,"&gt;="&amp;EDATE(EOMONTH('Parâmetros'!$B$2,0)+1,-'Parâmetros'!$B$4),'Histórico'!$A$6:$A$305,"&lt;="&amp;'Parâmetros'!$B$2,'Histórico'!$L$6:$L$305,"OK"),IF(INDEX('Parâmetros'!$G$18:$G$117,MATCH(B473,'Parâmetros'!$A$18:$A$117,0))="","",INDEX('Parâmetros'!$G$18:$G$117,MATCH(B473,'Parâmetros'!$A$18:$A$117,0)))))</f>
        <v/>
      </c>
      <c r="F473" s="45">
        <f>IF(B473="","",IF(COUNTIFS('Histórico'!$B$6:$B$305,B473,'Histórico'!$L$6:$L$305,"OK",'Histórico'!$M$6:$M$305,MONTH(A473),'Histórico'!$A$6:$A$305,"&lt;="&amp;'Parâmetros'!$B$2)&gt;='Parâmetros'!$B$12,MAX('Parâmetros'!$B$13,MIN('Parâmetros'!$B$14,IFERROR(AVERAGEIFS('Histórico'!$H$6:$H$305,'Histórico'!$B$6:$B$305,B473,'Histórico'!$L$6:$L$305,"OK",'Histórico'!$M$6:$M$305,MONTH(A473),'Histórico'!$A$6:$A$305,"&lt;="&amp;'Parâmetros'!$B$2)/AVERAGEIFS('Histórico'!$H$6:$H$305,'Histórico'!$B$6:$B$305,B473,'Histórico'!$L$6:$L$305,"OK",'Histórico'!$A$6:$A$305,"&lt;="&amp;'Parâmetros'!$B$2),1))),1))</f>
        <v/>
      </c>
      <c r="G473" s="45">
        <f>IF(OR(A473="",B473=""),"",MAX(0.1,1+SUMPRODUCT(--('Eventos'!$B$6:$B$105&lt;=EOMONTH(A473,0)),--('Eventos'!$C$6:$C$105&gt;=A473),--((('Eventos'!$D$6:$D$105=B473)+('Eventos'!$D$6:$D$105="TODOS"))&gt;0),--('Eventos'!$G$6:$G$105="Ativo"),--('Eventos'!$I$6:$I$105="OK"),'Eventos'!$F$6:$F$105)))</f>
        <v/>
      </c>
      <c r="H473" s="44">
        <f>IF(OR(B473="",E473=""),"",MAX(0,E473*F473*G473))</f>
        <v/>
      </c>
      <c r="I473" s="44">
        <f>IF(H473="","",H473*'Parâmetros'!$B$6)</f>
        <v/>
      </c>
      <c r="J473" s="44">
        <f>IF(H473="","",H473*'Parâmetros'!$B$7)</f>
        <v/>
      </c>
      <c r="K473" s="44">
        <f>IF(H473="","",H473*'Parâmetros'!$B$8)</f>
        <v/>
      </c>
      <c r="L473" s="44">
        <f>IF(H473="","",IF('Parâmetros'!$B$5="Conservador",I473,IF('Parâmetros'!$B$5="Otimista",K473,J473)))</f>
        <v/>
      </c>
      <c r="M473" s="46">
        <f>IF(B473="","",IF(COUNTIFS('Histórico'!$B$6:$B$305,B473,'Histórico'!$J$6:$J$305,"&lt;&gt;")&gt;='Parâmetros'!$B$10,AVERAGEIFS('Histórico'!$K$6:$K$305,'Histórico'!$B$6:$B$305,B473,'Histórico'!$J$6:$J$305,"&lt;&gt;"),'Parâmetros'!$B$9))</f>
        <v/>
      </c>
      <c r="N473" s="44">
        <f>IF(L473="","",MAX(0,L473*(1-M473)))</f>
        <v/>
      </c>
      <c r="O473" s="44">
        <f>IF(L473="","",L473*(1+M473))</f>
        <v/>
      </c>
      <c r="P473" s="44">
        <f>IF(L473="","",IF(INDEX('Parâmetros'!$E$18:$E$117,MATCH(B473,'Parâmetros'!$A$18:$A$117,0))="","",INDEX('Parâmetros'!$E$18:$E$117,MATCH(B473,'Parâmetros'!$A$18:$A$117,0))+N(INDEX('Parâmetros'!$F$18:$F$117,MATCH(B473,'Parâmetros'!$A$18:$A$117,0)))-SUMIFS($L$6:L473,$B$6:B473,B473,$A$6:A473,"&lt;="&amp;A473)))</f>
        <v/>
      </c>
      <c r="Q473" s="44">
        <f>IF(P473="","",MAX(0,-P473))</f>
        <v/>
      </c>
      <c r="R473" s="43">
        <f>IF(B473="","",IF(L473="","SEM BASE",IF(P473="","ESTOQUE NÃO INFORMADO",IF(P473&lt;0,"RUPTURA PREVISTA",IF(D473="Sem histórico","USAR DEMANDA INICIAL",IF(D473="Histórico insuficiente","HISTÓRICO INSUFICIENTE","OK"))))))</f>
        <v/>
      </c>
    </row>
    <row r="474">
      <c r="A474" s="42">
        <f>IF(B474="","",EDATE(EOMONTH('Parâmetros'!$B$2,0)+1,MOD(ROW()-6,12)))</f>
        <v/>
      </c>
      <c r="B47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74" s="43">
        <f>IF(B474="","",INDEX('Parâmetros'!$B$18:$B$117,MATCH(B474,'Parâmetros'!$A$18:$A$117,0)))</f>
        <v/>
      </c>
      <c r="D474" s="43">
        <f>IF(B474="","",INDEX('Parâmetros'!$I$18:$I$117,MATCH(B474,'Parâmetros'!$A$18:$A$117,0)))</f>
        <v/>
      </c>
      <c r="E474" s="44">
        <f>IF(B474="","",IF(COUNTIFS('Histórico'!$B$6:$B$305,B474,'Histórico'!$A$6:$A$305,"&gt;="&amp;EDATE(EOMONTH('Parâmetros'!$B$2,0)+1,-'Parâmetros'!$B$4),'Histórico'!$A$6:$A$305,"&lt;="&amp;'Parâmetros'!$B$2,'Histórico'!$L$6:$L$305,"OK")&gt;='Parâmetros'!$B$11,AVERAGEIFS('Histórico'!$H$6:$H$305,'Histórico'!$B$6:$B$305,B474,'Histórico'!$A$6:$A$305,"&gt;="&amp;EDATE(EOMONTH('Parâmetros'!$B$2,0)+1,-'Parâmetros'!$B$4),'Histórico'!$A$6:$A$305,"&lt;="&amp;'Parâmetros'!$B$2,'Histórico'!$L$6:$L$305,"OK"),IF(INDEX('Parâmetros'!$G$18:$G$117,MATCH(B474,'Parâmetros'!$A$18:$A$117,0))="","",INDEX('Parâmetros'!$G$18:$G$117,MATCH(B474,'Parâmetros'!$A$18:$A$117,0)))))</f>
        <v/>
      </c>
      <c r="F474" s="45">
        <f>IF(B474="","",IF(COUNTIFS('Histórico'!$B$6:$B$305,B474,'Histórico'!$L$6:$L$305,"OK",'Histórico'!$M$6:$M$305,MONTH(A474),'Histórico'!$A$6:$A$305,"&lt;="&amp;'Parâmetros'!$B$2)&gt;='Parâmetros'!$B$12,MAX('Parâmetros'!$B$13,MIN('Parâmetros'!$B$14,IFERROR(AVERAGEIFS('Histórico'!$H$6:$H$305,'Histórico'!$B$6:$B$305,B474,'Histórico'!$L$6:$L$305,"OK",'Histórico'!$M$6:$M$305,MONTH(A474),'Histórico'!$A$6:$A$305,"&lt;="&amp;'Parâmetros'!$B$2)/AVERAGEIFS('Histórico'!$H$6:$H$305,'Histórico'!$B$6:$B$305,B474,'Histórico'!$L$6:$L$305,"OK",'Histórico'!$A$6:$A$305,"&lt;="&amp;'Parâmetros'!$B$2),1))),1))</f>
        <v/>
      </c>
      <c r="G474" s="45">
        <f>IF(OR(A474="",B474=""),"",MAX(0.1,1+SUMPRODUCT(--('Eventos'!$B$6:$B$105&lt;=EOMONTH(A474,0)),--('Eventos'!$C$6:$C$105&gt;=A474),--((('Eventos'!$D$6:$D$105=B474)+('Eventos'!$D$6:$D$105="TODOS"))&gt;0),--('Eventos'!$G$6:$G$105="Ativo"),--('Eventos'!$I$6:$I$105="OK"),'Eventos'!$F$6:$F$105)))</f>
        <v/>
      </c>
      <c r="H474" s="44">
        <f>IF(OR(B474="",E474=""),"",MAX(0,E474*F474*G474))</f>
        <v/>
      </c>
      <c r="I474" s="44">
        <f>IF(H474="","",H474*'Parâmetros'!$B$6)</f>
        <v/>
      </c>
      <c r="J474" s="44">
        <f>IF(H474="","",H474*'Parâmetros'!$B$7)</f>
        <v/>
      </c>
      <c r="K474" s="44">
        <f>IF(H474="","",H474*'Parâmetros'!$B$8)</f>
        <v/>
      </c>
      <c r="L474" s="44">
        <f>IF(H474="","",IF('Parâmetros'!$B$5="Conservador",I474,IF('Parâmetros'!$B$5="Otimista",K474,J474)))</f>
        <v/>
      </c>
      <c r="M474" s="46">
        <f>IF(B474="","",IF(COUNTIFS('Histórico'!$B$6:$B$305,B474,'Histórico'!$J$6:$J$305,"&lt;&gt;")&gt;='Parâmetros'!$B$10,AVERAGEIFS('Histórico'!$K$6:$K$305,'Histórico'!$B$6:$B$305,B474,'Histórico'!$J$6:$J$305,"&lt;&gt;"),'Parâmetros'!$B$9))</f>
        <v/>
      </c>
      <c r="N474" s="44">
        <f>IF(L474="","",MAX(0,L474*(1-M474)))</f>
        <v/>
      </c>
      <c r="O474" s="44">
        <f>IF(L474="","",L474*(1+M474))</f>
        <v/>
      </c>
      <c r="P474" s="44">
        <f>IF(L474="","",IF(INDEX('Parâmetros'!$E$18:$E$117,MATCH(B474,'Parâmetros'!$A$18:$A$117,0))="","",INDEX('Parâmetros'!$E$18:$E$117,MATCH(B474,'Parâmetros'!$A$18:$A$117,0))+N(INDEX('Parâmetros'!$F$18:$F$117,MATCH(B474,'Parâmetros'!$A$18:$A$117,0)))-SUMIFS($L$6:L474,$B$6:B474,B474,$A$6:A474,"&lt;="&amp;A474)))</f>
        <v/>
      </c>
      <c r="Q474" s="44">
        <f>IF(P474="","",MAX(0,-P474))</f>
        <v/>
      </c>
      <c r="R474" s="43">
        <f>IF(B474="","",IF(L474="","SEM BASE",IF(P474="","ESTOQUE NÃO INFORMADO",IF(P474&lt;0,"RUPTURA PREVISTA",IF(D474="Sem histórico","USAR DEMANDA INICIAL",IF(D474="Histórico insuficiente","HISTÓRICO INSUFICIENTE","OK"))))))</f>
        <v/>
      </c>
    </row>
    <row r="475">
      <c r="A475" s="42">
        <f>IF(B475="","",EDATE(EOMONTH('Parâmetros'!$B$2,0)+1,MOD(ROW()-6,12)))</f>
        <v/>
      </c>
      <c r="B47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75" s="43">
        <f>IF(B475="","",INDEX('Parâmetros'!$B$18:$B$117,MATCH(B475,'Parâmetros'!$A$18:$A$117,0)))</f>
        <v/>
      </c>
      <c r="D475" s="43">
        <f>IF(B475="","",INDEX('Parâmetros'!$I$18:$I$117,MATCH(B475,'Parâmetros'!$A$18:$A$117,0)))</f>
        <v/>
      </c>
      <c r="E475" s="44">
        <f>IF(B475="","",IF(COUNTIFS('Histórico'!$B$6:$B$305,B475,'Histórico'!$A$6:$A$305,"&gt;="&amp;EDATE(EOMONTH('Parâmetros'!$B$2,0)+1,-'Parâmetros'!$B$4),'Histórico'!$A$6:$A$305,"&lt;="&amp;'Parâmetros'!$B$2,'Histórico'!$L$6:$L$305,"OK")&gt;='Parâmetros'!$B$11,AVERAGEIFS('Histórico'!$H$6:$H$305,'Histórico'!$B$6:$B$305,B475,'Histórico'!$A$6:$A$305,"&gt;="&amp;EDATE(EOMONTH('Parâmetros'!$B$2,0)+1,-'Parâmetros'!$B$4),'Histórico'!$A$6:$A$305,"&lt;="&amp;'Parâmetros'!$B$2,'Histórico'!$L$6:$L$305,"OK"),IF(INDEX('Parâmetros'!$G$18:$G$117,MATCH(B475,'Parâmetros'!$A$18:$A$117,0))="","",INDEX('Parâmetros'!$G$18:$G$117,MATCH(B475,'Parâmetros'!$A$18:$A$117,0)))))</f>
        <v/>
      </c>
      <c r="F475" s="45">
        <f>IF(B475="","",IF(COUNTIFS('Histórico'!$B$6:$B$305,B475,'Histórico'!$L$6:$L$305,"OK",'Histórico'!$M$6:$M$305,MONTH(A475),'Histórico'!$A$6:$A$305,"&lt;="&amp;'Parâmetros'!$B$2)&gt;='Parâmetros'!$B$12,MAX('Parâmetros'!$B$13,MIN('Parâmetros'!$B$14,IFERROR(AVERAGEIFS('Histórico'!$H$6:$H$305,'Histórico'!$B$6:$B$305,B475,'Histórico'!$L$6:$L$305,"OK",'Histórico'!$M$6:$M$305,MONTH(A475),'Histórico'!$A$6:$A$305,"&lt;="&amp;'Parâmetros'!$B$2)/AVERAGEIFS('Histórico'!$H$6:$H$305,'Histórico'!$B$6:$B$305,B475,'Histórico'!$L$6:$L$305,"OK",'Histórico'!$A$6:$A$305,"&lt;="&amp;'Parâmetros'!$B$2),1))),1))</f>
        <v/>
      </c>
      <c r="G475" s="45">
        <f>IF(OR(A475="",B475=""),"",MAX(0.1,1+SUMPRODUCT(--('Eventos'!$B$6:$B$105&lt;=EOMONTH(A475,0)),--('Eventos'!$C$6:$C$105&gt;=A475),--((('Eventos'!$D$6:$D$105=B475)+('Eventos'!$D$6:$D$105="TODOS"))&gt;0),--('Eventos'!$G$6:$G$105="Ativo"),--('Eventos'!$I$6:$I$105="OK"),'Eventos'!$F$6:$F$105)))</f>
        <v/>
      </c>
      <c r="H475" s="44">
        <f>IF(OR(B475="",E475=""),"",MAX(0,E475*F475*G475))</f>
        <v/>
      </c>
      <c r="I475" s="44">
        <f>IF(H475="","",H475*'Parâmetros'!$B$6)</f>
        <v/>
      </c>
      <c r="J475" s="44">
        <f>IF(H475="","",H475*'Parâmetros'!$B$7)</f>
        <v/>
      </c>
      <c r="K475" s="44">
        <f>IF(H475="","",H475*'Parâmetros'!$B$8)</f>
        <v/>
      </c>
      <c r="L475" s="44">
        <f>IF(H475="","",IF('Parâmetros'!$B$5="Conservador",I475,IF('Parâmetros'!$B$5="Otimista",K475,J475)))</f>
        <v/>
      </c>
      <c r="M475" s="46">
        <f>IF(B475="","",IF(COUNTIFS('Histórico'!$B$6:$B$305,B475,'Histórico'!$J$6:$J$305,"&lt;&gt;")&gt;='Parâmetros'!$B$10,AVERAGEIFS('Histórico'!$K$6:$K$305,'Histórico'!$B$6:$B$305,B475,'Histórico'!$J$6:$J$305,"&lt;&gt;"),'Parâmetros'!$B$9))</f>
        <v/>
      </c>
      <c r="N475" s="44">
        <f>IF(L475="","",MAX(0,L475*(1-M475)))</f>
        <v/>
      </c>
      <c r="O475" s="44">
        <f>IF(L475="","",L475*(1+M475))</f>
        <v/>
      </c>
      <c r="P475" s="44">
        <f>IF(L475="","",IF(INDEX('Parâmetros'!$E$18:$E$117,MATCH(B475,'Parâmetros'!$A$18:$A$117,0))="","",INDEX('Parâmetros'!$E$18:$E$117,MATCH(B475,'Parâmetros'!$A$18:$A$117,0))+N(INDEX('Parâmetros'!$F$18:$F$117,MATCH(B475,'Parâmetros'!$A$18:$A$117,0)))-SUMIFS($L$6:L475,$B$6:B475,B475,$A$6:A475,"&lt;="&amp;A475)))</f>
        <v/>
      </c>
      <c r="Q475" s="44">
        <f>IF(P475="","",MAX(0,-P475))</f>
        <v/>
      </c>
      <c r="R475" s="43">
        <f>IF(B475="","",IF(L475="","SEM BASE",IF(P475="","ESTOQUE NÃO INFORMADO",IF(P475&lt;0,"RUPTURA PREVISTA",IF(D475="Sem histórico","USAR DEMANDA INICIAL",IF(D475="Histórico insuficiente","HISTÓRICO INSUFICIENTE","OK"))))))</f>
        <v/>
      </c>
    </row>
    <row r="476">
      <c r="A476" s="42">
        <f>IF(B476="","",EDATE(EOMONTH('Parâmetros'!$B$2,0)+1,MOD(ROW()-6,12)))</f>
        <v/>
      </c>
      <c r="B47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76" s="43">
        <f>IF(B476="","",INDEX('Parâmetros'!$B$18:$B$117,MATCH(B476,'Parâmetros'!$A$18:$A$117,0)))</f>
        <v/>
      </c>
      <c r="D476" s="43">
        <f>IF(B476="","",INDEX('Parâmetros'!$I$18:$I$117,MATCH(B476,'Parâmetros'!$A$18:$A$117,0)))</f>
        <v/>
      </c>
      <c r="E476" s="44">
        <f>IF(B476="","",IF(COUNTIFS('Histórico'!$B$6:$B$305,B476,'Histórico'!$A$6:$A$305,"&gt;="&amp;EDATE(EOMONTH('Parâmetros'!$B$2,0)+1,-'Parâmetros'!$B$4),'Histórico'!$A$6:$A$305,"&lt;="&amp;'Parâmetros'!$B$2,'Histórico'!$L$6:$L$305,"OK")&gt;='Parâmetros'!$B$11,AVERAGEIFS('Histórico'!$H$6:$H$305,'Histórico'!$B$6:$B$305,B476,'Histórico'!$A$6:$A$305,"&gt;="&amp;EDATE(EOMONTH('Parâmetros'!$B$2,0)+1,-'Parâmetros'!$B$4),'Histórico'!$A$6:$A$305,"&lt;="&amp;'Parâmetros'!$B$2,'Histórico'!$L$6:$L$305,"OK"),IF(INDEX('Parâmetros'!$G$18:$G$117,MATCH(B476,'Parâmetros'!$A$18:$A$117,0))="","",INDEX('Parâmetros'!$G$18:$G$117,MATCH(B476,'Parâmetros'!$A$18:$A$117,0)))))</f>
        <v/>
      </c>
      <c r="F476" s="45">
        <f>IF(B476="","",IF(COUNTIFS('Histórico'!$B$6:$B$305,B476,'Histórico'!$L$6:$L$305,"OK",'Histórico'!$M$6:$M$305,MONTH(A476),'Histórico'!$A$6:$A$305,"&lt;="&amp;'Parâmetros'!$B$2)&gt;='Parâmetros'!$B$12,MAX('Parâmetros'!$B$13,MIN('Parâmetros'!$B$14,IFERROR(AVERAGEIFS('Histórico'!$H$6:$H$305,'Histórico'!$B$6:$B$305,B476,'Histórico'!$L$6:$L$305,"OK",'Histórico'!$M$6:$M$305,MONTH(A476),'Histórico'!$A$6:$A$305,"&lt;="&amp;'Parâmetros'!$B$2)/AVERAGEIFS('Histórico'!$H$6:$H$305,'Histórico'!$B$6:$B$305,B476,'Histórico'!$L$6:$L$305,"OK",'Histórico'!$A$6:$A$305,"&lt;="&amp;'Parâmetros'!$B$2),1))),1))</f>
        <v/>
      </c>
      <c r="G476" s="45">
        <f>IF(OR(A476="",B476=""),"",MAX(0.1,1+SUMPRODUCT(--('Eventos'!$B$6:$B$105&lt;=EOMONTH(A476,0)),--('Eventos'!$C$6:$C$105&gt;=A476),--((('Eventos'!$D$6:$D$105=B476)+('Eventos'!$D$6:$D$105="TODOS"))&gt;0),--('Eventos'!$G$6:$G$105="Ativo"),--('Eventos'!$I$6:$I$105="OK"),'Eventos'!$F$6:$F$105)))</f>
        <v/>
      </c>
      <c r="H476" s="44">
        <f>IF(OR(B476="",E476=""),"",MAX(0,E476*F476*G476))</f>
        <v/>
      </c>
      <c r="I476" s="44">
        <f>IF(H476="","",H476*'Parâmetros'!$B$6)</f>
        <v/>
      </c>
      <c r="J476" s="44">
        <f>IF(H476="","",H476*'Parâmetros'!$B$7)</f>
        <v/>
      </c>
      <c r="K476" s="44">
        <f>IF(H476="","",H476*'Parâmetros'!$B$8)</f>
        <v/>
      </c>
      <c r="L476" s="44">
        <f>IF(H476="","",IF('Parâmetros'!$B$5="Conservador",I476,IF('Parâmetros'!$B$5="Otimista",K476,J476)))</f>
        <v/>
      </c>
      <c r="M476" s="46">
        <f>IF(B476="","",IF(COUNTIFS('Histórico'!$B$6:$B$305,B476,'Histórico'!$J$6:$J$305,"&lt;&gt;")&gt;='Parâmetros'!$B$10,AVERAGEIFS('Histórico'!$K$6:$K$305,'Histórico'!$B$6:$B$305,B476,'Histórico'!$J$6:$J$305,"&lt;&gt;"),'Parâmetros'!$B$9))</f>
        <v/>
      </c>
      <c r="N476" s="44">
        <f>IF(L476="","",MAX(0,L476*(1-M476)))</f>
        <v/>
      </c>
      <c r="O476" s="44">
        <f>IF(L476="","",L476*(1+M476))</f>
        <v/>
      </c>
      <c r="P476" s="44">
        <f>IF(L476="","",IF(INDEX('Parâmetros'!$E$18:$E$117,MATCH(B476,'Parâmetros'!$A$18:$A$117,0))="","",INDEX('Parâmetros'!$E$18:$E$117,MATCH(B476,'Parâmetros'!$A$18:$A$117,0))+N(INDEX('Parâmetros'!$F$18:$F$117,MATCH(B476,'Parâmetros'!$A$18:$A$117,0)))-SUMIFS($L$6:L476,$B$6:B476,B476,$A$6:A476,"&lt;="&amp;A476)))</f>
        <v/>
      </c>
      <c r="Q476" s="44">
        <f>IF(P476="","",MAX(0,-P476))</f>
        <v/>
      </c>
      <c r="R476" s="43">
        <f>IF(B476="","",IF(L476="","SEM BASE",IF(P476="","ESTOQUE NÃO INFORMADO",IF(P476&lt;0,"RUPTURA PREVISTA",IF(D476="Sem histórico","USAR DEMANDA INICIAL",IF(D476="Histórico insuficiente","HISTÓRICO INSUFICIENTE","OK"))))))</f>
        <v/>
      </c>
    </row>
    <row r="477">
      <c r="A477" s="42">
        <f>IF(B477="","",EDATE(EOMONTH('Parâmetros'!$B$2,0)+1,MOD(ROW()-6,12)))</f>
        <v/>
      </c>
      <c r="B47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77" s="43">
        <f>IF(B477="","",INDEX('Parâmetros'!$B$18:$B$117,MATCH(B477,'Parâmetros'!$A$18:$A$117,0)))</f>
        <v/>
      </c>
      <c r="D477" s="43">
        <f>IF(B477="","",INDEX('Parâmetros'!$I$18:$I$117,MATCH(B477,'Parâmetros'!$A$18:$A$117,0)))</f>
        <v/>
      </c>
      <c r="E477" s="44">
        <f>IF(B477="","",IF(COUNTIFS('Histórico'!$B$6:$B$305,B477,'Histórico'!$A$6:$A$305,"&gt;="&amp;EDATE(EOMONTH('Parâmetros'!$B$2,0)+1,-'Parâmetros'!$B$4),'Histórico'!$A$6:$A$305,"&lt;="&amp;'Parâmetros'!$B$2,'Histórico'!$L$6:$L$305,"OK")&gt;='Parâmetros'!$B$11,AVERAGEIFS('Histórico'!$H$6:$H$305,'Histórico'!$B$6:$B$305,B477,'Histórico'!$A$6:$A$305,"&gt;="&amp;EDATE(EOMONTH('Parâmetros'!$B$2,0)+1,-'Parâmetros'!$B$4),'Histórico'!$A$6:$A$305,"&lt;="&amp;'Parâmetros'!$B$2,'Histórico'!$L$6:$L$305,"OK"),IF(INDEX('Parâmetros'!$G$18:$G$117,MATCH(B477,'Parâmetros'!$A$18:$A$117,0))="","",INDEX('Parâmetros'!$G$18:$G$117,MATCH(B477,'Parâmetros'!$A$18:$A$117,0)))))</f>
        <v/>
      </c>
      <c r="F477" s="45">
        <f>IF(B477="","",IF(COUNTIFS('Histórico'!$B$6:$B$305,B477,'Histórico'!$L$6:$L$305,"OK",'Histórico'!$M$6:$M$305,MONTH(A477),'Histórico'!$A$6:$A$305,"&lt;="&amp;'Parâmetros'!$B$2)&gt;='Parâmetros'!$B$12,MAX('Parâmetros'!$B$13,MIN('Parâmetros'!$B$14,IFERROR(AVERAGEIFS('Histórico'!$H$6:$H$305,'Histórico'!$B$6:$B$305,B477,'Histórico'!$L$6:$L$305,"OK",'Histórico'!$M$6:$M$305,MONTH(A477),'Histórico'!$A$6:$A$305,"&lt;="&amp;'Parâmetros'!$B$2)/AVERAGEIFS('Histórico'!$H$6:$H$305,'Histórico'!$B$6:$B$305,B477,'Histórico'!$L$6:$L$305,"OK",'Histórico'!$A$6:$A$305,"&lt;="&amp;'Parâmetros'!$B$2),1))),1))</f>
        <v/>
      </c>
      <c r="G477" s="45">
        <f>IF(OR(A477="",B477=""),"",MAX(0.1,1+SUMPRODUCT(--('Eventos'!$B$6:$B$105&lt;=EOMONTH(A477,0)),--('Eventos'!$C$6:$C$105&gt;=A477),--((('Eventos'!$D$6:$D$105=B477)+('Eventos'!$D$6:$D$105="TODOS"))&gt;0),--('Eventos'!$G$6:$G$105="Ativo"),--('Eventos'!$I$6:$I$105="OK"),'Eventos'!$F$6:$F$105)))</f>
        <v/>
      </c>
      <c r="H477" s="44">
        <f>IF(OR(B477="",E477=""),"",MAX(0,E477*F477*G477))</f>
        <v/>
      </c>
      <c r="I477" s="44">
        <f>IF(H477="","",H477*'Parâmetros'!$B$6)</f>
        <v/>
      </c>
      <c r="J477" s="44">
        <f>IF(H477="","",H477*'Parâmetros'!$B$7)</f>
        <v/>
      </c>
      <c r="K477" s="44">
        <f>IF(H477="","",H477*'Parâmetros'!$B$8)</f>
        <v/>
      </c>
      <c r="L477" s="44">
        <f>IF(H477="","",IF('Parâmetros'!$B$5="Conservador",I477,IF('Parâmetros'!$B$5="Otimista",K477,J477)))</f>
        <v/>
      </c>
      <c r="M477" s="46">
        <f>IF(B477="","",IF(COUNTIFS('Histórico'!$B$6:$B$305,B477,'Histórico'!$J$6:$J$305,"&lt;&gt;")&gt;='Parâmetros'!$B$10,AVERAGEIFS('Histórico'!$K$6:$K$305,'Histórico'!$B$6:$B$305,B477,'Histórico'!$J$6:$J$305,"&lt;&gt;"),'Parâmetros'!$B$9))</f>
        <v/>
      </c>
      <c r="N477" s="44">
        <f>IF(L477="","",MAX(0,L477*(1-M477)))</f>
        <v/>
      </c>
      <c r="O477" s="44">
        <f>IF(L477="","",L477*(1+M477))</f>
        <v/>
      </c>
      <c r="P477" s="44">
        <f>IF(L477="","",IF(INDEX('Parâmetros'!$E$18:$E$117,MATCH(B477,'Parâmetros'!$A$18:$A$117,0))="","",INDEX('Parâmetros'!$E$18:$E$117,MATCH(B477,'Parâmetros'!$A$18:$A$117,0))+N(INDEX('Parâmetros'!$F$18:$F$117,MATCH(B477,'Parâmetros'!$A$18:$A$117,0)))-SUMIFS($L$6:L477,$B$6:B477,B477,$A$6:A477,"&lt;="&amp;A477)))</f>
        <v/>
      </c>
      <c r="Q477" s="44">
        <f>IF(P477="","",MAX(0,-P477))</f>
        <v/>
      </c>
      <c r="R477" s="43">
        <f>IF(B477="","",IF(L477="","SEM BASE",IF(P477="","ESTOQUE NÃO INFORMADO",IF(P477&lt;0,"RUPTURA PREVISTA",IF(D477="Sem histórico","USAR DEMANDA INICIAL",IF(D477="Histórico insuficiente","HISTÓRICO INSUFICIENTE","OK"))))))</f>
        <v/>
      </c>
    </row>
    <row r="478">
      <c r="A478" s="42">
        <f>IF(B478="","",EDATE(EOMONTH('Parâmetros'!$B$2,0)+1,MOD(ROW()-6,12)))</f>
        <v/>
      </c>
      <c r="B47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78" s="43">
        <f>IF(B478="","",INDEX('Parâmetros'!$B$18:$B$117,MATCH(B478,'Parâmetros'!$A$18:$A$117,0)))</f>
        <v/>
      </c>
      <c r="D478" s="43">
        <f>IF(B478="","",INDEX('Parâmetros'!$I$18:$I$117,MATCH(B478,'Parâmetros'!$A$18:$A$117,0)))</f>
        <v/>
      </c>
      <c r="E478" s="44">
        <f>IF(B478="","",IF(COUNTIFS('Histórico'!$B$6:$B$305,B478,'Histórico'!$A$6:$A$305,"&gt;="&amp;EDATE(EOMONTH('Parâmetros'!$B$2,0)+1,-'Parâmetros'!$B$4),'Histórico'!$A$6:$A$305,"&lt;="&amp;'Parâmetros'!$B$2,'Histórico'!$L$6:$L$305,"OK")&gt;='Parâmetros'!$B$11,AVERAGEIFS('Histórico'!$H$6:$H$305,'Histórico'!$B$6:$B$305,B478,'Histórico'!$A$6:$A$305,"&gt;="&amp;EDATE(EOMONTH('Parâmetros'!$B$2,0)+1,-'Parâmetros'!$B$4),'Histórico'!$A$6:$A$305,"&lt;="&amp;'Parâmetros'!$B$2,'Histórico'!$L$6:$L$305,"OK"),IF(INDEX('Parâmetros'!$G$18:$G$117,MATCH(B478,'Parâmetros'!$A$18:$A$117,0))="","",INDEX('Parâmetros'!$G$18:$G$117,MATCH(B478,'Parâmetros'!$A$18:$A$117,0)))))</f>
        <v/>
      </c>
      <c r="F478" s="45">
        <f>IF(B478="","",IF(COUNTIFS('Histórico'!$B$6:$B$305,B478,'Histórico'!$L$6:$L$305,"OK",'Histórico'!$M$6:$M$305,MONTH(A478),'Histórico'!$A$6:$A$305,"&lt;="&amp;'Parâmetros'!$B$2)&gt;='Parâmetros'!$B$12,MAX('Parâmetros'!$B$13,MIN('Parâmetros'!$B$14,IFERROR(AVERAGEIFS('Histórico'!$H$6:$H$305,'Histórico'!$B$6:$B$305,B478,'Histórico'!$L$6:$L$305,"OK",'Histórico'!$M$6:$M$305,MONTH(A478),'Histórico'!$A$6:$A$305,"&lt;="&amp;'Parâmetros'!$B$2)/AVERAGEIFS('Histórico'!$H$6:$H$305,'Histórico'!$B$6:$B$305,B478,'Histórico'!$L$6:$L$305,"OK",'Histórico'!$A$6:$A$305,"&lt;="&amp;'Parâmetros'!$B$2),1))),1))</f>
        <v/>
      </c>
      <c r="G478" s="45">
        <f>IF(OR(A478="",B478=""),"",MAX(0.1,1+SUMPRODUCT(--('Eventos'!$B$6:$B$105&lt;=EOMONTH(A478,0)),--('Eventos'!$C$6:$C$105&gt;=A478),--((('Eventos'!$D$6:$D$105=B478)+('Eventos'!$D$6:$D$105="TODOS"))&gt;0),--('Eventos'!$G$6:$G$105="Ativo"),--('Eventos'!$I$6:$I$105="OK"),'Eventos'!$F$6:$F$105)))</f>
        <v/>
      </c>
      <c r="H478" s="44">
        <f>IF(OR(B478="",E478=""),"",MAX(0,E478*F478*G478))</f>
        <v/>
      </c>
      <c r="I478" s="44">
        <f>IF(H478="","",H478*'Parâmetros'!$B$6)</f>
        <v/>
      </c>
      <c r="J478" s="44">
        <f>IF(H478="","",H478*'Parâmetros'!$B$7)</f>
        <v/>
      </c>
      <c r="K478" s="44">
        <f>IF(H478="","",H478*'Parâmetros'!$B$8)</f>
        <v/>
      </c>
      <c r="L478" s="44">
        <f>IF(H478="","",IF('Parâmetros'!$B$5="Conservador",I478,IF('Parâmetros'!$B$5="Otimista",K478,J478)))</f>
        <v/>
      </c>
      <c r="M478" s="46">
        <f>IF(B478="","",IF(COUNTIFS('Histórico'!$B$6:$B$305,B478,'Histórico'!$J$6:$J$305,"&lt;&gt;")&gt;='Parâmetros'!$B$10,AVERAGEIFS('Histórico'!$K$6:$K$305,'Histórico'!$B$6:$B$305,B478,'Histórico'!$J$6:$J$305,"&lt;&gt;"),'Parâmetros'!$B$9))</f>
        <v/>
      </c>
      <c r="N478" s="44">
        <f>IF(L478="","",MAX(0,L478*(1-M478)))</f>
        <v/>
      </c>
      <c r="O478" s="44">
        <f>IF(L478="","",L478*(1+M478))</f>
        <v/>
      </c>
      <c r="P478" s="44">
        <f>IF(L478="","",IF(INDEX('Parâmetros'!$E$18:$E$117,MATCH(B478,'Parâmetros'!$A$18:$A$117,0))="","",INDEX('Parâmetros'!$E$18:$E$117,MATCH(B478,'Parâmetros'!$A$18:$A$117,0))+N(INDEX('Parâmetros'!$F$18:$F$117,MATCH(B478,'Parâmetros'!$A$18:$A$117,0)))-SUMIFS($L$6:L478,$B$6:B478,B478,$A$6:A478,"&lt;="&amp;A478)))</f>
        <v/>
      </c>
      <c r="Q478" s="44">
        <f>IF(P478="","",MAX(0,-P478))</f>
        <v/>
      </c>
      <c r="R478" s="43">
        <f>IF(B478="","",IF(L478="","SEM BASE",IF(P478="","ESTOQUE NÃO INFORMADO",IF(P478&lt;0,"RUPTURA PREVISTA",IF(D478="Sem histórico","USAR DEMANDA INICIAL",IF(D478="Histórico insuficiente","HISTÓRICO INSUFICIENTE","OK"))))))</f>
        <v/>
      </c>
    </row>
    <row r="479">
      <c r="A479" s="42">
        <f>IF(B479="","",EDATE(EOMONTH('Parâmetros'!$B$2,0)+1,MOD(ROW()-6,12)))</f>
        <v/>
      </c>
      <c r="B47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79" s="43">
        <f>IF(B479="","",INDEX('Parâmetros'!$B$18:$B$117,MATCH(B479,'Parâmetros'!$A$18:$A$117,0)))</f>
        <v/>
      </c>
      <c r="D479" s="43">
        <f>IF(B479="","",INDEX('Parâmetros'!$I$18:$I$117,MATCH(B479,'Parâmetros'!$A$18:$A$117,0)))</f>
        <v/>
      </c>
      <c r="E479" s="44">
        <f>IF(B479="","",IF(COUNTIFS('Histórico'!$B$6:$B$305,B479,'Histórico'!$A$6:$A$305,"&gt;="&amp;EDATE(EOMONTH('Parâmetros'!$B$2,0)+1,-'Parâmetros'!$B$4),'Histórico'!$A$6:$A$305,"&lt;="&amp;'Parâmetros'!$B$2,'Histórico'!$L$6:$L$305,"OK")&gt;='Parâmetros'!$B$11,AVERAGEIFS('Histórico'!$H$6:$H$305,'Histórico'!$B$6:$B$305,B479,'Histórico'!$A$6:$A$305,"&gt;="&amp;EDATE(EOMONTH('Parâmetros'!$B$2,0)+1,-'Parâmetros'!$B$4),'Histórico'!$A$6:$A$305,"&lt;="&amp;'Parâmetros'!$B$2,'Histórico'!$L$6:$L$305,"OK"),IF(INDEX('Parâmetros'!$G$18:$G$117,MATCH(B479,'Parâmetros'!$A$18:$A$117,0))="","",INDEX('Parâmetros'!$G$18:$G$117,MATCH(B479,'Parâmetros'!$A$18:$A$117,0)))))</f>
        <v/>
      </c>
      <c r="F479" s="45">
        <f>IF(B479="","",IF(COUNTIFS('Histórico'!$B$6:$B$305,B479,'Histórico'!$L$6:$L$305,"OK",'Histórico'!$M$6:$M$305,MONTH(A479),'Histórico'!$A$6:$A$305,"&lt;="&amp;'Parâmetros'!$B$2)&gt;='Parâmetros'!$B$12,MAX('Parâmetros'!$B$13,MIN('Parâmetros'!$B$14,IFERROR(AVERAGEIFS('Histórico'!$H$6:$H$305,'Histórico'!$B$6:$B$305,B479,'Histórico'!$L$6:$L$305,"OK",'Histórico'!$M$6:$M$305,MONTH(A479),'Histórico'!$A$6:$A$305,"&lt;="&amp;'Parâmetros'!$B$2)/AVERAGEIFS('Histórico'!$H$6:$H$305,'Histórico'!$B$6:$B$305,B479,'Histórico'!$L$6:$L$305,"OK",'Histórico'!$A$6:$A$305,"&lt;="&amp;'Parâmetros'!$B$2),1))),1))</f>
        <v/>
      </c>
      <c r="G479" s="45">
        <f>IF(OR(A479="",B479=""),"",MAX(0.1,1+SUMPRODUCT(--('Eventos'!$B$6:$B$105&lt;=EOMONTH(A479,0)),--('Eventos'!$C$6:$C$105&gt;=A479),--((('Eventos'!$D$6:$D$105=B479)+('Eventos'!$D$6:$D$105="TODOS"))&gt;0),--('Eventos'!$G$6:$G$105="Ativo"),--('Eventos'!$I$6:$I$105="OK"),'Eventos'!$F$6:$F$105)))</f>
        <v/>
      </c>
      <c r="H479" s="44">
        <f>IF(OR(B479="",E479=""),"",MAX(0,E479*F479*G479))</f>
        <v/>
      </c>
      <c r="I479" s="44">
        <f>IF(H479="","",H479*'Parâmetros'!$B$6)</f>
        <v/>
      </c>
      <c r="J479" s="44">
        <f>IF(H479="","",H479*'Parâmetros'!$B$7)</f>
        <v/>
      </c>
      <c r="K479" s="44">
        <f>IF(H479="","",H479*'Parâmetros'!$B$8)</f>
        <v/>
      </c>
      <c r="L479" s="44">
        <f>IF(H479="","",IF('Parâmetros'!$B$5="Conservador",I479,IF('Parâmetros'!$B$5="Otimista",K479,J479)))</f>
        <v/>
      </c>
      <c r="M479" s="46">
        <f>IF(B479="","",IF(COUNTIFS('Histórico'!$B$6:$B$305,B479,'Histórico'!$J$6:$J$305,"&lt;&gt;")&gt;='Parâmetros'!$B$10,AVERAGEIFS('Histórico'!$K$6:$K$305,'Histórico'!$B$6:$B$305,B479,'Histórico'!$J$6:$J$305,"&lt;&gt;"),'Parâmetros'!$B$9))</f>
        <v/>
      </c>
      <c r="N479" s="44">
        <f>IF(L479="","",MAX(0,L479*(1-M479)))</f>
        <v/>
      </c>
      <c r="O479" s="44">
        <f>IF(L479="","",L479*(1+M479))</f>
        <v/>
      </c>
      <c r="P479" s="44">
        <f>IF(L479="","",IF(INDEX('Parâmetros'!$E$18:$E$117,MATCH(B479,'Parâmetros'!$A$18:$A$117,0))="","",INDEX('Parâmetros'!$E$18:$E$117,MATCH(B479,'Parâmetros'!$A$18:$A$117,0))+N(INDEX('Parâmetros'!$F$18:$F$117,MATCH(B479,'Parâmetros'!$A$18:$A$117,0)))-SUMIFS($L$6:L479,$B$6:B479,B479,$A$6:A479,"&lt;="&amp;A479)))</f>
        <v/>
      </c>
      <c r="Q479" s="44">
        <f>IF(P479="","",MAX(0,-P479))</f>
        <v/>
      </c>
      <c r="R479" s="43">
        <f>IF(B479="","",IF(L479="","SEM BASE",IF(P479="","ESTOQUE NÃO INFORMADO",IF(P479&lt;0,"RUPTURA PREVISTA",IF(D479="Sem histórico","USAR DEMANDA INICIAL",IF(D479="Histórico insuficiente","HISTÓRICO INSUFICIENTE","OK"))))))</f>
        <v/>
      </c>
    </row>
    <row r="480">
      <c r="A480" s="42">
        <f>IF(B480="","",EDATE(EOMONTH('Parâmetros'!$B$2,0)+1,MOD(ROW()-6,12)))</f>
        <v/>
      </c>
      <c r="B48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80" s="43">
        <f>IF(B480="","",INDEX('Parâmetros'!$B$18:$B$117,MATCH(B480,'Parâmetros'!$A$18:$A$117,0)))</f>
        <v/>
      </c>
      <c r="D480" s="43">
        <f>IF(B480="","",INDEX('Parâmetros'!$I$18:$I$117,MATCH(B480,'Parâmetros'!$A$18:$A$117,0)))</f>
        <v/>
      </c>
      <c r="E480" s="44">
        <f>IF(B480="","",IF(COUNTIFS('Histórico'!$B$6:$B$305,B480,'Histórico'!$A$6:$A$305,"&gt;="&amp;EDATE(EOMONTH('Parâmetros'!$B$2,0)+1,-'Parâmetros'!$B$4),'Histórico'!$A$6:$A$305,"&lt;="&amp;'Parâmetros'!$B$2,'Histórico'!$L$6:$L$305,"OK")&gt;='Parâmetros'!$B$11,AVERAGEIFS('Histórico'!$H$6:$H$305,'Histórico'!$B$6:$B$305,B480,'Histórico'!$A$6:$A$305,"&gt;="&amp;EDATE(EOMONTH('Parâmetros'!$B$2,0)+1,-'Parâmetros'!$B$4),'Histórico'!$A$6:$A$305,"&lt;="&amp;'Parâmetros'!$B$2,'Histórico'!$L$6:$L$305,"OK"),IF(INDEX('Parâmetros'!$G$18:$G$117,MATCH(B480,'Parâmetros'!$A$18:$A$117,0))="","",INDEX('Parâmetros'!$G$18:$G$117,MATCH(B480,'Parâmetros'!$A$18:$A$117,0)))))</f>
        <v/>
      </c>
      <c r="F480" s="45">
        <f>IF(B480="","",IF(COUNTIFS('Histórico'!$B$6:$B$305,B480,'Histórico'!$L$6:$L$305,"OK",'Histórico'!$M$6:$M$305,MONTH(A480),'Histórico'!$A$6:$A$305,"&lt;="&amp;'Parâmetros'!$B$2)&gt;='Parâmetros'!$B$12,MAX('Parâmetros'!$B$13,MIN('Parâmetros'!$B$14,IFERROR(AVERAGEIFS('Histórico'!$H$6:$H$305,'Histórico'!$B$6:$B$305,B480,'Histórico'!$L$6:$L$305,"OK",'Histórico'!$M$6:$M$305,MONTH(A480),'Histórico'!$A$6:$A$305,"&lt;="&amp;'Parâmetros'!$B$2)/AVERAGEIFS('Histórico'!$H$6:$H$305,'Histórico'!$B$6:$B$305,B480,'Histórico'!$L$6:$L$305,"OK",'Histórico'!$A$6:$A$305,"&lt;="&amp;'Parâmetros'!$B$2),1))),1))</f>
        <v/>
      </c>
      <c r="G480" s="45">
        <f>IF(OR(A480="",B480=""),"",MAX(0.1,1+SUMPRODUCT(--('Eventos'!$B$6:$B$105&lt;=EOMONTH(A480,0)),--('Eventos'!$C$6:$C$105&gt;=A480),--((('Eventos'!$D$6:$D$105=B480)+('Eventos'!$D$6:$D$105="TODOS"))&gt;0),--('Eventos'!$G$6:$G$105="Ativo"),--('Eventos'!$I$6:$I$105="OK"),'Eventos'!$F$6:$F$105)))</f>
        <v/>
      </c>
      <c r="H480" s="44">
        <f>IF(OR(B480="",E480=""),"",MAX(0,E480*F480*G480))</f>
        <v/>
      </c>
      <c r="I480" s="44">
        <f>IF(H480="","",H480*'Parâmetros'!$B$6)</f>
        <v/>
      </c>
      <c r="J480" s="44">
        <f>IF(H480="","",H480*'Parâmetros'!$B$7)</f>
        <v/>
      </c>
      <c r="K480" s="44">
        <f>IF(H480="","",H480*'Parâmetros'!$B$8)</f>
        <v/>
      </c>
      <c r="L480" s="44">
        <f>IF(H480="","",IF('Parâmetros'!$B$5="Conservador",I480,IF('Parâmetros'!$B$5="Otimista",K480,J480)))</f>
        <v/>
      </c>
      <c r="M480" s="46">
        <f>IF(B480="","",IF(COUNTIFS('Histórico'!$B$6:$B$305,B480,'Histórico'!$J$6:$J$305,"&lt;&gt;")&gt;='Parâmetros'!$B$10,AVERAGEIFS('Histórico'!$K$6:$K$305,'Histórico'!$B$6:$B$305,B480,'Histórico'!$J$6:$J$305,"&lt;&gt;"),'Parâmetros'!$B$9))</f>
        <v/>
      </c>
      <c r="N480" s="44">
        <f>IF(L480="","",MAX(0,L480*(1-M480)))</f>
        <v/>
      </c>
      <c r="O480" s="44">
        <f>IF(L480="","",L480*(1+M480))</f>
        <v/>
      </c>
      <c r="P480" s="44">
        <f>IF(L480="","",IF(INDEX('Parâmetros'!$E$18:$E$117,MATCH(B480,'Parâmetros'!$A$18:$A$117,0))="","",INDEX('Parâmetros'!$E$18:$E$117,MATCH(B480,'Parâmetros'!$A$18:$A$117,0))+N(INDEX('Parâmetros'!$F$18:$F$117,MATCH(B480,'Parâmetros'!$A$18:$A$117,0)))-SUMIFS($L$6:L480,$B$6:B480,B480,$A$6:A480,"&lt;="&amp;A480)))</f>
        <v/>
      </c>
      <c r="Q480" s="44">
        <f>IF(P480="","",MAX(0,-P480))</f>
        <v/>
      </c>
      <c r="R480" s="43">
        <f>IF(B480="","",IF(L480="","SEM BASE",IF(P480="","ESTOQUE NÃO INFORMADO",IF(P480&lt;0,"RUPTURA PREVISTA",IF(D480="Sem histórico","USAR DEMANDA INICIAL",IF(D480="Histórico insuficiente","HISTÓRICO INSUFICIENTE","OK"))))))</f>
        <v/>
      </c>
    </row>
    <row r="481">
      <c r="A481" s="42">
        <f>IF(B481="","",EDATE(EOMONTH('Parâmetros'!$B$2,0)+1,MOD(ROW()-6,12)))</f>
        <v/>
      </c>
      <c r="B48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81" s="43">
        <f>IF(B481="","",INDEX('Parâmetros'!$B$18:$B$117,MATCH(B481,'Parâmetros'!$A$18:$A$117,0)))</f>
        <v/>
      </c>
      <c r="D481" s="43">
        <f>IF(B481="","",INDEX('Parâmetros'!$I$18:$I$117,MATCH(B481,'Parâmetros'!$A$18:$A$117,0)))</f>
        <v/>
      </c>
      <c r="E481" s="44">
        <f>IF(B481="","",IF(COUNTIFS('Histórico'!$B$6:$B$305,B481,'Histórico'!$A$6:$A$305,"&gt;="&amp;EDATE(EOMONTH('Parâmetros'!$B$2,0)+1,-'Parâmetros'!$B$4),'Histórico'!$A$6:$A$305,"&lt;="&amp;'Parâmetros'!$B$2,'Histórico'!$L$6:$L$305,"OK")&gt;='Parâmetros'!$B$11,AVERAGEIFS('Histórico'!$H$6:$H$305,'Histórico'!$B$6:$B$305,B481,'Histórico'!$A$6:$A$305,"&gt;="&amp;EDATE(EOMONTH('Parâmetros'!$B$2,0)+1,-'Parâmetros'!$B$4),'Histórico'!$A$6:$A$305,"&lt;="&amp;'Parâmetros'!$B$2,'Histórico'!$L$6:$L$305,"OK"),IF(INDEX('Parâmetros'!$G$18:$G$117,MATCH(B481,'Parâmetros'!$A$18:$A$117,0))="","",INDEX('Parâmetros'!$G$18:$G$117,MATCH(B481,'Parâmetros'!$A$18:$A$117,0)))))</f>
        <v/>
      </c>
      <c r="F481" s="45">
        <f>IF(B481="","",IF(COUNTIFS('Histórico'!$B$6:$B$305,B481,'Histórico'!$L$6:$L$305,"OK",'Histórico'!$M$6:$M$305,MONTH(A481),'Histórico'!$A$6:$A$305,"&lt;="&amp;'Parâmetros'!$B$2)&gt;='Parâmetros'!$B$12,MAX('Parâmetros'!$B$13,MIN('Parâmetros'!$B$14,IFERROR(AVERAGEIFS('Histórico'!$H$6:$H$305,'Histórico'!$B$6:$B$305,B481,'Histórico'!$L$6:$L$305,"OK",'Histórico'!$M$6:$M$305,MONTH(A481),'Histórico'!$A$6:$A$305,"&lt;="&amp;'Parâmetros'!$B$2)/AVERAGEIFS('Histórico'!$H$6:$H$305,'Histórico'!$B$6:$B$305,B481,'Histórico'!$L$6:$L$305,"OK",'Histórico'!$A$6:$A$305,"&lt;="&amp;'Parâmetros'!$B$2),1))),1))</f>
        <v/>
      </c>
      <c r="G481" s="45">
        <f>IF(OR(A481="",B481=""),"",MAX(0.1,1+SUMPRODUCT(--('Eventos'!$B$6:$B$105&lt;=EOMONTH(A481,0)),--('Eventos'!$C$6:$C$105&gt;=A481),--((('Eventos'!$D$6:$D$105=B481)+('Eventos'!$D$6:$D$105="TODOS"))&gt;0),--('Eventos'!$G$6:$G$105="Ativo"),--('Eventos'!$I$6:$I$105="OK"),'Eventos'!$F$6:$F$105)))</f>
        <v/>
      </c>
      <c r="H481" s="44">
        <f>IF(OR(B481="",E481=""),"",MAX(0,E481*F481*G481))</f>
        <v/>
      </c>
      <c r="I481" s="44">
        <f>IF(H481="","",H481*'Parâmetros'!$B$6)</f>
        <v/>
      </c>
      <c r="J481" s="44">
        <f>IF(H481="","",H481*'Parâmetros'!$B$7)</f>
        <v/>
      </c>
      <c r="K481" s="44">
        <f>IF(H481="","",H481*'Parâmetros'!$B$8)</f>
        <v/>
      </c>
      <c r="L481" s="44">
        <f>IF(H481="","",IF('Parâmetros'!$B$5="Conservador",I481,IF('Parâmetros'!$B$5="Otimista",K481,J481)))</f>
        <v/>
      </c>
      <c r="M481" s="46">
        <f>IF(B481="","",IF(COUNTIFS('Histórico'!$B$6:$B$305,B481,'Histórico'!$J$6:$J$305,"&lt;&gt;")&gt;='Parâmetros'!$B$10,AVERAGEIFS('Histórico'!$K$6:$K$305,'Histórico'!$B$6:$B$305,B481,'Histórico'!$J$6:$J$305,"&lt;&gt;"),'Parâmetros'!$B$9))</f>
        <v/>
      </c>
      <c r="N481" s="44">
        <f>IF(L481="","",MAX(0,L481*(1-M481)))</f>
        <v/>
      </c>
      <c r="O481" s="44">
        <f>IF(L481="","",L481*(1+M481))</f>
        <v/>
      </c>
      <c r="P481" s="44">
        <f>IF(L481="","",IF(INDEX('Parâmetros'!$E$18:$E$117,MATCH(B481,'Parâmetros'!$A$18:$A$117,0))="","",INDEX('Parâmetros'!$E$18:$E$117,MATCH(B481,'Parâmetros'!$A$18:$A$117,0))+N(INDEX('Parâmetros'!$F$18:$F$117,MATCH(B481,'Parâmetros'!$A$18:$A$117,0)))-SUMIFS($L$6:L481,$B$6:B481,B481,$A$6:A481,"&lt;="&amp;A481)))</f>
        <v/>
      </c>
      <c r="Q481" s="44">
        <f>IF(P481="","",MAX(0,-P481))</f>
        <v/>
      </c>
      <c r="R481" s="43">
        <f>IF(B481="","",IF(L481="","SEM BASE",IF(P481="","ESTOQUE NÃO INFORMADO",IF(P481&lt;0,"RUPTURA PREVISTA",IF(D481="Sem histórico","USAR DEMANDA INICIAL",IF(D481="Histórico insuficiente","HISTÓRICO INSUFICIENTE","OK"))))))</f>
        <v/>
      </c>
    </row>
    <row r="482">
      <c r="A482" s="42">
        <f>IF(B482="","",EDATE(EOMONTH('Parâmetros'!$B$2,0)+1,MOD(ROW()-6,12)))</f>
        <v/>
      </c>
      <c r="B48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82" s="43">
        <f>IF(B482="","",INDEX('Parâmetros'!$B$18:$B$117,MATCH(B482,'Parâmetros'!$A$18:$A$117,0)))</f>
        <v/>
      </c>
      <c r="D482" s="43">
        <f>IF(B482="","",INDEX('Parâmetros'!$I$18:$I$117,MATCH(B482,'Parâmetros'!$A$18:$A$117,0)))</f>
        <v/>
      </c>
      <c r="E482" s="44">
        <f>IF(B482="","",IF(COUNTIFS('Histórico'!$B$6:$B$305,B482,'Histórico'!$A$6:$A$305,"&gt;="&amp;EDATE(EOMONTH('Parâmetros'!$B$2,0)+1,-'Parâmetros'!$B$4),'Histórico'!$A$6:$A$305,"&lt;="&amp;'Parâmetros'!$B$2,'Histórico'!$L$6:$L$305,"OK")&gt;='Parâmetros'!$B$11,AVERAGEIFS('Histórico'!$H$6:$H$305,'Histórico'!$B$6:$B$305,B482,'Histórico'!$A$6:$A$305,"&gt;="&amp;EDATE(EOMONTH('Parâmetros'!$B$2,0)+1,-'Parâmetros'!$B$4),'Histórico'!$A$6:$A$305,"&lt;="&amp;'Parâmetros'!$B$2,'Histórico'!$L$6:$L$305,"OK"),IF(INDEX('Parâmetros'!$G$18:$G$117,MATCH(B482,'Parâmetros'!$A$18:$A$117,0))="","",INDEX('Parâmetros'!$G$18:$G$117,MATCH(B482,'Parâmetros'!$A$18:$A$117,0)))))</f>
        <v/>
      </c>
      <c r="F482" s="45">
        <f>IF(B482="","",IF(COUNTIFS('Histórico'!$B$6:$B$305,B482,'Histórico'!$L$6:$L$305,"OK",'Histórico'!$M$6:$M$305,MONTH(A482),'Histórico'!$A$6:$A$305,"&lt;="&amp;'Parâmetros'!$B$2)&gt;='Parâmetros'!$B$12,MAX('Parâmetros'!$B$13,MIN('Parâmetros'!$B$14,IFERROR(AVERAGEIFS('Histórico'!$H$6:$H$305,'Histórico'!$B$6:$B$305,B482,'Histórico'!$L$6:$L$305,"OK",'Histórico'!$M$6:$M$305,MONTH(A482),'Histórico'!$A$6:$A$305,"&lt;="&amp;'Parâmetros'!$B$2)/AVERAGEIFS('Histórico'!$H$6:$H$305,'Histórico'!$B$6:$B$305,B482,'Histórico'!$L$6:$L$305,"OK",'Histórico'!$A$6:$A$305,"&lt;="&amp;'Parâmetros'!$B$2),1))),1))</f>
        <v/>
      </c>
      <c r="G482" s="45">
        <f>IF(OR(A482="",B482=""),"",MAX(0.1,1+SUMPRODUCT(--('Eventos'!$B$6:$B$105&lt;=EOMONTH(A482,0)),--('Eventos'!$C$6:$C$105&gt;=A482),--((('Eventos'!$D$6:$D$105=B482)+('Eventos'!$D$6:$D$105="TODOS"))&gt;0),--('Eventos'!$G$6:$G$105="Ativo"),--('Eventos'!$I$6:$I$105="OK"),'Eventos'!$F$6:$F$105)))</f>
        <v/>
      </c>
      <c r="H482" s="44">
        <f>IF(OR(B482="",E482=""),"",MAX(0,E482*F482*G482))</f>
        <v/>
      </c>
      <c r="I482" s="44">
        <f>IF(H482="","",H482*'Parâmetros'!$B$6)</f>
        <v/>
      </c>
      <c r="J482" s="44">
        <f>IF(H482="","",H482*'Parâmetros'!$B$7)</f>
        <v/>
      </c>
      <c r="K482" s="44">
        <f>IF(H482="","",H482*'Parâmetros'!$B$8)</f>
        <v/>
      </c>
      <c r="L482" s="44">
        <f>IF(H482="","",IF('Parâmetros'!$B$5="Conservador",I482,IF('Parâmetros'!$B$5="Otimista",K482,J482)))</f>
        <v/>
      </c>
      <c r="M482" s="46">
        <f>IF(B482="","",IF(COUNTIFS('Histórico'!$B$6:$B$305,B482,'Histórico'!$J$6:$J$305,"&lt;&gt;")&gt;='Parâmetros'!$B$10,AVERAGEIFS('Histórico'!$K$6:$K$305,'Histórico'!$B$6:$B$305,B482,'Histórico'!$J$6:$J$305,"&lt;&gt;"),'Parâmetros'!$B$9))</f>
        <v/>
      </c>
      <c r="N482" s="44">
        <f>IF(L482="","",MAX(0,L482*(1-M482)))</f>
        <v/>
      </c>
      <c r="O482" s="44">
        <f>IF(L482="","",L482*(1+M482))</f>
        <v/>
      </c>
      <c r="P482" s="44">
        <f>IF(L482="","",IF(INDEX('Parâmetros'!$E$18:$E$117,MATCH(B482,'Parâmetros'!$A$18:$A$117,0))="","",INDEX('Parâmetros'!$E$18:$E$117,MATCH(B482,'Parâmetros'!$A$18:$A$117,0))+N(INDEX('Parâmetros'!$F$18:$F$117,MATCH(B482,'Parâmetros'!$A$18:$A$117,0)))-SUMIFS($L$6:L482,$B$6:B482,B482,$A$6:A482,"&lt;="&amp;A482)))</f>
        <v/>
      </c>
      <c r="Q482" s="44">
        <f>IF(P482="","",MAX(0,-P482))</f>
        <v/>
      </c>
      <c r="R482" s="43">
        <f>IF(B482="","",IF(L482="","SEM BASE",IF(P482="","ESTOQUE NÃO INFORMADO",IF(P482&lt;0,"RUPTURA PREVISTA",IF(D482="Sem histórico","USAR DEMANDA INICIAL",IF(D482="Histórico insuficiente","HISTÓRICO INSUFICIENTE","OK"))))))</f>
        <v/>
      </c>
    </row>
    <row r="483">
      <c r="A483" s="42">
        <f>IF(B483="","",EDATE(EOMONTH('Parâmetros'!$B$2,0)+1,MOD(ROW()-6,12)))</f>
        <v/>
      </c>
      <c r="B48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83" s="43">
        <f>IF(B483="","",INDEX('Parâmetros'!$B$18:$B$117,MATCH(B483,'Parâmetros'!$A$18:$A$117,0)))</f>
        <v/>
      </c>
      <c r="D483" s="43">
        <f>IF(B483="","",INDEX('Parâmetros'!$I$18:$I$117,MATCH(B483,'Parâmetros'!$A$18:$A$117,0)))</f>
        <v/>
      </c>
      <c r="E483" s="44">
        <f>IF(B483="","",IF(COUNTIFS('Histórico'!$B$6:$B$305,B483,'Histórico'!$A$6:$A$305,"&gt;="&amp;EDATE(EOMONTH('Parâmetros'!$B$2,0)+1,-'Parâmetros'!$B$4),'Histórico'!$A$6:$A$305,"&lt;="&amp;'Parâmetros'!$B$2,'Histórico'!$L$6:$L$305,"OK")&gt;='Parâmetros'!$B$11,AVERAGEIFS('Histórico'!$H$6:$H$305,'Histórico'!$B$6:$B$305,B483,'Histórico'!$A$6:$A$305,"&gt;="&amp;EDATE(EOMONTH('Parâmetros'!$B$2,0)+1,-'Parâmetros'!$B$4),'Histórico'!$A$6:$A$305,"&lt;="&amp;'Parâmetros'!$B$2,'Histórico'!$L$6:$L$305,"OK"),IF(INDEX('Parâmetros'!$G$18:$G$117,MATCH(B483,'Parâmetros'!$A$18:$A$117,0))="","",INDEX('Parâmetros'!$G$18:$G$117,MATCH(B483,'Parâmetros'!$A$18:$A$117,0)))))</f>
        <v/>
      </c>
      <c r="F483" s="45">
        <f>IF(B483="","",IF(COUNTIFS('Histórico'!$B$6:$B$305,B483,'Histórico'!$L$6:$L$305,"OK",'Histórico'!$M$6:$M$305,MONTH(A483),'Histórico'!$A$6:$A$305,"&lt;="&amp;'Parâmetros'!$B$2)&gt;='Parâmetros'!$B$12,MAX('Parâmetros'!$B$13,MIN('Parâmetros'!$B$14,IFERROR(AVERAGEIFS('Histórico'!$H$6:$H$305,'Histórico'!$B$6:$B$305,B483,'Histórico'!$L$6:$L$305,"OK",'Histórico'!$M$6:$M$305,MONTH(A483),'Histórico'!$A$6:$A$305,"&lt;="&amp;'Parâmetros'!$B$2)/AVERAGEIFS('Histórico'!$H$6:$H$305,'Histórico'!$B$6:$B$305,B483,'Histórico'!$L$6:$L$305,"OK",'Histórico'!$A$6:$A$305,"&lt;="&amp;'Parâmetros'!$B$2),1))),1))</f>
        <v/>
      </c>
      <c r="G483" s="45">
        <f>IF(OR(A483="",B483=""),"",MAX(0.1,1+SUMPRODUCT(--('Eventos'!$B$6:$B$105&lt;=EOMONTH(A483,0)),--('Eventos'!$C$6:$C$105&gt;=A483),--((('Eventos'!$D$6:$D$105=B483)+('Eventos'!$D$6:$D$105="TODOS"))&gt;0),--('Eventos'!$G$6:$G$105="Ativo"),--('Eventos'!$I$6:$I$105="OK"),'Eventos'!$F$6:$F$105)))</f>
        <v/>
      </c>
      <c r="H483" s="44">
        <f>IF(OR(B483="",E483=""),"",MAX(0,E483*F483*G483))</f>
        <v/>
      </c>
      <c r="I483" s="44">
        <f>IF(H483="","",H483*'Parâmetros'!$B$6)</f>
        <v/>
      </c>
      <c r="J483" s="44">
        <f>IF(H483="","",H483*'Parâmetros'!$B$7)</f>
        <v/>
      </c>
      <c r="K483" s="44">
        <f>IF(H483="","",H483*'Parâmetros'!$B$8)</f>
        <v/>
      </c>
      <c r="L483" s="44">
        <f>IF(H483="","",IF('Parâmetros'!$B$5="Conservador",I483,IF('Parâmetros'!$B$5="Otimista",K483,J483)))</f>
        <v/>
      </c>
      <c r="M483" s="46">
        <f>IF(B483="","",IF(COUNTIFS('Histórico'!$B$6:$B$305,B483,'Histórico'!$J$6:$J$305,"&lt;&gt;")&gt;='Parâmetros'!$B$10,AVERAGEIFS('Histórico'!$K$6:$K$305,'Histórico'!$B$6:$B$305,B483,'Histórico'!$J$6:$J$305,"&lt;&gt;"),'Parâmetros'!$B$9))</f>
        <v/>
      </c>
      <c r="N483" s="44">
        <f>IF(L483="","",MAX(0,L483*(1-M483)))</f>
        <v/>
      </c>
      <c r="O483" s="44">
        <f>IF(L483="","",L483*(1+M483))</f>
        <v/>
      </c>
      <c r="P483" s="44">
        <f>IF(L483="","",IF(INDEX('Parâmetros'!$E$18:$E$117,MATCH(B483,'Parâmetros'!$A$18:$A$117,0))="","",INDEX('Parâmetros'!$E$18:$E$117,MATCH(B483,'Parâmetros'!$A$18:$A$117,0))+N(INDEX('Parâmetros'!$F$18:$F$117,MATCH(B483,'Parâmetros'!$A$18:$A$117,0)))-SUMIFS($L$6:L483,$B$6:B483,B483,$A$6:A483,"&lt;="&amp;A483)))</f>
        <v/>
      </c>
      <c r="Q483" s="44">
        <f>IF(P483="","",MAX(0,-P483))</f>
        <v/>
      </c>
      <c r="R483" s="43">
        <f>IF(B483="","",IF(L483="","SEM BASE",IF(P483="","ESTOQUE NÃO INFORMADO",IF(P483&lt;0,"RUPTURA PREVISTA",IF(D483="Sem histórico","USAR DEMANDA INICIAL",IF(D483="Histórico insuficiente","HISTÓRICO INSUFICIENTE","OK"))))))</f>
        <v/>
      </c>
    </row>
    <row r="484">
      <c r="A484" s="42">
        <f>IF(B484="","",EDATE(EOMONTH('Parâmetros'!$B$2,0)+1,MOD(ROW()-6,12)))</f>
        <v/>
      </c>
      <c r="B48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84" s="43">
        <f>IF(B484="","",INDEX('Parâmetros'!$B$18:$B$117,MATCH(B484,'Parâmetros'!$A$18:$A$117,0)))</f>
        <v/>
      </c>
      <c r="D484" s="43">
        <f>IF(B484="","",INDEX('Parâmetros'!$I$18:$I$117,MATCH(B484,'Parâmetros'!$A$18:$A$117,0)))</f>
        <v/>
      </c>
      <c r="E484" s="44">
        <f>IF(B484="","",IF(COUNTIFS('Histórico'!$B$6:$B$305,B484,'Histórico'!$A$6:$A$305,"&gt;="&amp;EDATE(EOMONTH('Parâmetros'!$B$2,0)+1,-'Parâmetros'!$B$4),'Histórico'!$A$6:$A$305,"&lt;="&amp;'Parâmetros'!$B$2,'Histórico'!$L$6:$L$305,"OK")&gt;='Parâmetros'!$B$11,AVERAGEIFS('Histórico'!$H$6:$H$305,'Histórico'!$B$6:$B$305,B484,'Histórico'!$A$6:$A$305,"&gt;="&amp;EDATE(EOMONTH('Parâmetros'!$B$2,0)+1,-'Parâmetros'!$B$4),'Histórico'!$A$6:$A$305,"&lt;="&amp;'Parâmetros'!$B$2,'Histórico'!$L$6:$L$305,"OK"),IF(INDEX('Parâmetros'!$G$18:$G$117,MATCH(B484,'Parâmetros'!$A$18:$A$117,0))="","",INDEX('Parâmetros'!$G$18:$G$117,MATCH(B484,'Parâmetros'!$A$18:$A$117,0)))))</f>
        <v/>
      </c>
      <c r="F484" s="45">
        <f>IF(B484="","",IF(COUNTIFS('Histórico'!$B$6:$B$305,B484,'Histórico'!$L$6:$L$305,"OK",'Histórico'!$M$6:$M$305,MONTH(A484),'Histórico'!$A$6:$A$305,"&lt;="&amp;'Parâmetros'!$B$2)&gt;='Parâmetros'!$B$12,MAX('Parâmetros'!$B$13,MIN('Parâmetros'!$B$14,IFERROR(AVERAGEIFS('Histórico'!$H$6:$H$305,'Histórico'!$B$6:$B$305,B484,'Histórico'!$L$6:$L$305,"OK",'Histórico'!$M$6:$M$305,MONTH(A484),'Histórico'!$A$6:$A$305,"&lt;="&amp;'Parâmetros'!$B$2)/AVERAGEIFS('Histórico'!$H$6:$H$305,'Histórico'!$B$6:$B$305,B484,'Histórico'!$L$6:$L$305,"OK",'Histórico'!$A$6:$A$305,"&lt;="&amp;'Parâmetros'!$B$2),1))),1))</f>
        <v/>
      </c>
      <c r="G484" s="45">
        <f>IF(OR(A484="",B484=""),"",MAX(0.1,1+SUMPRODUCT(--('Eventos'!$B$6:$B$105&lt;=EOMONTH(A484,0)),--('Eventos'!$C$6:$C$105&gt;=A484),--((('Eventos'!$D$6:$D$105=B484)+('Eventos'!$D$6:$D$105="TODOS"))&gt;0),--('Eventos'!$G$6:$G$105="Ativo"),--('Eventos'!$I$6:$I$105="OK"),'Eventos'!$F$6:$F$105)))</f>
        <v/>
      </c>
      <c r="H484" s="44">
        <f>IF(OR(B484="",E484=""),"",MAX(0,E484*F484*G484))</f>
        <v/>
      </c>
      <c r="I484" s="44">
        <f>IF(H484="","",H484*'Parâmetros'!$B$6)</f>
        <v/>
      </c>
      <c r="J484" s="44">
        <f>IF(H484="","",H484*'Parâmetros'!$B$7)</f>
        <v/>
      </c>
      <c r="K484" s="44">
        <f>IF(H484="","",H484*'Parâmetros'!$B$8)</f>
        <v/>
      </c>
      <c r="L484" s="44">
        <f>IF(H484="","",IF('Parâmetros'!$B$5="Conservador",I484,IF('Parâmetros'!$B$5="Otimista",K484,J484)))</f>
        <v/>
      </c>
      <c r="M484" s="46">
        <f>IF(B484="","",IF(COUNTIFS('Histórico'!$B$6:$B$305,B484,'Histórico'!$J$6:$J$305,"&lt;&gt;")&gt;='Parâmetros'!$B$10,AVERAGEIFS('Histórico'!$K$6:$K$305,'Histórico'!$B$6:$B$305,B484,'Histórico'!$J$6:$J$305,"&lt;&gt;"),'Parâmetros'!$B$9))</f>
        <v/>
      </c>
      <c r="N484" s="44">
        <f>IF(L484="","",MAX(0,L484*(1-M484)))</f>
        <v/>
      </c>
      <c r="O484" s="44">
        <f>IF(L484="","",L484*(1+M484))</f>
        <v/>
      </c>
      <c r="P484" s="44">
        <f>IF(L484="","",IF(INDEX('Parâmetros'!$E$18:$E$117,MATCH(B484,'Parâmetros'!$A$18:$A$117,0))="","",INDEX('Parâmetros'!$E$18:$E$117,MATCH(B484,'Parâmetros'!$A$18:$A$117,0))+N(INDEX('Parâmetros'!$F$18:$F$117,MATCH(B484,'Parâmetros'!$A$18:$A$117,0)))-SUMIFS($L$6:L484,$B$6:B484,B484,$A$6:A484,"&lt;="&amp;A484)))</f>
        <v/>
      </c>
      <c r="Q484" s="44">
        <f>IF(P484="","",MAX(0,-P484))</f>
        <v/>
      </c>
      <c r="R484" s="43">
        <f>IF(B484="","",IF(L484="","SEM BASE",IF(P484="","ESTOQUE NÃO INFORMADO",IF(P484&lt;0,"RUPTURA PREVISTA",IF(D484="Sem histórico","USAR DEMANDA INICIAL",IF(D484="Histórico insuficiente","HISTÓRICO INSUFICIENTE","OK"))))))</f>
        <v/>
      </c>
    </row>
    <row r="485">
      <c r="A485" s="42">
        <f>IF(B485="","",EDATE(EOMONTH('Parâmetros'!$B$2,0)+1,MOD(ROW()-6,12)))</f>
        <v/>
      </c>
      <c r="B48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85" s="43">
        <f>IF(B485="","",INDEX('Parâmetros'!$B$18:$B$117,MATCH(B485,'Parâmetros'!$A$18:$A$117,0)))</f>
        <v/>
      </c>
      <c r="D485" s="43">
        <f>IF(B485="","",INDEX('Parâmetros'!$I$18:$I$117,MATCH(B485,'Parâmetros'!$A$18:$A$117,0)))</f>
        <v/>
      </c>
      <c r="E485" s="44">
        <f>IF(B485="","",IF(COUNTIFS('Histórico'!$B$6:$B$305,B485,'Histórico'!$A$6:$A$305,"&gt;="&amp;EDATE(EOMONTH('Parâmetros'!$B$2,0)+1,-'Parâmetros'!$B$4),'Histórico'!$A$6:$A$305,"&lt;="&amp;'Parâmetros'!$B$2,'Histórico'!$L$6:$L$305,"OK")&gt;='Parâmetros'!$B$11,AVERAGEIFS('Histórico'!$H$6:$H$305,'Histórico'!$B$6:$B$305,B485,'Histórico'!$A$6:$A$305,"&gt;="&amp;EDATE(EOMONTH('Parâmetros'!$B$2,0)+1,-'Parâmetros'!$B$4),'Histórico'!$A$6:$A$305,"&lt;="&amp;'Parâmetros'!$B$2,'Histórico'!$L$6:$L$305,"OK"),IF(INDEX('Parâmetros'!$G$18:$G$117,MATCH(B485,'Parâmetros'!$A$18:$A$117,0))="","",INDEX('Parâmetros'!$G$18:$G$117,MATCH(B485,'Parâmetros'!$A$18:$A$117,0)))))</f>
        <v/>
      </c>
      <c r="F485" s="45">
        <f>IF(B485="","",IF(COUNTIFS('Histórico'!$B$6:$B$305,B485,'Histórico'!$L$6:$L$305,"OK",'Histórico'!$M$6:$M$305,MONTH(A485),'Histórico'!$A$6:$A$305,"&lt;="&amp;'Parâmetros'!$B$2)&gt;='Parâmetros'!$B$12,MAX('Parâmetros'!$B$13,MIN('Parâmetros'!$B$14,IFERROR(AVERAGEIFS('Histórico'!$H$6:$H$305,'Histórico'!$B$6:$B$305,B485,'Histórico'!$L$6:$L$305,"OK",'Histórico'!$M$6:$M$305,MONTH(A485),'Histórico'!$A$6:$A$305,"&lt;="&amp;'Parâmetros'!$B$2)/AVERAGEIFS('Histórico'!$H$6:$H$305,'Histórico'!$B$6:$B$305,B485,'Histórico'!$L$6:$L$305,"OK",'Histórico'!$A$6:$A$305,"&lt;="&amp;'Parâmetros'!$B$2),1))),1))</f>
        <v/>
      </c>
      <c r="G485" s="45">
        <f>IF(OR(A485="",B485=""),"",MAX(0.1,1+SUMPRODUCT(--('Eventos'!$B$6:$B$105&lt;=EOMONTH(A485,0)),--('Eventos'!$C$6:$C$105&gt;=A485),--((('Eventos'!$D$6:$D$105=B485)+('Eventos'!$D$6:$D$105="TODOS"))&gt;0),--('Eventos'!$G$6:$G$105="Ativo"),--('Eventos'!$I$6:$I$105="OK"),'Eventos'!$F$6:$F$105)))</f>
        <v/>
      </c>
      <c r="H485" s="44">
        <f>IF(OR(B485="",E485=""),"",MAX(0,E485*F485*G485))</f>
        <v/>
      </c>
      <c r="I485" s="44">
        <f>IF(H485="","",H485*'Parâmetros'!$B$6)</f>
        <v/>
      </c>
      <c r="J485" s="44">
        <f>IF(H485="","",H485*'Parâmetros'!$B$7)</f>
        <v/>
      </c>
      <c r="K485" s="44">
        <f>IF(H485="","",H485*'Parâmetros'!$B$8)</f>
        <v/>
      </c>
      <c r="L485" s="44">
        <f>IF(H485="","",IF('Parâmetros'!$B$5="Conservador",I485,IF('Parâmetros'!$B$5="Otimista",K485,J485)))</f>
        <v/>
      </c>
      <c r="M485" s="46">
        <f>IF(B485="","",IF(COUNTIFS('Histórico'!$B$6:$B$305,B485,'Histórico'!$J$6:$J$305,"&lt;&gt;")&gt;='Parâmetros'!$B$10,AVERAGEIFS('Histórico'!$K$6:$K$305,'Histórico'!$B$6:$B$305,B485,'Histórico'!$J$6:$J$305,"&lt;&gt;"),'Parâmetros'!$B$9))</f>
        <v/>
      </c>
      <c r="N485" s="44">
        <f>IF(L485="","",MAX(0,L485*(1-M485)))</f>
        <v/>
      </c>
      <c r="O485" s="44">
        <f>IF(L485="","",L485*(1+M485))</f>
        <v/>
      </c>
      <c r="P485" s="44">
        <f>IF(L485="","",IF(INDEX('Parâmetros'!$E$18:$E$117,MATCH(B485,'Parâmetros'!$A$18:$A$117,0))="","",INDEX('Parâmetros'!$E$18:$E$117,MATCH(B485,'Parâmetros'!$A$18:$A$117,0))+N(INDEX('Parâmetros'!$F$18:$F$117,MATCH(B485,'Parâmetros'!$A$18:$A$117,0)))-SUMIFS($L$6:L485,$B$6:B485,B485,$A$6:A485,"&lt;="&amp;A485)))</f>
        <v/>
      </c>
      <c r="Q485" s="44">
        <f>IF(P485="","",MAX(0,-P485))</f>
        <v/>
      </c>
      <c r="R485" s="43">
        <f>IF(B485="","",IF(L485="","SEM BASE",IF(P485="","ESTOQUE NÃO INFORMADO",IF(P485&lt;0,"RUPTURA PREVISTA",IF(D485="Sem histórico","USAR DEMANDA INICIAL",IF(D485="Histórico insuficiente","HISTÓRICO INSUFICIENTE","OK"))))))</f>
        <v/>
      </c>
    </row>
    <row r="486">
      <c r="A486" s="42">
        <f>IF(B486="","",EDATE(EOMONTH('Parâmetros'!$B$2,0)+1,MOD(ROW()-6,12)))</f>
        <v/>
      </c>
      <c r="B48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86" s="43">
        <f>IF(B486="","",INDEX('Parâmetros'!$B$18:$B$117,MATCH(B486,'Parâmetros'!$A$18:$A$117,0)))</f>
        <v/>
      </c>
      <c r="D486" s="43">
        <f>IF(B486="","",INDEX('Parâmetros'!$I$18:$I$117,MATCH(B486,'Parâmetros'!$A$18:$A$117,0)))</f>
        <v/>
      </c>
      <c r="E486" s="44">
        <f>IF(B486="","",IF(COUNTIFS('Histórico'!$B$6:$B$305,B486,'Histórico'!$A$6:$A$305,"&gt;="&amp;EDATE(EOMONTH('Parâmetros'!$B$2,0)+1,-'Parâmetros'!$B$4),'Histórico'!$A$6:$A$305,"&lt;="&amp;'Parâmetros'!$B$2,'Histórico'!$L$6:$L$305,"OK")&gt;='Parâmetros'!$B$11,AVERAGEIFS('Histórico'!$H$6:$H$305,'Histórico'!$B$6:$B$305,B486,'Histórico'!$A$6:$A$305,"&gt;="&amp;EDATE(EOMONTH('Parâmetros'!$B$2,0)+1,-'Parâmetros'!$B$4),'Histórico'!$A$6:$A$305,"&lt;="&amp;'Parâmetros'!$B$2,'Histórico'!$L$6:$L$305,"OK"),IF(INDEX('Parâmetros'!$G$18:$G$117,MATCH(B486,'Parâmetros'!$A$18:$A$117,0))="","",INDEX('Parâmetros'!$G$18:$G$117,MATCH(B486,'Parâmetros'!$A$18:$A$117,0)))))</f>
        <v/>
      </c>
      <c r="F486" s="45">
        <f>IF(B486="","",IF(COUNTIFS('Histórico'!$B$6:$B$305,B486,'Histórico'!$L$6:$L$305,"OK",'Histórico'!$M$6:$M$305,MONTH(A486),'Histórico'!$A$6:$A$305,"&lt;="&amp;'Parâmetros'!$B$2)&gt;='Parâmetros'!$B$12,MAX('Parâmetros'!$B$13,MIN('Parâmetros'!$B$14,IFERROR(AVERAGEIFS('Histórico'!$H$6:$H$305,'Histórico'!$B$6:$B$305,B486,'Histórico'!$L$6:$L$305,"OK",'Histórico'!$M$6:$M$305,MONTH(A486),'Histórico'!$A$6:$A$305,"&lt;="&amp;'Parâmetros'!$B$2)/AVERAGEIFS('Histórico'!$H$6:$H$305,'Histórico'!$B$6:$B$305,B486,'Histórico'!$L$6:$L$305,"OK",'Histórico'!$A$6:$A$305,"&lt;="&amp;'Parâmetros'!$B$2),1))),1))</f>
        <v/>
      </c>
      <c r="G486" s="45">
        <f>IF(OR(A486="",B486=""),"",MAX(0.1,1+SUMPRODUCT(--('Eventos'!$B$6:$B$105&lt;=EOMONTH(A486,0)),--('Eventos'!$C$6:$C$105&gt;=A486),--((('Eventos'!$D$6:$D$105=B486)+('Eventos'!$D$6:$D$105="TODOS"))&gt;0),--('Eventos'!$G$6:$G$105="Ativo"),--('Eventos'!$I$6:$I$105="OK"),'Eventos'!$F$6:$F$105)))</f>
        <v/>
      </c>
      <c r="H486" s="44">
        <f>IF(OR(B486="",E486=""),"",MAX(0,E486*F486*G486))</f>
        <v/>
      </c>
      <c r="I486" s="44">
        <f>IF(H486="","",H486*'Parâmetros'!$B$6)</f>
        <v/>
      </c>
      <c r="J486" s="44">
        <f>IF(H486="","",H486*'Parâmetros'!$B$7)</f>
        <v/>
      </c>
      <c r="K486" s="44">
        <f>IF(H486="","",H486*'Parâmetros'!$B$8)</f>
        <v/>
      </c>
      <c r="L486" s="44">
        <f>IF(H486="","",IF('Parâmetros'!$B$5="Conservador",I486,IF('Parâmetros'!$B$5="Otimista",K486,J486)))</f>
        <v/>
      </c>
      <c r="M486" s="46">
        <f>IF(B486="","",IF(COUNTIFS('Histórico'!$B$6:$B$305,B486,'Histórico'!$J$6:$J$305,"&lt;&gt;")&gt;='Parâmetros'!$B$10,AVERAGEIFS('Histórico'!$K$6:$K$305,'Histórico'!$B$6:$B$305,B486,'Histórico'!$J$6:$J$305,"&lt;&gt;"),'Parâmetros'!$B$9))</f>
        <v/>
      </c>
      <c r="N486" s="44">
        <f>IF(L486="","",MAX(0,L486*(1-M486)))</f>
        <v/>
      </c>
      <c r="O486" s="44">
        <f>IF(L486="","",L486*(1+M486))</f>
        <v/>
      </c>
      <c r="P486" s="44">
        <f>IF(L486="","",IF(INDEX('Parâmetros'!$E$18:$E$117,MATCH(B486,'Parâmetros'!$A$18:$A$117,0))="","",INDEX('Parâmetros'!$E$18:$E$117,MATCH(B486,'Parâmetros'!$A$18:$A$117,0))+N(INDEX('Parâmetros'!$F$18:$F$117,MATCH(B486,'Parâmetros'!$A$18:$A$117,0)))-SUMIFS($L$6:L486,$B$6:B486,B486,$A$6:A486,"&lt;="&amp;A486)))</f>
        <v/>
      </c>
      <c r="Q486" s="44">
        <f>IF(P486="","",MAX(0,-P486))</f>
        <v/>
      </c>
      <c r="R486" s="43">
        <f>IF(B486="","",IF(L486="","SEM BASE",IF(P486="","ESTOQUE NÃO INFORMADO",IF(P486&lt;0,"RUPTURA PREVISTA",IF(D486="Sem histórico","USAR DEMANDA INICIAL",IF(D486="Histórico insuficiente","HISTÓRICO INSUFICIENTE","OK"))))))</f>
        <v/>
      </c>
    </row>
    <row r="487">
      <c r="A487" s="42">
        <f>IF(B487="","",EDATE(EOMONTH('Parâmetros'!$B$2,0)+1,MOD(ROW()-6,12)))</f>
        <v/>
      </c>
      <c r="B48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87" s="43">
        <f>IF(B487="","",INDEX('Parâmetros'!$B$18:$B$117,MATCH(B487,'Parâmetros'!$A$18:$A$117,0)))</f>
        <v/>
      </c>
      <c r="D487" s="43">
        <f>IF(B487="","",INDEX('Parâmetros'!$I$18:$I$117,MATCH(B487,'Parâmetros'!$A$18:$A$117,0)))</f>
        <v/>
      </c>
      <c r="E487" s="44">
        <f>IF(B487="","",IF(COUNTIFS('Histórico'!$B$6:$B$305,B487,'Histórico'!$A$6:$A$305,"&gt;="&amp;EDATE(EOMONTH('Parâmetros'!$B$2,0)+1,-'Parâmetros'!$B$4),'Histórico'!$A$6:$A$305,"&lt;="&amp;'Parâmetros'!$B$2,'Histórico'!$L$6:$L$305,"OK")&gt;='Parâmetros'!$B$11,AVERAGEIFS('Histórico'!$H$6:$H$305,'Histórico'!$B$6:$B$305,B487,'Histórico'!$A$6:$A$305,"&gt;="&amp;EDATE(EOMONTH('Parâmetros'!$B$2,0)+1,-'Parâmetros'!$B$4),'Histórico'!$A$6:$A$305,"&lt;="&amp;'Parâmetros'!$B$2,'Histórico'!$L$6:$L$305,"OK"),IF(INDEX('Parâmetros'!$G$18:$G$117,MATCH(B487,'Parâmetros'!$A$18:$A$117,0))="","",INDEX('Parâmetros'!$G$18:$G$117,MATCH(B487,'Parâmetros'!$A$18:$A$117,0)))))</f>
        <v/>
      </c>
      <c r="F487" s="45">
        <f>IF(B487="","",IF(COUNTIFS('Histórico'!$B$6:$B$305,B487,'Histórico'!$L$6:$L$305,"OK",'Histórico'!$M$6:$M$305,MONTH(A487),'Histórico'!$A$6:$A$305,"&lt;="&amp;'Parâmetros'!$B$2)&gt;='Parâmetros'!$B$12,MAX('Parâmetros'!$B$13,MIN('Parâmetros'!$B$14,IFERROR(AVERAGEIFS('Histórico'!$H$6:$H$305,'Histórico'!$B$6:$B$305,B487,'Histórico'!$L$6:$L$305,"OK",'Histórico'!$M$6:$M$305,MONTH(A487),'Histórico'!$A$6:$A$305,"&lt;="&amp;'Parâmetros'!$B$2)/AVERAGEIFS('Histórico'!$H$6:$H$305,'Histórico'!$B$6:$B$305,B487,'Histórico'!$L$6:$L$305,"OK",'Histórico'!$A$6:$A$305,"&lt;="&amp;'Parâmetros'!$B$2),1))),1))</f>
        <v/>
      </c>
      <c r="G487" s="45">
        <f>IF(OR(A487="",B487=""),"",MAX(0.1,1+SUMPRODUCT(--('Eventos'!$B$6:$B$105&lt;=EOMONTH(A487,0)),--('Eventos'!$C$6:$C$105&gt;=A487),--((('Eventos'!$D$6:$D$105=B487)+('Eventos'!$D$6:$D$105="TODOS"))&gt;0),--('Eventos'!$G$6:$G$105="Ativo"),--('Eventos'!$I$6:$I$105="OK"),'Eventos'!$F$6:$F$105)))</f>
        <v/>
      </c>
      <c r="H487" s="44">
        <f>IF(OR(B487="",E487=""),"",MAX(0,E487*F487*G487))</f>
        <v/>
      </c>
      <c r="I487" s="44">
        <f>IF(H487="","",H487*'Parâmetros'!$B$6)</f>
        <v/>
      </c>
      <c r="J487" s="44">
        <f>IF(H487="","",H487*'Parâmetros'!$B$7)</f>
        <v/>
      </c>
      <c r="K487" s="44">
        <f>IF(H487="","",H487*'Parâmetros'!$B$8)</f>
        <v/>
      </c>
      <c r="L487" s="44">
        <f>IF(H487="","",IF('Parâmetros'!$B$5="Conservador",I487,IF('Parâmetros'!$B$5="Otimista",K487,J487)))</f>
        <v/>
      </c>
      <c r="M487" s="46">
        <f>IF(B487="","",IF(COUNTIFS('Histórico'!$B$6:$B$305,B487,'Histórico'!$J$6:$J$305,"&lt;&gt;")&gt;='Parâmetros'!$B$10,AVERAGEIFS('Histórico'!$K$6:$K$305,'Histórico'!$B$6:$B$305,B487,'Histórico'!$J$6:$J$305,"&lt;&gt;"),'Parâmetros'!$B$9))</f>
        <v/>
      </c>
      <c r="N487" s="44">
        <f>IF(L487="","",MAX(0,L487*(1-M487)))</f>
        <v/>
      </c>
      <c r="O487" s="44">
        <f>IF(L487="","",L487*(1+M487))</f>
        <v/>
      </c>
      <c r="P487" s="44">
        <f>IF(L487="","",IF(INDEX('Parâmetros'!$E$18:$E$117,MATCH(B487,'Parâmetros'!$A$18:$A$117,0))="","",INDEX('Parâmetros'!$E$18:$E$117,MATCH(B487,'Parâmetros'!$A$18:$A$117,0))+N(INDEX('Parâmetros'!$F$18:$F$117,MATCH(B487,'Parâmetros'!$A$18:$A$117,0)))-SUMIFS($L$6:L487,$B$6:B487,B487,$A$6:A487,"&lt;="&amp;A487)))</f>
        <v/>
      </c>
      <c r="Q487" s="44">
        <f>IF(P487="","",MAX(0,-P487))</f>
        <v/>
      </c>
      <c r="R487" s="43">
        <f>IF(B487="","",IF(L487="","SEM BASE",IF(P487="","ESTOQUE NÃO INFORMADO",IF(P487&lt;0,"RUPTURA PREVISTA",IF(D487="Sem histórico","USAR DEMANDA INICIAL",IF(D487="Histórico insuficiente","HISTÓRICO INSUFICIENTE","OK"))))))</f>
        <v/>
      </c>
    </row>
    <row r="488">
      <c r="A488" s="42">
        <f>IF(B488="","",EDATE(EOMONTH('Parâmetros'!$B$2,0)+1,MOD(ROW()-6,12)))</f>
        <v/>
      </c>
      <c r="B48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88" s="43">
        <f>IF(B488="","",INDEX('Parâmetros'!$B$18:$B$117,MATCH(B488,'Parâmetros'!$A$18:$A$117,0)))</f>
        <v/>
      </c>
      <c r="D488" s="43">
        <f>IF(B488="","",INDEX('Parâmetros'!$I$18:$I$117,MATCH(B488,'Parâmetros'!$A$18:$A$117,0)))</f>
        <v/>
      </c>
      <c r="E488" s="44">
        <f>IF(B488="","",IF(COUNTIFS('Histórico'!$B$6:$B$305,B488,'Histórico'!$A$6:$A$305,"&gt;="&amp;EDATE(EOMONTH('Parâmetros'!$B$2,0)+1,-'Parâmetros'!$B$4),'Histórico'!$A$6:$A$305,"&lt;="&amp;'Parâmetros'!$B$2,'Histórico'!$L$6:$L$305,"OK")&gt;='Parâmetros'!$B$11,AVERAGEIFS('Histórico'!$H$6:$H$305,'Histórico'!$B$6:$B$305,B488,'Histórico'!$A$6:$A$305,"&gt;="&amp;EDATE(EOMONTH('Parâmetros'!$B$2,0)+1,-'Parâmetros'!$B$4),'Histórico'!$A$6:$A$305,"&lt;="&amp;'Parâmetros'!$B$2,'Histórico'!$L$6:$L$305,"OK"),IF(INDEX('Parâmetros'!$G$18:$G$117,MATCH(B488,'Parâmetros'!$A$18:$A$117,0))="","",INDEX('Parâmetros'!$G$18:$G$117,MATCH(B488,'Parâmetros'!$A$18:$A$117,0)))))</f>
        <v/>
      </c>
      <c r="F488" s="45">
        <f>IF(B488="","",IF(COUNTIFS('Histórico'!$B$6:$B$305,B488,'Histórico'!$L$6:$L$305,"OK",'Histórico'!$M$6:$M$305,MONTH(A488),'Histórico'!$A$6:$A$305,"&lt;="&amp;'Parâmetros'!$B$2)&gt;='Parâmetros'!$B$12,MAX('Parâmetros'!$B$13,MIN('Parâmetros'!$B$14,IFERROR(AVERAGEIFS('Histórico'!$H$6:$H$305,'Histórico'!$B$6:$B$305,B488,'Histórico'!$L$6:$L$305,"OK",'Histórico'!$M$6:$M$305,MONTH(A488),'Histórico'!$A$6:$A$305,"&lt;="&amp;'Parâmetros'!$B$2)/AVERAGEIFS('Histórico'!$H$6:$H$305,'Histórico'!$B$6:$B$305,B488,'Histórico'!$L$6:$L$305,"OK",'Histórico'!$A$6:$A$305,"&lt;="&amp;'Parâmetros'!$B$2),1))),1))</f>
        <v/>
      </c>
      <c r="G488" s="45">
        <f>IF(OR(A488="",B488=""),"",MAX(0.1,1+SUMPRODUCT(--('Eventos'!$B$6:$B$105&lt;=EOMONTH(A488,0)),--('Eventos'!$C$6:$C$105&gt;=A488),--((('Eventos'!$D$6:$D$105=B488)+('Eventos'!$D$6:$D$105="TODOS"))&gt;0),--('Eventos'!$G$6:$G$105="Ativo"),--('Eventos'!$I$6:$I$105="OK"),'Eventos'!$F$6:$F$105)))</f>
        <v/>
      </c>
      <c r="H488" s="44">
        <f>IF(OR(B488="",E488=""),"",MAX(0,E488*F488*G488))</f>
        <v/>
      </c>
      <c r="I488" s="44">
        <f>IF(H488="","",H488*'Parâmetros'!$B$6)</f>
        <v/>
      </c>
      <c r="J488" s="44">
        <f>IF(H488="","",H488*'Parâmetros'!$B$7)</f>
        <v/>
      </c>
      <c r="K488" s="44">
        <f>IF(H488="","",H488*'Parâmetros'!$B$8)</f>
        <v/>
      </c>
      <c r="L488" s="44">
        <f>IF(H488="","",IF('Parâmetros'!$B$5="Conservador",I488,IF('Parâmetros'!$B$5="Otimista",K488,J488)))</f>
        <v/>
      </c>
      <c r="M488" s="46">
        <f>IF(B488="","",IF(COUNTIFS('Histórico'!$B$6:$B$305,B488,'Histórico'!$J$6:$J$305,"&lt;&gt;")&gt;='Parâmetros'!$B$10,AVERAGEIFS('Histórico'!$K$6:$K$305,'Histórico'!$B$6:$B$305,B488,'Histórico'!$J$6:$J$305,"&lt;&gt;"),'Parâmetros'!$B$9))</f>
        <v/>
      </c>
      <c r="N488" s="44">
        <f>IF(L488="","",MAX(0,L488*(1-M488)))</f>
        <v/>
      </c>
      <c r="O488" s="44">
        <f>IF(L488="","",L488*(1+M488))</f>
        <v/>
      </c>
      <c r="P488" s="44">
        <f>IF(L488="","",IF(INDEX('Parâmetros'!$E$18:$E$117,MATCH(B488,'Parâmetros'!$A$18:$A$117,0))="","",INDEX('Parâmetros'!$E$18:$E$117,MATCH(B488,'Parâmetros'!$A$18:$A$117,0))+N(INDEX('Parâmetros'!$F$18:$F$117,MATCH(B488,'Parâmetros'!$A$18:$A$117,0)))-SUMIFS($L$6:L488,$B$6:B488,B488,$A$6:A488,"&lt;="&amp;A488)))</f>
        <v/>
      </c>
      <c r="Q488" s="44">
        <f>IF(P488="","",MAX(0,-P488))</f>
        <v/>
      </c>
      <c r="R488" s="43">
        <f>IF(B488="","",IF(L488="","SEM BASE",IF(P488="","ESTOQUE NÃO INFORMADO",IF(P488&lt;0,"RUPTURA PREVISTA",IF(D488="Sem histórico","USAR DEMANDA INICIAL",IF(D488="Histórico insuficiente","HISTÓRICO INSUFICIENTE","OK"))))))</f>
        <v/>
      </c>
    </row>
    <row r="489">
      <c r="A489" s="42">
        <f>IF(B489="","",EDATE(EOMONTH('Parâmetros'!$B$2,0)+1,MOD(ROW()-6,12)))</f>
        <v/>
      </c>
      <c r="B48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89" s="43">
        <f>IF(B489="","",INDEX('Parâmetros'!$B$18:$B$117,MATCH(B489,'Parâmetros'!$A$18:$A$117,0)))</f>
        <v/>
      </c>
      <c r="D489" s="43">
        <f>IF(B489="","",INDEX('Parâmetros'!$I$18:$I$117,MATCH(B489,'Parâmetros'!$A$18:$A$117,0)))</f>
        <v/>
      </c>
      <c r="E489" s="44">
        <f>IF(B489="","",IF(COUNTIFS('Histórico'!$B$6:$B$305,B489,'Histórico'!$A$6:$A$305,"&gt;="&amp;EDATE(EOMONTH('Parâmetros'!$B$2,0)+1,-'Parâmetros'!$B$4),'Histórico'!$A$6:$A$305,"&lt;="&amp;'Parâmetros'!$B$2,'Histórico'!$L$6:$L$305,"OK")&gt;='Parâmetros'!$B$11,AVERAGEIFS('Histórico'!$H$6:$H$305,'Histórico'!$B$6:$B$305,B489,'Histórico'!$A$6:$A$305,"&gt;="&amp;EDATE(EOMONTH('Parâmetros'!$B$2,0)+1,-'Parâmetros'!$B$4),'Histórico'!$A$6:$A$305,"&lt;="&amp;'Parâmetros'!$B$2,'Histórico'!$L$6:$L$305,"OK"),IF(INDEX('Parâmetros'!$G$18:$G$117,MATCH(B489,'Parâmetros'!$A$18:$A$117,0))="","",INDEX('Parâmetros'!$G$18:$G$117,MATCH(B489,'Parâmetros'!$A$18:$A$117,0)))))</f>
        <v/>
      </c>
      <c r="F489" s="45">
        <f>IF(B489="","",IF(COUNTIFS('Histórico'!$B$6:$B$305,B489,'Histórico'!$L$6:$L$305,"OK",'Histórico'!$M$6:$M$305,MONTH(A489),'Histórico'!$A$6:$A$305,"&lt;="&amp;'Parâmetros'!$B$2)&gt;='Parâmetros'!$B$12,MAX('Parâmetros'!$B$13,MIN('Parâmetros'!$B$14,IFERROR(AVERAGEIFS('Histórico'!$H$6:$H$305,'Histórico'!$B$6:$B$305,B489,'Histórico'!$L$6:$L$305,"OK",'Histórico'!$M$6:$M$305,MONTH(A489),'Histórico'!$A$6:$A$305,"&lt;="&amp;'Parâmetros'!$B$2)/AVERAGEIFS('Histórico'!$H$6:$H$305,'Histórico'!$B$6:$B$305,B489,'Histórico'!$L$6:$L$305,"OK",'Histórico'!$A$6:$A$305,"&lt;="&amp;'Parâmetros'!$B$2),1))),1))</f>
        <v/>
      </c>
      <c r="G489" s="45">
        <f>IF(OR(A489="",B489=""),"",MAX(0.1,1+SUMPRODUCT(--('Eventos'!$B$6:$B$105&lt;=EOMONTH(A489,0)),--('Eventos'!$C$6:$C$105&gt;=A489),--((('Eventos'!$D$6:$D$105=B489)+('Eventos'!$D$6:$D$105="TODOS"))&gt;0),--('Eventos'!$G$6:$G$105="Ativo"),--('Eventos'!$I$6:$I$105="OK"),'Eventos'!$F$6:$F$105)))</f>
        <v/>
      </c>
      <c r="H489" s="44">
        <f>IF(OR(B489="",E489=""),"",MAX(0,E489*F489*G489))</f>
        <v/>
      </c>
      <c r="I489" s="44">
        <f>IF(H489="","",H489*'Parâmetros'!$B$6)</f>
        <v/>
      </c>
      <c r="J489" s="44">
        <f>IF(H489="","",H489*'Parâmetros'!$B$7)</f>
        <v/>
      </c>
      <c r="K489" s="44">
        <f>IF(H489="","",H489*'Parâmetros'!$B$8)</f>
        <v/>
      </c>
      <c r="L489" s="44">
        <f>IF(H489="","",IF('Parâmetros'!$B$5="Conservador",I489,IF('Parâmetros'!$B$5="Otimista",K489,J489)))</f>
        <v/>
      </c>
      <c r="M489" s="46">
        <f>IF(B489="","",IF(COUNTIFS('Histórico'!$B$6:$B$305,B489,'Histórico'!$J$6:$J$305,"&lt;&gt;")&gt;='Parâmetros'!$B$10,AVERAGEIFS('Histórico'!$K$6:$K$305,'Histórico'!$B$6:$B$305,B489,'Histórico'!$J$6:$J$305,"&lt;&gt;"),'Parâmetros'!$B$9))</f>
        <v/>
      </c>
      <c r="N489" s="44">
        <f>IF(L489="","",MAX(0,L489*(1-M489)))</f>
        <v/>
      </c>
      <c r="O489" s="44">
        <f>IF(L489="","",L489*(1+M489))</f>
        <v/>
      </c>
      <c r="P489" s="44">
        <f>IF(L489="","",IF(INDEX('Parâmetros'!$E$18:$E$117,MATCH(B489,'Parâmetros'!$A$18:$A$117,0))="","",INDEX('Parâmetros'!$E$18:$E$117,MATCH(B489,'Parâmetros'!$A$18:$A$117,0))+N(INDEX('Parâmetros'!$F$18:$F$117,MATCH(B489,'Parâmetros'!$A$18:$A$117,0)))-SUMIFS($L$6:L489,$B$6:B489,B489,$A$6:A489,"&lt;="&amp;A489)))</f>
        <v/>
      </c>
      <c r="Q489" s="44">
        <f>IF(P489="","",MAX(0,-P489))</f>
        <v/>
      </c>
      <c r="R489" s="43">
        <f>IF(B489="","",IF(L489="","SEM BASE",IF(P489="","ESTOQUE NÃO INFORMADO",IF(P489&lt;0,"RUPTURA PREVISTA",IF(D489="Sem histórico","USAR DEMANDA INICIAL",IF(D489="Histórico insuficiente","HISTÓRICO INSUFICIENTE","OK"))))))</f>
        <v/>
      </c>
    </row>
    <row r="490">
      <c r="A490" s="42">
        <f>IF(B490="","",EDATE(EOMONTH('Parâmetros'!$B$2,0)+1,MOD(ROW()-6,12)))</f>
        <v/>
      </c>
      <c r="B49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90" s="43">
        <f>IF(B490="","",INDEX('Parâmetros'!$B$18:$B$117,MATCH(B490,'Parâmetros'!$A$18:$A$117,0)))</f>
        <v/>
      </c>
      <c r="D490" s="43">
        <f>IF(B490="","",INDEX('Parâmetros'!$I$18:$I$117,MATCH(B490,'Parâmetros'!$A$18:$A$117,0)))</f>
        <v/>
      </c>
      <c r="E490" s="44">
        <f>IF(B490="","",IF(COUNTIFS('Histórico'!$B$6:$B$305,B490,'Histórico'!$A$6:$A$305,"&gt;="&amp;EDATE(EOMONTH('Parâmetros'!$B$2,0)+1,-'Parâmetros'!$B$4),'Histórico'!$A$6:$A$305,"&lt;="&amp;'Parâmetros'!$B$2,'Histórico'!$L$6:$L$305,"OK")&gt;='Parâmetros'!$B$11,AVERAGEIFS('Histórico'!$H$6:$H$305,'Histórico'!$B$6:$B$305,B490,'Histórico'!$A$6:$A$305,"&gt;="&amp;EDATE(EOMONTH('Parâmetros'!$B$2,0)+1,-'Parâmetros'!$B$4),'Histórico'!$A$6:$A$305,"&lt;="&amp;'Parâmetros'!$B$2,'Histórico'!$L$6:$L$305,"OK"),IF(INDEX('Parâmetros'!$G$18:$G$117,MATCH(B490,'Parâmetros'!$A$18:$A$117,0))="","",INDEX('Parâmetros'!$G$18:$G$117,MATCH(B490,'Parâmetros'!$A$18:$A$117,0)))))</f>
        <v/>
      </c>
      <c r="F490" s="45">
        <f>IF(B490="","",IF(COUNTIFS('Histórico'!$B$6:$B$305,B490,'Histórico'!$L$6:$L$305,"OK",'Histórico'!$M$6:$M$305,MONTH(A490),'Histórico'!$A$6:$A$305,"&lt;="&amp;'Parâmetros'!$B$2)&gt;='Parâmetros'!$B$12,MAX('Parâmetros'!$B$13,MIN('Parâmetros'!$B$14,IFERROR(AVERAGEIFS('Histórico'!$H$6:$H$305,'Histórico'!$B$6:$B$305,B490,'Histórico'!$L$6:$L$305,"OK",'Histórico'!$M$6:$M$305,MONTH(A490),'Histórico'!$A$6:$A$305,"&lt;="&amp;'Parâmetros'!$B$2)/AVERAGEIFS('Histórico'!$H$6:$H$305,'Histórico'!$B$6:$B$305,B490,'Histórico'!$L$6:$L$305,"OK",'Histórico'!$A$6:$A$305,"&lt;="&amp;'Parâmetros'!$B$2),1))),1))</f>
        <v/>
      </c>
      <c r="G490" s="45">
        <f>IF(OR(A490="",B490=""),"",MAX(0.1,1+SUMPRODUCT(--('Eventos'!$B$6:$B$105&lt;=EOMONTH(A490,0)),--('Eventos'!$C$6:$C$105&gt;=A490),--((('Eventos'!$D$6:$D$105=B490)+('Eventos'!$D$6:$D$105="TODOS"))&gt;0),--('Eventos'!$G$6:$G$105="Ativo"),--('Eventos'!$I$6:$I$105="OK"),'Eventos'!$F$6:$F$105)))</f>
        <v/>
      </c>
      <c r="H490" s="44">
        <f>IF(OR(B490="",E490=""),"",MAX(0,E490*F490*G490))</f>
        <v/>
      </c>
      <c r="I490" s="44">
        <f>IF(H490="","",H490*'Parâmetros'!$B$6)</f>
        <v/>
      </c>
      <c r="J490" s="44">
        <f>IF(H490="","",H490*'Parâmetros'!$B$7)</f>
        <v/>
      </c>
      <c r="K490" s="44">
        <f>IF(H490="","",H490*'Parâmetros'!$B$8)</f>
        <v/>
      </c>
      <c r="L490" s="44">
        <f>IF(H490="","",IF('Parâmetros'!$B$5="Conservador",I490,IF('Parâmetros'!$B$5="Otimista",K490,J490)))</f>
        <v/>
      </c>
      <c r="M490" s="46">
        <f>IF(B490="","",IF(COUNTIFS('Histórico'!$B$6:$B$305,B490,'Histórico'!$J$6:$J$305,"&lt;&gt;")&gt;='Parâmetros'!$B$10,AVERAGEIFS('Histórico'!$K$6:$K$305,'Histórico'!$B$6:$B$305,B490,'Histórico'!$J$6:$J$305,"&lt;&gt;"),'Parâmetros'!$B$9))</f>
        <v/>
      </c>
      <c r="N490" s="44">
        <f>IF(L490="","",MAX(0,L490*(1-M490)))</f>
        <v/>
      </c>
      <c r="O490" s="44">
        <f>IF(L490="","",L490*(1+M490))</f>
        <v/>
      </c>
      <c r="P490" s="44">
        <f>IF(L490="","",IF(INDEX('Parâmetros'!$E$18:$E$117,MATCH(B490,'Parâmetros'!$A$18:$A$117,0))="","",INDEX('Parâmetros'!$E$18:$E$117,MATCH(B490,'Parâmetros'!$A$18:$A$117,0))+N(INDEX('Parâmetros'!$F$18:$F$117,MATCH(B490,'Parâmetros'!$A$18:$A$117,0)))-SUMIFS($L$6:L490,$B$6:B490,B490,$A$6:A490,"&lt;="&amp;A490)))</f>
        <v/>
      </c>
      <c r="Q490" s="44">
        <f>IF(P490="","",MAX(0,-P490))</f>
        <v/>
      </c>
      <c r="R490" s="43">
        <f>IF(B490="","",IF(L490="","SEM BASE",IF(P490="","ESTOQUE NÃO INFORMADO",IF(P490&lt;0,"RUPTURA PREVISTA",IF(D490="Sem histórico","USAR DEMANDA INICIAL",IF(D490="Histórico insuficiente","HISTÓRICO INSUFICIENTE","OK"))))))</f>
        <v/>
      </c>
    </row>
    <row r="491">
      <c r="A491" s="42">
        <f>IF(B491="","",EDATE(EOMONTH('Parâmetros'!$B$2,0)+1,MOD(ROW()-6,12)))</f>
        <v/>
      </c>
      <c r="B49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91" s="43">
        <f>IF(B491="","",INDEX('Parâmetros'!$B$18:$B$117,MATCH(B491,'Parâmetros'!$A$18:$A$117,0)))</f>
        <v/>
      </c>
      <c r="D491" s="43">
        <f>IF(B491="","",INDEX('Parâmetros'!$I$18:$I$117,MATCH(B491,'Parâmetros'!$A$18:$A$117,0)))</f>
        <v/>
      </c>
      <c r="E491" s="44">
        <f>IF(B491="","",IF(COUNTIFS('Histórico'!$B$6:$B$305,B491,'Histórico'!$A$6:$A$305,"&gt;="&amp;EDATE(EOMONTH('Parâmetros'!$B$2,0)+1,-'Parâmetros'!$B$4),'Histórico'!$A$6:$A$305,"&lt;="&amp;'Parâmetros'!$B$2,'Histórico'!$L$6:$L$305,"OK")&gt;='Parâmetros'!$B$11,AVERAGEIFS('Histórico'!$H$6:$H$305,'Histórico'!$B$6:$B$305,B491,'Histórico'!$A$6:$A$305,"&gt;="&amp;EDATE(EOMONTH('Parâmetros'!$B$2,0)+1,-'Parâmetros'!$B$4),'Histórico'!$A$6:$A$305,"&lt;="&amp;'Parâmetros'!$B$2,'Histórico'!$L$6:$L$305,"OK"),IF(INDEX('Parâmetros'!$G$18:$G$117,MATCH(B491,'Parâmetros'!$A$18:$A$117,0))="","",INDEX('Parâmetros'!$G$18:$G$117,MATCH(B491,'Parâmetros'!$A$18:$A$117,0)))))</f>
        <v/>
      </c>
      <c r="F491" s="45">
        <f>IF(B491="","",IF(COUNTIFS('Histórico'!$B$6:$B$305,B491,'Histórico'!$L$6:$L$305,"OK",'Histórico'!$M$6:$M$305,MONTH(A491),'Histórico'!$A$6:$A$305,"&lt;="&amp;'Parâmetros'!$B$2)&gt;='Parâmetros'!$B$12,MAX('Parâmetros'!$B$13,MIN('Parâmetros'!$B$14,IFERROR(AVERAGEIFS('Histórico'!$H$6:$H$305,'Histórico'!$B$6:$B$305,B491,'Histórico'!$L$6:$L$305,"OK",'Histórico'!$M$6:$M$305,MONTH(A491),'Histórico'!$A$6:$A$305,"&lt;="&amp;'Parâmetros'!$B$2)/AVERAGEIFS('Histórico'!$H$6:$H$305,'Histórico'!$B$6:$B$305,B491,'Histórico'!$L$6:$L$305,"OK",'Histórico'!$A$6:$A$305,"&lt;="&amp;'Parâmetros'!$B$2),1))),1))</f>
        <v/>
      </c>
      <c r="G491" s="45">
        <f>IF(OR(A491="",B491=""),"",MAX(0.1,1+SUMPRODUCT(--('Eventos'!$B$6:$B$105&lt;=EOMONTH(A491,0)),--('Eventos'!$C$6:$C$105&gt;=A491),--((('Eventos'!$D$6:$D$105=B491)+('Eventos'!$D$6:$D$105="TODOS"))&gt;0),--('Eventos'!$G$6:$G$105="Ativo"),--('Eventos'!$I$6:$I$105="OK"),'Eventos'!$F$6:$F$105)))</f>
        <v/>
      </c>
      <c r="H491" s="44">
        <f>IF(OR(B491="",E491=""),"",MAX(0,E491*F491*G491))</f>
        <v/>
      </c>
      <c r="I491" s="44">
        <f>IF(H491="","",H491*'Parâmetros'!$B$6)</f>
        <v/>
      </c>
      <c r="J491" s="44">
        <f>IF(H491="","",H491*'Parâmetros'!$B$7)</f>
        <v/>
      </c>
      <c r="K491" s="44">
        <f>IF(H491="","",H491*'Parâmetros'!$B$8)</f>
        <v/>
      </c>
      <c r="L491" s="44">
        <f>IF(H491="","",IF('Parâmetros'!$B$5="Conservador",I491,IF('Parâmetros'!$B$5="Otimista",K491,J491)))</f>
        <v/>
      </c>
      <c r="M491" s="46">
        <f>IF(B491="","",IF(COUNTIFS('Histórico'!$B$6:$B$305,B491,'Histórico'!$J$6:$J$305,"&lt;&gt;")&gt;='Parâmetros'!$B$10,AVERAGEIFS('Histórico'!$K$6:$K$305,'Histórico'!$B$6:$B$305,B491,'Histórico'!$J$6:$J$305,"&lt;&gt;"),'Parâmetros'!$B$9))</f>
        <v/>
      </c>
      <c r="N491" s="44">
        <f>IF(L491="","",MAX(0,L491*(1-M491)))</f>
        <v/>
      </c>
      <c r="O491" s="44">
        <f>IF(L491="","",L491*(1+M491))</f>
        <v/>
      </c>
      <c r="P491" s="44">
        <f>IF(L491="","",IF(INDEX('Parâmetros'!$E$18:$E$117,MATCH(B491,'Parâmetros'!$A$18:$A$117,0))="","",INDEX('Parâmetros'!$E$18:$E$117,MATCH(B491,'Parâmetros'!$A$18:$A$117,0))+N(INDEX('Parâmetros'!$F$18:$F$117,MATCH(B491,'Parâmetros'!$A$18:$A$117,0)))-SUMIFS($L$6:L491,$B$6:B491,B491,$A$6:A491,"&lt;="&amp;A491)))</f>
        <v/>
      </c>
      <c r="Q491" s="44">
        <f>IF(P491="","",MAX(0,-P491))</f>
        <v/>
      </c>
      <c r="R491" s="43">
        <f>IF(B491="","",IF(L491="","SEM BASE",IF(P491="","ESTOQUE NÃO INFORMADO",IF(P491&lt;0,"RUPTURA PREVISTA",IF(D491="Sem histórico","USAR DEMANDA INICIAL",IF(D491="Histórico insuficiente","HISTÓRICO INSUFICIENTE","OK"))))))</f>
        <v/>
      </c>
    </row>
    <row r="492">
      <c r="A492" s="42">
        <f>IF(B492="","",EDATE(EOMONTH('Parâmetros'!$B$2,0)+1,MOD(ROW()-6,12)))</f>
        <v/>
      </c>
      <c r="B49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92" s="43">
        <f>IF(B492="","",INDEX('Parâmetros'!$B$18:$B$117,MATCH(B492,'Parâmetros'!$A$18:$A$117,0)))</f>
        <v/>
      </c>
      <c r="D492" s="43">
        <f>IF(B492="","",INDEX('Parâmetros'!$I$18:$I$117,MATCH(B492,'Parâmetros'!$A$18:$A$117,0)))</f>
        <v/>
      </c>
      <c r="E492" s="44">
        <f>IF(B492="","",IF(COUNTIFS('Histórico'!$B$6:$B$305,B492,'Histórico'!$A$6:$A$305,"&gt;="&amp;EDATE(EOMONTH('Parâmetros'!$B$2,0)+1,-'Parâmetros'!$B$4),'Histórico'!$A$6:$A$305,"&lt;="&amp;'Parâmetros'!$B$2,'Histórico'!$L$6:$L$305,"OK")&gt;='Parâmetros'!$B$11,AVERAGEIFS('Histórico'!$H$6:$H$305,'Histórico'!$B$6:$B$305,B492,'Histórico'!$A$6:$A$305,"&gt;="&amp;EDATE(EOMONTH('Parâmetros'!$B$2,0)+1,-'Parâmetros'!$B$4),'Histórico'!$A$6:$A$305,"&lt;="&amp;'Parâmetros'!$B$2,'Histórico'!$L$6:$L$305,"OK"),IF(INDEX('Parâmetros'!$G$18:$G$117,MATCH(B492,'Parâmetros'!$A$18:$A$117,0))="","",INDEX('Parâmetros'!$G$18:$G$117,MATCH(B492,'Parâmetros'!$A$18:$A$117,0)))))</f>
        <v/>
      </c>
      <c r="F492" s="45">
        <f>IF(B492="","",IF(COUNTIFS('Histórico'!$B$6:$B$305,B492,'Histórico'!$L$6:$L$305,"OK",'Histórico'!$M$6:$M$305,MONTH(A492),'Histórico'!$A$6:$A$305,"&lt;="&amp;'Parâmetros'!$B$2)&gt;='Parâmetros'!$B$12,MAX('Parâmetros'!$B$13,MIN('Parâmetros'!$B$14,IFERROR(AVERAGEIFS('Histórico'!$H$6:$H$305,'Histórico'!$B$6:$B$305,B492,'Histórico'!$L$6:$L$305,"OK",'Histórico'!$M$6:$M$305,MONTH(A492),'Histórico'!$A$6:$A$305,"&lt;="&amp;'Parâmetros'!$B$2)/AVERAGEIFS('Histórico'!$H$6:$H$305,'Histórico'!$B$6:$B$305,B492,'Histórico'!$L$6:$L$305,"OK",'Histórico'!$A$6:$A$305,"&lt;="&amp;'Parâmetros'!$B$2),1))),1))</f>
        <v/>
      </c>
      <c r="G492" s="45">
        <f>IF(OR(A492="",B492=""),"",MAX(0.1,1+SUMPRODUCT(--('Eventos'!$B$6:$B$105&lt;=EOMONTH(A492,0)),--('Eventos'!$C$6:$C$105&gt;=A492),--((('Eventos'!$D$6:$D$105=B492)+('Eventos'!$D$6:$D$105="TODOS"))&gt;0),--('Eventos'!$G$6:$G$105="Ativo"),--('Eventos'!$I$6:$I$105="OK"),'Eventos'!$F$6:$F$105)))</f>
        <v/>
      </c>
      <c r="H492" s="44">
        <f>IF(OR(B492="",E492=""),"",MAX(0,E492*F492*G492))</f>
        <v/>
      </c>
      <c r="I492" s="44">
        <f>IF(H492="","",H492*'Parâmetros'!$B$6)</f>
        <v/>
      </c>
      <c r="J492" s="44">
        <f>IF(H492="","",H492*'Parâmetros'!$B$7)</f>
        <v/>
      </c>
      <c r="K492" s="44">
        <f>IF(H492="","",H492*'Parâmetros'!$B$8)</f>
        <v/>
      </c>
      <c r="L492" s="44">
        <f>IF(H492="","",IF('Parâmetros'!$B$5="Conservador",I492,IF('Parâmetros'!$B$5="Otimista",K492,J492)))</f>
        <v/>
      </c>
      <c r="M492" s="46">
        <f>IF(B492="","",IF(COUNTIFS('Histórico'!$B$6:$B$305,B492,'Histórico'!$J$6:$J$305,"&lt;&gt;")&gt;='Parâmetros'!$B$10,AVERAGEIFS('Histórico'!$K$6:$K$305,'Histórico'!$B$6:$B$305,B492,'Histórico'!$J$6:$J$305,"&lt;&gt;"),'Parâmetros'!$B$9))</f>
        <v/>
      </c>
      <c r="N492" s="44">
        <f>IF(L492="","",MAX(0,L492*(1-M492)))</f>
        <v/>
      </c>
      <c r="O492" s="44">
        <f>IF(L492="","",L492*(1+M492))</f>
        <v/>
      </c>
      <c r="P492" s="44">
        <f>IF(L492="","",IF(INDEX('Parâmetros'!$E$18:$E$117,MATCH(B492,'Parâmetros'!$A$18:$A$117,0))="","",INDEX('Parâmetros'!$E$18:$E$117,MATCH(B492,'Parâmetros'!$A$18:$A$117,0))+N(INDEX('Parâmetros'!$F$18:$F$117,MATCH(B492,'Parâmetros'!$A$18:$A$117,0)))-SUMIFS($L$6:L492,$B$6:B492,B492,$A$6:A492,"&lt;="&amp;A492)))</f>
        <v/>
      </c>
      <c r="Q492" s="44">
        <f>IF(P492="","",MAX(0,-P492))</f>
        <v/>
      </c>
      <c r="R492" s="43">
        <f>IF(B492="","",IF(L492="","SEM BASE",IF(P492="","ESTOQUE NÃO INFORMADO",IF(P492&lt;0,"RUPTURA PREVISTA",IF(D492="Sem histórico","USAR DEMANDA INICIAL",IF(D492="Histórico insuficiente","HISTÓRICO INSUFICIENTE","OK"))))))</f>
        <v/>
      </c>
    </row>
    <row r="493">
      <c r="A493" s="42">
        <f>IF(B493="","",EDATE(EOMONTH('Parâmetros'!$B$2,0)+1,MOD(ROW()-6,12)))</f>
        <v/>
      </c>
      <c r="B49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93" s="43">
        <f>IF(B493="","",INDEX('Parâmetros'!$B$18:$B$117,MATCH(B493,'Parâmetros'!$A$18:$A$117,0)))</f>
        <v/>
      </c>
      <c r="D493" s="43">
        <f>IF(B493="","",INDEX('Parâmetros'!$I$18:$I$117,MATCH(B493,'Parâmetros'!$A$18:$A$117,0)))</f>
        <v/>
      </c>
      <c r="E493" s="44">
        <f>IF(B493="","",IF(COUNTIFS('Histórico'!$B$6:$B$305,B493,'Histórico'!$A$6:$A$305,"&gt;="&amp;EDATE(EOMONTH('Parâmetros'!$B$2,0)+1,-'Parâmetros'!$B$4),'Histórico'!$A$6:$A$305,"&lt;="&amp;'Parâmetros'!$B$2,'Histórico'!$L$6:$L$305,"OK")&gt;='Parâmetros'!$B$11,AVERAGEIFS('Histórico'!$H$6:$H$305,'Histórico'!$B$6:$B$305,B493,'Histórico'!$A$6:$A$305,"&gt;="&amp;EDATE(EOMONTH('Parâmetros'!$B$2,0)+1,-'Parâmetros'!$B$4),'Histórico'!$A$6:$A$305,"&lt;="&amp;'Parâmetros'!$B$2,'Histórico'!$L$6:$L$305,"OK"),IF(INDEX('Parâmetros'!$G$18:$G$117,MATCH(B493,'Parâmetros'!$A$18:$A$117,0))="","",INDEX('Parâmetros'!$G$18:$G$117,MATCH(B493,'Parâmetros'!$A$18:$A$117,0)))))</f>
        <v/>
      </c>
      <c r="F493" s="45">
        <f>IF(B493="","",IF(COUNTIFS('Histórico'!$B$6:$B$305,B493,'Histórico'!$L$6:$L$305,"OK",'Histórico'!$M$6:$M$305,MONTH(A493),'Histórico'!$A$6:$A$305,"&lt;="&amp;'Parâmetros'!$B$2)&gt;='Parâmetros'!$B$12,MAX('Parâmetros'!$B$13,MIN('Parâmetros'!$B$14,IFERROR(AVERAGEIFS('Histórico'!$H$6:$H$305,'Histórico'!$B$6:$B$305,B493,'Histórico'!$L$6:$L$305,"OK",'Histórico'!$M$6:$M$305,MONTH(A493),'Histórico'!$A$6:$A$305,"&lt;="&amp;'Parâmetros'!$B$2)/AVERAGEIFS('Histórico'!$H$6:$H$305,'Histórico'!$B$6:$B$305,B493,'Histórico'!$L$6:$L$305,"OK",'Histórico'!$A$6:$A$305,"&lt;="&amp;'Parâmetros'!$B$2),1))),1))</f>
        <v/>
      </c>
      <c r="G493" s="45">
        <f>IF(OR(A493="",B493=""),"",MAX(0.1,1+SUMPRODUCT(--('Eventos'!$B$6:$B$105&lt;=EOMONTH(A493,0)),--('Eventos'!$C$6:$C$105&gt;=A493),--((('Eventos'!$D$6:$D$105=B493)+('Eventos'!$D$6:$D$105="TODOS"))&gt;0),--('Eventos'!$G$6:$G$105="Ativo"),--('Eventos'!$I$6:$I$105="OK"),'Eventos'!$F$6:$F$105)))</f>
        <v/>
      </c>
      <c r="H493" s="44">
        <f>IF(OR(B493="",E493=""),"",MAX(0,E493*F493*G493))</f>
        <v/>
      </c>
      <c r="I493" s="44">
        <f>IF(H493="","",H493*'Parâmetros'!$B$6)</f>
        <v/>
      </c>
      <c r="J493" s="44">
        <f>IF(H493="","",H493*'Parâmetros'!$B$7)</f>
        <v/>
      </c>
      <c r="K493" s="44">
        <f>IF(H493="","",H493*'Parâmetros'!$B$8)</f>
        <v/>
      </c>
      <c r="L493" s="44">
        <f>IF(H493="","",IF('Parâmetros'!$B$5="Conservador",I493,IF('Parâmetros'!$B$5="Otimista",K493,J493)))</f>
        <v/>
      </c>
      <c r="M493" s="46">
        <f>IF(B493="","",IF(COUNTIFS('Histórico'!$B$6:$B$305,B493,'Histórico'!$J$6:$J$305,"&lt;&gt;")&gt;='Parâmetros'!$B$10,AVERAGEIFS('Histórico'!$K$6:$K$305,'Histórico'!$B$6:$B$305,B493,'Histórico'!$J$6:$J$305,"&lt;&gt;"),'Parâmetros'!$B$9))</f>
        <v/>
      </c>
      <c r="N493" s="44">
        <f>IF(L493="","",MAX(0,L493*(1-M493)))</f>
        <v/>
      </c>
      <c r="O493" s="44">
        <f>IF(L493="","",L493*(1+M493))</f>
        <v/>
      </c>
      <c r="P493" s="44">
        <f>IF(L493="","",IF(INDEX('Parâmetros'!$E$18:$E$117,MATCH(B493,'Parâmetros'!$A$18:$A$117,0))="","",INDEX('Parâmetros'!$E$18:$E$117,MATCH(B493,'Parâmetros'!$A$18:$A$117,0))+N(INDEX('Parâmetros'!$F$18:$F$117,MATCH(B493,'Parâmetros'!$A$18:$A$117,0)))-SUMIFS($L$6:L493,$B$6:B493,B493,$A$6:A493,"&lt;="&amp;A493)))</f>
        <v/>
      </c>
      <c r="Q493" s="44">
        <f>IF(P493="","",MAX(0,-P493))</f>
        <v/>
      </c>
      <c r="R493" s="43">
        <f>IF(B493="","",IF(L493="","SEM BASE",IF(P493="","ESTOQUE NÃO INFORMADO",IF(P493&lt;0,"RUPTURA PREVISTA",IF(D493="Sem histórico","USAR DEMANDA INICIAL",IF(D493="Histórico insuficiente","HISTÓRICO INSUFICIENTE","OK"))))))</f>
        <v/>
      </c>
    </row>
    <row r="494">
      <c r="A494" s="42">
        <f>IF(B494="","",EDATE(EOMONTH('Parâmetros'!$B$2,0)+1,MOD(ROW()-6,12)))</f>
        <v/>
      </c>
      <c r="B49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94" s="43">
        <f>IF(B494="","",INDEX('Parâmetros'!$B$18:$B$117,MATCH(B494,'Parâmetros'!$A$18:$A$117,0)))</f>
        <v/>
      </c>
      <c r="D494" s="43">
        <f>IF(B494="","",INDEX('Parâmetros'!$I$18:$I$117,MATCH(B494,'Parâmetros'!$A$18:$A$117,0)))</f>
        <v/>
      </c>
      <c r="E494" s="44">
        <f>IF(B494="","",IF(COUNTIFS('Histórico'!$B$6:$B$305,B494,'Histórico'!$A$6:$A$305,"&gt;="&amp;EDATE(EOMONTH('Parâmetros'!$B$2,0)+1,-'Parâmetros'!$B$4),'Histórico'!$A$6:$A$305,"&lt;="&amp;'Parâmetros'!$B$2,'Histórico'!$L$6:$L$305,"OK")&gt;='Parâmetros'!$B$11,AVERAGEIFS('Histórico'!$H$6:$H$305,'Histórico'!$B$6:$B$305,B494,'Histórico'!$A$6:$A$305,"&gt;="&amp;EDATE(EOMONTH('Parâmetros'!$B$2,0)+1,-'Parâmetros'!$B$4),'Histórico'!$A$6:$A$305,"&lt;="&amp;'Parâmetros'!$B$2,'Histórico'!$L$6:$L$305,"OK"),IF(INDEX('Parâmetros'!$G$18:$G$117,MATCH(B494,'Parâmetros'!$A$18:$A$117,0))="","",INDEX('Parâmetros'!$G$18:$G$117,MATCH(B494,'Parâmetros'!$A$18:$A$117,0)))))</f>
        <v/>
      </c>
      <c r="F494" s="45">
        <f>IF(B494="","",IF(COUNTIFS('Histórico'!$B$6:$B$305,B494,'Histórico'!$L$6:$L$305,"OK",'Histórico'!$M$6:$M$305,MONTH(A494),'Histórico'!$A$6:$A$305,"&lt;="&amp;'Parâmetros'!$B$2)&gt;='Parâmetros'!$B$12,MAX('Parâmetros'!$B$13,MIN('Parâmetros'!$B$14,IFERROR(AVERAGEIFS('Histórico'!$H$6:$H$305,'Histórico'!$B$6:$B$305,B494,'Histórico'!$L$6:$L$305,"OK",'Histórico'!$M$6:$M$305,MONTH(A494),'Histórico'!$A$6:$A$305,"&lt;="&amp;'Parâmetros'!$B$2)/AVERAGEIFS('Histórico'!$H$6:$H$305,'Histórico'!$B$6:$B$305,B494,'Histórico'!$L$6:$L$305,"OK",'Histórico'!$A$6:$A$305,"&lt;="&amp;'Parâmetros'!$B$2),1))),1))</f>
        <v/>
      </c>
      <c r="G494" s="45">
        <f>IF(OR(A494="",B494=""),"",MAX(0.1,1+SUMPRODUCT(--('Eventos'!$B$6:$B$105&lt;=EOMONTH(A494,0)),--('Eventos'!$C$6:$C$105&gt;=A494),--((('Eventos'!$D$6:$D$105=B494)+('Eventos'!$D$6:$D$105="TODOS"))&gt;0),--('Eventos'!$G$6:$G$105="Ativo"),--('Eventos'!$I$6:$I$105="OK"),'Eventos'!$F$6:$F$105)))</f>
        <v/>
      </c>
      <c r="H494" s="44">
        <f>IF(OR(B494="",E494=""),"",MAX(0,E494*F494*G494))</f>
        <v/>
      </c>
      <c r="I494" s="44">
        <f>IF(H494="","",H494*'Parâmetros'!$B$6)</f>
        <v/>
      </c>
      <c r="J494" s="44">
        <f>IF(H494="","",H494*'Parâmetros'!$B$7)</f>
        <v/>
      </c>
      <c r="K494" s="44">
        <f>IF(H494="","",H494*'Parâmetros'!$B$8)</f>
        <v/>
      </c>
      <c r="L494" s="44">
        <f>IF(H494="","",IF('Parâmetros'!$B$5="Conservador",I494,IF('Parâmetros'!$B$5="Otimista",K494,J494)))</f>
        <v/>
      </c>
      <c r="M494" s="46">
        <f>IF(B494="","",IF(COUNTIFS('Histórico'!$B$6:$B$305,B494,'Histórico'!$J$6:$J$305,"&lt;&gt;")&gt;='Parâmetros'!$B$10,AVERAGEIFS('Histórico'!$K$6:$K$305,'Histórico'!$B$6:$B$305,B494,'Histórico'!$J$6:$J$305,"&lt;&gt;"),'Parâmetros'!$B$9))</f>
        <v/>
      </c>
      <c r="N494" s="44">
        <f>IF(L494="","",MAX(0,L494*(1-M494)))</f>
        <v/>
      </c>
      <c r="O494" s="44">
        <f>IF(L494="","",L494*(1+M494))</f>
        <v/>
      </c>
      <c r="P494" s="44">
        <f>IF(L494="","",IF(INDEX('Parâmetros'!$E$18:$E$117,MATCH(B494,'Parâmetros'!$A$18:$A$117,0))="","",INDEX('Parâmetros'!$E$18:$E$117,MATCH(B494,'Parâmetros'!$A$18:$A$117,0))+N(INDEX('Parâmetros'!$F$18:$F$117,MATCH(B494,'Parâmetros'!$A$18:$A$117,0)))-SUMIFS($L$6:L494,$B$6:B494,B494,$A$6:A494,"&lt;="&amp;A494)))</f>
        <v/>
      </c>
      <c r="Q494" s="44">
        <f>IF(P494="","",MAX(0,-P494))</f>
        <v/>
      </c>
      <c r="R494" s="43">
        <f>IF(B494="","",IF(L494="","SEM BASE",IF(P494="","ESTOQUE NÃO INFORMADO",IF(P494&lt;0,"RUPTURA PREVISTA",IF(D494="Sem histórico","USAR DEMANDA INICIAL",IF(D494="Histórico insuficiente","HISTÓRICO INSUFICIENTE","OK"))))))</f>
        <v/>
      </c>
    </row>
    <row r="495">
      <c r="A495" s="42">
        <f>IF(B495="","",EDATE(EOMONTH('Parâmetros'!$B$2,0)+1,MOD(ROW()-6,12)))</f>
        <v/>
      </c>
      <c r="B49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95" s="43">
        <f>IF(B495="","",INDEX('Parâmetros'!$B$18:$B$117,MATCH(B495,'Parâmetros'!$A$18:$A$117,0)))</f>
        <v/>
      </c>
      <c r="D495" s="43">
        <f>IF(B495="","",INDEX('Parâmetros'!$I$18:$I$117,MATCH(B495,'Parâmetros'!$A$18:$A$117,0)))</f>
        <v/>
      </c>
      <c r="E495" s="44">
        <f>IF(B495="","",IF(COUNTIFS('Histórico'!$B$6:$B$305,B495,'Histórico'!$A$6:$A$305,"&gt;="&amp;EDATE(EOMONTH('Parâmetros'!$B$2,0)+1,-'Parâmetros'!$B$4),'Histórico'!$A$6:$A$305,"&lt;="&amp;'Parâmetros'!$B$2,'Histórico'!$L$6:$L$305,"OK")&gt;='Parâmetros'!$B$11,AVERAGEIFS('Histórico'!$H$6:$H$305,'Histórico'!$B$6:$B$305,B495,'Histórico'!$A$6:$A$305,"&gt;="&amp;EDATE(EOMONTH('Parâmetros'!$B$2,0)+1,-'Parâmetros'!$B$4),'Histórico'!$A$6:$A$305,"&lt;="&amp;'Parâmetros'!$B$2,'Histórico'!$L$6:$L$305,"OK"),IF(INDEX('Parâmetros'!$G$18:$G$117,MATCH(B495,'Parâmetros'!$A$18:$A$117,0))="","",INDEX('Parâmetros'!$G$18:$G$117,MATCH(B495,'Parâmetros'!$A$18:$A$117,0)))))</f>
        <v/>
      </c>
      <c r="F495" s="45">
        <f>IF(B495="","",IF(COUNTIFS('Histórico'!$B$6:$B$305,B495,'Histórico'!$L$6:$L$305,"OK",'Histórico'!$M$6:$M$305,MONTH(A495),'Histórico'!$A$6:$A$305,"&lt;="&amp;'Parâmetros'!$B$2)&gt;='Parâmetros'!$B$12,MAX('Parâmetros'!$B$13,MIN('Parâmetros'!$B$14,IFERROR(AVERAGEIFS('Histórico'!$H$6:$H$305,'Histórico'!$B$6:$B$305,B495,'Histórico'!$L$6:$L$305,"OK",'Histórico'!$M$6:$M$305,MONTH(A495),'Histórico'!$A$6:$A$305,"&lt;="&amp;'Parâmetros'!$B$2)/AVERAGEIFS('Histórico'!$H$6:$H$305,'Histórico'!$B$6:$B$305,B495,'Histórico'!$L$6:$L$305,"OK",'Histórico'!$A$6:$A$305,"&lt;="&amp;'Parâmetros'!$B$2),1))),1))</f>
        <v/>
      </c>
      <c r="G495" s="45">
        <f>IF(OR(A495="",B495=""),"",MAX(0.1,1+SUMPRODUCT(--('Eventos'!$B$6:$B$105&lt;=EOMONTH(A495,0)),--('Eventos'!$C$6:$C$105&gt;=A495),--((('Eventos'!$D$6:$D$105=B495)+('Eventos'!$D$6:$D$105="TODOS"))&gt;0),--('Eventos'!$G$6:$G$105="Ativo"),--('Eventos'!$I$6:$I$105="OK"),'Eventos'!$F$6:$F$105)))</f>
        <v/>
      </c>
      <c r="H495" s="44">
        <f>IF(OR(B495="",E495=""),"",MAX(0,E495*F495*G495))</f>
        <v/>
      </c>
      <c r="I495" s="44">
        <f>IF(H495="","",H495*'Parâmetros'!$B$6)</f>
        <v/>
      </c>
      <c r="J495" s="44">
        <f>IF(H495="","",H495*'Parâmetros'!$B$7)</f>
        <v/>
      </c>
      <c r="K495" s="44">
        <f>IF(H495="","",H495*'Parâmetros'!$B$8)</f>
        <v/>
      </c>
      <c r="L495" s="44">
        <f>IF(H495="","",IF('Parâmetros'!$B$5="Conservador",I495,IF('Parâmetros'!$B$5="Otimista",K495,J495)))</f>
        <v/>
      </c>
      <c r="M495" s="46">
        <f>IF(B495="","",IF(COUNTIFS('Histórico'!$B$6:$B$305,B495,'Histórico'!$J$6:$J$305,"&lt;&gt;")&gt;='Parâmetros'!$B$10,AVERAGEIFS('Histórico'!$K$6:$K$305,'Histórico'!$B$6:$B$305,B495,'Histórico'!$J$6:$J$305,"&lt;&gt;"),'Parâmetros'!$B$9))</f>
        <v/>
      </c>
      <c r="N495" s="44">
        <f>IF(L495="","",MAX(0,L495*(1-M495)))</f>
        <v/>
      </c>
      <c r="O495" s="44">
        <f>IF(L495="","",L495*(1+M495))</f>
        <v/>
      </c>
      <c r="P495" s="44">
        <f>IF(L495="","",IF(INDEX('Parâmetros'!$E$18:$E$117,MATCH(B495,'Parâmetros'!$A$18:$A$117,0))="","",INDEX('Parâmetros'!$E$18:$E$117,MATCH(B495,'Parâmetros'!$A$18:$A$117,0))+N(INDEX('Parâmetros'!$F$18:$F$117,MATCH(B495,'Parâmetros'!$A$18:$A$117,0)))-SUMIFS($L$6:L495,$B$6:B495,B495,$A$6:A495,"&lt;="&amp;A495)))</f>
        <v/>
      </c>
      <c r="Q495" s="44">
        <f>IF(P495="","",MAX(0,-P495))</f>
        <v/>
      </c>
      <c r="R495" s="43">
        <f>IF(B495="","",IF(L495="","SEM BASE",IF(P495="","ESTOQUE NÃO INFORMADO",IF(P495&lt;0,"RUPTURA PREVISTA",IF(D495="Sem histórico","USAR DEMANDA INICIAL",IF(D495="Histórico insuficiente","HISTÓRICO INSUFICIENTE","OK"))))))</f>
        <v/>
      </c>
    </row>
    <row r="496">
      <c r="A496" s="42">
        <f>IF(B496="","",EDATE(EOMONTH('Parâmetros'!$B$2,0)+1,MOD(ROW()-6,12)))</f>
        <v/>
      </c>
      <c r="B49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96" s="43">
        <f>IF(B496="","",INDEX('Parâmetros'!$B$18:$B$117,MATCH(B496,'Parâmetros'!$A$18:$A$117,0)))</f>
        <v/>
      </c>
      <c r="D496" s="43">
        <f>IF(B496="","",INDEX('Parâmetros'!$I$18:$I$117,MATCH(B496,'Parâmetros'!$A$18:$A$117,0)))</f>
        <v/>
      </c>
      <c r="E496" s="44">
        <f>IF(B496="","",IF(COUNTIFS('Histórico'!$B$6:$B$305,B496,'Histórico'!$A$6:$A$305,"&gt;="&amp;EDATE(EOMONTH('Parâmetros'!$B$2,0)+1,-'Parâmetros'!$B$4),'Histórico'!$A$6:$A$305,"&lt;="&amp;'Parâmetros'!$B$2,'Histórico'!$L$6:$L$305,"OK")&gt;='Parâmetros'!$B$11,AVERAGEIFS('Histórico'!$H$6:$H$305,'Histórico'!$B$6:$B$305,B496,'Histórico'!$A$6:$A$305,"&gt;="&amp;EDATE(EOMONTH('Parâmetros'!$B$2,0)+1,-'Parâmetros'!$B$4),'Histórico'!$A$6:$A$305,"&lt;="&amp;'Parâmetros'!$B$2,'Histórico'!$L$6:$L$305,"OK"),IF(INDEX('Parâmetros'!$G$18:$G$117,MATCH(B496,'Parâmetros'!$A$18:$A$117,0))="","",INDEX('Parâmetros'!$G$18:$G$117,MATCH(B496,'Parâmetros'!$A$18:$A$117,0)))))</f>
        <v/>
      </c>
      <c r="F496" s="45">
        <f>IF(B496="","",IF(COUNTIFS('Histórico'!$B$6:$B$305,B496,'Histórico'!$L$6:$L$305,"OK",'Histórico'!$M$6:$M$305,MONTH(A496),'Histórico'!$A$6:$A$305,"&lt;="&amp;'Parâmetros'!$B$2)&gt;='Parâmetros'!$B$12,MAX('Parâmetros'!$B$13,MIN('Parâmetros'!$B$14,IFERROR(AVERAGEIFS('Histórico'!$H$6:$H$305,'Histórico'!$B$6:$B$305,B496,'Histórico'!$L$6:$L$305,"OK",'Histórico'!$M$6:$M$305,MONTH(A496),'Histórico'!$A$6:$A$305,"&lt;="&amp;'Parâmetros'!$B$2)/AVERAGEIFS('Histórico'!$H$6:$H$305,'Histórico'!$B$6:$B$305,B496,'Histórico'!$L$6:$L$305,"OK",'Histórico'!$A$6:$A$305,"&lt;="&amp;'Parâmetros'!$B$2),1))),1))</f>
        <v/>
      </c>
      <c r="G496" s="45">
        <f>IF(OR(A496="",B496=""),"",MAX(0.1,1+SUMPRODUCT(--('Eventos'!$B$6:$B$105&lt;=EOMONTH(A496,0)),--('Eventos'!$C$6:$C$105&gt;=A496),--((('Eventos'!$D$6:$D$105=B496)+('Eventos'!$D$6:$D$105="TODOS"))&gt;0),--('Eventos'!$G$6:$G$105="Ativo"),--('Eventos'!$I$6:$I$105="OK"),'Eventos'!$F$6:$F$105)))</f>
        <v/>
      </c>
      <c r="H496" s="44">
        <f>IF(OR(B496="",E496=""),"",MAX(0,E496*F496*G496))</f>
        <v/>
      </c>
      <c r="I496" s="44">
        <f>IF(H496="","",H496*'Parâmetros'!$B$6)</f>
        <v/>
      </c>
      <c r="J496" s="44">
        <f>IF(H496="","",H496*'Parâmetros'!$B$7)</f>
        <v/>
      </c>
      <c r="K496" s="44">
        <f>IF(H496="","",H496*'Parâmetros'!$B$8)</f>
        <v/>
      </c>
      <c r="L496" s="44">
        <f>IF(H496="","",IF('Parâmetros'!$B$5="Conservador",I496,IF('Parâmetros'!$B$5="Otimista",K496,J496)))</f>
        <v/>
      </c>
      <c r="M496" s="46">
        <f>IF(B496="","",IF(COUNTIFS('Histórico'!$B$6:$B$305,B496,'Histórico'!$J$6:$J$305,"&lt;&gt;")&gt;='Parâmetros'!$B$10,AVERAGEIFS('Histórico'!$K$6:$K$305,'Histórico'!$B$6:$B$305,B496,'Histórico'!$J$6:$J$305,"&lt;&gt;"),'Parâmetros'!$B$9))</f>
        <v/>
      </c>
      <c r="N496" s="44">
        <f>IF(L496="","",MAX(0,L496*(1-M496)))</f>
        <v/>
      </c>
      <c r="O496" s="44">
        <f>IF(L496="","",L496*(1+M496))</f>
        <v/>
      </c>
      <c r="P496" s="44">
        <f>IF(L496="","",IF(INDEX('Parâmetros'!$E$18:$E$117,MATCH(B496,'Parâmetros'!$A$18:$A$117,0))="","",INDEX('Parâmetros'!$E$18:$E$117,MATCH(B496,'Parâmetros'!$A$18:$A$117,0))+N(INDEX('Parâmetros'!$F$18:$F$117,MATCH(B496,'Parâmetros'!$A$18:$A$117,0)))-SUMIFS($L$6:L496,$B$6:B496,B496,$A$6:A496,"&lt;="&amp;A496)))</f>
        <v/>
      </c>
      <c r="Q496" s="44">
        <f>IF(P496="","",MAX(0,-P496))</f>
        <v/>
      </c>
      <c r="R496" s="43">
        <f>IF(B496="","",IF(L496="","SEM BASE",IF(P496="","ESTOQUE NÃO INFORMADO",IF(P496&lt;0,"RUPTURA PREVISTA",IF(D496="Sem histórico","USAR DEMANDA INICIAL",IF(D496="Histórico insuficiente","HISTÓRICO INSUFICIENTE","OK"))))))</f>
        <v/>
      </c>
    </row>
    <row r="497">
      <c r="A497" s="42">
        <f>IF(B497="","",EDATE(EOMONTH('Parâmetros'!$B$2,0)+1,MOD(ROW()-6,12)))</f>
        <v/>
      </c>
      <c r="B49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97" s="43">
        <f>IF(B497="","",INDEX('Parâmetros'!$B$18:$B$117,MATCH(B497,'Parâmetros'!$A$18:$A$117,0)))</f>
        <v/>
      </c>
      <c r="D497" s="43">
        <f>IF(B497="","",INDEX('Parâmetros'!$I$18:$I$117,MATCH(B497,'Parâmetros'!$A$18:$A$117,0)))</f>
        <v/>
      </c>
      <c r="E497" s="44">
        <f>IF(B497="","",IF(COUNTIFS('Histórico'!$B$6:$B$305,B497,'Histórico'!$A$6:$A$305,"&gt;="&amp;EDATE(EOMONTH('Parâmetros'!$B$2,0)+1,-'Parâmetros'!$B$4),'Histórico'!$A$6:$A$305,"&lt;="&amp;'Parâmetros'!$B$2,'Histórico'!$L$6:$L$305,"OK")&gt;='Parâmetros'!$B$11,AVERAGEIFS('Histórico'!$H$6:$H$305,'Histórico'!$B$6:$B$305,B497,'Histórico'!$A$6:$A$305,"&gt;="&amp;EDATE(EOMONTH('Parâmetros'!$B$2,0)+1,-'Parâmetros'!$B$4),'Histórico'!$A$6:$A$305,"&lt;="&amp;'Parâmetros'!$B$2,'Histórico'!$L$6:$L$305,"OK"),IF(INDEX('Parâmetros'!$G$18:$G$117,MATCH(B497,'Parâmetros'!$A$18:$A$117,0))="","",INDEX('Parâmetros'!$G$18:$G$117,MATCH(B497,'Parâmetros'!$A$18:$A$117,0)))))</f>
        <v/>
      </c>
      <c r="F497" s="45">
        <f>IF(B497="","",IF(COUNTIFS('Histórico'!$B$6:$B$305,B497,'Histórico'!$L$6:$L$305,"OK",'Histórico'!$M$6:$M$305,MONTH(A497),'Histórico'!$A$6:$A$305,"&lt;="&amp;'Parâmetros'!$B$2)&gt;='Parâmetros'!$B$12,MAX('Parâmetros'!$B$13,MIN('Parâmetros'!$B$14,IFERROR(AVERAGEIFS('Histórico'!$H$6:$H$305,'Histórico'!$B$6:$B$305,B497,'Histórico'!$L$6:$L$305,"OK",'Histórico'!$M$6:$M$305,MONTH(A497),'Histórico'!$A$6:$A$305,"&lt;="&amp;'Parâmetros'!$B$2)/AVERAGEIFS('Histórico'!$H$6:$H$305,'Histórico'!$B$6:$B$305,B497,'Histórico'!$L$6:$L$305,"OK",'Histórico'!$A$6:$A$305,"&lt;="&amp;'Parâmetros'!$B$2),1))),1))</f>
        <v/>
      </c>
      <c r="G497" s="45">
        <f>IF(OR(A497="",B497=""),"",MAX(0.1,1+SUMPRODUCT(--('Eventos'!$B$6:$B$105&lt;=EOMONTH(A497,0)),--('Eventos'!$C$6:$C$105&gt;=A497),--((('Eventos'!$D$6:$D$105=B497)+('Eventos'!$D$6:$D$105="TODOS"))&gt;0),--('Eventos'!$G$6:$G$105="Ativo"),--('Eventos'!$I$6:$I$105="OK"),'Eventos'!$F$6:$F$105)))</f>
        <v/>
      </c>
      <c r="H497" s="44">
        <f>IF(OR(B497="",E497=""),"",MAX(0,E497*F497*G497))</f>
        <v/>
      </c>
      <c r="I497" s="44">
        <f>IF(H497="","",H497*'Parâmetros'!$B$6)</f>
        <v/>
      </c>
      <c r="J497" s="44">
        <f>IF(H497="","",H497*'Parâmetros'!$B$7)</f>
        <v/>
      </c>
      <c r="K497" s="44">
        <f>IF(H497="","",H497*'Parâmetros'!$B$8)</f>
        <v/>
      </c>
      <c r="L497" s="44">
        <f>IF(H497="","",IF('Parâmetros'!$B$5="Conservador",I497,IF('Parâmetros'!$B$5="Otimista",K497,J497)))</f>
        <v/>
      </c>
      <c r="M497" s="46">
        <f>IF(B497="","",IF(COUNTIFS('Histórico'!$B$6:$B$305,B497,'Histórico'!$J$6:$J$305,"&lt;&gt;")&gt;='Parâmetros'!$B$10,AVERAGEIFS('Histórico'!$K$6:$K$305,'Histórico'!$B$6:$B$305,B497,'Histórico'!$J$6:$J$305,"&lt;&gt;"),'Parâmetros'!$B$9))</f>
        <v/>
      </c>
      <c r="N497" s="44">
        <f>IF(L497="","",MAX(0,L497*(1-M497)))</f>
        <v/>
      </c>
      <c r="O497" s="44">
        <f>IF(L497="","",L497*(1+M497))</f>
        <v/>
      </c>
      <c r="P497" s="44">
        <f>IF(L497="","",IF(INDEX('Parâmetros'!$E$18:$E$117,MATCH(B497,'Parâmetros'!$A$18:$A$117,0))="","",INDEX('Parâmetros'!$E$18:$E$117,MATCH(B497,'Parâmetros'!$A$18:$A$117,0))+N(INDEX('Parâmetros'!$F$18:$F$117,MATCH(B497,'Parâmetros'!$A$18:$A$117,0)))-SUMIFS($L$6:L497,$B$6:B497,B497,$A$6:A497,"&lt;="&amp;A497)))</f>
        <v/>
      </c>
      <c r="Q497" s="44">
        <f>IF(P497="","",MAX(0,-P497))</f>
        <v/>
      </c>
      <c r="R497" s="43">
        <f>IF(B497="","",IF(L497="","SEM BASE",IF(P497="","ESTOQUE NÃO INFORMADO",IF(P497&lt;0,"RUPTURA PREVISTA",IF(D497="Sem histórico","USAR DEMANDA INICIAL",IF(D497="Histórico insuficiente","HISTÓRICO INSUFICIENTE","OK"))))))</f>
        <v/>
      </c>
    </row>
    <row r="498">
      <c r="A498" s="42">
        <f>IF(B498="","",EDATE(EOMONTH('Parâmetros'!$B$2,0)+1,MOD(ROW()-6,12)))</f>
        <v/>
      </c>
      <c r="B49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98" s="43">
        <f>IF(B498="","",INDEX('Parâmetros'!$B$18:$B$117,MATCH(B498,'Parâmetros'!$A$18:$A$117,0)))</f>
        <v/>
      </c>
      <c r="D498" s="43">
        <f>IF(B498="","",INDEX('Parâmetros'!$I$18:$I$117,MATCH(B498,'Parâmetros'!$A$18:$A$117,0)))</f>
        <v/>
      </c>
      <c r="E498" s="44">
        <f>IF(B498="","",IF(COUNTIFS('Histórico'!$B$6:$B$305,B498,'Histórico'!$A$6:$A$305,"&gt;="&amp;EDATE(EOMONTH('Parâmetros'!$B$2,0)+1,-'Parâmetros'!$B$4),'Histórico'!$A$6:$A$305,"&lt;="&amp;'Parâmetros'!$B$2,'Histórico'!$L$6:$L$305,"OK")&gt;='Parâmetros'!$B$11,AVERAGEIFS('Histórico'!$H$6:$H$305,'Histórico'!$B$6:$B$305,B498,'Histórico'!$A$6:$A$305,"&gt;="&amp;EDATE(EOMONTH('Parâmetros'!$B$2,0)+1,-'Parâmetros'!$B$4),'Histórico'!$A$6:$A$305,"&lt;="&amp;'Parâmetros'!$B$2,'Histórico'!$L$6:$L$305,"OK"),IF(INDEX('Parâmetros'!$G$18:$G$117,MATCH(B498,'Parâmetros'!$A$18:$A$117,0))="","",INDEX('Parâmetros'!$G$18:$G$117,MATCH(B498,'Parâmetros'!$A$18:$A$117,0)))))</f>
        <v/>
      </c>
      <c r="F498" s="45">
        <f>IF(B498="","",IF(COUNTIFS('Histórico'!$B$6:$B$305,B498,'Histórico'!$L$6:$L$305,"OK",'Histórico'!$M$6:$M$305,MONTH(A498),'Histórico'!$A$6:$A$305,"&lt;="&amp;'Parâmetros'!$B$2)&gt;='Parâmetros'!$B$12,MAX('Parâmetros'!$B$13,MIN('Parâmetros'!$B$14,IFERROR(AVERAGEIFS('Histórico'!$H$6:$H$305,'Histórico'!$B$6:$B$305,B498,'Histórico'!$L$6:$L$305,"OK",'Histórico'!$M$6:$M$305,MONTH(A498),'Histórico'!$A$6:$A$305,"&lt;="&amp;'Parâmetros'!$B$2)/AVERAGEIFS('Histórico'!$H$6:$H$305,'Histórico'!$B$6:$B$305,B498,'Histórico'!$L$6:$L$305,"OK",'Histórico'!$A$6:$A$305,"&lt;="&amp;'Parâmetros'!$B$2),1))),1))</f>
        <v/>
      </c>
      <c r="G498" s="45">
        <f>IF(OR(A498="",B498=""),"",MAX(0.1,1+SUMPRODUCT(--('Eventos'!$B$6:$B$105&lt;=EOMONTH(A498,0)),--('Eventos'!$C$6:$C$105&gt;=A498),--((('Eventos'!$D$6:$D$105=B498)+('Eventos'!$D$6:$D$105="TODOS"))&gt;0),--('Eventos'!$G$6:$G$105="Ativo"),--('Eventos'!$I$6:$I$105="OK"),'Eventos'!$F$6:$F$105)))</f>
        <v/>
      </c>
      <c r="H498" s="44">
        <f>IF(OR(B498="",E498=""),"",MAX(0,E498*F498*G498))</f>
        <v/>
      </c>
      <c r="I498" s="44">
        <f>IF(H498="","",H498*'Parâmetros'!$B$6)</f>
        <v/>
      </c>
      <c r="J498" s="44">
        <f>IF(H498="","",H498*'Parâmetros'!$B$7)</f>
        <v/>
      </c>
      <c r="K498" s="44">
        <f>IF(H498="","",H498*'Parâmetros'!$B$8)</f>
        <v/>
      </c>
      <c r="L498" s="44">
        <f>IF(H498="","",IF('Parâmetros'!$B$5="Conservador",I498,IF('Parâmetros'!$B$5="Otimista",K498,J498)))</f>
        <v/>
      </c>
      <c r="M498" s="46">
        <f>IF(B498="","",IF(COUNTIFS('Histórico'!$B$6:$B$305,B498,'Histórico'!$J$6:$J$305,"&lt;&gt;")&gt;='Parâmetros'!$B$10,AVERAGEIFS('Histórico'!$K$6:$K$305,'Histórico'!$B$6:$B$305,B498,'Histórico'!$J$6:$J$305,"&lt;&gt;"),'Parâmetros'!$B$9))</f>
        <v/>
      </c>
      <c r="N498" s="44">
        <f>IF(L498="","",MAX(0,L498*(1-M498)))</f>
        <v/>
      </c>
      <c r="O498" s="44">
        <f>IF(L498="","",L498*(1+M498))</f>
        <v/>
      </c>
      <c r="P498" s="44">
        <f>IF(L498="","",IF(INDEX('Parâmetros'!$E$18:$E$117,MATCH(B498,'Parâmetros'!$A$18:$A$117,0))="","",INDEX('Parâmetros'!$E$18:$E$117,MATCH(B498,'Parâmetros'!$A$18:$A$117,0))+N(INDEX('Parâmetros'!$F$18:$F$117,MATCH(B498,'Parâmetros'!$A$18:$A$117,0)))-SUMIFS($L$6:L498,$B$6:B498,B498,$A$6:A498,"&lt;="&amp;A498)))</f>
        <v/>
      </c>
      <c r="Q498" s="44">
        <f>IF(P498="","",MAX(0,-P498))</f>
        <v/>
      </c>
      <c r="R498" s="43">
        <f>IF(B498="","",IF(L498="","SEM BASE",IF(P498="","ESTOQUE NÃO INFORMADO",IF(P498&lt;0,"RUPTURA PREVISTA",IF(D498="Sem histórico","USAR DEMANDA INICIAL",IF(D498="Histórico insuficiente","HISTÓRICO INSUFICIENTE","OK"))))))</f>
        <v/>
      </c>
    </row>
    <row r="499">
      <c r="A499" s="42">
        <f>IF(B499="","",EDATE(EOMONTH('Parâmetros'!$B$2,0)+1,MOD(ROW()-6,12)))</f>
        <v/>
      </c>
      <c r="B49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499" s="43">
        <f>IF(B499="","",INDEX('Parâmetros'!$B$18:$B$117,MATCH(B499,'Parâmetros'!$A$18:$A$117,0)))</f>
        <v/>
      </c>
      <c r="D499" s="43">
        <f>IF(B499="","",INDEX('Parâmetros'!$I$18:$I$117,MATCH(B499,'Parâmetros'!$A$18:$A$117,0)))</f>
        <v/>
      </c>
      <c r="E499" s="44">
        <f>IF(B499="","",IF(COUNTIFS('Histórico'!$B$6:$B$305,B499,'Histórico'!$A$6:$A$305,"&gt;="&amp;EDATE(EOMONTH('Parâmetros'!$B$2,0)+1,-'Parâmetros'!$B$4),'Histórico'!$A$6:$A$305,"&lt;="&amp;'Parâmetros'!$B$2,'Histórico'!$L$6:$L$305,"OK")&gt;='Parâmetros'!$B$11,AVERAGEIFS('Histórico'!$H$6:$H$305,'Histórico'!$B$6:$B$305,B499,'Histórico'!$A$6:$A$305,"&gt;="&amp;EDATE(EOMONTH('Parâmetros'!$B$2,0)+1,-'Parâmetros'!$B$4),'Histórico'!$A$6:$A$305,"&lt;="&amp;'Parâmetros'!$B$2,'Histórico'!$L$6:$L$305,"OK"),IF(INDEX('Parâmetros'!$G$18:$G$117,MATCH(B499,'Parâmetros'!$A$18:$A$117,0))="","",INDEX('Parâmetros'!$G$18:$G$117,MATCH(B499,'Parâmetros'!$A$18:$A$117,0)))))</f>
        <v/>
      </c>
      <c r="F499" s="45">
        <f>IF(B499="","",IF(COUNTIFS('Histórico'!$B$6:$B$305,B499,'Histórico'!$L$6:$L$305,"OK",'Histórico'!$M$6:$M$305,MONTH(A499),'Histórico'!$A$6:$A$305,"&lt;="&amp;'Parâmetros'!$B$2)&gt;='Parâmetros'!$B$12,MAX('Parâmetros'!$B$13,MIN('Parâmetros'!$B$14,IFERROR(AVERAGEIFS('Histórico'!$H$6:$H$305,'Histórico'!$B$6:$B$305,B499,'Histórico'!$L$6:$L$305,"OK",'Histórico'!$M$6:$M$305,MONTH(A499),'Histórico'!$A$6:$A$305,"&lt;="&amp;'Parâmetros'!$B$2)/AVERAGEIFS('Histórico'!$H$6:$H$305,'Histórico'!$B$6:$B$305,B499,'Histórico'!$L$6:$L$305,"OK",'Histórico'!$A$6:$A$305,"&lt;="&amp;'Parâmetros'!$B$2),1))),1))</f>
        <v/>
      </c>
      <c r="G499" s="45">
        <f>IF(OR(A499="",B499=""),"",MAX(0.1,1+SUMPRODUCT(--('Eventos'!$B$6:$B$105&lt;=EOMONTH(A499,0)),--('Eventos'!$C$6:$C$105&gt;=A499),--((('Eventos'!$D$6:$D$105=B499)+('Eventos'!$D$6:$D$105="TODOS"))&gt;0),--('Eventos'!$G$6:$G$105="Ativo"),--('Eventos'!$I$6:$I$105="OK"),'Eventos'!$F$6:$F$105)))</f>
        <v/>
      </c>
      <c r="H499" s="44">
        <f>IF(OR(B499="",E499=""),"",MAX(0,E499*F499*G499))</f>
        <v/>
      </c>
      <c r="I499" s="44">
        <f>IF(H499="","",H499*'Parâmetros'!$B$6)</f>
        <v/>
      </c>
      <c r="J499" s="44">
        <f>IF(H499="","",H499*'Parâmetros'!$B$7)</f>
        <v/>
      </c>
      <c r="K499" s="44">
        <f>IF(H499="","",H499*'Parâmetros'!$B$8)</f>
        <v/>
      </c>
      <c r="L499" s="44">
        <f>IF(H499="","",IF('Parâmetros'!$B$5="Conservador",I499,IF('Parâmetros'!$B$5="Otimista",K499,J499)))</f>
        <v/>
      </c>
      <c r="M499" s="46">
        <f>IF(B499="","",IF(COUNTIFS('Histórico'!$B$6:$B$305,B499,'Histórico'!$J$6:$J$305,"&lt;&gt;")&gt;='Parâmetros'!$B$10,AVERAGEIFS('Histórico'!$K$6:$K$305,'Histórico'!$B$6:$B$305,B499,'Histórico'!$J$6:$J$305,"&lt;&gt;"),'Parâmetros'!$B$9))</f>
        <v/>
      </c>
      <c r="N499" s="44">
        <f>IF(L499="","",MAX(0,L499*(1-M499)))</f>
        <v/>
      </c>
      <c r="O499" s="44">
        <f>IF(L499="","",L499*(1+M499))</f>
        <v/>
      </c>
      <c r="P499" s="44">
        <f>IF(L499="","",IF(INDEX('Parâmetros'!$E$18:$E$117,MATCH(B499,'Parâmetros'!$A$18:$A$117,0))="","",INDEX('Parâmetros'!$E$18:$E$117,MATCH(B499,'Parâmetros'!$A$18:$A$117,0))+N(INDEX('Parâmetros'!$F$18:$F$117,MATCH(B499,'Parâmetros'!$A$18:$A$117,0)))-SUMIFS($L$6:L499,$B$6:B499,B499,$A$6:A499,"&lt;="&amp;A499)))</f>
        <v/>
      </c>
      <c r="Q499" s="44">
        <f>IF(P499="","",MAX(0,-P499))</f>
        <v/>
      </c>
      <c r="R499" s="43">
        <f>IF(B499="","",IF(L499="","SEM BASE",IF(P499="","ESTOQUE NÃO INFORMADO",IF(P499&lt;0,"RUPTURA PREVISTA",IF(D499="Sem histórico","USAR DEMANDA INICIAL",IF(D499="Histórico insuficiente","HISTÓRICO INSUFICIENTE","OK"))))))</f>
        <v/>
      </c>
    </row>
    <row r="500">
      <c r="A500" s="42">
        <f>IF(B500="","",EDATE(EOMONTH('Parâmetros'!$B$2,0)+1,MOD(ROW()-6,12)))</f>
        <v/>
      </c>
      <c r="B50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00" s="43">
        <f>IF(B500="","",INDEX('Parâmetros'!$B$18:$B$117,MATCH(B500,'Parâmetros'!$A$18:$A$117,0)))</f>
        <v/>
      </c>
      <c r="D500" s="43">
        <f>IF(B500="","",INDEX('Parâmetros'!$I$18:$I$117,MATCH(B500,'Parâmetros'!$A$18:$A$117,0)))</f>
        <v/>
      </c>
      <c r="E500" s="44">
        <f>IF(B500="","",IF(COUNTIFS('Histórico'!$B$6:$B$305,B500,'Histórico'!$A$6:$A$305,"&gt;="&amp;EDATE(EOMONTH('Parâmetros'!$B$2,0)+1,-'Parâmetros'!$B$4),'Histórico'!$A$6:$A$305,"&lt;="&amp;'Parâmetros'!$B$2,'Histórico'!$L$6:$L$305,"OK")&gt;='Parâmetros'!$B$11,AVERAGEIFS('Histórico'!$H$6:$H$305,'Histórico'!$B$6:$B$305,B500,'Histórico'!$A$6:$A$305,"&gt;="&amp;EDATE(EOMONTH('Parâmetros'!$B$2,0)+1,-'Parâmetros'!$B$4),'Histórico'!$A$6:$A$305,"&lt;="&amp;'Parâmetros'!$B$2,'Histórico'!$L$6:$L$305,"OK"),IF(INDEX('Parâmetros'!$G$18:$G$117,MATCH(B500,'Parâmetros'!$A$18:$A$117,0))="","",INDEX('Parâmetros'!$G$18:$G$117,MATCH(B500,'Parâmetros'!$A$18:$A$117,0)))))</f>
        <v/>
      </c>
      <c r="F500" s="45">
        <f>IF(B500="","",IF(COUNTIFS('Histórico'!$B$6:$B$305,B500,'Histórico'!$L$6:$L$305,"OK",'Histórico'!$M$6:$M$305,MONTH(A500),'Histórico'!$A$6:$A$305,"&lt;="&amp;'Parâmetros'!$B$2)&gt;='Parâmetros'!$B$12,MAX('Parâmetros'!$B$13,MIN('Parâmetros'!$B$14,IFERROR(AVERAGEIFS('Histórico'!$H$6:$H$305,'Histórico'!$B$6:$B$305,B500,'Histórico'!$L$6:$L$305,"OK",'Histórico'!$M$6:$M$305,MONTH(A500),'Histórico'!$A$6:$A$305,"&lt;="&amp;'Parâmetros'!$B$2)/AVERAGEIFS('Histórico'!$H$6:$H$305,'Histórico'!$B$6:$B$305,B500,'Histórico'!$L$6:$L$305,"OK",'Histórico'!$A$6:$A$305,"&lt;="&amp;'Parâmetros'!$B$2),1))),1))</f>
        <v/>
      </c>
      <c r="G500" s="45">
        <f>IF(OR(A500="",B500=""),"",MAX(0.1,1+SUMPRODUCT(--('Eventos'!$B$6:$B$105&lt;=EOMONTH(A500,0)),--('Eventos'!$C$6:$C$105&gt;=A500),--((('Eventos'!$D$6:$D$105=B500)+('Eventos'!$D$6:$D$105="TODOS"))&gt;0),--('Eventos'!$G$6:$G$105="Ativo"),--('Eventos'!$I$6:$I$105="OK"),'Eventos'!$F$6:$F$105)))</f>
        <v/>
      </c>
      <c r="H500" s="44">
        <f>IF(OR(B500="",E500=""),"",MAX(0,E500*F500*G500))</f>
        <v/>
      </c>
      <c r="I500" s="44">
        <f>IF(H500="","",H500*'Parâmetros'!$B$6)</f>
        <v/>
      </c>
      <c r="J500" s="44">
        <f>IF(H500="","",H500*'Parâmetros'!$B$7)</f>
        <v/>
      </c>
      <c r="K500" s="44">
        <f>IF(H500="","",H500*'Parâmetros'!$B$8)</f>
        <v/>
      </c>
      <c r="L500" s="44">
        <f>IF(H500="","",IF('Parâmetros'!$B$5="Conservador",I500,IF('Parâmetros'!$B$5="Otimista",K500,J500)))</f>
        <v/>
      </c>
      <c r="M500" s="46">
        <f>IF(B500="","",IF(COUNTIFS('Histórico'!$B$6:$B$305,B500,'Histórico'!$J$6:$J$305,"&lt;&gt;")&gt;='Parâmetros'!$B$10,AVERAGEIFS('Histórico'!$K$6:$K$305,'Histórico'!$B$6:$B$305,B500,'Histórico'!$J$6:$J$305,"&lt;&gt;"),'Parâmetros'!$B$9))</f>
        <v/>
      </c>
      <c r="N500" s="44">
        <f>IF(L500="","",MAX(0,L500*(1-M500)))</f>
        <v/>
      </c>
      <c r="O500" s="44">
        <f>IF(L500="","",L500*(1+M500))</f>
        <v/>
      </c>
      <c r="P500" s="44">
        <f>IF(L500="","",IF(INDEX('Parâmetros'!$E$18:$E$117,MATCH(B500,'Parâmetros'!$A$18:$A$117,0))="","",INDEX('Parâmetros'!$E$18:$E$117,MATCH(B500,'Parâmetros'!$A$18:$A$117,0))+N(INDEX('Parâmetros'!$F$18:$F$117,MATCH(B500,'Parâmetros'!$A$18:$A$117,0)))-SUMIFS($L$6:L500,$B$6:B500,B500,$A$6:A500,"&lt;="&amp;A500)))</f>
        <v/>
      </c>
      <c r="Q500" s="44">
        <f>IF(P500="","",MAX(0,-P500))</f>
        <v/>
      </c>
      <c r="R500" s="43">
        <f>IF(B500="","",IF(L500="","SEM BASE",IF(P500="","ESTOQUE NÃO INFORMADO",IF(P500&lt;0,"RUPTURA PREVISTA",IF(D500="Sem histórico","USAR DEMANDA INICIAL",IF(D500="Histórico insuficiente","HISTÓRICO INSUFICIENTE","OK"))))))</f>
        <v/>
      </c>
    </row>
    <row r="501">
      <c r="A501" s="42">
        <f>IF(B501="","",EDATE(EOMONTH('Parâmetros'!$B$2,0)+1,MOD(ROW()-6,12)))</f>
        <v/>
      </c>
      <c r="B50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01" s="43">
        <f>IF(B501="","",INDEX('Parâmetros'!$B$18:$B$117,MATCH(B501,'Parâmetros'!$A$18:$A$117,0)))</f>
        <v/>
      </c>
      <c r="D501" s="43">
        <f>IF(B501="","",INDEX('Parâmetros'!$I$18:$I$117,MATCH(B501,'Parâmetros'!$A$18:$A$117,0)))</f>
        <v/>
      </c>
      <c r="E501" s="44">
        <f>IF(B501="","",IF(COUNTIFS('Histórico'!$B$6:$B$305,B501,'Histórico'!$A$6:$A$305,"&gt;="&amp;EDATE(EOMONTH('Parâmetros'!$B$2,0)+1,-'Parâmetros'!$B$4),'Histórico'!$A$6:$A$305,"&lt;="&amp;'Parâmetros'!$B$2,'Histórico'!$L$6:$L$305,"OK")&gt;='Parâmetros'!$B$11,AVERAGEIFS('Histórico'!$H$6:$H$305,'Histórico'!$B$6:$B$305,B501,'Histórico'!$A$6:$A$305,"&gt;="&amp;EDATE(EOMONTH('Parâmetros'!$B$2,0)+1,-'Parâmetros'!$B$4),'Histórico'!$A$6:$A$305,"&lt;="&amp;'Parâmetros'!$B$2,'Histórico'!$L$6:$L$305,"OK"),IF(INDEX('Parâmetros'!$G$18:$G$117,MATCH(B501,'Parâmetros'!$A$18:$A$117,0))="","",INDEX('Parâmetros'!$G$18:$G$117,MATCH(B501,'Parâmetros'!$A$18:$A$117,0)))))</f>
        <v/>
      </c>
      <c r="F501" s="45">
        <f>IF(B501="","",IF(COUNTIFS('Histórico'!$B$6:$B$305,B501,'Histórico'!$L$6:$L$305,"OK",'Histórico'!$M$6:$M$305,MONTH(A501),'Histórico'!$A$6:$A$305,"&lt;="&amp;'Parâmetros'!$B$2)&gt;='Parâmetros'!$B$12,MAX('Parâmetros'!$B$13,MIN('Parâmetros'!$B$14,IFERROR(AVERAGEIFS('Histórico'!$H$6:$H$305,'Histórico'!$B$6:$B$305,B501,'Histórico'!$L$6:$L$305,"OK",'Histórico'!$M$6:$M$305,MONTH(A501),'Histórico'!$A$6:$A$305,"&lt;="&amp;'Parâmetros'!$B$2)/AVERAGEIFS('Histórico'!$H$6:$H$305,'Histórico'!$B$6:$B$305,B501,'Histórico'!$L$6:$L$305,"OK",'Histórico'!$A$6:$A$305,"&lt;="&amp;'Parâmetros'!$B$2),1))),1))</f>
        <v/>
      </c>
      <c r="G501" s="45">
        <f>IF(OR(A501="",B501=""),"",MAX(0.1,1+SUMPRODUCT(--('Eventos'!$B$6:$B$105&lt;=EOMONTH(A501,0)),--('Eventos'!$C$6:$C$105&gt;=A501),--((('Eventos'!$D$6:$D$105=B501)+('Eventos'!$D$6:$D$105="TODOS"))&gt;0),--('Eventos'!$G$6:$G$105="Ativo"),--('Eventos'!$I$6:$I$105="OK"),'Eventos'!$F$6:$F$105)))</f>
        <v/>
      </c>
      <c r="H501" s="44">
        <f>IF(OR(B501="",E501=""),"",MAX(0,E501*F501*G501))</f>
        <v/>
      </c>
      <c r="I501" s="44">
        <f>IF(H501="","",H501*'Parâmetros'!$B$6)</f>
        <v/>
      </c>
      <c r="J501" s="44">
        <f>IF(H501="","",H501*'Parâmetros'!$B$7)</f>
        <v/>
      </c>
      <c r="K501" s="44">
        <f>IF(H501="","",H501*'Parâmetros'!$B$8)</f>
        <v/>
      </c>
      <c r="L501" s="44">
        <f>IF(H501="","",IF('Parâmetros'!$B$5="Conservador",I501,IF('Parâmetros'!$B$5="Otimista",K501,J501)))</f>
        <v/>
      </c>
      <c r="M501" s="46">
        <f>IF(B501="","",IF(COUNTIFS('Histórico'!$B$6:$B$305,B501,'Histórico'!$J$6:$J$305,"&lt;&gt;")&gt;='Parâmetros'!$B$10,AVERAGEIFS('Histórico'!$K$6:$K$305,'Histórico'!$B$6:$B$305,B501,'Histórico'!$J$6:$J$305,"&lt;&gt;"),'Parâmetros'!$B$9))</f>
        <v/>
      </c>
      <c r="N501" s="44">
        <f>IF(L501="","",MAX(0,L501*(1-M501)))</f>
        <v/>
      </c>
      <c r="O501" s="44">
        <f>IF(L501="","",L501*(1+M501))</f>
        <v/>
      </c>
      <c r="P501" s="44">
        <f>IF(L501="","",IF(INDEX('Parâmetros'!$E$18:$E$117,MATCH(B501,'Parâmetros'!$A$18:$A$117,0))="","",INDEX('Parâmetros'!$E$18:$E$117,MATCH(B501,'Parâmetros'!$A$18:$A$117,0))+N(INDEX('Parâmetros'!$F$18:$F$117,MATCH(B501,'Parâmetros'!$A$18:$A$117,0)))-SUMIFS($L$6:L501,$B$6:B501,B501,$A$6:A501,"&lt;="&amp;A501)))</f>
        <v/>
      </c>
      <c r="Q501" s="44">
        <f>IF(P501="","",MAX(0,-P501))</f>
        <v/>
      </c>
      <c r="R501" s="43">
        <f>IF(B501="","",IF(L501="","SEM BASE",IF(P501="","ESTOQUE NÃO INFORMADO",IF(P501&lt;0,"RUPTURA PREVISTA",IF(D501="Sem histórico","USAR DEMANDA INICIAL",IF(D501="Histórico insuficiente","HISTÓRICO INSUFICIENTE","OK"))))))</f>
        <v/>
      </c>
    </row>
    <row r="502">
      <c r="A502" s="42">
        <f>IF(B502="","",EDATE(EOMONTH('Parâmetros'!$B$2,0)+1,MOD(ROW()-6,12)))</f>
        <v/>
      </c>
      <c r="B50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02" s="43">
        <f>IF(B502="","",INDEX('Parâmetros'!$B$18:$B$117,MATCH(B502,'Parâmetros'!$A$18:$A$117,0)))</f>
        <v/>
      </c>
      <c r="D502" s="43">
        <f>IF(B502="","",INDEX('Parâmetros'!$I$18:$I$117,MATCH(B502,'Parâmetros'!$A$18:$A$117,0)))</f>
        <v/>
      </c>
      <c r="E502" s="44">
        <f>IF(B502="","",IF(COUNTIFS('Histórico'!$B$6:$B$305,B502,'Histórico'!$A$6:$A$305,"&gt;="&amp;EDATE(EOMONTH('Parâmetros'!$B$2,0)+1,-'Parâmetros'!$B$4),'Histórico'!$A$6:$A$305,"&lt;="&amp;'Parâmetros'!$B$2,'Histórico'!$L$6:$L$305,"OK")&gt;='Parâmetros'!$B$11,AVERAGEIFS('Histórico'!$H$6:$H$305,'Histórico'!$B$6:$B$305,B502,'Histórico'!$A$6:$A$305,"&gt;="&amp;EDATE(EOMONTH('Parâmetros'!$B$2,0)+1,-'Parâmetros'!$B$4),'Histórico'!$A$6:$A$305,"&lt;="&amp;'Parâmetros'!$B$2,'Histórico'!$L$6:$L$305,"OK"),IF(INDEX('Parâmetros'!$G$18:$G$117,MATCH(B502,'Parâmetros'!$A$18:$A$117,0))="","",INDEX('Parâmetros'!$G$18:$G$117,MATCH(B502,'Parâmetros'!$A$18:$A$117,0)))))</f>
        <v/>
      </c>
      <c r="F502" s="45">
        <f>IF(B502="","",IF(COUNTIFS('Histórico'!$B$6:$B$305,B502,'Histórico'!$L$6:$L$305,"OK",'Histórico'!$M$6:$M$305,MONTH(A502),'Histórico'!$A$6:$A$305,"&lt;="&amp;'Parâmetros'!$B$2)&gt;='Parâmetros'!$B$12,MAX('Parâmetros'!$B$13,MIN('Parâmetros'!$B$14,IFERROR(AVERAGEIFS('Histórico'!$H$6:$H$305,'Histórico'!$B$6:$B$305,B502,'Histórico'!$L$6:$L$305,"OK",'Histórico'!$M$6:$M$305,MONTH(A502),'Histórico'!$A$6:$A$305,"&lt;="&amp;'Parâmetros'!$B$2)/AVERAGEIFS('Histórico'!$H$6:$H$305,'Histórico'!$B$6:$B$305,B502,'Histórico'!$L$6:$L$305,"OK",'Histórico'!$A$6:$A$305,"&lt;="&amp;'Parâmetros'!$B$2),1))),1))</f>
        <v/>
      </c>
      <c r="G502" s="45">
        <f>IF(OR(A502="",B502=""),"",MAX(0.1,1+SUMPRODUCT(--('Eventos'!$B$6:$B$105&lt;=EOMONTH(A502,0)),--('Eventos'!$C$6:$C$105&gt;=A502),--((('Eventos'!$D$6:$D$105=B502)+('Eventos'!$D$6:$D$105="TODOS"))&gt;0),--('Eventos'!$G$6:$G$105="Ativo"),--('Eventos'!$I$6:$I$105="OK"),'Eventos'!$F$6:$F$105)))</f>
        <v/>
      </c>
      <c r="H502" s="44">
        <f>IF(OR(B502="",E502=""),"",MAX(0,E502*F502*G502))</f>
        <v/>
      </c>
      <c r="I502" s="44">
        <f>IF(H502="","",H502*'Parâmetros'!$B$6)</f>
        <v/>
      </c>
      <c r="J502" s="44">
        <f>IF(H502="","",H502*'Parâmetros'!$B$7)</f>
        <v/>
      </c>
      <c r="K502" s="44">
        <f>IF(H502="","",H502*'Parâmetros'!$B$8)</f>
        <v/>
      </c>
      <c r="L502" s="44">
        <f>IF(H502="","",IF('Parâmetros'!$B$5="Conservador",I502,IF('Parâmetros'!$B$5="Otimista",K502,J502)))</f>
        <v/>
      </c>
      <c r="M502" s="46">
        <f>IF(B502="","",IF(COUNTIFS('Histórico'!$B$6:$B$305,B502,'Histórico'!$J$6:$J$305,"&lt;&gt;")&gt;='Parâmetros'!$B$10,AVERAGEIFS('Histórico'!$K$6:$K$305,'Histórico'!$B$6:$B$305,B502,'Histórico'!$J$6:$J$305,"&lt;&gt;"),'Parâmetros'!$B$9))</f>
        <v/>
      </c>
      <c r="N502" s="44">
        <f>IF(L502="","",MAX(0,L502*(1-M502)))</f>
        <v/>
      </c>
      <c r="O502" s="44">
        <f>IF(L502="","",L502*(1+M502))</f>
        <v/>
      </c>
      <c r="P502" s="44">
        <f>IF(L502="","",IF(INDEX('Parâmetros'!$E$18:$E$117,MATCH(B502,'Parâmetros'!$A$18:$A$117,0))="","",INDEX('Parâmetros'!$E$18:$E$117,MATCH(B502,'Parâmetros'!$A$18:$A$117,0))+N(INDEX('Parâmetros'!$F$18:$F$117,MATCH(B502,'Parâmetros'!$A$18:$A$117,0)))-SUMIFS($L$6:L502,$B$6:B502,B502,$A$6:A502,"&lt;="&amp;A502)))</f>
        <v/>
      </c>
      <c r="Q502" s="44">
        <f>IF(P502="","",MAX(0,-P502))</f>
        <v/>
      </c>
      <c r="R502" s="43">
        <f>IF(B502="","",IF(L502="","SEM BASE",IF(P502="","ESTOQUE NÃO INFORMADO",IF(P502&lt;0,"RUPTURA PREVISTA",IF(D502="Sem histórico","USAR DEMANDA INICIAL",IF(D502="Histórico insuficiente","HISTÓRICO INSUFICIENTE","OK"))))))</f>
        <v/>
      </c>
    </row>
    <row r="503">
      <c r="A503" s="42">
        <f>IF(B503="","",EDATE(EOMONTH('Parâmetros'!$B$2,0)+1,MOD(ROW()-6,12)))</f>
        <v/>
      </c>
      <c r="B50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03" s="43">
        <f>IF(B503="","",INDEX('Parâmetros'!$B$18:$B$117,MATCH(B503,'Parâmetros'!$A$18:$A$117,0)))</f>
        <v/>
      </c>
      <c r="D503" s="43">
        <f>IF(B503="","",INDEX('Parâmetros'!$I$18:$I$117,MATCH(B503,'Parâmetros'!$A$18:$A$117,0)))</f>
        <v/>
      </c>
      <c r="E503" s="44">
        <f>IF(B503="","",IF(COUNTIFS('Histórico'!$B$6:$B$305,B503,'Histórico'!$A$6:$A$305,"&gt;="&amp;EDATE(EOMONTH('Parâmetros'!$B$2,0)+1,-'Parâmetros'!$B$4),'Histórico'!$A$6:$A$305,"&lt;="&amp;'Parâmetros'!$B$2,'Histórico'!$L$6:$L$305,"OK")&gt;='Parâmetros'!$B$11,AVERAGEIFS('Histórico'!$H$6:$H$305,'Histórico'!$B$6:$B$305,B503,'Histórico'!$A$6:$A$305,"&gt;="&amp;EDATE(EOMONTH('Parâmetros'!$B$2,0)+1,-'Parâmetros'!$B$4),'Histórico'!$A$6:$A$305,"&lt;="&amp;'Parâmetros'!$B$2,'Histórico'!$L$6:$L$305,"OK"),IF(INDEX('Parâmetros'!$G$18:$G$117,MATCH(B503,'Parâmetros'!$A$18:$A$117,0))="","",INDEX('Parâmetros'!$G$18:$G$117,MATCH(B503,'Parâmetros'!$A$18:$A$117,0)))))</f>
        <v/>
      </c>
      <c r="F503" s="45">
        <f>IF(B503="","",IF(COUNTIFS('Histórico'!$B$6:$B$305,B503,'Histórico'!$L$6:$L$305,"OK",'Histórico'!$M$6:$M$305,MONTH(A503),'Histórico'!$A$6:$A$305,"&lt;="&amp;'Parâmetros'!$B$2)&gt;='Parâmetros'!$B$12,MAX('Parâmetros'!$B$13,MIN('Parâmetros'!$B$14,IFERROR(AVERAGEIFS('Histórico'!$H$6:$H$305,'Histórico'!$B$6:$B$305,B503,'Histórico'!$L$6:$L$305,"OK",'Histórico'!$M$6:$M$305,MONTH(A503),'Histórico'!$A$6:$A$305,"&lt;="&amp;'Parâmetros'!$B$2)/AVERAGEIFS('Histórico'!$H$6:$H$305,'Histórico'!$B$6:$B$305,B503,'Histórico'!$L$6:$L$305,"OK",'Histórico'!$A$6:$A$305,"&lt;="&amp;'Parâmetros'!$B$2),1))),1))</f>
        <v/>
      </c>
      <c r="G503" s="45">
        <f>IF(OR(A503="",B503=""),"",MAX(0.1,1+SUMPRODUCT(--('Eventos'!$B$6:$B$105&lt;=EOMONTH(A503,0)),--('Eventos'!$C$6:$C$105&gt;=A503),--((('Eventos'!$D$6:$D$105=B503)+('Eventos'!$D$6:$D$105="TODOS"))&gt;0),--('Eventos'!$G$6:$G$105="Ativo"),--('Eventos'!$I$6:$I$105="OK"),'Eventos'!$F$6:$F$105)))</f>
        <v/>
      </c>
      <c r="H503" s="44">
        <f>IF(OR(B503="",E503=""),"",MAX(0,E503*F503*G503))</f>
        <v/>
      </c>
      <c r="I503" s="44">
        <f>IF(H503="","",H503*'Parâmetros'!$B$6)</f>
        <v/>
      </c>
      <c r="J503" s="44">
        <f>IF(H503="","",H503*'Parâmetros'!$B$7)</f>
        <v/>
      </c>
      <c r="K503" s="44">
        <f>IF(H503="","",H503*'Parâmetros'!$B$8)</f>
        <v/>
      </c>
      <c r="L503" s="44">
        <f>IF(H503="","",IF('Parâmetros'!$B$5="Conservador",I503,IF('Parâmetros'!$B$5="Otimista",K503,J503)))</f>
        <v/>
      </c>
      <c r="M503" s="46">
        <f>IF(B503="","",IF(COUNTIFS('Histórico'!$B$6:$B$305,B503,'Histórico'!$J$6:$J$305,"&lt;&gt;")&gt;='Parâmetros'!$B$10,AVERAGEIFS('Histórico'!$K$6:$K$305,'Histórico'!$B$6:$B$305,B503,'Histórico'!$J$6:$J$305,"&lt;&gt;"),'Parâmetros'!$B$9))</f>
        <v/>
      </c>
      <c r="N503" s="44">
        <f>IF(L503="","",MAX(0,L503*(1-M503)))</f>
        <v/>
      </c>
      <c r="O503" s="44">
        <f>IF(L503="","",L503*(1+M503))</f>
        <v/>
      </c>
      <c r="P503" s="44">
        <f>IF(L503="","",IF(INDEX('Parâmetros'!$E$18:$E$117,MATCH(B503,'Parâmetros'!$A$18:$A$117,0))="","",INDEX('Parâmetros'!$E$18:$E$117,MATCH(B503,'Parâmetros'!$A$18:$A$117,0))+N(INDEX('Parâmetros'!$F$18:$F$117,MATCH(B503,'Parâmetros'!$A$18:$A$117,0)))-SUMIFS($L$6:L503,$B$6:B503,B503,$A$6:A503,"&lt;="&amp;A503)))</f>
        <v/>
      </c>
      <c r="Q503" s="44">
        <f>IF(P503="","",MAX(0,-P503))</f>
        <v/>
      </c>
      <c r="R503" s="43">
        <f>IF(B503="","",IF(L503="","SEM BASE",IF(P503="","ESTOQUE NÃO INFORMADO",IF(P503&lt;0,"RUPTURA PREVISTA",IF(D503="Sem histórico","USAR DEMANDA INICIAL",IF(D503="Histórico insuficiente","HISTÓRICO INSUFICIENTE","OK"))))))</f>
        <v/>
      </c>
    </row>
    <row r="504">
      <c r="A504" s="42">
        <f>IF(B504="","",EDATE(EOMONTH('Parâmetros'!$B$2,0)+1,MOD(ROW()-6,12)))</f>
        <v/>
      </c>
      <c r="B50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04" s="43">
        <f>IF(B504="","",INDEX('Parâmetros'!$B$18:$B$117,MATCH(B504,'Parâmetros'!$A$18:$A$117,0)))</f>
        <v/>
      </c>
      <c r="D504" s="43">
        <f>IF(B504="","",INDEX('Parâmetros'!$I$18:$I$117,MATCH(B504,'Parâmetros'!$A$18:$A$117,0)))</f>
        <v/>
      </c>
      <c r="E504" s="44">
        <f>IF(B504="","",IF(COUNTIFS('Histórico'!$B$6:$B$305,B504,'Histórico'!$A$6:$A$305,"&gt;="&amp;EDATE(EOMONTH('Parâmetros'!$B$2,0)+1,-'Parâmetros'!$B$4),'Histórico'!$A$6:$A$305,"&lt;="&amp;'Parâmetros'!$B$2,'Histórico'!$L$6:$L$305,"OK")&gt;='Parâmetros'!$B$11,AVERAGEIFS('Histórico'!$H$6:$H$305,'Histórico'!$B$6:$B$305,B504,'Histórico'!$A$6:$A$305,"&gt;="&amp;EDATE(EOMONTH('Parâmetros'!$B$2,0)+1,-'Parâmetros'!$B$4),'Histórico'!$A$6:$A$305,"&lt;="&amp;'Parâmetros'!$B$2,'Histórico'!$L$6:$L$305,"OK"),IF(INDEX('Parâmetros'!$G$18:$G$117,MATCH(B504,'Parâmetros'!$A$18:$A$117,0))="","",INDEX('Parâmetros'!$G$18:$G$117,MATCH(B504,'Parâmetros'!$A$18:$A$117,0)))))</f>
        <v/>
      </c>
      <c r="F504" s="45">
        <f>IF(B504="","",IF(COUNTIFS('Histórico'!$B$6:$B$305,B504,'Histórico'!$L$6:$L$305,"OK",'Histórico'!$M$6:$M$305,MONTH(A504),'Histórico'!$A$6:$A$305,"&lt;="&amp;'Parâmetros'!$B$2)&gt;='Parâmetros'!$B$12,MAX('Parâmetros'!$B$13,MIN('Parâmetros'!$B$14,IFERROR(AVERAGEIFS('Histórico'!$H$6:$H$305,'Histórico'!$B$6:$B$305,B504,'Histórico'!$L$6:$L$305,"OK",'Histórico'!$M$6:$M$305,MONTH(A504),'Histórico'!$A$6:$A$305,"&lt;="&amp;'Parâmetros'!$B$2)/AVERAGEIFS('Histórico'!$H$6:$H$305,'Histórico'!$B$6:$B$305,B504,'Histórico'!$L$6:$L$305,"OK",'Histórico'!$A$6:$A$305,"&lt;="&amp;'Parâmetros'!$B$2),1))),1))</f>
        <v/>
      </c>
      <c r="G504" s="45">
        <f>IF(OR(A504="",B504=""),"",MAX(0.1,1+SUMPRODUCT(--('Eventos'!$B$6:$B$105&lt;=EOMONTH(A504,0)),--('Eventos'!$C$6:$C$105&gt;=A504),--((('Eventos'!$D$6:$D$105=B504)+('Eventos'!$D$6:$D$105="TODOS"))&gt;0),--('Eventos'!$G$6:$G$105="Ativo"),--('Eventos'!$I$6:$I$105="OK"),'Eventos'!$F$6:$F$105)))</f>
        <v/>
      </c>
      <c r="H504" s="44">
        <f>IF(OR(B504="",E504=""),"",MAX(0,E504*F504*G504))</f>
        <v/>
      </c>
      <c r="I504" s="44">
        <f>IF(H504="","",H504*'Parâmetros'!$B$6)</f>
        <v/>
      </c>
      <c r="J504" s="44">
        <f>IF(H504="","",H504*'Parâmetros'!$B$7)</f>
        <v/>
      </c>
      <c r="K504" s="44">
        <f>IF(H504="","",H504*'Parâmetros'!$B$8)</f>
        <v/>
      </c>
      <c r="L504" s="44">
        <f>IF(H504="","",IF('Parâmetros'!$B$5="Conservador",I504,IF('Parâmetros'!$B$5="Otimista",K504,J504)))</f>
        <v/>
      </c>
      <c r="M504" s="46">
        <f>IF(B504="","",IF(COUNTIFS('Histórico'!$B$6:$B$305,B504,'Histórico'!$J$6:$J$305,"&lt;&gt;")&gt;='Parâmetros'!$B$10,AVERAGEIFS('Histórico'!$K$6:$K$305,'Histórico'!$B$6:$B$305,B504,'Histórico'!$J$6:$J$305,"&lt;&gt;"),'Parâmetros'!$B$9))</f>
        <v/>
      </c>
      <c r="N504" s="44">
        <f>IF(L504="","",MAX(0,L504*(1-M504)))</f>
        <v/>
      </c>
      <c r="O504" s="44">
        <f>IF(L504="","",L504*(1+M504))</f>
        <v/>
      </c>
      <c r="P504" s="44">
        <f>IF(L504="","",IF(INDEX('Parâmetros'!$E$18:$E$117,MATCH(B504,'Parâmetros'!$A$18:$A$117,0))="","",INDEX('Parâmetros'!$E$18:$E$117,MATCH(B504,'Parâmetros'!$A$18:$A$117,0))+N(INDEX('Parâmetros'!$F$18:$F$117,MATCH(B504,'Parâmetros'!$A$18:$A$117,0)))-SUMIFS($L$6:L504,$B$6:B504,B504,$A$6:A504,"&lt;="&amp;A504)))</f>
        <v/>
      </c>
      <c r="Q504" s="44">
        <f>IF(P504="","",MAX(0,-P504))</f>
        <v/>
      </c>
      <c r="R504" s="43">
        <f>IF(B504="","",IF(L504="","SEM BASE",IF(P504="","ESTOQUE NÃO INFORMADO",IF(P504&lt;0,"RUPTURA PREVISTA",IF(D504="Sem histórico","USAR DEMANDA INICIAL",IF(D504="Histórico insuficiente","HISTÓRICO INSUFICIENTE","OK"))))))</f>
        <v/>
      </c>
    </row>
    <row r="505">
      <c r="A505" s="42">
        <f>IF(B505="","",EDATE(EOMONTH('Parâmetros'!$B$2,0)+1,MOD(ROW()-6,12)))</f>
        <v/>
      </c>
      <c r="B50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05" s="43">
        <f>IF(B505="","",INDEX('Parâmetros'!$B$18:$B$117,MATCH(B505,'Parâmetros'!$A$18:$A$117,0)))</f>
        <v/>
      </c>
      <c r="D505" s="43">
        <f>IF(B505="","",INDEX('Parâmetros'!$I$18:$I$117,MATCH(B505,'Parâmetros'!$A$18:$A$117,0)))</f>
        <v/>
      </c>
      <c r="E505" s="44">
        <f>IF(B505="","",IF(COUNTIFS('Histórico'!$B$6:$B$305,B505,'Histórico'!$A$6:$A$305,"&gt;="&amp;EDATE(EOMONTH('Parâmetros'!$B$2,0)+1,-'Parâmetros'!$B$4),'Histórico'!$A$6:$A$305,"&lt;="&amp;'Parâmetros'!$B$2,'Histórico'!$L$6:$L$305,"OK")&gt;='Parâmetros'!$B$11,AVERAGEIFS('Histórico'!$H$6:$H$305,'Histórico'!$B$6:$B$305,B505,'Histórico'!$A$6:$A$305,"&gt;="&amp;EDATE(EOMONTH('Parâmetros'!$B$2,0)+1,-'Parâmetros'!$B$4),'Histórico'!$A$6:$A$305,"&lt;="&amp;'Parâmetros'!$B$2,'Histórico'!$L$6:$L$305,"OK"),IF(INDEX('Parâmetros'!$G$18:$G$117,MATCH(B505,'Parâmetros'!$A$18:$A$117,0))="","",INDEX('Parâmetros'!$G$18:$G$117,MATCH(B505,'Parâmetros'!$A$18:$A$117,0)))))</f>
        <v/>
      </c>
      <c r="F505" s="45">
        <f>IF(B505="","",IF(COUNTIFS('Histórico'!$B$6:$B$305,B505,'Histórico'!$L$6:$L$305,"OK",'Histórico'!$M$6:$M$305,MONTH(A505),'Histórico'!$A$6:$A$305,"&lt;="&amp;'Parâmetros'!$B$2)&gt;='Parâmetros'!$B$12,MAX('Parâmetros'!$B$13,MIN('Parâmetros'!$B$14,IFERROR(AVERAGEIFS('Histórico'!$H$6:$H$305,'Histórico'!$B$6:$B$305,B505,'Histórico'!$L$6:$L$305,"OK",'Histórico'!$M$6:$M$305,MONTH(A505),'Histórico'!$A$6:$A$305,"&lt;="&amp;'Parâmetros'!$B$2)/AVERAGEIFS('Histórico'!$H$6:$H$305,'Histórico'!$B$6:$B$305,B505,'Histórico'!$L$6:$L$305,"OK",'Histórico'!$A$6:$A$305,"&lt;="&amp;'Parâmetros'!$B$2),1))),1))</f>
        <v/>
      </c>
      <c r="G505" s="45">
        <f>IF(OR(A505="",B505=""),"",MAX(0.1,1+SUMPRODUCT(--('Eventos'!$B$6:$B$105&lt;=EOMONTH(A505,0)),--('Eventos'!$C$6:$C$105&gt;=A505),--((('Eventos'!$D$6:$D$105=B505)+('Eventos'!$D$6:$D$105="TODOS"))&gt;0),--('Eventos'!$G$6:$G$105="Ativo"),--('Eventos'!$I$6:$I$105="OK"),'Eventos'!$F$6:$F$105)))</f>
        <v/>
      </c>
      <c r="H505" s="44">
        <f>IF(OR(B505="",E505=""),"",MAX(0,E505*F505*G505))</f>
        <v/>
      </c>
      <c r="I505" s="44">
        <f>IF(H505="","",H505*'Parâmetros'!$B$6)</f>
        <v/>
      </c>
      <c r="J505" s="44">
        <f>IF(H505="","",H505*'Parâmetros'!$B$7)</f>
        <v/>
      </c>
      <c r="K505" s="44">
        <f>IF(H505="","",H505*'Parâmetros'!$B$8)</f>
        <v/>
      </c>
      <c r="L505" s="44">
        <f>IF(H505="","",IF('Parâmetros'!$B$5="Conservador",I505,IF('Parâmetros'!$B$5="Otimista",K505,J505)))</f>
        <v/>
      </c>
      <c r="M505" s="46">
        <f>IF(B505="","",IF(COUNTIFS('Histórico'!$B$6:$B$305,B505,'Histórico'!$J$6:$J$305,"&lt;&gt;")&gt;='Parâmetros'!$B$10,AVERAGEIFS('Histórico'!$K$6:$K$305,'Histórico'!$B$6:$B$305,B505,'Histórico'!$J$6:$J$305,"&lt;&gt;"),'Parâmetros'!$B$9))</f>
        <v/>
      </c>
      <c r="N505" s="44">
        <f>IF(L505="","",MAX(0,L505*(1-M505)))</f>
        <v/>
      </c>
      <c r="O505" s="44">
        <f>IF(L505="","",L505*(1+M505))</f>
        <v/>
      </c>
      <c r="P505" s="44">
        <f>IF(L505="","",IF(INDEX('Parâmetros'!$E$18:$E$117,MATCH(B505,'Parâmetros'!$A$18:$A$117,0))="","",INDEX('Parâmetros'!$E$18:$E$117,MATCH(B505,'Parâmetros'!$A$18:$A$117,0))+N(INDEX('Parâmetros'!$F$18:$F$117,MATCH(B505,'Parâmetros'!$A$18:$A$117,0)))-SUMIFS($L$6:L505,$B$6:B505,B505,$A$6:A505,"&lt;="&amp;A505)))</f>
        <v/>
      </c>
      <c r="Q505" s="44">
        <f>IF(P505="","",MAX(0,-P505))</f>
        <v/>
      </c>
      <c r="R505" s="43">
        <f>IF(B505="","",IF(L505="","SEM BASE",IF(P505="","ESTOQUE NÃO INFORMADO",IF(P505&lt;0,"RUPTURA PREVISTA",IF(D505="Sem histórico","USAR DEMANDA INICIAL",IF(D505="Histórico insuficiente","HISTÓRICO INSUFICIENTE","OK"))))))</f>
        <v/>
      </c>
    </row>
    <row r="506">
      <c r="A506" s="42">
        <f>IF(B506="","",EDATE(EOMONTH('Parâmetros'!$B$2,0)+1,MOD(ROW()-6,12)))</f>
        <v/>
      </c>
      <c r="B50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06" s="43">
        <f>IF(B506="","",INDEX('Parâmetros'!$B$18:$B$117,MATCH(B506,'Parâmetros'!$A$18:$A$117,0)))</f>
        <v/>
      </c>
      <c r="D506" s="43">
        <f>IF(B506="","",INDEX('Parâmetros'!$I$18:$I$117,MATCH(B506,'Parâmetros'!$A$18:$A$117,0)))</f>
        <v/>
      </c>
      <c r="E506" s="44">
        <f>IF(B506="","",IF(COUNTIFS('Histórico'!$B$6:$B$305,B506,'Histórico'!$A$6:$A$305,"&gt;="&amp;EDATE(EOMONTH('Parâmetros'!$B$2,0)+1,-'Parâmetros'!$B$4),'Histórico'!$A$6:$A$305,"&lt;="&amp;'Parâmetros'!$B$2,'Histórico'!$L$6:$L$305,"OK")&gt;='Parâmetros'!$B$11,AVERAGEIFS('Histórico'!$H$6:$H$305,'Histórico'!$B$6:$B$305,B506,'Histórico'!$A$6:$A$305,"&gt;="&amp;EDATE(EOMONTH('Parâmetros'!$B$2,0)+1,-'Parâmetros'!$B$4),'Histórico'!$A$6:$A$305,"&lt;="&amp;'Parâmetros'!$B$2,'Histórico'!$L$6:$L$305,"OK"),IF(INDEX('Parâmetros'!$G$18:$G$117,MATCH(B506,'Parâmetros'!$A$18:$A$117,0))="","",INDEX('Parâmetros'!$G$18:$G$117,MATCH(B506,'Parâmetros'!$A$18:$A$117,0)))))</f>
        <v/>
      </c>
      <c r="F506" s="45">
        <f>IF(B506="","",IF(COUNTIFS('Histórico'!$B$6:$B$305,B506,'Histórico'!$L$6:$L$305,"OK",'Histórico'!$M$6:$M$305,MONTH(A506),'Histórico'!$A$6:$A$305,"&lt;="&amp;'Parâmetros'!$B$2)&gt;='Parâmetros'!$B$12,MAX('Parâmetros'!$B$13,MIN('Parâmetros'!$B$14,IFERROR(AVERAGEIFS('Histórico'!$H$6:$H$305,'Histórico'!$B$6:$B$305,B506,'Histórico'!$L$6:$L$305,"OK",'Histórico'!$M$6:$M$305,MONTH(A506),'Histórico'!$A$6:$A$305,"&lt;="&amp;'Parâmetros'!$B$2)/AVERAGEIFS('Histórico'!$H$6:$H$305,'Histórico'!$B$6:$B$305,B506,'Histórico'!$L$6:$L$305,"OK",'Histórico'!$A$6:$A$305,"&lt;="&amp;'Parâmetros'!$B$2),1))),1))</f>
        <v/>
      </c>
      <c r="G506" s="45">
        <f>IF(OR(A506="",B506=""),"",MAX(0.1,1+SUMPRODUCT(--('Eventos'!$B$6:$B$105&lt;=EOMONTH(A506,0)),--('Eventos'!$C$6:$C$105&gt;=A506),--((('Eventos'!$D$6:$D$105=B506)+('Eventos'!$D$6:$D$105="TODOS"))&gt;0),--('Eventos'!$G$6:$G$105="Ativo"),--('Eventos'!$I$6:$I$105="OK"),'Eventos'!$F$6:$F$105)))</f>
        <v/>
      </c>
      <c r="H506" s="44">
        <f>IF(OR(B506="",E506=""),"",MAX(0,E506*F506*G506))</f>
        <v/>
      </c>
      <c r="I506" s="44">
        <f>IF(H506="","",H506*'Parâmetros'!$B$6)</f>
        <v/>
      </c>
      <c r="J506" s="44">
        <f>IF(H506="","",H506*'Parâmetros'!$B$7)</f>
        <v/>
      </c>
      <c r="K506" s="44">
        <f>IF(H506="","",H506*'Parâmetros'!$B$8)</f>
        <v/>
      </c>
      <c r="L506" s="44">
        <f>IF(H506="","",IF('Parâmetros'!$B$5="Conservador",I506,IF('Parâmetros'!$B$5="Otimista",K506,J506)))</f>
        <v/>
      </c>
      <c r="M506" s="46">
        <f>IF(B506="","",IF(COUNTIFS('Histórico'!$B$6:$B$305,B506,'Histórico'!$J$6:$J$305,"&lt;&gt;")&gt;='Parâmetros'!$B$10,AVERAGEIFS('Histórico'!$K$6:$K$305,'Histórico'!$B$6:$B$305,B506,'Histórico'!$J$6:$J$305,"&lt;&gt;"),'Parâmetros'!$B$9))</f>
        <v/>
      </c>
      <c r="N506" s="44">
        <f>IF(L506="","",MAX(0,L506*(1-M506)))</f>
        <v/>
      </c>
      <c r="O506" s="44">
        <f>IF(L506="","",L506*(1+M506))</f>
        <v/>
      </c>
      <c r="P506" s="44">
        <f>IF(L506="","",IF(INDEX('Parâmetros'!$E$18:$E$117,MATCH(B506,'Parâmetros'!$A$18:$A$117,0))="","",INDEX('Parâmetros'!$E$18:$E$117,MATCH(B506,'Parâmetros'!$A$18:$A$117,0))+N(INDEX('Parâmetros'!$F$18:$F$117,MATCH(B506,'Parâmetros'!$A$18:$A$117,0)))-SUMIFS($L$6:L506,$B$6:B506,B506,$A$6:A506,"&lt;="&amp;A506)))</f>
        <v/>
      </c>
      <c r="Q506" s="44">
        <f>IF(P506="","",MAX(0,-P506))</f>
        <v/>
      </c>
      <c r="R506" s="43">
        <f>IF(B506="","",IF(L506="","SEM BASE",IF(P506="","ESTOQUE NÃO INFORMADO",IF(P506&lt;0,"RUPTURA PREVISTA",IF(D506="Sem histórico","USAR DEMANDA INICIAL",IF(D506="Histórico insuficiente","HISTÓRICO INSUFICIENTE","OK"))))))</f>
        <v/>
      </c>
    </row>
    <row r="507">
      <c r="A507" s="42">
        <f>IF(B507="","",EDATE(EOMONTH('Parâmetros'!$B$2,0)+1,MOD(ROW()-6,12)))</f>
        <v/>
      </c>
      <c r="B50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07" s="43">
        <f>IF(B507="","",INDEX('Parâmetros'!$B$18:$B$117,MATCH(B507,'Parâmetros'!$A$18:$A$117,0)))</f>
        <v/>
      </c>
      <c r="D507" s="43">
        <f>IF(B507="","",INDEX('Parâmetros'!$I$18:$I$117,MATCH(B507,'Parâmetros'!$A$18:$A$117,0)))</f>
        <v/>
      </c>
      <c r="E507" s="44">
        <f>IF(B507="","",IF(COUNTIFS('Histórico'!$B$6:$B$305,B507,'Histórico'!$A$6:$A$305,"&gt;="&amp;EDATE(EOMONTH('Parâmetros'!$B$2,0)+1,-'Parâmetros'!$B$4),'Histórico'!$A$6:$A$305,"&lt;="&amp;'Parâmetros'!$B$2,'Histórico'!$L$6:$L$305,"OK")&gt;='Parâmetros'!$B$11,AVERAGEIFS('Histórico'!$H$6:$H$305,'Histórico'!$B$6:$B$305,B507,'Histórico'!$A$6:$A$305,"&gt;="&amp;EDATE(EOMONTH('Parâmetros'!$B$2,0)+1,-'Parâmetros'!$B$4),'Histórico'!$A$6:$A$305,"&lt;="&amp;'Parâmetros'!$B$2,'Histórico'!$L$6:$L$305,"OK"),IF(INDEX('Parâmetros'!$G$18:$G$117,MATCH(B507,'Parâmetros'!$A$18:$A$117,0))="","",INDEX('Parâmetros'!$G$18:$G$117,MATCH(B507,'Parâmetros'!$A$18:$A$117,0)))))</f>
        <v/>
      </c>
      <c r="F507" s="45">
        <f>IF(B507="","",IF(COUNTIFS('Histórico'!$B$6:$B$305,B507,'Histórico'!$L$6:$L$305,"OK",'Histórico'!$M$6:$M$305,MONTH(A507),'Histórico'!$A$6:$A$305,"&lt;="&amp;'Parâmetros'!$B$2)&gt;='Parâmetros'!$B$12,MAX('Parâmetros'!$B$13,MIN('Parâmetros'!$B$14,IFERROR(AVERAGEIFS('Histórico'!$H$6:$H$305,'Histórico'!$B$6:$B$305,B507,'Histórico'!$L$6:$L$305,"OK",'Histórico'!$M$6:$M$305,MONTH(A507),'Histórico'!$A$6:$A$305,"&lt;="&amp;'Parâmetros'!$B$2)/AVERAGEIFS('Histórico'!$H$6:$H$305,'Histórico'!$B$6:$B$305,B507,'Histórico'!$L$6:$L$305,"OK",'Histórico'!$A$6:$A$305,"&lt;="&amp;'Parâmetros'!$B$2),1))),1))</f>
        <v/>
      </c>
      <c r="G507" s="45">
        <f>IF(OR(A507="",B507=""),"",MAX(0.1,1+SUMPRODUCT(--('Eventos'!$B$6:$B$105&lt;=EOMONTH(A507,0)),--('Eventos'!$C$6:$C$105&gt;=A507),--((('Eventos'!$D$6:$D$105=B507)+('Eventos'!$D$6:$D$105="TODOS"))&gt;0),--('Eventos'!$G$6:$G$105="Ativo"),--('Eventos'!$I$6:$I$105="OK"),'Eventos'!$F$6:$F$105)))</f>
        <v/>
      </c>
      <c r="H507" s="44">
        <f>IF(OR(B507="",E507=""),"",MAX(0,E507*F507*G507))</f>
        <v/>
      </c>
      <c r="I507" s="44">
        <f>IF(H507="","",H507*'Parâmetros'!$B$6)</f>
        <v/>
      </c>
      <c r="J507" s="44">
        <f>IF(H507="","",H507*'Parâmetros'!$B$7)</f>
        <v/>
      </c>
      <c r="K507" s="44">
        <f>IF(H507="","",H507*'Parâmetros'!$B$8)</f>
        <v/>
      </c>
      <c r="L507" s="44">
        <f>IF(H507="","",IF('Parâmetros'!$B$5="Conservador",I507,IF('Parâmetros'!$B$5="Otimista",K507,J507)))</f>
        <v/>
      </c>
      <c r="M507" s="46">
        <f>IF(B507="","",IF(COUNTIFS('Histórico'!$B$6:$B$305,B507,'Histórico'!$J$6:$J$305,"&lt;&gt;")&gt;='Parâmetros'!$B$10,AVERAGEIFS('Histórico'!$K$6:$K$305,'Histórico'!$B$6:$B$305,B507,'Histórico'!$J$6:$J$305,"&lt;&gt;"),'Parâmetros'!$B$9))</f>
        <v/>
      </c>
      <c r="N507" s="44">
        <f>IF(L507="","",MAX(0,L507*(1-M507)))</f>
        <v/>
      </c>
      <c r="O507" s="44">
        <f>IF(L507="","",L507*(1+M507))</f>
        <v/>
      </c>
      <c r="P507" s="44">
        <f>IF(L507="","",IF(INDEX('Parâmetros'!$E$18:$E$117,MATCH(B507,'Parâmetros'!$A$18:$A$117,0))="","",INDEX('Parâmetros'!$E$18:$E$117,MATCH(B507,'Parâmetros'!$A$18:$A$117,0))+N(INDEX('Parâmetros'!$F$18:$F$117,MATCH(B507,'Parâmetros'!$A$18:$A$117,0)))-SUMIFS($L$6:L507,$B$6:B507,B507,$A$6:A507,"&lt;="&amp;A507)))</f>
        <v/>
      </c>
      <c r="Q507" s="44">
        <f>IF(P507="","",MAX(0,-P507))</f>
        <v/>
      </c>
      <c r="R507" s="43">
        <f>IF(B507="","",IF(L507="","SEM BASE",IF(P507="","ESTOQUE NÃO INFORMADO",IF(P507&lt;0,"RUPTURA PREVISTA",IF(D507="Sem histórico","USAR DEMANDA INICIAL",IF(D507="Histórico insuficiente","HISTÓRICO INSUFICIENTE","OK"))))))</f>
        <v/>
      </c>
    </row>
    <row r="508">
      <c r="A508" s="42">
        <f>IF(B508="","",EDATE(EOMONTH('Parâmetros'!$B$2,0)+1,MOD(ROW()-6,12)))</f>
        <v/>
      </c>
      <c r="B50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08" s="43">
        <f>IF(B508="","",INDEX('Parâmetros'!$B$18:$B$117,MATCH(B508,'Parâmetros'!$A$18:$A$117,0)))</f>
        <v/>
      </c>
      <c r="D508" s="43">
        <f>IF(B508="","",INDEX('Parâmetros'!$I$18:$I$117,MATCH(B508,'Parâmetros'!$A$18:$A$117,0)))</f>
        <v/>
      </c>
      <c r="E508" s="44">
        <f>IF(B508="","",IF(COUNTIFS('Histórico'!$B$6:$B$305,B508,'Histórico'!$A$6:$A$305,"&gt;="&amp;EDATE(EOMONTH('Parâmetros'!$B$2,0)+1,-'Parâmetros'!$B$4),'Histórico'!$A$6:$A$305,"&lt;="&amp;'Parâmetros'!$B$2,'Histórico'!$L$6:$L$305,"OK")&gt;='Parâmetros'!$B$11,AVERAGEIFS('Histórico'!$H$6:$H$305,'Histórico'!$B$6:$B$305,B508,'Histórico'!$A$6:$A$305,"&gt;="&amp;EDATE(EOMONTH('Parâmetros'!$B$2,0)+1,-'Parâmetros'!$B$4),'Histórico'!$A$6:$A$305,"&lt;="&amp;'Parâmetros'!$B$2,'Histórico'!$L$6:$L$305,"OK"),IF(INDEX('Parâmetros'!$G$18:$G$117,MATCH(B508,'Parâmetros'!$A$18:$A$117,0))="","",INDEX('Parâmetros'!$G$18:$G$117,MATCH(B508,'Parâmetros'!$A$18:$A$117,0)))))</f>
        <v/>
      </c>
      <c r="F508" s="45">
        <f>IF(B508="","",IF(COUNTIFS('Histórico'!$B$6:$B$305,B508,'Histórico'!$L$6:$L$305,"OK",'Histórico'!$M$6:$M$305,MONTH(A508),'Histórico'!$A$6:$A$305,"&lt;="&amp;'Parâmetros'!$B$2)&gt;='Parâmetros'!$B$12,MAX('Parâmetros'!$B$13,MIN('Parâmetros'!$B$14,IFERROR(AVERAGEIFS('Histórico'!$H$6:$H$305,'Histórico'!$B$6:$B$305,B508,'Histórico'!$L$6:$L$305,"OK",'Histórico'!$M$6:$M$305,MONTH(A508),'Histórico'!$A$6:$A$305,"&lt;="&amp;'Parâmetros'!$B$2)/AVERAGEIFS('Histórico'!$H$6:$H$305,'Histórico'!$B$6:$B$305,B508,'Histórico'!$L$6:$L$305,"OK",'Histórico'!$A$6:$A$305,"&lt;="&amp;'Parâmetros'!$B$2),1))),1))</f>
        <v/>
      </c>
      <c r="G508" s="45">
        <f>IF(OR(A508="",B508=""),"",MAX(0.1,1+SUMPRODUCT(--('Eventos'!$B$6:$B$105&lt;=EOMONTH(A508,0)),--('Eventos'!$C$6:$C$105&gt;=A508),--((('Eventos'!$D$6:$D$105=B508)+('Eventos'!$D$6:$D$105="TODOS"))&gt;0),--('Eventos'!$G$6:$G$105="Ativo"),--('Eventos'!$I$6:$I$105="OK"),'Eventos'!$F$6:$F$105)))</f>
        <v/>
      </c>
      <c r="H508" s="44">
        <f>IF(OR(B508="",E508=""),"",MAX(0,E508*F508*G508))</f>
        <v/>
      </c>
      <c r="I508" s="44">
        <f>IF(H508="","",H508*'Parâmetros'!$B$6)</f>
        <v/>
      </c>
      <c r="J508" s="44">
        <f>IF(H508="","",H508*'Parâmetros'!$B$7)</f>
        <v/>
      </c>
      <c r="K508" s="44">
        <f>IF(H508="","",H508*'Parâmetros'!$B$8)</f>
        <v/>
      </c>
      <c r="L508" s="44">
        <f>IF(H508="","",IF('Parâmetros'!$B$5="Conservador",I508,IF('Parâmetros'!$B$5="Otimista",K508,J508)))</f>
        <v/>
      </c>
      <c r="M508" s="46">
        <f>IF(B508="","",IF(COUNTIFS('Histórico'!$B$6:$B$305,B508,'Histórico'!$J$6:$J$305,"&lt;&gt;")&gt;='Parâmetros'!$B$10,AVERAGEIFS('Histórico'!$K$6:$K$305,'Histórico'!$B$6:$B$305,B508,'Histórico'!$J$6:$J$305,"&lt;&gt;"),'Parâmetros'!$B$9))</f>
        <v/>
      </c>
      <c r="N508" s="44">
        <f>IF(L508="","",MAX(0,L508*(1-M508)))</f>
        <v/>
      </c>
      <c r="O508" s="44">
        <f>IF(L508="","",L508*(1+M508))</f>
        <v/>
      </c>
      <c r="P508" s="44">
        <f>IF(L508="","",IF(INDEX('Parâmetros'!$E$18:$E$117,MATCH(B508,'Parâmetros'!$A$18:$A$117,0))="","",INDEX('Parâmetros'!$E$18:$E$117,MATCH(B508,'Parâmetros'!$A$18:$A$117,0))+N(INDEX('Parâmetros'!$F$18:$F$117,MATCH(B508,'Parâmetros'!$A$18:$A$117,0)))-SUMIFS($L$6:L508,$B$6:B508,B508,$A$6:A508,"&lt;="&amp;A508)))</f>
        <v/>
      </c>
      <c r="Q508" s="44">
        <f>IF(P508="","",MAX(0,-P508))</f>
        <v/>
      </c>
      <c r="R508" s="43">
        <f>IF(B508="","",IF(L508="","SEM BASE",IF(P508="","ESTOQUE NÃO INFORMADO",IF(P508&lt;0,"RUPTURA PREVISTA",IF(D508="Sem histórico","USAR DEMANDA INICIAL",IF(D508="Histórico insuficiente","HISTÓRICO INSUFICIENTE","OK"))))))</f>
        <v/>
      </c>
    </row>
    <row r="509">
      <c r="A509" s="42">
        <f>IF(B509="","",EDATE(EOMONTH('Parâmetros'!$B$2,0)+1,MOD(ROW()-6,12)))</f>
        <v/>
      </c>
      <c r="B50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09" s="43">
        <f>IF(B509="","",INDEX('Parâmetros'!$B$18:$B$117,MATCH(B509,'Parâmetros'!$A$18:$A$117,0)))</f>
        <v/>
      </c>
      <c r="D509" s="43">
        <f>IF(B509="","",INDEX('Parâmetros'!$I$18:$I$117,MATCH(B509,'Parâmetros'!$A$18:$A$117,0)))</f>
        <v/>
      </c>
      <c r="E509" s="44">
        <f>IF(B509="","",IF(COUNTIFS('Histórico'!$B$6:$B$305,B509,'Histórico'!$A$6:$A$305,"&gt;="&amp;EDATE(EOMONTH('Parâmetros'!$B$2,0)+1,-'Parâmetros'!$B$4),'Histórico'!$A$6:$A$305,"&lt;="&amp;'Parâmetros'!$B$2,'Histórico'!$L$6:$L$305,"OK")&gt;='Parâmetros'!$B$11,AVERAGEIFS('Histórico'!$H$6:$H$305,'Histórico'!$B$6:$B$305,B509,'Histórico'!$A$6:$A$305,"&gt;="&amp;EDATE(EOMONTH('Parâmetros'!$B$2,0)+1,-'Parâmetros'!$B$4),'Histórico'!$A$6:$A$305,"&lt;="&amp;'Parâmetros'!$B$2,'Histórico'!$L$6:$L$305,"OK"),IF(INDEX('Parâmetros'!$G$18:$G$117,MATCH(B509,'Parâmetros'!$A$18:$A$117,0))="","",INDEX('Parâmetros'!$G$18:$G$117,MATCH(B509,'Parâmetros'!$A$18:$A$117,0)))))</f>
        <v/>
      </c>
      <c r="F509" s="45">
        <f>IF(B509="","",IF(COUNTIFS('Histórico'!$B$6:$B$305,B509,'Histórico'!$L$6:$L$305,"OK",'Histórico'!$M$6:$M$305,MONTH(A509),'Histórico'!$A$6:$A$305,"&lt;="&amp;'Parâmetros'!$B$2)&gt;='Parâmetros'!$B$12,MAX('Parâmetros'!$B$13,MIN('Parâmetros'!$B$14,IFERROR(AVERAGEIFS('Histórico'!$H$6:$H$305,'Histórico'!$B$6:$B$305,B509,'Histórico'!$L$6:$L$305,"OK",'Histórico'!$M$6:$M$305,MONTH(A509),'Histórico'!$A$6:$A$305,"&lt;="&amp;'Parâmetros'!$B$2)/AVERAGEIFS('Histórico'!$H$6:$H$305,'Histórico'!$B$6:$B$305,B509,'Histórico'!$L$6:$L$305,"OK",'Histórico'!$A$6:$A$305,"&lt;="&amp;'Parâmetros'!$B$2),1))),1))</f>
        <v/>
      </c>
      <c r="G509" s="45">
        <f>IF(OR(A509="",B509=""),"",MAX(0.1,1+SUMPRODUCT(--('Eventos'!$B$6:$B$105&lt;=EOMONTH(A509,0)),--('Eventos'!$C$6:$C$105&gt;=A509),--((('Eventos'!$D$6:$D$105=B509)+('Eventos'!$D$6:$D$105="TODOS"))&gt;0),--('Eventos'!$G$6:$G$105="Ativo"),--('Eventos'!$I$6:$I$105="OK"),'Eventos'!$F$6:$F$105)))</f>
        <v/>
      </c>
      <c r="H509" s="44">
        <f>IF(OR(B509="",E509=""),"",MAX(0,E509*F509*G509))</f>
        <v/>
      </c>
      <c r="I509" s="44">
        <f>IF(H509="","",H509*'Parâmetros'!$B$6)</f>
        <v/>
      </c>
      <c r="J509" s="44">
        <f>IF(H509="","",H509*'Parâmetros'!$B$7)</f>
        <v/>
      </c>
      <c r="K509" s="44">
        <f>IF(H509="","",H509*'Parâmetros'!$B$8)</f>
        <v/>
      </c>
      <c r="L509" s="44">
        <f>IF(H509="","",IF('Parâmetros'!$B$5="Conservador",I509,IF('Parâmetros'!$B$5="Otimista",K509,J509)))</f>
        <v/>
      </c>
      <c r="M509" s="46">
        <f>IF(B509="","",IF(COUNTIFS('Histórico'!$B$6:$B$305,B509,'Histórico'!$J$6:$J$305,"&lt;&gt;")&gt;='Parâmetros'!$B$10,AVERAGEIFS('Histórico'!$K$6:$K$305,'Histórico'!$B$6:$B$305,B509,'Histórico'!$J$6:$J$305,"&lt;&gt;"),'Parâmetros'!$B$9))</f>
        <v/>
      </c>
      <c r="N509" s="44">
        <f>IF(L509="","",MAX(0,L509*(1-M509)))</f>
        <v/>
      </c>
      <c r="O509" s="44">
        <f>IF(L509="","",L509*(1+M509))</f>
        <v/>
      </c>
      <c r="P509" s="44">
        <f>IF(L509="","",IF(INDEX('Parâmetros'!$E$18:$E$117,MATCH(B509,'Parâmetros'!$A$18:$A$117,0))="","",INDEX('Parâmetros'!$E$18:$E$117,MATCH(B509,'Parâmetros'!$A$18:$A$117,0))+N(INDEX('Parâmetros'!$F$18:$F$117,MATCH(B509,'Parâmetros'!$A$18:$A$117,0)))-SUMIFS($L$6:L509,$B$6:B509,B509,$A$6:A509,"&lt;="&amp;A509)))</f>
        <v/>
      </c>
      <c r="Q509" s="44">
        <f>IF(P509="","",MAX(0,-P509))</f>
        <v/>
      </c>
      <c r="R509" s="43">
        <f>IF(B509="","",IF(L509="","SEM BASE",IF(P509="","ESTOQUE NÃO INFORMADO",IF(P509&lt;0,"RUPTURA PREVISTA",IF(D509="Sem histórico","USAR DEMANDA INICIAL",IF(D509="Histórico insuficiente","HISTÓRICO INSUFICIENTE","OK"))))))</f>
        <v/>
      </c>
    </row>
    <row r="510">
      <c r="A510" s="42">
        <f>IF(B510="","",EDATE(EOMONTH('Parâmetros'!$B$2,0)+1,MOD(ROW()-6,12)))</f>
        <v/>
      </c>
      <c r="B51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10" s="43">
        <f>IF(B510="","",INDEX('Parâmetros'!$B$18:$B$117,MATCH(B510,'Parâmetros'!$A$18:$A$117,0)))</f>
        <v/>
      </c>
      <c r="D510" s="43">
        <f>IF(B510="","",INDEX('Parâmetros'!$I$18:$I$117,MATCH(B510,'Parâmetros'!$A$18:$A$117,0)))</f>
        <v/>
      </c>
      <c r="E510" s="44">
        <f>IF(B510="","",IF(COUNTIFS('Histórico'!$B$6:$B$305,B510,'Histórico'!$A$6:$A$305,"&gt;="&amp;EDATE(EOMONTH('Parâmetros'!$B$2,0)+1,-'Parâmetros'!$B$4),'Histórico'!$A$6:$A$305,"&lt;="&amp;'Parâmetros'!$B$2,'Histórico'!$L$6:$L$305,"OK")&gt;='Parâmetros'!$B$11,AVERAGEIFS('Histórico'!$H$6:$H$305,'Histórico'!$B$6:$B$305,B510,'Histórico'!$A$6:$A$305,"&gt;="&amp;EDATE(EOMONTH('Parâmetros'!$B$2,0)+1,-'Parâmetros'!$B$4),'Histórico'!$A$6:$A$305,"&lt;="&amp;'Parâmetros'!$B$2,'Histórico'!$L$6:$L$305,"OK"),IF(INDEX('Parâmetros'!$G$18:$G$117,MATCH(B510,'Parâmetros'!$A$18:$A$117,0))="","",INDEX('Parâmetros'!$G$18:$G$117,MATCH(B510,'Parâmetros'!$A$18:$A$117,0)))))</f>
        <v/>
      </c>
      <c r="F510" s="45">
        <f>IF(B510="","",IF(COUNTIFS('Histórico'!$B$6:$B$305,B510,'Histórico'!$L$6:$L$305,"OK",'Histórico'!$M$6:$M$305,MONTH(A510),'Histórico'!$A$6:$A$305,"&lt;="&amp;'Parâmetros'!$B$2)&gt;='Parâmetros'!$B$12,MAX('Parâmetros'!$B$13,MIN('Parâmetros'!$B$14,IFERROR(AVERAGEIFS('Histórico'!$H$6:$H$305,'Histórico'!$B$6:$B$305,B510,'Histórico'!$L$6:$L$305,"OK",'Histórico'!$M$6:$M$305,MONTH(A510),'Histórico'!$A$6:$A$305,"&lt;="&amp;'Parâmetros'!$B$2)/AVERAGEIFS('Histórico'!$H$6:$H$305,'Histórico'!$B$6:$B$305,B510,'Histórico'!$L$6:$L$305,"OK",'Histórico'!$A$6:$A$305,"&lt;="&amp;'Parâmetros'!$B$2),1))),1))</f>
        <v/>
      </c>
      <c r="G510" s="45">
        <f>IF(OR(A510="",B510=""),"",MAX(0.1,1+SUMPRODUCT(--('Eventos'!$B$6:$B$105&lt;=EOMONTH(A510,0)),--('Eventos'!$C$6:$C$105&gt;=A510),--((('Eventos'!$D$6:$D$105=B510)+('Eventos'!$D$6:$D$105="TODOS"))&gt;0),--('Eventos'!$G$6:$G$105="Ativo"),--('Eventos'!$I$6:$I$105="OK"),'Eventos'!$F$6:$F$105)))</f>
        <v/>
      </c>
      <c r="H510" s="44">
        <f>IF(OR(B510="",E510=""),"",MAX(0,E510*F510*G510))</f>
        <v/>
      </c>
      <c r="I510" s="44">
        <f>IF(H510="","",H510*'Parâmetros'!$B$6)</f>
        <v/>
      </c>
      <c r="J510" s="44">
        <f>IF(H510="","",H510*'Parâmetros'!$B$7)</f>
        <v/>
      </c>
      <c r="K510" s="44">
        <f>IF(H510="","",H510*'Parâmetros'!$B$8)</f>
        <v/>
      </c>
      <c r="L510" s="44">
        <f>IF(H510="","",IF('Parâmetros'!$B$5="Conservador",I510,IF('Parâmetros'!$B$5="Otimista",K510,J510)))</f>
        <v/>
      </c>
      <c r="M510" s="46">
        <f>IF(B510="","",IF(COUNTIFS('Histórico'!$B$6:$B$305,B510,'Histórico'!$J$6:$J$305,"&lt;&gt;")&gt;='Parâmetros'!$B$10,AVERAGEIFS('Histórico'!$K$6:$K$305,'Histórico'!$B$6:$B$305,B510,'Histórico'!$J$6:$J$305,"&lt;&gt;"),'Parâmetros'!$B$9))</f>
        <v/>
      </c>
      <c r="N510" s="44">
        <f>IF(L510="","",MAX(0,L510*(1-M510)))</f>
        <v/>
      </c>
      <c r="O510" s="44">
        <f>IF(L510="","",L510*(1+M510))</f>
        <v/>
      </c>
      <c r="P510" s="44">
        <f>IF(L510="","",IF(INDEX('Parâmetros'!$E$18:$E$117,MATCH(B510,'Parâmetros'!$A$18:$A$117,0))="","",INDEX('Parâmetros'!$E$18:$E$117,MATCH(B510,'Parâmetros'!$A$18:$A$117,0))+N(INDEX('Parâmetros'!$F$18:$F$117,MATCH(B510,'Parâmetros'!$A$18:$A$117,0)))-SUMIFS($L$6:L510,$B$6:B510,B510,$A$6:A510,"&lt;="&amp;A510)))</f>
        <v/>
      </c>
      <c r="Q510" s="44">
        <f>IF(P510="","",MAX(0,-P510))</f>
        <v/>
      </c>
      <c r="R510" s="43">
        <f>IF(B510="","",IF(L510="","SEM BASE",IF(P510="","ESTOQUE NÃO INFORMADO",IF(P510&lt;0,"RUPTURA PREVISTA",IF(D510="Sem histórico","USAR DEMANDA INICIAL",IF(D510="Histórico insuficiente","HISTÓRICO INSUFICIENTE","OK"))))))</f>
        <v/>
      </c>
    </row>
    <row r="511">
      <c r="A511" s="42">
        <f>IF(B511="","",EDATE(EOMONTH('Parâmetros'!$B$2,0)+1,MOD(ROW()-6,12)))</f>
        <v/>
      </c>
      <c r="B51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11" s="43">
        <f>IF(B511="","",INDEX('Parâmetros'!$B$18:$B$117,MATCH(B511,'Parâmetros'!$A$18:$A$117,0)))</f>
        <v/>
      </c>
      <c r="D511" s="43">
        <f>IF(B511="","",INDEX('Parâmetros'!$I$18:$I$117,MATCH(B511,'Parâmetros'!$A$18:$A$117,0)))</f>
        <v/>
      </c>
      <c r="E511" s="44">
        <f>IF(B511="","",IF(COUNTIFS('Histórico'!$B$6:$B$305,B511,'Histórico'!$A$6:$A$305,"&gt;="&amp;EDATE(EOMONTH('Parâmetros'!$B$2,0)+1,-'Parâmetros'!$B$4),'Histórico'!$A$6:$A$305,"&lt;="&amp;'Parâmetros'!$B$2,'Histórico'!$L$6:$L$305,"OK")&gt;='Parâmetros'!$B$11,AVERAGEIFS('Histórico'!$H$6:$H$305,'Histórico'!$B$6:$B$305,B511,'Histórico'!$A$6:$A$305,"&gt;="&amp;EDATE(EOMONTH('Parâmetros'!$B$2,0)+1,-'Parâmetros'!$B$4),'Histórico'!$A$6:$A$305,"&lt;="&amp;'Parâmetros'!$B$2,'Histórico'!$L$6:$L$305,"OK"),IF(INDEX('Parâmetros'!$G$18:$G$117,MATCH(B511,'Parâmetros'!$A$18:$A$117,0))="","",INDEX('Parâmetros'!$G$18:$G$117,MATCH(B511,'Parâmetros'!$A$18:$A$117,0)))))</f>
        <v/>
      </c>
      <c r="F511" s="45">
        <f>IF(B511="","",IF(COUNTIFS('Histórico'!$B$6:$B$305,B511,'Histórico'!$L$6:$L$305,"OK",'Histórico'!$M$6:$M$305,MONTH(A511),'Histórico'!$A$6:$A$305,"&lt;="&amp;'Parâmetros'!$B$2)&gt;='Parâmetros'!$B$12,MAX('Parâmetros'!$B$13,MIN('Parâmetros'!$B$14,IFERROR(AVERAGEIFS('Histórico'!$H$6:$H$305,'Histórico'!$B$6:$B$305,B511,'Histórico'!$L$6:$L$305,"OK",'Histórico'!$M$6:$M$305,MONTH(A511),'Histórico'!$A$6:$A$305,"&lt;="&amp;'Parâmetros'!$B$2)/AVERAGEIFS('Histórico'!$H$6:$H$305,'Histórico'!$B$6:$B$305,B511,'Histórico'!$L$6:$L$305,"OK",'Histórico'!$A$6:$A$305,"&lt;="&amp;'Parâmetros'!$B$2),1))),1))</f>
        <v/>
      </c>
      <c r="G511" s="45">
        <f>IF(OR(A511="",B511=""),"",MAX(0.1,1+SUMPRODUCT(--('Eventos'!$B$6:$B$105&lt;=EOMONTH(A511,0)),--('Eventos'!$C$6:$C$105&gt;=A511),--((('Eventos'!$D$6:$D$105=B511)+('Eventos'!$D$6:$D$105="TODOS"))&gt;0),--('Eventos'!$G$6:$G$105="Ativo"),--('Eventos'!$I$6:$I$105="OK"),'Eventos'!$F$6:$F$105)))</f>
        <v/>
      </c>
      <c r="H511" s="44">
        <f>IF(OR(B511="",E511=""),"",MAX(0,E511*F511*G511))</f>
        <v/>
      </c>
      <c r="I511" s="44">
        <f>IF(H511="","",H511*'Parâmetros'!$B$6)</f>
        <v/>
      </c>
      <c r="J511" s="44">
        <f>IF(H511="","",H511*'Parâmetros'!$B$7)</f>
        <v/>
      </c>
      <c r="K511" s="44">
        <f>IF(H511="","",H511*'Parâmetros'!$B$8)</f>
        <v/>
      </c>
      <c r="L511" s="44">
        <f>IF(H511="","",IF('Parâmetros'!$B$5="Conservador",I511,IF('Parâmetros'!$B$5="Otimista",K511,J511)))</f>
        <v/>
      </c>
      <c r="M511" s="46">
        <f>IF(B511="","",IF(COUNTIFS('Histórico'!$B$6:$B$305,B511,'Histórico'!$J$6:$J$305,"&lt;&gt;")&gt;='Parâmetros'!$B$10,AVERAGEIFS('Histórico'!$K$6:$K$305,'Histórico'!$B$6:$B$305,B511,'Histórico'!$J$6:$J$305,"&lt;&gt;"),'Parâmetros'!$B$9))</f>
        <v/>
      </c>
      <c r="N511" s="44">
        <f>IF(L511="","",MAX(0,L511*(1-M511)))</f>
        <v/>
      </c>
      <c r="O511" s="44">
        <f>IF(L511="","",L511*(1+M511))</f>
        <v/>
      </c>
      <c r="P511" s="44">
        <f>IF(L511="","",IF(INDEX('Parâmetros'!$E$18:$E$117,MATCH(B511,'Parâmetros'!$A$18:$A$117,0))="","",INDEX('Parâmetros'!$E$18:$E$117,MATCH(B511,'Parâmetros'!$A$18:$A$117,0))+N(INDEX('Parâmetros'!$F$18:$F$117,MATCH(B511,'Parâmetros'!$A$18:$A$117,0)))-SUMIFS($L$6:L511,$B$6:B511,B511,$A$6:A511,"&lt;="&amp;A511)))</f>
        <v/>
      </c>
      <c r="Q511" s="44">
        <f>IF(P511="","",MAX(0,-P511))</f>
        <v/>
      </c>
      <c r="R511" s="43">
        <f>IF(B511="","",IF(L511="","SEM BASE",IF(P511="","ESTOQUE NÃO INFORMADO",IF(P511&lt;0,"RUPTURA PREVISTA",IF(D511="Sem histórico","USAR DEMANDA INICIAL",IF(D511="Histórico insuficiente","HISTÓRICO INSUFICIENTE","OK"))))))</f>
        <v/>
      </c>
    </row>
    <row r="512">
      <c r="A512" s="42">
        <f>IF(B512="","",EDATE(EOMONTH('Parâmetros'!$B$2,0)+1,MOD(ROW()-6,12)))</f>
        <v/>
      </c>
      <c r="B51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12" s="43">
        <f>IF(B512="","",INDEX('Parâmetros'!$B$18:$B$117,MATCH(B512,'Parâmetros'!$A$18:$A$117,0)))</f>
        <v/>
      </c>
      <c r="D512" s="43">
        <f>IF(B512="","",INDEX('Parâmetros'!$I$18:$I$117,MATCH(B512,'Parâmetros'!$A$18:$A$117,0)))</f>
        <v/>
      </c>
      <c r="E512" s="44">
        <f>IF(B512="","",IF(COUNTIFS('Histórico'!$B$6:$B$305,B512,'Histórico'!$A$6:$A$305,"&gt;="&amp;EDATE(EOMONTH('Parâmetros'!$B$2,0)+1,-'Parâmetros'!$B$4),'Histórico'!$A$6:$A$305,"&lt;="&amp;'Parâmetros'!$B$2,'Histórico'!$L$6:$L$305,"OK")&gt;='Parâmetros'!$B$11,AVERAGEIFS('Histórico'!$H$6:$H$305,'Histórico'!$B$6:$B$305,B512,'Histórico'!$A$6:$A$305,"&gt;="&amp;EDATE(EOMONTH('Parâmetros'!$B$2,0)+1,-'Parâmetros'!$B$4),'Histórico'!$A$6:$A$305,"&lt;="&amp;'Parâmetros'!$B$2,'Histórico'!$L$6:$L$305,"OK"),IF(INDEX('Parâmetros'!$G$18:$G$117,MATCH(B512,'Parâmetros'!$A$18:$A$117,0))="","",INDEX('Parâmetros'!$G$18:$G$117,MATCH(B512,'Parâmetros'!$A$18:$A$117,0)))))</f>
        <v/>
      </c>
      <c r="F512" s="45">
        <f>IF(B512="","",IF(COUNTIFS('Histórico'!$B$6:$B$305,B512,'Histórico'!$L$6:$L$305,"OK",'Histórico'!$M$6:$M$305,MONTH(A512),'Histórico'!$A$6:$A$305,"&lt;="&amp;'Parâmetros'!$B$2)&gt;='Parâmetros'!$B$12,MAX('Parâmetros'!$B$13,MIN('Parâmetros'!$B$14,IFERROR(AVERAGEIFS('Histórico'!$H$6:$H$305,'Histórico'!$B$6:$B$305,B512,'Histórico'!$L$6:$L$305,"OK",'Histórico'!$M$6:$M$305,MONTH(A512),'Histórico'!$A$6:$A$305,"&lt;="&amp;'Parâmetros'!$B$2)/AVERAGEIFS('Histórico'!$H$6:$H$305,'Histórico'!$B$6:$B$305,B512,'Histórico'!$L$6:$L$305,"OK",'Histórico'!$A$6:$A$305,"&lt;="&amp;'Parâmetros'!$B$2),1))),1))</f>
        <v/>
      </c>
      <c r="G512" s="45">
        <f>IF(OR(A512="",B512=""),"",MAX(0.1,1+SUMPRODUCT(--('Eventos'!$B$6:$B$105&lt;=EOMONTH(A512,0)),--('Eventos'!$C$6:$C$105&gt;=A512),--((('Eventos'!$D$6:$D$105=B512)+('Eventos'!$D$6:$D$105="TODOS"))&gt;0),--('Eventos'!$G$6:$G$105="Ativo"),--('Eventos'!$I$6:$I$105="OK"),'Eventos'!$F$6:$F$105)))</f>
        <v/>
      </c>
      <c r="H512" s="44">
        <f>IF(OR(B512="",E512=""),"",MAX(0,E512*F512*G512))</f>
        <v/>
      </c>
      <c r="I512" s="44">
        <f>IF(H512="","",H512*'Parâmetros'!$B$6)</f>
        <v/>
      </c>
      <c r="J512" s="44">
        <f>IF(H512="","",H512*'Parâmetros'!$B$7)</f>
        <v/>
      </c>
      <c r="K512" s="44">
        <f>IF(H512="","",H512*'Parâmetros'!$B$8)</f>
        <v/>
      </c>
      <c r="L512" s="44">
        <f>IF(H512="","",IF('Parâmetros'!$B$5="Conservador",I512,IF('Parâmetros'!$B$5="Otimista",K512,J512)))</f>
        <v/>
      </c>
      <c r="M512" s="46">
        <f>IF(B512="","",IF(COUNTIFS('Histórico'!$B$6:$B$305,B512,'Histórico'!$J$6:$J$305,"&lt;&gt;")&gt;='Parâmetros'!$B$10,AVERAGEIFS('Histórico'!$K$6:$K$305,'Histórico'!$B$6:$B$305,B512,'Histórico'!$J$6:$J$305,"&lt;&gt;"),'Parâmetros'!$B$9))</f>
        <v/>
      </c>
      <c r="N512" s="44">
        <f>IF(L512="","",MAX(0,L512*(1-M512)))</f>
        <v/>
      </c>
      <c r="O512" s="44">
        <f>IF(L512="","",L512*(1+M512))</f>
        <v/>
      </c>
      <c r="P512" s="44">
        <f>IF(L512="","",IF(INDEX('Parâmetros'!$E$18:$E$117,MATCH(B512,'Parâmetros'!$A$18:$A$117,0))="","",INDEX('Parâmetros'!$E$18:$E$117,MATCH(B512,'Parâmetros'!$A$18:$A$117,0))+N(INDEX('Parâmetros'!$F$18:$F$117,MATCH(B512,'Parâmetros'!$A$18:$A$117,0)))-SUMIFS($L$6:L512,$B$6:B512,B512,$A$6:A512,"&lt;="&amp;A512)))</f>
        <v/>
      </c>
      <c r="Q512" s="44">
        <f>IF(P512="","",MAX(0,-P512))</f>
        <v/>
      </c>
      <c r="R512" s="43">
        <f>IF(B512="","",IF(L512="","SEM BASE",IF(P512="","ESTOQUE NÃO INFORMADO",IF(P512&lt;0,"RUPTURA PREVISTA",IF(D512="Sem histórico","USAR DEMANDA INICIAL",IF(D512="Histórico insuficiente","HISTÓRICO INSUFICIENTE","OK"))))))</f>
        <v/>
      </c>
    </row>
    <row r="513">
      <c r="A513" s="42">
        <f>IF(B513="","",EDATE(EOMONTH('Parâmetros'!$B$2,0)+1,MOD(ROW()-6,12)))</f>
        <v/>
      </c>
      <c r="B51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13" s="43">
        <f>IF(B513="","",INDEX('Parâmetros'!$B$18:$B$117,MATCH(B513,'Parâmetros'!$A$18:$A$117,0)))</f>
        <v/>
      </c>
      <c r="D513" s="43">
        <f>IF(B513="","",INDEX('Parâmetros'!$I$18:$I$117,MATCH(B513,'Parâmetros'!$A$18:$A$117,0)))</f>
        <v/>
      </c>
      <c r="E513" s="44">
        <f>IF(B513="","",IF(COUNTIFS('Histórico'!$B$6:$B$305,B513,'Histórico'!$A$6:$A$305,"&gt;="&amp;EDATE(EOMONTH('Parâmetros'!$B$2,0)+1,-'Parâmetros'!$B$4),'Histórico'!$A$6:$A$305,"&lt;="&amp;'Parâmetros'!$B$2,'Histórico'!$L$6:$L$305,"OK")&gt;='Parâmetros'!$B$11,AVERAGEIFS('Histórico'!$H$6:$H$305,'Histórico'!$B$6:$B$305,B513,'Histórico'!$A$6:$A$305,"&gt;="&amp;EDATE(EOMONTH('Parâmetros'!$B$2,0)+1,-'Parâmetros'!$B$4),'Histórico'!$A$6:$A$305,"&lt;="&amp;'Parâmetros'!$B$2,'Histórico'!$L$6:$L$305,"OK"),IF(INDEX('Parâmetros'!$G$18:$G$117,MATCH(B513,'Parâmetros'!$A$18:$A$117,0))="","",INDEX('Parâmetros'!$G$18:$G$117,MATCH(B513,'Parâmetros'!$A$18:$A$117,0)))))</f>
        <v/>
      </c>
      <c r="F513" s="45">
        <f>IF(B513="","",IF(COUNTIFS('Histórico'!$B$6:$B$305,B513,'Histórico'!$L$6:$L$305,"OK",'Histórico'!$M$6:$M$305,MONTH(A513),'Histórico'!$A$6:$A$305,"&lt;="&amp;'Parâmetros'!$B$2)&gt;='Parâmetros'!$B$12,MAX('Parâmetros'!$B$13,MIN('Parâmetros'!$B$14,IFERROR(AVERAGEIFS('Histórico'!$H$6:$H$305,'Histórico'!$B$6:$B$305,B513,'Histórico'!$L$6:$L$305,"OK",'Histórico'!$M$6:$M$305,MONTH(A513),'Histórico'!$A$6:$A$305,"&lt;="&amp;'Parâmetros'!$B$2)/AVERAGEIFS('Histórico'!$H$6:$H$305,'Histórico'!$B$6:$B$305,B513,'Histórico'!$L$6:$L$305,"OK",'Histórico'!$A$6:$A$305,"&lt;="&amp;'Parâmetros'!$B$2),1))),1))</f>
        <v/>
      </c>
      <c r="G513" s="45">
        <f>IF(OR(A513="",B513=""),"",MAX(0.1,1+SUMPRODUCT(--('Eventos'!$B$6:$B$105&lt;=EOMONTH(A513,0)),--('Eventos'!$C$6:$C$105&gt;=A513),--((('Eventos'!$D$6:$D$105=B513)+('Eventos'!$D$6:$D$105="TODOS"))&gt;0),--('Eventos'!$G$6:$G$105="Ativo"),--('Eventos'!$I$6:$I$105="OK"),'Eventos'!$F$6:$F$105)))</f>
        <v/>
      </c>
      <c r="H513" s="44">
        <f>IF(OR(B513="",E513=""),"",MAX(0,E513*F513*G513))</f>
        <v/>
      </c>
      <c r="I513" s="44">
        <f>IF(H513="","",H513*'Parâmetros'!$B$6)</f>
        <v/>
      </c>
      <c r="J513" s="44">
        <f>IF(H513="","",H513*'Parâmetros'!$B$7)</f>
        <v/>
      </c>
      <c r="K513" s="44">
        <f>IF(H513="","",H513*'Parâmetros'!$B$8)</f>
        <v/>
      </c>
      <c r="L513" s="44">
        <f>IF(H513="","",IF('Parâmetros'!$B$5="Conservador",I513,IF('Parâmetros'!$B$5="Otimista",K513,J513)))</f>
        <v/>
      </c>
      <c r="M513" s="46">
        <f>IF(B513="","",IF(COUNTIFS('Histórico'!$B$6:$B$305,B513,'Histórico'!$J$6:$J$305,"&lt;&gt;")&gt;='Parâmetros'!$B$10,AVERAGEIFS('Histórico'!$K$6:$K$305,'Histórico'!$B$6:$B$305,B513,'Histórico'!$J$6:$J$305,"&lt;&gt;"),'Parâmetros'!$B$9))</f>
        <v/>
      </c>
      <c r="N513" s="44">
        <f>IF(L513="","",MAX(0,L513*(1-M513)))</f>
        <v/>
      </c>
      <c r="O513" s="44">
        <f>IF(L513="","",L513*(1+M513))</f>
        <v/>
      </c>
      <c r="P513" s="44">
        <f>IF(L513="","",IF(INDEX('Parâmetros'!$E$18:$E$117,MATCH(B513,'Parâmetros'!$A$18:$A$117,0))="","",INDEX('Parâmetros'!$E$18:$E$117,MATCH(B513,'Parâmetros'!$A$18:$A$117,0))+N(INDEX('Parâmetros'!$F$18:$F$117,MATCH(B513,'Parâmetros'!$A$18:$A$117,0)))-SUMIFS($L$6:L513,$B$6:B513,B513,$A$6:A513,"&lt;="&amp;A513)))</f>
        <v/>
      </c>
      <c r="Q513" s="44">
        <f>IF(P513="","",MAX(0,-P513))</f>
        <v/>
      </c>
      <c r="R513" s="43">
        <f>IF(B513="","",IF(L513="","SEM BASE",IF(P513="","ESTOQUE NÃO INFORMADO",IF(P513&lt;0,"RUPTURA PREVISTA",IF(D513="Sem histórico","USAR DEMANDA INICIAL",IF(D513="Histórico insuficiente","HISTÓRICO INSUFICIENTE","OK"))))))</f>
        <v/>
      </c>
    </row>
    <row r="514">
      <c r="A514" s="42">
        <f>IF(B514="","",EDATE(EOMONTH('Parâmetros'!$B$2,0)+1,MOD(ROW()-6,12)))</f>
        <v/>
      </c>
      <c r="B51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14" s="43">
        <f>IF(B514="","",INDEX('Parâmetros'!$B$18:$B$117,MATCH(B514,'Parâmetros'!$A$18:$A$117,0)))</f>
        <v/>
      </c>
      <c r="D514" s="43">
        <f>IF(B514="","",INDEX('Parâmetros'!$I$18:$I$117,MATCH(B514,'Parâmetros'!$A$18:$A$117,0)))</f>
        <v/>
      </c>
      <c r="E514" s="44">
        <f>IF(B514="","",IF(COUNTIFS('Histórico'!$B$6:$B$305,B514,'Histórico'!$A$6:$A$305,"&gt;="&amp;EDATE(EOMONTH('Parâmetros'!$B$2,0)+1,-'Parâmetros'!$B$4),'Histórico'!$A$6:$A$305,"&lt;="&amp;'Parâmetros'!$B$2,'Histórico'!$L$6:$L$305,"OK")&gt;='Parâmetros'!$B$11,AVERAGEIFS('Histórico'!$H$6:$H$305,'Histórico'!$B$6:$B$305,B514,'Histórico'!$A$6:$A$305,"&gt;="&amp;EDATE(EOMONTH('Parâmetros'!$B$2,0)+1,-'Parâmetros'!$B$4),'Histórico'!$A$6:$A$305,"&lt;="&amp;'Parâmetros'!$B$2,'Histórico'!$L$6:$L$305,"OK"),IF(INDEX('Parâmetros'!$G$18:$G$117,MATCH(B514,'Parâmetros'!$A$18:$A$117,0))="","",INDEX('Parâmetros'!$G$18:$G$117,MATCH(B514,'Parâmetros'!$A$18:$A$117,0)))))</f>
        <v/>
      </c>
      <c r="F514" s="45">
        <f>IF(B514="","",IF(COUNTIFS('Histórico'!$B$6:$B$305,B514,'Histórico'!$L$6:$L$305,"OK",'Histórico'!$M$6:$M$305,MONTH(A514),'Histórico'!$A$6:$A$305,"&lt;="&amp;'Parâmetros'!$B$2)&gt;='Parâmetros'!$B$12,MAX('Parâmetros'!$B$13,MIN('Parâmetros'!$B$14,IFERROR(AVERAGEIFS('Histórico'!$H$6:$H$305,'Histórico'!$B$6:$B$305,B514,'Histórico'!$L$6:$L$305,"OK",'Histórico'!$M$6:$M$305,MONTH(A514),'Histórico'!$A$6:$A$305,"&lt;="&amp;'Parâmetros'!$B$2)/AVERAGEIFS('Histórico'!$H$6:$H$305,'Histórico'!$B$6:$B$305,B514,'Histórico'!$L$6:$L$305,"OK",'Histórico'!$A$6:$A$305,"&lt;="&amp;'Parâmetros'!$B$2),1))),1))</f>
        <v/>
      </c>
      <c r="G514" s="45">
        <f>IF(OR(A514="",B514=""),"",MAX(0.1,1+SUMPRODUCT(--('Eventos'!$B$6:$B$105&lt;=EOMONTH(A514,0)),--('Eventos'!$C$6:$C$105&gt;=A514),--((('Eventos'!$D$6:$D$105=B514)+('Eventos'!$D$6:$D$105="TODOS"))&gt;0),--('Eventos'!$G$6:$G$105="Ativo"),--('Eventos'!$I$6:$I$105="OK"),'Eventos'!$F$6:$F$105)))</f>
        <v/>
      </c>
      <c r="H514" s="44">
        <f>IF(OR(B514="",E514=""),"",MAX(0,E514*F514*G514))</f>
        <v/>
      </c>
      <c r="I514" s="44">
        <f>IF(H514="","",H514*'Parâmetros'!$B$6)</f>
        <v/>
      </c>
      <c r="J514" s="44">
        <f>IF(H514="","",H514*'Parâmetros'!$B$7)</f>
        <v/>
      </c>
      <c r="K514" s="44">
        <f>IF(H514="","",H514*'Parâmetros'!$B$8)</f>
        <v/>
      </c>
      <c r="L514" s="44">
        <f>IF(H514="","",IF('Parâmetros'!$B$5="Conservador",I514,IF('Parâmetros'!$B$5="Otimista",K514,J514)))</f>
        <v/>
      </c>
      <c r="M514" s="46">
        <f>IF(B514="","",IF(COUNTIFS('Histórico'!$B$6:$B$305,B514,'Histórico'!$J$6:$J$305,"&lt;&gt;")&gt;='Parâmetros'!$B$10,AVERAGEIFS('Histórico'!$K$6:$K$305,'Histórico'!$B$6:$B$305,B514,'Histórico'!$J$6:$J$305,"&lt;&gt;"),'Parâmetros'!$B$9))</f>
        <v/>
      </c>
      <c r="N514" s="44">
        <f>IF(L514="","",MAX(0,L514*(1-M514)))</f>
        <v/>
      </c>
      <c r="O514" s="44">
        <f>IF(L514="","",L514*(1+M514))</f>
        <v/>
      </c>
      <c r="P514" s="44">
        <f>IF(L514="","",IF(INDEX('Parâmetros'!$E$18:$E$117,MATCH(B514,'Parâmetros'!$A$18:$A$117,0))="","",INDEX('Parâmetros'!$E$18:$E$117,MATCH(B514,'Parâmetros'!$A$18:$A$117,0))+N(INDEX('Parâmetros'!$F$18:$F$117,MATCH(B514,'Parâmetros'!$A$18:$A$117,0)))-SUMIFS($L$6:L514,$B$6:B514,B514,$A$6:A514,"&lt;="&amp;A514)))</f>
        <v/>
      </c>
      <c r="Q514" s="44">
        <f>IF(P514="","",MAX(0,-P514))</f>
        <v/>
      </c>
      <c r="R514" s="43">
        <f>IF(B514="","",IF(L514="","SEM BASE",IF(P514="","ESTOQUE NÃO INFORMADO",IF(P514&lt;0,"RUPTURA PREVISTA",IF(D514="Sem histórico","USAR DEMANDA INICIAL",IF(D514="Histórico insuficiente","HISTÓRICO INSUFICIENTE","OK"))))))</f>
        <v/>
      </c>
    </row>
    <row r="515">
      <c r="A515" s="42">
        <f>IF(B515="","",EDATE(EOMONTH('Parâmetros'!$B$2,0)+1,MOD(ROW()-6,12)))</f>
        <v/>
      </c>
      <c r="B51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15" s="43">
        <f>IF(B515="","",INDEX('Parâmetros'!$B$18:$B$117,MATCH(B515,'Parâmetros'!$A$18:$A$117,0)))</f>
        <v/>
      </c>
      <c r="D515" s="43">
        <f>IF(B515="","",INDEX('Parâmetros'!$I$18:$I$117,MATCH(B515,'Parâmetros'!$A$18:$A$117,0)))</f>
        <v/>
      </c>
      <c r="E515" s="44">
        <f>IF(B515="","",IF(COUNTIFS('Histórico'!$B$6:$B$305,B515,'Histórico'!$A$6:$A$305,"&gt;="&amp;EDATE(EOMONTH('Parâmetros'!$B$2,0)+1,-'Parâmetros'!$B$4),'Histórico'!$A$6:$A$305,"&lt;="&amp;'Parâmetros'!$B$2,'Histórico'!$L$6:$L$305,"OK")&gt;='Parâmetros'!$B$11,AVERAGEIFS('Histórico'!$H$6:$H$305,'Histórico'!$B$6:$B$305,B515,'Histórico'!$A$6:$A$305,"&gt;="&amp;EDATE(EOMONTH('Parâmetros'!$B$2,0)+1,-'Parâmetros'!$B$4),'Histórico'!$A$6:$A$305,"&lt;="&amp;'Parâmetros'!$B$2,'Histórico'!$L$6:$L$305,"OK"),IF(INDEX('Parâmetros'!$G$18:$G$117,MATCH(B515,'Parâmetros'!$A$18:$A$117,0))="","",INDEX('Parâmetros'!$G$18:$G$117,MATCH(B515,'Parâmetros'!$A$18:$A$117,0)))))</f>
        <v/>
      </c>
      <c r="F515" s="45">
        <f>IF(B515="","",IF(COUNTIFS('Histórico'!$B$6:$B$305,B515,'Histórico'!$L$6:$L$305,"OK",'Histórico'!$M$6:$M$305,MONTH(A515),'Histórico'!$A$6:$A$305,"&lt;="&amp;'Parâmetros'!$B$2)&gt;='Parâmetros'!$B$12,MAX('Parâmetros'!$B$13,MIN('Parâmetros'!$B$14,IFERROR(AVERAGEIFS('Histórico'!$H$6:$H$305,'Histórico'!$B$6:$B$305,B515,'Histórico'!$L$6:$L$305,"OK",'Histórico'!$M$6:$M$305,MONTH(A515),'Histórico'!$A$6:$A$305,"&lt;="&amp;'Parâmetros'!$B$2)/AVERAGEIFS('Histórico'!$H$6:$H$305,'Histórico'!$B$6:$B$305,B515,'Histórico'!$L$6:$L$305,"OK",'Histórico'!$A$6:$A$305,"&lt;="&amp;'Parâmetros'!$B$2),1))),1))</f>
        <v/>
      </c>
      <c r="G515" s="45">
        <f>IF(OR(A515="",B515=""),"",MAX(0.1,1+SUMPRODUCT(--('Eventos'!$B$6:$B$105&lt;=EOMONTH(A515,0)),--('Eventos'!$C$6:$C$105&gt;=A515),--((('Eventos'!$D$6:$D$105=B515)+('Eventos'!$D$6:$D$105="TODOS"))&gt;0),--('Eventos'!$G$6:$G$105="Ativo"),--('Eventos'!$I$6:$I$105="OK"),'Eventos'!$F$6:$F$105)))</f>
        <v/>
      </c>
      <c r="H515" s="44">
        <f>IF(OR(B515="",E515=""),"",MAX(0,E515*F515*G515))</f>
        <v/>
      </c>
      <c r="I515" s="44">
        <f>IF(H515="","",H515*'Parâmetros'!$B$6)</f>
        <v/>
      </c>
      <c r="J515" s="44">
        <f>IF(H515="","",H515*'Parâmetros'!$B$7)</f>
        <v/>
      </c>
      <c r="K515" s="44">
        <f>IF(H515="","",H515*'Parâmetros'!$B$8)</f>
        <v/>
      </c>
      <c r="L515" s="44">
        <f>IF(H515="","",IF('Parâmetros'!$B$5="Conservador",I515,IF('Parâmetros'!$B$5="Otimista",K515,J515)))</f>
        <v/>
      </c>
      <c r="M515" s="46">
        <f>IF(B515="","",IF(COUNTIFS('Histórico'!$B$6:$B$305,B515,'Histórico'!$J$6:$J$305,"&lt;&gt;")&gt;='Parâmetros'!$B$10,AVERAGEIFS('Histórico'!$K$6:$K$305,'Histórico'!$B$6:$B$305,B515,'Histórico'!$J$6:$J$305,"&lt;&gt;"),'Parâmetros'!$B$9))</f>
        <v/>
      </c>
      <c r="N515" s="44">
        <f>IF(L515="","",MAX(0,L515*(1-M515)))</f>
        <v/>
      </c>
      <c r="O515" s="44">
        <f>IF(L515="","",L515*(1+M515))</f>
        <v/>
      </c>
      <c r="P515" s="44">
        <f>IF(L515="","",IF(INDEX('Parâmetros'!$E$18:$E$117,MATCH(B515,'Parâmetros'!$A$18:$A$117,0))="","",INDEX('Parâmetros'!$E$18:$E$117,MATCH(B515,'Parâmetros'!$A$18:$A$117,0))+N(INDEX('Parâmetros'!$F$18:$F$117,MATCH(B515,'Parâmetros'!$A$18:$A$117,0)))-SUMIFS($L$6:L515,$B$6:B515,B515,$A$6:A515,"&lt;="&amp;A515)))</f>
        <v/>
      </c>
      <c r="Q515" s="44">
        <f>IF(P515="","",MAX(0,-P515))</f>
        <v/>
      </c>
      <c r="R515" s="43">
        <f>IF(B515="","",IF(L515="","SEM BASE",IF(P515="","ESTOQUE NÃO INFORMADO",IF(P515&lt;0,"RUPTURA PREVISTA",IF(D515="Sem histórico","USAR DEMANDA INICIAL",IF(D515="Histórico insuficiente","HISTÓRICO INSUFICIENTE","OK"))))))</f>
        <v/>
      </c>
    </row>
    <row r="516">
      <c r="A516" s="42">
        <f>IF(B516="","",EDATE(EOMONTH('Parâmetros'!$B$2,0)+1,MOD(ROW()-6,12)))</f>
        <v/>
      </c>
      <c r="B51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16" s="43">
        <f>IF(B516="","",INDEX('Parâmetros'!$B$18:$B$117,MATCH(B516,'Parâmetros'!$A$18:$A$117,0)))</f>
        <v/>
      </c>
      <c r="D516" s="43">
        <f>IF(B516="","",INDEX('Parâmetros'!$I$18:$I$117,MATCH(B516,'Parâmetros'!$A$18:$A$117,0)))</f>
        <v/>
      </c>
      <c r="E516" s="44">
        <f>IF(B516="","",IF(COUNTIFS('Histórico'!$B$6:$B$305,B516,'Histórico'!$A$6:$A$305,"&gt;="&amp;EDATE(EOMONTH('Parâmetros'!$B$2,0)+1,-'Parâmetros'!$B$4),'Histórico'!$A$6:$A$305,"&lt;="&amp;'Parâmetros'!$B$2,'Histórico'!$L$6:$L$305,"OK")&gt;='Parâmetros'!$B$11,AVERAGEIFS('Histórico'!$H$6:$H$305,'Histórico'!$B$6:$B$305,B516,'Histórico'!$A$6:$A$305,"&gt;="&amp;EDATE(EOMONTH('Parâmetros'!$B$2,0)+1,-'Parâmetros'!$B$4),'Histórico'!$A$6:$A$305,"&lt;="&amp;'Parâmetros'!$B$2,'Histórico'!$L$6:$L$305,"OK"),IF(INDEX('Parâmetros'!$G$18:$G$117,MATCH(B516,'Parâmetros'!$A$18:$A$117,0))="","",INDEX('Parâmetros'!$G$18:$G$117,MATCH(B516,'Parâmetros'!$A$18:$A$117,0)))))</f>
        <v/>
      </c>
      <c r="F516" s="45">
        <f>IF(B516="","",IF(COUNTIFS('Histórico'!$B$6:$B$305,B516,'Histórico'!$L$6:$L$305,"OK",'Histórico'!$M$6:$M$305,MONTH(A516),'Histórico'!$A$6:$A$305,"&lt;="&amp;'Parâmetros'!$B$2)&gt;='Parâmetros'!$B$12,MAX('Parâmetros'!$B$13,MIN('Parâmetros'!$B$14,IFERROR(AVERAGEIFS('Histórico'!$H$6:$H$305,'Histórico'!$B$6:$B$305,B516,'Histórico'!$L$6:$L$305,"OK",'Histórico'!$M$6:$M$305,MONTH(A516),'Histórico'!$A$6:$A$305,"&lt;="&amp;'Parâmetros'!$B$2)/AVERAGEIFS('Histórico'!$H$6:$H$305,'Histórico'!$B$6:$B$305,B516,'Histórico'!$L$6:$L$305,"OK",'Histórico'!$A$6:$A$305,"&lt;="&amp;'Parâmetros'!$B$2),1))),1))</f>
        <v/>
      </c>
      <c r="G516" s="45">
        <f>IF(OR(A516="",B516=""),"",MAX(0.1,1+SUMPRODUCT(--('Eventos'!$B$6:$B$105&lt;=EOMONTH(A516,0)),--('Eventos'!$C$6:$C$105&gt;=A516),--((('Eventos'!$D$6:$D$105=B516)+('Eventos'!$D$6:$D$105="TODOS"))&gt;0),--('Eventos'!$G$6:$G$105="Ativo"),--('Eventos'!$I$6:$I$105="OK"),'Eventos'!$F$6:$F$105)))</f>
        <v/>
      </c>
      <c r="H516" s="44">
        <f>IF(OR(B516="",E516=""),"",MAX(0,E516*F516*G516))</f>
        <v/>
      </c>
      <c r="I516" s="44">
        <f>IF(H516="","",H516*'Parâmetros'!$B$6)</f>
        <v/>
      </c>
      <c r="J516" s="44">
        <f>IF(H516="","",H516*'Parâmetros'!$B$7)</f>
        <v/>
      </c>
      <c r="K516" s="44">
        <f>IF(H516="","",H516*'Parâmetros'!$B$8)</f>
        <v/>
      </c>
      <c r="L516" s="44">
        <f>IF(H516="","",IF('Parâmetros'!$B$5="Conservador",I516,IF('Parâmetros'!$B$5="Otimista",K516,J516)))</f>
        <v/>
      </c>
      <c r="M516" s="46">
        <f>IF(B516="","",IF(COUNTIFS('Histórico'!$B$6:$B$305,B516,'Histórico'!$J$6:$J$305,"&lt;&gt;")&gt;='Parâmetros'!$B$10,AVERAGEIFS('Histórico'!$K$6:$K$305,'Histórico'!$B$6:$B$305,B516,'Histórico'!$J$6:$J$305,"&lt;&gt;"),'Parâmetros'!$B$9))</f>
        <v/>
      </c>
      <c r="N516" s="44">
        <f>IF(L516="","",MAX(0,L516*(1-M516)))</f>
        <v/>
      </c>
      <c r="O516" s="44">
        <f>IF(L516="","",L516*(1+M516))</f>
        <v/>
      </c>
      <c r="P516" s="44">
        <f>IF(L516="","",IF(INDEX('Parâmetros'!$E$18:$E$117,MATCH(B516,'Parâmetros'!$A$18:$A$117,0))="","",INDEX('Parâmetros'!$E$18:$E$117,MATCH(B516,'Parâmetros'!$A$18:$A$117,0))+N(INDEX('Parâmetros'!$F$18:$F$117,MATCH(B516,'Parâmetros'!$A$18:$A$117,0)))-SUMIFS($L$6:L516,$B$6:B516,B516,$A$6:A516,"&lt;="&amp;A516)))</f>
        <v/>
      </c>
      <c r="Q516" s="44">
        <f>IF(P516="","",MAX(0,-P516))</f>
        <v/>
      </c>
      <c r="R516" s="43">
        <f>IF(B516="","",IF(L516="","SEM BASE",IF(P516="","ESTOQUE NÃO INFORMADO",IF(P516&lt;0,"RUPTURA PREVISTA",IF(D516="Sem histórico","USAR DEMANDA INICIAL",IF(D516="Histórico insuficiente","HISTÓRICO INSUFICIENTE","OK"))))))</f>
        <v/>
      </c>
    </row>
    <row r="517">
      <c r="A517" s="42">
        <f>IF(B517="","",EDATE(EOMONTH('Parâmetros'!$B$2,0)+1,MOD(ROW()-6,12)))</f>
        <v/>
      </c>
      <c r="B51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17" s="43">
        <f>IF(B517="","",INDEX('Parâmetros'!$B$18:$B$117,MATCH(B517,'Parâmetros'!$A$18:$A$117,0)))</f>
        <v/>
      </c>
      <c r="D517" s="43">
        <f>IF(B517="","",INDEX('Parâmetros'!$I$18:$I$117,MATCH(B517,'Parâmetros'!$A$18:$A$117,0)))</f>
        <v/>
      </c>
      <c r="E517" s="44">
        <f>IF(B517="","",IF(COUNTIFS('Histórico'!$B$6:$B$305,B517,'Histórico'!$A$6:$A$305,"&gt;="&amp;EDATE(EOMONTH('Parâmetros'!$B$2,0)+1,-'Parâmetros'!$B$4),'Histórico'!$A$6:$A$305,"&lt;="&amp;'Parâmetros'!$B$2,'Histórico'!$L$6:$L$305,"OK")&gt;='Parâmetros'!$B$11,AVERAGEIFS('Histórico'!$H$6:$H$305,'Histórico'!$B$6:$B$305,B517,'Histórico'!$A$6:$A$305,"&gt;="&amp;EDATE(EOMONTH('Parâmetros'!$B$2,0)+1,-'Parâmetros'!$B$4),'Histórico'!$A$6:$A$305,"&lt;="&amp;'Parâmetros'!$B$2,'Histórico'!$L$6:$L$305,"OK"),IF(INDEX('Parâmetros'!$G$18:$G$117,MATCH(B517,'Parâmetros'!$A$18:$A$117,0))="","",INDEX('Parâmetros'!$G$18:$G$117,MATCH(B517,'Parâmetros'!$A$18:$A$117,0)))))</f>
        <v/>
      </c>
      <c r="F517" s="45">
        <f>IF(B517="","",IF(COUNTIFS('Histórico'!$B$6:$B$305,B517,'Histórico'!$L$6:$L$305,"OK",'Histórico'!$M$6:$M$305,MONTH(A517),'Histórico'!$A$6:$A$305,"&lt;="&amp;'Parâmetros'!$B$2)&gt;='Parâmetros'!$B$12,MAX('Parâmetros'!$B$13,MIN('Parâmetros'!$B$14,IFERROR(AVERAGEIFS('Histórico'!$H$6:$H$305,'Histórico'!$B$6:$B$305,B517,'Histórico'!$L$6:$L$305,"OK",'Histórico'!$M$6:$M$305,MONTH(A517),'Histórico'!$A$6:$A$305,"&lt;="&amp;'Parâmetros'!$B$2)/AVERAGEIFS('Histórico'!$H$6:$H$305,'Histórico'!$B$6:$B$305,B517,'Histórico'!$L$6:$L$305,"OK",'Histórico'!$A$6:$A$305,"&lt;="&amp;'Parâmetros'!$B$2),1))),1))</f>
        <v/>
      </c>
      <c r="G517" s="45">
        <f>IF(OR(A517="",B517=""),"",MAX(0.1,1+SUMPRODUCT(--('Eventos'!$B$6:$B$105&lt;=EOMONTH(A517,0)),--('Eventos'!$C$6:$C$105&gt;=A517),--((('Eventos'!$D$6:$D$105=B517)+('Eventos'!$D$6:$D$105="TODOS"))&gt;0),--('Eventos'!$G$6:$G$105="Ativo"),--('Eventos'!$I$6:$I$105="OK"),'Eventos'!$F$6:$F$105)))</f>
        <v/>
      </c>
      <c r="H517" s="44">
        <f>IF(OR(B517="",E517=""),"",MAX(0,E517*F517*G517))</f>
        <v/>
      </c>
      <c r="I517" s="44">
        <f>IF(H517="","",H517*'Parâmetros'!$B$6)</f>
        <v/>
      </c>
      <c r="J517" s="44">
        <f>IF(H517="","",H517*'Parâmetros'!$B$7)</f>
        <v/>
      </c>
      <c r="K517" s="44">
        <f>IF(H517="","",H517*'Parâmetros'!$B$8)</f>
        <v/>
      </c>
      <c r="L517" s="44">
        <f>IF(H517="","",IF('Parâmetros'!$B$5="Conservador",I517,IF('Parâmetros'!$B$5="Otimista",K517,J517)))</f>
        <v/>
      </c>
      <c r="M517" s="46">
        <f>IF(B517="","",IF(COUNTIFS('Histórico'!$B$6:$B$305,B517,'Histórico'!$J$6:$J$305,"&lt;&gt;")&gt;='Parâmetros'!$B$10,AVERAGEIFS('Histórico'!$K$6:$K$305,'Histórico'!$B$6:$B$305,B517,'Histórico'!$J$6:$J$305,"&lt;&gt;"),'Parâmetros'!$B$9))</f>
        <v/>
      </c>
      <c r="N517" s="44">
        <f>IF(L517="","",MAX(0,L517*(1-M517)))</f>
        <v/>
      </c>
      <c r="O517" s="44">
        <f>IF(L517="","",L517*(1+M517))</f>
        <v/>
      </c>
      <c r="P517" s="44">
        <f>IF(L517="","",IF(INDEX('Parâmetros'!$E$18:$E$117,MATCH(B517,'Parâmetros'!$A$18:$A$117,0))="","",INDEX('Parâmetros'!$E$18:$E$117,MATCH(B517,'Parâmetros'!$A$18:$A$117,0))+N(INDEX('Parâmetros'!$F$18:$F$117,MATCH(B517,'Parâmetros'!$A$18:$A$117,0)))-SUMIFS($L$6:L517,$B$6:B517,B517,$A$6:A517,"&lt;="&amp;A517)))</f>
        <v/>
      </c>
      <c r="Q517" s="44">
        <f>IF(P517="","",MAX(0,-P517))</f>
        <v/>
      </c>
      <c r="R517" s="43">
        <f>IF(B517="","",IF(L517="","SEM BASE",IF(P517="","ESTOQUE NÃO INFORMADO",IF(P517&lt;0,"RUPTURA PREVISTA",IF(D517="Sem histórico","USAR DEMANDA INICIAL",IF(D517="Histórico insuficiente","HISTÓRICO INSUFICIENTE","OK"))))))</f>
        <v/>
      </c>
    </row>
    <row r="518">
      <c r="A518" s="42">
        <f>IF(B518="","",EDATE(EOMONTH('Parâmetros'!$B$2,0)+1,MOD(ROW()-6,12)))</f>
        <v/>
      </c>
      <c r="B51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18" s="43">
        <f>IF(B518="","",INDEX('Parâmetros'!$B$18:$B$117,MATCH(B518,'Parâmetros'!$A$18:$A$117,0)))</f>
        <v/>
      </c>
      <c r="D518" s="43">
        <f>IF(B518="","",INDEX('Parâmetros'!$I$18:$I$117,MATCH(B518,'Parâmetros'!$A$18:$A$117,0)))</f>
        <v/>
      </c>
      <c r="E518" s="44">
        <f>IF(B518="","",IF(COUNTIFS('Histórico'!$B$6:$B$305,B518,'Histórico'!$A$6:$A$305,"&gt;="&amp;EDATE(EOMONTH('Parâmetros'!$B$2,0)+1,-'Parâmetros'!$B$4),'Histórico'!$A$6:$A$305,"&lt;="&amp;'Parâmetros'!$B$2,'Histórico'!$L$6:$L$305,"OK")&gt;='Parâmetros'!$B$11,AVERAGEIFS('Histórico'!$H$6:$H$305,'Histórico'!$B$6:$B$305,B518,'Histórico'!$A$6:$A$305,"&gt;="&amp;EDATE(EOMONTH('Parâmetros'!$B$2,0)+1,-'Parâmetros'!$B$4),'Histórico'!$A$6:$A$305,"&lt;="&amp;'Parâmetros'!$B$2,'Histórico'!$L$6:$L$305,"OK"),IF(INDEX('Parâmetros'!$G$18:$G$117,MATCH(B518,'Parâmetros'!$A$18:$A$117,0))="","",INDEX('Parâmetros'!$G$18:$G$117,MATCH(B518,'Parâmetros'!$A$18:$A$117,0)))))</f>
        <v/>
      </c>
      <c r="F518" s="45">
        <f>IF(B518="","",IF(COUNTIFS('Histórico'!$B$6:$B$305,B518,'Histórico'!$L$6:$L$305,"OK",'Histórico'!$M$6:$M$305,MONTH(A518),'Histórico'!$A$6:$A$305,"&lt;="&amp;'Parâmetros'!$B$2)&gt;='Parâmetros'!$B$12,MAX('Parâmetros'!$B$13,MIN('Parâmetros'!$B$14,IFERROR(AVERAGEIFS('Histórico'!$H$6:$H$305,'Histórico'!$B$6:$B$305,B518,'Histórico'!$L$6:$L$305,"OK",'Histórico'!$M$6:$M$305,MONTH(A518),'Histórico'!$A$6:$A$305,"&lt;="&amp;'Parâmetros'!$B$2)/AVERAGEIFS('Histórico'!$H$6:$H$305,'Histórico'!$B$6:$B$305,B518,'Histórico'!$L$6:$L$305,"OK",'Histórico'!$A$6:$A$305,"&lt;="&amp;'Parâmetros'!$B$2),1))),1))</f>
        <v/>
      </c>
      <c r="G518" s="45">
        <f>IF(OR(A518="",B518=""),"",MAX(0.1,1+SUMPRODUCT(--('Eventos'!$B$6:$B$105&lt;=EOMONTH(A518,0)),--('Eventos'!$C$6:$C$105&gt;=A518),--((('Eventos'!$D$6:$D$105=B518)+('Eventos'!$D$6:$D$105="TODOS"))&gt;0),--('Eventos'!$G$6:$G$105="Ativo"),--('Eventos'!$I$6:$I$105="OK"),'Eventos'!$F$6:$F$105)))</f>
        <v/>
      </c>
      <c r="H518" s="44">
        <f>IF(OR(B518="",E518=""),"",MAX(0,E518*F518*G518))</f>
        <v/>
      </c>
      <c r="I518" s="44">
        <f>IF(H518="","",H518*'Parâmetros'!$B$6)</f>
        <v/>
      </c>
      <c r="J518" s="44">
        <f>IF(H518="","",H518*'Parâmetros'!$B$7)</f>
        <v/>
      </c>
      <c r="K518" s="44">
        <f>IF(H518="","",H518*'Parâmetros'!$B$8)</f>
        <v/>
      </c>
      <c r="L518" s="44">
        <f>IF(H518="","",IF('Parâmetros'!$B$5="Conservador",I518,IF('Parâmetros'!$B$5="Otimista",K518,J518)))</f>
        <v/>
      </c>
      <c r="M518" s="46">
        <f>IF(B518="","",IF(COUNTIFS('Histórico'!$B$6:$B$305,B518,'Histórico'!$J$6:$J$305,"&lt;&gt;")&gt;='Parâmetros'!$B$10,AVERAGEIFS('Histórico'!$K$6:$K$305,'Histórico'!$B$6:$B$305,B518,'Histórico'!$J$6:$J$305,"&lt;&gt;"),'Parâmetros'!$B$9))</f>
        <v/>
      </c>
      <c r="N518" s="44">
        <f>IF(L518="","",MAX(0,L518*(1-M518)))</f>
        <v/>
      </c>
      <c r="O518" s="44">
        <f>IF(L518="","",L518*(1+M518))</f>
        <v/>
      </c>
      <c r="P518" s="44">
        <f>IF(L518="","",IF(INDEX('Parâmetros'!$E$18:$E$117,MATCH(B518,'Parâmetros'!$A$18:$A$117,0))="","",INDEX('Parâmetros'!$E$18:$E$117,MATCH(B518,'Parâmetros'!$A$18:$A$117,0))+N(INDEX('Parâmetros'!$F$18:$F$117,MATCH(B518,'Parâmetros'!$A$18:$A$117,0)))-SUMIFS($L$6:L518,$B$6:B518,B518,$A$6:A518,"&lt;="&amp;A518)))</f>
        <v/>
      </c>
      <c r="Q518" s="44">
        <f>IF(P518="","",MAX(0,-P518))</f>
        <v/>
      </c>
      <c r="R518" s="43">
        <f>IF(B518="","",IF(L518="","SEM BASE",IF(P518="","ESTOQUE NÃO INFORMADO",IF(P518&lt;0,"RUPTURA PREVISTA",IF(D518="Sem histórico","USAR DEMANDA INICIAL",IF(D518="Histórico insuficiente","HISTÓRICO INSUFICIENTE","OK"))))))</f>
        <v/>
      </c>
    </row>
    <row r="519">
      <c r="A519" s="42">
        <f>IF(B519="","",EDATE(EOMONTH('Parâmetros'!$B$2,0)+1,MOD(ROW()-6,12)))</f>
        <v/>
      </c>
      <c r="B51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19" s="43">
        <f>IF(B519="","",INDEX('Parâmetros'!$B$18:$B$117,MATCH(B519,'Parâmetros'!$A$18:$A$117,0)))</f>
        <v/>
      </c>
      <c r="D519" s="43">
        <f>IF(B519="","",INDEX('Parâmetros'!$I$18:$I$117,MATCH(B519,'Parâmetros'!$A$18:$A$117,0)))</f>
        <v/>
      </c>
      <c r="E519" s="44">
        <f>IF(B519="","",IF(COUNTIFS('Histórico'!$B$6:$B$305,B519,'Histórico'!$A$6:$A$305,"&gt;="&amp;EDATE(EOMONTH('Parâmetros'!$B$2,0)+1,-'Parâmetros'!$B$4),'Histórico'!$A$6:$A$305,"&lt;="&amp;'Parâmetros'!$B$2,'Histórico'!$L$6:$L$305,"OK")&gt;='Parâmetros'!$B$11,AVERAGEIFS('Histórico'!$H$6:$H$305,'Histórico'!$B$6:$B$305,B519,'Histórico'!$A$6:$A$305,"&gt;="&amp;EDATE(EOMONTH('Parâmetros'!$B$2,0)+1,-'Parâmetros'!$B$4),'Histórico'!$A$6:$A$305,"&lt;="&amp;'Parâmetros'!$B$2,'Histórico'!$L$6:$L$305,"OK"),IF(INDEX('Parâmetros'!$G$18:$G$117,MATCH(B519,'Parâmetros'!$A$18:$A$117,0))="","",INDEX('Parâmetros'!$G$18:$G$117,MATCH(B519,'Parâmetros'!$A$18:$A$117,0)))))</f>
        <v/>
      </c>
      <c r="F519" s="45">
        <f>IF(B519="","",IF(COUNTIFS('Histórico'!$B$6:$B$305,B519,'Histórico'!$L$6:$L$305,"OK",'Histórico'!$M$6:$M$305,MONTH(A519),'Histórico'!$A$6:$A$305,"&lt;="&amp;'Parâmetros'!$B$2)&gt;='Parâmetros'!$B$12,MAX('Parâmetros'!$B$13,MIN('Parâmetros'!$B$14,IFERROR(AVERAGEIFS('Histórico'!$H$6:$H$305,'Histórico'!$B$6:$B$305,B519,'Histórico'!$L$6:$L$305,"OK",'Histórico'!$M$6:$M$305,MONTH(A519),'Histórico'!$A$6:$A$305,"&lt;="&amp;'Parâmetros'!$B$2)/AVERAGEIFS('Histórico'!$H$6:$H$305,'Histórico'!$B$6:$B$305,B519,'Histórico'!$L$6:$L$305,"OK",'Histórico'!$A$6:$A$305,"&lt;="&amp;'Parâmetros'!$B$2),1))),1))</f>
        <v/>
      </c>
      <c r="G519" s="45">
        <f>IF(OR(A519="",B519=""),"",MAX(0.1,1+SUMPRODUCT(--('Eventos'!$B$6:$B$105&lt;=EOMONTH(A519,0)),--('Eventos'!$C$6:$C$105&gt;=A519),--((('Eventos'!$D$6:$D$105=B519)+('Eventos'!$D$6:$D$105="TODOS"))&gt;0),--('Eventos'!$G$6:$G$105="Ativo"),--('Eventos'!$I$6:$I$105="OK"),'Eventos'!$F$6:$F$105)))</f>
        <v/>
      </c>
      <c r="H519" s="44">
        <f>IF(OR(B519="",E519=""),"",MAX(0,E519*F519*G519))</f>
        <v/>
      </c>
      <c r="I519" s="44">
        <f>IF(H519="","",H519*'Parâmetros'!$B$6)</f>
        <v/>
      </c>
      <c r="J519" s="44">
        <f>IF(H519="","",H519*'Parâmetros'!$B$7)</f>
        <v/>
      </c>
      <c r="K519" s="44">
        <f>IF(H519="","",H519*'Parâmetros'!$B$8)</f>
        <v/>
      </c>
      <c r="L519" s="44">
        <f>IF(H519="","",IF('Parâmetros'!$B$5="Conservador",I519,IF('Parâmetros'!$B$5="Otimista",K519,J519)))</f>
        <v/>
      </c>
      <c r="M519" s="46">
        <f>IF(B519="","",IF(COUNTIFS('Histórico'!$B$6:$B$305,B519,'Histórico'!$J$6:$J$305,"&lt;&gt;")&gt;='Parâmetros'!$B$10,AVERAGEIFS('Histórico'!$K$6:$K$305,'Histórico'!$B$6:$B$305,B519,'Histórico'!$J$6:$J$305,"&lt;&gt;"),'Parâmetros'!$B$9))</f>
        <v/>
      </c>
      <c r="N519" s="44">
        <f>IF(L519="","",MAX(0,L519*(1-M519)))</f>
        <v/>
      </c>
      <c r="O519" s="44">
        <f>IF(L519="","",L519*(1+M519))</f>
        <v/>
      </c>
      <c r="P519" s="44">
        <f>IF(L519="","",IF(INDEX('Parâmetros'!$E$18:$E$117,MATCH(B519,'Parâmetros'!$A$18:$A$117,0))="","",INDEX('Parâmetros'!$E$18:$E$117,MATCH(B519,'Parâmetros'!$A$18:$A$117,0))+N(INDEX('Parâmetros'!$F$18:$F$117,MATCH(B519,'Parâmetros'!$A$18:$A$117,0)))-SUMIFS($L$6:L519,$B$6:B519,B519,$A$6:A519,"&lt;="&amp;A519)))</f>
        <v/>
      </c>
      <c r="Q519" s="44">
        <f>IF(P519="","",MAX(0,-P519))</f>
        <v/>
      </c>
      <c r="R519" s="43">
        <f>IF(B519="","",IF(L519="","SEM BASE",IF(P519="","ESTOQUE NÃO INFORMADO",IF(P519&lt;0,"RUPTURA PREVISTA",IF(D519="Sem histórico","USAR DEMANDA INICIAL",IF(D519="Histórico insuficiente","HISTÓRICO INSUFICIENTE","OK"))))))</f>
        <v/>
      </c>
    </row>
    <row r="520">
      <c r="A520" s="42">
        <f>IF(B520="","",EDATE(EOMONTH('Parâmetros'!$B$2,0)+1,MOD(ROW()-6,12)))</f>
        <v/>
      </c>
      <c r="B52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20" s="43">
        <f>IF(B520="","",INDEX('Parâmetros'!$B$18:$B$117,MATCH(B520,'Parâmetros'!$A$18:$A$117,0)))</f>
        <v/>
      </c>
      <c r="D520" s="43">
        <f>IF(B520="","",INDEX('Parâmetros'!$I$18:$I$117,MATCH(B520,'Parâmetros'!$A$18:$A$117,0)))</f>
        <v/>
      </c>
      <c r="E520" s="44">
        <f>IF(B520="","",IF(COUNTIFS('Histórico'!$B$6:$B$305,B520,'Histórico'!$A$6:$A$305,"&gt;="&amp;EDATE(EOMONTH('Parâmetros'!$B$2,0)+1,-'Parâmetros'!$B$4),'Histórico'!$A$6:$A$305,"&lt;="&amp;'Parâmetros'!$B$2,'Histórico'!$L$6:$L$305,"OK")&gt;='Parâmetros'!$B$11,AVERAGEIFS('Histórico'!$H$6:$H$305,'Histórico'!$B$6:$B$305,B520,'Histórico'!$A$6:$A$305,"&gt;="&amp;EDATE(EOMONTH('Parâmetros'!$B$2,0)+1,-'Parâmetros'!$B$4),'Histórico'!$A$6:$A$305,"&lt;="&amp;'Parâmetros'!$B$2,'Histórico'!$L$6:$L$305,"OK"),IF(INDEX('Parâmetros'!$G$18:$G$117,MATCH(B520,'Parâmetros'!$A$18:$A$117,0))="","",INDEX('Parâmetros'!$G$18:$G$117,MATCH(B520,'Parâmetros'!$A$18:$A$117,0)))))</f>
        <v/>
      </c>
      <c r="F520" s="45">
        <f>IF(B520="","",IF(COUNTIFS('Histórico'!$B$6:$B$305,B520,'Histórico'!$L$6:$L$305,"OK",'Histórico'!$M$6:$M$305,MONTH(A520),'Histórico'!$A$6:$A$305,"&lt;="&amp;'Parâmetros'!$B$2)&gt;='Parâmetros'!$B$12,MAX('Parâmetros'!$B$13,MIN('Parâmetros'!$B$14,IFERROR(AVERAGEIFS('Histórico'!$H$6:$H$305,'Histórico'!$B$6:$B$305,B520,'Histórico'!$L$6:$L$305,"OK",'Histórico'!$M$6:$M$305,MONTH(A520),'Histórico'!$A$6:$A$305,"&lt;="&amp;'Parâmetros'!$B$2)/AVERAGEIFS('Histórico'!$H$6:$H$305,'Histórico'!$B$6:$B$305,B520,'Histórico'!$L$6:$L$305,"OK",'Histórico'!$A$6:$A$305,"&lt;="&amp;'Parâmetros'!$B$2),1))),1))</f>
        <v/>
      </c>
      <c r="G520" s="45">
        <f>IF(OR(A520="",B520=""),"",MAX(0.1,1+SUMPRODUCT(--('Eventos'!$B$6:$B$105&lt;=EOMONTH(A520,0)),--('Eventos'!$C$6:$C$105&gt;=A520),--((('Eventos'!$D$6:$D$105=B520)+('Eventos'!$D$6:$D$105="TODOS"))&gt;0),--('Eventos'!$G$6:$G$105="Ativo"),--('Eventos'!$I$6:$I$105="OK"),'Eventos'!$F$6:$F$105)))</f>
        <v/>
      </c>
      <c r="H520" s="44">
        <f>IF(OR(B520="",E520=""),"",MAX(0,E520*F520*G520))</f>
        <v/>
      </c>
      <c r="I520" s="44">
        <f>IF(H520="","",H520*'Parâmetros'!$B$6)</f>
        <v/>
      </c>
      <c r="J520" s="44">
        <f>IF(H520="","",H520*'Parâmetros'!$B$7)</f>
        <v/>
      </c>
      <c r="K520" s="44">
        <f>IF(H520="","",H520*'Parâmetros'!$B$8)</f>
        <v/>
      </c>
      <c r="L520" s="44">
        <f>IF(H520="","",IF('Parâmetros'!$B$5="Conservador",I520,IF('Parâmetros'!$B$5="Otimista",K520,J520)))</f>
        <v/>
      </c>
      <c r="M520" s="46">
        <f>IF(B520="","",IF(COUNTIFS('Histórico'!$B$6:$B$305,B520,'Histórico'!$J$6:$J$305,"&lt;&gt;")&gt;='Parâmetros'!$B$10,AVERAGEIFS('Histórico'!$K$6:$K$305,'Histórico'!$B$6:$B$305,B520,'Histórico'!$J$6:$J$305,"&lt;&gt;"),'Parâmetros'!$B$9))</f>
        <v/>
      </c>
      <c r="N520" s="44">
        <f>IF(L520="","",MAX(0,L520*(1-M520)))</f>
        <v/>
      </c>
      <c r="O520" s="44">
        <f>IF(L520="","",L520*(1+M520))</f>
        <v/>
      </c>
      <c r="P520" s="44">
        <f>IF(L520="","",IF(INDEX('Parâmetros'!$E$18:$E$117,MATCH(B520,'Parâmetros'!$A$18:$A$117,0))="","",INDEX('Parâmetros'!$E$18:$E$117,MATCH(B520,'Parâmetros'!$A$18:$A$117,0))+N(INDEX('Parâmetros'!$F$18:$F$117,MATCH(B520,'Parâmetros'!$A$18:$A$117,0)))-SUMIFS($L$6:L520,$B$6:B520,B520,$A$6:A520,"&lt;="&amp;A520)))</f>
        <v/>
      </c>
      <c r="Q520" s="44">
        <f>IF(P520="","",MAX(0,-P520))</f>
        <v/>
      </c>
      <c r="R520" s="43">
        <f>IF(B520="","",IF(L520="","SEM BASE",IF(P520="","ESTOQUE NÃO INFORMADO",IF(P520&lt;0,"RUPTURA PREVISTA",IF(D520="Sem histórico","USAR DEMANDA INICIAL",IF(D520="Histórico insuficiente","HISTÓRICO INSUFICIENTE","OK"))))))</f>
        <v/>
      </c>
    </row>
    <row r="521">
      <c r="A521" s="42">
        <f>IF(B521="","",EDATE(EOMONTH('Parâmetros'!$B$2,0)+1,MOD(ROW()-6,12)))</f>
        <v/>
      </c>
      <c r="B52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21" s="43">
        <f>IF(B521="","",INDEX('Parâmetros'!$B$18:$B$117,MATCH(B521,'Parâmetros'!$A$18:$A$117,0)))</f>
        <v/>
      </c>
      <c r="D521" s="43">
        <f>IF(B521="","",INDEX('Parâmetros'!$I$18:$I$117,MATCH(B521,'Parâmetros'!$A$18:$A$117,0)))</f>
        <v/>
      </c>
      <c r="E521" s="44">
        <f>IF(B521="","",IF(COUNTIFS('Histórico'!$B$6:$B$305,B521,'Histórico'!$A$6:$A$305,"&gt;="&amp;EDATE(EOMONTH('Parâmetros'!$B$2,0)+1,-'Parâmetros'!$B$4),'Histórico'!$A$6:$A$305,"&lt;="&amp;'Parâmetros'!$B$2,'Histórico'!$L$6:$L$305,"OK")&gt;='Parâmetros'!$B$11,AVERAGEIFS('Histórico'!$H$6:$H$305,'Histórico'!$B$6:$B$305,B521,'Histórico'!$A$6:$A$305,"&gt;="&amp;EDATE(EOMONTH('Parâmetros'!$B$2,0)+1,-'Parâmetros'!$B$4),'Histórico'!$A$6:$A$305,"&lt;="&amp;'Parâmetros'!$B$2,'Histórico'!$L$6:$L$305,"OK"),IF(INDEX('Parâmetros'!$G$18:$G$117,MATCH(B521,'Parâmetros'!$A$18:$A$117,0))="","",INDEX('Parâmetros'!$G$18:$G$117,MATCH(B521,'Parâmetros'!$A$18:$A$117,0)))))</f>
        <v/>
      </c>
      <c r="F521" s="45">
        <f>IF(B521="","",IF(COUNTIFS('Histórico'!$B$6:$B$305,B521,'Histórico'!$L$6:$L$305,"OK",'Histórico'!$M$6:$M$305,MONTH(A521),'Histórico'!$A$6:$A$305,"&lt;="&amp;'Parâmetros'!$B$2)&gt;='Parâmetros'!$B$12,MAX('Parâmetros'!$B$13,MIN('Parâmetros'!$B$14,IFERROR(AVERAGEIFS('Histórico'!$H$6:$H$305,'Histórico'!$B$6:$B$305,B521,'Histórico'!$L$6:$L$305,"OK",'Histórico'!$M$6:$M$305,MONTH(A521),'Histórico'!$A$6:$A$305,"&lt;="&amp;'Parâmetros'!$B$2)/AVERAGEIFS('Histórico'!$H$6:$H$305,'Histórico'!$B$6:$B$305,B521,'Histórico'!$L$6:$L$305,"OK",'Histórico'!$A$6:$A$305,"&lt;="&amp;'Parâmetros'!$B$2),1))),1))</f>
        <v/>
      </c>
      <c r="G521" s="45">
        <f>IF(OR(A521="",B521=""),"",MAX(0.1,1+SUMPRODUCT(--('Eventos'!$B$6:$B$105&lt;=EOMONTH(A521,0)),--('Eventos'!$C$6:$C$105&gt;=A521),--((('Eventos'!$D$6:$D$105=B521)+('Eventos'!$D$6:$D$105="TODOS"))&gt;0),--('Eventos'!$G$6:$G$105="Ativo"),--('Eventos'!$I$6:$I$105="OK"),'Eventos'!$F$6:$F$105)))</f>
        <v/>
      </c>
      <c r="H521" s="44">
        <f>IF(OR(B521="",E521=""),"",MAX(0,E521*F521*G521))</f>
        <v/>
      </c>
      <c r="I521" s="44">
        <f>IF(H521="","",H521*'Parâmetros'!$B$6)</f>
        <v/>
      </c>
      <c r="J521" s="44">
        <f>IF(H521="","",H521*'Parâmetros'!$B$7)</f>
        <v/>
      </c>
      <c r="K521" s="44">
        <f>IF(H521="","",H521*'Parâmetros'!$B$8)</f>
        <v/>
      </c>
      <c r="L521" s="44">
        <f>IF(H521="","",IF('Parâmetros'!$B$5="Conservador",I521,IF('Parâmetros'!$B$5="Otimista",K521,J521)))</f>
        <v/>
      </c>
      <c r="M521" s="46">
        <f>IF(B521="","",IF(COUNTIFS('Histórico'!$B$6:$B$305,B521,'Histórico'!$J$6:$J$305,"&lt;&gt;")&gt;='Parâmetros'!$B$10,AVERAGEIFS('Histórico'!$K$6:$K$305,'Histórico'!$B$6:$B$305,B521,'Histórico'!$J$6:$J$305,"&lt;&gt;"),'Parâmetros'!$B$9))</f>
        <v/>
      </c>
      <c r="N521" s="44">
        <f>IF(L521="","",MAX(0,L521*(1-M521)))</f>
        <v/>
      </c>
      <c r="O521" s="44">
        <f>IF(L521="","",L521*(1+M521))</f>
        <v/>
      </c>
      <c r="P521" s="44">
        <f>IF(L521="","",IF(INDEX('Parâmetros'!$E$18:$E$117,MATCH(B521,'Parâmetros'!$A$18:$A$117,0))="","",INDEX('Parâmetros'!$E$18:$E$117,MATCH(B521,'Parâmetros'!$A$18:$A$117,0))+N(INDEX('Parâmetros'!$F$18:$F$117,MATCH(B521,'Parâmetros'!$A$18:$A$117,0)))-SUMIFS($L$6:L521,$B$6:B521,B521,$A$6:A521,"&lt;="&amp;A521)))</f>
        <v/>
      </c>
      <c r="Q521" s="44">
        <f>IF(P521="","",MAX(0,-P521))</f>
        <v/>
      </c>
      <c r="R521" s="43">
        <f>IF(B521="","",IF(L521="","SEM BASE",IF(P521="","ESTOQUE NÃO INFORMADO",IF(P521&lt;0,"RUPTURA PREVISTA",IF(D521="Sem histórico","USAR DEMANDA INICIAL",IF(D521="Histórico insuficiente","HISTÓRICO INSUFICIENTE","OK"))))))</f>
        <v/>
      </c>
    </row>
    <row r="522">
      <c r="A522" s="42">
        <f>IF(B522="","",EDATE(EOMONTH('Parâmetros'!$B$2,0)+1,MOD(ROW()-6,12)))</f>
        <v/>
      </c>
      <c r="B52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22" s="43">
        <f>IF(B522="","",INDEX('Parâmetros'!$B$18:$B$117,MATCH(B522,'Parâmetros'!$A$18:$A$117,0)))</f>
        <v/>
      </c>
      <c r="D522" s="43">
        <f>IF(B522="","",INDEX('Parâmetros'!$I$18:$I$117,MATCH(B522,'Parâmetros'!$A$18:$A$117,0)))</f>
        <v/>
      </c>
      <c r="E522" s="44">
        <f>IF(B522="","",IF(COUNTIFS('Histórico'!$B$6:$B$305,B522,'Histórico'!$A$6:$A$305,"&gt;="&amp;EDATE(EOMONTH('Parâmetros'!$B$2,0)+1,-'Parâmetros'!$B$4),'Histórico'!$A$6:$A$305,"&lt;="&amp;'Parâmetros'!$B$2,'Histórico'!$L$6:$L$305,"OK")&gt;='Parâmetros'!$B$11,AVERAGEIFS('Histórico'!$H$6:$H$305,'Histórico'!$B$6:$B$305,B522,'Histórico'!$A$6:$A$305,"&gt;="&amp;EDATE(EOMONTH('Parâmetros'!$B$2,0)+1,-'Parâmetros'!$B$4),'Histórico'!$A$6:$A$305,"&lt;="&amp;'Parâmetros'!$B$2,'Histórico'!$L$6:$L$305,"OK"),IF(INDEX('Parâmetros'!$G$18:$G$117,MATCH(B522,'Parâmetros'!$A$18:$A$117,0))="","",INDEX('Parâmetros'!$G$18:$G$117,MATCH(B522,'Parâmetros'!$A$18:$A$117,0)))))</f>
        <v/>
      </c>
      <c r="F522" s="45">
        <f>IF(B522="","",IF(COUNTIFS('Histórico'!$B$6:$B$305,B522,'Histórico'!$L$6:$L$305,"OK",'Histórico'!$M$6:$M$305,MONTH(A522),'Histórico'!$A$6:$A$305,"&lt;="&amp;'Parâmetros'!$B$2)&gt;='Parâmetros'!$B$12,MAX('Parâmetros'!$B$13,MIN('Parâmetros'!$B$14,IFERROR(AVERAGEIFS('Histórico'!$H$6:$H$305,'Histórico'!$B$6:$B$305,B522,'Histórico'!$L$6:$L$305,"OK",'Histórico'!$M$6:$M$305,MONTH(A522),'Histórico'!$A$6:$A$305,"&lt;="&amp;'Parâmetros'!$B$2)/AVERAGEIFS('Histórico'!$H$6:$H$305,'Histórico'!$B$6:$B$305,B522,'Histórico'!$L$6:$L$305,"OK",'Histórico'!$A$6:$A$305,"&lt;="&amp;'Parâmetros'!$B$2),1))),1))</f>
        <v/>
      </c>
      <c r="G522" s="45">
        <f>IF(OR(A522="",B522=""),"",MAX(0.1,1+SUMPRODUCT(--('Eventos'!$B$6:$B$105&lt;=EOMONTH(A522,0)),--('Eventos'!$C$6:$C$105&gt;=A522),--((('Eventos'!$D$6:$D$105=B522)+('Eventos'!$D$6:$D$105="TODOS"))&gt;0),--('Eventos'!$G$6:$G$105="Ativo"),--('Eventos'!$I$6:$I$105="OK"),'Eventos'!$F$6:$F$105)))</f>
        <v/>
      </c>
      <c r="H522" s="44">
        <f>IF(OR(B522="",E522=""),"",MAX(0,E522*F522*G522))</f>
        <v/>
      </c>
      <c r="I522" s="44">
        <f>IF(H522="","",H522*'Parâmetros'!$B$6)</f>
        <v/>
      </c>
      <c r="J522" s="44">
        <f>IF(H522="","",H522*'Parâmetros'!$B$7)</f>
        <v/>
      </c>
      <c r="K522" s="44">
        <f>IF(H522="","",H522*'Parâmetros'!$B$8)</f>
        <v/>
      </c>
      <c r="L522" s="44">
        <f>IF(H522="","",IF('Parâmetros'!$B$5="Conservador",I522,IF('Parâmetros'!$B$5="Otimista",K522,J522)))</f>
        <v/>
      </c>
      <c r="M522" s="46">
        <f>IF(B522="","",IF(COUNTIFS('Histórico'!$B$6:$B$305,B522,'Histórico'!$J$6:$J$305,"&lt;&gt;")&gt;='Parâmetros'!$B$10,AVERAGEIFS('Histórico'!$K$6:$K$305,'Histórico'!$B$6:$B$305,B522,'Histórico'!$J$6:$J$305,"&lt;&gt;"),'Parâmetros'!$B$9))</f>
        <v/>
      </c>
      <c r="N522" s="44">
        <f>IF(L522="","",MAX(0,L522*(1-M522)))</f>
        <v/>
      </c>
      <c r="O522" s="44">
        <f>IF(L522="","",L522*(1+M522))</f>
        <v/>
      </c>
      <c r="P522" s="44">
        <f>IF(L522="","",IF(INDEX('Parâmetros'!$E$18:$E$117,MATCH(B522,'Parâmetros'!$A$18:$A$117,0))="","",INDEX('Parâmetros'!$E$18:$E$117,MATCH(B522,'Parâmetros'!$A$18:$A$117,0))+N(INDEX('Parâmetros'!$F$18:$F$117,MATCH(B522,'Parâmetros'!$A$18:$A$117,0)))-SUMIFS($L$6:L522,$B$6:B522,B522,$A$6:A522,"&lt;="&amp;A522)))</f>
        <v/>
      </c>
      <c r="Q522" s="44">
        <f>IF(P522="","",MAX(0,-P522))</f>
        <v/>
      </c>
      <c r="R522" s="43">
        <f>IF(B522="","",IF(L522="","SEM BASE",IF(P522="","ESTOQUE NÃO INFORMADO",IF(P522&lt;0,"RUPTURA PREVISTA",IF(D522="Sem histórico","USAR DEMANDA INICIAL",IF(D522="Histórico insuficiente","HISTÓRICO INSUFICIENTE","OK"))))))</f>
        <v/>
      </c>
    </row>
    <row r="523">
      <c r="A523" s="42">
        <f>IF(B523="","",EDATE(EOMONTH('Parâmetros'!$B$2,0)+1,MOD(ROW()-6,12)))</f>
        <v/>
      </c>
      <c r="B52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23" s="43">
        <f>IF(B523="","",INDEX('Parâmetros'!$B$18:$B$117,MATCH(B523,'Parâmetros'!$A$18:$A$117,0)))</f>
        <v/>
      </c>
      <c r="D523" s="43">
        <f>IF(B523="","",INDEX('Parâmetros'!$I$18:$I$117,MATCH(B523,'Parâmetros'!$A$18:$A$117,0)))</f>
        <v/>
      </c>
      <c r="E523" s="44">
        <f>IF(B523="","",IF(COUNTIFS('Histórico'!$B$6:$B$305,B523,'Histórico'!$A$6:$A$305,"&gt;="&amp;EDATE(EOMONTH('Parâmetros'!$B$2,0)+1,-'Parâmetros'!$B$4),'Histórico'!$A$6:$A$305,"&lt;="&amp;'Parâmetros'!$B$2,'Histórico'!$L$6:$L$305,"OK")&gt;='Parâmetros'!$B$11,AVERAGEIFS('Histórico'!$H$6:$H$305,'Histórico'!$B$6:$B$305,B523,'Histórico'!$A$6:$A$305,"&gt;="&amp;EDATE(EOMONTH('Parâmetros'!$B$2,0)+1,-'Parâmetros'!$B$4),'Histórico'!$A$6:$A$305,"&lt;="&amp;'Parâmetros'!$B$2,'Histórico'!$L$6:$L$305,"OK"),IF(INDEX('Parâmetros'!$G$18:$G$117,MATCH(B523,'Parâmetros'!$A$18:$A$117,0))="","",INDEX('Parâmetros'!$G$18:$G$117,MATCH(B523,'Parâmetros'!$A$18:$A$117,0)))))</f>
        <v/>
      </c>
      <c r="F523" s="45">
        <f>IF(B523="","",IF(COUNTIFS('Histórico'!$B$6:$B$305,B523,'Histórico'!$L$6:$L$305,"OK",'Histórico'!$M$6:$M$305,MONTH(A523),'Histórico'!$A$6:$A$305,"&lt;="&amp;'Parâmetros'!$B$2)&gt;='Parâmetros'!$B$12,MAX('Parâmetros'!$B$13,MIN('Parâmetros'!$B$14,IFERROR(AVERAGEIFS('Histórico'!$H$6:$H$305,'Histórico'!$B$6:$B$305,B523,'Histórico'!$L$6:$L$305,"OK",'Histórico'!$M$6:$M$305,MONTH(A523),'Histórico'!$A$6:$A$305,"&lt;="&amp;'Parâmetros'!$B$2)/AVERAGEIFS('Histórico'!$H$6:$H$305,'Histórico'!$B$6:$B$305,B523,'Histórico'!$L$6:$L$305,"OK",'Histórico'!$A$6:$A$305,"&lt;="&amp;'Parâmetros'!$B$2),1))),1))</f>
        <v/>
      </c>
      <c r="G523" s="45">
        <f>IF(OR(A523="",B523=""),"",MAX(0.1,1+SUMPRODUCT(--('Eventos'!$B$6:$B$105&lt;=EOMONTH(A523,0)),--('Eventos'!$C$6:$C$105&gt;=A523),--((('Eventos'!$D$6:$D$105=B523)+('Eventos'!$D$6:$D$105="TODOS"))&gt;0),--('Eventos'!$G$6:$G$105="Ativo"),--('Eventos'!$I$6:$I$105="OK"),'Eventos'!$F$6:$F$105)))</f>
        <v/>
      </c>
      <c r="H523" s="44">
        <f>IF(OR(B523="",E523=""),"",MAX(0,E523*F523*G523))</f>
        <v/>
      </c>
      <c r="I523" s="44">
        <f>IF(H523="","",H523*'Parâmetros'!$B$6)</f>
        <v/>
      </c>
      <c r="J523" s="44">
        <f>IF(H523="","",H523*'Parâmetros'!$B$7)</f>
        <v/>
      </c>
      <c r="K523" s="44">
        <f>IF(H523="","",H523*'Parâmetros'!$B$8)</f>
        <v/>
      </c>
      <c r="L523" s="44">
        <f>IF(H523="","",IF('Parâmetros'!$B$5="Conservador",I523,IF('Parâmetros'!$B$5="Otimista",K523,J523)))</f>
        <v/>
      </c>
      <c r="M523" s="46">
        <f>IF(B523="","",IF(COUNTIFS('Histórico'!$B$6:$B$305,B523,'Histórico'!$J$6:$J$305,"&lt;&gt;")&gt;='Parâmetros'!$B$10,AVERAGEIFS('Histórico'!$K$6:$K$305,'Histórico'!$B$6:$B$305,B523,'Histórico'!$J$6:$J$305,"&lt;&gt;"),'Parâmetros'!$B$9))</f>
        <v/>
      </c>
      <c r="N523" s="44">
        <f>IF(L523="","",MAX(0,L523*(1-M523)))</f>
        <v/>
      </c>
      <c r="O523" s="44">
        <f>IF(L523="","",L523*(1+M523))</f>
        <v/>
      </c>
      <c r="P523" s="44">
        <f>IF(L523="","",IF(INDEX('Parâmetros'!$E$18:$E$117,MATCH(B523,'Parâmetros'!$A$18:$A$117,0))="","",INDEX('Parâmetros'!$E$18:$E$117,MATCH(B523,'Parâmetros'!$A$18:$A$117,0))+N(INDEX('Parâmetros'!$F$18:$F$117,MATCH(B523,'Parâmetros'!$A$18:$A$117,0)))-SUMIFS($L$6:L523,$B$6:B523,B523,$A$6:A523,"&lt;="&amp;A523)))</f>
        <v/>
      </c>
      <c r="Q523" s="44">
        <f>IF(P523="","",MAX(0,-P523))</f>
        <v/>
      </c>
      <c r="R523" s="43">
        <f>IF(B523="","",IF(L523="","SEM BASE",IF(P523="","ESTOQUE NÃO INFORMADO",IF(P523&lt;0,"RUPTURA PREVISTA",IF(D523="Sem histórico","USAR DEMANDA INICIAL",IF(D523="Histórico insuficiente","HISTÓRICO INSUFICIENTE","OK"))))))</f>
        <v/>
      </c>
    </row>
    <row r="524">
      <c r="A524" s="42">
        <f>IF(B524="","",EDATE(EOMONTH('Parâmetros'!$B$2,0)+1,MOD(ROW()-6,12)))</f>
        <v/>
      </c>
      <c r="B52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24" s="43">
        <f>IF(B524="","",INDEX('Parâmetros'!$B$18:$B$117,MATCH(B524,'Parâmetros'!$A$18:$A$117,0)))</f>
        <v/>
      </c>
      <c r="D524" s="43">
        <f>IF(B524="","",INDEX('Parâmetros'!$I$18:$I$117,MATCH(B524,'Parâmetros'!$A$18:$A$117,0)))</f>
        <v/>
      </c>
      <c r="E524" s="44">
        <f>IF(B524="","",IF(COUNTIFS('Histórico'!$B$6:$B$305,B524,'Histórico'!$A$6:$A$305,"&gt;="&amp;EDATE(EOMONTH('Parâmetros'!$B$2,0)+1,-'Parâmetros'!$B$4),'Histórico'!$A$6:$A$305,"&lt;="&amp;'Parâmetros'!$B$2,'Histórico'!$L$6:$L$305,"OK")&gt;='Parâmetros'!$B$11,AVERAGEIFS('Histórico'!$H$6:$H$305,'Histórico'!$B$6:$B$305,B524,'Histórico'!$A$6:$A$305,"&gt;="&amp;EDATE(EOMONTH('Parâmetros'!$B$2,0)+1,-'Parâmetros'!$B$4),'Histórico'!$A$6:$A$305,"&lt;="&amp;'Parâmetros'!$B$2,'Histórico'!$L$6:$L$305,"OK"),IF(INDEX('Parâmetros'!$G$18:$G$117,MATCH(B524,'Parâmetros'!$A$18:$A$117,0))="","",INDEX('Parâmetros'!$G$18:$G$117,MATCH(B524,'Parâmetros'!$A$18:$A$117,0)))))</f>
        <v/>
      </c>
      <c r="F524" s="45">
        <f>IF(B524="","",IF(COUNTIFS('Histórico'!$B$6:$B$305,B524,'Histórico'!$L$6:$L$305,"OK",'Histórico'!$M$6:$M$305,MONTH(A524),'Histórico'!$A$6:$A$305,"&lt;="&amp;'Parâmetros'!$B$2)&gt;='Parâmetros'!$B$12,MAX('Parâmetros'!$B$13,MIN('Parâmetros'!$B$14,IFERROR(AVERAGEIFS('Histórico'!$H$6:$H$305,'Histórico'!$B$6:$B$305,B524,'Histórico'!$L$6:$L$305,"OK",'Histórico'!$M$6:$M$305,MONTH(A524),'Histórico'!$A$6:$A$305,"&lt;="&amp;'Parâmetros'!$B$2)/AVERAGEIFS('Histórico'!$H$6:$H$305,'Histórico'!$B$6:$B$305,B524,'Histórico'!$L$6:$L$305,"OK",'Histórico'!$A$6:$A$305,"&lt;="&amp;'Parâmetros'!$B$2),1))),1))</f>
        <v/>
      </c>
      <c r="G524" s="45">
        <f>IF(OR(A524="",B524=""),"",MAX(0.1,1+SUMPRODUCT(--('Eventos'!$B$6:$B$105&lt;=EOMONTH(A524,0)),--('Eventos'!$C$6:$C$105&gt;=A524),--((('Eventos'!$D$6:$D$105=B524)+('Eventos'!$D$6:$D$105="TODOS"))&gt;0),--('Eventos'!$G$6:$G$105="Ativo"),--('Eventos'!$I$6:$I$105="OK"),'Eventos'!$F$6:$F$105)))</f>
        <v/>
      </c>
      <c r="H524" s="44">
        <f>IF(OR(B524="",E524=""),"",MAX(0,E524*F524*G524))</f>
        <v/>
      </c>
      <c r="I524" s="44">
        <f>IF(H524="","",H524*'Parâmetros'!$B$6)</f>
        <v/>
      </c>
      <c r="J524" s="44">
        <f>IF(H524="","",H524*'Parâmetros'!$B$7)</f>
        <v/>
      </c>
      <c r="K524" s="44">
        <f>IF(H524="","",H524*'Parâmetros'!$B$8)</f>
        <v/>
      </c>
      <c r="L524" s="44">
        <f>IF(H524="","",IF('Parâmetros'!$B$5="Conservador",I524,IF('Parâmetros'!$B$5="Otimista",K524,J524)))</f>
        <v/>
      </c>
      <c r="M524" s="46">
        <f>IF(B524="","",IF(COUNTIFS('Histórico'!$B$6:$B$305,B524,'Histórico'!$J$6:$J$305,"&lt;&gt;")&gt;='Parâmetros'!$B$10,AVERAGEIFS('Histórico'!$K$6:$K$305,'Histórico'!$B$6:$B$305,B524,'Histórico'!$J$6:$J$305,"&lt;&gt;"),'Parâmetros'!$B$9))</f>
        <v/>
      </c>
      <c r="N524" s="44">
        <f>IF(L524="","",MAX(0,L524*(1-M524)))</f>
        <v/>
      </c>
      <c r="O524" s="44">
        <f>IF(L524="","",L524*(1+M524))</f>
        <v/>
      </c>
      <c r="P524" s="44">
        <f>IF(L524="","",IF(INDEX('Parâmetros'!$E$18:$E$117,MATCH(B524,'Parâmetros'!$A$18:$A$117,0))="","",INDEX('Parâmetros'!$E$18:$E$117,MATCH(B524,'Parâmetros'!$A$18:$A$117,0))+N(INDEX('Parâmetros'!$F$18:$F$117,MATCH(B524,'Parâmetros'!$A$18:$A$117,0)))-SUMIFS($L$6:L524,$B$6:B524,B524,$A$6:A524,"&lt;="&amp;A524)))</f>
        <v/>
      </c>
      <c r="Q524" s="44">
        <f>IF(P524="","",MAX(0,-P524))</f>
        <v/>
      </c>
      <c r="R524" s="43">
        <f>IF(B524="","",IF(L524="","SEM BASE",IF(P524="","ESTOQUE NÃO INFORMADO",IF(P524&lt;0,"RUPTURA PREVISTA",IF(D524="Sem histórico","USAR DEMANDA INICIAL",IF(D524="Histórico insuficiente","HISTÓRICO INSUFICIENTE","OK"))))))</f>
        <v/>
      </c>
    </row>
    <row r="525">
      <c r="A525" s="42">
        <f>IF(B525="","",EDATE(EOMONTH('Parâmetros'!$B$2,0)+1,MOD(ROW()-6,12)))</f>
        <v/>
      </c>
      <c r="B52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25" s="43">
        <f>IF(B525="","",INDEX('Parâmetros'!$B$18:$B$117,MATCH(B525,'Parâmetros'!$A$18:$A$117,0)))</f>
        <v/>
      </c>
      <c r="D525" s="43">
        <f>IF(B525="","",INDEX('Parâmetros'!$I$18:$I$117,MATCH(B525,'Parâmetros'!$A$18:$A$117,0)))</f>
        <v/>
      </c>
      <c r="E525" s="44">
        <f>IF(B525="","",IF(COUNTIFS('Histórico'!$B$6:$B$305,B525,'Histórico'!$A$6:$A$305,"&gt;="&amp;EDATE(EOMONTH('Parâmetros'!$B$2,0)+1,-'Parâmetros'!$B$4),'Histórico'!$A$6:$A$305,"&lt;="&amp;'Parâmetros'!$B$2,'Histórico'!$L$6:$L$305,"OK")&gt;='Parâmetros'!$B$11,AVERAGEIFS('Histórico'!$H$6:$H$305,'Histórico'!$B$6:$B$305,B525,'Histórico'!$A$6:$A$305,"&gt;="&amp;EDATE(EOMONTH('Parâmetros'!$B$2,0)+1,-'Parâmetros'!$B$4),'Histórico'!$A$6:$A$305,"&lt;="&amp;'Parâmetros'!$B$2,'Histórico'!$L$6:$L$305,"OK"),IF(INDEX('Parâmetros'!$G$18:$G$117,MATCH(B525,'Parâmetros'!$A$18:$A$117,0))="","",INDEX('Parâmetros'!$G$18:$G$117,MATCH(B525,'Parâmetros'!$A$18:$A$117,0)))))</f>
        <v/>
      </c>
      <c r="F525" s="45">
        <f>IF(B525="","",IF(COUNTIFS('Histórico'!$B$6:$B$305,B525,'Histórico'!$L$6:$L$305,"OK",'Histórico'!$M$6:$M$305,MONTH(A525),'Histórico'!$A$6:$A$305,"&lt;="&amp;'Parâmetros'!$B$2)&gt;='Parâmetros'!$B$12,MAX('Parâmetros'!$B$13,MIN('Parâmetros'!$B$14,IFERROR(AVERAGEIFS('Histórico'!$H$6:$H$305,'Histórico'!$B$6:$B$305,B525,'Histórico'!$L$6:$L$305,"OK",'Histórico'!$M$6:$M$305,MONTH(A525),'Histórico'!$A$6:$A$305,"&lt;="&amp;'Parâmetros'!$B$2)/AVERAGEIFS('Histórico'!$H$6:$H$305,'Histórico'!$B$6:$B$305,B525,'Histórico'!$L$6:$L$305,"OK",'Histórico'!$A$6:$A$305,"&lt;="&amp;'Parâmetros'!$B$2),1))),1))</f>
        <v/>
      </c>
      <c r="G525" s="45">
        <f>IF(OR(A525="",B525=""),"",MAX(0.1,1+SUMPRODUCT(--('Eventos'!$B$6:$B$105&lt;=EOMONTH(A525,0)),--('Eventos'!$C$6:$C$105&gt;=A525),--((('Eventos'!$D$6:$D$105=B525)+('Eventos'!$D$6:$D$105="TODOS"))&gt;0),--('Eventos'!$G$6:$G$105="Ativo"),--('Eventos'!$I$6:$I$105="OK"),'Eventos'!$F$6:$F$105)))</f>
        <v/>
      </c>
      <c r="H525" s="44">
        <f>IF(OR(B525="",E525=""),"",MAX(0,E525*F525*G525))</f>
        <v/>
      </c>
      <c r="I525" s="44">
        <f>IF(H525="","",H525*'Parâmetros'!$B$6)</f>
        <v/>
      </c>
      <c r="J525" s="44">
        <f>IF(H525="","",H525*'Parâmetros'!$B$7)</f>
        <v/>
      </c>
      <c r="K525" s="44">
        <f>IF(H525="","",H525*'Parâmetros'!$B$8)</f>
        <v/>
      </c>
      <c r="L525" s="44">
        <f>IF(H525="","",IF('Parâmetros'!$B$5="Conservador",I525,IF('Parâmetros'!$B$5="Otimista",K525,J525)))</f>
        <v/>
      </c>
      <c r="M525" s="46">
        <f>IF(B525="","",IF(COUNTIFS('Histórico'!$B$6:$B$305,B525,'Histórico'!$J$6:$J$305,"&lt;&gt;")&gt;='Parâmetros'!$B$10,AVERAGEIFS('Histórico'!$K$6:$K$305,'Histórico'!$B$6:$B$305,B525,'Histórico'!$J$6:$J$305,"&lt;&gt;"),'Parâmetros'!$B$9))</f>
        <v/>
      </c>
      <c r="N525" s="44">
        <f>IF(L525="","",MAX(0,L525*(1-M525)))</f>
        <v/>
      </c>
      <c r="O525" s="44">
        <f>IF(L525="","",L525*(1+M525))</f>
        <v/>
      </c>
      <c r="P525" s="44">
        <f>IF(L525="","",IF(INDEX('Parâmetros'!$E$18:$E$117,MATCH(B525,'Parâmetros'!$A$18:$A$117,0))="","",INDEX('Parâmetros'!$E$18:$E$117,MATCH(B525,'Parâmetros'!$A$18:$A$117,0))+N(INDEX('Parâmetros'!$F$18:$F$117,MATCH(B525,'Parâmetros'!$A$18:$A$117,0)))-SUMIFS($L$6:L525,$B$6:B525,B525,$A$6:A525,"&lt;="&amp;A525)))</f>
        <v/>
      </c>
      <c r="Q525" s="44">
        <f>IF(P525="","",MAX(0,-P525))</f>
        <v/>
      </c>
      <c r="R525" s="43">
        <f>IF(B525="","",IF(L525="","SEM BASE",IF(P525="","ESTOQUE NÃO INFORMADO",IF(P525&lt;0,"RUPTURA PREVISTA",IF(D525="Sem histórico","USAR DEMANDA INICIAL",IF(D525="Histórico insuficiente","HISTÓRICO INSUFICIENTE","OK"))))))</f>
        <v/>
      </c>
    </row>
    <row r="526">
      <c r="A526" s="42">
        <f>IF(B526="","",EDATE(EOMONTH('Parâmetros'!$B$2,0)+1,MOD(ROW()-6,12)))</f>
        <v/>
      </c>
      <c r="B52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26" s="43">
        <f>IF(B526="","",INDEX('Parâmetros'!$B$18:$B$117,MATCH(B526,'Parâmetros'!$A$18:$A$117,0)))</f>
        <v/>
      </c>
      <c r="D526" s="43">
        <f>IF(B526="","",INDEX('Parâmetros'!$I$18:$I$117,MATCH(B526,'Parâmetros'!$A$18:$A$117,0)))</f>
        <v/>
      </c>
      <c r="E526" s="44">
        <f>IF(B526="","",IF(COUNTIFS('Histórico'!$B$6:$B$305,B526,'Histórico'!$A$6:$A$305,"&gt;="&amp;EDATE(EOMONTH('Parâmetros'!$B$2,0)+1,-'Parâmetros'!$B$4),'Histórico'!$A$6:$A$305,"&lt;="&amp;'Parâmetros'!$B$2,'Histórico'!$L$6:$L$305,"OK")&gt;='Parâmetros'!$B$11,AVERAGEIFS('Histórico'!$H$6:$H$305,'Histórico'!$B$6:$B$305,B526,'Histórico'!$A$6:$A$305,"&gt;="&amp;EDATE(EOMONTH('Parâmetros'!$B$2,0)+1,-'Parâmetros'!$B$4),'Histórico'!$A$6:$A$305,"&lt;="&amp;'Parâmetros'!$B$2,'Histórico'!$L$6:$L$305,"OK"),IF(INDEX('Parâmetros'!$G$18:$G$117,MATCH(B526,'Parâmetros'!$A$18:$A$117,0))="","",INDEX('Parâmetros'!$G$18:$G$117,MATCH(B526,'Parâmetros'!$A$18:$A$117,0)))))</f>
        <v/>
      </c>
      <c r="F526" s="45">
        <f>IF(B526="","",IF(COUNTIFS('Histórico'!$B$6:$B$305,B526,'Histórico'!$L$6:$L$305,"OK",'Histórico'!$M$6:$M$305,MONTH(A526),'Histórico'!$A$6:$A$305,"&lt;="&amp;'Parâmetros'!$B$2)&gt;='Parâmetros'!$B$12,MAX('Parâmetros'!$B$13,MIN('Parâmetros'!$B$14,IFERROR(AVERAGEIFS('Histórico'!$H$6:$H$305,'Histórico'!$B$6:$B$305,B526,'Histórico'!$L$6:$L$305,"OK",'Histórico'!$M$6:$M$305,MONTH(A526),'Histórico'!$A$6:$A$305,"&lt;="&amp;'Parâmetros'!$B$2)/AVERAGEIFS('Histórico'!$H$6:$H$305,'Histórico'!$B$6:$B$305,B526,'Histórico'!$L$6:$L$305,"OK",'Histórico'!$A$6:$A$305,"&lt;="&amp;'Parâmetros'!$B$2),1))),1))</f>
        <v/>
      </c>
      <c r="G526" s="45">
        <f>IF(OR(A526="",B526=""),"",MAX(0.1,1+SUMPRODUCT(--('Eventos'!$B$6:$B$105&lt;=EOMONTH(A526,0)),--('Eventos'!$C$6:$C$105&gt;=A526),--((('Eventos'!$D$6:$D$105=B526)+('Eventos'!$D$6:$D$105="TODOS"))&gt;0),--('Eventos'!$G$6:$G$105="Ativo"),--('Eventos'!$I$6:$I$105="OK"),'Eventos'!$F$6:$F$105)))</f>
        <v/>
      </c>
      <c r="H526" s="44">
        <f>IF(OR(B526="",E526=""),"",MAX(0,E526*F526*G526))</f>
        <v/>
      </c>
      <c r="I526" s="44">
        <f>IF(H526="","",H526*'Parâmetros'!$B$6)</f>
        <v/>
      </c>
      <c r="J526" s="44">
        <f>IF(H526="","",H526*'Parâmetros'!$B$7)</f>
        <v/>
      </c>
      <c r="K526" s="44">
        <f>IF(H526="","",H526*'Parâmetros'!$B$8)</f>
        <v/>
      </c>
      <c r="L526" s="44">
        <f>IF(H526="","",IF('Parâmetros'!$B$5="Conservador",I526,IF('Parâmetros'!$B$5="Otimista",K526,J526)))</f>
        <v/>
      </c>
      <c r="M526" s="46">
        <f>IF(B526="","",IF(COUNTIFS('Histórico'!$B$6:$B$305,B526,'Histórico'!$J$6:$J$305,"&lt;&gt;")&gt;='Parâmetros'!$B$10,AVERAGEIFS('Histórico'!$K$6:$K$305,'Histórico'!$B$6:$B$305,B526,'Histórico'!$J$6:$J$305,"&lt;&gt;"),'Parâmetros'!$B$9))</f>
        <v/>
      </c>
      <c r="N526" s="44">
        <f>IF(L526="","",MAX(0,L526*(1-M526)))</f>
        <v/>
      </c>
      <c r="O526" s="44">
        <f>IF(L526="","",L526*(1+M526))</f>
        <v/>
      </c>
      <c r="P526" s="44">
        <f>IF(L526="","",IF(INDEX('Parâmetros'!$E$18:$E$117,MATCH(B526,'Parâmetros'!$A$18:$A$117,0))="","",INDEX('Parâmetros'!$E$18:$E$117,MATCH(B526,'Parâmetros'!$A$18:$A$117,0))+N(INDEX('Parâmetros'!$F$18:$F$117,MATCH(B526,'Parâmetros'!$A$18:$A$117,0)))-SUMIFS($L$6:L526,$B$6:B526,B526,$A$6:A526,"&lt;="&amp;A526)))</f>
        <v/>
      </c>
      <c r="Q526" s="44">
        <f>IF(P526="","",MAX(0,-P526))</f>
        <v/>
      </c>
      <c r="R526" s="43">
        <f>IF(B526="","",IF(L526="","SEM BASE",IF(P526="","ESTOQUE NÃO INFORMADO",IF(P526&lt;0,"RUPTURA PREVISTA",IF(D526="Sem histórico","USAR DEMANDA INICIAL",IF(D526="Histórico insuficiente","HISTÓRICO INSUFICIENTE","OK"))))))</f>
        <v/>
      </c>
    </row>
    <row r="527">
      <c r="A527" s="42">
        <f>IF(B527="","",EDATE(EOMONTH('Parâmetros'!$B$2,0)+1,MOD(ROW()-6,12)))</f>
        <v/>
      </c>
      <c r="B52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27" s="43">
        <f>IF(B527="","",INDEX('Parâmetros'!$B$18:$B$117,MATCH(B527,'Parâmetros'!$A$18:$A$117,0)))</f>
        <v/>
      </c>
      <c r="D527" s="43">
        <f>IF(B527="","",INDEX('Parâmetros'!$I$18:$I$117,MATCH(B527,'Parâmetros'!$A$18:$A$117,0)))</f>
        <v/>
      </c>
      <c r="E527" s="44">
        <f>IF(B527="","",IF(COUNTIFS('Histórico'!$B$6:$B$305,B527,'Histórico'!$A$6:$A$305,"&gt;="&amp;EDATE(EOMONTH('Parâmetros'!$B$2,0)+1,-'Parâmetros'!$B$4),'Histórico'!$A$6:$A$305,"&lt;="&amp;'Parâmetros'!$B$2,'Histórico'!$L$6:$L$305,"OK")&gt;='Parâmetros'!$B$11,AVERAGEIFS('Histórico'!$H$6:$H$305,'Histórico'!$B$6:$B$305,B527,'Histórico'!$A$6:$A$305,"&gt;="&amp;EDATE(EOMONTH('Parâmetros'!$B$2,0)+1,-'Parâmetros'!$B$4),'Histórico'!$A$6:$A$305,"&lt;="&amp;'Parâmetros'!$B$2,'Histórico'!$L$6:$L$305,"OK"),IF(INDEX('Parâmetros'!$G$18:$G$117,MATCH(B527,'Parâmetros'!$A$18:$A$117,0))="","",INDEX('Parâmetros'!$G$18:$G$117,MATCH(B527,'Parâmetros'!$A$18:$A$117,0)))))</f>
        <v/>
      </c>
      <c r="F527" s="45">
        <f>IF(B527="","",IF(COUNTIFS('Histórico'!$B$6:$B$305,B527,'Histórico'!$L$6:$L$305,"OK",'Histórico'!$M$6:$M$305,MONTH(A527),'Histórico'!$A$6:$A$305,"&lt;="&amp;'Parâmetros'!$B$2)&gt;='Parâmetros'!$B$12,MAX('Parâmetros'!$B$13,MIN('Parâmetros'!$B$14,IFERROR(AVERAGEIFS('Histórico'!$H$6:$H$305,'Histórico'!$B$6:$B$305,B527,'Histórico'!$L$6:$L$305,"OK",'Histórico'!$M$6:$M$305,MONTH(A527),'Histórico'!$A$6:$A$305,"&lt;="&amp;'Parâmetros'!$B$2)/AVERAGEIFS('Histórico'!$H$6:$H$305,'Histórico'!$B$6:$B$305,B527,'Histórico'!$L$6:$L$305,"OK",'Histórico'!$A$6:$A$305,"&lt;="&amp;'Parâmetros'!$B$2),1))),1))</f>
        <v/>
      </c>
      <c r="G527" s="45">
        <f>IF(OR(A527="",B527=""),"",MAX(0.1,1+SUMPRODUCT(--('Eventos'!$B$6:$B$105&lt;=EOMONTH(A527,0)),--('Eventos'!$C$6:$C$105&gt;=A527),--((('Eventos'!$D$6:$D$105=B527)+('Eventos'!$D$6:$D$105="TODOS"))&gt;0),--('Eventos'!$G$6:$G$105="Ativo"),--('Eventos'!$I$6:$I$105="OK"),'Eventos'!$F$6:$F$105)))</f>
        <v/>
      </c>
      <c r="H527" s="44">
        <f>IF(OR(B527="",E527=""),"",MAX(0,E527*F527*G527))</f>
        <v/>
      </c>
      <c r="I527" s="44">
        <f>IF(H527="","",H527*'Parâmetros'!$B$6)</f>
        <v/>
      </c>
      <c r="J527" s="44">
        <f>IF(H527="","",H527*'Parâmetros'!$B$7)</f>
        <v/>
      </c>
      <c r="K527" s="44">
        <f>IF(H527="","",H527*'Parâmetros'!$B$8)</f>
        <v/>
      </c>
      <c r="L527" s="44">
        <f>IF(H527="","",IF('Parâmetros'!$B$5="Conservador",I527,IF('Parâmetros'!$B$5="Otimista",K527,J527)))</f>
        <v/>
      </c>
      <c r="M527" s="46">
        <f>IF(B527="","",IF(COUNTIFS('Histórico'!$B$6:$B$305,B527,'Histórico'!$J$6:$J$305,"&lt;&gt;")&gt;='Parâmetros'!$B$10,AVERAGEIFS('Histórico'!$K$6:$K$305,'Histórico'!$B$6:$B$305,B527,'Histórico'!$J$6:$J$305,"&lt;&gt;"),'Parâmetros'!$B$9))</f>
        <v/>
      </c>
      <c r="N527" s="44">
        <f>IF(L527="","",MAX(0,L527*(1-M527)))</f>
        <v/>
      </c>
      <c r="O527" s="44">
        <f>IF(L527="","",L527*(1+M527))</f>
        <v/>
      </c>
      <c r="P527" s="44">
        <f>IF(L527="","",IF(INDEX('Parâmetros'!$E$18:$E$117,MATCH(B527,'Parâmetros'!$A$18:$A$117,0))="","",INDEX('Parâmetros'!$E$18:$E$117,MATCH(B527,'Parâmetros'!$A$18:$A$117,0))+N(INDEX('Parâmetros'!$F$18:$F$117,MATCH(B527,'Parâmetros'!$A$18:$A$117,0)))-SUMIFS($L$6:L527,$B$6:B527,B527,$A$6:A527,"&lt;="&amp;A527)))</f>
        <v/>
      </c>
      <c r="Q527" s="44">
        <f>IF(P527="","",MAX(0,-P527))</f>
        <v/>
      </c>
      <c r="R527" s="43">
        <f>IF(B527="","",IF(L527="","SEM BASE",IF(P527="","ESTOQUE NÃO INFORMADO",IF(P527&lt;0,"RUPTURA PREVISTA",IF(D527="Sem histórico","USAR DEMANDA INICIAL",IF(D527="Histórico insuficiente","HISTÓRICO INSUFICIENTE","OK"))))))</f>
        <v/>
      </c>
    </row>
    <row r="528">
      <c r="A528" s="42">
        <f>IF(B528="","",EDATE(EOMONTH('Parâmetros'!$B$2,0)+1,MOD(ROW()-6,12)))</f>
        <v/>
      </c>
      <c r="B52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28" s="43">
        <f>IF(B528="","",INDEX('Parâmetros'!$B$18:$B$117,MATCH(B528,'Parâmetros'!$A$18:$A$117,0)))</f>
        <v/>
      </c>
      <c r="D528" s="43">
        <f>IF(B528="","",INDEX('Parâmetros'!$I$18:$I$117,MATCH(B528,'Parâmetros'!$A$18:$A$117,0)))</f>
        <v/>
      </c>
      <c r="E528" s="44">
        <f>IF(B528="","",IF(COUNTIFS('Histórico'!$B$6:$B$305,B528,'Histórico'!$A$6:$A$305,"&gt;="&amp;EDATE(EOMONTH('Parâmetros'!$B$2,0)+1,-'Parâmetros'!$B$4),'Histórico'!$A$6:$A$305,"&lt;="&amp;'Parâmetros'!$B$2,'Histórico'!$L$6:$L$305,"OK")&gt;='Parâmetros'!$B$11,AVERAGEIFS('Histórico'!$H$6:$H$305,'Histórico'!$B$6:$B$305,B528,'Histórico'!$A$6:$A$305,"&gt;="&amp;EDATE(EOMONTH('Parâmetros'!$B$2,0)+1,-'Parâmetros'!$B$4),'Histórico'!$A$6:$A$305,"&lt;="&amp;'Parâmetros'!$B$2,'Histórico'!$L$6:$L$305,"OK"),IF(INDEX('Parâmetros'!$G$18:$G$117,MATCH(B528,'Parâmetros'!$A$18:$A$117,0))="","",INDEX('Parâmetros'!$G$18:$G$117,MATCH(B528,'Parâmetros'!$A$18:$A$117,0)))))</f>
        <v/>
      </c>
      <c r="F528" s="45">
        <f>IF(B528="","",IF(COUNTIFS('Histórico'!$B$6:$B$305,B528,'Histórico'!$L$6:$L$305,"OK",'Histórico'!$M$6:$M$305,MONTH(A528),'Histórico'!$A$6:$A$305,"&lt;="&amp;'Parâmetros'!$B$2)&gt;='Parâmetros'!$B$12,MAX('Parâmetros'!$B$13,MIN('Parâmetros'!$B$14,IFERROR(AVERAGEIFS('Histórico'!$H$6:$H$305,'Histórico'!$B$6:$B$305,B528,'Histórico'!$L$6:$L$305,"OK",'Histórico'!$M$6:$M$305,MONTH(A528),'Histórico'!$A$6:$A$305,"&lt;="&amp;'Parâmetros'!$B$2)/AVERAGEIFS('Histórico'!$H$6:$H$305,'Histórico'!$B$6:$B$305,B528,'Histórico'!$L$6:$L$305,"OK",'Histórico'!$A$6:$A$305,"&lt;="&amp;'Parâmetros'!$B$2),1))),1))</f>
        <v/>
      </c>
      <c r="G528" s="45">
        <f>IF(OR(A528="",B528=""),"",MAX(0.1,1+SUMPRODUCT(--('Eventos'!$B$6:$B$105&lt;=EOMONTH(A528,0)),--('Eventos'!$C$6:$C$105&gt;=A528),--((('Eventos'!$D$6:$D$105=B528)+('Eventos'!$D$6:$D$105="TODOS"))&gt;0),--('Eventos'!$G$6:$G$105="Ativo"),--('Eventos'!$I$6:$I$105="OK"),'Eventos'!$F$6:$F$105)))</f>
        <v/>
      </c>
      <c r="H528" s="44">
        <f>IF(OR(B528="",E528=""),"",MAX(0,E528*F528*G528))</f>
        <v/>
      </c>
      <c r="I528" s="44">
        <f>IF(H528="","",H528*'Parâmetros'!$B$6)</f>
        <v/>
      </c>
      <c r="J528" s="44">
        <f>IF(H528="","",H528*'Parâmetros'!$B$7)</f>
        <v/>
      </c>
      <c r="K528" s="44">
        <f>IF(H528="","",H528*'Parâmetros'!$B$8)</f>
        <v/>
      </c>
      <c r="L528" s="44">
        <f>IF(H528="","",IF('Parâmetros'!$B$5="Conservador",I528,IF('Parâmetros'!$B$5="Otimista",K528,J528)))</f>
        <v/>
      </c>
      <c r="M528" s="46">
        <f>IF(B528="","",IF(COUNTIFS('Histórico'!$B$6:$B$305,B528,'Histórico'!$J$6:$J$305,"&lt;&gt;")&gt;='Parâmetros'!$B$10,AVERAGEIFS('Histórico'!$K$6:$K$305,'Histórico'!$B$6:$B$305,B528,'Histórico'!$J$6:$J$305,"&lt;&gt;"),'Parâmetros'!$B$9))</f>
        <v/>
      </c>
      <c r="N528" s="44">
        <f>IF(L528="","",MAX(0,L528*(1-M528)))</f>
        <v/>
      </c>
      <c r="O528" s="44">
        <f>IF(L528="","",L528*(1+M528))</f>
        <v/>
      </c>
      <c r="P528" s="44">
        <f>IF(L528="","",IF(INDEX('Parâmetros'!$E$18:$E$117,MATCH(B528,'Parâmetros'!$A$18:$A$117,0))="","",INDEX('Parâmetros'!$E$18:$E$117,MATCH(B528,'Parâmetros'!$A$18:$A$117,0))+N(INDEX('Parâmetros'!$F$18:$F$117,MATCH(B528,'Parâmetros'!$A$18:$A$117,0)))-SUMIFS($L$6:L528,$B$6:B528,B528,$A$6:A528,"&lt;="&amp;A528)))</f>
        <v/>
      </c>
      <c r="Q528" s="44">
        <f>IF(P528="","",MAX(0,-P528))</f>
        <v/>
      </c>
      <c r="R528" s="43">
        <f>IF(B528="","",IF(L528="","SEM BASE",IF(P528="","ESTOQUE NÃO INFORMADO",IF(P528&lt;0,"RUPTURA PREVISTA",IF(D528="Sem histórico","USAR DEMANDA INICIAL",IF(D528="Histórico insuficiente","HISTÓRICO INSUFICIENTE","OK"))))))</f>
        <v/>
      </c>
    </row>
    <row r="529">
      <c r="A529" s="42">
        <f>IF(B529="","",EDATE(EOMONTH('Parâmetros'!$B$2,0)+1,MOD(ROW()-6,12)))</f>
        <v/>
      </c>
      <c r="B52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29" s="43">
        <f>IF(B529="","",INDEX('Parâmetros'!$B$18:$B$117,MATCH(B529,'Parâmetros'!$A$18:$A$117,0)))</f>
        <v/>
      </c>
      <c r="D529" s="43">
        <f>IF(B529="","",INDEX('Parâmetros'!$I$18:$I$117,MATCH(B529,'Parâmetros'!$A$18:$A$117,0)))</f>
        <v/>
      </c>
      <c r="E529" s="44">
        <f>IF(B529="","",IF(COUNTIFS('Histórico'!$B$6:$B$305,B529,'Histórico'!$A$6:$A$305,"&gt;="&amp;EDATE(EOMONTH('Parâmetros'!$B$2,0)+1,-'Parâmetros'!$B$4),'Histórico'!$A$6:$A$305,"&lt;="&amp;'Parâmetros'!$B$2,'Histórico'!$L$6:$L$305,"OK")&gt;='Parâmetros'!$B$11,AVERAGEIFS('Histórico'!$H$6:$H$305,'Histórico'!$B$6:$B$305,B529,'Histórico'!$A$6:$A$305,"&gt;="&amp;EDATE(EOMONTH('Parâmetros'!$B$2,0)+1,-'Parâmetros'!$B$4),'Histórico'!$A$6:$A$305,"&lt;="&amp;'Parâmetros'!$B$2,'Histórico'!$L$6:$L$305,"OK"),IF(INDEX('Parâmetros'!$G$18:$G$117,MATCH(B529,'Parâmetros'!$A$18:$A$117,0))="","",INDEX('Parâmetros'!$G$18:$G$117,MATCH(B529,'Parâmetros'!$A$18:$A$117,0)))))</f>
        <v/>
      </c>
      <c r="F529" s="45">
        <f>IF(B529="","",IF(COUNTIFS('Histórico'!$B$6:$B$305,B529,'Histórico'!$L$6:$L$305,"OK",'Histórico'!$M$6:$M$305,MONTH(A529),'Histórico'!$A$6:$A$305,"&lt;="&amp;'Parâmetros'!$B$2)&gt;='Parâmetros'!$B$12,MAX('Parâmetros'!$B$13,MIN('Parâmetros'!$B$14,IFERROR(AVERAGEIFS('Histórico'!$H$6:$H$305,'Histórico'!$B$6:$B$305,B529,'Histórico'!$L$6:$L$305,"OK",'Histórico'!$M$6:$M$305,MONTH(A529),'Histórico'!$A$6:$A$305,"&lt;="&amp;'Parâmetros'!$B$2)/AVERAGEIFS('Histórico'!$H$6:$H$305,'Histórico'!$B$6:$B$305,B529,'Histórico'!$L$6:$L$305,"OK",'Histórico'!$A$6:$A$305,"&lt;="&amp;'Parâmetros'!$B$2),1))),1))</f>
        <v/>
      </c>
      <c r="G529" s="45">
        <f>IF(OR(A529="",B529=""),"",MAX(0.1,1+SUMPRODUCT(--('Eventos'!$B$6:$B$105&lt;=EOMONTH(A529,0)),--('Eventos'!$C$6:$C$105&gt;=A529),--((('Eventos'!$D$6:$D$105=B529)+('Eventos'!$D$6:$D$105="TODOS"))&gt;0),--('Eventos'!$G$6:$G$105="Ativo"),--('Eventos'!$I$6:$I$105="OK"),'Eventos'!$F$6:$F$105)))</f>
        <v/>
      </c>
      <c r="H529" s="44">
        <f>IF(OR(B529="",E529=""),"",MAX(0,E529*F529*G529))</f>
        <v/>
      </c>
      <c r="I529" s="44">
        <f>IF(H529="","",H529*'Parâmetros'!$B$6)</f>
        <v/>
      </c>
      <c r="J529" s="44">
        <f>IF(H529="","",H529*'Parâmetros'!$B$7)</f>
        <v/>
      </c>
      <c r="K529" s="44">
        <f>IF(H529="","",H529*'Parâmetros'!$B$8)</f>
        <v/>
      </c>
      <c r="L529" s="44">
        <f>IF(H529="","",IF('Parâmetros'!$B$5="Conservador",I529,IF('Parâmetros'!$B$5="Otimista",K529,J529)))</f>
        <v/>
      </c>
      <c r="M529" s="46">
        <f>IF(B529="","",IF(COUNTIFS('Histórico'!$B$6:$B$305,B529,'Histórico'!$J$6:$J$305,"&lt;&gt;")&gt;='Parâmetros'!$B$10,AVERAGEIFS('Histórico'!$K$6:$K$305,'Histórico'!$B$6:$B$305,B529,'Histórico'!$J$6:$J$305,"&lt;&gt;"),'Parâmetros'!$B$9))</f>
        <v/>
      </c>
      <c r="N529" s="44">
        <f>IF(L529="","",MAX(0,L529*(1-M529)))</f>
        <v/>
      </c>
      <c r="O529" s="44">
        <f>IF(L529="","",L529*(1+M529))</f>
        <v/>
      </c>
      <c r="P529" s="44">
        <f>IF(L529="","",IF(INDEX('Parâmetros'!$E$18:$E$117,MATCH(B529,'Parâmetros'!$A$18:$A$117,0))="","",INDEX('Parâmetros'!$E$18:$E$117,MATCH(B529,'Parâmetros'!$A$18:$A$117,0))+N(INDEX('Parâmetros'!$F$18:$F$117,MATCH(B529,'Parâmetros'!$A$18:$A$117,0)))-SUMIFS($L$6:L529,$B$6:B529,B529,$A$6:A529,"&lt;="&amp;A529)))</f>
        <v/>
      </c>
      <c r="Q529" s="44">
        <f>IF(P529="","",MAX(0,-P529))</f>
        <v/>
      </c>
      <c r="R529" s="43">
        <f>IF(B529="","",IF(L529="","SEM BASE",IF(P529="","ESTOQUE NÃO INFORMADO",IF(P529&lt;0,"RUPTURA PREVISTA",IF(D529="Sem histórico","USAR DEMANDA INICIAL",IF(D529="Histórico insuficiente","HISTÓRICO INSUFICIENTE","OK"))))))</f>
        <v/>
      </c>
    </row>
    <row r="530">
      <c r="A530" s="42">
        <f>IF(B530="","",EDATE(EOMONTH('Parâmetros'!$B$2,0)+1,MOD(ROW()-6,12)))</f>
        <v/>
      </c>
      <c r="B53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30" s="43">
        <f>IF(B530="","",INDEX('Parâmetros'!$B$18:$B$117,MATCH(B530,'Parâmetros'!$A$18:$A$117,0)))</f>
        <v/>
      </c>
      <c r="D530" s="43">
        <f>IF(B530="","",INDEX('Parâmetros'!$I$18:$I$117,MATCH(B530,'Parâmetros'!$A$18:$A$117,0)))</f>
        <v/>
      </c>
      <c r="E530" s="44">
        <f>IF(B530="","",IF(COUNTIFS('Histórico'!$B$6:$B$305,B530,'Histórico'!$A$6:$A$305,"&gt;="&amp;EDATE(EOMONTH('Parâmetros'!$B$2,0)+1,-'Parâmetros'!$B$4),'Histórico'!$A$6:$A$305,"&lt;="&amp;'Parâmetros'!$B$2,'Histórico'!$L$6:$L$305,"OK")&gt;='Parâmetros'!$B$11,AVERAGEIFS('Histórico'!$H$6:$H$305,'Histórico'!$B$6:$B$305,B530,'Histórico'!$A$6:$A$305,"&gt;="&amp;EDATE(EOMONTH('Parâmetros'!$B$2,0)+1,-'Parâmetros'!$B$4),'Histórico'!$A$6:$A$305,"&lt;="&amp;'Parâmetros'!$B$2,'Histórico'!$L$6:$L$305,"OK"),IF(INDEX('Parâmetros'!$G$18:$G$117,MATCH(B530,'Parâmetros'!$A$18:$A$117,0))="","",INDEX('Parâmetros'!$G$18:$G$117,MATCH(B530,'Parâmetros'!$A$18:$A$117,0)))))</f>
        <v/>
      </c>
      <c r="F530" s="45">
        <f>IF(B530="","",IF(COUNTIFS('Histórico'!$B$6:$B$305,B530,'Histórico'!$L$6:$L$305,"OK",'Histórico'!$M$6:$M$305,MONTH(A530),'Histórico'!$A$6:$A$305,"&lt;="&amp;'Parâmetros'!$B$2)&gt;='Parâmetros'!$B$12,MAX('Parâmetros'!$B$13,MIN('Parâmetros'!$B$14,IFERROR(AVERAGEIFS('Histórico'!$H$6:$H$305,'Histórico'!$B$6:$B$305,B530,'Histórico'!$L$6:$L$305,"OK",'Histórico'!$M$6:$M$305,MONTH(A530),'Histórico'!$A$6:$A$305,"&lt;="&amp;'Parâmetros'!$B$2)/AVERAGEIFS('Histórico'!$H$6:$H$305,'Histórico'!$B$6:$B$305,B530,'Histórico'!$L$6:$L$305,"OK",'Histórico'!$A$6:$A$305,"&lt;="&amp;'Parâmetros'!$B$2),1))),1))</f>
        <v/>
      </c>
      <c r="G530" s="45">
        <f>IF(OR(A530="",B530=""),"",MAX(0.1,1+SUMPRODUCT(--('Eventos'!$B$6:$B$105&lt;=EOMONTH(A530,0)),--('Eventos'!$C$6:$C$105&gt;=A530),--((('Eventos'!$D$6:$D$105=B530)+('Eventos'!$D$6:$D$105="TODOS"))&gt;0),--('Eventos'!$G$6:$G$105="Ativo"),--('Eventos'!$I$6:$I$105="OK"),'Eventos'!$F$6:$F$105)))</f>
        <v/>
      </c>
      <c r="H530" s="44">
        <f>IF(OR(B530="",E530=""),"",MAX(0,E530*F530*G530))</f>
        <v/>
      </c>
      <c r="I530" s="44">
        <f>IF(H530="","",H530*'Parâmetros'!$B$6)</f>
        <v/>
      </c>
      <c r="J530" s="44">
        <f>IF(H530="","",H530*'Parâmetros'!$B$7)</f>
        <v/>
      </c>
      <c r="K530" s="44">
        <f>IF(H530="","",H530*'Parâmetros'!$B$8)</f>
        <v/>
      </c>
      <c r="L530" s="44">
        <f>IF(H530="","",IF('Parâmetros'!$B$5="Conservador",I530,IF('Parâmetros'!$B$5="Otimista",K530,J530)))</f>
        <v/>
      </c>
      <c r="M530" s="46">
        <f>IF(B530="","",IF(COUNTIFS('Histórico'!$B$6:$B$305,B530,'Histórico'!$J$6:$J$305,"&lt;&gt;")&gt;='Parâmetros'!$B$10,AVERAGEIFS('Histórico'!$K$6:$K$305,'Histórico'!$B$6:$B$305,B530,'Histórico'!$J$6:$J$305,"&lt;&gt;"),'Parâmetros'!$B$9))</f>
        <v/>
      </c>
      <c r="N530" s="44">
        <f>IF(L530="","",MAX(0,L530*(1-M530)))</f>
        <v/>
      </c>
      <c r="O530" s="44">
        <f>IF(L530="","",L530*(1+M530))</f>
        <v/>
      </c>
      <c r="P530" s="44">
        <f>IF(L530="","",IF(INDEX('Parâmetros'!$E$18:$E$117,MATCH(B530,'Parâmetros'!$A$18:$A$117,0))="","",INDEX('Parâmetros'!$E$18:$E$117,MATCH(B530,'Parâmetros'!$A$18:$A$117,0))+N(INDEX('Parâmetros'!$F$18:$F$117,MATCH(B530,'Parâmetros'!$A$18:$A$117,0)))-SUMIFS($L$6:L530,$B$6:B530,B530,$A$6:A530,"&lt;="&amp;A530)))</f>
        <v/>
      </c>
      <c r="Q530" s="44">
        <f>IF(P530="","",MAX(0,-P530))</f>
        <v/>
      </c>
      <c r="R530" s="43">
        <f>IF(B530="","",IF(L530="","SEM BASE",IF(P530="","ESTOQUE NÃO INFORMADO",IF(P530&lt;0,"RUPTURA PREVISTA",IF(D530="Sem histórico","USAR DEMANDA INICIAL",IF(D530="Histórico insuficiente","HISTÓRICO INSUFICIENTE","OK"))))))</f>
        <v/>
      </c>
    </row>
    <row r="531">
      <c r="A531" s="42">
        <f>IF(B531="","",EDATE(EOMONTH('Parâmetros'!$B$2,0)+1,MOD(ROW()-6,12)))</f>
        <v/>
      </c>
      <c r="B53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31" s="43">
        <f>IF(B531="","",INDEX('Parâmetros'!$B$18:$B$117,MATCH(B531,'Parâmetros'!$A$18:$A$117,0)))</f>
        <v/>
      </c>
      <c r="D531" s="43">
        <f>IF(B531="","",INDEX('Parâmetros'!$I$18:$I$117,MATCH(B531,'Parâmetros'!$A$18:$A$117,0)))</f>
        <v/>
      </c>
      <c r="E531" s="44">
        <f>IF(B531="","",IF(COUNTIFS('Histórico'!$B$6:$B$305,B531,'Histórico'!$A$6:$A$305,"&gt;="&amp;EDATE(EOMONTH('Parâmetros'!$B$2,0)+1,-'Parâmetros'!$B$4),'Histórico'!$A$6:$A$305,"&lt;="&amp;'Parâmetros'!$B$2,'Histórico'!$L$6:$L$305,"OK")&gt;='Parâmetros'!$B$11,AVERAGEIFS('Histórico'!$H$6:$H$305,'Histórico'!$B$6:$B$305,B531,'Histórico'!$A$6:$A$305,"&gt;="&amp;EDATE(EOMONTH('Parâmetros'!$B$2,0)+1,-'Parâmetros'!$B$4),'Histórico'!$A$6:$A$305,"&lt;="&amp;'Parâmetros'!$B$2,'Histórico'!$L$6:$L$305,"OK"),IF(INDEX('Parâmetros'!$G$18:$G$117,MATCH(B531,'Parâmetros'!$A$18:$A$117,0))="","",INDEX('Parâmetros'!$G$18:$G$117,MATCH(B531,'Parâmetros'!$A$18:$A$117,0)))))</f>
        <v/>
      </c>
      <c r="F531" s="45">
        <f>IF(B531="","",IF(COUNTIFS('Histórico'!$B$6:$B$305,B531,'Histórico'!$L$6:$L$305,"OK",'Histórico'!$M$6:$M$305,MONTH(A531),'Histórico'!$A$6:$A$305,"&lt;="&amp;'Parâmetros'!$B$2)&gt;='Parâmetros'!$B$12,MAX('Parâmetros'!$B$13,MIN('Parâmetros'!$B$14,IFERROR(AVERAGEIFS('Histórico'!$H$6:$H$305,'Histórico'!$B$6:$B$305,B531,'Histórico'!$L$6:$L$305,"OK",'Histórico'!$M$6:$M$305,MONTH(A531),'Histórico'!$A$6:$A$305,"&lt;="&amp;'Parâmetros'!$B$2)/AVERAGEIFS('Histórico'!$H$6:$H$305,'Histórico'!$B$6:$B$305,B531,'Histórico'!$L$6:$L$305,"OK",'Histórico'!$A$6:$A$305,"&lt;="&amp;'Parâmetros'!$B$2),1))),1))</f>
        <v/>
      </c>
      <c r="G531" s="45">
        <f>IF(OR(A531="",B531=""),"",MAX(0.1,1+SUMPRODUCT(--('Eventos'!$B$6:$B$105&lt;=EOMONTH(A531,0)),--('Eventos'!$C$6:$C$105&gt;=A531),--((('Eventos'!$D$6:$D$105=B531)+('Eventos'!$D$6:$D$105="TODOS"))&gt;0),--('Eventos'!$G$6:$G$105="Ativo"),--('Eventos'!$I$6:$I$105="OK"),'Eventos'!$F$6:$F$105)))</f>
        <v/>
      </c>
      <c r="H531" s="44">
        <f>IF(OR(B531="",E531=""),"",MAX(0,E531*F531*G531))</f>
        <v/>
      </c>
      <c r="I531" s="44">
        <f>IF(H531="","",H531*'Parâmetros'!$B$6)</f>
        <v/>
      </c>
      <c r="J531" s="44">
        <f>IF(H531="","",H531*'Parâmetros'!$B$7)</f>
        <v/>
      </c>
      <c r="K531" s="44">
        <f>IF(H531="","",H531*'Parâmetros'!$B$8)</f>
        <v/>
      </c>
      <c r="L531" s="44">
        <f>IF(H531="","",IF('Parâmetros'!$B$5="Conservador",I531,IF('Parâmetros'!$B$5="Otimista",K531,J531)))</f>
        <v/>
      </c>
      <c r="M531" s="46">
        <f>IF(B531="","",IF(COUNTIFS('Histórico'!$B$6:$B$305,B531,'Histórico'!$J$6:$J$305,"&lt;&gt;")&gt;='Parâmetros'!$B$10,AVERAGEIFS('Histórico'!$K$6:$K$305,'Histórico'!$B$6:$B$305,B531,'Histórico'!$J$6:$J$305,"&lt;&gt;"),'Parâmetros'!$B$9))</f>
        <v/>
      </c>
      <c r="N531" s="44">
        <f>IF(L531="","",MAX(0,L531*(1-M531)))</f>
        <v/>
      </c>
      <c r="O531" s="44">
        <f>IF(L531="","",L531*(1+M531))</f>
        <v/>
      </c>
      <c r="P531" s="44">
        <f>IF(L531="","",IF(INDEX('Parâmetros'!$E$18:$E$117,MATCH(B531,'Parâmetros'!$A$18:$A$117,0))="","",INDEX('Parâmetros'!$E$18:$E$117,MATCH(B531,'Parâmetros'!$A$18:$A$117,0))+N(INDEX('Parâmetros'!$F$18:$F$117,MATCH(B531,'Parâmetros'!$A$18:$A$117,0)))-SUMIFS($L$6:L531,$B$6:B531,B531,$A$6:A531,"&lt;="&amp;A531)))</f>
        <v/>
      </c>
      <c r="Q531" s="44">
        <f>IF(P531="","",MAX(0,-P531))</f>
        <v/>
      </c>
      <c r="R531" s="43">
        <f>IF(B531="","",IF(L531="","SEM BASE",IF(P531="","ESTOQUE NÃO INFORMADO",IF(P531&lt;0,"RUPTURA PREVISTA",IF(D531="Sem histórico","USAR DEMANDA INICIAL",IF(D531="Histórico insuficiente","HISTÓRICO INSUFICIENTE","OK"))))))</f>
        <v/>
      </c>
    </row>
    <row r="532">
      <c r="A532" s="42">
        <f>IF(B532="","",EDATE(EOMONTH('Parâmetros'!$B$2,0)+1,MOD(ROW()-6,12)))</f>
        <v/>
      </c>
      <c r="B53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32" s="43">
        <f>IF(B532="","",INDEX('Parâmetros'!$B$18:$B$117,MATCH(B532,'Parâmetros'!$A$18:$A$117,0)))</f>
        <v/>
      </c>
      <c r="D532" s="43">
        <f>IF(B532="","",INDEX('Parâmetros'!$I$18:$I$117,MATCH(B532,'Parâmetros'!$A$18:$A$117,0)))</f>
        <v/>
      </c>
      <c r="E532" s="44">
        <f>IF(B532="","",IF(COUNTIFS('Histórico'!$B$6:$B$305,B532,'Histórico'!$A$6:$A$305,"&gt;="&amp;EDATE(EOMONTH('Parâmetros'!$B$2,0)+1,-'Parâmetros'!$B$4),'Histórico'!$A$6:$A$305,"&lt;="&amp;'Parâmetros'!$B$2,'Histórico'!$L$6:$L$305,"OK")&gt;='Parâmetros'!$B$11,AVERAGEIFS('Histórico'!$H$6:$H$305,'Histórico'!$B$6:$B$305,B532,'Histórico'!$A$6:$A$305,"&gt;="&amp;EDATE(EOMONTH('Parâmetros'!$B$2,0)+1,-'Parâmetros'!$B$4),'Histórico'!$A$6:$A$305,"&lt;="&amp;'Parâmetros'!$B$2,'Histórico'!$L$6:$L$305,"OK"),IF(INDEX('Parâmetros'!$G$18:$G$117,MATCH(B532,'Parâmetros'!$A$18:$A$117,0))="","",INDEX('Parâmetros'!$G$18:$G$117,MATCH(B532,'Parâmetros'!$A$18:$A$117,0)))))</f>
        <v/>
      </c>
      <c r="F532" s="45">
        <f>IF(B532="","",IF(COUNTIFS('Histórico'!$B$6:$B$305,B532,'Histórico'!$L$6:$L$305,"OK",'Histórico'!$M$6:$M$305,MONTH(A532),'Histórico'!$A$6:$A$305,"&lt;="&amp;'Parâmetros'!$B$2)&gt;='Parâmetros'!$B$12,MAX('Parâmetros'!$B$13,MIN('Parâmetros'!$B$14,IFERROR(AVERAGEIFS('Histórico'!$H$6:$H$305,'Histórico'!$B$6:$B$305,B532,'Histórico'!$L$6:$L$305,"OK",'Histórico'!$M$6:$M$305,MONTH(A532),'Histórico'!$A$6:$A$305,"&lt;="&amp;'Parâmetros'!$B$2)/AVERAGEIFS('Histórico'!$H$6:$H$305,'Histórico'!$B$6:$B$305,B532,'Histórico'!$L$6:$L$305,"OK",'Histórico'!$A$6:$A$305,"&lt;="&amp;'Parâmetros'!$B$2),1))),1))</f>
        <v/>
      </c>
      <c r="G532" s="45">
        <f>IF(OR(A532="",B532=""),"",MAX(0.1,1+SUMPRODUCT(--('Eventos'!$B$6:$B$105&lt;=EOMONTH(A532,0)),--('Eventos'!$C$6:$C$105&gt;=A532),--((('Eventos'!$D$6:$D$105=B532)+('Eventos'!$D$6:$D$105="TODOS"))&gt;0),--('Eventos'!$G$6:$G$105="Ativo"),--('Eventos'!$I$6:$I$105="OK"),'Eventos'!$F$6:$F$105)))</f>
        <v/>
      </c>
      <c r="H532" s="44">
        <f>IF(OR(B532="",E532=""),"",MAX(0,E532*F532*G532))</f>
        <v/>
      </c>
      <c r="I532" s="44">
        <f>IF(H532="","",H532*'Parâmetros'!$B$6)</f>
        <v/>
      </c>
      <c r="J532" s="44">
        <f>IF(H532="","",H532*'Parâmetros'!$B$7)</f>
        <v/>
      </c>
      <c r="K532" s="44">
        <f>IF(H532="","",H532*'Parâmetros'!$B$8)</f>
        <v/>
      </c>
      <c r="L532" s="44">
        <f>IF(H532="","",IF('Parâmetros'!$B$5="Conservador",I532,IF('Parâmetros'!$B$5="Otimista",K532,J532)))</f>
        <v/>
      </c>
      <c r="M532" s="46">
        <f>IF(B532="","",IF(COUNTIFS('Histórico'!$B$6:$B$305,B532,'Histórico'!$J$6:$J$305,"&lt;&gt;")&gt;='Parâmetros'!$B$10,AVERAGEIFS('Histórico'!$K$6:$K$305,'Histórico'!$B$6:$B$305,B532,'Histórico'!$J$6:$J$305,"&lt;&gt;"),'Parâmetros'!$B$9))</f>
        <v/>
      </c>
      <c r="N532" s="44">
        <f>IF(L532="","",MAX(0,L532*(1-M532)))</f>
        <v/>
      </c>
      <c r="O532" s="44">
        <f>IF(L532="","",L532*(1+M532))</f>
        <v/>
      </c>
      <c r="P532" s="44">
        <f>IF(L532="","",IF(INDEX('Parâmetros'!$E$18:$E$117,MATCH(B532,'Parâmetros'!$A$18:$A$117,0))="","",INDEX('Parâmetros'!$E$18:$E$117,MATCH(B532,'Parâmetros'!$A$18:$A$117,0))+N(INDEX('Parâmetros'!$F$18:$F$117,MATCH(B532,'Parâmetros'!$A$18:$A$117,0)))-SUMIFS($L$6:L532,$B$6:B532,B532,$A$6:A532,"&lt;="&amp;A532)))</f>
        <v/>
      </c>
      <c r="Q532" s="44">
        <f>IF(P532="","",MAX(0,-P532))</f>
        <v/>
      </c>
      <c r="R532" s="43">
        <f>IF(B532="","",IF(L532="","SEM BASE",IF(P532="","ESTOQUE NÃO INFORMADO",IF(P532&lt;0,"RUPTURA PREVISTA",IF(D532="Sem histórico","USAR DEMANDA INICIAL",IF(D532="Histórico insuficiente","HISTÓRICO INSUFICIENTE","OK"))))))</f>
        <v/>
      </c>
    </row>
    <row r="533">
      <c r="A533" s="42">
        <f>IF(B533="","",EDATE(EOMONTH('Parâmetros'!$B$2,0)+1,MOD(ROW()-6,12)))</f>
        <v/>
      </c>
      <c r="B53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33" s="43">
        <f>IF(B533="","",INDEX('Parâmetros'!$B$18:$B$117,MATCH(B533,'Parâmetros'!$A$18:$A$117,0)))</f>
        <v/>
      </c>
      <c r="D533" s="43">
        <f>IF(B533="","",INDEX('Parâmetros'!$I$18:$I$117,MATCH(B533,'Parâmetros'!$A$18:$A$117,0)))</f>
        <v/>
      </c>
      <c r="E533" s="44">
        <f>IF(B533="","",IF(COUNTIFS('Histórico'!$B$6:$B$305,B533,'Histórico'!$A$6:$A$305,"&gt;="&amp;EDATE(EOMONTH('Parâmetros'!$B$2,0)+1,-'Parâmetros'!$B$4),'Histórico'!$A$6:$A$305,"&lt;="&amp;'Parâmetros'!$B$2,'Histórico'!$L$6:$L$305,"OK")&gt;='Parâmetros'!$B$11,AVERAGEIFS('Histórico'!$H$6:$H$305,'Histórico'!$B$6:$B$305,B533,'Histórico'!$A$6:$A$305,"&gt;="&amp;EDATE(EOMONTH('Parâmetros'!$B$2,0)+1,-'Parâmetros'!$B$4),'Histórico'!$A$6:$A$305,"&lt;="&amp;'Parâmetros'!$B$2,'Histórico'!$L$6:$L$305,"OK"),IF(INDEX('Parâmetros'!$G$18:$G$117,MATCH(B533,'Parâmetros'!$A$18:$A$117,0))="","",INDEX('Parâmetros'!$G$18:$G$117,MATCH(B533,'Parâmetros'!$A$18:$A$117,0)))))</f>
        <v/>
      </c>
      <c r="F533" s="45">
        <f>IF(B533="","",IF(COUNTIFS('Histórico'!$B$6:$B$305,B533,'Histórico'!$L$6:$L$305,"OK",'Histórico'!$M$6:$M$305,MONTH(A533),'Histórico'!$A$6:$A$305,"&lt;="&amp;'Parâmetros'!$B$2)&gt;='Parâmetros'!$B$12,MAX('Parâmetros'!$B$13,MIN('Parâmetros'!$B$14,IFERROR(AVERAGEIFS('Histórico'!$H$6:$H$305,'Histórico'!$B$6:$B$305,B533,'Histórico'!$L$6:$L$305,"OK",'Histórico'!$M$6:$M$305,MONTH(A533),'Histórico'!$A$6:$A$305,"&lt;="&amp;'Parâmetros'!$B$2)/AVERAGEIFS('Histórico'!$H$6:$H$305,'Histórico'!$B$6:$B$305,B533,'Histórico'!$L$6:$L$305,"OK",'Histórico'!$A$6:$A$305,"&lt;="&amp;'Parâmetros'!$B$2),1))),1))</f>
        <v/>
      </c>
      <c r="G533" s="45">
        <f>IF(OR(A533="",B533=""),"",MAX(0.1,1+SUMPRODUCT(--('Eventos'!$B$6:$B$105&lt;=EOMONTH(A533,0)),--('Eventos'!$C$6:$C$105&gt;=A533),--((('Eventos'!$D$6:$D$105=B533)+('Eventos'!$D$6:$D$105="TODOS"))&gt;0),--('Eventos'!$G$6:$G$105="Ativo"),--('Eventos'!$I$6:$I$105="OK"),'Eventos'!$F$6:$F$105)))</f>
        <v/>
      </c>
      <c r="H533" s="44">
        <f>IF(OR(B533="",E533=""),"",MAX(0,E533*F533*G533))</f>
        <v/>
      </c>
      <c r="I533" s="44">
        <f>IF(H533="","",H533*'Parâmetros'!$B$6)</f>
        <v/>
      </c>
      <c r="J533" s="44">
        <f>IF(H533="","",H533*'Parâmetros'!$B$7)</f>
        <v/>
      </c>
      <c r="K533" s="44">
        <f>IF(H533="","",H533*'Parâmetros'!$B$8)</f>
        <v/>
      </c>
      <c r="L533" s="44">
        <f>IF(H533="","",IF('Parâmetros'!$B$5="Conservador",I533,IF('Parâmetros'!$B$5="Otimista",K533,J533)))</f>
        <v/>
      </c>
      <c r="M533" s="46">
        <f>IF(B533="","",IF(COUNTIFS('Histórico'!$B$6:$B$305,B533,'Histórico'!$J$6:$J$305,"&lt;&gt;")&gt;='Parâmetros'!$B$10,AVERAGEIFS('Histórico'!$K$6:$K$305,'Histórico'!$B$6:$B$305,B533,'Histórico'!$J$6:$J$305,"&lt;&gt;"),'Parâmetros'!$B$9))</f>
        <v/>
      </c>
      <c r="N533" s="44">
        <f>IF(L533="","",MAX(0,L533*(1-M533)))</f>
        <v/>
      </c>
      <c r="O533" s="44">
        <f>IF(L533="","",L533*(1+M533))</f>
        <v/>
      </c>
      <c r="P533" s="44">
        <f>IF(L533="","",IF(INDEX('Parâmetros'!$E$18:$E$117,MATCH(B533,'Parâmetros'!$A$18:$A$117,0))="","",INDEX('Parâmetros'!$E$18:$E$117,MATCH(B533,'Parâmetros'!$A$18:$A$117,0))+N(INDEX('Parâmetros'!$F$18:$F$117,MATCH(B533,'Parâmetros'!$A$18:$A$117,0)))-SUMIFS($L$6:L533,$B$6:B533,B533,$A$6:A533,"&lt;="&amp;A533)))</f>
        <v/>
      </c>
      <c r="Q533" s="44">
        <f>IF(P533="","",MAX(0,-P533))</f>
        <v/>
      </c>
      <c r="R533" s="43">
        <f>IF(B533="","",IF(L533="","SEM BASE",IF(P533="","ESTOQUE NÃO INFORMADO",IF(P533&lt;0,"RUPTURA PREVISTA",IF(D533="Sem histórico","USAR DEMANDA INICIAL",IF(D533="Histórico insuficiente","HISTÓRICO INSUFICIENTE","OK"))))))</f>
        <v/>
      </c>
    </row>
    <row r="534">
      <c r="A534" s="42">
        <f>IF(B534="","",EDATE(EOMONTH('Parâmetros'!$B$2,0)+1,MOD(ROW()-6,12)))</f>
        <v/>
      </c>
      <c r="B53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34" s="43">
        <f>IF(B534="","",INDEX('Parâmetros'!$B$18:$B$117,MATCH(B534,'Parâmetros'!$A$18:$A$117,0)))</f>
        <v/>
      </c>
      <c r="D534" s="43">
        <f>IF(B534="","",INDEX('Parâmetros'!$I$18:$I$117,MATCH(B534,'Parâmetros'!$A$18:$A$117,0)))</f>
        <v/>
      </c>
      <c r="E534" s="44">
        <f>IF(B534="","",IF(COUNTIFS('Histórico'!$B$6:$B$305,B534,'Histórico'!$A$6:$A$305,"&gt;="&amp;EDATE(EOMONTH('Parâmetros'!$B$2,0)+1,-'Parâmetros'!$B$4),'Histórico'!$A$6:$A$305,"&lt;="&amp;'Parâmetros'!$B$2,'Histórico'!$L$6:$L$305,"OK")&gt;='Parâmetros'!$B$11,AVERAGEIFS('Histórico'!$H$6:$H$305,'Histórico'!$B$6:$B$305,B534,'Histórico'!$A$6:$A$305,"&gt;="&amp;EDATE(EOMONTH('Parâmetros'!$B$2,0)+1,-'Parâmetros'!$B$4),'Histórico'!$A$6:$A$305,"&lt;="&amp;'Parâmetros'!$B$2,'Histórico'!$L$6:$L$305,"OK"),IF(INDEX('Parâmetros'!$G$18:$G$117,MATCH(B534,'Parâmetros'!$A$18:$A$117,0))="","",INDEX('Parâmetros'!$G$18:$G$117,MATCH(B534,'Parâmetros'!$A$18:$A$117,0)))))</f>
        <v/>
      </c>
      <c r="F534" s="45">
        <f>IF(B534="","",IF(COUNTIFS('Histórico'!$B$6:$B$305,B534,'Histórico'!$L$6:$L$305,"OK",'Histórico'!$M$6:$M$305,MONTH(A534),'Histórico'!$A$6:$A$305,"&lt;="&amp;'Parâmetros'!$B$2)&gt;='Parâmetros'!$B$12,MAX('Parâmetros'!$B$13,MIN('Parâmetros'!$B$14,IFERROR(AVERAGEIFS('Histórico'!$H$6:$H$305,'Histórico'!$B$6:$B$305,B534,'Histórico'!$L$6:$L$305,"OK",'Histórico'!$M$6:$M$305,MONTH(A534),'Histórico'!$A$6:$A$305,"&lt;="&amp;'Parâmetros'!$B$2)/AVERAGEIFS('Histórico'!$H$6:$H$305,'Histórico'!$B$6:$B$305,B534,'Histórico'!$L$6:$L$305,"OK",'Histórico'!$A$6:$A$305,"&lt;="&amp;'Parâmetros'!$B$2),1))),1))</f>
        <v/>
      </c>
      <c r="G534" s="45">
        <f>IF(OR(A534="",B534=""),"",MAX(0.1,1+SUMPRODUCT(--('Eventos'!$B$6:$B$105&lt;=EOMONTH(A534,0)),--('Eventos'!$C$6:$C$105&gt;=A534),--((('Eventos'!$D$6:$D$105=B534)+('Eventos'!$D$6:$D$105="TODOS"))&gt;0),--('Eventos'!$G$6:$G$105="Ativo"),--('Eventos'!$I$6:$I$105="OK"),'Eventos'!$F$6:$F$105)))</f>
        <v/>
      </c>
      <c r="H534" s="44">
        <f>IF(OR(B534="",E534=""),"",MAX(0,E534*F534*G534))</f>
        <v/>
      </c>
      <c r="I534" s="44">
        <f>IF(H534="","",H534*'Parâmetros'!$B$6)</f>
        <v/>
      </c>
      <c r="J534" s="44">
        <f>IF(H534="","",H534*'Parâmetros'!$B$7)</f>
        <v/>
      </c>
      <c r="K534" s="44">
        <f>IF(H534="","",H534*'Parâmetros'!$B$8)</f>
        <v/>
      </c>
      <c r="L534" s="44">
        <f>IF(H534="","",IF('Parâmetros'!$B$5="Conservador",I534,IF('Parâmetros'!$B$5="Otimista",K534,J534)))</f>
        <v/>
      </c>
      <c r="M534" s="46">
        <f>IF(B534="","",IF(COUNTIFS('Histórico'!$B$6:$B$305,B534,'Histórico'!$J$6:$J$305,"&lt;&gt;")&gt;='Parâmetros'!$B$10,AVERAGEIFS('Histórico'!$K$6:$K$305,'Histórico'!$B$6:$B$305,B534,'Histórico'!$J$6:$J$305,"&lt;&gt;"),'Parâmetros'!$B$9))</f>
        <v/>
      </c>
      <c r="N534" s="44">
        <f>IF(L534="","",MAX(0,L534*(1-M534)))</f>
        <v/>
      </c>
      <c r="O534" s="44">
        <f>IF(L534="","",L534*(1+M534))</f>
        <v/>
      </c>
      <c r="P534" s="44">
        <f>IF(L534="","",IF(INDEX('Parâmetros'!$E$18:$E$117,MATCH(B534,'Parâmetros'!$A$18:$A$117,0))="","",INDEX('Parâmetros'!$E$18:$E$117,MATCH(B534,'Parâmetros'!$A$18:$A$117,0))+N(INDEX('Parâmetros'!$F$18:$F$117,MATCH(B534,'Parâmetros'!$A$18:$A$117,0)))-SUMIFS($L$6:L534,$B$6:B534,B534,$A$6:A534,"&lt;="&amp;A534)))</f>
        <v/>
      </c>
      <c r="Q534" s="44">
        <f>IF(P534="","",MAX(0,-P534))</f>
        <v/>
      </c>
      <c r="R534" s="43">
        <f>IF(B534="","",IF(L534="","SEM BASE",IF(P534="","ESTOQUE NÃO INFORMADO",IF(P534&lt;0,"RUPTURA PREVISTA",IF(D534="Sem histórico","USAR DEMANDA INICIAL",IF(D534="Histórico insuficiente","HISTÓRICO INSUFICIENTE","OK"))))))</f>
        <v/>
      </c>
    </row>
    <row r="535">
      <c r="A535" s="42">
        <f>IF(B535="","",EDATE(EOMONTH('Parâmetros'!$B$2,0)+1,MOD(ROW()-6,12)))</f>
        <v/>
      </c>
      <c r="B53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35" s="43">
        <f>IF(B535="","",INDEX('Parâmetros'!$B$18:$B$117,MATCH(B535,'Parâmetros'!$A$18:$A$117,0)))</f>
        <v/>
      </c>
      <c r="D535" s="43">
        <f>IF(B535="","",INDEX('Parâmetros'!$I$18:$I$117,MATCH(B535,'Parâmetros'!$A$18:$A$117,0)))</f>
        <v/>
      </c>
      <c r="E535" s="44">
        <f>IF(B535="","",IF(COUNTIFS('Histórico'!$B$6:$B$305,B535,'Histórico'!$A$6:$A$305,"&gt;="&amp;EDATE(EOMONTH('Parâmetros'!$B$2,0)+1,-'Parâmetros'!$B$4),'Histórico'!$A$6:$A$305,"&lt;="&amp;'Parâmetros'!$B$2,'Histórico'!$L$6:$L$305,"OK")&gt;='Parâmetros'!$B$11,AVERAGEIFS('Histórico'!$H$6:$H$305,'Histórico'!$B$6:$B$305,B535,'Histórico'!$A$6:$A$305,"&gt;="&amp;EDATE(EOMONTH('Parâmetros'!$B$2,0)+1,-'Parâmetros'!$B$4),'Histórico'!$A$6:$A$305,"&lt;="&amp;'Parâmetros'!$B$2,'Histórico'!$L$6:$L$305,"OK"),IF(INDEX('Parâmetros'!$G$18:$G$117,MATCH(B535,'Parâmetros'!$A$18:$A$117,0))="","",INDEX('Parâmetros'!$G$18:$G$117,MATCH(B535,'Parâmetros'!$A$18:$A$117,0)))))</f>
        <v/>
      </c>
      <c r="F535" s="45">
        <f>IF(B535="","",IF(COUNTIFS('Histórico'!$B$6:$B$305,B535,'Histórico'!$L$6:$L$305,"OK",'Histórico'!$M$6:$M$305,MONTH(A535),'Histórico'!$A$6:$A$305,"&lt;="&amp;'Parâmetros'!$B$2)&gt;='Parâmetros'!$B$12,MAX('Parâmetros'!$B$13,MIN('Parâmetros'!$B$14,IFERROR(AVERAGEIFS('Histórico'!$H$6:$H$305,'Histórico'!$B$6:$B$305,B535,'Histórico'!$L$6:$L$305,"OK",'Histórico'!$M$6:$M$305,MONTH(A535),'Histórico'!$A$6:$A$305,"&lt;="&amp;'Parâmetros'!$B$2)/AVERAGEIFS('Histórico'!$H$6:$H$305,'Histórico'!$B$6:$B$305,B535,'Histórico'!$L$6:$L$305,"OK",'Histórico'!$A$6:$A$305,"&lt;="&amp;'Parâmetros'!$B$2),1))),1))</f>
        <v/>
      </c>
      <c r="G535" s="45">
        <f>IF(OR(A535="",B535=""),"",MAX(0.1,1+SUMPRODUCT(--('Eventos'!$B$6:$B$105&lt;=EOMONTH(A535,0)),--('Eventos'!$C$6:$C$105&gt;=A535),--((('Eventos'!$D$6:$D$105=B535)+('Eventos'!$D$6:$D$105="TODOS"))&gt;0),--('Eventos'!$G$6:$G$105="Ativo"),--('Eventos'!$I$6:$I$105="OK"),'Eventos'!$F$6:$F$105)))</f>
        <v/>
      </c>
      <c r="H535" s="44">
        <f>IF(OR(B535="",E535=""),"",MAX(0,E535*F535*G535))</f>
        <v/>
      </c>
      <c r="I535" s="44">
        <f>IF(H535="","",H535*'Parâmetros'!$B$6)</f>
        <v/>
      </c>
      <c r="J535" s="44">
        <f>IF(H535="","",H535*'Parâmetros'!$B$7)</f>
        <v/>
      </c>
      <c r="K535" s="44">
        <f>IF(H535="","",H535*'Parâmetros'!$B$8)</f>
        <v/>
      </c>
      <c r="L535" s="44">
        <f>IF(H535="","",IF('Parâmetros'!$B$5="Conservador",I535,IF('Parâmetros'!$B$5="Otimista",K535,J535)))</f>
        <v/>
      </c>
      <c r="M535" s="46">
        <f>IF(B535="","",IF(COUNTIFS('Histórico'!$B$6:$B$305,B535,'Histórico'!$J$6:$J$305,"&lt;&gt;")&gt;='Parâmetros'!$B$10,AVERAGEIFS('Histórico'!$K$6:$K$305,'Histórico'!$B$6:$B$305,B535,'Histórico'!$J$6:$J$305,"&lt;&gt;"),'Parâmetros'!$B$9))</f>
        <v/>
      </c>
      <c r="N535" s="44">
        <f>IF(L535="","",MAX(0,L535*(1-M535)))</f>
        <v/>
      </c>
      <c r="O535" s="44">
        <f>IF(L535="","",L535*(1+M535))</f>
        <v/>
      </c>
      <c r="P535" s="44">
        <f>IF(L535="","",IF(INDEX('Parâmetros'!$E$18:$E$117,MATCH(B535,'Parâmetros'!$A$18:$A$117,0))="","",INDEX('Parâmetros'!$E$18:$E$117,MATCH(B535,'Parâmetros'!$A$18:$A$117,0))+N(INDEX('Parâmetros'!$F$18:$F$117,MATCH(B535,'Parâmetros'!$A$18:$A$117,0)))-SUMIFS($L$6:L535,$B$6:B535,B535,$A$6:A535,"&lt;="&amp;A535)))</f>
        <v/>
      </c>
      <c r="Q535" s="44">
        <f>IF(P535="","",MAX(0,-P535))</f>
        <v/>
      </c>
      <c r="R535" s="43">
        <f>IF(B535="","",IF(L535="","SEM BASE",IF(P535="","ESTOQUE NÃO INFORMADO",IF(P535&lt;0,"RUPTURA PREVISTA",IF(D535="Sem histórico","USAR DEMANDA INICIAL",IF(D535="Histórico insuficiente","HISTÓRICO INSUFICIENTE","OK"))))))</f>
        <v/>
      </c>
    </row>
    <row r="536">
      <c r="A536" s="42">
        <f>IF(B536="","",EDATE(EOMONTH('Parâmetros'!$B$2,0)+1,MOD(ROW()-6,12)))</f>
        <v/>
      </c>
      <c r="B53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36" s="43">
        <f>IF(B536="","",INDEX('Parâmetros'!$B$18:$B$117,MATCH(B536,'Parâmetros'!$A$18:$A$117,0)))</f>
        <v/>
      </c>
      <c r="D536" s="43">
        <f>IF(B536="","",INDEX('Parâmetros'!$I$18:$I$117,MATCH(B536,'Parâmetros'!$A$18:$A$117,0)))</f>
        <v/>
      </c>
      <c r="E536" s="44">
        <f>IF(B536="","",IF(COUNTIFS('Histórico'!$B$6:$B$305,B536,'Histórico'!$A$6:$A$305,"&gt;="&amp;EDATE(EOMONTH('Parâmetros'!$B$2,0)+1,-'Parâmetros'!$B$4),'Histórico'!$A$6:$A$305,"&lt;="&amp;'Parâmetros'!$B$2,'Histórico'!$L$6:$L$305,"OK")&gt;='Parâmetros'!$B$11,AVERAGEIFS('Histórico'!$H$6:$H$305,'Histórico'!$B$6:$B$305,B536,'Histórico'!$A$6:$A$305,"&gt;="&amp;EDATE(EOMONTH('Parâmetros'!$B$2,0)+1,-'Parâmetros'!$B$4),'Histórico'!$A$6:$A$305,"&lt;="&amp;'Parâmetros'!$B$2,'Histórico'!$L$6:$L$305,"OK"),IF(INDEX('Parâmetros'!$G$18:$G$117,MATCH(B536,'Parâmetros'!$A$18:$A$117,0))="","",INDEX('Parâmetros'!$G$18:$G$117,MATCH(B536,'Parâmetros'!$A$18:$A$117,0)))))</f>
        <v/>
      </c>
      <c r="F536" s="45">
        <f>IF(B536="","",IF(COUNTIFS('Histórico'!$B$6:$B$305,B536,'Histórico'!$L$6:$L$305,"OK",'Histórico'!$M$6:$M$305,MONTH(A536),'Histórico'!$A$6:$A$305,"&lt;="&amp;'Parâmetros'!$B$2)&gt;='Parâmetros'!$B$12,MAX('Parâmetros'!$B$13,MIN('Parâmetros'!$B$14,IFERROR(AVERAGEIFS('Histórico'!$H$6:$H$305,'Histórico'!$B$6:$B$305,B536,'Histórico'!$L$6:$L$305,"OK",'Histórico'!$M$6:$M$305,MONTH(A536),'Histórico'!$A$6:$A$305,"&lt;="&amp;'Parâmetros'!$B$2)/AVERAGEIFS('Histórico'!$H$6:$H$305,'Histórico'!$B$6:$B$305,B536,'Histórico'!$L$6:$L$305,"OK",'Histórico'!$A$6:$A$305,"&lt;="&amp;'Parâmetros'!$B$2),1))),1))</f>
        <v/>
      </c>
      <c r="G536" s="45">
        <f>IF(OR(A536="",B536=""),"",MAX(0.1,1+SUMPRODUCT(--('Eventos'!$B$6:$B$105&lt;=EOMONTH(A536,0)),--('Eventos'!$C$6:$C$105&gt;=A536),--((('Eventos'!$D$6:$D$105=B536)+('Eventos'!$D$6:$D$105="TODOS"))&gt;0),--('Eventos'!$G$6:$G$105="Ativo"),--('Eventos'!$I$6:$I$105="OK"),'Eventos'!$F$6:$F$105)))</f>
        <v/>
      </c>
      <c r="H536" s="44">
        <f>IF(OR(B536="",E536=""),"",MAX(0,E536*F536*G536))</f>
        <v/>
      </c>
      <c r="I536" s="44">
        <f>IF(H536="","",H536*'Parâmetros'!$B$6)</f>
        <v/>
      </c>
      <c r="J536" s="44">
        <f>IF(H536="","",H536*'Parâmetros'!$B$7)</f>
        <v/>
      </c>
      <c r="K536" s="44">
        <f>IF(H536="","",H536*'Parâmetros'!$B$8)</f>
        <v/>
      </c>
      <c r="L536" s="44">
        <f>IF(H536="","",IF('Parâmetros'!$B$5="Conservador",I536,IF('Parâmetros'!$B$5="Otimista",K536,J536)))</f>
        <v/>
      </c>
      <c r="M536" s="46">
        <f>IF(B536="","",IF(COUNTIFS('Histórico'!$B$6:$B$305,B536,'Histórico'!$J$6:$J$305,"&lt;&gt;")&gt;='Parâmetros'!$B$10,AVERAGEIFS('Histórico'!$K$6:$K$305,'Histórico'!$B$6:$B$305,B536,'Histórico'!$J$6:$J$305,"&lt;&gt;"),'Parâmetros'!$B$9))</f>
        <v/>
      </c>
      <c r="N536" s="44">
        <f>IF(L536="","",MAX(0,L536*(1-M536)))</f>
        <v/>
      </c>
      <c r="O536" s="44">
        <f>IF(L536="","",L536*(1+M536))</f>
        <v/>
      </c>
      <c r="P536" s="44">
        <f>IF(L536="","",IF(INDEX('Parâmetros'!$E$18:$E$117,MATCH(B536,'Parâmetros'!$A$18:$A$117,0))="","",INDEX('Parâmetros'!$E$18:$E$117,MATCH(B536,'Parâmetros'!$A$18:$A$117,0))+N(INDEX('Parâmetros'!$F$18:$F$117,MATCH(B536,'Parâmetros'!$A$18:$A$117,0)))-SUMIFS($L$6:L536,$B$6:B536,B536,$A$6:A536,"&lt;="&amp;A536)))</f>
        <v/>
      </c>
      <c r="Q536" s="44">
        <f>IF(P536="","",MAX(0,-P536))</f>
        <v/>
      </c>
      <c r="R536" s="43">
        <f>IF(B536="","",IF(L536="","SEM BASE",IF(P536="","ESTOQUE NÃO INFORMADO",IF(P536&lt;0,"RUPTURA PREVISTA",IF(D536="Sem histórico","USAR DEMANDA INICIAL",IF(D536="Histórico insuficiente","HISTÓRICO INSUFICIENTE","OK"))))))</f>
        <v/>
      </c>
    </row>
    <row r="537">
      <c r="A537" s="42">
        <f>IF(B537="","",EDATE(EOMONTH('Parâmetros'!$B$2,0)+1,MOD(ROW()-6,12)))</f>
        <v/>
      </c>
      <c r="B53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37" s="43">
        <f>IF(B537="","",INDEX('Parâmetros'!$B$18:$B$117,MATCH(B537,'Parâmetros'!$A$18:$A$117,0)))</f>
        <v/>
      </c>
      <c r="D537" s="43">
        <f>IF(B537="","",INDEX('Parâmetros'!$I$18:$I$117,MATCH(B537,'Parâmetros'!$A$18:$A$117,0)))</f>
        <v/>
      </c>
      <c r="E537" s="44">
        <f>IF(B537="","",IF(COUNTIFS('Histórico'!$B$6:$B$305,B537,'Histórico'!$A$6:$A$305,"&gt;="&amp;EDATE(EOMONTH('Parâmetros'!$B$2,0)+1,-'Parâmetros'!$B$4),'Histórico'!$A$6:$A$305,"&lt;="&amp;'Parâmetros'!$B$2,'Histórico'!$L$6:$L$305,"OK")&gt;='Parâmetros'!$B$11,AVERAGEIFS('Histórico'!$H$6:$H$305,'Histórico'!$B$6:$B$305,B537,'Histórico'!$A$6:$A$305,"&gt;="&amp;EDATE(EOMONTH('Parâmetros'!$B$2,0)+1,-'Parâmetros'!$B$4),'Histórico'!$A$6:$A$305,"&lt;="&amp;'Parâmetros'!$B$2,'Histórico'!$L$6:$L$305,"OK"),IF(INDEX('Parâmetros'!$G$18:$G$117,MATCH(B537,'Parâmetros'!$A$18:$A$117,0))="","",INDEX('Parâmetros'!$G$18:$G$117,MATCH(B537,'Parâmetros'!$A$18:$A$117,0)))))</f>
        <v/>
      </c>
      <c r="F537" s="45">
        <f>IF(B537="","",IF(COUNTIFS('Histórico'!$B$6:$B$305,B537,'Histórico'!$L$6:$L$305,"OK",'Histórico'!$M$6:$M$305,MONTH(A537),'Histórico'!$A$6:$A$305,"&lt;="&amp;'Parâmetros'!$B$2)&gt;='Parâmetros'!$B$12,MAX('Parâmetros'!$B$13,MIN('Parâmetros'!$B$14,IFERROR(AVERAGEIFS('Histórico'!$H$6:$H$305,'Histórico'!$B$6:$B$305,B537,'Histórico'!$L$6:$L$305,"OK",'Histórico'!$M$6:$M$305,MONTH(A537),'Histórico'!$A$6:$A$305,"&lt;="&amp;'Parâmetros'!$B$2)/AVERAGEIFS('Histórico'!$H$6:$H$305,'Histórico'!$B$6:$B$305,B537,'Histórico'!$L$6:$L$305,"OK",'Histórico'!$A$6:$A$305,"&lt;="&amp;'Parâmetros'!$B$2),1))),1))</f>
        <v/>
      </c>
      <c r="G537" s="45">
        <f>IF(OR(A537="",B537=""),"",MAX(0.1,1+SUMPRODUCT(--('Eventos'!$B$6:$B$105&lt;=EOMONTH(A537,0)),--('Eventos'!$C$6:$C$105&gt;=A537),--((('Eventos'!$D$6:$D$105=B537)+('Eventos'!$D$6:$D$105="TODOS"))&gt;0),--('Eventos'!$G$6:$G$105="Ativo"),--('Eventos'!$I$6:$I$105="OK"),'Eventos'!$F$6:$F$105)))</f>
        <v/>
      </c>
      <c r="H537" s="44">
        <f>IF(OR(B537="",E537=""),"",MAX(0,E537*F537*G537))</f>
        <v/>
      </c>
      <c r="I537" s="44">
        <f>IF(H537="","",H537*'Parâmetros'!$B$6)</f>
        <v/>
      </c>
      <c r="J537" s="44">
        <f>IF(H537="","",H537*'Parâmetros'!$B$7)</f>
        <v/>
      </c>
      <c r="K537" s="44">
        <f>IF(H537="","",H537*'Parâmetros'!$B$8)</f>
        <v/>
      </c>
      <c r="L537" s="44">
        <f>IF(H537="","",IF('Parâmetros'!$B$5="Conservador",I537,IF('Parâmetros'!$B$5="Otimista",K537,J537)))</f>
        <v/>
      </c>
      <c r="M537" s="46">
        <f>IF(B537="","",IF(COUNTIFS('Histórico'!$B$6:$B$305,B537,'Histórico'!$J$6:$J$305,"&lt;&gt;")&gt;='Parâmetros'!$B$10,AVERAGEIFS('Histórico'!$K$6:$K$305,'Histórico'!$B$6:$B$305,B537,'Histórico'!$J$6:$J$305,"&lt;&gt;"),'Parâmetros'!$B$9))</f>
        <v/>
      </c>
      <c r="N537" s="44">
        <f>IF(L537="","",MAX(0,L537*(1-M537)))</f>
        <v/>
      </c>
      <c r="O537" s="44">
        <f>IF(L537="","",L537*(1+M537))</f>
        <v/>
      </c>
      <c r="P537" s="44">
        <f>IF(L537="","",IF(INDEX('Parâmetros'!$E$18:$E$117,MATCH(B537,'Parâmetros'!$A$18:$A$117,0))="","",INDEX('Parâmetros'!$E$18:$E$117,MATCH(B537,'Parâmetros'!$A$18:$A$117,0))+N(INDEX('Parâmetros'!$F$18:$F$117,MATCH(B537,'Parâmetros'!$A$18:$A$117,0)))-SUMIFS($L$6:L537,$B$6:B537,B537,$A$6:A537,"&lt;="&amp;A537)))</f>
        <v/>
      </c>
      <c r="Q537" s="44">
        <f>IF(P537="","",MAX(0,-P537))</f>
        <v/>
      </c>
      <c r="R537" s="43">
        <f>IF(B537="","",IF(L537="","SEM BASE",IF(P537="","ESTOQUE NÃO INFORMADO",IF(P537&lt;0,"RUPTURA PREVISTA",IF(D537="Sem histórico","USAR DEMANDA INICIAL",IF(D537="Histórico insuficiente","HISTÓRICO INSUFICIENTE","OK"))))))</f>
        <v/>
      </c>
    </row>
    <row r="538">
      <c r="A538" s="42">
        <f>IF(B538="","",EDATE(EOMONTH('Parâmetros'!$B$2,0)+1,MOD(ROW()-6,12)))</f>
        <v/>
      </c>
      <c r="B53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38" s="43">
        <f>IF(B538="","",INDEX('Parâmetros'!$B$18:$B$117,MATCH(B538,'Parâmetros'!$A$18:$A$117,0)))</f>
        <v/>
      </c>
      <c r="D538" s="43">
        <f>IF(B538="","",INDEX('Parâmetros'!$I$18:$I$117,MATCH(B538,'Parâmetros'!$A$18:$A$117,0)))</f>
        <v/>
      </c>
      <c r="E538" s="44">
        <f>IF(B538="","",IF(COUNTIFS('Histórico'!$B$6:$B$305,B538,'Histórico'!$A$6:$A$305,"&gt;="&amp;EDATE(EOMONTH('Parâmetros'!$B$2,0)+1,-'Parâmetros'!$B$4),'Histórico'!$A$6:$A$305,"&lt;="&amp;'Parâmetros'!$B$2,'Histórico'!$L$6:$L$305,"OK")&gt;='Parâmetros'!$B$11,AVERAGEIFS('Histórico'!$H$6:$H$305,'Histórico'!$B$6:$B$305,B538,'Histórico'!$A$6:$A$305,"&gt;="&amp;EDATE(EOMONTH('Parâmetros'!$B$2,0)+1,-'Parâmetros'!$B$4),'Histórico'!$A$6:$A$305,"&lt;="&amp;'Parâmetros'!$B$2,'Histórico'!$L$6:$L$305,"OK"),IF(INDEX('Parâmetros'!$G$18:$G$117,MATCH(B538,'Parâmetros'!$A$18:$A$117,0))="","",INDEX('Parâmetros'!$G$18:$G$117,MATCH(B538,'Parâmetros'!$A$18:$A$117,0)))))</f>
        <v/>
      </c>
      <c r="F538" s="45">
        <f>IF(B538="","",IF(COUNTIFS('Histórico'!$B$6:$B$305,B538,'Histórico'!$L$6:$L$305,"OK",'Histórico'!$M$6:$M$305,MONTH(A538),'Histórico'!$A$6:$A$305,"&lt;="&amp;'Parâmetros'!$B$2)&gt;='Parâmetros'!$B$12,MAX('Parâmetros'!$B$13,MIN('Parâmetros'!$B$14,IFERROR(AVERAGEIFS('Histórico'!$H$6:$H$305,'Histórico'!$B$6:$B$305,B538,'Histórico'!$L$6:$L$305,"OK",'Histórico'!$M$6:$M$305,MONTH(A538),'Histórico'!$A$6:$A$305,"&lt;="&amp;'Parâmetros'!$B$2)/AVERAGEIFS('Histórico'!$H$6:$H$305,'Histórico'!$B$6:$B$305,B538,'Histórico'!$L$6:$L$305,"OK",'Histórico'!$A$6:$A$305,"&lt;="&amp;'Parâmetros'!$B$2),1))),1))</f>
        <v/>
      </c>
      <c r="G538" s="45">
        <f>IF(OR(A538="",B538=""),"",MAX(0.1,1+SUMPRODUCT(--('Eventos'!$B$6:$B$105&lt;=EOMONTH(A538,0)),--('Eventos'!$C$6:$C$105&gt;=A538),--((('Eventos'!$D$6:$D$105=B538)+('Eventos'!$D$6:$D$105="TODOS"))&gt;0),--('Eventos'!$G$6:$G$105="Ativo"),--('Eventos'!$I$6:$I$105="OK"),'Eventos'!$F$6:$F$105)))</f>
        <v/>
      </c>
      <c r="H538" s="44">
        <f>IF(OR(B538="",E538=""),"",MAX(0,E538*F538*G538))</f>
        <v/>
      </c>
      <c r="I538" s="44">
        <f>IF(H538="","",H538*'Parâmetros'!$B$6)</f>
        <v/>
      </c>
      <c r="J538" s="44">
        <f>IF(H538="","",H538*'Parâmetros'!$B$7)</f>
        <v/>
      </c>
      <c r="K538" s="44">
        <f>IF(H538="","",H538*'Parâmetros'!$B$8)</f>
        <v/>
      </c>
      <c r="L538" s="44">
        <f>IF(H538="","",IF('Parâmetros'!$B$5="Conservador",I538,IF('Parâmetros'!$B$5="Otimista",K538,J538)))</f>
        <v/>
      </c>
      <c r="M538" s="46">
        <f>IF(B538="","",IF(COUNTIFS('Histórico'!$B$6:$B$305,B538,'Histórico'!$J$6:$J$305,"&lt;&gt;")&gt;='Parâmetros'!$B$10,AVERAGEIFS('Histórico'!$K$6:$K$305,'Histórico'!$B$6:$B$305,B538,'Histórico'!$J$6:$J$305,"&lt;&gt;"),'Parâmetros'!$B$9))</f>
        <v/>
      </c>
      <c r="N538" s="44">
        <f>IF(L538="","",MAX(0,L538*(1-M538)))</f>
        <v/>
      </c>
      <c r="O538" s="44">
        <f>IF(L538="","",L538*(1+M538))</f>
        <v/>
      </c>
      <c r="P538" s="44">
        <f>IF(L538="","",IF(INDEX('Parâmetros'!$E$18:$E$117,MATCH(B538,'Parâmetros'!$A$18:$A$117,0))="","",INDEX('Parâmetros'!$E$18:$E$117,MATCH(B538,'Parâmetros'!$A$18:$A$117,0))+N(INDEX('Parâmetros'!$F$18:$F$117,MATCH(B538,'Parâmetros'!$A$18:$A$117,0)))-SUMIFS($L$6:L538,$B$6:B538,B538,$A$6:A538,"&lt;="&amp;A538)))</f>
        <v/>
      </c>
      <c r="Q538" s="44">
        <f>IF(P538="","",MAX(0,-P538))</f>
        <v/>
      </c>
      <c r="R538" s="43">
        <f>IF(B538="","",IF(L538="","SEM BASE",IF(P538="","ESTOQUE NÃO INFORMADO",IF(P538&lt;0,"RUPTURA PREVISTA",IF(D538="Sem histórico","USAR DEMANDA INICIAL",IF(D538="Histórico insuficiente","HISTÓRICO INSUFICIENTE","OK"))))))</f>
        <v/>
      </c>
    </row>
    <row r="539">
      <c r="A539" s="42">
        <f>IF(B539="","",EDATE(EOMONTH('Parâmetros'!$B$2,0)+1,MOD(ROW()-6,12)))</f>
        <v/>
      </c>
      <c r="B53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39" s="43">
        <f>IF(B539="","",INDEX('Parâmetros'!$B$18:$B$117,MATCH(B539,'Parâmetros'!$A$18:$A$117,0)))</f>
        <v/>
      </c>
      <c r="D539" s="43">
        <f>IF(B539="","",INDEX('Parâmetros'!$I$18:$I$117,MATCH(B539,'Parâmetros'!$A$18:$A$117,0)))</f>
        <v/>
      </c>
      <c r="E539" s="44">
        <f>IF(B539="","",IF(COUNTIFS('Histórico'!$B$6:$B$305,B539,'Histórico'!$A$6:$A$305,"&gt;="&amp;EDATE(EOMONTH('Parâmetros'!$B$2,0)+1,-'Parâmetros'!$B$4),'Histórico'!$A$6:$A$305,"&lt;="&amp;'Parâmetros'!$B$2,'Histórico'!$L$6:$L$305,"OK")&gt;='Parâmetros'!$B$11,AVERAGEIFS('Histórico'!$H$6:$H$305,'Histórico'!$B$6:$B$305,B539,'Histórico'!$A$6:$A$305,"&gt;="&amp;EDATE(EOMONTH('Parâmetros'!$B$2,0)+1,-'Parâmetros'!$B$4),'Histórico'!$A$6:$A$305,"&lt;="&amp;'Parâmetros'!$B$2,'Histórico'!$L$6:$L$305,"OK"),IF(INDEX('Parâmetros'!$G$18:$G$117,MATCH(B539,'Parâmetros'!$A$18:$A$117,0))="","",INDEX('Parâmetros'!$G$18:$G$117,MATCH(B539,'Parâmetros'!$A$18:$A$117,0)))))</f>
        <v/>
      </c>
      <c r="F539" s="45">
        <f>IF(B539="","",IF(COUNTIFS('Histórico'!$B$6:$B$305,B539,'Histórico'!$L$6:$L$305,"OK",'Histórico'!$M$6:$M$305,MONTH(A539),'Histórico'!$A$6:$A$305,"&lt;="&amp;'Parâmetros'!$B$2)&gt;='Parâmetros'!$B$12,MAX('Parâmetros'!$B$13,MIN('Parâmetros'!$B$14,IFERROR(AVERAGEIFS('Histórico'!$H$6:$H$305,'Histórico'!$B$6:$B$305,B539,'Histórico'!$L$6:$L$305,"OK",'Histórico'!$M$6:$M$305,MONTH(A539),'Histórico'!$A$6:$A$305,"&lt;="&amp;'Parâmetros'!$B$2)/AVERAGEIFS('Histórico'!$H$6:$H$305,'Histórico'!$B$6:$B$305,B539,'Histórico'!$L$6:$L$305,"OK",'Histórico'!$A$6:$A$305,"&lt;="&amp;'Parâmetros'!$B$2),1))),1))</f>
        <v/>
      </c>
      <c r="G539" s="45">
        <f>IF(OR(A539="",B539=""),"",MAX(0.1,1+SUMPRODUCT(--('Eventos'!$B$6:$B$105&lt;=EOMONTH(A539,0)),--('Eventos'!$C$6:$C$105&gt;=A539),--((('Eventos'!$D$6:$D$105=B539)+('Eventos'!$D$6:$D$105="TODOS"))&gt;0),--('Eventos'!$G$6:$G$105="Ativo"),--('Eventos'!$I$6:$I$105="OK"),'Eventos'!$F$6:$F$105)))</f>
        <v/>
      </c>
      <c r="H539" s="44">
        <f>IF(OR(B539="",E539=""),"",MAX(0,E539*F539*G539))</f>
        <v/>
      </c>
      <c r="I539" s="44">
        <f>IF(H539="","",H539*'Parâmetros'!$B$6)</f>
        <v/>
      </c>
      <c r="J539" s="44">
        <f>IF(H539="","",H539*'Parâmetros'!$B$7)</f>
        <v/>
      </c>
      <c r="K539" s="44">
        <f>IF(H539="","",H539*'Parâmetros'!$B$8)</f>
        <v/>
      </c>
      <c r="L539" s="44">
        <f>IF(H539="","",IF('Parâmetros'!$B$5="Conservador",I539,IF('Parâmetros'!$B$5="Otimista",K539,J539)))</f>
        <v/>
      </c>
      <c r="M539" s="46">
        <f>IF(B539="","",IF(COUNTIFS('Histórico'!$B$6:$B$305,B539,'Histórico'!$J$6:$J$305,"&lt;&gt;")&gt;='Parâmetros'!$B$10,AVERAGEIFS('Histórico'!$K$6:$K$305,'Histórico'!$B$6:$B$305,B539,'Histórico'!$J$6:$J$305,"&lt;&gt;"),'Parâmetros'!$B$9))</f>
        <v/>
      </c>
      <c r="N539" s="44">
        <f>IF(L539="","",MAX(0,L539*(1-M539)))</f>
        <v/>
      </c>
      <c r="O539" s="44">
        <f>IF(L539="","",L539*(1+M539))</f>
        <v/>
      </c>
      <c r="P539" s="44">
        <f>IF(L539="","",IF(INDEX('Parâmetros'!$E$18:$E$117,MATCH(B539,'Parâmetros'!$A$18:$A$117,0))="","",INDEX('Parâmetros'!$E$18:$E$117,MATCH(B539,'Parâmetros'!$A$18:$A$117,0))+N(INDEX('Parâmetros'!$F$18:$F$117,MATCH(B539,'Parâmetros'!$A$18:$A$117,0)))-SUMIFS($L$6:L539,$B$6:B539,B539,$A$6:A539,"&lt;="&amp;A539)))</f>
        <v/>
      </c>
      <c r="Q539" s="44">
        <f>IF(P539="","",MAX(0,-P539))</f>
        <v/>
      </c>
      <c r="R539" s="43">
        <f>IF(B539="","",IF(L539="","SEM BASE",IF(P539="","ESTOQUE NÃO INFORMADO",IF(P539&lt;0,"RUPTURA PREVISTA",IF(D539="Sem histórico","USAR DEMANDA INICIAL",IF(D539="Histórico insuficiente","HISTÓRICO INSUFICIENTE","OK"))))))</f>
        <v/>
      </c>
    </row>
    <row r="540">
      <c r="A540" s="42">
        <f>IF(B540="","",EDATE(EOMONTH('Parâmetros'!$B$2,0)+1,MOD(ROW()-6,12)))</f>
        <v/>
      </c>
      <c r="B54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40" s="43">
        <f>IF(B540="","",INDEX('Parâmetros'!$B$18:$B$117,MATCH(B540,'Parâmetros'!$A$18:$A$117,0)))</f>
        <v/>
      </c>
      <c r="D540" s="43">
        <f>IF(B540="","",INDEX('Parâmetros'!$I$18:$I$117,MATCH(B540,'Parâmetros'!$A$18:$A$117,0)))</f>
        <v/>
      </c>
      <c r="E540" s="44">
        <f>IF(B540="","",IF(COUNTIFS('Histórico'!$B$6:$B$305,B540,'Histórico'!$A$6:$A$305,"&gt;="&amp;EDATE(EOMONTH('Parâmetros'!$B$2,0)+1,-'Parâmetros'!$B$4),'Histórico'!$A$6:$A$305,"&lt;="&amp;'Parâmetros'!$B$2,'Histórico'!$L$6:$L$305,"OK")&gt;='Parâmetros'!$B$11,AVERAGEIFS('Histórico'!$H$6:$H$305,'Histórico'!$B$6:$B$305,B540,'Histórico'!$A$6:$A$305,"&gt;="&amp;EDATE(EOMONTH('Parâmetros'!$B$2,0)+1,-'Parâmetros'!$B$4),'Histórico'!$A$6:$A$305,"&lt;="&amp;'Parâmetros'!$B$2,'Histórico'!$L$6:$L$305,"OK"),IF(INDEX('Parâmetros'!$G$18:$G$117,MATCH(B540,'Parâmetros'!$A$18:$A$117,0))="","",INDEX('Parâmetros'!$G$18:$G$117,MATCH(B540,'Parâmetros'!$A$18:$A$117,0)))))</f>
        <v/>
      </c>
      <c r="F540" s="45">
        <f>IF(B540="","",IF(COUNTIFS('Histórico'!$B$6:$B$305,B540,'Histórico'!$L$6:$L$305,"OK",'Histórico'!$M$6:$M$305,MONTH(A540),'Histórico'!$A$6:$A$305,"&lt;="&amp;'Parâmetros'!$B$2)&gt;='Parâmetros'!$B$12,MAX('Parâmetros'!$B$13,MIN('Parâmetros'!$B$14,IFERROR(AVERAGEIFS('Histórico'!$H$6:$H$305,'Histórico'!$B$6:$B$305,B540,'Histórico'!$L$6:$L$305,"OK",'Histórico'!$M$6:$M$305,MONTH(A540),'Histórico'!$A$6:$A$305,"&lt;="&amp;'Parâmetros'!$B$2)/AVERAGEIFS('Histórico'!$H$6:$H$305,'Histórico'!$B$6:$B$305,B540,'Histórico'!$L$6:$L$305,"OK",'Histórico'!$A$6:$A$305,"&lt;="&amp;'Parâmetros'!$B$2),1))),1))</f>
        <v/>
      </c>
      <c r="G540" s="45">
        <f>IF(OR(A540="",B540=""),"",MAX(0.1,1+SUMPRODUCT(--('Eventos'!$B$6:$B$105&lt;=EOMONTH(A540,0)),--('Eventos'!$C$6:$C$105&gt;=A540),--((('Eventos'!$D$6:$D$105=B540)+('Eventos'!$D$6:$D$105="TODOS"))&gt;0),--('Eventos'!$G$6:$G$105="Ativo"),--('Eventos'!$I$6:$I$105="OK"),'Eventos'!$F$6:$F$105)))</f>
        <v/>
      </c>
      <c r="H540" s="44">
        <f>IF(OR(B540="",E540=""),"",MAX(0,E540*F540*G540))</f>
        <v/>
      </c>
      <c r="I540" s="44">
        <f>IF(H540="","",H540*'Parâmetros'!$B$6)</f>
        <v/>
      </c>
      <c r="J540" s="44">
        <f>IF(H540="","",H540*'Parâmetros'!$B$7)</f>
        <v/>
      </c>
      <c r="K540" s="44">
        <f>IF(H540="","",H540*'Parâmetros'!$B$8)</f>
        <v/>
      </c>
      <c r="L540" s="44">
        <f>IF(H540="","",IF('Parâmetros'!$B$5="Conservador",I540,IF('Parâmetros'!$B$5="Otimista",K540,J540)))</f>
        <v/>
      </c>
      <c r="M540" s="46">
        <f>IF(B540="","",IF(COUNTIFS('Histórico'!$B$6:$B$305,B540,'Histórico'!$J$6:$J$305,"&lt;&gt;")&gt;='Parâmetros'!$B$10,AVERAGEIFS('Histórico'!$K$6:$K$305,'Histórico'!$B$6:$B$305,B540,'Histórico'!$J$6:$J$305,"&lt;&gt;"),'Parâmetros'!$B$9))</f>
        <v/>
      </c>
      <c r="N540" s="44">
        <f>IF(L540="","",MAX(0,L540*(1-M540)))</f>
        <v/>
      </c>
      <c r="O540" s="44">
        <f>IF(L540="","",L540*(1+M540))</f>
        <v/>
      </c>
      <c r="P540" s="44">
        <f>IF(L540="","",IF(INDEX('Parâmetros'!$E$18:$E$117,MATCH(B540,'Parâmetros'!$A$18:$A$117,0))="","",INDEX('Parâmetros'!$E$18:$E$117,MATCH(B540,'Parâmetros'!$A$18:$A$117,0))+N(INDEX('Parâmetros'!$F$18:$F$117,MATCH(B540,'Parâmetros'!$A$18:$A$117,0)))-SUMIFS($L$6:L540,$B$6:B540,B540,$A$6:A540,"&lt;="&amp;A540)))</f>
        <v/>
      </c>
      <c r="Q540" s="44">
        <f>IF(P540="","",MAX(0,-P540))</f>
        <v/>
      </c>
      <c r="R540" s="43">
        <f>IF(B540="","",IF(L540="","SEM BASE",IF(P540="","ESTOQUE NÃO INFORMADO",IF(P540&lt;0,"RUPTURA PREVISTA",IF(D540="Sem histórico","USAR DEMANDA INICIAL",IF(D540="Histórico insuficiente","HISTÓRICO INSUFICIENTE","OK"))))))</f>
        <v/>
      </c>
    </row>
    <row r="541">
      <c r="A541" s="42">
        <f>IF(B541="","",EDATE(EOMONTH('Parâmetros'!$B$2,0)+1,MOD(ROW()-6,12)))</f>
        <v/>
      </c>
      <c r="B54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41" s="43">
        <f>IF(B541="","",INDEX('Parâmetros'!$B$18:$B$117,MATCH(B541,'Parâmetros'!$A$18:$A$117,0)))</f>
        <v/>
      </c>
      <c r="D541" s="43">
        <f>IF(B541="","",INDEX('Parâmetros'!$I$18:$I$117,MATCH(B541,'Parâmetros'!$A$18:$A$117,0)))</f>
        <v/>
      </c>
      <c r="E541" s="44">
        <f>IF(B541="","",IF(COUNTIFS('Histórico'!$B$6:$B$305,B541,'Histórico'!$A$6:$A$305,"&gt;="&amp;EDATE(EOMONTH('Parâmetros'!$B$2,0)+1,-'Parâmetros'!$B$4),'Histórico'!$A$6:$A$305,"&lt;="&amp;'Parâmetros'!$B$2,'Histórico'!$L$6:$L$305,"OK")&gt;='Parâmetros'!$B$11,AVERAGEIFS('Histórico'!$H$6:$H$305,'Histórico'!$B$6:$B$305,B541,'Histórico'!$A$6:$A$305,"&gt;="&amp;EDATE(EOMONTH('Parâmetros'!$B$2,0)+1,-'Parâmetros'!$B$4),'Histórico'!$A$6:$A$305,"&lt;="&amp;'Parâmetros'!$B$2,'Histórico'!$L$6:$L$305,"OK"),IF(INDEX('Parâmetros'!$G$18:$G$117,MATCH(B541,'Parâmetros'!$A$18:$A$117,0))="","",INDEX('Parâmetros'!$G$18:$G$117,MATCH(B541,'Parâmetros'!$A$18:$A$117,0)))))</f>
        <v/>
      </c>
      <c r="F541" s="45">
        <f>IF(B541="","",IF(COUNTIFS('Histórico'!$B$6:$B$305,B541,'Histórico'!$L$6:$L$305,"OK",'Histórico'!$M$6:$M$305,MONTH(A541),'Histórico'!$A$6:$A$305,"&lt;="&amp;'Parâmetros'!$B$2)&gt;='Parâmetros'!$B$12,MAX('Parâmetros'!$B$13,MIN('Parâmetros'!$B$14,IFERROR(AVERAGEIFS('Histórico'!$H$6:$H$305,'Histórico'!$B$6:$B$305,B541,'Histórico'!$L$6:$L$305,"OK",'Histórico'!$M$6:$M$305,MONTH(A541),'Histórico'!$A$6:$A$305,"&lt;="&amp;'Parâmetros'!$B$2)/AVERAGEIFS('Histórico'!$H$6:$H$305,'Histórico'!$B$6:$B$305,B541,'Histórico'!$L$6:$L$305,"OK",'Histórico'!$A$6:$A$305,"&lt;="&amp;'Parâmetros'!$B$2),1))),1))</f>
        <v/>
      </c>
      <c r="G541" s="45">
        <f>IF(OR(A541="",B541=""),"",MAX(0.1,1+SUMPRODUCT(--('Eventos'!$B$6:$B$105&lt;=EOMONTH(A541,0)),--('Eventos'!$C$6:$C$105&gt;=A541),--((('Eventos'!$D$6:$D$105=B541)+('Eventos'!$D$6:$D$105="TODOS"))&gt;0),--('Eventos'!$G$6:$G$105="Ativo"),--('Eventos'!$I$6:$I$105="OK"),'Eventos'!$F$6:$F$105)))</f>
        <v/>
      </c>
      <c r="H541" s="44">
        <f>IF(OR(B541="",E541=""),"",MAX(0,E541*F541*G541))</f>
        <v/>
      </c>
      <c r="I541" s="44">
        <f>IF(H541="","",H541*'Parâmetros'!$B$6)</f>
        <v/>
      </c>
      <c r="J541" s="44">
        <f>IF(H541="","",H541*'Parâmetros'!$B$7)</f>
        <v/>
      </c>
      <c r="K541" s="44">
        <f>IF(H541="","",H541*'Parâmetros'!$B$8)</f>
        <v/>
      </c>
      <c r="L541" s="44">
        <f>IF(H541="","",IF('Parâmetros'!$B$5="Conservador",I541,IF('Parâmetros'!$B$5="Otimista",K541,J541)))</f>
        <v/>
      </c>
      <c r="M541" s="46">
        <f>IF(B541="","",IF(COUNTIFS('Histórico'!$B$6:$B$305,B541,'Histórico'!$J$6:$J$305,"&lt;&gt;")&gt;='Parâmetros'!$B$10,AVERAGEIFS('Histórico'!$K$6:$K$305,'Histórico'!$B$6:$B$305,B541,'Histórico'!$J$6:$J$305,"&lt;&gt;"),'Parâmetros'!$B$9))</f>
        <v/>
      </c>
      <c r="N541" s="44">
        <f>IF(L541="","",MAX(0,L541*(1-M541)))</f>
        <v/>
      </c>
      <c r="O541" s="44">
        <f>IF(L541="","",L541*(1+M541))</f>
        <v/>
      </c>
      <c r="P541" s="44">
        <f>IF(L541="","",IF(INDEX('Parâmetros'!$E$18:$E$117,MATCH(B541,'Parâmetros'!$A$18:$A$117,0))="","",INDEX('Parâmetros'!$E$18:$E$117,MATCH(B541,'Parâmetros'!$A$18:$A$117,0))+N(INDEX('Parâmetros'!$F$18:$F$117,MATCH(B541,'Parâmetros'!$A$18:$A$117,0)))-SUMIFS($L$6:L541,$B$6:B541,B541,$A$6:A541,"&lt;="&amp;A541)))</f>
        <v/>
      </c>
      <c r="Q541" s="44">
        <f>IF(P541="","",MAX(0,-P541))</f>
        <v/>
      </c>
      <c r="R541" s="43">
        <f>IF(B541="","",IF(L541="","SEM BASE",IF(P541="","ESTOQUE NÃO INFORMADO",IF(P541&lt;0,"RUPTURA PREVISTA",IF(D541="Sem histórico","USAR DEMANDA INICIAL",IF(D541="Histórico insuficiente","HISTÓRICO INSUFICIENTE","OK"))))))</f>
        <v/>
      </c>
    </row>
    <row r="542">
      <c r="A542" s="42">
        <f>IF(B542="","",EDATE(EOMONTH('Parâmetros'!$B$2,0)+1,MOD(ROW()-6,12)))</f>
        <v/>
      </c>
      <c r="B54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42" s="43">
        <f>IF(B542="","",INDEX('Parâmetros'!$B$18:$B$117,MATCH(B542,'Parâmetros'!$A$18:$A$117,0)))</f>
        <v/>
      </c>
      <c r="D542" s="43">
        <f>IF(B542="","",INDEX('Parâmetros'!$I$18:$I$117,MATCH(B542,'Parâmetros'!$A$18:$A$117,0)))</f>
        <v/>
      </c>
      <c r="E542" s="44">
        <f>IF(B542="","",IF(COUNTIFS('Histórico'!$B$6:$B$305,B542,'Histórico'!$A$6:$A$305,"&gt;="&amp;EDATE(EOMONTH('Parâmetros'!$B$2,0)+1,-'Parâmetros'!$B$4),'Histórico'!$A$6:$A$305,"&lt;="&amp;'Parâmetros'!$B$2,'Histórico'!$L$6:$L$305,"OK")&gt;='Parâmetros'!$B$11,AVERAGEIFS('Histórico'!$H$6:$H$305,'Histórico'!$B$6:$B$305,B542,'Histórico'!$A$6:$A$305,"&gt;="&amp;EDATE(EOMONTH('Parâmetros'!$B$2,0)+1,-'Parâmetros'!$B$4),'Histórico'!$A$6:$A$305,"&lt;="&amp;'Parâmetros'!$B$2,'Histórico'!$L$6:$L$305,"OK"),IF(INDEX('Parâmetros'!$G$18:$G$117,MATCH(B542,'Parâmetros'!$A$18:$A$117,0))="","",INDEX('Parâmetros'!$G$18:$G$117,MATCH(B542,'Parâmetros'!$A$18:$A$117,0)))))</f>
        <v/>
      </c>
      <c r="F542" s="45">
        <f>IF(B542="","",IF(COUNTIFS('Histórico'!$B$6:$B$305,B542,'Histórico'!$L$6:$L$305,"OK",'Histórico'!$M$6:$M$305,MONTH(A542),'Histórico'!$A$6:$A$305,"&lt;="&amp;'Parâmetros'!$B$2)&gt;='Parâmetros'!$B$12,MAX('Parâmetros'!$B$13,MIN('Parâmetros'!$B$14,IFERROR(AVERAGEIFS('Histórico'!$H$6:$H$305,'Histórico'!$B$6:$B$305,B542,'Histórico'!$L$6:$L$305,"OK",'Histórico'!$M$6:$M$305,MONTH(A542),'Histórico'!$A$6:$A$305,"&lt;="&amp;'Parâmetros'!$B$2)/AVERAGEIFS('Histórico'!$H$6:$H$305,'Histórico'!$B$6:$B$305,B542,'Histórico'!$L$6:$L$305,"OK",'Histórico'!$A$6:$A$305,"&lt;="&amp;'Parâmetros'!$B$2),1))),1))</f>
        <v/>
      </c>
      <c r="G542" s="45">
        <f>IF(OR(A542="",B542=""),"",MAX(0.1,1+SUMPRODUCT(--('Eventos'!$B$6:$B$105&lt;=EOMONTH(A542,0)),--('Eventos'!$C$6:$C$105&gt;=A542),--((('Eventos'!$D$6:$D$105=B542)+('Eventos'!$D$6:$D$105="TODOS"))&gt;0),--('Eventos'!$G$6:$G$105="Ativo"),--('Eventos'!$I$6:$I$105="OK"),'Eventos'!$F$6:$F$105)))</f>
        <v/>
      </c>
      <c r="H542" s="44">
        <f>IF(OR(B542="",E542=""),"",MAX(0,E542*F542*G542))</f>
        <v/>
      </c>
      <c r="I542" s="44">
        <f>IF(H542="","",H542*'Parâmetros'!$B$6)</f>
        <v/>
      </c>
      <c r="J542" s="44">
        <f>IF(H542="","",H542*'Parâmetros'!$B$7)</f>
        <v/>
      </c>
      <c r="K542" s="44">
        <f>IF(H542="","",H542*'Parâmetros'!$B$8)</f>
        <v/>
      </c>
      <c r="L542" s="44">
        <f>IF(H542="","",IF('Parâmetros'!$B$5="Conservador",I542,IF('Parâmetros'!$B$5="Otimista",K542,J542)))</f>
        <v/>
      </c>
      <c r="M542" s="46">
        <f>IF(B542="","",IF(COUNTIFS('Histórico'!$B$6:$B$305,B542,'Histórico'!$J$6:$J$305,"&lt;&gt;")&gt;='Parâmetros'!$B$10,AVERAGEIFS('Histórico'!$K$6:$K$305,'Histórico'!$B$6:$B$305,B542,'Histórico'!$J$6:$J$305,"&lt;&gt;"),'Parâmetros'!$B$9))</f>
        <v/>
      </c>
      <c r="N542" s="44">
        <f>IF(L542="","",MAX(0,L542*(1-M542)))</f>
        <v/>
      </c>
      <c r="O542" s="44">
        <f>IF(L542="","",L542*(1+M542))</f>
        <v/>
      </c>
      <c r="P542" s="44">
        <f>IF(L542="","",IF(INDEX('Parâmetros'!$E$18:$E$117,MATCH(B542,'Parâmetros'!$A$18:$A$117,0))="","",INDEX('Parâmetros'!$E$18:$E$117,MATCH(B542,'Parâmetros'!$A$18:$A$117,0))+N(INDEX('Parâmetros'!$F$18:$F$117,MATCH(B542,'Parâmetros'!$A$18:$A$117,0)))-SUMIFS($L$6:L542,$B$6:B542,B542,$A$6:A542,"&lt;="&amp;A542)))</f>
        <v/>
      </c>
      <c r="Q542" s="44">
        <f>IF(P542="","",MAX(0,-P542))</f>
        <v/>
      </c>
      <c r="R542" s="43">
        <f>IF(B542="","",IF(L542="","SEM BASE",IF(P542="","ESTOQUE NÃO INFORMADO",IF(P542&lt;0,"RUPTURA PREVISTA",IF(D542="Sem histórico","USAR DEMANDA INICIAL",IF(D542="Histórico insuficiente","HISTÓRICO INSUFICIENTE","OK"))))))</f>
        <v/>
      </c>
    </row>
    <row r="543">
      <c r="A543" s="42">
        <f>IF(B543="","",EDATE(EOMONTH('Parâmetros'!$B$2,0)+1,MOD(ROW()-6,12)))</f>
        <v/>
      </c>
      <c r="B54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43" s="43">
        <f>IF(B543="","",INDEX('Parâmetros'!$B$18:$B$117,MATCH(B543,'Parâmetros'!$A$18:$A$117,0)))</f>
        <v/>
      </c>
      <c r="D543" s="43">
        <f>IF(B543="","",INDEX('Parâmetros'!$I$18:$I$117,MATCH(B543,'Parâmetros'!$A$18:$A$117,0)))</f>
        <v/>
      </c>
      <c r="E543" s="44">
        <f>IF(B543="","",IF(COUNTIFS('Histórico'!$B$6:$B$305,B543,'Histórico'!$A$6:$A$305,"&gt;="&amp;EDATE(EOMONTH('Parâmetros'!$B$2,0)+1,-'Parâmetros'!$B$4),'Histórico'!$A$6:$A$305,"&lt;="&amp;'Parâmetros'!$B$2,'Histórico'!$L$6:$L$305,"OK")&gt;='Parâmetros'!$B$11,AVERAGEIFS('Histórico'!$H$6:$H$305,'Histórico'!$B$6:$B$305,B543,'Histórico'!$A$6:$A$305,"&gt;="&amp;EDATE(EOMONTH('Parâmetros'!$B$2,0)+1,-'Parâmetros'!$B$4),'Histórico'!$A$6:$A$305,"&lt;="&amp;'Parâmetros'!$B$2,'Histórico'!$L$6:$L$305,"OK"),IF(INDEX('Parâmetros'!$G$18:$G$117,MATCH(B543,'Parâmetros'!$A$18:$A$117,0))="","",INDEX('Parâmetros'!$G$18:$G$117,MATCH(B543,'Parâmetros'!$A$18:$A$117,0)))))</f>
        <v/>
      </c>
      <c r="F543" s="45">
        <f>IF(B543="","",IF(COUNTIFS('Histórico'!$B$6:$B$305,B543,'Histórico'!$L$6:$L$305,"OK",'Histórico'!$M$6:$M$305,MONTH(A543),'Histórico'!$A$6:$A$305,"&lt;="&amp;'Parâmetros'!$B$2)&gt;='Parâmetros'!$B$12,MAX('Parâmetros'!$B$13,MIN('Parâmetros'!$B$14,IFERROR(AVERAGEIFS('Histórico'!$H$6:$H$305,'Histórico'!$B$6:$B$305,B543,'Histórico'!$L$6:$L$305,"OK",'Histórico'!$M$6:$M$305,MONTH(A543),'Histórico'!$A$6:$A$305,"&lt;="&amp;'Parâmetros'!$B$2)/AVERAGEIFS('Histórico'!$H$6:$H$305,'Histórico'!$B$6:$B$305,B543,'Histórico'!$L$6:$L$305,"OK",'Histórico'!$A$6:$A$305,"&lt;="&amp;'Parâmetros'!$B$2),1))),1))</f>
        <v/>
      </c>
      <c r="G543" s="45">
        <f>IF(OR(A543="",B543=""),"",MAX(0.1,1+SUMPRODUCT(--('Eventos'!$B$6:$B$105&lt;=EOMONTH(A543,0)),--('Eventos'!$C$6:$C$105&gt;=A543),--((('Eventos'!$D$6:$D$105=B543)+('Eventos'!$D$6:$D$105="TODOS"))&gt;0),--('Eventos'!$G$6:$G$105="Ativo"),--('Eventos'!$I$6:$I$105="OK"),'Eventos'!$F$6:$F$105)))</f>
        <v/>
      </c>
      <c r="H543" s="44">
        <f>IF(OR(B543="",E543=""),"",MAX(0,E543*F543*G543))</f>
        <v/>
      </c>
      <c r="I543" s="44">
        <f>IF(H543="","",H543*'Parâmetros'!$B$6)</f>
        <v/>
      </c>
      <c r="J543" s="44">
        <f>IF(H543="","",H543*'Parâmetros'!$B$7)</f>
        <v/>
      </c>
      <c r="K543" s="44">
        <f>IF(H543="","",H543*'Parâmetros'!$B$8)</f>
        <v/>
      </c>
      <c r="L543" s="44">
        <f>IF(H543="","",IF('Parâmetros'!$B$5="Conservador",I543,IF('Parâmetros'!$B$5="Otimista",K543,J543)))</f>
        <v/>
      </c>
      <c r="M543" s="46">
        <f>IF(B543="","",IF(COUNTIFS('Histórico'!$B$6:$B$305,B543,'Histórico'!$J$6:$J$305,"&lt;&gt;")&gt;='Parâmetros'!$B$10,AVERAGEIFS('Histórico'!$K$6:$K$305,'Histórico'!$B$6:$B$305,B543,'Histórico'!$J$6:$J$305,"&lt;&gt;"),'Parâmetros'!$B$9))</f>
        <v/>
      </c>
      <c r="N543" s="44">
        <f>IF(L543="","",MAX(0,L543*(1-M543)))</f>
        <v/>
      </c>
      <c r="O543" s="44">
        <f>IF(L543="","",L543*(1+M543))</f>
        <v/>
      </c>
      <c r="P543" s="44">
        <f>IF(L543="","",IF(INDEX('Parâmetros'!$E$18:$E$117,MATCH(B543,'Parâmetros'!$A$18:$A$117,0))="","",INDEX('Parâmetros'!$E$18:$E$117,MATCH(B543,'Parâmetros'!$A$18:$A$117,0))+N(INDEX('Parâmetros'!$F$18:$F$117,MATCH(B543,'Parâmetros'!$A$18:$A$117,0)))-SUMIFS($L$6:L543,$B$6:B543,B543,$A$6:A543,"&lt;="&amp;A543)))</f>
        <v/>
      </c>
      <c r="Q543" s="44">
        <f>IF(P543="","",MAX(0,-P543))</f>
        <v/>
      </c>
      <c r="R543" s="43">
        <f>IF(B543="","",IF(L543="","SEM BASE",IF(P543="","ESTOQUE NÃO INFORMADO",IF(P543&lt;0,"RUPTURA PREVISTA",IF(D543="Sem histórico","USAR DEMANDA INICIAL",IF(D543="Histórico insuficiente","HISTÓRICO INSUFICIENTE","OK"))))))</f>
        <v/>
      </c>
    </row>
    <row r="544">
      <c r="A544" s="42">
        <f>IF(B544="","",EDATE(EOMONTH('Parâmetros'!$B$2,0)+1,MOD(ROW()-6,12)))</f>
        <v/>
      </c>
      <c r="B54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44" s="43">
        <f>IF(B544="","",INDEX('Parâmetros'!$B$18:$B$117,MATCH(B544,'Parâmetros'!$A$18:$A$117,0)))</f>
        <v/>
      </c>
      <c r="D544" s="43">
        <f>IF(B544="","",INDEX('Parâmetros'!$I$18:$I$117,MATCH(B544,'Parâmetros'!$A$18:$A$117,0)))</f>
        <v/>
      </c>
      <c r="E544" s="44">
        <f>IF(B544="","",IF(COUNTIFS('Histórico'!$B$6:$B$305,B544,'Histórico'!$A$6:$A$305,"&gt;="&amp;EDATE(EOMONTH('Parâmetros'!$B$2,0)+1,-'Parâmetros'!$B$4),'Histórico'!$A$6:$A$305,"&lt;="&amp;'Parâmetros'!$B$2,'Histórico'!$L$6:$L$305,"OK")&gt;='Parâmetros'!$B$11,AVERAGEIFS('Histórico'!$H$6:$H$305,'Histórico'!$B$6:$B$305,B544,'Histórico'!$A$6:$A$305,"&gt;="&amp;EDATE(EOMONTH('Parâmetros'!$B$2,0)+1,-'Parâmetros'!$B$4),'Histórico'!$A$6:$A$305,"&lt;="&amp;'Parâmetros'!$B$2,'Histórico'!$L$6:$L$305,"OK"),IF(INDEX('Parâmetros'!$G$18:$G$117,MATCH(B544,'Parâmetros'!$A$18:$A$117,0))="","",INDEX('Parâmetros'!$G$18:$G$117,MATCH(B544,'Parâmetros'!$A$18:$A$117,0)))))</f>
        <v/>
      </c>
      <c r="F544" s="45">
        <f>IF(B544="","",IF(COUNTIFS('Histórico'!$B$6:$B$305,B544,'Histórico'!$L$6:$L$305,"OK",'Histórico'!$M$6:$M$305,MONTH(A544),'Histórico'!$A$6:$A$305,"&lt;="&amp;'Parâmetros'!$B$2)&gt;='Parâmetros'!$B$12,MAX('Parâmetros'!$B$13,MIN('Parâmetros'!$B$14,IFERROR(AVERAGEIFS('Histórico'!$H$6:$H$305,'Histórico'!$B$6:$B$305,B544,'Histórico'!$L$6:$L$305,"OK",'Histórico'!$M$6:$M$305,MONTH(A544),'Histórico'!$A$6:$A$305,"&lt;="&amp;'Parâmetros'!$B$2)/AVERAGEIFS('Histórico'!$H$6:$H$305,'Histórico'!$B$6:$B$305,B544,'Histórico'!$L$6:$L$305,"OK",'Histórico'!$A$6:$A$305,"&lt;="&amp;'Parâmetros'!$B$2),1))),1))</f>
        <v/>
      </c>
      <c r="G544" s="45">
        <f>IF(OR(A544="",B544=""),"",MAX(0.1,1+SUMPRODUCT(--('Eventos'!$B$6:$B$105&lt;=EOMONTH(A544,0)),--('Eventos'!$C$6:$C$105&gt;=A544),--((('Eventos'!$D$6:$D$105=B544)+('Eventos'!$D$6:$D$105="TODOS"))&gt;0),--('Eventos'!$G$6:$G$105="Ativo"),--('Eventos'!$I$6:$I$105="OK"),'Eventos'!$F$6:$F$105)))</f>
        <v/>
      </c>
      <c r="H544" s="44">
        <f>IF(OR(B544="",E544=""),"",MAX(0,E544*F544*G544))</f>
        <v/>
      </c>
      <c r="I544" s="44">
        <f>IF(H544="","",H544*'Parâmetros'!$B$6)</f>
        <v/>
      </c>
      <c r="J544" s="44">
        <f>IF(H544="","",H544*'Parâmetros'!$B$7)</f>
        <v/>
      </c>
      <c r="K544" s="44">
        <f>IF(H544="","",H544*'Parâmetros'!$B$8)</f>
        <v/>
      </c>
      <c r="L544" s="44">
        <f>IF(H544="","",IF('Parâmetros'!$B$5="Conservador",I544,IF('Parâmetros'!$B$5="Otimista",K544,J544)))</f>
        <v/>
      </c>
      <c r="M544" s="46">
        <f>IF(B544="","",IF(COUNTIFS('Histórico'!$B$6:$B$305,B544,'Histórico'!$J$6:$J$305,"&lt;&gt;")&gt;='Parâmetros'!$B$10,AVERAGEIFS('Histórico'!$K$6:$K$305,'Histórico'!$B$6:$B$305,B544,'Histórico'!$J$6:$J$305,"&lt;&gt;"),'Parâmetros'!$B$9))</f>
        <v/>
      </c>
      <c r="N544" s="44">
        <f>IF(L544="","",MAX(0,L544*(1-M544)))</f>
        <v/>
      </c>
      <c r="O544" s="44">
        <f>IF(L544="","",L544*(1+M544))</f>
        <v/>
      </c>
      <c r="P544" s="44">
        <f>IF(L544="","",IF(INDEX('Parâmetros'!$E$18:$E$117,MATCH(B544,'Parâmetros'!$A$18:$A$117,0))="","",INDEX('Parâmetros'!$E$18:$E$117,MATCH(B544,'Parâmetros'!$A$18:$A$117,0))+N(INDEX('Parâmetros'!$F$18:$F$117,MATCH(B544,'Parâmetros'!$A$18:$A$117,0)))-SUMIFS($L$6:L544,$B$6:B544,B544,$A$6:A544,"&lt;="&amp;A544)))</f>
        <v/>
      </c>
      <c r="Q544" s="44">
        <f>IF(P544="","",MAX(0,-P544))</f>
        <v/>
      </c>
      <c r="R544" s="43">
        <f>IF(B544="","",IF(L544="","SEM BASE",IF(P544="","ESTOQUE NÃO INFORMADO",IF(P544&lt;0,"RUPTURA PREVISTA",IF(D544="Sem histórico","USAR DEMANDA INICIAL",IF(D544="Histórico insuficiente","HISTÓRICO INSUFICIENTE","OK"))))))</f>
        <v/>
      </c>
    </row>
    <row r="545">
      <c r="A545" s="42">
        <f>IF(B545="","",EDATE(EOMONTH('Parâmetros'!$B$2,0)+1,MOD(ROW()-6,12)))</f>
        <v/>
      </c>
      <c r="B54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45" s="43">
        <f>IF(B545="","",INDEX('Parâmetros'!$B$18:$B$117,MATCH(B545,'Parâmetros'!$A$18:$A$117,0)))</f>
        <v/>
      </c>
      <c r="D545" s="43">
        <f>IF(B545="","",INDEX('Parâmetros'!$I$18:$I$117,MATCH(B545,'Parâmetros'!$A$18:$A$117,0)))</f>
        <v/>
      </c>
      <c r="E545" s="44">
        <f>IF(B545="","",IF(COUNTIFS('Histórico'!$B$6:$B$305,B545,'Histórico'!$A$6:$A$305,"&gt;="&amp;EDATE(EOMONTH('Parâmetros'!$B$2,0)+1,-'Parâmetros'!$B$4),'Histórico'!$A$6:$A$305,"&lt;="&amp;'Parâmetros'!$B$2,'Histórico'!$L$6:$L$305,"OK")&gt;='Parâmetros'!$B$11,AVERAGEIFS('Histórico'!$H$6:$H$305,'Histórico'!$B$6:$B$305,B545,'Histórico'!$A$6:$A$305,"&gt;="&amp;EDATE(EOMONTH('Parâmetros'!$B$2,0)+1,-'Parâmetros'!$B$4),'Histórico'!$A$6:$A$305,"&lt;="&amp;'Parâmetros'!$B$2,'Histórico'!$L$6:$L$305,"OK"),IF(INDEX('Parâmetros'!$G$18:$G$117,MATCH(B545,'Parâmetros'!$A$18:$A$117,0))="","",INDEX('Parâmetros'!$G$18:$G$117,MATCH(B545,'Parâmetros'!$A$18:$A$117,0)))))</f>
        <v/>
      </c>
      <c r="F545" s="45">
        <f>IF(B545="","",IF(COUNTIFS('Histórico'!$B$6:$B$305,B545,'Histórico'!$L$6:$L$305,"OK",'Histórico'!$M$6:$M$305,MONTH(A545),'Histórico'!$A$6:$A$305,"&lt;="&amp;'Parâmetros'!$B$2)&gt;='Parâmetros'!$B$12,MAX('Parâmetros'!$B$13,MIN('Parâmetros'!$B$14,IFERROR(AVERAGEIFS('Histórico'!$H$6:$H$305,'Histórico'!$B$6:$B$305,B545,'Histórico'!$L$6:$L$305,"OK",'Histórico'!$M$6:$M$305,MONTH(A545),'Histórico'!$A$6:$A$305,"&lt;="&amp;'Parâmetros'!$B$2)/AVERAGEIFS('Histórico'!$H$6:$H$305,'Histórico'!$B$6:$B$305,B545,'Histórico'!$L$6:$L$305,"OK",'Histórico'!$A$6:$A$305,"&lt;="&amp;'Parâmetros'!$B$2),1))),1))</f>
        <v/>
      </c>
      <c r="G545" s="45">
        <f>IF(OR(A545="",B545=""),"",MAX(0.1,1+SUMPRODUCT(--('Eventos'!$B$6:$B$105&lt;=EOMONTH(A545,0)),--('Eventos'!$C$6:$C$105&gt;=A545),--((('Eventos'!$D$6:$D$105=B545)+('Eventos'!$D$6:$D$105="TODOS"))&gt;0),--('Eventos'!$G$6:$G$105="Ativo"),--('Eventos'!$I$6:$I$105="OK"),'Eventos'!$F$6:$F$105)))</f>
        <v/>
      </c>
      <c r="H545" s="44">
        <f>IF(OR(B545="",E545=""),"",MAX(0,E545*F545*G545))</f>
        <v/>
      </c>
      <c r="I545" s="44">
        <f>IF(H545="","",H545*'Parâmetros'!$B$6)</f>
        <v/>
      </c>
      <c r="J545" s="44">
        <f>IF(H545="","",H545*'Parâmetros'!$B$7)</f>
        <v/>
      </c>
      <c r="K545" s="44">
        <f>IF(H545="","",H545*'Parâmetros'!$B$8)</f>
        <v/>
      </c>
      <c r="L545" s="44">
        <f>IF(H545="","",IF('Parâmetros'!$B$5="Conservador",I545,IF('Parâmetros'!$B$5="Otimista",K545,J545)))</f>
        <v/>
      </c>
      <c r="M545" s="46">
        <f>IF(B545="","",IF(COUNTIFS('Histórico'!$B$6:$B$305,B545,'Histórico'!$J$6:$J$305,"&lt;&gt;")&gt;='Parâmetros'!$B$10,AVERAGEIFS('Histórico'!$K$6:$K$305,'Histórico'!$B$6:$B$305,B545,'Histórico'!$J$6:$J$305,"&lt;&gt;"),'Parâmetros'!$B$9))</f>
        <v/>
      </c>
      <c r="N545" s="44">
        <f>IF(L545="","",MAX(0,L545*(1-M545)))</f>
        <v/>
      </c>
      <c r="O545" s="44">
        <f>IF(L545="","",L545*(1+M545))</f>
        <v/>
      </c>
      <c r="P545" s="44">
        <f>IF(L545="","",IF(INDEX('Parâmetros'!$E$18:$E$117,MATCH(B545,'Parâmetros'!$A$18:$A$117,0))="","",INDEX('Parâmetros'!$E$18:$E$117,MATCH(B545,'Parâmetros'!$A$18:$A$117,0))+N(INDEX('Parâmetros'!$F$18:$F$117,MATCH(B545,'Parâmetros'!$A$18:$A$117,0)))-SUMIFS($L$6:L545,$B$6:B545,B545,$A$6:A545,"&lt;="&amp;A545)))</f>
        <v/>
      </c>
      <c r="Q545" s="44">
        <f>IF(P545="","",MAX(0,-P545))</f>
        <v/>
      </c>
      <c r="R545" s="43">
        <f>IF(B545="","",IF(L545="","SEM BASE",IF(P545="","ESTOQUE NÃO INFORMADO",IF(P545&lt;0,"RUPTURA PREVISTA",IF(D545="Sem histórico","USAR DEMANDA INICIAL",IF(D545="Histórico insuficiente","HISTÓRICO INSUFICIENTE","OK"))))))</f>
        <v/>
      </c>
    </row>
    <row r="546">
      <c r="A546" s="42">
        <f>IF(B546="","",EDATE(EOMONTH('Parâmetros'!$B$2,0)+1,MOD(ROW()-6,12)))</f>
        <v/>
      </c>
      <c r="B54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46" s="43">
        <f>IF(B546="","",INDEX('Parâmetros'!$B$18:$B$117,MATCH(B546,'Parâmetros'!$A$18:$A$117,0)))</f>
        <v/>
      </c>
      <c r="D546" s="43">
        <f>IF(B546="","",INDEX('Parâmetros'!$I$18:$I$117,MATCH(B546,'Parâmetros'!$A$18:$A$117,0)))</f>
        <v/>
      </c>
      <c r="E546" s="44">
        <f>IF(B546="","",IF(COUNTIFS('Histórico'!$B$6:$B$305,B546,'Histórico'!$A$6:$A$305,"&gt;="&amp;EDATE(EOMONTH('Parâmetros'!$B$2,0)+1,-'Parâmetros'!$B$4),'Histórico'!$A$6:$A$305,"&lt;="&amp;'Parâmetros'!$B$2,'Histórico'!$L$6:$L$305,"OK")&gt;='Parâmetros'!$B$11,AVERAGEIFS('Histórico'!$H$6:$H$305,'Histórico'!$B$6:$B$305,B546,'Histórico'!$A$6:$A$305,"&gt;="&amp;EDATE(EOMONTH('Parâmetros'!$B$2,0)+1,-'Parâmetros'!$B$4),'Histórico'!$A$6:$A$305,"&lt;="&amp;'Parâmetros'!$B$2,'Histórico'!$L$6:$L$305,"OK"),IF(INDEX('Parâmetros'!$G$18:$G$117,MATCH(B546,'Parâmetros'!$A$18:$A$117,0))="","",INDEX('Parâmetros'!$G$18:$G$117,MATCH(B546,'Parâmetros'!$A$18:$A$117,0)))))</f>
        <v/>
      </c>
      <c r="F546" s="45">
        <f>IF(B546="","",IF(COUNTIFS('Histórico'!$B$6:$B$305,B546,'Histórico'!$L$6:$L$305,"OK",'Histórico'!$M$6:$M$305,MONTH(A546),'Histórico'!$A$6:$A$305,"&lt;="&amp;'Parâmetros'!$B$2)&gt;='Parâmetros'!$B$12,MAX('Parâmetros'!$B$13,MIN('Parâmetros'!$B$14,IFERROR(AVERAGEIFS('Histórico'!$H$6:$H$305,'Histórico'!$B$6:$B$305,B546,'Histórico'!$L$6:$L$305,"OK",'Histórico'!$M$6:$M$305,MONTH(A546),'Histórico'!$A$6:$A$305,"&lt;="&amp;'Parâmetros'!$B$2)/AVERAGEIFS('Histórico'!$H$6:$H$305,'Histórico'!$B$6:$B$305,B546,'Histórico'!$L$6:$L$305,"OK",'Histórico'!$A$6:$A$305,"&lt;="&amp;'Parâmetros'!$B$2),1))),1))</f>
        <v/>
      </c>
      <c r="G546" s="45">
        <f>IF(OR(A546="",B546=""),"",MAX(0.1,1+SUMPRODUCT(--('Eventos'!$B$6:$B$105&lt;=EOMONTH(A546,0)),--('Eventos'!$C$6:$C$105&gt;=A546),--((('Eventos'!$D$6:$D$105=B546)+('Eventos'!$D$6:$D$105="TODOS"))&gt;0),--('Eventos'!$G$6:$G$105="Ativo"),--('Eventos'!$I$6:$I$105="OK"),'Eventos'!$F$6:$F$105)))</f>
        <v/>
      </c>
      <c r="H546" s="44">
        <f>IF(OR(B546="",E546=""),"",MAX(0,E546*F546*G546))</f>
        <v/>
      </c>
      <c r="I546" s="44">
        <f>IF(H546="","",H546*'Parâmetros'!$B$6)</f>
        <v/>
      </c>
      <c r="J546" s="44">
        <f>IF(H546="","",H546*'Parâmetros'!$B$7)</f>
        <v/>
      </c>
      <c r="K546" s="44">
        <f>IF(H546="","",H546*'Parâmetros'!$B$8)</f>
        <v/>
      </c>
      <c r="L546" s="44">
        <f>IF(H546="","",IF('Parâmetros'!$B$5="Conservador",I546,IF('Parâmetros'!$B$5="Otimista",K546,J546)))</f>
        <v/>
      </c>
      <c r="M546" s="46">
        <f>IF(B546="","",IF(COUNTIFS('Histórico'!$B$6:$B$305,B546,'Histórico'!$J$6:$J$305,"&lt;&gt;")&gt;='Parâmetros'!$B$10,AVERAGEIFS('Histórico'!$K$6:$K$305,'Histórico'!$B$6:$B$305,B546,'Histórico'!$J$6:$J$305,"&lt;&gt;"),'Parâmetros'!$B$9))</f>
        <v/>
      </c>
      <c r="N546" s="44">
        <f>IF(L546="","",MAX(0,L546*(1-M546)))</f>
        <v/>
      </c>
      <c r="O546" s="44">
        <f>IF(L546="","",L546*(1+M546))</f>
        <v/>
      </c>
      <c r="P546" s="44">
        <f>IF(L546="","",IF(INDEX('Parâmetros'!$E$18:$E$117,MATCH(B546,'Parâmetros'!$A$18:$A$117,0))="","",INDEX('Parâmetros'!$E$18:$E$117,MATCH(B546,'Parâmetros'!$A$18:$A$117,0))+N(INDEX('Parâmetros'!$F$18:$F$117,MATCH(B546,'Parâmetros'!$A$18:$A$117,0)))-SUMIFS($L$6:L546,$B$6:B546,B546,$A$6:A546,"&lt;="&amp;A546)))</f>
        <v/>
      </c>
      <c r="Q546" s="44">
        <f>IF(P546="","",MAX(0,-P546))</f>
        <v/>
      </c>
      <c r="R546" s="43">
        <f>IF(B546="","",IF(L546="","SEM BASE",IF(P546="","ESTOQUE NÃO INFORMADO",IF(P546&lt;0,"RUPTURA PREVISTA",IF(D546="Sem histórico","USAR DEMANDA INICIAL",IF(D546="Histórico insuficiente","HISTÓRICO INSUFICIENTE","OK"))))))</f>
        <v/>
      </c>
    </row>
    <row r="547">
      <c r="A547" s="42">
        <f>IF(B547="","",EDATE(EOMONTH('Parâmetros'!$B$2,0)+1,MOD(ROW()-6,12)))</f>
        <v/>
      </c>
      <c r="B54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47" s="43">
        <f>IF(B547="","",INDEX('Parâmetros'!$B$18:$B$117,MATCH(B547,'Parâmetros'!$A$18:$A$117,0)))</f>
        <v/>
      </c>
      <c r="D547" s="43">
        <f>IF(B547="","",INDEX('Parâmetros'!$I$18:$I$117,MATCH(B547,'Parâmetros'!$A$18:$A$117,0)))</f>
        <v/>
      </c>
      <c r="E547" s="44">
        <f>IF(B547="","",IF(COUNTIFS('Histórico'!$B$6:$B$305,B547,'Histórico'!$A$6:$A$305,"&gt;="&amp;EDATE(EOMONTH('Parâmetros'!$B$2,0)+1,-'Parâmetros'!$B$4),'Histórico'!$A$6:$A$305,"&lt;="&amp;'Parâmetros'!$B$2,'Histórico'!$L$6:$L$305,"OK")&gt;='Parâmetros'!$B$11,AVERAGEIFS('Histórico'!$H$6:$H$305,'Histórico'!$B$6:$B$305,B547,'Histórico'!$A$6:$A$305,"&gt;="&amp;EDATE(EOMONTH('Parâmetros'!$B$2,0)+1,-'Parâmetros'!$B$4),'Histórico'!$A$6:$A$305,"&lt;="&amp;'Parâmetros'!$B$2,'Histórico'!$L$6:$L$305,"OK"),IF(INDEX('Parâmetros'!$G$18:$G$117,MATCH(B547,'Parâmetros'!$A$18:$A$117,0))="","",INDEX('Parâmetros'!$G$18:$G$117,MATCH(B547,'Parâmetros'!$A$18:$A$117,0)))))</f>
        <v/>
      </c>
      <c r="F547" s="45">
        <f>IF(B547="","",IF(COUNTIFS('Histórico'!$B$6:$B$305,B547,'Histórico'!$L$6:$L$305,"OK",'Histórico'!$M$6:$M$305,MONTH(A547),'Histórico'!$A$6:$A$305,"&lt;="&amp;'Parâmetros'!$B$2)&gt;='Parâmetros'!$B$12,MAX('Parâmetros'!$B$13,MIN('Parâmetros'!$B$14,IFERROR(AVERAGEIFS('Histórico'!$H$6:$H$305,'Histórico'!$B$6:$B$305,B547,'Histórico'!$L$6:$L$305,"OK",'Histórico'!$M$6:$M$305,MONTH(A547),'Histórico'!$A$6:$A$305,"&lt;="&amp;'Parâmetros'!$B$2)/AVERAGEIFS('Histórico'!$H$6:$H$305,'Histórico'!$B$6:$B$305,B547,'Histórico'!$L$6:$L$305,"OK",'Histórico'!$A$6:$A$305,"&lt;="&amp;'Parâmetros'!$B$2),1))),1))</f>
        <v/>
      </c>
      <c r="G547" s="45">
        <f>IF(OR(A547="",B547=""),"",MAX(0.1,1+SUMPRODUCT(--('Eventos'!$B$6:$B$105&lt;=EOMONTH(A547,0)),--('Eventos'!$C$6:$C$105&gt;=A547),--((('Eventos'!$D$6:$D$105=B547)+('Eventos'!$D$6:$D$105="TODOS"))&gt;0),--('Eventos'!$G$6:$G$105="Ativo"),--('Eventos'!$I$6:$I$105="OK"),'Eventos'!$F$6:$F$105)))</f>
        <v/>
      </c>
      <c r="H547" s="44">
        <f>IF(OR(B547="",E547=""),"",MAX(0,E547*F547*G547))</f>
        <v/>
      </c>
      <c r="I547" s="44">
        <f>IF(H547="","",H547*'Parâmetros'!$B$6)</f>
        <v/>
      </c>
      <c r="J547" s="44">
        <f>IF(H547="","",H547*'Parâmetros'!$B$7)</f>
        <v/>
      </c>
      <c r="K547" s="44">
        <f>IF(H547="","",H547*'Parâmetros'!$B$8)</f>
        <v/>
      </c>
      <c r="L547" s="44">
        <f>IF(H547="","",IF('Parâmetros'!$B$5="Conservador",I547,IF('Parâmetros'!$B$5="Otimista",K547,J547)))</f>
        <v/>
      </c>
      <c r="M547" s="46">
        <f>IF(B547="","",IF(COUNTIFS('Histórico'!$B$6:$B$305,B547,'Histórico'!$J$6:$J$305,"&lt;&gt;")&gt;='Parâmetros'!$B$10,AVERAGEIFS('Histórico'!$K$6:$K$305,'Histórico'!$B$6:$B$305,B547,'Histórico'!$J$6:$J$305,"&lt;&gt;"),'Parâmetros'!$B$9))</f>
        <v/>
      </c>
      <c r="N547" s="44">
        <f>IF(L547="","",MAX(0,L547*(1-M547)))</f>
        <v/>
      </c>
      <c r="O547" s="44">
        <f>IF(L547="","",L547*(1+M547))</f>
        <v/>
      </c>
      <c r="P547" s="44">
        <f>IF(L547="","",IF(INDEX('Parâmetros'!$E$18:$E$117,MATCH(B547,'Parâmetros'!$A$18:$A$117,0))="","",INDEX('Parâmetros'!$E$18:$E$117,MATCH(B547,'Parâmetros'!$A$18:$A$117,0))+N(INDEX('Parâmetros'!$F$18:$F$117,MATCH(B547,'Parâmetros'!$A$18:$A$117,0)))-SUMIFS($L$6:L547,$B$6:B547,B547,$A$6:A547,"&lt;="&amp;A547)))</f>
        <v/>
      </c>
      <c r="Q547" s="44">
        <f>IF(P547="","",MAX(0,-P547))</f>
        <v/>
      </c>
      <c r="R547" s="43">
        <f>IF(B547="","",IF(L547="","SEM BASE",IF(P547="","ESTOQUE NÃO INFORMADO",IF(P547&lt;0,"RUPTURA PREVISTA",IF(D547="Sem histórico","USAR DEMANDA INICIAL",IF(D547="Histórico insuficiente","HISTÓRICO INSUFICIENTE","OK"))))))</f>
        <v/>
      </c>
    </row>
    <row r="548">
      <c r="A548" s="42">
        <f>IF(B548="","",EDATE(EOMONTH('Parâmetros'!$B$2,0)+1,MOD(ROW()-6,12)))</f>
        <v/>
      </c>
      <c r="B54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48" s="43">
        <f>IF(B548="","",INDEX('Parâmetros'!$B$18:$B$117,MATCH(B548,'Parâmetros'!$A$18:$A$117,0)))</f>
        <v/>
      </c>
      <c r="D548" s="43">
        <f>IF(B548="","",INDEX('Parâmetros'!$I$18:$I$117,MATCH(B548,'Parâmetros'!$A$18:$A$117,0)))</f>
        <v/>
      </c>
      <c r="E548" s="44">
        <f>IF(B548="","",IF(COUNTIFS('Histórico'!$B$6:$B$305,B548,'Histórico'!$A$6:$A$305,"&gt;="&amp;EDATE(EOMONTH('Parâmetros'!$B$2,0)+1,-'Parâmetros'!$B$4),'Histórico'!$A$6:$A$305,"&lt;="&amp;'Parâmetros'!$B$2,'Histórico'!$L$6:$L$305,"OK")&gt;='Parâmetros'!$B$11,AVERAGEIFS('Histórico'!$H$6:$H$305,'Histórico'!$B$6:$B$305,B548,'Histórico'!$A$6:$A$305,"&gt;="&amp;EDATE(EOMONTH('Parâmetros'!$B$2,0)+1,-'Parâmetros'!$B$4),'Histórico'!$A$6:$A$305,"&lt;="&amp;'Parâmetros'!$B$2,'Histórico'!$L$6:$L$305,"OK"),IF(INDEX('Parâmetros'!$G$18:$G$117,MATCH(B548,'Parâmetros'!$A$18:$A$117,0))="","",INDEX('Parâmetros'!$G$18:$G$117,MATCH(B548,'Parâmetros'!$A$18:$A$117,0)))))</f>
        <v/>
      </c>
      <c r="F548" s="45">
        <f>IF(B548="","",IF(COUNTIFS('Histórico'!$B$6:$B$305,B548,'Histórico'!$L$6:$L$305,"OK",'Histórico'!$M$6:$M$305,MONTH(A548),'Histórico'!$A$6:$A$305,"&lt;="&amp;'Parâmetros'!$B$2)&gt;='Parâmetros'!$B$12,MAX('Parâmetros'!$B$13,MIN('Parâmetros'!$B$14,IFERROR(AVERAGEIFS('Histórico'!$H$6:$H$305,'Histórico'!$B$6:$B$305,B548,'Histórico'!$L$6:$L$305,"OK",'Histórico'!$M$6:$M$305,MONTH(A548),'Histórico'!$A$6:$A$305,"&lt;="&amp;'Parâmetros'!$B$2)/AVERAGEIFS('Histórico'!$H$6:$H$305,'Histórico'!$B$6:$B$305,B548,'Histórico'!$L$6:$L$305,"OK",'Histórico'!$A$6:$A$305,"&lt;="&amp;'Parâmetros'!$B$2),1))),1))</f>
        <v/>
      </c>
      <c r="G548" s="45">
        <f>IF(OR(A548="",B548=""),"",MAX(0.1,1+SUMPRODUCT(--('Eventos'!$B$6:$B$105&lt;=EOMONTH(A548,0)),--('Eventos'!$C$6:$C$105&gt;=A548),--((('Eventos'!$D$6:$D$105=B548)+('Eventos'!$D$6:$D$105="TODOS"))&gt;0),--('Eventos'!$G$6:$G$105="Ativo"),--('Eventos'!$I$6:$I$105="OK"),'Eventos'!$F$6:$F$105)))</f>
        <v/>
      </c>
      <c r="H548" s="44">
        <f>IF(OR(B548="",E548=""),"",MAX(0,E548*F548*G548))</f>
        <v/>
      </c>
      <c r="I548" s="44">
        <f>IF(H548="","",H548*'Parâmetros'!$B$6)</f>
        <v/>
      </c>
      <c r="J548" s="44">
        <f>IF(H548="","",H548*'Parâmetros'!$B$7)</f>
        <v/>
      </c>
      <c r="K548" s="44">
        <f>IF(H548="","",H548*'Parâmetros'!$B$8)</f>
        <v/>
      </c>
      <c r="L548" s="44">
        <f>IF(H548="","",IF('Parâmetros'!$B$5="Conservador",I548,IF('Parâmetros'!$B$5="Otimista",K548,J548)))</f>
        <v/>
      </c>
      <c r="M548" s="46">
        <f>IF(B548="","",IF(COUNTIFS('Histórico'!$B$6:$B$305,B548,'Histórico'!$J$6:$J$305,"&lt;&gt;")&gt;='Parâmetros'!$B$10,AVERAGEIFS('Histórico'!$K$6:$K$305,'Histórico'!$B$6:$B$305,B548,'Histórico'!$J$6:$J$305,"&lt;&gt;"),'Parâmetros'!$B$9))</f>
        <v/>
      </c>
      <c r="N548" s="44">
        <f>IF(L548="","",MAX(0,L548*(1-M548)))</f>
        <v/>
      </c>
      <c r="O548" s="44">
        <f>IF(L548="","",L548*(1+M548))</f>
        <v/>
      </c>
      <c r="P548" s="44">
        <f>IF(L548="","",IF(INDEX('Parâmetros'!$E$18:$E$117,MATCH(B548,'Parâmetros'!$A$18:$A$117,0))="","",INDEX('Parâmetros'!$E$18:$E$117,MATCH(B548,'Parâmetros'!$A$18:$A$117,0))+N(INDEX('Parâmetros'!$F$18:$F$117,MATCH(B548,'Parâmetros'!$A$18:$A$117,0)))-SUMIFS($L$6:L548,$B$6:B548,B548,$A$6:A548,"&lt;="&amp;A548)))</f>
        <v/>
      </c>
      <c r="Q548" s="44">
        <f>IF(P548="","",MAX(0,-P548))</f>
        <v/>
      </c>
      <c r="R548" s="43">
        <f>IF(B548="","",IF(L548="","SEM BASE",IF(P548="","ESTOQUE NÃO INFORMADO",IF(P548&lt;0,"RUPTURA PREVISTA",IF(D548="Sem histórico","USAR DEMANDA INICIAL",IF(D548="Histórico insuficiente","HISTÓRICO INSUFICIENTE","OK"))))))</f>
        <v/>
      </c>
    </row>
    <row r="549">
      <c r="A549" s="42">
        <f>IF(B549="","",EDATE(EOMONTH('Parâmetros'!$B$2,0)+1,MOD(ROW()-6,12)))</f>
        <v/>
      </c>
      <c r="B54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49" s="43">
        <f>IF(B549="","",INDEX('Parâmetros'!$B$18:$B$117,MATCH(B549,'Parâmetros'!$A$18:$A$117,0)))</f>
        <v/>
      </c>
      <c r="D549" s="43">
        <f>IF(B549="","",INDEX('Parâmetros'!$I$18:$I$117,MATCH(B549,'Parâmetros'!$A$18:$A$117,0)))</f>
        <v/>
      </c>
      <c r="E549" s="44">
        <f>IF(B549="","",IF(COUNTIFS('Histórico'!$B$6:$B$305,B549,'Histórico'!$A$6:$A$305,"&gt;="&amp;EDATE(EOMONTH('Parâmetros'!$B$2,0)+1,-'Parâmetros'!$B$4),'Histórico'!$A$6:$A$305,"&lt;="&amp;'Parâmetros'!$B$2,'Histórico'!$L$6:$L$305,"OK")&gt;='Parâmetros'!$B$11,AVERAGEIFS('Histórico'!$H$6:$H$305,'Histórico'!$B$6:$B$305,B549,'Histórico'!$A$6:$A$305,"&gt;="&amp;EDATE(EOMONTH('Parâmetros'!$B$2,0)+1,-'Parâmetros'!$B$4),'Histórico'!$A$6:$A$305,"&lt;="&amp;'Parâmetros'!$B$2,'Histórico'!$L$6:$L$305,"OK"),IF(INDEX('Parâmetros'!$G$18:$G$117,MATCH(B549,'Parâmetros'!$A$18:$A$117,0))="","",INDEX('Parâmetros'!$G$18:$G$117,MATCH(B549,'Parâmetros'!$A$18:$A$117,0)))))</f>
        <v/>
      </c>
      <c r="F549" s="45">
        <f>IF(B549="","",IF(COUNTIFS('Histórico'!$B$6:$B$305,B549,'Histórico'!$L$6:$L$305,"OK",'Histórico'!$M$6:$M$305,MONTH(A549),'Histórico'!$A$6:$A$305,"&lt;="&amp;'Parâmetros'!$B$2)&gt;='Parâmetros'!$B$12,MAX('Parâmetros'!$B$13,MIN('Parâmetros'!$B$14,IFERROR(AVERAGEIFS('Histórico'!$H$6:$H$305,'Histórico'!$B$6:$B$305,B549,'Histórico'!$L$6:$L$305,"OK",'Histórico'!$M$6:$M$305,MONTH(A549),'Histórico'!$A$6:$A$305,"&lt;="&amp;'Parâmetros'!$B$2)/AVERAGEIFS('Histórico'!$H$6:$H$305,'Histórico'!$B$6:$B$305,B549,'Histórico'!$L$6:$L$305,"OK",'Histórico'!$A$6:$A$305,"&lt;="&amp;'Parâmetros'!$B$2),1))),1))</f>
        <v/>
      </c>
      <c r="G549" s="45">
        <f>IF(OR(A549="",B549=""),"",MAX(0.1,1+SUMPRODUCT(--('Eventos'!$B$6:$B$105&lt;=EOMONTH(A549,0)),--('Eventos'!$C$6:$C$105&gt;=A549),--((('Eventos'!$D$6:$D$105=B549)+('Eventos'!$D$6:$D$105="TODOS"))&gt;0),--('Eventos'!$G$6:$G$105="Ativo"),--('Eventos'!$I$6:$I$105="OK"),'Eventos'!$F$6:$F$105)))</f>
        <v/>
      </c>
      <c r="H549" s="44">
        <f>IF(OR(B549="",E549=""),"",MAX(0,E549*F549*G549))</f>
        <v/>
      </c>
      <c r="I549" s="44">
        <f>IF(H549="","",H549*'Parâmetros'!$B$6)</f>
        <v/>
      </c>
      <c r="J549" s="44">
        <f>IF(H549="","",H549*'Parâmetros'!$B$7)</f>
        <v/>
      </c>
      <c r="K549" s="44">
        <f>IF(H549="","",H549*'Parâmetros'!$B$8)</f>
        <v/>
      </c>
      <c r="L549" s="44">
        <f>IF(H549="","",IF('Parâmetros'!$B$5="Conservador",I549,IF('Parâmetros'!$B$5="Otimista",K549,J549)))</f>
        <v/>
      </c>
      <c r="M549" s="46">
        <f>IF(B549="","",IF(COUNTIFS('Histórico'!$B$6:$B$305,B549,'Histórico'!$J$6:$J$305,"&lt;&gt;")&gt;='Parâmetros'!$B$10,AVERAGEIFS('Histórico'!$K$6:$K$305,'Histórico'!$B$6:$B$305,B549,'Histórico'!$J$6:$J$305,"&lt;&gt;"),'Parâmetros'!$B$9))</f>
        <v/>
      </c>
      <c r="N549" s="44">
        <f>IF(L549="","",MAX(0,L549*(1-M549)))</f>
        <v/>
      </c>
      <c r="O549" s="44">
        <f>IF(L549="","",L549*(1+M549))</f>
        <v/>
      </c>
      <c r="P549" s="44">
        <f>IF(L549="","",IF(INDEX('Parâmetros'!$E$18:$E$117,MATCH(B549,'Parâmetros'!$A$18:$A$117,0))="","",INDEX('Parâmetros'!$E$18:$E$117,MATCH(B549,'Parâmetros'!$A$18:$A$117,0))+N(INDEX('Parâmetros'!$F$18:$F$117,MATCH(B549,'Parâmetros'!$A$18:$A$117,0)))-SUMIFS($L$6:L549,$B$6:B549,B549,$A$6:A549,"&lt;="&amp;A549)))</f>
        <v/>
      </c>
      <c r="Q549" s="44">
        <f>IF(P549="","",MAX(0,-P549))</f>
        <v/>
      </c>
      <c r="R549" s="43">
        <f>IF(B549="","",IF(L549="","SEM BASE",IF(P549="","ESTOQUE NÃO INFORMADO",IF(P549&lt;0,"RUPTURA PREVISTA",IF(D549="Sem histórico","USAR DEMANDA INICIAL",IF(D549="Histórico insuficiente","HISTÓRICO INSUFICIENTE","OK"))))))</f>
        <v/>
      </c>
    </row>
    <row r="550">
      <c r="A550" s="42">
        <f>IF(B550="","",EDATE(EOMONTH('Parâmetros'!$B$2,0)+1,MOD(ROW()-6,12)))</f>
        <v/>
      </c>
      <c r="B55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50" s="43">
        <f>IF(B550="","",INDEX('Parâmetros'!$B$18:$B$117,MATCH(B550,'Parâmetros'!$A$18:$A$117,0)))</f>
        <v/>
      </c>
      <c r="D550" s="43">
        <f>IF(B550="","",INDEX('Parâmetros'!$I$18:$I$117,MATCH(B550,'Parâmetros'!$A$18:$A$117,0)))</f>
        <v/>
      </c>
      <c r="E550" s="44">
        <f>IF(B550="","",IF(COUNTIFS('Histórico'!$B$6:$B$305,B550,'Histórico'!$A$6:$A$305,"&gt;="&amp;EDATE(EOMONTH('Parâmetros'!$B$2,0)+1,-'Parâmetros'!$B$4),'Histórico'!$A$6:$A$305,"&lt;="&amp;'Parâmetros'!$B$2,'Histórico'!$L$6:$L$305,"OK")&gt;='Parâmetros'!$B$11,AVERAGEIFS('Histórico'!$H$6:$H$305,'Histórico'!$B$6:$B$305,B550,'Histórico'!$A$6:$A$305,"&gt;="&amp;EDATE(EOMONTH('Parâmetros'!$B$2,0)+1,-'Parâmetros'!$B$4),'Histórico'!$A$6:$A$305,"&lt;="&amp;'Parâmetros'!$B$2,'Histórico'!$L$6:$L$305,"OK"),IF(INDEX('Parâmetros'!$G$18:$G$117,MATCH(B550,'Parâmetros'!$A$18:$A$117,0))="","",INDEX('Parâmetros'!$G$18:$G$117,MATCH(B550,'Parâmetros'!$A$18:$A$117,0)))))</f>
        <v/>
      </c>
      <c r="F550" s="45">
        <f>IF(B550="","",IF(COUNTIFS('Histórico'!$B$6:$B$305,B550,'Histórico'!$L$6:$L$305,"OK",'Histórico'!$M$6:$M$305,MONTH(A550),'Histórico'!$A$6:$A$305,"&lt;="&amp;'Parâmetros'!$B$2)&gt;='Parâmetros'!$B$12,MAX('Parâmetros'!$B$13,MIN('Parâmetros'!$B$14,IFERROR(AVERAGEIFS('Histórico'!$H$6:$H$305,'Histórico'!$B$6:$B$305,B550,'Histórico'!$L$6:$L$305,"OK",'Histórico'!$M$6:$M$305,MONTH(A550),'Histórico'!$A$6:$A$305,"&lt;="&amp;'Parâmetros'!$B$2)/AVERAGEIFS('Histórico'!$H$6:$H$305,'Histórico'!$B$6:$B$305,B550,'Histórico'!$L$6:$L$305,"OK",'Histórico'!$A$6:$A$305,"&lt;="&amp;'Parâmetros'!$B$2),1))),1))</f>
        <v/>
      </c>
      <c r="G550" s="45">
        <f>IF(OR(A550="",B550=""),"",MAX(0.1,1+SUMPRODUCT(--('Eventos'!$B$6:$B$105&lt;=EOMONTH(A550,0)),--('Eventos'!$C$6:$C$105&gt;=A550),--((('Eventos'!$D$6:$D$105=B550)+('Eventos'!$D$6:$D$105="TODOS"))&gt;0),--('Eventos'!$G$6:$G$105="Ativo"),--('Eventos'!$I$6:$I$105="OK"),'Eventos'!$F$6:$F$105)))</f>
        <v/>
      </c>
      <c r="H550" s="44">
        <f>IF(OR(B550="",E550=""),"",MAX(0,E550*F550*G550))</f>
        <v/>
      </c>
      <c r="I550" s="44">
        <f>IF(H550="","",H550*'Parâmetros'!$B$6)</f>
        <v/>
      </c>
      <c r="J550" s="44">
        <f>IF(H550="","",H550*'Parâmetros'!$B$7)</f>
        <v/>
      </c>
      <c r="K550" s="44">
        <f>IF(H550="","",H550*'Parâmetros'!$B$8)</f>
        <v/>
      </c>
      <c r="L550" s="44">
        <f>IF(H550="","",IF('Parâmetros'!$B$5="Conservador",I550,IF('Parâmetros'!$B$5="Otimista",K550,J550)))</f>
        <v/>
      </c>
      <c r="M550" s="46">
        <f>IF(B550="","",IF(COUNTIFS('Histórico'!$B$6:$B$305,B550,'Histórico'!$J$6:$J$305,"&lt;&gt;")&gt;='Parâmetros'!$B$10,AVERAGEIFS('Histórico'!$K$6:$K$305,'Histórico'!$B$6:$B$305,B550,'Histórico'!$J$6:$J$305,"&lt;&gt;"),'Parâmetros'!$B$9))</f>
        <v/>
      </c>
      <c r="N550" s="44">
        <f>IF(L550="","",MAX(0,L550*(1-M550)))</f>
        <v/>
      </c>
      <c r="O550" s="44">
        <f>IF(L550="","",L550*(1+M550))</f>
        <v/>
      </c>
      <c r="P550" s="44">
        <f>IF(L550="","",IF(INDEX('Parâmetros'!$E$18:$E$117,MATCH(B550,'Parâmetros'!$A$18:$A$117,0))="","",INDEX('Parâmetros'!$E$18:$E$117,MATCH(B550,'Parâmetros'!$A$18:$A$117,0))+N(INDEX('Parâmetros'!$F$18:$F$117,MATCH(B550,'Parâmetros'!$A$18:$A$117,0)))-SUMIFS($L$6:L550,$B$6:B550,B550,$A$6:A550,"&lt;="&amp;A550)))</f>
        <v/>
      </c>
      <c r="Q550" s="44">
        <f>IF(P550="","",MAX(0,-P550))</f>
        <v/>
      </c>
      <c r="R550" s="43">
        <f>IF(B550="","",IF(L550="","SEM BASE",IF(P550="","ESTOQUE NÃO INFORMADO",IF(P550&lt;0,"RUPTURA PREVISTA",IF(D550="Sem histórico","USAR DEMANDA INICIAL",IF(D550="Histórico insuficiente","HISTÓRICO INSUFICIENTE","OK"))))))</f>
        <v/>
      </c>
    </row>
    <row r="551">
      <c r="A551" s="42">
        <f>IF(B551="","",EDATE(EOMONTH('Parâmetros'!$B$2,0)+1,MOD(ROW()-6,12)))</f>
        <v/>
      </c>
      <c r="B55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51" s="43">
        <f>IF(B551="","",INDEX('Parâmetros'!$B$18:$B$117,MATCH(B551,'Parâmetros'!$A$18:$A$117,0)))</f>
        <v/>
      </c>
      <c r="D551" s="43">
        <f>IF(B551="","",INDEX('Parâmetros'!$I$18:$I$117,MATCH(B551,'Parâmetros'!$A$18:$A$117,0)))</f>
        <v/>
      </c>
      <c r="E551" s="44">
        <f>IF(B551="","",IF(COUNTIFS('Histórico'!$B$6:$B$305,B551,'Histórico'!$A$6:$A$305,"&gt;="&amp;EDATE(EOMONTH('Parâmetros'!$B$2,0)+1,-'Parâmetros'!$B$4),'Histórico'!$A$6:$A$305,"&lt;="&amp;'Parâmetros'!$B$2,'Histórico'!$L$6:$L$305,"OK")&gt;='Parâmetros'!$B$11,AVERAGEIFS('Histórico'!$H$6:$H$305,'Histórico'!$B$6:$B$305,B551,'Histórico'!$A$6:$A$305,"&gt;="&amp;EDATE(EOMONTH('Parâmetros'!$B$2,0)+1,-'Parâmetros'!$B$4),'Histórico'!$A$6:$A$305,"&lt;="&amp;'Parâmetros'!$B$2,'Histórico'!$L$6:$L$305,"OK"),IF(INDEX('Parâmetros'!$G$18:$G$117,MATCH(B551,'Parâmetros'!$A$18:$A$117,0))="","",INDEX('Parâmetros'!$G$18:$G$117,MATCH(B551,'Parâmetros'!$A$18:$A$117,0)))))</f>
        <v/>
      </c>
      <c r="F551" s="45">
        <f>IF(B551="","",IF(COUNTIFS('Histórico'!$B$6:$B$305,B551,'Histórico'!$L$6:$L$305,"OK",'Histórico'!$M$6:$M$305,MONTH(A551),'Histórico'!$A$6:$A$305,"&lt;="&amp;'Parâmetros'!$B$2)&gt;='Parâmetros'!$B$12,MAX('Parâmetros'!$B$13,MIN('Parâmetros'!$B$14,IFERROR(AVERAGEIFS('Histórico'!$H$6:$H$305,'Histórico'!$B$6:$B$305,B551,'Histórico'!$L$6:$L$305,"OK",'Histórico'!$M$6:$M$305,MONTH(A551),'Histórico'!$A$6:$A$305,"&lt;="&amp;'Parâmetros'!$B$2)/AVERAGEIFS('Histórico'!$H$6:$H$305,'Histórico'!$B$6:$B$305,B551,'Histórico'!$L$6:$L$305,"OK",'Histórico'!$A$6:$A$305,"&lt;="&amp;'Parâmetros'!$B$2),1))),1))</f>
        <v/>
      </c>
      <c r="G551" s="45">
        <f>IF(OR(A551="",B551=""),"",MAX(0.1,1+SUMPRODUCT(--('Eventos'!$B$6:$B$105&lt;=EOMONTH(A551,0)),--('Eventos'!$C$6:$C$105&gt;=A551),--((('Eventos'!$D$6:$D$105=B551)+('Eventos'!$D$6:$D$105="TODOS"))&gt;0),--('Eventos'!$G$6:$G$105="Ativo"),--('Eventos'!$I$6:$I$105="OK"),'Eventos'!$F$6:$F$105)))</f>
        <v/>
      </c>
      <c r="H551" s="44">
        <f>IF(OR(B551="",E551=""),"",MAX(0,E551*F551*G551))</f>
        <v/>
      </c>
      <c r="I551" s="44">
        <f>IF(H551="","",H551*'Parâmetros'!$B$6)</f>
        <v/>
      </c>
      <c r="J551" s="44">
        <f>IF(H551="","",H551*'Parâmetros'!$B$7)</f>
        <v/>
      </c>
      <c r="K551" s="44">
        <f>IF(H551="","",H551*'Parâmetros'!$B$8)</f>
        <v/>
      </c>
      <c r="L551" s="44">
        <f>IF(H551="","",IF('Parâmetros'!$B$5="Conservador",I551,IF('Parâmetros'!$B$5="Otimista",K551,J551)))</f>
        <v/>
      </c>
      <c r="M551" s="46">
        <f>IF(B551="","",IF(COUNTIFS('Histórico'!$B$6:$B$305,B551,'Histórico'!$J$6:$J$305,"&lt;&gt;")&gt;='Parâmetros'!$B$10,AVERAGEIFS('Histórico'!$K$6:$K$305,'Histórico'!$B$6:$B$305,B551,'Histórico'!$J$6:$J$305,"&lt;&gt;"),'Parâmetros'!$B$9))</f>
        <v/>
      </c>
      <c r="N551" s="44">
        <f>IF(L551="","",MAX(0,L551*(1-M551)))</f>
        <v/>
      </c>
      <c r="O551" s="44">
        <f>IF(L551="","",L551*(1+M551))</f>
        <v/>
      </c>
      <c r="P551" s="44">
        <f>IF(L551="","",IF(INDEX('Parâmetros'!$E$18:$E$117,MATCH(B551,'Parâmetros'!$A$18:$A$117,0))="","",INDEX('Parâmetros'!$E$18:$E$117,MATCH(B551,'Parâmetros'!$A$18:$A$117,0))+N(INDEX('Parâmetros'!$F$18:$F$117,MATCH(B551,'Parâmetros'!$A$18:$A$117,0)))-SUMIFS($L$6:L551,$B$6:B551,B551,$A$6:A551,"&lt;="&amp;A551)))</f>
        <v/>
      </c>
      <c r="Q551" s="44">
        <f>IF(P551="","",MAX(0,-P551))</f>
        <v/>
      </c>
      <c r="R551" s="43">
        <f>IF(B551="","",IF(L551="","SEM BASE",IF(P551="","ESTOQUE NÃO INFORMADO",IF(P551&lt;0,"RUPTURA PREVISTA",IF(D551="Sem histórico","USAR DEMANDA INICIAL",IF(D551="Histórico insuficiente","HISTÓRICO INSUFICIENTE","OK"))))))</f>
        <v/>
      </c>
    </row>
    <row r="552">
      <c r="A552" s="42">
        <f>IF(B552="","",EDATE(EOMONTH('Parâmetros'!$B$2,0)+1,MOD(ROW()-6,12)))</f>
        <v/>
      </c>
      <c r="B55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52" s="43">
        <f>IF(B552="","",INDEX('Parâmetros'!$B$18:$B$117,MATCH(B552,'Parâmetros'!$A$18:$A$117,0)))</f>
        <v/>
      </c>
      <c r="D552" s="43">
        <f>IF(B552="","",INDEX('Parâmetros'!$I$18:$I$117,MATCH(B552,'Parâmetros'!$A$18:$A$117,0)))</f>
        <v/>
      </c>
      <c r="E552" s="44">
        <f>IF(B552="","",IF(COUNTIFS('Histórico'!$B$6:$B$305,B552,'Histórico'!$A$6:$A$305,"&gt;="&amp;EDATE(EOMONTH('Parâmetros'!$B$2,0)+1,-'Parâmetros'!$B$4),'Histórico'!$A$6:$A$305,"&lt;="&amp;'Parâmetros'!$B$2,'Histórico'!$L$6:$L$305,"OK")&gt;='Parâmetros'!$B$11,AVERAGEIFS('Histórico'!$H$6:$H$305,'Histórico'!$B$6:$B$305,B552,'Histórico'!$A$6:$A$305,"&gt;="&amp;EDATE(EOMONTH('Parâmetros'!$B$2,0)+1,-'Parâmetros'!$B$4),'Histórico'!$A$6:$A$305,"&lt;="&amp;'Parâmetros'!$B$2,'Histórico'!$L$6:$L$305,"OK"),IF(INDEX('Parâmetros'!$G$18:$G$117,MATCH(B552,'Parâmetros'!$A$18:$A$117,0))="","",INDEX('Parâmetros'!$G$18:$G$117,MATCH(B552,'Parâmetros'!$A$18:$A$117,0)))))</f>
        <v/>
      </c>
      <c r="F552" s="45">
        <f>IF(B552="","",IF(COUNTIFS('Histórico'!$B$6:$B$305,B552,'Histórico'!$L$6:$L$305,"OK",'Histórico'!$M$6:$M$305,MONTH(A552),'Histórico'!$A$6:$A$305,"&lt;="&amp;'Parâmetros'!$B$2)&gt;='Parâmetros'!$B$12,MAX('Parâmetros'!$B$13,MIN('Parâmetros'!$B$14,IFERROR(AVERAGEIFS('Histórico'!$H$6:$H$305,'Histórico'!$B$6:$B$305,B552,'Histórico'!$L$6:$L$305,"OK",'Histórico'!$M$6:$M$305,MONTH(A552),'Histórico'!$A$6:$A$305,"&lt;="&amp;'Parâmetros'!$B$2)/AVERAGEIFS('Histórico'!$H$6:$H$305,'Histórico'!$B$6:$B$305,B552,'Histórico'!$L$6:$L$305,"OK",'Histórico'!$A$6:$A$305,"&lt;="&amp;'Parâmetros'!$B$2),1))),1))</f>
        <v/>
      </c>
      <c r="G552" s="45">
        <f>IF(OR(A552="",B552=""),"",MAX(0.1,1+SUMPRODUCT(--('Eventos'!$B$6:$B$105&lt;=EOMONTH(A552,0)),--('Eventos'!$C$6:$C$105&gt;=A552),--((('Eventos'!$D$6:$D$105=B552)+('Eventos'!$D$6:$D$105="TODOS"))&gt;0),--('Eventos'!$G$6:$G$105="Ativo"),--('Eventos'!$I$6:$I$105="OK"),'Eventos'!$F$6:$F$105)))</f>
        <v/>
      </c>
      <c r="H552" s="44">
        <f>IF(OR(B552="",E552=""),"",MAX(0,E552*F552*G552))</f>
        <v/>
      </c>
      <c r="I552" s="44">
        <f>IF(H552="","",H552*'Parâmetros'!$B$6)</f>
        <v/>
      </c>
      <c r="J552" s="44">
        <f>IF(H552="","",H552*'Parâmetros'!$B$7)</f>
        <v/>
      </c>
      <c r="K552" s="44">
        <f>IF(H552="","",H552*'Parâmetros'!$B$8)</f>
        <v/>
      </c>
      <c r="L552" s="44">
        <f>IF(H552="","",IF('Parâmetros'!$B$5="Conservador",I552,IF('Parâmetros'!$B$5="Otimista",K552,J552)))</f>
        <v/>
      </c>
      <c r="M552" s="46">
        <f>IF(B552="","",IF(COUNTIFS('Histórico'!$B$6:$B$305,B552,'Histórico'!$J$6:$J$305,"&lt;&gt;")&gt;='Parâmetros'!$B$10,AVERAGEIFS('Histórico'!$K$6:$K$305,'Histórico'!$B$6:$B$305,B552,'Histórico'!$J$6:$J$305,"&lt;&gt;"),'Parâmetros'!$B$9))</f>
        <v/>
      </c>
      <c r="N552" s="44">
        <f>IF(L552="","",MAX(0,L552*(1-M552)))</f>
        <v/>
      </c>
      <c r="O552" s="44">
        <f>IF(L552="","",L552*(1+M552))</f>
        <v/>
      </c>
      <c r="P552" s="44">
        <f>IF(L552="","",IF(INDEX('Parâmetros'!$E$18:$E$117,MATCH(B552,'Parâmetros'!$A$18:$A$117,0))="","",INDEX('Parâmetros'!$E$18:$E$117,MATCH(B552,'Parâmetros'!$A$18:$A$117,0))+N(INDEX('Parâmetros'!$F$18:$F$117,MATCH(B552,'Parâmetros'!$A$18:$A$117,0)))-SUMIFS($L$6:L552,$B$6:B552,B552,$A$6:A552,"&lt;="&amp;A552)))</f>
        <v/>
      </c>
      <c r="Q552" s="44">
        <f>IF(P552="","",MAX(0,-P552))</f>
        <v/>
      </c>
      <c r="R552" s="43">
        <f>IF(B552="","",IF(L552="","SEM BASE",IF(P552="","ESTOQUE NÃO INFORMADO",IF(P552&lt;0,"RUPTURA PREVISTA",IF(D552="Sem histórico","USAR DEMANDA INICIAL",IF(D552="Histórico insuficiente","HISTÓRICO INSUFICIENTE","OK"))))))</f>
        <v/>
      </c>
    </row>
    <row r="553">
      <c r="A553" s="42">
        <f>IF(B553="","",EDATE(EOMONTH('Parâmetros'!$B$2,0)+1,MOD(ROW()-6,12)))</f>
        <v/>
      </c>
      <c r="B55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53" s="43">
        <f>IF(B553="","",INDEX('Parâmetros'!$B$18:$B$117,MATCH(B553,'Parâmetros'!$A$18:$A$117,0)))</f>
        <v/>
      </c>
      <c r="D553" s="43">
        <f>IF(B553="","",INDEX('Parâmetros'!$I$18:$I$117,MATCH(B553,'Parâmetros'!$A$18:$A$117,0)))</f>
        <v/>
      </c>
      <c r="E553" s="44">
        <f>IF(B553="","",IF(COUNTIFS('Histórico'!$B$6:$B$305,B553,'Histórico'!$A$6:$A$305,"&gt;="&amp;EDATE(EOMONTH('Parâmetros'!$B$2,0)+1,-'Parâmetros'!$B$4),'Histórico'!$A$6:$A$305,"&lt;="&amp;'Parâmetros'!$B$2,'Histórico'!$L$6:$L$305,"OK")&gt;='Parâmetros'!$B$11,AVERAGEIFS('Histórico'!$H$6:$H$305,'Histórico'!$B$6:$B$305,B553,'Histórico'!$A$6:$A$305,"&gt;="&amp;EDATE(EOMONTH('Parâmetros'!$B$2,0)+1,-'Parâmetros'!$B$4),'Histórico'!$A$6:$A$305,"&lt;="&amp;'Parâmetros'!$B$2,'Histórico'!$L$6:$L$305,"OK"),IF(INDEX('Parâmetros'!$G$18:$G$117,MATCH(B553,'Parâmetros'!$A$18:$A$117,0))="","",INDEX('Parâmetros'!$G$18:$G$117,MATCH(B553,'Parâmetros'!$A$18:$A$117,0)))))</f>
        <v/>
      </c>
      <c r="F553" s="45">
        <f>IF(B553="","",IF(COUNTIFS('Histórico'!$B$6:$B$305,B553,'Histórico'!$L$6:$L$305,"OK",'Histórico'!$M$6:$M$305,MONTH(A553),'Histórico'!$A$6:$A$305,"&lt;="&amp;'Parâmetros'!$B$2)&gt;='Parâmetros'!$B$12,MAX('Parâmetros'!$B$13,MIN('Parâmetros'!$B$14,IFERROR(AVERAGEIFS('Histórico'!$H$6:$H$305,'Histórico'!$B$6:$B$305,B553,'Histórico'!$L$6:$L$305,"OK",'Histórico'!$M$6:$M$305,MONTH(A553),'Histórico'!$A$6:$A$305,"&lt;="&amp;'Parâmetros'!$B$2)/AVERAGEIFS('Histórico'!$H$6:$H$305,'Histórico'!$B$6:$B$305,B553,'Histórico'!$L$6:$L$305,"OK",'Histórico'!$A$6:$A$305,"&lt;="&amp;'Parâmetros'!$B$2),1))),1))</f>
        <v/>
      </c>
      <c r="G553" s="45">
        <f>IF(OR(A553="",B553=""),"",MAX(0.1,1+SUMPRODUCT(--('Eventos'!$B$6:$B$105&lt;=EOMONTH(A553,0)),--('Eventos'!$C$6:$C$105&gt;=A553),--((('Eventos'!$D$6:$D$105=B553)+('Eventos'!$D$6:$D$105="TODOS"))&gt;0),--('Eventos'!$G$6:$G$105="Ativo"),--('Eventos'!$I$6:$I$105="OK"),'Eventos'!$F$6:$F$105)))</f>
        <v/>
      </c>
      <c r="H553" s="44">
        <f>IF(OR(B553="",E553=""),"",MAX(0,E553*F553*G553))</f>
        <v/>
      </c>
      <c r="I553" s="44">
        <f>IF(H553="","",H553*'Parâmetros'!$B$6)</f>
        <v/>
      </c>
      <c r="J553" s="44">
        <f>IF(H553="","",H553*'Parâmetros'!$B$7)</f>
        <v/>
      </c>
      <c r="K553" s="44">
        <f>IF(H553="","",H553*'Parâmetros'!$B$8)</f>
        <v/>
      </c>
      <c r="L553" s="44">
        <f>IF(H553="","",IF('Parâmetros'!$B$5="Conservador",I553,IF('Parâmetros'!$B$5="Otimista",K553,J553)))</f>
        <v/>
      </c>
      <c r="M553" s="46">
        <f>IF(B553="","",IF(COUNTIFS('Histórico'!$B$6:$B$305,B553,'Histórico'!$J$6:$J$305,"&lt;&gt;")&gt;='Parâmetros'!$B$10,AVERAGEIFS('Histórico'!$K$6:$K$305,'Histórico'!$B$6:$B$305,B553,'Histórico'!$J$6:$J$305,"&lt;&gt;"),'Parâmetros'!$B$9))</f>
        <v/>
      </c>
      <c r="N553" s="44">
        <f>IF(L553="","",MAX(0,L553*(1-M553)))</f>
        <v/>
      </c>
      <c r="O553" s="44">
        <f>IF(L553="","",L553*(1+M553))</f>
        <v/>
      </c>
      <c r="P553" s="44">
        <f>IF(L553="","",IF(INDEX('Parâmetros'!$E$18:$E$117,MATCH(B553,'Parâmetros'!$A$18:$A$117,0))="","",INDEX('Parâmetros'!$E$18:$E$117,MATCH(B553,'Parâmetros'!$A$18:$A$117,0))+N(INDEX('Parâmetros'!$F$18:$F$117,MATCH(B553,'Parâmetros'!$A$18:$A$117,0)))-SUMIFS($L$6:L553,$B$6:B553,B553,$A$6:A553,"&lt;="&amp;A553)))</f>
        <v/>
      </c>
      <c r="Q553" s="44">
        <f>IF(P553="","",MAX(0,-P553))</f>
        <v/>
      </c>
      <c r="R553" s="43">
        <f>IF(B553="","",IF(L553="","SEM BASE",IF(P553="","ESTOQUE NÃO INFORMADO",IF(P553&lt;0,"RUPTURA PREVISTA",IF(D553="Sem histórico","USAR DEMANDA INICIAL",IF(D553="Histórico insuficiente","HISTÓRICO INSUFICIENTE","OK"))))))</f>
        <v/>
      </c>
    </row>
    <row r="554">
      <c r="A554" s="42">
        <f>IF(B554="","",EDATE(EOMONTH('Parâmetros'!$B$2,0)+1,MOD(ROW()-6,12)))</f>
        <v/>
      </c>
      <c r="B55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54" s="43">
        <f>IF(B554="","",INDEX('Parâmetros'!$B$18:$B$117,MATCH(B554,'Parâmetros'!$A$18:$A$117,0)))</f>
        <v/>
      </c>
      <c r="D554" s="43">
        <f>IF(B554="","",INDEX('Parâmetros'!$I$18:$I$117,MATCH(B554,'Parâmetros'!$A$18:$A$117,0)))</f>
        <v/>
      </c>
      <c r="E554" s="44">
        <f>IF(B554="","",IF(COUNTIFS('Histórico'!$B$6:$B$305,B554,'Histórico'!$A$6:$A$305,"&gt;="&amp;EDATE(EOMONTH('Parâmetros'!$B$2,0)+1,-'Parâmetros'!$B$4),'Histórico'!$A$6:$A$305,"&lt;="&amp;'Parâmetros'!$B$2,'Histórico'!$L$6:$L$305,"OK")&gt;='Parâmetros'!$B$11,AVERAGEIFS('Histórico'!$H$6:$H$305,'Histórico'!$B$6:$B$305,B554,'Histórico'!$A$6:$A$305,"&gt;="&amp;EDATE(EOMONTH('Parâmetros'!$B$2,0)+1,-'Parâmetros'!$B$4),'Histórico'!$A$6:$A$305,"&lt;="&amp;'Parâmetros'!$B$2,'Histórico'!$L$6:$L$305,"OK"),IF(INDEX('Parâmetros'!$G$18:$G$117,MATCH(B554,'Parâmetros'!$A$18:$A$117,0))="","",INDEX('Parâmetros'!$G$18:$G$117,MATCH(B554,'Parâmetros'!$A$18:$A$117,0)))))</f>
        <v/>
      </c>
      <c r="F554" s="45">
        <f>IF(B554="","",IF(COUNTIFS('Histórico'!$B$6:$B$305,B554,'Histórico'!$L$6:$L$305,"OK",'Histórico'!$M$6:$M$305,MONTH(A554),'Histórico'!$A$6:$A$305,"&lt;="&amp;'Parâmetros'!$B$2)&gt;='Parâmetros'!$B$12,MAX('Parâmetros'!$B$13,MIN('Parâmetros'!$B$14,IFERROR(AVERAGEIFS('Histórico'!$H$6:$H$305,'Histórico'!$B$6:$B$305,B554,'Histórico'!$L$6:$L$305,"OK",'Histórico'!$M$6:$M$305,MONTH(A554),'Histórico'!$A$6:$A$305,"&lt;="&amp;'Parâmetros'!$B$2)/AVERAGEIFS('Histórico'!$H$6:$H$305,'Histórico'!$B$6:$B$305,B554,'Histórico'!$L$6:$L$305,"OK",'Histórico'!$A$6:$A$305,"&lt;="&amp;'Parâmetros'!$B$2),1))),1))</f>
        <v/>
      </c>
      <c r="G554" s="45">
        <f>IF(OR(A554="",B554=""),"",MAX(0.1,1+SUMPRODUCT(--('Eventos'!$B$6:$B$105&lt;=EOMONTH(A554,0)),--('Eventos'!$C$6:$C$105&gt;=A554),--((('Eventos'!$D$6:$D$105=B554)+('Eventos'!$D$6:$D$105="TODOS"))&gt;0),--('Eventos'!$G$6:$G$105="Ativo"),--('Eventos'!$I$6:$I$105="OK"),'Eventos'!$F$6:$F$105)))</f>
        <v/>
      </c>
      <c r="H554" s="44">
        <f>IF(OR(B554="",E554=""),"",MAX(0,E554*F554*G554))</f>
        <v/>
      </c>
      <c r="I554" s="44">
        <f>IF(H554="","",H554*'Parâmetros'!$B$6)</f>
        <v/>
      </c>
      <c r="J554" s="44">
        <f>IF(H554="","",H554*'Parâmetros'!$B$7)</f>
        <v/>
      </c>
      <c r="K554" s="44">
        <f>IF(H554="","",H554*'Parâmetros'!$B$8)</f>
        <v/>
      </c>
      <c r="L554" s="44">
        <f>IF(H554="","",IF('Parâmetros'!$B$5="Conservador",I554,IF('Parâmetros'!$B$5="Otimista",K554,J554)))</f>
        <v/>
      </c>
      <c r="M554" s="46">
        <f>IF(B554="","",IF(COUNTIFS('Histórico'!$B$6:$B$305,B554,'Histórico'!$J$6:$J$305,"&lt;&gt;")&gt;='Parâmetros'!$B$10,AVERAGEIFS('Histórico'!$K$6:$K$305,'Histórico'!$B$6:$B$305,B554,'Histórico'!$J$6:$J$305,"&lt;&gt;"),'Parâmetros'!$B$9))</f>
        <v/>
      </c>
      <c r="N554" s="44">
        <f>IF(L554="","",MAX(0,L554*(1-M554)))</f>
        <v/>
      </c>
      <c r="O554" s="44">
        <f>IF(L554="","",L554*(1+M554))</f>
        <v/>
      </c>
      <c r="P554" s="44">
        <f>IF(L554="","",IF(INDEX('Parâmetros'!$E$18:$E$117,MATCH(B554,'Parâmetros'!$A$18:$A$117,0))="","",INDEX('Parâmetros'!$E$18:$E$117,MATCH(B554,'Parâmetros'!$A$18:$A$117,0))+N(INDEX('Parâmetros'!$F$18:$F$117,MATCH(B554,'Parâmetros'!$A$18:$A$117,0)))-SUMIFS($L$6:L554,$B$6:B554,B554,$A$6:A554,"&lt;="&amp;A554)))</f>
        <v/>
      </c>
      <c r="Q554" s="44">
        <f>IF(P554="","",MAX(0,-P554))</f>
        <v/>
      </c>
      <c r="R554" s="43">
        <f>IF(B554="","",IF(L554="","SEM BASE",IF(P554="","ESTOQUE NÃO INFORMADO",IF(P554&lt;0,"RUPTURA PREVISTA",IF(D554="Sem histórico","USAR DEMANDA INICIAL",IF(D554="Histórico insuficiente","HISTÓRICO INSUFICIENTE","OK"))))))</f>
        <v/>
      </c>
    </row>
    <row r="555">
      <c r="A555" s="42">
        <f>IF(B555="","",EDATE(EOMONTH('Parâmetros'!$B$2,0)+1,MOD(ROW()-6,12)))</f>
        <v/>
      </c>
      <c r="B55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55" s="43">
        <f>IF(B555="","",INDEX('Parâmetros'!$B$18:$B$117,MATCH(B555,'Parâmetros'!$A$18:$A$117,0)))</f>
        <v/>
      </c>
      <c r="D555" s="43">
        <f>IF(B555="","",INDEX('Parâmetros'!$I$18:$I$117,MATCH(B555,'Parâmetros'!$A$18:$A$117,0)))</f>
        <v/>
      </c>
      <c r="E555" s="44">
        <f>IF(B555="","",IF(COUNTIFS('Histórico'!$B$6:$B$305,B555,'Histórico'!$A$6:$A$305,"&gt;="&amp;EDATE(EOMONTH('Parâmetros'!$B$2,0)+1,-'Parâmetros'!$B$4),'Histórico'!$A$6:$A$305,"&lt;="&amp;'Parâmetros'!$B$2,'Histórico'!$L$6:$L$305,"OK")&gt;='Parâmetros'!$B$11,AVERAGEIFS('Histórico'!$H$6:$H$305,'Histórico'!$B$6:$B$305,B555,'Histórico'!$A$6:$A$305,"&gt;="&amp;EDATE(EOMONTH('Parâmetros'!$B$2,0)+1,-'Parâmetros'!$B$4),'Histórico'!$A$6:$A$305,"&lt;="&amp;'Parâmetros'!$B$2,'Histórico'!$L$6:$L$305,"OK"),IF(INDEX('Parâmetros'!$G$18:$G$117,MATCH(B555,'Parâmetros'!$A$18:$A$117,0))="","",INDEX('Parâmetros'!$G$18:$G$117,MATCH(B555,'Parâmetros'!$A$18:$A$117,0)))))</f>
        <v/>
      </c>
      <c r="F555" s="45">
        <f>IF(B555="","",IF(COUNTIFS('Histórico'!$B$6:$B$305,B555,'Histórico'!$L$6:$L$305,"OK",'Histórico'!$M$6:$M$305,MONTH(A555),'Histórico'!$A$6:$A$305,"&lt;="&amp;'Parâmetros'!$B$2)&gt;='Parâmetros'!$B$12,MAX('Parâmetros'!$B$13,MIN('Parâmetros'!$B$14,IFERROR(AVERAGEIFS('Histórico'!$H$6:$H$305,'Histórico'!$B$6:$B$305,B555,'Histórico'!$L$6:$L$305,"OK",'Histórico'!$M$6:$M$305,MONTH(A555),'Histórico'!$A$6:$A$305,"&lt;="&amp;'Parâmetros'!$B$2)/AVERAGEIFS('Histórico'!$H$6:$H$305,'Histórico'!$B$6:$B$305,B555,'Histórico'!$L$6:$L$305,"OK",'Histórico'!$A$6:$A$305,"&lt;="&amp;'Parâmetros'!$B$2),1))),1))</f>
        <v/>
      </c>
      <c r="G555" s="45">
        <f>IF(OR(A555="",B555=""),"",MAX(0.1,1+SUMPRODUCT(--('Eventos'!$B$6:$B$105&lt;=EOMONTH(A555,0)),--('Eventos'!$C$6:$C$105&gt;=A555),--((('Eventos'!$D$6:$D$105=B555)+('Eventos'!$D$6:$D$105="TODOS"))&gt;0),--('Eventos'!$G$6:$G$105="Ativo"),--('Eventos'!$I$6:$I$105="OK"),'Eventos'!$F$6:$F$105)))</f>
        <v/>
      </c>
      <c r="H555" s="44">
        <f>IF(OR(B555="",E555=""),"",MAX(0,E555*F555*G555))</f>
        <v/>
      </c>
      <c r="I555" s="44">
        <f>IF(H555="","",H555*'Parâmetros'!$B$6)</f>
        <v/>
      </c>
      <c r="J555" s="44">
        <f>IF(H555="","",H555*'Parâmetros'!$B$7)</f>
        <v/>
      </c>
      <c r="K555" s="44">
        <f>IF(H555="","",H555*'Parâmetros'!$B$8)</f>
        <v/>
      </c>
      <c r="L555" s="44">
        <f>IF(H555="","",IF('Parâmetros'!$B$5="Conservador",I555,IF('Parâmetros'!$B$5="Otimista",K555,J555)))</f>
        <v/>
      </c>
      <c r="M555" s="46">
        <f>IF(B555="","",IF(COUNTIFS('Histórico'!$B$6:$B$305,B555,'Histórico'!$J$6:$J$305,"&lt;&gt;")&gt;='Parâmetros'!$B$10,AVERAGEIFS('Histórico'!$K$6:$K$305,'Histórico'!$B$6:$B$305,B555,'Histórico'!$J$6:$J$305,"&lt;&gt;"),'Parâmetros'!$B$9))</f>
        <v/>
      </c>
      <c r="N555" s="44">
        <f>IF(L555="","",MAX(0,L555*(1-M555)))</f>
        <v/>
      </c>
      <c r="O555" s="44">
        <f>IF(L555="","",L555*(1+M555))</f>
        <v/>
      </c>
      <c r="P555" s="44">
        <f>IF(L555="","",IF(INDEX('Parâmetros'!$E$18:$E$117,MATCH(B555,'Parâmetros'!$A$18:$A$117,0))="","",INDEX('Parâmetros'!$E$18:$E$117,MATCH(B555,'Parâmetros'!$A$18:$A$117,0))+N(INDEX('Parâmetros'!$F$18:$F$117,MATCH(B555,'Parâmetros'!$A$18:$A$117,0)))-SUMIFS($L$6:L555,$B$6:B555,B555,$A$6:A555,"&lt;="&amp;A555)))</f>
        <v/>
      </c>
      <c r="Q555" s="44">
        <f>IF(P555="","",MAX(0,-P555))</f>
        <v/>
      </c>
      <c r="R555" s="43">
        <f>IF(B555="","",IF(L555="","SEM BASE",IF(P555="","ESTOQUE NÃO INFORMADO",IF(P555&lt;0,"RUPTURA PREVISTA",IF(D555="Sem histórico","USAR DEMANDA INICIAL",IF(D555="Histórico insuficiente","HISTÓRICO INSUFICIENTE","OK"))))))</f>
        <v/>
      </c>
    </row>
    <row r="556">
      <c r="A556" s="42">
        <f>IF(B556="","",EDATE(EOMONTH('Parâmetros'!$B$2,0)+1,MOD(ROW()-6,12)))</f>
        <v/>
      </c>
      <c r="B55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56" s="43">
        <f>IF(B556="","",INDEX('Parâmetros'!$B$18:$B$117,MATCH(B556,'Parâmetros'!$A$18:$A$117,0)))</f>
        <v/>
      </c>
      <c r="D556" s="43">
        <f>IF(B556="","",INDEX('Parâmetros'!$I$18:$I$117,MATCH(B556,'Parâmetros'!$A$18:$A$117,0)))</f>
        <v/>
      </c>
      <c r="E556" s="44">
        <f>IF(B556="","",IF(COUNTIFS('Histórico'!$B$6:$B$305,B556,'Histórico'!$A$6:$A$305,"&gt;="&amp;EDATE(EOMONTH('Parâmetros'!$B$2,0)+1,-'Parâmetros'!$B$4),'Histórico'!$A$6:$A$305,"&lt;="&amp;'Parâmetros'!$B$2,'Histórico'!$L$6:$L$305,"OK")&gt;='Parâmetros'!$B$11,AVERAGEIFS('Histórico'!$H$6:$H$305,'Histórico'!$B$6:$B$305,B556,'Histórico'!$A$6:$A$305,"&gt;="&amp;EDATE(EOMONTH('Parâmetros'!$B$2,0)+1,-'Parâmetros'!$B$4),'Histórico'!$A$6:$A$305,"&lt;="&amp;'Parâmetros'!$B$2,'Histórico'!$L$6:$L$305,"OK"),IF(INDEX('Parâmetros'!$G$18:$G$117,MATCH(B556,'Parâmetros'!$A$18:$A$117,0))="","",INDEX('Parâmetros'!$G$18:$G$117,MATCH(B556,'Parâmetros'!$A$18:$A$117,0)))))</f>
        <v/>
      </c>
      <c r="F556" s="45">
        <f>IF(B556="","",IF(COUNTIFS('Histórico'!$B$6:$B$305,B556,'Histórico'!$L$6:$L$305,"OK",'Histórico'!$M$6:$M$305,MONTH(A556),'Histórico'!$A$6:$A$305,"&lt;="&amp;'Parâmetros'!$B$2)&gt;='Parâmetros'!$B$12,MAX('Parâmetros'!$B$13,MIN('Parâmetros'!$B$14,IFERROR(AVERAGEIFS('Histórico'!$H$6:$H$305,'Histórico'!$B$6:$B$305,B556,'Histórico'!$L$6:$L$305,"OK",'Histórico'!$M$6:$M$305,MONTH(A556),'Histórico'!$A$6:$A$305,"&lt;="&amp;'Parâmetros'!$B$2)/AVERAGEIFS('Histórico'!$H$6:$H$305,'Histórico'!$B$6:$B$305,B556,'Histórico'!$L$6:$L$305,"OK",'Histórico'!$A$6:$A$305,"&lt;="&amp;'Parâmetros'!$B$2),1))),1))</f>
        <v/>
      </c>
      <c r="G556" s="45">
        <f>IF(OR(A556="",B556=""),"",MAX(0.1,1+SUMPRODUCT(--('Eventos'!$B$6:$B$105&lt;=EOMONTH(A556,0)),--('Eventos'!$C$6:$C$105&gt;=A556),--((('Eventos'!$D$6:$D$105=B556)+('Eventos'!$D$6:$D$105="TODOS"))&gt;0),--('Eventos'!$G$6:$G$105="Ativo"),--('Eventos'!$I$6:$I$105="OK"),'Eventos'!$F$6:$F$105)))</f>
        <v/>
      </c>
      <c r="H556" s="44">
        <f>IF(OR(B556="",E556=""),"",MAX(0,E556*F556*G556))</f>
        <v/>
      </c>
      <c r="I556" s="44">
        <f>IF(H556="","",H556*'Parâmetros'!$B$6)</f>
        <v/>
      </c>
      <c r="J556" s="44">
        <f>IF(H556="","",H556*'Parâmetros'!$B$7)</f>
        <v/>
      </c>
      <c r="K556" s="44">
        <f>IF(H556="","",H556*'Parâmetros'!$B$8)</f>
        <v/>
      </c>
      <c r="L556" s="44">
        <f>IF(H556="","",IF('Parâmetros'!$B$5="Conservador",I556,IF('Parâmetros'!$B$5="Otimista",K556,J556)))</f>
        <v/>
      </c>
      <c r="M556" s="46">
        <f>IF(B556="","",IF(COUNTIFS('Histórico'!$B$6:$B$305,B556,'Histórico'!$J$6:$J$305,"&lt;&gt;")&gt;='Parâmetros'!$B$10,AVERAGEIFS('Histórico'!$K$6:$K$305,'Histórico'!$B$6:$B$305,B556,'Histórico'!$J$6:$J$305,"&lt;&gt;"),'Parâmetros'!$B$9))</f>
        <v/>
      </c>
      <c r="N556" s="44">
        <f>IF(L556="","",MAX(0,L556*(1-M556)))</f>
        <v/>
      </c>
      <c r="O556" s="44">
        <f>IF(L556="","",L556*(1+M556))</f>
        <v/>
      </c>
      <c r="P556" s="44">
        <f>IF(L556="","",IF(INDEX('Parâmetros'!$E$18:$E$117,MATCH(B556,'Parâmetros'!$A$18:$A$117,0))="","",INDEX('Parâmetros'!$E$18:$E$117,MATCH(B556,'Parâmetros'!$A$18:$A$117,0))+N(INDEX('Parâmetros'!$F$18:$F$117,MATCH(B556,'Parâmetros'!$A$18:$A$117,0)))-SUMIFS($L$6:L556,$B$6:B556,B556,$A$6:A556,"&lt;="&amp;A556)))</f>
        <v/>
      </c>
      <c r="Q556" s="44">
        <f>IF(P556="","",MAX(0,-P556))</f>
        <v/>
      </c>
      <c r="R556" s="43">
        <f>IF(B556="","",IF(L556="","SEM BASE",IF(P556="","ESTOQUE NÃO INFORMADO",IF(P556&lt;0,"RUPTURA PREVISTA",IF(D556="Sem histórico","USAR DEMANDA INICIAL",IF(D556="Histórico insuficiente","HISTÓRICO INSUFICIENTE","OK"))))))</f>
        <v/>
      </c>
    </row>
    <row r="557">
      <c r="A557" s="42">
        <f>IF(B557="","",EDATE(EOMONTH('Parâmetros'!$B$2,0)+1,MOD(ROW()-6,12)))</f>
        <v/>
      </c>
      <c r="B55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57" s="43">
        <f>IF(B557="","",INDEX('Parâmetros'!$B$18:$B$117,MATCH(B557,'Parâmetros'!$A$18:$A$117,0)))</f>
        <v/>
      </c>
      <c r="D557" s="43">
        <f>IF(B557="","",INDEX('Parâmetros'!$I$18:$I$117,MATCH(B557,'Parâmetros'!$A$18:$A$117,0)))</f>
        <v/>
      </c>
      <c r="E557" s="44">
        <f>IF(B557="","",IF(COUNTIFS('Histórico'!$B$6:$B$305,B557,'Histórico'!$A$6:$A$305,"&gt;="&amp;EDATE(EOMONTH('Parâmetros'!$B$2,0)+1,-'Parâmetros'!$B$4),'Histórico'!$A$6:$A$305,"&lt;="&amp;'Parâmetros'!$B$2,'Histórico'!$L$6:$L$305,"OK")&gt;='Parâmetros'!$B$11,AVERAGEIFS('Histórico'!$H$6:$H$305,'Histórico'!$B$6:$B$305,B557,'Histórico'!$A$6:$A$305,"&gt;="&amp;EDATE(EOMONTH('Parâmetros'!$B$2,0)+1,-'Parâmetros'!$B$4),'Histórico'!$A$6:$A$305,"&lt;="&amp;'Parâmetros'!$B$2,'Histórico'!$L$6:$L$305,"OK"),IF(INDEX('Parâmetros'!$G$18:$G$117,MATCH(B557,'Parâmetros'!$A$18:$A$117,0))="","",INDEX('Parâmetros'!$G$18:$G$117,MATCH(B557,'Parâmetros'!$A$18:$A$117,0)))))</f>
        <v/>
      </c>
      <c r="F557" s="45">
        <f>IF(B557="","",IF(COUNTIFS('Histórico'!$B$6:$B$305,B557,'Histórico'!$L$6:$L$305,"OK",'Histórico'!$M$6:$M$305,MONTH(A557),'Histórico'!$A$6:$A$305,"&lt;="&amp;'Parâmetros'!$B$2)&gt;='Parâmetros'!$B$12,MAX('Parâmetros'!$B$13,MIN('Parâmetros'!$B$14,IFERROR(AVERAGEIFS('Histórico'!$H$6:$H$305,'Histórico'!$B$6:$B$305,B557,'Histórico'!$L$6:$L$305,"OK",'Histórico'!$M$6:$M$305,MONTH(A557),'Histórico'!$A$6:$A$305,"&lt;="&amp;'Parâmetros'!$B$2)/AVERAGEIFS('Histórico'!$H$6:$H$305,'Histórico'!$B$6:$B$305,B557,'Histórico'!$L$6:$L$305,"OK",'Histórico'!$A$6:$A$305,"&lt;="&amp;'Parâmetros'!$B$2),1))),1))</f>
        <v/>
      </c>
      <c r="G557" s="45">
        <f>IF(OR(A557="",B557=""),"",MAX(0.1,1+SUMPRODUCT(--('Eventos'!$B$6:$B$105&lt;=EOMONTH(A557,0)),--('Eventos'!$C$6:$C$105&gt;=A557),--((('Eventos'!$D$6:$D$105=B557)+('Eventos'!$D$6:$D$105="TODOS"))&gt;0),--('Eventos'!$G$6:$G$105="Ativo"),--('Eventos'!$I$6:$I$105="OK"),'Eventos'!$F$6:$F$105)))</f>
        <v/>
      </c>
      <c r="H557" s="44">
        <f>IF(OR(B557="",E557=""),"",MAX(0,E557*F557*G557))</f>
        <v/>
      </c>
      <c r="I557" s="44">
        <f>IF(H557="","",H557*'Parâmetros'!$B$6)</f>
        <v/>
      </c>
      <c r="J557" s="44">
        <f>IF(H557="","",H557*'Parâmetros'!$B$7)</f>
        <v/>
      </c>
      <c r="K557" s="44">
        <f>IF(H557="","",H557*'Parâmetros'!$B$8)</f>
        <v/>
      </c>
      <c r="L557" s="44">
        <f>IF(H557="","",IF('Parâmetros'!$B$5="Conservador",I557,IF('Parâmetros'!$B$5="Otimista",K557,J557)))</f>
        <v/>
      </c>
      <c r="M557" s="46">
        <f>IF(B557="","",IF(COUNTIFS('Histórico'!$B$6:$B$305,B557,'Histórico'!$J$6:$J$305,"&lt;&gt;")&gt;='Parâmetros'!$B$10,AVERAGEIFS('Histórico'!$K$6:$K$305,'Histórico'!$B$6:$B$305,B557,'Histórico'!$J$6:$J$305,"&lt;&gt;"),'Parâmetros'!$B$9))</f>
        <v/>
      </c>
      <c r="N557" s="44">
        <f>IF(L557="","",MAX(0,L557*(1-M557)))</f>
        <v/>
      </c>
      <c r="O557" s="44">
        <f>IF(L557="","",L557*(1+M557))</f>
        <v/>
      </c>
      <c r="P557" s="44">
        <f>IF(L557="","",IF(INDEX('Parâmetros'!$E$18:$E$117,MATCH(B557,'Parâmetros'!$A$18:$A$117,0))="","",INDEX('Parâmetros'!$E$18:$E$117,MATCH(B557,'Parâmetros'!$A$18:$A$117,0))+N(INDEX('Parâmetros'!$F$18:$F$117,MATCH(B557,'Parâmetros'!$A$18:$A$117,0)))-SUMIFS($L$6:L557,$B$6:B557,B557,$A$6:A557,"&lt;="&amp;A557)))</f>
        <v/>
      </c>
      <c r="Q557" s="44">
        <f>IF(P557="","",MAX(0,-P557))</f>
        <v/>
      </c>
      <c r="R557" s="43">
        <f>IF(B557="","",IF(L557="","SEM BASE",IF(P557="","ESTOQUE NÃO INFORMADO",IF(P557&lt;0,"RUPTURA PREVISTA",IF(D557="Sem histórico","USAR DEMANDA INICIAL",IF(D557="Histórico insuficiente","HISTÓRICO INSUFICIENTE","OK"))))))</f>
        <v/>
      </c>
    </row>
    <row r="558">
      <c r="A558" s="42">
        <f>IF(B558="","",EDATE(EOMONTH('Parâmetros'!$B$2,0)+1,MOD(ROW()-6,12)))</f>
        <v/>
      </c>
      <c r="B55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58" s="43">
        <f>IF(B558="","",INDEX('Parâmetros'!$B$18:$B$117,MATCH(B558,'Parâmetros'!$A$18:$A$117,0)))</f>
        <v/>
      </c>
      <c r="D558" s="43">
        <f>IF(B558="","",INDEX('Parâmetros'!$I$18:$I$117,MATCH(B558,'Parâmetros'!$A$18:$A$117,0)))</f>
        <v/>
      </c>
      <c r="E558" s="44">
        <f>IF(B558="","",IF(COUNTIFS('Histórico'!$B$6:$B$305,B558,'Histórico'!$A$6:$A$305,"&gt;="&amp;EDATE(EOMONTH('Parâmetros'!$B$2,0)+1,-'Parâmetros'!$B$4),'Histórico'!$A$6:$A$305,"&lt;="&amp;'Parâmetros'!$B$2,'Histórico'!$L$6:$L$305,"OK")&gt;='Parâmetros'!$B$11,AVERAGEIFS('Histórico'!$H$6:$H$305,'Histórico'!$B$6:$B$305,B558,'Histórico'!$A$6:$A$305,"&gt;="&amp;EDATE(EOMONTH('Parâmetros'!$B$2,0)+1,-'Parâmetros'!$B$4),'Histórico'!$A$6:$A$305,"&lt;="&amp;'Parâmetros'!$B$2,'Histórico'!$L$6:$L$305,"OK"),IF(INDEX('Parâmetros'!$G$18:$G$117,MATCH(B558,'Parâmetros'!$A$18:$A$117,0))="","",INDEX('Parâmetros'!$G$18:$G$117,MATCH(B558,'Parâmetros'!$A$18:$A$117,0)))))</f>
        <v/>
      </c>
      <c r="F558" s="45">
        <f>IF(B558="","",IF(COUNTIFS('Histórico'!$B$6:$B$305,B558,'Histórico'!$L$6:$L$305,"OK",'Histórico'!$M$6:$M$305,MONTH(A558),'Histórico'!$A$6:$A$305,"&lt;="&amp;'Parâmetros'!$B$2)&gt;='Parâmetros'!$B$12,MAX('Parâmetros'!$B$13,MIN('Parâmetros'!$B$14,IFERROR(AVERAGEIFS('Histórico'!$H$6:$H$305,'Histórico'!$B$6:$B$305,B558,'Histórico'!$L$6:$L$305,"OK",'Histórico'!$M$6:$M$305,MONTH(A558),'Histórico'!$A$6:$A$305,"&lt;="&amp;'Parâmetros'!$B$2)/AVERAGEIFS('Histórico'!$H$6:$H$305,'Histórico'!$B$6:$B$305,B558,'Histórico'!$L$6:$L$305,"OK",'Histórico'!$A$6:$A$305,"&lt;="&amp;'Parâmetros'!$B$2),1))),1))</f>
        <v/>
      </c>
      <c r="G558" s="45">
        <f>IF(OR(A558="",B558=""),"",MAX(0.1,1+SUMPRODUCT(--('Eventos'!$B$6:$B$105&lt;=EOMONTH(A558,0)),--('Eventos'!$C$6:$C$105&gt;=A558),--((('Eventos'!$D$6:$D$105=B558)+('Eventos'!$D$6:$D$105="TODOS"))&gt;0),--('Eventos'!$G$6:$G$105="Ativo"),--('Eventos'!$I$6:$I$105="OK"),'Eventos'!$F$6:$F$105)))</f>
        <v/>
      </c>
      <c r="H558" s="44">
        <f>IF(OR(B558="",E558=""),"",MAX(0,E558*F558*G558))</f>
        <v/>
      </c>
      <c r="I558" s="44">
        <f>IF(H558="","",H558*'Parâmetros'!$B$6)</f>
        <v/>
      </c>
      <c r="J558" s="44">
        <f>IF(H558="","",H558*'Parâmetros'!$B$7)</f>
        <v/>
      </c>
      <c r="K558" s="44">
        <f>IF(H558="","",H558*'Parâmetros'!$B$8)</f>
        <v/>
      </c>
      <c r="L558" s="44">
        <f>IF(H558="","",IF('Parâmetros'!$B$5="Conservador",I558,IF('Parâmetros'!$B$5="Otimista",K558,J558)))</f>
        <v/>
      </c>
      <c r="M558" s="46">
        <f>IF(B558="","",IF(COUNTIFS('Histórico'!$B$6:$B$305,B558,'Histórico'!$J$6:$J$305,"&lt;&gt;")&gt;='Parâmetros'!$B$10,AVERAGEIFS('Histórico'!$K$6:$K$305,'Histórico'!$B$6:$B$305,B558,'Histórico'!$J$6:$J$305,"&lt;&gt;"),'Parâmetros'!$B$9))</f>
        <v/>
      </c>
      <c r="N558" s="44">
        <f>IF(L558="","",MAX(0,L558*(1-M558)))</f>
        <v/>
      </c>
      <c r="O558" s="44">
        <f>IF(L558="","",L558*(1+M558))</f>
        <v/>
      </c>
      <c r="P558" s="44">
        <f>IF(L558="","",IF(INDEX('Parâmetros'!$E$18:$E$117,MATCH(B558,'Parâmetros'!$A$18:$A$117,0))="","",INDEX('Parâmetros'!$E$18:$E$117,MATCH(B558,'Parâmetros'!$A$18:$A$117,0))+N(INDEX('Parâmetros'!$F$18:$F$117,MATCH(B558,'Parâmetros'!$A$18:$A$117,0)))-SUMIFS($L$6:L558,$B$6:B558,B558,$A$6:A558,"&lt;="&amp;A558)))</f>
        <v/>
      </c>
      <c r="Q558" s="44">
        <f>IF(P558="","",MAX(0,-P558))</f>
        <v/>
      </c>
      <c r="R558" s="43">
        <f>IF(B558="","",IF(L558="","SEM BASE",IF(P558="","ESTOQUE NÃO INFORMADO",IF(P558&lt;0,"RUPTURA PREVISTA",IF(D558="Sem histórico","USAR DEMANDA INICIAL",IF(D558="Histórico insuficiente","HISTÓRICO INSUFICIENTE","OK"))))))</f>
        <v/>
      </c>
    </row>
    <row r="559">
      <c r="A559" s="42">
        <f>IF(B559="","",EDATE(EOMONTH('Parâmetros'!$B$2,0)+1,MOD(ROW()-6,12)))</f>
        <v/>
      </c>
      <c r="B55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59" s="43">
        <f>IF(B559="","",INDEX('Parâmetros'!$B$18:$B$117,MATCH(B559,'Parâmetros'!$A$18:$A$117,0)))</f>
        <v/>
      </c>
      <c r="D559" s="43">
        <f>IF(B559="","",INDEX('Parâmetros'!$I$18:$I$117,MATCH(B559,'Parâmetros'!$A$18:$A$117,0)))</f>
        <v/>
      </c>
      <c r="E559" s="44">
        <f>IF(B559="","",IF(COUNTIFS('Histórico'!$B$6:$B$305,B559,'Histórico'!$A$6:$A$305,"&gt;="&amp;EDATE(EOMONTH('Parâmetros'!$B$2,0)+1,-'Parâmetros'!$B$4),'Histórico'!$A$6:$A$305,"&lt;="&amp;'Parâmetros'!$B$2,'Histórico'!$L$6:$L$305,"OK")&gt;='Parâmetros'!$B$11,AVERAGEIFS('Histórico'!$H$6:$H$305,'Histórico'!$B$6:$B$305,B559,'Histórico'!$A$6:$A$305,"&gt;="&amp;EDATE(EOMONTH('Parâmetros'!$B$2,0)+1,-'Parâmetros'!$B$4),'Histórico'!$A$6:$A$305,"&lt;="&amp;'Parâmetros'!$B$2,'Histórico'!$L$6:$L$305,"OK"),IF(INDEX('Parâmetros'!$G$18:$G$117,MATCH(B559,'Parâmetros'!$A$18:$A$117,0))="","",INDEX('Parâmetros'!$G$18:$G$117,MATCH(B559,'Parâmetros'!$A$18:$A$117,0)))))</f>
        <v/>
      </c>
      <c r="F559" s="45">
        <f>IF(B559="","",IF(COUNTIFS('Histórico'!$B$6:$B$305,B559,'Histórico'!$L$6:$L$305,"OK",'Histórico'!$M$6:$M$305,MONTH(A559),'Histórico'!$A$6:$A$305,"&lt;="&amp;'Parâmetros'!$B$2)&gt;='Parâmetros'!$B$12,MAX('Parâmetros'!$B$13,MIN('Parâmetros'!$B$14,IFERROR(AVERAGEIFS('Histórico'!$H$6:$H$305,'Histórico'!$B$6:$B$305,B559,'Histórico'!$L$6:$L$305,"OK",'Histórico'!$M$6:$M$305,MONTH(A559),'Histórico'!$A$6:$A$305,"&lt;="&amp;'Parâmetros'!$B$2)/AVERAGEIFS('Histórico'!$H$6:$H$305,'Histórico'!$B$6:$B$305,B559,'Histórico'!$L$6:$L$305,"OK",'Histórico'!$A$6:$A$305,"&lt;="&amp;'Parâmetros'!$B$2),1))),1))</f>
        <v/>
      </c>
      <c r="G559" s="45">
        <f>IF(OR(A559="",B559=""),"",MAX(0.1,1+SUMPRODUCT(--('Eventos'!$B$6:$B$105&lt;=EOMONTH(A559,0)),--('Eventos'!$C$6:$C$105&gt;=A559),--((('Eventos'!$D$6:$D$105=B559)+('Eventos'!$D$6:$D$105="TODOS"))&gt;0),--('Eventos'!$G$6:$G$105="Ativo"),--('Eventos'!$I$6:$I$105="OK"),'Eventos'!$F$6:$F$105)))</f>
        <v/>
      </c>
      <c r="H559" s="44">
        <f>IF(OR(B559="",E559=""),"",MAX(0,E559*F559*G559))</f>
        <v/>
      </c>
      <c r="I559" s="44">
        <f>IF(H559="","",H559*'Parâmetros'!$B$6)</f>
        <v/>
      </c>
      <c r="J559" s="44">
        <f>IF(H559="","",H559*'Parâmetros'!$B$7)</f>
        <v/>
      </c>
      <c r="K559" s="44">
        <f>IF(H559="","",H559*'Parâmetros'!$B$8)</f>
        <v/>
      </c>
      <c r="L559" s="44">
        <f>IF(H559="","",IF('Parâmetros'!$B$5="Conservador",I559,IF('Parâmetros'!$B$5="Otimista",K559,J559)))</f>
        <v/>
      </c>
      <c r="M559" s="46">
        <f>IF(B559="","",IF(COUNTIFS('Histórico'!$B$6:$B$305,B559,'Histórico'!$J$6:$J$305,"&lt;&gt;")&gt;='Parâmetros'!$B$10,AVERAGEIFS('Histórico'!$K$6:$K$305,'Histórico'!$B$6:$B$305,B559,'Histórico'!$J$6:$J$305,"&lt;&gt;"),'Parâmetros'!$B$9))</f>
        <v/>
      </c>
      <c r="N559" s="44">
        <f>IF(L559="","",MAX(0,L559*(1-M559)))</f>
        <v/>
      </c>
      <c r="O559" s="44">
        <f>IF(L559="","",L559*(1+M559))</f>
        <v/>
      </c>
      <c r="P559" s="44">
        <f>IF(L559="","",IF(INDEX('Parâmetros'!$E$18:$E$117,MATCH(B559,'Parâmetros'!$A$18:$A$117,0))="","",INDEX('Parâmetros'!$E$18:$E$117,MATCH(B559,'Parâmetros'!$A$18:$A$117,0))+N(INDEX('Parâmetros'!$F$18:$F$117,MATCH(B559,'Parâmetros'!$A$18:$A$117,0)))-SUMIFS($L$6:L559,$B$6:B559,B559,$A$6:A559,"&lt;="&amp;A559)))</f>
        <v/>
      </c>
      <c r="Q559" s="44">
        <f>IF(P559="","",MAX(0,-P559))</f>
        <v/>
      </c>
      <c r="R559" s="43">
        <f>IF(B559="","",IF(L559="","SEM BASE",IF(P559="","ESTOQUE NÃO INFORMADO",IF(P559&lt;0,"RUPTURA PREVISTA",IF(D559="Sem histórico","USAR DEMANDA INICIAL",IF(D559="Histórico insuficiente","HISTÓRICO INSUFICIENTE","OK"))))))</f>
        <v/>
      </c>
    </row>
    <row r="560">
      <c r="A560" s="42">
        <f>IF(B560="","",EDATE(EOMONTH('Parâmetros'!$B$2,0)+1,MOD(ROW()-6,12)))</f>
        <v/>
      </c>
      <c r="B56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60" s="43">
        <f>IF(B560="","",INDEX('Parâmetros'!$B$18:$B$117,MATCH(B560,'Parâmetros'!$A$18:$A$117,0)))</f>
        <v/>
      </c>
      <c r="D560" s="43">
        <f>IF(B560="","",INDEX('Parâmetros'!$I$18:$I$117,MATCH(B560,'Parâmetros'!$A$18:$A$117,0)))</f>
        <v/>
      </c>
      <c r="E560" s="44">
        <f>IF(B560="","",IF(COUNTIFS('Histórico'!$B$6:$B$305,B560,'Histórico'!$A$6:$A$305,"&gt;="&amp;EDATE(EOMONTH('Parâmetros'!$B$2,0)+1,-'Parâmetros'!$B$4),'Histórico'!$A$6:$A$305,"&lt;="&amp;'Parâmetros'!$B$2,'Histórico'!$L$6:$L$305,"OK")&gt;='Parâmetros'!$B$11,AVERAGEIFS('Histórico'!$H$6:$H$305,'Histórico'!$B$6:$B$305,B560,'Histórico'!$A$6:$A$305,"&gt;="&amp;EDATE(EOMONTH('Parâmetros'!$B$2,0)+1,-'Parâmetros'!$B$4),'Histórico'!$A$6:$A$305,"&lt;="&amp;'Parâmetros'!$B$2,'Histórico'!$L$6:$L$305,"OK"),IF(INDEX('Parâmetros'!$G$18:$G$117,MATCH(B560,'Parâmetros'!$A$18:$A$117,0))="","",INDEX('Parâmetros'!$G$18:$G$117,MATCH(B560,'Parâmetros'!$A$18:$A$117,0)))))</f>
        <v/>
      </c>
      <c r="F560" s="45">
        <f>IF(B560="","",IF(COUNTIFS('Histórico'!$B$6:$B$305,B560,'Histórico'!$L$6:$L$305,"OK",'Histórico'!$M$6:$M$305,MONTH(A560),'Histórico'!$A$6:$A$305,"&lt;="&amp;'Parâmetros'!$B$2)&gt;='Parâmetros'!$B$12,MAX('Parâmetros'!$B$13,MIN('Parâmetros'!$B$14,IFERROR(AVERAGEIFS('Histórico'!$H$6:$H$305,'Histórico'!$B$6:$B$305,B560,'Histórico'!$L$6:$L$305,"OK",'Histórico'!$M$6:$M$305,MONTH(A560),'Histórico'!$A$6:$A$305,"&lt;="&amp;'Parâmetros'!$B$2)/AVERAGEIFS('Histórico'!$H$6:$H$305,'Histórico'!$B$6:$B$305,B560,'Histórico'!$L$6:$L$305,"OK",'Histórico'!$A$6:$A$305,"&lt;="&amp;'Parâmetros'!$B$2),1))),1))</f>
        <v/>
      </c>
      <c r="G560" s="45">
        <f>IF(OR(A560="",B560=""),"",MAX(0.1,1+SUMPRODUCT(--('Eventos'!$B$6:$B$105&lt;=EOMONTH(A560,0)),--('Eventos'!$C$6:$C$105&gt;=A560),--((('Eventos'!$D$6:$D$105=B560)+('Eventos'!$D$6:$D$105="TODOS"))&gt;0),--('Eventos'!$G$6:$G$105="Ativo"),--('Eventos'!$I$6:$I$105="OK"),'Eventos'!$F$6:$F$105)))</f>
        <v/>
      </c>
      <c r="H560" s="44">
        <f>IF(OR(B560="",E560=""),"",MAX(0,E560*F560*G560))</f>
        <v/>
      </c>
      <c r="I560" s="44">
        <f>IF(H560="","",H560*'Parâmetros'!$B$6)</f>
        <v/>
      </c>
      <c r="J560" s="44">
        <f>IF(H560="","",H560*'Parâmetros'!$B$7)</f>
        <v/>
      </c>
      <c r="K560" s="44">
        <f>IF(H560="","",H560*'Parâmetros'!$B$8)</f>
        <v/>
      </c>
      <c r="L560" s="44">
        <f>IF(H560="","",IF('Parâmetros'!$B$5="Conservador",I560,IF('Parâmetros'!$B$5="Otimista",K560,J560)))</f>
        <v/>
      </c>
      <c r="M560" s="46">
        <f>IF(B560="","",IF(COUNTIFS('Histórico'!$B$6:$B$305,B560,'Histórico'!$J$6:$J$305,"&lt;&gt;")&gt;='Parâmetros'!$B$10,AVERAGEIFS('Histórico'!$K$6:$K$305,'Histórico'!$B$6:$B$305,B560,'Histórico'!$J$6:$J$305,"&lt;&gt;"),'Parâmetros'!$B$9))</f>
        <v/>
      </c>
      <c r="N560" s="44">
        <f>IF(L560="","",MAX(0,L560*(1-M560)))</f>
        <v/>
      </c>
      <c r="O560" s="44">
        <f>IF(L560="","",L560*(1+M560))</f>
        <v/>
      </c>
      <c r="P560" s="44">
        <f>IF(L560="","",IF(INDEX('Parâmetros'!$E$18:$E$117,MATCH(B560,'Parâmetros'!$A$18:$A$117,0))="","",INDEX('Parâmetros'!$E$18:$E$117,MATCH(B560,'Parâmetros'!$A$18:$A$117,0))+N(INDEX('Parâmetros'!$F$18:$F$117,MATCH(B560,'Parâmetros'!$A$18:$A$117,0)))-SUMIFS($L$6:L560,$B$6:B560,B560,$A$6:A560,"&lt;="&amp;A560)))</f>
        <v/>
      </c>
      <c r="Q560" s="44">
        <f>IF(P560="","",MAX(0,-P560))</f>
        <v/>
      </c>
      <c r="R560" s="43">
        <f>IF(B560="","",IF(L560="","SEM BASE",IF(P560="","ESTOQUE NÃO INFORMADO",IF(P560&lt;0,"RUPTURA PREVISTA",IF(D560="Sem histórico","USAR DEMANDA INICIAL",IF(D560="Histórico insuficiente","HISTÓRICO INSUFICIENTE","OK"))))))</f>
        <v/>
      </c>
    </row>
    <row r="561">
      <c r="A561" s="42">
        <f>IF(B561="","",EDATE(EOMONTH('Parâmetros'!$B$2,0)+1,MOD(ROW()-6,12)))</f>
        <v/>
      </c>
      <c r="B56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61" s="43">
        <f>IF(B561="","",INDEX('Parâmetros'!$B$18:$B$117,MATCH(B561,'Parâmetros'!$A$18:$A$117,0)))</f>
        <v/>
      </c>
      <c r="D561" s="43">
        <f>IF(B561="","",INDEX('Parâmetros'!$I$18:$I$117,MATCH(B561,'Parâmetros'!$A$18:$A$117,0)))</f>
        <v/>
      </c>
      <c r="E561" s="44">
        <f>IF(B561="","",IF(COUNTIFS('Histórico'!$B$6:$B$305,B561,'Histórico'!$A$6:$A$305,"&gt;="&amp;EDATE(EOMONTH('Parâmetros'!$B$2,0)+1,-'Parâmetros'!$B$4),'Histórico'!$A$6:$A$305,"&lt;="&amp;'Parâmetros'!$B$2,'Histórico'!$L$6:$L$305,"OK")&gt;='Parâmetros'!$B$11,AVERAGEIFS('Histórico'!$H$6:$H$305,'Histórico'!$B$6:$B$305,B561,'Histórico'!$A$6:$A$305,"&gt;="&amp;EDATE(EOMONTH('Parâmetros'!$B$2,0)+1,-'Parâmetros'!$B$4),'Histórico'!$A$6:$A$305,"&lt;="&amp;'Parâmetros'!$B$2,'Histórico'!$L$6:$L$305,"OK"),IF(INDEX('Parâmetros'!$G$18:$G$117,MATCH(B561,'Parâmetros'!$A$18:$A$117,0))="","",INDEX('Parâmetros'!$G$18:$G$117,MATCH(B561,'Parâmetros'!$A$18:$A$117,0)))))</f>
        <v/>
      </c>
      <c r="F561" s="45">
        <f>IF(B561="","",IF(COUNTIFS('Histórico'!$B$6:$B$305,B561,'Histórico'!$L$6:$L$305,"OK",'Histórico'!$M$6:$M$305,MONTH(A561),'Histórico'!$A$6:$A$305,"&lt;="&amp;'Parâmetros'!$B$2)&gt;='Parâmetros'!$B$12,MAX('Parâmetros'!$B$13,MIN('Parâmetros'!$B$14,IFERROR(AVERAGEIFS('Histórico'!$H$6:$H$305,'Histórico'!$B$6:$B$305,B561,'Histórico'!$L$6:$L$305,"OK",'Histórico'!$M$6:$M$305,MONTH(A561),'Histórico'!$A$6:$A$305,"&lt;="&amp;'Parâmetros'!$B$2)/AVERAGEIFS('Histórico'!$H$6:$H$305,'Histórico'!$B$6:$B$305,B561,'Histórico'!$L$6:$L$305,"OK",'Histórico'!$A$6:$A$305,"&lt;="&amp;'Parâmetros'!$B$2),1))),1))</f>
        <v/>
      </c>
      <c r="G561" s="45">
        <f>IF(OR(A561="",B561=""),"",MAX(0.1,1+SUMPRODUCT(--('Eventos'!$B$6:$B$105&lt;=EOMONTH(A561,0)),--('Eventos'!$C$6:$C$105&gt;=A561),--((('Eventos'!$D$6:$D$105=B561)+('Eventos'!$D$6:$D$105="TODOS"))&gt;0),--('Eventos'!$G$6:$G$105="Ativo"),--('Eventos'!$I$6:$I$105="OK"),'Eventos'!$F$6:$F$105)))</f>
        <v/>
      </c>
      <c r="H561" s="44">
        <f>IF(OR(B561="",E561=""),"",MAX(0,E561*F561*G561))</f>
        <v/>
      </c>
      <c r="I561" s="44">
        <f>IF(H561="","",H561*'Parâmetros'!$B$6)</f>
        <v/>
      </c>
      <c r="J561" s="44">
        <f>IF(H561="","",H561*'Parâmetros'!$B$7)</f>
        <v/>
      </c>
      <c r="K561" s="44">
        <f>IF(H561="","",H561*'Parâmetros'!$B$8)</f>
        <v/>
      </c>
      <c r="L561" s="44">
        <f>IF(H561="","",IF('Parâmetros'!$B$5="Conservador",I561,IF('Parâmetros'!$B$5="Otimista",K561,J561)))</f>
        <v/>
      </c>
      <c r="M561" s="46">
        <f>IF(B561="","",IF(COUNTIFS('Histórico'!$B$6:$B$305,B561,'Histórico'!$J$6:$J$305,"&lt;&gt;")&gt;='Parâmetros'!$B$10,AVERAGEIFS('Histórico'!$K$6:$K$305,'Histórico'!$B$6:$B$305,B561,'Histórico'!$J$6:$J$305,"&lt;&gt;"),'Parâmetros'!$B$9))</f>
        <v/>
      </c>
      <c r="N561" s="44">
        <f>IF(L561="","",MAX(0,L561*(1-M561)))</f>
        <v/>
      </c>
      <c r="O561" s="44">
        <f>IF(L561="","",L561*(1+M561))</f>
        <v/>
      </c>
      <c r="P561" s="44">
        <f>IF(L561="","",IF(INDEX('Parâmetros'!$E$18:$E$117,MATCH(B561,'Parâmetros'!$A$18:$A$117,0))="","",INDEX('Parâmetros'!$E$18:$E$117,MATCH(B561,'Parâmetros'!$A$18:$A$117,0))+N(INDEX('Parâmetros'!$F$18:$F$117,MATCH(B561,'Parâmetros'!$A$18:$A$117,0)))-SUMIFS($L$6:L561,$B$6:B561,B561,$A$6:A561,"&lt;="&amp;A561)))</f>
        <v/>
      </c>
      <c r="Q561" s="44">
        <f>IF(P561="","",MAX(0,-P561))</f>
        <v/>
      </c>
      <c r="R561" s="43">
        <f>IF(B561="","",IF(L561="","SEM BASE",IF(P561="","ESTOQUE NÃO INFORMADO",IF(P561&lt;0,"RUPTURA PREVISTA",IF(D561="Sem histórico","USAR DEMANDA INICIAL",IF(D561="Histórico insuficiente","HISTÓRICO INSUFICIENTE","OK"))))))</f>
        <v/>
      </c>
    </row>
    <row r="562">
      <c r="A562" s="42">
        <f>IF(B562="","",EDATE(EOMONTH('Parâmetros'!$B$2,0)+1,MOD(ROW()-6,12)))</f>
        <v/>
      </c>
      <c r="B56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62" s="43">
        <f>IF(B562="","",INDEX('Parâmetros'!$B$18:$B$117,MATCH(B562,'Parâmetros'!$A$18:$A$117,0)))</f>
        <v/>
      </c>
      <c r="D562" s="43">
        <f>IF(B562="","",INDEX('Parâmetros'!$I$18:$I$117,MATCH(B562,'Parâmetros'!$A$18:$A$117,0)))</f>
        <v/>
      </c>
      <c r="E562" s="44">
        <f>IF(B562="","",IF(COUNTIFS('Histórico'!$B$6:$B$305,B562,'Histórico'!$A$6:$A$305,"&gt;="&amp;EDATE(EOMONTH('Parâmetros'!$B$2,0)+1,-'Parâmetros'!$B$4),'Histórico'!$A$6:$A$305,"&lt;="&amp;'Parâmetros'!$B$2,'Histórico'!$L$6:$L$305,"OK")&gt;='Parâmetros'!$B$11,AVERAGEIFS('Histórico'!$H$6:$H$305,'Histórico'!$B$6:$B$305,B562,'Histórico'!$A$6:$A$305,"&gt;="&amp;EDATE(EOMONTH('Parâmetros'!$B$2,0)+1,-'Parâmetros'!$B$4),'Histórico'!$A$6:$A$305,"&lt;="&amp;'Parâmetros'!$B$2,'Histórico'!$L$6:$L$305,"OK"),IF(INDEX('Parâmetros'!$G$18:$G$117,MATCH(B562,'Parâmetros'!$A$18:$A$117,0))="","",INDEX('Parâmetros'!$G$18:$G$117,MATCH(B562,'Parâmetros'!$A$18:$A$117,0)))))</f>
        <v/>
      </c>
      <c r="F562" s="45">
        <f>IF(B562="","",IF(COUNTIFS('Histórico'!$B$6:$B$305,B562,'Histórico'!$L$6:$L$305,"OK",'Histórico'!$M$6:$M$305,MONTH(A562),'Histórico'!$A$6:$A$305,"&lt;="&amp;'Parâmetros'!$B$2)&gt;='Parâmetros'!$B$12,MAX('Parâmetros'!$B$13,MIN('Parâmetros'!$B$14,IFERROR(AVERAGEIFS('Histórico'!$H$6:$H$305,'Histórico'!$B$6:$B$305,B562,'Histórico'!$L$6:$L$305,"OK",'Histórico'!$M$6:$M$305,MONTH(A562),'Histórico'!$A$6:$A$305,"&lt;="&amp;'Parâmetros'!$B$2)/AVERAGEIFS('Histórico'!$H$6:$H$305,'Histórico'!$B$6:$B$305,B562,'Histórico'!$L$6:$L$305,"OK",'Histórico'!$A$6:$A$305,"&lt;="&amp;'Parâmetros'!$B$2),1))),1))</f>
        <v/>
      </c>
      <c r="G562" s="45">
        <f>IF(OR(A562="",B562=""),"",MAX(0.1,1+SUMPRODUCT(--('Eventos'!$B$6:$B$105&lt;=EOMONTH(A562,0)),--('Eventos'!$C$6:$C$105&gt;=A562),--((('Eventos'!$D$6:$D$105=B562)+('Eventos'!$D$6:$D$105="TODOS"))&gt;0),--('Eventos'!$G$6:$G$105="Ativo"),--('Eventos'!$I$6:$I$105="OK"),'Eventos'!$F$6:$F$105)))</f>
        <v/>
      </c>
      <c r="H562" s="44">
        <f>IF(OR(B562="",E562=""),"",MAX(0,E562*F562*G562))</f>
        <v/>
      </c>
      <c r="I562" s="44">
        <f>IF(H562="","",H562*'Parâmetros'!$B$6)</f>
        <v/>
      </c>
      <c r="J562" s="44">
        <f>IF(H562="","",H562*'Parâmetros'!$B$7)</f>
        <v/>
      </c>
      <c r="K562" s="44">
        <f>IF(H562="","",H562*'Parâmetros'!$B$8)</f>
        <v/>
      </c>
      <c r="L562" s="44">
        <f>IF(H562="","",IF('Parâmetros'!$B$5="Conservador",I562,IF('Parâmetros'!$B$5="Otimista",K562,J562)))</f>
        <v/>
      </c>
      <c r="M562" s="46">
        <f>IF(B562="","",IF(COUNTIFS('Histórico'!$B$6:$B$305,B562,'Histórico'!$J$6:$J$305,"&lt;&gt;")&gt;='Parâmetros'!$B$10,AVERAGEIFS('Histórico'!$K$6:$K$305,'Histórico'!$B$6:$B$305,B562,'Histórico'!$J$6:$J$305,"&lt;&gt;"),'Parâmetros'!$B$9))</f>
        <v/>
      </c>
      <c r="N562" s="44">
        <f>IF(L562="","",MAX(0,L562*(1-M562)))</f>
        <v/>
      </c>
      <c r="O562" s="44">
        <f>IF(L562="","",L562*(1+M562))</f>
        <v/>
      </c>
      <c r="P562" s="44">
        <f>IF(L562="","",IF(INDEX('Parâmetros'!$E$18:$E$117,MATCH(B562,'Parâmetros'!$A$18:$A$117,0))="","",INDEX('Parâmetros'!$E$18:$E$117,MATCH(B562,'Parâmetros'!$A$18:$A$117,0))+N(INDEX('Parâmetros'!$F$18:$F$117,MATCH(B562,'Parâmetros'!$A$18:$A$117,0)))-SUMIFS($L$6:L562,$B$6:B562,B562,$A$6:A562,"&lt;="&amp;A562)))</f>
        <v/>
      </c>
      <c r="Q562" s="44">
        <f>IF(P562="","",MAX(0,-P562))</f>
        <v/>
      </c>
      <c r="R562" s="43">
        <f>IF(B562="","",IF(L562="","SEM BASE",IF(P562="","ESTOQUE NÃO INFORMADO",IF(P562&lt;0,"RUPTURA PREVISTA",IF(D562="Sem histórico","USAR DEMANDA INICIAL",IF(D562="Histórico insuficiente","HISTÓRICO INSUFICIENTE","OK"))))))</f>
        <v/>
      </c>
    </row>
    <row r="563">
      <c r="A563" s="42">
        <f>IF(B563="","",EDATE(EOMONTH('Parâmetros'!$B$2,0)+1,MOD(ROW()-6,12)))</f>
        <v/>
      </c>
      <c r="B56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63" s="43">
        <f>IF(B563="","",INDEX('Parâmetros'!$B$18:$B$117,MATCH(B563,'Parâmetros'!$A$18:$A$117,0)))</f>
        <v/>
      </c>
      <c r="D563" s="43">
        <f>IF(B563="","",INDEX('Parâmetros'!$I$18:$I$117,MATCH(B563,'Parâmetros'!$A$18:$A$117,0)))</f>
        <v/>
      </c>
      <c r="E563" s="44">
        <f>IF(B563="","",IF(COUNTIFS('Histórico'!$B$6:$B$305,B563,'Histórico'!$A$6:$A$305,"&gt;="&amp;EDATE(EOMONTH('Parâmetros'!$B$2,0)+1,-'Parâmetros'!$B$4),'Histórico'!$A$6:$A$305,"&lt;="&amp;'Parâmetros'!$B$2,'Histórico'!$L$6:$L$305,"OK")&gt;='Parâmetros'!$B$11,AVERAGEIFS('Histórico'!$H$6:$H$305,'Histórico'!$B$6:$B$305,B563,'Histórico'!$A$6:$A$305,"&gt;="&amp;EDATE(EOMONTH('Parâmetros'!$B$2,0)+1,-'Parâmetros'!$B$4),'Histórico'!$A$6:$A$305,"&lt;="&amp;'Parâmetros'!$B$2,'Histórico'!$L$6:$L$305,"OK"),IF(INDEX('Parâmetros'!$G$18:$G$117,MATCH(B563,'Parâmetros'!$A$18:$A$117,0))="","",INDEX('Parâmetros'!$G$18:$G$117,MATCH(B563,'Parâmetros'!$A$18:$A$117,0)))))</f>
        <v/>
      </c>
      <c r="F563" s="45">
        <f>IF(B563="","",IF(COUNTIFS('Histórico'!$B$6:$B$305,B563,'Histórico'!$L$6:$L$305,"OK",'Histórico'!$M$6:$M$305,MONTH(A563),'Histórico'!$A$6:$A$305,"&lt;="&amp;'Parâmetros'!$B$2)&gt;='Parâmetros'!$B$12,MAX('Parâmetros'!$B$13,MIN('Parâmetros'!$B$14,IFERROR(AVERAGEIFS('Histórico'!$H$6:$H$305,'Histórico'!$B$6:$B$305,B563,'Histórico'!$L$6:$L$305,"OK",'Histórico'!$M$6:$M$305,MONTH(A563),'Histórico'!$A$6:$A$305,"&lt;="&amp;'Parâmetros'!$B$2)/AVERAGEIFS('Histórico'!$H$6:$H$305,'Histórico'!$B$6:$B$305,B563,'Histórico'!$L$6:$L$305,"OK",'Histórico'!$A$6:$A$305,"&lt;="&amp;'Parâmetros'!$B$2),1))),1))</f>
        <v/>
      </c>
      <c r="G563" s="45">
        <f>IF(OR(A563="",B563=""),"",MAX(0.1,1+SUMPRODUCT(--('Eventos'!$B$6:$B$105&lt;=EOMONTH(A563,0)),--('Eventos'!$C$6:$C$105&gt;=A563),--((('Eventos'!$D$6:$D$105=B563)+('Eventos'!$D$6:$D$105="TODOS"))&gt;0),--('Eventos'!$G$6:$G$105="Ativo"),--('Eventos'!$I$6:$I$105="OK"),'Eventos'!$F$6:$F$105)))</f>
        <v/>
      </c>
      <c r="H563" s="44">
        <f>IF(OR(B563="",E563=""),"",MAX(0,E563*F563*G563))</f>
        <v/>
      </c>
      <c r="I563" s="44">
        <f>IF(H563="","",H563*'Parâmetros'!$B$6)</f>
        <v/>
      </c>
      <c r="J563" s="44">
        <f>IF(H563="","",H563*'Parâmetros'!$B$7)</f>
        <v/>
      </c>
      <c r="K563" s="44">
        <f>IF(H563="","",H563*'Parâmetros'!$B$8)</f>
        <v/>
      </c>
      <c r="L563" s="44">
        <f>IF(H563="","",IF('Parâmetros'!$B$5="Conservador",I563,IF('Parâmetros'!$B$5="Otimista",K563,J563)))</f>
        <v/>
      </c>
      <c r="M563" s="46">
        <f>IF(B563="","",IF(COUNTIFS('Histórico'!$B$6:$B$305,B563,'Histórico'!$J$6:$J$305,"&lt;&gt;")&gt;='Parâmetros'!$B$10,AVERAGEIFS('Histórico'!$K$6:$K$305,'Histórico'!$B$6:$B$305,B563,'Histórico'!$J$6:$J$305,"&lt;&gt;"),'Parâmetros'!$B$9))</f>
        <v/>
      </c>
      <c r="N563" s="44">
        <f>IF(L563="","",MAX(0,L563*(1-M563)))</f>
        <v/>
      </c>
      <c r="O563" s="44">
        <f>IF(L563="","",L563*(1+M563))</f>
        <v/>
      </c>
      <c r="P563" s="44">
        <f>IF(L563="","",IF(INDEX('Parâmetros'!$E$18:$E$117,MATCH(B563,'Parâmetros'!$A$18:$A$117,0))="","",INDEX('Parâmetros'!$E$18:$E$117,MATCH(B563,'Parâmetros'!$A$18:$A$117,0))+N(INDEX('Parâmetros'!$F$18:$F$117,MATCH(B563,'Parâmetros'!$A$18:$A$117,0)))-SUMIFS($L$6:L563,$B$6:B563,B563,$A$6:A563,"&lt;="&amp;A563)))</f>
        <v/>
      </c>
      <c r="Q563" s="44">
        <f>IF(P563="","",MAX(0,-P563))</f>
        <v/>
      </c>
      <c r="R563" s="43">
        <f>IF(B563="","",IF(L563="","SEM BASE",IF(P563="","ESTOQUE NÃO INFORMADO",IF(P563&lt;0,"RUPTURA PREVISTA",IF(D563="Sem histórico","USAR DEMANDA INICIAL",IF(D563="Histórico insuficiente","HISTÓRICO INSUFICIENTE","OK"))))))</f>
        <v/>
      </c>
    </row>
    <row r="564">
      <c r="A564" s="42">
        <f>IF(B564="","",EDATE(EOMONTH('Parâmetros'!$B$2,0)+1,MOD(ROW()-6,12)))</f>
        <v/>
      </c>
      <c r="B56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64" s="43">
        <f>IF(B564="","",INDEX('Parâmetros'!$B$18:$B$117,MATCH(B564,'Parâmetros'!$A$18:$A$117,0)))</f>
        <v/>
      </c>
      <c r="D564" s="43">
        <f>IF(B564="","",INDEX('Parâmetros'!$I$18:$I$117,MATCH(B564,'Parâmetros'!$A$18:$A$117,0)))</f>
        <v/>
      </c>
      <c r="E564" s="44">
        <f>IF(B564="","",IF(COUNTIFS('Histórico'!$B$6:$B$305,B564,'Histórico'!$A$6:$A$305,"&gt;="&amp;EDATE(EOMONTH('Parâmetros'!$B$2,0)+1,-'Parâmetros'!$B$4),'Histórico'!$A$6:$A$305,"&lt;="&amp;'Parâmetros'!$B$2,'Histórico'!$L$6:$L$305,"OK")&gt;='Parâmetros'!$B$11,AVERAGEIFS('Histórico'!$H$6:$H$305,'Histórico'!$B$6:$B$305,B564,'Histórico'!$A$6:$A$305,"&gt;="&amp;EDATE(EOMONTH('Parâmetros'!$B$2,0)+1,-'Parâmetros'!$B$4),'Histórico'!$A$6:$A$305,"&lt;="&amp;'Parâmetros'!$B$2,'Histórico'!$L$6:$L$305,"OK"),IF(INDEX('Parâmetros'!$G$18:$G$117,MATCH(B564,'Parâmetros'!$A$18:$A$117,0))="","",INDEX('Parâmetros'!$G$18:$G$117,MATCH(B564,'Parâmetros'!$A$18:$A$117,0)))))</f>
        <v/>
      </c>
      <c r="F564" s="45">
        <f>IF(B564="","",IF(COUNTIFS('Histórico'!$B$6:$B$305,B564,'Histórico'!$L$6:$L$305,"OK",'Histórico'!$M$6:$M$305,MONTH(A564),'Histórico'!$A$6:$A$305,"&lt;="&amp;'Parâmetros'!$B$2)&gt;='Parâmetros'!$B$12,MAX('Parâmetros'!$B$13,MIN('Parâmetros'!$B$14,IFERROR(AVERAGEIFS('Histórico'!$H$6:$H$305,'Histórico'!$B$6:$B$305,B564,'Histórico'!$L$6:$L$305,"OK",'Histórico'!$M$6:$M$305,MONTH(A564),'Histórico'!$A$6:$A$305,"&lt;="&amp;'Parâmetros'!$B$2)/AVERAGEIFS('Histórico'!$H$6:$H$305,'Histórico'!$B$6:$B$305,B564,'Histórico'!$L$6:$L$305,"OK",'Histórico'!$A$6:$A$305,"&lt;="&amp;'Parâmetros'!$B$2),1))),1))</f>
        <v/>
      </c>
      <c r="G564" s="45">
        <f>IF(OR(A564="",B564=""),"",MAX(0.1,1+SUMPRODUCT(--('Eventos'!$B$6:$B$105&lt;=EOMONTH(A564,0)),--('Eventos'!$C$6:$C$105&gt;=A564),--((('Eventos'!$D$6:$D$105=B564)+('Eventos'!$D$6:$D$105="TODOS"))&gt;0),--('Eventos'!$G$6:$G$105="Ativo"),--('Eventos'!$I$6:$I$105="OK"),'Eventos'!$F$6:$F$105)))</f>
        <v/>
      </c>
      <c r="H564" s="44">
        <f>IF(OR(B564="",E564=""),"",MAX(0,E564*F564*G564))</f>
        <v/>
      </c>
      <c r="I564" s="44">
        <f>IF(H564="","",H564*'Parâmetros'!$B$6)</f>
        <v/>
      </c>
      <c r="J564" s="44">
        <f>IF(H564="","",H564*'Parâmetros'!$B$7)</f>
        <v/>
      </c>
      <c r="K564" s="44">
        <f>IF(H564="","",H564*'Parâmetros'!$B$8)</f>
        <v/>
      </c>
      <c r="L564" s="44">
        <f>IF(H564="","",IF('Parâmetros'!$B$5="Conservador",I564,IF('Parâmetros'!$B$5="Otimista",K564,J564)))</f>
        <v/>
      </c>
      <c r="M564" s="46">
        <f>IF(B564="","",IF(COUNTIFS('Histórico'!$B$6:$B$305,B564,'Histórico'!$J$6:$J$305,"&lt;&gt;")&gt;='Parâmetros'!$B$10,AVERAGEIFS('Histórico'!$K$6:$K$305,'Histórico'!$B$6:$B$305,B564,'Histórico'!$J$6:$J$305,"&lt;&gt;"),'Parâmetros'!$B$9))</f>
        <v/>
      </c>
      <c r="N564" s="44">
        <f>IF(L564="","",MAX(0,L564*(1-M564)))</f>
        <v/>
      </c>
      <c r="O564" s="44">
        <f>IF(L564="","",L564*(1+M564))</f>
        <v/>
      </c>
      <c r="P564" s="44">
        <f>IF(L564="","",IF(INDEX('Parâmetros'!$E$18:$E$117,MATCH(B564,'Parâmetros'!$A$18:$A$117,0))="","",INDEX('Parâmetros'!$E$18:$E$117,MATCH(B564,'Parâmetros'!$A$18:$A$117,0))+N(INDEX('Parâmetros'!$F$18:$F$117,MATCH(B564,'Parâmetros'!$A$18:$A$117,0)))-SUMIFS($L$6:L564,$B$6:B564,B564,$A$6:A564,"&lt;="&amp;A564)))</f>
        <v/>
      </c>
      <c r="Q564" s="44">
        <f>IF(P564="","",MAX(0,-P564))</f>
        <v/>
      </c>
      <c r="R564" s="43">
        <f>IF(B564="","",IF(L564="","SEM BASE",IF(P564="","ESTOQUE NÃO INFORMADO",IF(P564&lt;0,"RUPTURA PREVISTA",IF(D564="Sem histórico","USAR DEMANDA INICIAL",IF(D564="Histórico insuficiente","HISTÓRICO INSUFICIENTE","OK"))))))</f>
        <v/>
      </c>
    </row>
    <row r="565">
      <c r="A565" s="42">
        <f>IF(B565="","",EDATE(EOMONTH('Parâmetros'!$B$2,0)+1,MOD(ROW()-6,12)))</f>
        <v/>
      </c>
      <c r="B56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65" s="43">
        <f>IF(B565="","",INDEX('Parâmetros'!$B$18:$B$117,MATCH(B565,'Parâmetros'!$A$18:$A$117,0)))</f>
        <v/>
      </c>
      <c r="D565" s="43">
        <f>IF(B565="","",INDEX('Parâmetros'!$I$18:$I$117,MATCH(B565,'Parâmetros'!$A$18:$A$117,0)))</f>
        <v/>
      </c>
      <c r="E565" s="44">
        <f>IF(B565="","",IF(COUNTIFS('Histórico'!$B$6:$B$305,B565,'Histórico'!$A$6:$A$305,"&gt;="&amp;EDATE(EOMONTH('Parâmetros'!$B$2,0)+1,-'Parâmetros'!$B$4),'Histórico'!$A$6:$A$305,"&lt;="&amp;'Parâmetros'!$B$2,'Histórico'!$L$6:$L$305,"OK")&gt;='Parâmetros'!$B$11,AVERAGEIFS('Histórico'!$H$6:$H$305,'Histórico'!$B$6:$B$305,B565,'Histórico'!$A$6:$A$305,"&gt;="&amp;EDATE(EOMONTH('Parâmetros'!$B$2,0)+1,-'Parâmetros'!$B$4),'Histórico'!$A$6:$A$305,"&lt;="&amp;'Parâmetros'!$B$2,'Histórico'!$L$6:$L$305,"OK"),IF(INDEX('Parâmetros'!$G$18:$G$117,MATCH(B565,'Parâmetros'!$A$18:$A$117,0))="","",INDEX('Parâmetros'!$G$18:$G$117,MATCH(B565,'Parâmetros'!$A$18:$A$117,0)))))</f>
        <v/>
      </c>
      <c r="F565" s="45">
        <f>IF(B565="","",IF(COUNTIFS('Histórico'!$B$6:$B$305,B565,'Histórico'!$L$6:$L$305,"OK",'Histórico'!$M$6:$M$305,MONTH(A565),'Histórico'!$A$6:$A$305,"&lt;="&amp;'Parâmetros'!$B$2)&gt;='Parâmetros'!$B$12,MAX('Parâmetros'!$B$13,MIN('Parâmetros'!$B$14,IFERROR(AVERAGEIFS('Histórico'!$H$6:$H$305,'Histórico'!$B$6:$B$305,B565,'Histórico'!$L$6:$L$305,"OK",'Histórico'!$M$6:$M$305,MONTH(A565),'Histórico'!$A$6:$A$305,"&lt;="&amp;'Parâmetros'!$B$2)/AVERAGEIFS('Histórico'!$H$6:$H$305,'Histórico'!$B$6:$B$305,B565,'Histórico'!$L$6:$L$305,"OK",'Histórico'!$A$6:$A$305,"&lt;="&amp;'Parâmetros'!$B$2),1))),1))</f>
        <v/>
      </c>
      <c r="G565" s="45">
        <f>IF(OR(A565="",B565=""),"",MAX(0.1,1+SUMPRODUCT(--('Eventos'!$B$6:$B$105&lt;=EOMONTH(A565,0)),--('Eventos'!$C$6:$C$105&gt;=A565),--((('Eventos'!$D$6:$D$105=B565)+('Eventos'!$D$6:$D$105="TODOS"))&gt;0),--('Eventos'!$G$6:$G$105="Ativo"),--('Eventos'!$I$6:$I$105="OK"),'Eventos'!$F$6:$F$105)))</f>
        <v/>
      </c>
      <c r="H565" s="44">
        <f>IF(OR(B565="",E565=""),"",MAX(0,E565*F565*G565))</f>
        <v/>
      </c>
      <c r="I565" s="44">
        <f>IF(H565="","",H565*'Parâmetros'!$B$6)</f>
        <v/>
      </c>
      <c r="J565" s="44">
        <f>IF(H565="","",H565*'Parâmetros'!$B$7)</f>
        <v/>
      </c>
      <c r="K565" s="44">
        <f>IF(H565="","",H565*'Parâmetros'!$B$8)</f>
        <v/>
      </c>
      <c r="L565" s="44">
        <f>IF(H565="","",IF('Parâmetros'!$B$5="Conservador",I565,IF('Parâmetros'!$B$5="Otimista",K565,J565)))</f>
        <v/>
      </c>
      <c r="M565" s="46">
        <f>IF(B565="","",IF(COUNTIFS('Histórico'!$B$6:$B$305,B565,'Histórico'!$J$6:$J$305,"&lt;&gt;")&gt;='Parâmetros'!$B$10,AVERAGEIFS('Histórico'!$K$6:$K$305,'Histórico'!$B$6:$B$305,B565,'Histórico'!$J$6:$J$305,"&lt;&gt;"),'Parâmetros'!$B$9))</f>
        <v/>
      </c>
      <c r="N565" s="44">
        <f>IF(L565="","",MAX(0,L565*(1-M565)))</f>
        <v/>
      </c>
      <c r="O565" s="44">
        <f>IF(L565="","",L565*(1+M565))</f>
        <v/>
      </c>
      <c r="P565" s="44">
        <f>IF(L565="","",IF(INDEX('Parâmetros'!$E$18:$E$117,MATCH(B565,'Parâmetros'!$A$18:$A$117,0))="","",INDEX('Parâmetros'!$E$18:$E$117,MATCH(B565,'Parâmetros'!$A$18:$A$117,0))+N(INDEX('Parâmetros'!$F$18:$F$117,MATCH(B565,'Parâmetros'!$A$18:$A$117,0)))-SUMIFS($L$6:L565,$B$6:B565,B565,$A$6:A565,"&lt;="&amp;A565)))</f>
        <v/>
      </c>
      <c r="Q565" s="44">
        <f>IF(P565="","",MAX(0,-P565))</f>
        <v/>
      </c>
      <c r="R565" s="43">
        <f>IF(B565="","",IF(L565="","SEM BASE",IF(P565="","ESTOQUE NÃO INFORMADO",IF(P565&lt;0,"RUPTURA PREVISTA",IF(D565="Sem histórico","USAR DEMANDA INICIAL",IF(D565="Histórico insuficiente","HISTÓRICO INSUFICIENTE","OK"))))))</f>
        <v/>
      </c>
    </row>
    <row r="566">
      <c r="A566" s="42">
        <f>IF(B566="","",EDATE(EOMONTH('Parâmetros'!$B$2,0)+1,MOD(ROW()-6,12)))</f>
        <v/>
      </c>
      <c r="B56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66" s="43">
        <f>IF(B566="","",INDEX('Parâmetros'!$B$18:$B$117,MATCH(B566,'Parâmetros'!$A$18:$A$117,0)))</f>
        <v/>
      </c>
      <c r="D566" s="43">
        <f>IF(B566="","",INDEX('Parâmetros'!$I$18:$I$117,MATCH(B566,'Parâmetros'!$A$18:$A$117,0)))</f>
        <v/>
      </c>
      <c r="E566" s="44">
        <f>IF(B566="","",IF(COUNTIFS('Histórico'!$B$6:$B$305,B566,'Histórico'!$A$6:$A$305,"&gt;="&amp;EDATE(EOMONTH('Parâmetros'!$B$2,0)+1,-'Parâmetros'!$B$4),'Histórico'!$A$6:$A$305,"&lt;="&amp;'Parâmetros'!$B$2,'Histórico'!$L$6:$L$305,"OK")&gt;='Parâmetros'!$B$11,AVERAGEIFS('Histórico'!$H$6:$H$305,'Histórico'!$B$6:$B$305,B566,'Histórico'!$A$6:$A$305,"&gt;="&amp;EDATE(EOMONTH('Parâmetros'!$B$2,0)+1,-'Parâmetros'!$B$4),'Histórico'!$A$6:$A$305,"&lt;="&amp;'Parâmetros'!$B$2,'Histórico'!$L$6:$L$305,"OK"),IF(INDEX('Parâmetros'!$G$18:$G$117,MATCH(B566,'Parâmetros'!$A$18:$A$117,0))="","",INDEX('Parâmetros'!$G$18:$G$117,MATCH(B566,'Parâmetros'!$A$18:$A$117,0)))))</f>
        <v/>
      </c>
      <c r="F566" s="45">
        <f>IF(B566="","",IF(COUNTIFS('Histórico'!$B$6:$B$305,B566,'Histórico'!$L$6:$L$305,"OK",'Histórico'!$M$6:$M$305,MONTH(A566),'Histórico'!$A$6:$A$305,"&lt;="&amp;'Parâmetros'!$B$2)&gt;='Parâmetros'!$B$12,MAX('Parâmetros'!$B$13,MIN('Parâmetros'!$B$14,IFERROR(AVERAGEIFS('Histórico'!$H$6:$H$305,'Histórico'!$B$6:$B$305,B566,'Histórico'!$L$6:$L$305,"OK",'Histórico'!$M$6:$M$305,MONTH(A566),'Histórico'!$A$6:$A$305,"&lt;="&amp;'Parâmetros'!$B$2)/AVERAGEIFS('Histórico'!$H$6:$H$305,'Histórico'!$B$6:$B$305,B566,'Histórico'!$L$6:$L$305,"OK",'Histórico'!$A$6:$A$305,"&lt;="&amp;'Parâmetros'!$B$2),1))),1))</f>
        <v/>
      </c>
      <c r="G566" s="45">
        <f>IF(OR(A566="",B566=""),"",MAX(0.1,1+SUMPRODUCT(--('Eventos'!$B$6:$B$105&lt;=EOMONTH(A566,0)),--('Eventos'!$C$6:$C$105&gt;=A566),--((('Eventos'!$D$6:$D$105=B566)+('Eventos'!$D$6:$D$105="TODOS"))&gt;0),--('Eventos'!$G$6:$G$105="Ativo"),--('Eventos'!$I$6:$I$105="OK"),'Eventos'!$F$6:$F$105)))</f>
        <v/>
      </c>
      <c r="H566" s="44">
        <f>IF(OR(B566="",E566=""),"",MAX(0,E566*F566*G566))</f>
        <v/>
      </c>
      <c r="I566" s="44">
        <f>IF(H566="","",H566*'Parâmetros'!$B$6)</f>
        <v/>
      </c>
      <c r="J566" s="44">
        <f>IF(H566="","",H566*'Parâmetros'!$B$7)</f>
        <v/>
      </c>
      <c r="K566" s="44">
        <f>IF(H566="","",H566*'Parâmetros'!$B$8)</f>
        <v/>
      </c>
      <c r="L566" s="44">
        <f>IF(H566="","",IF('Parâmetros'!$B$5="Conservador",I566,IF('Parâmetros'!$B$5="Otimista",K566,J566)))</f>
        <v/>
      </c>
      <c r="M566" s="46">
        <f>IF(B566="","",IF(COUNTIFS('Histórico'!$B$6:$B$305,B566,'Histórico'!$J$6:$J$305,"&lt;&gt;")&gt;='Parâmetros'!$B$10,AVERAGEIFS('Histórico'!$K$6:$K$305,'Histórico'!$B$6:$B$305,B566,'Histórico'!$J$6:$J$305,"&lt;&gt;"),'Parâmetros'!$B$9))</f>
        <v/>
      </c>
      <c r="N566" s="44">
        <f>IF(L566="","",MAX(0,L566*(1-M566)))</f>
        <v/>
      </c>
      <c r="O566" s="44">
        <f>IF(L566="","",L566*(1+M566))</f>
        <v/>
      </c>
      <c r="P566" s="44">
        <f>IF(L566="","",IF(INDEX('Parâmetros'!$E$18:$E$117,MATCH(B566,'Parâmetros'!$A$18:$A$117,0))="","",INDEX('Parâmetros'!$E$18:$E$117,MATCH(B566,'Parâmetros'!$A$18:$A$117,0))+N(INDEX('Parâmetros'!$F$18:$F$117,MATCH(B566,'Parâmetros'!$A$18:$A$117,0)))-SUMIFS($L$6:L566,$B$6:B566,B566,$A$6:A566,"&lt;="&amp;A566)))</f>
        <v/>
      </c>
      <c r="Q566" s="44">
        <f>IF(P566="","",MAX(0,-P566))</f>
        <v/>
      </c>
      <c r="R566" s="43">
        <f>IF(B566="","",IF(L566="","SEM BASE",IF(P566="","ESTOQUE NÃO INFORMADO",IF(P566&lt;0,"RUPTURA PREVISTA",IF(D566="Sem histórico","USAR DEMANDA INICIAL",IF(D566="Histórico insuficiente","HISTÓRICO INSUFICIENTE","OK"))))))</f>
        <v/>
      </c>
    </row>
    <row r="567">
      <c r="A567" s="42">
        <f>IF(B567="","",EDATE(EOMONTH('Parâmetros'!$B$2,0)+1,MOD(ROW()-6,12)))</f>
        <v/>
      </c>
      <c r="B56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67" s="43">
        <f>IF(B567="","",INDEX('Parâmetros'!$B$18:$B$117,MATCH(B567,'Parâmetros'!$A$18:$A$117,0)))</f>
        <v/>
      </c>
      <c r="D567" s="43">
        <f>IF(B567="","",INDEX('Parâmetros'!$I$18:$I$117,MATCH(B567,'Parâmetros'!$A$18:$A$117,0)))</f>
        <v/>
      </c>
      <c r="E567" s="44">
        <f>IF(B567="","",IF(COUNTIFS('Histórico'!$B$6:$B$305,B567,'Histórico'!$A$6:$A$305,"&gt;="&amp;EDATE(EOMONTH('Parâmetros'!$B$2,0)+1,-'Parâmetros'!$B$4),'Histórico'!$A$6:$A$305,"&lt;="&amp;'Parâmetros'!$B$2,'Histórico'!$L$6:$L$305,"OK")&gt;='Parâmetros'!$B$11,AVERAGEIFS('Histórico'!$H$6:$H$305,'Histórico'!$B$6:$B$305,B567,'Histórico'!$A$6:$A$305,"&gt;="&amp;EDATE(EOMONTH('Parâmetros'!$B$2,0)+1,-'Parâmetros'!$B$4),'Histórico'!$A$6:$A$305,"&lt;="&amp;'Parâmetros'!$B$2,'Histórico'!$L$6:$L$305,"OK"),IF(INDEX('Parâmetros'!$G$18:$G$117,MATCH(B567,'Parâmetros'!$A$18:$A$117,0))="","",INDEX('Parâmetros'!$G$18:$G$117,MATCH(B567,'Parâmetros'!$A$18:$A$117,0)))))</f>
        <v/>
      </c>
      <c r="F567" s="45">
        <f>IF(B567="","",IF(COUNTIFS('Histórico'!$B$6:$B$305,B567,'Histórico'!$L$6:$L$305,"OK",'Histórico'!$M$6:$M$305,MONTH(A567),'Histórico'!$A$6:$A$305,"&lt;="&amp;'Parâmetros'!$B$2)&gt;='Parâmetros'!$B$12,MAX('Parâmetros'!$B$13,MIN('Parâmetros'!$B$14,IFERROR(AVERAGEIFS('Histórico'!$H$6:$H$305,'Histórico'!$B$6:$B$305,B567,'Histórico'!$L$6:$L$305,"OK",'Histórico'!$M$6:$M$305,MONTH(A567),'Histórico'!$A$6:$A$305,"&lt;="&amp;'Parâmetros'!$B$2)/AVERAGEIFS('Histórico'!$H$6:$H$305,'Histórico'!$B$6:$B$305,B567,'Histórico'!$L$6:$L$305,"OK",'Histórico'!$A$6:$A$305,"&lt;="&amp;'Parâmetros'!$B$2),1))),1))</f>
        <v/>
      </c>
      <c r="G567" s="45">
        <f>IF(OR(A567="",B567=""),"",MAX(0.1,1+SUMPRODUCT(--('Eventos'!$B$6:$B$105&lt;=EOMONTH(A567,0)),--('Eventos'!$C$6:$C$105&gt;=A567),--((('Eventos'!$D$6:$D$105=B567)+('Eventos'!$D$6:$D$105="TODOS"))&gt;0),--('Eventos'!$G$6:$G$105="Ativo"),--('Eventos'!$I$6:$I$105="OK"),'Eventos'!$F$6:$F$105)))</f>
        <v/>
      </c>
      <c r="H567" s="44">
        <f>IF(OR(B567="",E567=""),"",MAX(0,E567*F567*G567))</f>
        <v/>
      </c>
      <c r="I567" s="44">
        <f>IF(H567="","",H567*'Parâmetros'!$B$6)</f>
        <v/>
      </c>
      <c r="J567" s="44">
        <f>IF(H567="","",H567*'Parâmetros'!$B$7)</f>
        <v/>
      </c>
      <c r="K567" s="44">
        <f>IF(H567="","",H567*'Parâmetros'!$B$8)</f>
        <v/>
      </c>
      <c r="L567" s="44">
        <f>IF(H567="","",IF('Parâmetros'!$B$5="Conservador",I567,IF('Parâmetros'!$B$5="Otimista",K567,J567)))</f>
        <v/>
      </c>
      <c r="M567" s="46">
        <f>IF(B567="","",IF(COUNTIFS('Histórico'!$B$6:$B$305,B567,'Histórico'!$J$6:$J$305,"&lt;&gt;")&gt;='Parâmetros'!$B$10,AVERAGEIFS('Histórico'!$K$6:$K$305,'Histórico'!$B$6:$B$305,B567,'Histórico'!$J$6:$J$305,"&lt;&gt;"),'Parâmetros'!$B$9))</f>
        <v/>
      </c>
      <c r="N567" s="44">
        <f>IF(L567="","",MAX(0,L567*(1-M567)))</f>
        <v/>
      </c>
      <c r="O567" s="44">
        <f>IF(L567="","",L567*(1+M567))</f>
        <v/>
      </c>
      <c r="P567" s="44">
        <f>IF(L567="","",IF(INDEX('Parâmetros'!$E$18:$E$117,MATCH(B567,'Parâmetros'!$A$18:$A$117,0))="","",INDEX('Parâmetros'!$E$18:$E$117,MATCH(B567,'Parâmetros'!$A$18:$A$117,0))+N(INDEX('Parâmetros'!$F$18:$F$117,MATCH(B567,'Parâmetros'!$A$18:$A$117,0)))-SUMIFS($L$6:L567,$B$6:B567,B567,$A$6:A567,"&lt;="&amp;A567)))</f>
        <v/>
      </c>
      <c r="Q567" s="44">
        <f>IF(P567="","",MAX(0,-P567))</f>
        <v/>
      </c>
      <c r="R567" s="43">
        <f>IF(B567="","",IF(L567="","SEM BASE",IF(P567="","ESTOQUE NÃO INFORMADO",IF(P567&lt;0,"RUPTURA PREVISTA",IF(D567="Sem histórico","USAR DEMANDA INICIAL",IF(D567="Histórico insuficiente","HISTÓRICO INSUFICIENTE","OK"))))))</f>
        <v/>
      </c>
    </row>
    <row r="568">
      <c r="A568" s="42">
        <f>IF(B568="","",EDATE(EOMONTH('Parâmetros'!$B$2,0)+1,MOD(ROW()-6,12)))</f>
        <v/>
      </c>
      <c r="B56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68" s="43">
        <f>IF(B568="","",INDEX('Parâmetros'!$B$18:$B$117,MATCH(B568,'Parâmetros'!$A$18:$A$117,0)))</f>
        <v/>
      </c>
      <c r="D568" s="43">
        <f>IF(B568="","",INDEX('Parâmetros'!$I$18:$I$117,MATCH(B568,'Parâmetros'!$A$18:$A$117,0)))</f>
        <v/>
      </c>
      <c r="E568" s="44">
        <f>IF(B568="","",IF(COUNTIFS('Histórico'!$B$6:$B$305,B568,'Histórico'!$A$6:$A$305,"&gt;="&amp;EDATE(EOMONTH('Parâmetros'!$B$2,0)+1,-'Parâmetros'!$B$4),'Histórico'!$A$6:$A$305,"&lt;="&amp;'Parâmetros'!$B$2,'Histórico'!$L$6:$L$305,"OK")&gt;='Parâmetros'!$B$11,AVERAGEIFS('Histórico'!$H$6:$H$305,'Histórico'!$B$6:$B$305,B568,'Histórico'!$A$6:$A$305,"&gt;="&amp;EDATE(EOMONTH('Parâmetros'!$B$2,0)+1,-'Parâmetros'!$B$4),'Histórico'!$A$6:$A$305,"&lt;="&amp;'Parâmetros'!$B$2,'Histórico'!$L$6:$L$305,"OK"),IF(INDEX('Parâmetros'!$G$18:$G$117,MATCH(B568,'Parâmetros'!$A$18:$A$117,0))="","",INDEX('Parâmetros'!$G$18:$G$117,MATCH(B568,'Parâmetros'!$A$18:$A$117,0)))))</f>
        <v/>
      </c>
      <c r="F568" s="45">
        <f>IF(B568="","",IF(COUNTIFS('Histórico'!$B$6:$B$305,B568,'Histórico'!$L$6:$L$305,"OK",'Histórico'!$M$6:$M$305,MONTH(A568),'Histórico'!$A$6:$A$305,"&lt;="&amp;'Parâmetros'!$B$2)&gt;='Parâmetros'!$B$12,MAX('Parâmetros'!$B$13,MIN('Parâmetros'!$B$14,IFERROR(AVERAGEIFS('Histórico'!$H$6:$H$305,'Histórico'!$B$6:$B$305,B568,'Histórico'!$L$6:$L$305,"OK",'Histórico'!$M$6:$M$305,MONTH(A568),'Histórico'!$A$6:$A$305,"&lt;="&amp;'Parâmetros'!$B$2)/AVERAGEIFS('Histórico'!$H$6:$H$305,'Histórico'!$B$6:$B$305,B568,'Histórico'!$L$6:$L$305,"OK",'Histórico'!$A$6:$A$305,"&lt;="&amp;'Parâmetros'!$B$2),1))),1))</f>
        <v/>
      </c>
      <c r="G568" s="45">
        <f>IF(OR(A568="",B568=""),"",MAX(0.1,1+SUMPRODUCT(--('Eventos'!$B$6:$B$105&lt;=EOMONTH(A568,0)),--('Eventos'!$C$6:$C$105&gt;=A568),--((('Eventos'!$D$6:$D$105=B568)+('Eventos'!$D$6:$D$105="TODOS"))&gt;0),--('Eventos'!$G$6:$G$105="Ativo"),--('Eventos'!$I$6:$I$105="OK"),'Eventos'!$F$6:$F$105)))</f>
        <v/>
      </c>
      <c r="H568" s="44">
        <f>IF(OR(B568="",E568=""),"",MAX(0,E568*F568*G568))</f>
        <v/>
      </c>
      <c r="I568" s="44">
        <f>IF(H568="","",H568*'Parâmetros'!$B$6)</f>
        <v/>
      </c>
      <c r="J568" s="44">
        <f>IF(H568="","",H568*'Parâmetros'!$B$7)</f>
        <v/>
      </c>
      <c r="K568" s="44">
        <f>IF(H568="","",H568*'Parâmetros'!$B$8)</f>
        <v/>
      </c>
      <c r="L568" s="44">
        <f>IF(H568="","",IF('Parâmetros'!$B$5="Conservador",I568,IF('Parâmetros'!$B$5="Otimista",K568,J568)))</f>
        <v/>
      </c>
      <c r="M568" s="46">
        <f>IF(B568="","",IF(COUNTIFS('Histórico'!$B$6:$B$305,B568,'Histórico'!$J$6:$J$305,"&lt;&gt;")&gt;='Parâmetros'!$B$10,AVERAGEIFS('Histórico'!$K$6:$K$305,'Histórico'!$B$6:$B$305,B568,'Histórico'!$J$6:$J$305,"&lt;&gt;"),'Parâmetros'!$B$9))</f>
        <v/>
      </c>
      <c r="N568" s="44">
        <f>IF(L568="","",MAX(0,L568*(1-M568)))</f>
        <v/>
      </c>
      <c r="O568" s="44">
        <f>IF(L568="","",L568*(1+M568))</f>
        <v/>
      </c>
      <c r="P568" s="44">
        <f>IF(L568="","",IF(INDEX('Parâmetros'!$E$18:$E$117,MATCH(B568,'Parâmetros'!$A$18:$A$117,0))="","",INDEX('Parâmetros'!$E$18:$E$117,MATCH(B568,'Parâmetros'!$A$18:$A$117,0))+N(INDEX('Parâmetros'!$F$18:$F$117,MATCH(B568,'Parâmetros'!$A$18:$A$117,0)))-SUMIFS($L$6:L568,$B$6:B568,B568,$A$6:A568,"&lt;="&amp;A568)))</f>
        <v/>
      </c>
      <c r="Q568" s="44">
        <f>IF(P568="","",MAX(0,-P568))</f>
        <v/>
      </c>
      <c r="R568" s="43">
        <f>IF(B568="","",IF(L568="","SEM BASE",IF(P568="","ESTOQUE NÃO INFORMADO",IF(P568&lt;0,"RUPTURA PREVISTA",IF(D568="Sem histórico","USAR DEMANDA INICIAL",IF(D568="Histórico insuficiente","HISTÓRICO INSUFICIENTE","OK"))))))</f>
        <v/>
      </c>
    </row>
    <row r="569">
      <c r="A569" s="42">
        <f>IF(B569="","",EDATE(EOMONTH('Parâmetros'!$B$2,0)+1,MOD(ROW()-6,12)))</f>
        <v/>
      </c>
      <c r="B56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69" s="43">
        <f>IF(B569="","",INDEX('Parâmetros'!$B$18:$B$117,MATCH(B569,'Parâmetros'!$A$18:$A$117,0)))</f>
        <v/>
      </c>
      <c r="D569" s="43">
        <f>IF(B569="","",INDEX('Parâmetros'!$I$18:$I$117,MATCH(B569,'Parâmetros'!$A$18:$A$117,0)))</f>
        <v/>
      </c>
      <c r="E569" s="44">
        <f>IF(B569="","",IF(COUNTIFS('Histórico'!$B$6:$B$305,B569,'Histórico'!$A$6:$A$305,"&gt;="&amp;EDATE(EOMONTH('Parâmetros'!$B$2,0)+1,-'Parâmetros'!$B$4),'Histórico'!$A$6:$A$305,"&lt;="&amp;'Parâmetros'!$B$2,'Histórico'!$L$6:$L$305,"OK")&gt;='Parâmetros'!$B$11,AVERAGEIFS('Histórico'!$H$6:$H$305,'Histórico'!$B$6:$B$305,B569,'Histórico'!$A$6:$A$305,"&gt;="&amp;EDATE(EOMONTH('Parâmetros'!$B$2,0)+1,-'Parâmetros'!$B$4),'Histórico'!$A$6:$A$305,"&lt;="&amp;'Parâmetros'!$B$2,'Histórico'!$L$6:$L$305,"OK"),IF(INDEX('Parâmetros'!$G$18:$G$117,MATCH(B569,'Parâmetros'!$A$18:$A$117,0))="","",INDEX('Parâmetros'!$G$18:$G$117,MATCH(B569,'Parâmetros'!$A$18:$A$117,0)))))</f>
        <v/>
      </c>
      <c r="F569" s="45">
        <f>IF(B569="","",IF(COUNTIFS('Histórico'!$B$6:$B$305,B569,'Histórico'!$L$6:$L$305,"OK",'Histórico'!$M$6:$M$305,MONTH(A569),'Histórico'!$A$6:$A$305,"&lt;="&amp;'Parâmetros'!$B$2)&gt;='Parâmetros'!$B$12,MAX('Parâmetros'!$B$13,MIN('Parâmetros'!$B$14,IFERROR(AVERAGEIFS('Histórico'!$H$6:$H$305,'Histórico'!$B$6:$B$305,B569,'Histórico'!$L$6:$L$305,"OK",'Histórico'!$M$6:$M$305,MONTH(A569),'Histórico'!$A$6:$A$305,"&lt;="&amp;'Parâmetros'!$B$2)/AVERAGEIFS('Histórico'!$H$6:$H$305,'Histórico'!$B$6:$B$305,B569,'Histórico'!$L$6:$L$305,"OK",'Histórico'!$A$6:$A$305,"&lt;="&amp;'Parâmetros'!$B$2),1))),1))</f>
        <v/>
      </c>
      <c r="G569" s="45">
        <f>IF(OR(A569="",B569=""),"",MAX(0.1,1+SUMPRODUCT(--('Eventos'!$B$6:$B$105&lt;=EOMONTH(A569,0)),--('Eventos'!$C$6:$C$105&gt;=A569),--((('Eventos'!$D$6:$D$105=B569)+('Eventos'!$D$6:$D$105="TODOS"))&gt;0),--('Eventos'!$G$6:$G$105="Ativo"),--('Eventos'!$I$6:$I$105="OK"),'Eventos'!$F$6:$F$105)))</f>
        <v/>
      </c>
      <c r="H569" s="44">
        <f>IF(OR(B569="",E569=""),"",MAX(0,E569*F569*G569))</f>
        <v/>
      </c>
      <c r="I569" s="44">
        <f>IF(H569="","",H569*'Parâmetros'!$B$6)</f>
        <v/>
      </c>
      <c r="J569" s="44">
        <f>IF(H569="","",H569*'Parâmetros'!$B$7)</f>
        <v/>
      </c>
      <c r="K569" s="44">
        <f>IF(H569="","",H569*'Parâmetros'!$B$8)</f>
        <v/>
      </c>
      <c r="L569" s="44">
        <f>IF(H569="","",IF('Parâmetros'!$B$5="Conservador",I569,IF('Parâmetros'!$B$5="Otimista",K569,J569)))</f>
        <v/>
      </c>
      <c r="M569" s="46">
        <f>IF(B569="","",IF(COUNTIFS('Histórico'!$B$6:$B$305,B569,'Histórico'!$J$6:$J$305,"&lt;&gt;")&gt;='Parâmetros'!$B$10,AVERAGEIFS('Histórico'!$K$6:$K$305,'Histórico'!$B$6:$B$305,B569,'Histórico'!$J$6:$J$305,"&lt;&gt;"),'Parâmetros'!$B$9))</f>
        <v/>
      </c>
      <c r="N569" s="44">
        <f>IF(L569="","",MAX(0,L569*(1-M569)))</f>
        <v/>
      </c>
      <c r="O569" s="44">
        <f>IF(L569="","",L569*(1+M569))</f>
        <v/>
      </c>
      <c r="P569" s="44">
        <f>IF(L569="","",IF(INDEX('Parâmetros'!$E$18:$E$117,MATCH(B569,'Parâmetros'!$A$18:$A$117,0))="","",INDEX('Parâmetros'!$E$18:$E$117,MATCH(B569,'Parâmetros'!$A$18:$A$117,0))+N(INDEX('Parâmetros'!$F$18:$F$117,MATCH(B569,'Parâmetros'!$A$18:$A$117,0)))-SUMIFS($L$6:L569,$B$6:B569,B569,$A$6:A569,"&lt;="&amp;A569)))</f>
        <v/>
      </c>
      <c r="Q569" s="44">
        <f>IF(P569="","",MAX(0,-P569))</f>
        <v/>
      </c>
      <c r="R569" s="43">
        <f>IF(B569="","",IF(L569="","SEM BASE",IF(P569="","ESTOQUE NÃO INFORMADO",IF(P569&lt;0,"RUPTURA PREVISTA",IF(D569="Sem histórico","USAR DEMANDA INICIAL",IF(D569="Histórico insuficiente","HISTÓRICO INSUFICIENTE","OK"))))))</f>
        <v/>
      </c>
    </row>
    <row r="570">
      <c r="A570" s="42">
        <f>IF(B570="","",EDATE(EOMONTH('Parâmetros'!$B$2,0)+1,MOD(ROW()-6,12)))</f>
        <v/>
      </c>
      <c r="B57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70" s="43">
        <f>IF(B570="","",INDEX('Parâmetros'!$B$18:$B$117,MATCH(B570,'Parâmetros'!$A$18:$A$117,0)))</f>
        <v/>
      </c>
      <c r="D570" s="43">
        <f>IF(B570="","",INDEX('Parâmetros'!$I$18:$I$117,MATCH(B570,'Parâmetros'!$A$18:$A$117,0)))</f>
        <v/>
      </c>
      <c r="E570" s="44">
        <f>IF(B570="","",IF(COUNTIFS('Histórico'!$B$6:$B$305,B570,'Histórico'!$A$6:$A$305,"&gt;="&amp;EDATE(EOMONTH('Parâmetros'!$B$2,0)+1,-'Parâmetros'!$B$4),'Histórico'!$A$6:$A$305,"&lt;="&amp;'Parâmetros'!$B$2,'Histórico'!$L$6:$L$305,"OK")&gt;='Parâmetros'!$B$11,AVERAGEIFS('Histórico'!$H$6:$H$305,'Histórico'!$B$6:$B$305,B570,'Histórico'!$A$6:$A$305,"&gt;="&amp;EDATE(EOMONTH('Parâmetros'!$B$2,0)+1,-'Parâmetros'!$B$4),'Histórico'!$A$6:$A$305,"&lt;="&amp;'Parâmetros'!$B$2,'Histórico'!$L$6:$L$305,"OK"),IF(INDEX('Parâmetros'!$G$18:$G$117,MATCH(B570,'Parâmetros'!$A$18:$A$117,0))="","",INDEX('Parâmetros'!$G$18:$G$117,MATCH(B570,'Parâmetros'!$A$18:$A$117,0)))))</f>
        <v/>
      </c>
      <c r="F570" s="45">
        <f>IF(B570="","",IF(COUNTIFS('Histórico'!$B$6:$B$305,B570,'Histórico'!$L$6:$L$305,"OK",'Histórico'!$M$6:$M$305,MONTH(A570),'Histórico'!$A$6:$A$305,"&lt;="&amp;'Parâmetros'!$B$2)&gt;='Parâmetros'!$B$12,MAX('Parâmetros'!$B$13,MIN('Parâmetros'!$B$14,IFERROR(AVERAGEIFS('Histórico'!$H$6:$H$305,'Histórico'!$B$6:$B$305,B570,'Histórico'!$L$6:$L$305,"OK",'Histórico'!$M$6:$M$305,MONTH(A570),'Histórico'!$A$6:$A$305,"&lt;="&amp;'Parâmetros'!$B$2)/AVERAGEIFS('Histórico'!$H$6:$H$305,'Histórico'!$B$6:$B$305,B570,'Histórico'!$L$6:$L$305,"OK",'Histórico'!$A$6:$A$305,"&lt;="&amp;'Parâmetros'!$B$2),1))),1))</f>
        <v/>
      </c>
      <c r="G570" s="45">
        <f>IF(OR(A570="",B570=""),"",MAX(0.1,1+SUMPRODUCT(--('Eventos'!$B$6:$B$105&lt;=EOMONTH(A570,0)),--('Eventos'!$C$6:$C$105&gt;=A570),--((('Eventos'!$D$6:$D$105=B570)+('Eventos'!$D$6:$D$105="TODOS"))&gt;0),--('Eventos'!$G$6:$G$105="Ativo"),--('Eventos'!$I$6:$I$105="OK"),'Eventos'!$F$6:$F$105)))</f>
        <v/>
      </c>
      <c r="H570" s="44">
        <f>IF(OR(B570="",E570=""),"",MAX(0,E570*F570*G570))</f>
        <v/>
      </c>
      <c r="I570" s="44">
        <f>IF(H570="","",H570*'Parâmetros'!$B$6)</f>
        <v/>
      </c>
      <c r="J570" s="44">
        <f>IF(H570="","",H570*'Parâmetros'!$B$7)</f>
        <v/>
      </c>
      <c r="K570" s="44">
        <f>IF(H570="","",H570*'Parâmetros'!$B$8)</f>
        <v/>
      </c>
      <c r="L570" s="44">
        <f>IF(H570="","",IF('Parâmetros'!$B$5="Conservador",I570,IF('Parâmetros'!$B$5="Otimista",K570,J570)))</f>
        <v/>
      </c>
      <c r="M570" s="46">
        <f>IF(B570="","",IF(COUNTIFS('Histórico'!$B$6:$B$305,B570,'Histórico'!$J$6:$J$305,"&lt;&gt;")&gt;='Parâmetros'!$B$10,AVERAGEIFS('Histórico'!$K$6:$K$305,'Histórico'!$B$6:$B$305,B570,'Histórico'!$J$6:$J$305,"&lt;&gt;"),'Parâmetros'!$B$9))</f>
        <v/>
      </c>
      <c r="N570" s="44">
        <f>IF(L570="","",MAX(0,L570*(1-M570)))</f>
        <v/>
      </c>
      <c r="O570" s="44">
        <f>IF(L570="","",L570*(1+M570))</f>
        <v/>
      </c>
      <c r="P570" s="44">
        <f>IF(L570="","",IF(INDEX('Parâmetros'!$E$18:$E$117,MATCH(B570,'Parâmetros'!$A$18:$A$117,0))="","",INDEX('Parâmetros'!$E$18:$E$117,MATCH(B570,'Parâmetros'!$A$18:$A$117,0))+N(INDEX('Parâmetros'!$F$18:$F$117,MATCH(B570,'Parâmetros'!$A$18:$A$117,0)))-SUMIFS($L$6:L570,$B$6:B570,B570,$A$6:A570,"&lt;="&amp;A570)))</f>
        <v/>
      </c>
      <c r="Q570" s="44">
        <f>IF(P570="","",MAX(0,-P570))</f>
        <v/>
      </c>
      <c r="R570" s="43">
        <f>IF(B570="","",IF(L570="","SEM BASE",IF(P570="","ESTOQUE NÃO INFORMADO",IF(P570&lt;0,"RUPTURA PREVISTA",IF(D570="Sem histórico","USAR DEMANDA INICIAL",IF(D570="Histórico insuficiente","HISTÓRICO INSUFICIENTE","OK"))))))</f>
        <v/>
      </c>
    </row>
    <row r="571">
      <c r="A571" s="42">
        <f>IF(B571="","",EDATE(EOMONTH('Parâmetros'!$B$2,0)+1,MOD(ROW()-6,12)))</f>
        <v/>
      </c>
      <c r="B57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71" s="43">
        <f>IF(B571="","",INDEX('Parâmetros'!$B$18:$B$117,MATCH(B571,'Parâmetros'!$A$18:$A$117,0)))</f>
        <v/>
      </c>
      <c r="D571" s="43">
        <f>IF(B571="","",INDEX('Parâmetros'!$I$18:$I$117,MATCH(B571,'Parâmetros'!$A$18:$A$117,0)))</f>
        <v/>
      </c>
      <c r="E571" s="44">
        <f>IF(B571="","",IF(COUNTIFS('Histórico'!$B$6:$B$305,B571,'Histórico'!$A$6:$A$305,"&gt;="&amp;EDATE(EOMONTH('Parâmetros'!$B$2,0)+1,-'Parâmetros'!$B$4),'Histórico'!$A$6:$A$305,"&lt;="&amp;'Parâmetros'!$B$2,'Histórico'!$L$6:$L$305,"OK")&gt;='Parâmetros'!$B$11,AVERAGEIFS('Histórico'!$H$6:$H$305,'Histórico'!$B$6:$B$305,B571,'Histórico'!$A$6:$A$305,"&gt;="&amp;EDATE(EOMONTH('Parâmetros'!$B$2,0)+1,-'Parâmetros'!$B$4),'Histórico'!$A$6:$A$305,"&lt;="&amp;'Parâmetros'!$B$2,'Histórico'!$L$6:$L$305,"OK"),IF(INDEX('Parâmetros'!$G$18:$G$117,MATCH(B571,'Parâmetros'!$A$18:$A$117,0))="","",INDEX('Parâmetros'!$G$18:$G$117,MATCH(B571,'Parâmetros'!$A$18:$A$117,0)))))</f>
        <v/>
      </c>
      <c r="F571" s="45">
        <f>IF(B571="","",IF(COUNTIFS('Histórico'!$B$6:$B$305,B571,'Histórico'!$L$6:$L$305,"OK",'Histórico'!$M$6:$M$305,MONTH(A571),'Histórico'!$A$6:$A$305,"&lt;="&amp;'Parâmetros'!$B$2)&gt;='Parâmetros'!$B$12,MAX('Parâmetros'!$B$13,MIN('Parâmetros'!$B$14,IFERROR(AVERAGEIFS('Histórico'!$H$6:$H$305,'Histórico'!$B$6:$B$305,B571,'Histórico'!$L$6:$L$305,"OK",'Histórico'!$M$6:$M$305,MONTH(A571),'Histórico'!$A$6:$A$305,"&lt;="&amp;'Parâmetros'!$B$2)/AVERAGEIFS('Histórico'!$H$6:$H$305,'Histórico'!$B$6:$B$305,B571,'Histórico'!$L$6:$L$305,"OK",'Histórico'!$A$6:$A$305,"&lt;="&amp;'Parâmetros'!$B$2),1))),1))</f>
        <v/>
      </c>
      <c r="G571" s="45">
        <f>IF(OR(A571="",B571=""),"",MAX(0.1,1+SUMPRODUCT(--('Eventos'!$B$6:$B$105&lt;=EOMONTH(A571,0)),--('Eventos'!$C$6:$C$105&gt;=A571),--((('Eventos'!$D$6:$D$105=B571)+('Eventos'!$D$6:$D$105="TODOS"))&gt;0),--('Eventos'!$G$6:$G$105="Ativo"),--('Eventos'!$I$6:$I$105="OK"),'Eventos'!$F$6:$F$105)))</f>
        <v/>
      </c>
      <c r="H571" s="44">
        <f>IF(OR(B571="",E571=""),"",MAX(0,E571*F571*G571))</f>
        <v/>
      </c>
      <c r="I571" s="44">
        <f>IF(H571="","",H571*'Parâmetros'!$B$6)</f>
        <v/>
      </c>
      <c r="J571" s="44">
        <f>IF(H571="","",H571*'Parâmetros'!$B$7)</f>
        <v/>
      </c>
      <c r="K571" s="44">
        <f>IF(H571="","",H571*'Parâmetros'!$B$8)</f>
        <v/>
      </c>
      <c r="L571" s="44">
        <f>IF(H571="","",IF('Parâmetros'!$B$5="Conservador",I571,IF('Parâmetros'!$B$5="Otimista",K571,J571)))</f>
        <v/>
      </c>
      <c r="M571" s="46">
        <f>IF(B571="","",IF(COUNTIFS('Histórico'!$B$6:$B$305,B571,'Histórico'!$J$6:$J$305,"&lt;&gt;")&gt;='Parâmetros'!$B$10,AVERAGEIFS('Histórico'!$K$6:$K$305,'Histórico'!$B$6:$B$305,B571,'Histórico'!$J$6:$J$305,"&lt;&gt;"),'Parâmetros'!$B$9))</f>
        <v/>
      </c>
      <c r="N571" s="44">
        <f>IF(L571="","",MAX(0,L571*(1-M571)))</f>
        <v/>
      </c>
      <c r="O571" s="44">
        <f>IF(L571="","",L571*(1+M571))</f>
        <v/>
      </c>
      <c r="P571" s="44">
        <f>IF(L571="","",IF(INDEX('Parâmetros'!$E$18:$E$117,MATCH(B571,'Parâmetros'!$A$18:$A$117,0))="","",INDEX('Parâmetros'!$E$18:$E$117,MATCH(B571,'Parâmetros'!$A$18:$A$117,0))+N(INDEX('Parâmetros'!$F$18:$F$117,MATCH(B571,'Parâmetros'!$A$18:$A$117,0)))-SUMIFS($L$6:L571,$B$6:B571,B571,$A$6:A571,"&lt;="&amp;A571)))</f>
        <v/>
      </c>
      <c r="Q571" s="44">
        <f>IF(P571="","",MAX(0,-P571))</f>
        <v/>
      </c>
      <c r="R571" s="43">
        <f>IF(B571="","",IF(L571="","SEM BASE",IF(P571="","ESTOQUE NÃO INFORMADO",IF(P571&lt;0,"RUPTURA PREVISTA",IF(D571="Sem histórico","USAR DEMANDA INICIAL",IF(D571="Histórico insuficiente","HISTÓRICO INSUFICIENTE","OK"))))))</f>
        <v/>
      </c>
    </row>
    <row r="572">
      <c r="A572" s="42">
        <f>IF(B572="","",EDATE(EOMONTH('Parâmetros'!$B$2,0)+1,MOD(ROW()-6,12)))</f>
        <v/>
      </c>
      <c r="B57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72" s="43">
        <f>IF(B572="","",INDEX('Parâmetros'!$B$18:$B$117,MATCH(B572,'Parâmetros'!$A$18:$A$117,0)))</f>
        <v/>
      </c>
      <c r="D572" s="43">
        <f>IF(B572="","",INDEX('Parâmetros'!$I$18:$I$117,MATCH(B572,'Parâmetros'!$A$18:$A$117,0)))</f>
        <v/>
      </c>
      <c r="E572" s="44">
        <f>IF(B572="","",IF(COUNTIFS('Histórico'!$B$6:$B$305,B572,'Histórico'!$A$6:$A$305,"&gt;="&amp;EDATE(EOMONTH('Parâmetros'!$B$2,0)+1,-'Parâmetros'!$B$4),'Histórico'!$A$6:$A$305,"&lt;="&amp;'Parâmetros'!$B$2,'Histórico'!$L$6:$L$305,"OK")&gt;='Parâmetros'!$B$11,AVERAGEIFS('Histórico'!$H$6:$H$305,'Histórico'!$B$6:$B$305,B572,'Histórico'!$A$6:$A$305,"&gt;="&amp;EDATE(EOMONTH('Parâmetros'!$B$2,0)+1,-'Parâmetros'!$B$4),'Histórico'!$A$6:$A$305,"&lt;="&amp;'Parâmetros'!$B$2,'Histórico'!$L$6:$L$305,"OK"),IF(INDEX('Parâmetros'!$G$18:$G$117,MATCH(B572,'Parâmetros'!$A$18:$A$117,0))="","",INDEX('Parâmetros'!$G$18:$G$117,MATCH(B572,'Parâmetros'!$A$18:$A$117,0)))))</f>
        <v/>
      </c>
      <c r="F572" s="45">
        <f>IF(B572="","",IF(COUNTIFS('Histórico'!$B$6:$B$305,B572,'Histórico'!$L$6:$L$305,"OK",'Histórico'!$M$6:$M$305,MONTH(A572),'Histórico'!$A$6:$A$305,"&lt;="&amp;'Parâmetros'!$B$2)&gt;='Parâmetros'!$B$12,MAX('Parâmetros'!$B$13,MIN('Parâmetros'!$B$14,IFERROR(AVERAGEIFS('Histórico'!$H$6:$H$305,'Histórico'!$B$6:$B$305,B572,'Histórico'!$L$6:$L$305,"OK",'Histórico'!$M$6:$M$305,MONTH(A572),'Histórico'!$A$6:$A$305,"&lt;="&amp;'Parâmetros'!$B$2)/AVERAGEIFS('Histórico'!$H$6:$H$305,'Histórico'!$B$6:$B$305,B572,'Histórico'!$L$6:$L$305,"OK",'Histórico'!$A$6:$A$305,"&lt;="&amp;'Parâmetros'!$B$2),1))),1))</f>
        <v/>
      </c>
      <c r="G572" s="45">
        <f>IF(OR(A572="",B572=""),"",MAX(0.1,1+SUMPRODUCT(--('Eventos'!$B$6:$B$105&lt;=EOMONTH(A572,0)),--('Eventos'!$C$6:$C$105&gt;=A572),--((('Eventos'!$D$6:$D$105=B572)+('Eventos'!$D$6:$D$105="TODOS"))&gt;0),--('Eventos'!$G$6:$G$105="Ativo"),--('Eventos'!$I$6:$I$105="OK"),'Eventos'!$F$6:$F$105)))</f>
        <v/>
      </c>
      <c r="H572" s="44">
        <f>IF(OR(B572="",E572=""),"",MAX(0,E572*F572*G572))</f>
        <v/>
      </c>
      <c r="I572" s="44">
        <f>IF(H572="","",H572*'Parâmetros'!$B$6)</f>
        <v/>
      </c>
      <c r="J572" s="44">
        <f>IF(H572="","",H572*'Parâmetros'!$B$7)</f>
        <v/>
      </c>
      <c r="K572" s="44">
        <f>IF(H572="","",H572*'Parâmetros'!$B$8)</f>
        <v/>
      </c>
      <c r="L572" s="44">
        <f>IF(H572="","",IF('Parâmetros'!$B$5="Conservador",I572,IF('Parâmetros'!$B$5="Otimista",K572,J572)))</f>
        <v/>
      </c>
      <c r="M572" s="46">
        <f>IF(B572="","",IF(COUNTIFS('Histórico'!$B$6:$B$305,B572,'Histórico'!$J$6:$J$305,"&lt;&gt;")&gt;='Parâmetros'!$B$10,AVERAGEIFS('Histórico'!$K$6:$K$305,'Histórico'!$B$6:$B$305,B572,'Histórico'!$J$6:$J$305,"&lt;&gt;"),'Parâmetros'!$B$9))</f>
        <v/>
      </c>
      <c r="N572" s="44">
        <f>IF(L572="","",MAX(0,L572*(1-M572)))</f>
        <v/>
      </c>
      <c r="O572" s="44">
        <f>IF(L572="","",L572*(1+M572))</f>
        <v/>
      </c>
      <c r="P572" s="44">
        <f>IF(L572="","",IF(INDEX('Parâmetros'!$E$18:$E$117,MATCH(B572,'Parâmetros'!$A$18:$A$117,0))="","",INDEX('Parâmetros'!$E$18:$E$117,MATCH(B572,'Parâmetros'!$A$18:$A$117,0))+N(INDEX('Parâmetros'!$F$18:$F$117,MATCH(B572,'Parâmetros'!$A$18:$A$117,0)))-SUMIFS($L$6:L572,$B$6:B572,B572,$A$6:A572,"&lt;="&amp;A572)))</f>
        <v/>
      </c>
      <c r="Q572" s="44">
        <f>IF(P572="","",MAX(0,-P572))</f>
        <v/>
      </c>
      <c r="R572" s="43">
        <f>IF(B572="","",IF(L572="","SEM BASE",IF(P572="","ESTOQUE NÃO INFORMADO",IF(P572&lt;0,"RUPTURA PREVISTA",IF(D572="Sem histórico","USAR DEMANDA INICIAL",IF(D572="Histórico insuficiente","HISTÓRICO INSUFICIENTE","OK"))))))</f>
        <v/>
      </c>
    </row>
    <row r="573">
      <c r="A573" s="42">
        <f>IF(B573="","",EDATE(EOMONTH('Parâmetros'!$B$2,0)+1,MOD(ROW()-6,12)))</f>
        <v/>
      </c>
      <c r="B57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73" s="43">
        <f>IF(B573="","",INDEX('Parâmetros'!$B$18:$B$117,MATCH(B573,'Parâmetros'!$A$18:$A$117,0)))</f>
        <v/>
      </c>
      <c r="D573" s="43">
        <f>IF(B573="","",INDEX('Parâmetros'!$I$18:$I$117,MATCH(B573,'Parâmetros'!$A$18:$A$117,0)))</f>
        <v/>
      </c>
      <c r="E573" s="44">
        <f>IF(B573="","",IF(COUNTIFS('Histórico'!$B$6:$B$305,B573,'Histórico'!$A$6:$A$305,"&gt;="&amp;EDATE(EOMONTH('Parâmetros'!$B$2,0)+1,-'Parâmetros'!$B$4),'Histórico'!$A$6:$A$305,"&lt;="&amp;'Parâmetros'!$B$2,'Histórico'!$L$6:$L$305,"OK")&gt;='Parâmetros'!$B$11,AVERAGEIFS('Histórico'!$H$6:$H$305,'Histórico'!$B$6:$B$305,B573,'Histórico'!$A$6:$A$305,"&gt;="&amp;EDATE(EOMONTH('Parâmetros'!$B$2,0)+1,-'Parâmetros'!$B$4),'Histórico'!$A$6:$A$305,"&lt;="&amp;'Parâmetros'!$B$2,'Histórico'!$L$6:$L$305,"OK"),IF(INDEX('Parâmetros'!$G$18:$G$117,MATCH(B573,'Parâmetros'!$A$18:$A$117,0))="","",INDEX('Parâmetros'!$G$18:$G$117,MATCH(B573,'Parâmetros'!$A$18:$A$117,0)))))</f>
        <v/>
      </c>
      <c r="F573" s="45">
        <f>IF(B573="","",IF(COUNTIFS('Histórico'!$B$6:$B$305,B573,'Histórico'!$L$6:$L$305,"OK",'Histórico'!$M$6:$M$305,MONTH(A573),'Histórico'!$A$6:$A$305,"&lt;="&amp;'Parâmetros'!$B$2)&gt;='Parâmetros'!$B$12,MAX('Parâmetros'!$B$13,MIN('Parâmetros'!$B$14,IFERROR(AVERAGEIFS('Histórico'!$H$6:$H$305,'Histórico'!$B$6:$B$305,B573,'Histórico'!$L$6:$L$305,"OK",'Histórico'!$M$6:$M$305,MONTH(A573),'Histórico'!$A$6:$A$305,"&lt;="&amp;'Parâmetros'!$B$2)/AVERAGEIFS('Histórico'!$H$6:$H$305,'Histórico'!$B$6:$B$305,B573,'Histórico'!$L$6:$L$305,"OK",'Histórico'!$A$6:$A$305,"&lt;="&amp;'Parâmetros'!$B$2),1))),1))</f>
        <v/>
      </c>
      <c r="G573" s="45">
        <f>IF(OR(A573="",B573=""),"",MAX(0.1,1+SUMPRODUCT(--('Eventos'!$B$6:$B$105&lt;=EOMONTH(A573,0)),--('Eventos'!$C$6:$C$105&gt;=A573),--((('Eventos'!$D$6:$D$105=B573)+('Eventos'!$D$6:$D$105="TODOS"))&gt;0),--('Eventos'!$G$6:$G$105="Ativo"),--('Eventos'!$I$6:$I$105="OK"),'Eventos'!$F$6:$F$105)))</f>
        <v/>
      </c>
      <c r="H573" s="44">
        <f>IF(OR(B573="",E573=""),"",MAX(0,E573*F573*G573))</f>
        <v/>
      </c>
      <c r="I573" s="44">
        <f>IF(H573="","",H573*'Parâmetros'!$B$6)</f>
        <v/>
      </c>
      <c r="J573" s="44">
        <f>IF(H573="","",H573*'Parâmetros'!$B$7)</f>
        <v/>
      </c>
      <c r="K573" s="44">
        <f>IF(H573="","",H573*'Parâmetros'!$B$8)</f>
        <v/>
      </c>
      <c r="L573" s="44">
        <f>IF(H573="","",IF('Parâmetros'!$B$5="Conservador",I573,IF('Parâmetros'!$B$5="Otimista",K573,J573)))</f>
        <v/>
      </c>
      <c r="M573" s="46">
        <f>IF(B573="","",IF(COUNTIFS('Histórico'!$B$6:$B$305,B573,'Histórico'!$J$6:$J$305,"&lt;&gt;")&gt;='Parâmetros'!$B$10,AVERAGEIFS('Histórico'!$K$6:$K$305,'Histórico'!$B$6:$B$305,B573,'Histórico'!$J$6:$J$305,"&lt;&gt;"),'Parâmetros'!$B$9))</f>
        <v/>
      </c>
      <c r="N573" s="44">
        <f>IF(L573="","",MAX(0,L573*(1-M573)))</f>
        <v/>
      </c>
      <c r="O573" s="44">
        <f>IF(L573="","",L573*(1+M573))</f>
        <v/>
      </c>
      <c r="P573" s="44">
        <f>IF(L573="","",IF(INDEX('Parâmetros'!$E$18:$E$117,MATCH(B573,'Parâmetros'!$A$18:$A$117,0))="","",INDEX('Parâmetros'!$E$18:$E$117,MATCH(B573,'Parâmetros'!$A$18:$A$117,0))+N(INDEX('Parâmetros'!$F$18:$F$117,MATCH(B573,'Parâmetros'!$A$18:$A$117,0)))-SUMIFS($L$6:L573,$B$6:B573,B573,$A$6:A573,"&lt;="&amp;A573)))</f>
        <v/>
      </c>
      <c r="Q573" s="44">
        <f>IF(P573="","",MAX(0,-P573))</f>
        <v/>
      </c>
      <c r="R573" s="43">
        <f>IF(B573="","",IF(L573="","SEM BASE",IF(P573="","ESTOQUE NÃO INFORMADO",IF(P573&lt;0,"RUPTURA PREVISTA",IF(D573="Sem histórico","USAR DEMANDA INICIAL",IF(D573="Histórico insuficiente","HISTÓRICO INSUFICIENTE","OK"))))))</f>
        <v/>
      </c>
    </row>
    <row r="574">
      <c r="A574" s="42">
        <f>IF(B574="","",EDATE(EOMONTH('Parâmetros'!$B$2,0)+1,MOD(ROW()-6,12)))</f>
        <v/>
      </c>
      <c r="B57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74" s="43">
        <f>IF(B574="","",INDEX('Parâmetros'!$B$18:$B$117,MATCH(B574,'Parâmetros'!$A$18:$A$117,0)))</f>
        <v/>
      </c>
      <c r="D574" s="43">
        <f>IF(B574="","",INDEX('Parâmetros'!$I$18:$I$117,MATCH(B574,'Parâmetros'!$A$18:$A$117,0)))</f>
        <v/>
      </c>
      <c r="E574" s="44">
        <f>IF(B574="","",IF(COUNTIFS('Histórico'!$B$6:$B$305,B574,'Histórico'!$A$6:$A$305,"&gt;="&amp;EDATE(EOMONTH('Parâmetros'!$B$2,0)+1,-'Parâmetros'!$B$4),'Histórico'!$A$6:$A$305,"&lt;="&amp;'Parâmetros'!$B$2,'Histórico'!$L$6:$L$305,"OK")&gt;='Parâmetros'!$B$11,AVERAGEIFS('Histórico'!$H$6:$H$305,'Histórico'!$B$6:$B$305,B574,'Histórico'!$A$6:$A$305,"&gt;="&amp;EDATE(EOMONTH('Parâmetros'!$B$2,0)+1,-'Parâmetros'!$B$4),'Histórico'!$A$6:$A$305,"&lt;="&amp;'Parâmetros'!$B$2,'Histórico'!$L$6:$L$305,"OK"),IF(INDEX('Parâmetros'!$G$18:$G$117,MATCH(B574,'Parâmetros'!$A$18:$A$117,0))="","",INDEX('Parâmetros'!$G$18:$G$117,MATCH(B574,'Parâmetros'!$A$18:$A$117,0)))))</f>
        <v/>
      </c>
      <c r="F574" s="45">
        <f>IF(B574="","",IF(COUNTIFS('Histórico'!$B$6:$B$305,B574,'Histórico'!$L$6:$L$305,"OK",'Histórico'!$M$6:$M$305,MONTH(A574),'Histórico'!$A$6:$A$305,"&lt;="&amp;'Parâmetros'!$B$2)&gt;='Parâmetros'!$B$12,MAX('Parâmetros'!$B$13,MIN('Parâmetros'!$B$14,IFERROR(AVERAGEIFS('Histórico'!$H$6:$H$305,'Histórico'!$B$6:$B$305,B574,'Histórico'!$L$6:$L$305,"OK",'Histórico'!$M$6:$M$305,MONTH(A574),'Histórico'!$A$6:$A$305,"&lt;="&amp;'Parâmetros'!$B$2)/AVERAGEIFS('Histórico'!$H$6:$H$305,'Histórico'!$B$6:$B$305,B574,'Histórico'!$L$6:$L$305,"OK",'Histórico'!$A$6:$A$305,"&lt;="&amp;'Parâmetros'!$B$2),1))),1))</f>
        <v/>
      </c>
      <c r="G574" s="45">
        <f>IF(OR(A574="",B574=""),"",MAX(0.1,1+SUMPRODUCT(--('Eventos'!$B$6:$B$105&lt;=EOMONTH(A574,0)),--('Eventos'!$C$6:$C$105&gt;=A574),--((('Eventos'!$D$6:$D$105=B574)+('Eventos'!$D$6:$D$105="TODOS"))&gt;0),--('Eventos'!$G$6:$G$105="Ativo"),--('Eventos'!$I$6:$I$105="OK"),'Eventos'!$F$6:$F$105)))</f>
        <v/>
      </c>
      <c r="H574" s="44">
        <f>IF(OR(B574="",E574=""),"",MAX(0,E574*F574*G574))</f>
        <v/>
      </c>
      <c r="I574" s="44">
        <f>IF(H574="","",H574*'Parâmetros'!$B$6)</f>
        <v/>
      </c>
      <c r="J574" s="44">
        <f>IF(H574="","",H574*'Parâmetros'!$B$7)</f>
        <v/>
      </c>
      <c r="K574" s="44">
        <f>IF(H574="","",H574*'Parâmetros'!$B$8)</f>
        <v/>
      </c>
      <c r="L574" s="44">
        <f>IF(H574="","",IF('Parâmetros'!$B$5="Conservador",I574,IF('Parâmetros'!$B$5="Otimista",K574,J574)))</f>
        <v/>
      </c>
      <c r="M574" s="46">
        <f>IF(B574="","",IF(COUNTIFS('Histórico'!$B$6:$B$305,B574,'Histórico'!$J$6:$J$305,"&lt;&gt;")&gt;='Parâmetros'!$B$10,AVERAGEIFS('Histórico'!$K$6:$K$305,'Histórico'!$B$6:$B$305,B574,'Histórico'!$J$6:$J$305,"&lt;&gt;"),'Parâmetros'!$B$9))</f>
        <v/>
      </c>
      <c r="N574" s="44">
        <f>IF(L574="","",MAX(0,L574*(1-M574)))</f>
        <v/>
      </c>
      <c r="O574" s="44">
        <f>IF(L574="","",L574*(1+M574))</f>
        <v/>
      </c>
      <c r="P574" s="44">
        <f>IF(L574="","",IF(INDEX('Parâmetros'!$E$18:$E$117,MATCH(B574,'Parâmetros'!$A$18:$A$117,0))="","",INDEX('Parâmetros'!$E$18:$E$117,MATCH(B574,'Parâmetros'!$A$18:$A$117,0))+N(INDEX('Parâmetros'!$F$18:$F$117,MATCH(B574,'Parâmetros'!$A$18:$A$117,0)))-SUMIFS($L$6:L574,$B$6:B574,B574,$A$6:A574,"&lt;="&amp;A574)))</f>
        <v/>
      </c>
      <c r="Q574" s="44">
        <f>IF(P574="","",MAX(0,-P574))</f>
        <v/>
      </c>
      <c r="R574" s="43">
        <f>IF(B574="","",IF(L574="","SEM BASE",IF(P574="","ESTOQUE NÃO INFORMADO",IF(P574&lt;0,"RUPTURA PREVISTA",IF(D574="Sem histórico","USAR DEMANDA INICIAL",IF(D574="Histórico insuficiente","HISTÓRICO INSUFICIENTE","OK"))))))</f>
        <v/>
      </c>
    </row>
    <row r="575">
      <c r="A575" s="42">
        <f>IF(B575="","",EDATE(EOMONTH('Parâmetros'!$B$2,0)+1,MOD(ROW()-6,12)))</f>
        <v/>
      </c>
      <c r="B57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75" s="43">
        <f>IF(B575="","",INDEX('Parâmetros'!$B$18:$B$117,MATCH(B575,'Parâmetros'!$A$18:$A$117,0)))</f>
        <v/>
      </c>
      <c r="D575" s="43">
        <f>IF(B575="","",INDEX('Parâmetros'!$I$18:$I$117,MATCH(B575,'Parâmetros'!$A$18:$A$117,0)))</f>
        <v/>
      </c>
      <c r="E575" s="44">
        <f>IF(B575="","",IF(COUNTIFS('Histórico'!$B$6:$B$305,B575,'Histórico'!$A$6:$A$305,"&gt;="&amp;EDATE(EOMONTH('Parâmetros'!$B$2,0)+1,-'Parâmetros'!$B$4),'Histórico'!$A$6:$A$305,"&lt;="&amp;'Parâmetros'!$B$2,'Histórico'!$L$6:$L$305,"OK")&gt;='Parâmetros'!$B$11,AVERAGEIFS('Histórico'!$H$6:$H$305,'Histórico'!$B$6:$B$305,B575,'Histórico'!$A$6:$A$305,"&gt;="&amp;EDATE(EOMONTH('Parâmetros'!$B$2,0)+1,-'Parâmetros'!$B$4),'Histórico'!$A$6:$A$305,"&lt;="&amp;'Parâmetros'!$B$2,'Histórico'!$L$6:$L$305,"OK"),IF(INDEX('Parâmetros'!$G$18:$G$117,MATCH(B575,'Parâmetros'!$A$18:$A$117,0))="","",INDEX('Parâmetros'!$G$18:$G$117,MATCH(B575,'Parâmetros'!$A$18:$A$117,0)))))</f>
        <v/>
      </c>
      <c r="F575" s="45">
        <f>IF(B575="","",IF(COUNTIFS('Histórico'!$B$6:$B$305,B575,'Histórico'!$L$6:$L$305,"OK",'Histórico'!$M$6:$M$305,MONTH(A575),'Histórico'!$A$6:$A$305,"&lt;="&amp;'Parâmetros'!$B$2)&gt;='Parâmetros'!$B$12,MAX('Parâmetros'!$B$13,MIN('Parâmetros'!$B$14,IFERROR(AVERAGEIFS('Histórico'!$H$6:$H$305,'Histórico'!$B$6:$B$305,B575,'Histórico'!$L$6:$L$305,"OK",'Histórico'!$M$6:$M$305,MONTH(A575),'Histórico'!$A$6:$A$305,"&lt;="&amp;'Parâmetros'!$B$2)/AVERAGEIFS('Histórico'!$H$6:$H$305,'Histórico'!$B$6:$B$305,B575,'Histórico'!$L$6:$L$305,"OK",'Histórico'!$A$6:$A$305,"&lt;="&amp;'Parâmetros'!$B$2),1))),1))</f>
        <v/>
      </c>
      <c r="G575" s="45">
        <f>IF(OR(A575="",B575=""),"",MAX(0.1,1+SUMPRODUCT(--('Eventos'!$B$6:$B$105&lt;=EOMONTH(A575,0)),--('Eventos'!$C$6:$C$105&gt;=A575),--((('Eventos'!$D$6:$D$105=B575)+('Eventos'!$D$6:$D$105="TODOS"))&gt;0),--('Eventos'!$G$6:$G$105="Ativo"),--('Eventos'!$I$6:$I$105="OK"),'Eventos'!$F$6:$F$105)))</f>
        <v/>
      </c>
      <c r="H575" s="44">
        <f>IF(OR(B575="",E575=""),"",MAX(0,E575*F575*G575))</f>
        <v/>
      </c>
      <c r="I575" s="44">
        <f>IF(H575="","",H575*'Parâmetros'!$B$6)</f>
        <v/>
      </c>
      <c r="J575" s="44">
        <f>IF(H575="","",H575*'Parâmetros'!$B$7)</f>
        <v/>
      </c>
      <c r="K575" s="44">
        <f>IF(H575="","",H575*'Parâmetros'!$B$8)</f>
        <v/>
      </c>
      <c r="L575" s="44">
        <f>IF(H575="","",IF('Parâmetros'!$B$5="Conservador",I575,IF('Parâmetros'!$B$5="Otimista",K575,J575)))</f>
        <v/>
      </c>
      <c r="M575" s="46">
        <f>IF(B575="","",IF(COUNTIFS('Histórico'!$B$6:$B$305,B575,'Histórico'!$J$6:$J$305,"&lt;&gt;")&gt;='Parâmetros'!$B$10,AVERAGEIFS('Histórico'!$K$6:$K$305,'Histórico'!$B$6:$B$305,B575,'Histórico'!$J$6:$J$305,"&lt;&gt;"),'Parâmetros'!$B$9))</f>
        <v/>
      </c>
      <c r="N575" s="44">
        <f>IF(L575="","",MAX(0,L575*(1-M575)))</f>
        <v/>
      </c>
      <c r="O575" s="44">
        <f>IF(L575="","",L575*(1+M575))</f>
        <v/>
      </c>
      <c r="P575" s="44">
        <f>IF(L575="","",IF(INDEX('Parâmetros'!$E$18:$E$117,MATCH(B575,'Parâmetros'!$A$18:$A$117,0))="","",INDEX('Parâmetros'!$E$18:$E$117,MATCH(B575,'Parâmetros'!$A$18:$A$117,0))+N(INDEX('Parâmetros'!$F$18:$F$117,MATCH(B575,'Parâmetros'!$A$18:$A$117,0)))-SUMIFS($L$6:L575,$B$6:B575,B575,$A$6:A575,"&lt;="&amp;A575)))</f>
        <v/>
      </c>
      <c r="Q575" s="44">
        <f>IF(P575="","",MAX(0,-P575))</f>
        <v/>
      </c>
      <c r="R575" s="43">
        <f>IF(B575="","",IF(L575="","SEM BASE",IF(P575="","ESTOQUE NÃO INFORMADO",IF(P575&lt;0,"RUPTURA PREVISTA",IF(D575="Sem histórico","USAR DEMANDA INICIAL",IF(D575="Histórico insuficiente","HISTÓRICO INSUFICIENTE","OK"))))))</f>
        <v/>
      </c>
    </row>
    <row r="576">
      <c r="A576" s="42">
        <f>IF(B576="","",EDATE(EOMONTH('Parâmetros'!$B$2,0)+1,MOD(ROW()-6,12)))</f>
        <v/>
      </c>
      <c r="B57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76" s="43">
        <f>IF(B576="","",INDEX('Parâmetros'!$B$18:$B$117,MATCH(B576,'Parâmetros'!$A$18:$A$117,0)))</f>
        <v/>
      </c>
      <c r="D576" s="43">
        <f>IF(B576="","",INDEX('Parâmetros'!$I$18:$I$117,MATCH(B576,'Parâmetros'!$A$18:$A$117,0)))</f>
        <v/>
      </c>
      <c r="E576" s="44">
        <f>IF(B576="","",IF(COUNTIFS('Histórico'!$B$6:$B$305,B576,'Histórico'!$A$6:$A$305,"&gt;="&amp;EDATE(EOMONTH('Parâmetros'!$B$2,0)+1,-'Parâmetros'!$B$4),'Histórico'!$A$6:$A$305,"&lt;="&amp;'Parâmetros'!$B$2,'Histórico'!$L$6:$L$305,"OK")&gt;='Parâmetros'!$B$11,AVERAGEIFS('Histórico'!$H$6:$H$305,'Histórico'!$B$6:$B$305,B576,'Histórico'!$A$6:$A$305,"&gt;="&amp;EDATE(EOMONTH('Parâmetros'!$B$2,0)+1,-'Parâmetros'!$B$4),'Histórico'!$A$6:$A$305,"&lt;="&amp;'Parâmetros'!$B$2,'Histórico'!$L$6:$L$305,"OK"),IF(INDEX('Parâmetros'!$G$18:$G$117,MATCH(B576,'Parâmetros'!$A$18:$A$117,0))="","",INDEX('Parâmetros'!$G$18:$G$117,MATCH(B576,'Parâmetros'!$A$18:$A$117,0)))))</f>
        <v/>
      </c>
      <c r="F576" s="45">
        <f>IF(B576="","",IF(COUNTIFS('Histórico'!$B$6:$B$305,B576,'Histórico'!$L$6:$L$305,"OK",'Histórico'!$M$6:$M$305,MONTH(A576),'Histórico'!$A$6:$A$305,"&lt;="&amp;'Parâmetros'!$B$2)&gt;='Parâmetros'!$B$12,MAX('Parâmetros'!$B$13,MIN('Parâmetros'!$B$14,IFERROR(AVERAGEIFS('Histórico'!$H$6:$H$305,'Histórico'!$B$6:$B$305,B576,'Histórico'!$L$6:$L$305,"OK",'Histórico'!$M$6:$M$305,MONTH(A576),'Histórico'!$A$6:$A$305,"&lt;="&amp;'Parâmetros'!$B$2)/AVERAGEIFS('Histórico'!$H$6:$H$305,'Histórico'!$B$6:$B$305,B576,'Histórico'!$L$6:$L$305,"OK",'Histórico'!$A$6:$A$305,"&lt;="&amp;'Parâmetros'!$B$2),1))),1))</f>
        <v/>
      </c>
      <c r="G576" s="45">
        <f>IF(OR(A576="",B576=""),"",MAX(0.1,1+SUMPRODUCT(--('Eventos'!$B$6:$B$105&lt;=EOMONTH(A576,0)),--('Eventos'!$C$6:$C$105&gt;=A576),--((('Eventos'!$D$6:$D$105=B576)+('Eventos'!$D$6:$D$105="TODOS"))&gt;0),--('Eventos'!$G$6:$G$105="Ativo"),--('Eventos'!$I$6:$I$105="OK"),'Eventos'!$F$6:$F$105)))</f>
        <v/>
      </c>
      <c r="H576" s="44">
        <f>IF(OR(B576="",E576=""),"",MAX(0,E576*F576*G576))</f>
        <v/>
      </c>
      <c r="I576" s="44">
        <f>IF(H576="","",H576*'Parâmetros'!$B$6)</f>
        <v/>
      </c>
      <c r="J576" s="44">
        <f>IF(H576="","",H576*'Parâmetros'!$B$7)</f>
        <v/>
      </c>
      <c r="K576" s="44">
        <f>IF(H576="","",H576*'Parâmetros'!$B$8)</f>
        <v/>
      </c>
      <c r="L576" s="44">
        <f>IF(H576="","",IF('Parâmetros'!$B$5="Conservador",I576,IF('Parâmetros'!$B$5="Otimista",K576,J576)))</f>
        <v/>
      </c>
      <c r="M576" s="46">
        <f>IF(B576="","",IF(COUNTIFS('Histórico'!$B$6:$B$305,B576,'Histórico'!$J$6:$J$305,"&lt;&gt;")&gt;='Parâmetros'!$B$10,AVERAGEIFS('Histórico'!$K$6:$K$305,'Histórico'!$B$6:$B$305,B576,'Histórico'!$J$6:$J$305,"&lt;&gt;"),'Parâmetros'!$B$9))</f>
        <v/>
      </c>
      <c r="N576" s="44">
        <f>IF(L576="","",MAX(0,L576*(1-M576)))</f>
        <v/>
      </c>
      <c r="O576" s="44">
        <f>IF(L576="","",L576*(1+M576))</f>
        <v/>
      </c>
      <c r="P576" s="44">
        <f>IF(L576="","",IF(INDEX('Parâmetros'!$E$18:$E$117,MATCH(B576,'Parâmetros'!$A$18:$A$117,0))="","",INDEX('Parâmetros'!$E$18:$E$117,MATCH(B576,'Parâmetros'!$A$18:$A$117,0))+N(INDEX('Parâmetros'!$F$18:$F$117,MATCH(B576,'Parâmetros'!$A$18:$A$117,0)))-SUMIFS($L$6:L576,$B$6:B576,B576,$A$6:A576,"&lt;="&amp;A576)))</f>
        <v/>
      </c>
      <c r="Q576" s="44">
        <f>IF(P576="","",MAX(0,-P576))</f>
        <v/>
      </c>
      <c r="R576" s="43">
        <f>IF(B576="","",IF(L576="","SEM BASE",IF(P576="","ESTOQUE NÃO INFORMADO",IF(P576&lt;0,"RUPTURA PREVISTA",IF(D576="Sem histórico","USAR DEMANDA INICIAL",IF(D576="Histórico insuficiente","HISTÓRICO INSUFICIENTE","OK"))))))</f>
        <v/>
      </c>
    </row>
    <row r="577">
      <c r="A577" s="42">
        <f>IF(B577="","",EDATE(EOMONTH('Parâmetros'!$B$2,0)+1,MOD(ROW()-6,12)))</f>
        <v/>
      </c>
      <c r="B57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77" s="43">
        <f>IF(B577="","",INDEX('Parâmetros'!$B$18:$B$117,MATCH(B577,'Parâmetros'!$A$18:$A$117,0)))</f>
        <v/>
      </c>
      <c r="D577" s="43">
        <f>IF(B577="","",INDEX('Parâmetros'!$I$18:$I$117,MATCH(B577,'Parâmetros'!$A$18:$A$117,0)))</f>
        <v/>
      </c>
      <c r="E577" s="44">
        <f>IF(B577="","",IF(COUNTIFS('Histórico'!$B$6:$B$305,B577,'Histórico'!$A$6:$A$305,"&gt;="&amp;EDATE(EOMONTH('Parâmetros'!$B$2,0)+1,-'Parâmetros'!$B$4),'Histórico'!$A$6:$A$305,"&lt;="&amp;'Parâmetros'!$B$2,'Histórico'!$L$6:$L$305,"OK")&gt;='Parâmetros'!$B$11,AVERAGEIFS('Histórico'!$H$6:$H$305,'Histórico'!$B$6:$B$305,B577,'Histórico'!$A$6:$A$305,"&gt;="&amp;EDATE(EOMONTH('Parâmetros'!$B$2,0)+1,-'Parâmetros'!$B$4),'Histórico'!$A$6:$A$305,"&lt;="&amp;'Parâmetros'!$B$2,'Histórico'!$L$6:$L$305,"OK"),IF(INDEX('Parâmetros'!$G$18:$G$117,MATCH(B577,'Parâmetros'!$A$18:$A$117,0))="","",INDEX('Parâmetros'!$G$18:$G$117,MATCH(B577,'Parâmetros'!$A$18:$A$117,0)))))</f>
        <v/>
      </c>
      <c r="F577" s="45">
        <f>IF(B577="","",IF(COUNTIFS('Histórico'!$B$6:$B$305,B577,'Histórico'!$L$6:$L$305,"OK",'Histórico'!$M$6:$M$305,MONTH(A577),'Histórico'!$A$6:$A$305,"&lt;="&amp;'Parâmetros'!$B$2)&gt;='Parâmetros'!$B$12,MAX('Parâmetros'!$B$13,MIN('Parâmetros'!$B$14,IFERROR(AVERAGEIFS('Histórico'!$H$6:$H$305,'Histórico'!$B$6:$B$305,B577,'Histórico'!$L$6:$L$305,"OK",'Histórico'!$M$6:$M$305,MONTH(A577),'Histórico'!$A$6:$A$305,"&lt;="&amp;'Parâmetros'!$B$2)/AVERAGEIFS('Histórico'!$H$6:$H$305,'Histórico'!$B$6:$B$305,B577,'Histórico'!$L$6:$L$305,"OK",'Histórico'!$A$6:$A$305,"&lt;="&amp;'Parâmetros'!$B$2),1))),1))</f>
        <v/>
      </c>
      <c r="G577" s="45">
        <f>IF(OR(A577="",B577=""),"",MAX(0.1,1+SUMPRODUCT(--('Eventos'!$B$6:$B$105&lt;=EOMONTH(A577,0)),--('Eventos'!$C$6:$C$105&gt;=A577),--((('Eventos'!$D$6:$D$105=B577)+('Eventos'!$D$6:$D$105="TODOS"))&gt;0),--('Eventos'!$G$6:$G$105="Ativo"),--('Eventos'!$I$6:$I$105="OK"),'Eventos'!$F$6:$F$105)))</f>
        <v/>
      </c>
      <c r="H577" s="44">
        <f>IF(OR(B577="",E577=""),"",MAX(0,E577*F577*G577))</f>
        <v/>
      </c>
      <c r="I577" s="44">
        <f>IF(H577="","",H577*'Parâmetros'!$B$6)</f>
        <v/>
      </c>
      <c r="J577" s="44">
        <f>IF(H577="","",H577*'Parâmetros'!$B$7)</f>
        <v/>
      </c>
      <c r="K577" s="44">
        <f>IF(H577="","",H577*'Parâmetros'!$B$8)</f>
        <v/>
      </c>
      <c r="L577" s="44">
        <f>IF(H577="","",IF('Parâmetros'!$B$5="Conservador",I577,IF('Parâmetros'!$B$5="Otimista",K577,J577)))</f>
        <v/>
      </c>
      <c r="M577" s="46">
        <f>IF(B577="","",IF(COUNTIFS('Histórico'!$B$6:$B$305,B577,'Histórico'!$J$6:$J$305,"&lt;&gt;")&gt;='Parâmetros'!$B$10,AVERAGEIFS('Histórico'!$K$6:$K$305,'Histórico'!$B$6:$B$305,B577,'Histórico'!$J$6:$J$305,"&lt;&gt;"),'Parâmetros'!$B$9))</f>
        <v/>
      </c>
      <c r="N577" s="44">
        <f>IF(L577="","",MAX(0,L577*(1-M577)))</f>
        <v/>
      </c>
      <c r="O577" s="44">
        <f>IF(L577="","",L577*(1+M577))</f>
        <v/>
      </c>
      <c r="P577" s="44">
        <f>IF(L577="","",IF(INDEX('Parâmetros'!$E$18:$E$117,MATCH(B577,'Parâmetros'!$A$18:$A$117,0))="","",INDEX('Parâmetros'!$E$18:$E$117,MATCH(B577,'Parâmetros'!$A$18:$A$117,0))+N(INDEX('Parâmetros'!$F$18:$F$117,MATCH(B577,'Parâmetros'!$A$18:$A$117,0)))-SUMIFS($L$6:L577,$B$6:B577,B577,$A$6:A577,"&lt;="&amp;A577)))</f>
        <v/>
      </c>
      <c r="Q577" s="44">
        <f>IF(P577="","",MAX(0,-P577))</f>
        <v/>
      </c>
      <c r="R577" s="43">
        <f>IF(B577="","",IF(L577="","SEM BASE",IF(P577="","ESTOQUE NÃO INFORMADO",IF(P577&lt;0,"RUPTURA PREVISTA",IF(D577="Sem histórico","USAR DEMANDA INICIAL",IF(D577="Histórico insuficiente","HISTÓRICO INSUFICIENTE","OK"))))))</f>
        <v/>
      </c>
    </row>
    <row r="578">
      <c r="A578" s="42">
        <f>IF(B578="","",EDATE(EOMONTH('Parâmetros'!$B$2,0)+1,MOD(ROW()-6,12)))</f>
        <v/>
      </c>
      <c r="B57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78" s="43">
        <f>IF(B578="","",INDEX('Parâmetros'!$B$18:$B$117,MATCH(B578,'Parâmetros'!$A$18:$A$117,0)))</f>
        <v/>
      </c>
      <c r="D578" s="43">
        <f>IF(B578="","",INDEX('Parâmetros'!$I$18:$I$117,MATCH(B578,'Parâmetros'!$A$18:$A$117,0)))</f>
        <v/>
      </c>
      <c r="E578" s="44">
        <f>IF(B578="","",IF(COUNTIFS('Histórico'!$B$6:$B$305,B578,'Histórico'!$A$6:$A$305,"&gt;="&amp;EDATE(EOMONTH('Parâmetros'!$B$2,0)+1,-'Parâmetros'!$B$4),'Histórico'!$A$6:$A$305,"&lt;="&amp;'Parâmetros'!$B$2,'Histórico'!$L$6:$L$305,"OK")&gt;='Parâmetros'!$B$11,AVERAGEIFS('Histórico'!$H$6:$H$305,'Histórico'!$B$6:$B$305,B578,'Histórico'!$A$6:$A$305,"&gt;="&amp;EDATE(EOMONTH('Parâmetros'!$B$2,0)+1,-'Parâmetros'!$B$4),'Histórico'!$A$6:$A$305,"&lt;="&amp;'Parâmetros'!$B$2,'Histórico'!$L$6:$L$305,"OK"),IF(INDEX('Parâmetros'!$G$18:$G$117,MATCH(B578,'Parâmetros'!$A$18:$A$117,0))="","",INDEX('Parâmetros'!$G$18:$G$117,MATCH(B578,'Parâmetros'!$A$18:$A$117,0)))))</f>
        <v/>
      </c>
      <c r="F578" s="45">
        <f>IF(B578="","",IF(COUNTIFS('Histórico'!$B$6:$B$305,B578,'Histórico'!$L$6:$L$305,"OK",'Histórico'!$M$6:$M$305,MONTH(A578),'Histórico'!$A$6:$A$305,"&lt;="&amp;'Parâmetros'!$B$2)&gt;='Parâmetros'!$B$12,MAX('Parâmetros'!$B$13,MIN('Parâmetros'!$B$14,IFERROR(AVERAGEIFS('Histórico'!$H$6:$H$305,'Histórico'!$B$6:$B$305,B578,'Histórico'!$L$6:$L$305,"OK",'Histórico'!$M$6:$M$305,MONTH(A578),'Histórico'!$A$6:$A$305,"&lt;="&amp;'Parâmetros'!$B$2)/AVERAGEIFS('Histórico'!$H$6:$H$305,'Histórico'!$B$6:$B$305,B578,'Histórico'!$L$6:$L$305,"OK",'Histórico'!$A$6:$A$305,"&lt;="&amp;'Parâmetros'!$B$2),1))),1))</f>
        <v/>
      </c>
      <c r="G578" s="45">
        <f>IF(OR(A578="",B578=""),"",MAX(0.1,1+SUMPRODUCT(--('Eventos'!$B$6:$B$105&lt;=EOMONTH(A578,0)),--('Eventos'!$C$6:$C$105&gt;=A578),--((('Eventos'!$D$6:$D$105=B578)+('Eventos'!$D$6:$D$105="TODOS"))&gt;0),--('Eventos'!$G$6:$G$105="Ativo"),--('Eventos'!$I$6:$I$105="OK"),'Eventos'!$F$6:$F$105)))</f>
        <v/>
      </c>
      <c r="H578" s="44">
        <f>IF(OR(B578="",E578=""),"",MAX(0,E578*F578*G578))</f>
        <v/>
      </c>
      <c r="I578" s="44">
        <f>IF(H578="","",H578*'Parâmetros'!$B$6)</f>
        <v/>
      </c>
      <c r="J578" s="44">
        <f>IF(H578="","",H578*'Parâmetros'!$B$7)</f>
        <v/>
      </c>
      <c r="K578" s="44">
        <f>IF(H578="","",H578*'Parâmetros'!$B$8)</f>
        <v/>
      </c>
      <c r="L578" s="44">
        <f>IF(H578="","",IF('Parâmetros'!$B$5="Conservador",I578,IF('Parâmetros'!$B$5="Otimista",K578,J578)))</f>
        <v/>
      </c>
      <c r="M578" s="46">
        <f>IF(B578="","",IF(COUNTIFS('Histórico'!$B$6:$B$305,B578,'Histórico'!$J$6:$J$305,"&lt;&gt;")&gt;='Parâmetros'!$B$10,AVERAGEIFS('Histórico'!$K$6:$K$305,'Histórico'!$B$6:$B$305,B578,'Histórico'!$J$6:$J$305,"&lt;&gt;"),'Parâmetros'!$B$9))</f>
        <v/>
      </c>
      <c r="N578" s="44">
        <f>IF(L578="","",MAX(0,L578*(1-M578)))</f>
        <v/>
      </c>
      <c r="O578" s="44">
        <f>IF(L578="","",L578*(1+M578))</f>
        <v/>
      </c>
      <c r="P578" s="44">
        <f>IF(L578="","",IF(INDEX('Parâmetros'!$E$18:$E$117,MATCH(B578,'Parâmetros'!$A$18:$A$117,0))="","",INDEX('Parâmetros'!$E$18:$E$117,MATCH(B578,'Parâmetros'!$A$18:$A$117,0))+N(INDEX('Parâmetros'!$F$18:$F$117,MATCH(B578,'Parâmetros'!$A$18:$A$117,0)))-SUMIFS($L$6:L578,$B$6:B578,B578,$A$6:A578,"&lt;="&amp;A578)))</f>
        <v/>
      </c>
      <c r="Q578" s="44">
        <f>IF(P578="","",MAX(0,-P578))</f>
        <v/>
      </c>
      <c r="R578" s="43">
        <f>IF(B578="","",IF(L578="","SEM BASE",IF(P578="","ESTOQUE NÃO INFORMADO",IF(P578&lt;0,"RUPTURA PREVISTA",IF(D578="Sem histórico","USAR DEMANDA INICIAL",IF(D578="Histórico insuficiente","HISTÓRICO INSUFICIENTE","OK"))))))</f>
        <v/>
      </c>
    </row>
    <row r="579">
      <c r="A579" s="42">
        <f>IF(B579="","",EDATE(EOMONTH('Parâmetros'!$B$2,0)+1,MOD(ROW()-6,12)))</f>
        <v/>
      </c>
      <c r="B57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79" s="43">
        <f>IF(B579="","",INDEX('Parâmetros'!$B$18:$B$117,MATCH(B579,'Parâmetros'!$A$18:$A$117,0)))</f>
        <v/>
      </c>
      <c r="D579" s="43">
        <f>IF(B579="","",INDEX('Parâmetros'!$I$18:$I$117,MATCH(B579,'Parâmetros'!$A$18:$A$117,0)))</f>
        <v/>
      </c>
      <c r="E579" s="44">
        <f>IF(B579="","",IF(COUNTIFS('Histórico'!$B$6:$B$305,B579,'Histórico'!$A$6:$A$305,"&gt;="&amp;EDATE(EOMONTH('Parâmetros'!$B$2,0)+1,-'Parâmetros'!$B$4),'Histórico'!$A$6:$A$305,"&lt;="&amp;'Parâmetros'!$B$2,'Histórico'!$L$6:$L$305,"OK")&gt;='Parâmetros'!$B$11,AVERAGEIFS('Histórico'!$H$6:$H$305,'Histórico'!$B$6:$B$305,B579,'Histórico'!$A$6:$A$305,"&gt;="&amp;EDATE(EOMONTH('Parâmetros'!$B$2,0)+1,-'Parâmetros'!$B$4),'Histórico'!$A$6:$A$305,"&lt;="&amp;'Parâmetros'!$B$2,'Histórico'!$L$6:$L$305,"OK"),IF(INDEX('Parâmetros'!$G$18:$G$117,MATCH(B579,'Parâmetros'!$A$18:$A$117,0))="","",INDEX('Parâmetros'!$G$18:$G$117,MATCH(B579,'Parâmetros'!$A$18:$A$117,0)))))</f>
        <v/>
      </c>
      <c r="F579" s="45">
        <f>IF(B579="","",IF(COUNTIFS('Histórico'!$B$6:$B$305,B579,'Histórico'!$L$6:$L$305,"OK",'Histórico'!$M$6:$M$305,MONTH(A579),'Histórico'!$A$6:$A$305,"&lt;="&amp;'Parâmetros'!$B$2)&gt;='Parâmetros'!$B$12,MAX('Parâmetros'!$B$13,MIN('Parâmetros'!$B$14,IFERROR(AVERAGEIFS('Histórico'!$H$6:$H$305,'Histórico'!$B$6:$B$305,B579,'Histórico'!$L$6:$L$305,"OK",'Histórico'!$M$6:$M$305,MONTH(A579),'Histórico'!$A$6:$A$305,"&lt;="&amp;'Parâmetros'!$B$2)/AVERAGEIFS('Histórico'!$H$6:$H$305,'Histórico'!$B$6:$B$305,B579,'Histórico'!$L$6:$L$305,"OK",'Histórico'!$A$6:$A$305,"&lt;="&amp;'Parâmetros'!$B$2),1))),1))</f>
        <v/>
      </c>
      <c r="G579" s="45">
        <f>IF(OR(A579="",B579=""),"",MAX(0.1,1+SUMPRODUCT(--('Eventos'!$B$6:$B$105&lt;=EOMONTH(A579,0)),--('Eventos'!$C$6:$C$105&gt;=A579),--((('Eventos'!$D$6:$D$105=B579)+('Eventos'!$D$6:$D$105="TODOS"))&gt;0),--('Eventos'!$G$6:$G$105="Ativo"),--('Eventos'!$I$6:$I$105="OK"),'Eventos'!$F$6:$F$105)))</f>
        <v/>
      </c>
      <c r="H579" s="44">
        <f>IF(OR(B579="",E579=""),"",MAX(0,E579*F579*G579))</f>
        <v/>
      </c>
      <c r="I579" s="44">
        <f>IF(H579="","",H579*'Parâmetros'!$B$6)</f>
        <v/>
      </c>
      <c r="J579" s="44">
        <f>IF(H579="","",H579*'Parâmetros'!$B$7)</f>
        <v/>
      </c>
      <c r="K579" s="44">
        <f>IF(H579="","",H579*'Parâmetros'!$B$8)</f>
        <v/>
      </c>
      <c r="L579" s="44">
        <f>IF(H579="","",IF('Parâmetros'!$B$5="Conservador",I579,IF('Parâmetros'!$B$5="Otimista",K579,J579)))</f>
        <v/>
      </c>
      <c r="M579" s="46">
        <f>IF(B579="","",IF(COUNTIFS('Histórico'!$B$6:$B$305,B579,'Histórico'!$J$6:$J$305,"&lt;&gt;")&gt;='Parâmetros'!$B$10,AVERAGEIFS('Histórico'!$K$6:$K$305,'Histórico'!$B$6:$B$305,B579,'Histórico'!$J$6:$J$305,"&lt;&gt;"),'Parâmetros'!$B$9))</f>
        <v/>
      </c>
      <c r="N579" s="44">
        <f>IF(L579="","",MAX(0,L579*(1-M579)))</f>
        <v/>
      </c>
      <c r="O579" s="44">
        <f>IF(L579="","",L579*(1+M579))</f>
        <v/>
      </c>
      <c r="P579" s="44">
        <f>IF(L579="","",IF(INDEX('Parâmetros'!$E$18:$E$117,MATCH(B579,'Parâmetros'!$A$18:$A$117,0))="","",INDEX('Parâmetros'!$E$18:$E$117,MATCH(B579,'Parâmetros'!$A$18:$A$117,0))+N(INDEX('Parâmetros'!$F$18:$F$117,MATCH(B579,'Parâmetros'!$A$18:$A$117,0)))-SUMIFS($L$6:L579,$B$6:B579,B579,$A$6:A579,"&lt;="&amp;A579)))</f>
        <v/>
      </c>
      <c r="Q579" s="44">
        <f>IF(P579="","",MAX(0,-P579))</f>
        <v/>
      </c>
      <c r="R579" s="43">
        <f>IF(B579="","",IF(L579="","SEM BASE",IF(P579="","ESTOQUE NÃO INFORMADO",IF(P579&lt;0,"RUPTURA PREVISTA",IF(D579="Sem histórico","USAR DEMANDA INICIAL",IF(D579="Histórico insuficiente","HISTÓRICO INSUFICIENTE","OK"))))))</f>
        <v/>
      </c>
    </row>
    <row r="580">
      <c r="A580" s="42">
        <f>IF(B580="","",EDATE(EOMONTH('Parâmetros'!$B$2,0)+1,MOD(ROW()-6,12)))</f>
        <v/>
      </c>
      <c r="B58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80" s="43">
        <f>IF(B580="","",INDEX('Parâmetros'!$B$18:$B$117,MATCH(B580,'Parâmetros'!$A$18:$A$117,0)))</f>
        <v/>
      </c>
      <c r="D580" s="43">
        <f>IF(B580="","",INDEX('Parâmetros'!$I$18:$I$117,MATCH(B580,'Parâmetros'!$A$18:$A$117,0)))</f>
        <v/>
      </c>
      <c r="E580" s="44">
        <f>IF(B580="","",IF(COUNTIFS('Histórico'!$B$6:$B$305,B580,'Histórico'!$A$6:$A$305,"&gt;="&amp;EDATE(EOMONTH('Parâmetros'!$B$2,0)+1,-'Parâmetros'!$B$4),'Histórico'!$A$6:$A$305,"&lt;="&amp;'Parâmetros'!$B$2,'Histórico'!$L$6:$L$305,"OK")&gt;='Parâmetros'!$B$11,AVERAGEIFS('Histórico'!$H$6:$H$305,'Histórico'!$B$6:$B$305,B580,'Histórico'!$A$6:$A$305,"&gt;="&amp;EDATE(EOMONTH('Parâmetros'!$B$2,0)+1,-'Parâmetros'!$B$4),'Histórico'!$A$6:$A$305,"&lt;="&amp;'Parâmetros'!$B$2,'Histórico'!$L$6:$L$305,"OK"),IF(INDEX('Parâmetros'!$G$18:$G$117,MATCH(B580,'Parâmetros'!$A$18:$A$117,0))="","",INDEX('Parâmetros'!$G$18:$G$117,MATCH(B580,'Parâmetros'!$A$18:$A$117,0)))))</f>
        <v/>
      </c>
      <c r="F580" s="45">
        <f>IF(B580="","",IF(COUNTIFS('Histórico'!$B$6:$B$305,B580,'Histórico'!$L$6:$L$305,"OK",'Histórico'!$M$6:$M$305,MONTH(A580),'Histórico'!$A$6:$A$305,"&lt;="&amp;'Parâmetros'!$B$2)&gt;='Parâmetros'!$B$12,MAX('Parâmetros'!$B$13,MIN('Parâmetros'!$B$14,IFERROR(AVERAGEIFS('Histórico'!$H$6:$H$305,'Histórico'!$B$6:$B$305,B580,'Histórico'!$L$6:$L$305,"OK",'Histórico'!$M$6:$M$305,MONTH(A580),'Histórico'!$A$6:$A$305,"&lt;="&amp;'Parâmetros'!$B$2)/AVERAGEIFS('Histórico'!$H$6:$H$305,'Histórico'!$B$6:$B$305,B580,'Histórico'!$L$6:$L$305,"OK",'Histórico'!$A$6:$A$305,"&lt;="&amp;'Parâmetros'!$B$2),1))),1))</f>
        <v/>
      </c>
      <c r="G580" s="45">
        <f>IF(OR(A580="",B580=""),"",MAX(0.1,1+SUMPRODUCT(--('Eventos'!$B$6:$B$105&lt;=EOMONTH(A580,0)),--('Eventos'!$C$6:$C$105&gt;=A580),--((('Eventos'!$D$6:$D$105=B580)+('Eventos'!$D$6:$D$105="TODOS"))&gt;0),--('Eventos'!$G$6:$G$105="Ativo"),--('Eventos'!$I$6:$I$105="OK"),'Eventos'!$F$6:$F$105)))</f>
        <v/>
      </c>
      <c r="H580" s="44">
        <f>IF(OR(B580="",E580=""),"",MAX(0,E580*F580*G580))</f>
        <v/>
      </c>
      <c r="I580" s="44">
        <f>IF(H580="","",H580*'Parâmetros'!$B$6)</f>
        <v/>
      </c>
      <c r="J580" s="44">
        <f>IF(H580="","",H580*'Parâmetros'!$B$7)</f>
        <v/>
      </c>
      <c r="K580" s="44">
        <f>IF(H580="","",H580*'Parâmetros'!$B$8)</f>
        <v/>
      </c>
      <c r="L580" s="44">
        <f>IF(H580="","",IF('Parâmetros'!$B$5="Conservador",I580,IF('Parâmetros'!$B$5="Otimista",K580,J580)))</f>
        <v/>
      </c>
      <c r="M580" s="46">
        <f>IF(B580="","",IF(COUNTIFS('Histórico'!$B$6:$B$305,B580,'Histórico'!$J$6:$J$305,"&lt;&gt;")&gt;='Parâmetros'!$B$10,AVERAGEIFS('Histórico'!$K$6:$K$305,'Histórico'!$B$6:$B$305,B580,'Histórico'!$J$6:$J$305,"&lt;&gt;"),'Parâmetros'!$B$9))</f>
        <v/>
      </c>
      <c r="N580" s="44">
        <f>IF(L580="","",MAX(0,L580*(1-M580)))</f>
        <v/>
      </c>
      <c r="O580" s="44">
        <f>IF(L580="","",L580*(1+M580))</f>
        <v/>
      </c>
      <c r="P580" s="44">
        <f>IF(L580="","",IF(INDEX('Parâmetros'!$E$18:$E$117,MATCH(B580,'Parâmetros'!$A$18:$A$117,0))="","",INDEX('Parâmetros'!$E$18:$E$117,MATCH(B580,'Parâmetros'!$A$18:$A$117,0))+N(INDEX('Parâmetros'!$F$18:$F$117,MATCH(B580,'Parâmetros'!$A$18:$A$117,0)))-SUMIFS($L$6:L580,$B$6:B580,B580,$A$6:A580,"&lt;="&amp;A580)))</f>
        <v/>
      </c>
      <c r="Q580" s="44">
        <f>IF(P580="","",MAX(0,-P580))</f>
        <v/>
      </c>
      <c r="R580" s="43">
        <f>IF(B580="","",IF(L580="","SEM BASE",IF(P580="","ESTOQUE NÃO INFORMADO",IF(P580&lt;0,"RUPTURA PREVISTA",IF(D580="Sem histórico","USAR DEMANDA INICIAL",IF(D580="Histórico insuficiente","HISTÓRICO INSUFICIENTE","OK"))))))</f>
        <v/>
      </c>
    </row>
    <row r="581">
      <c r="A581" s="42">
        <f>IF(B581="","",EDATE(EOMONTH('Parâmetros'!$B$2,0)+1,MOD(ROW()-6,12)))</f>
        <v/>
      </c>
      <c r="B58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81" s="43">
        <f>IF(B581="","",INDEX('Parâmetros'!$B$18:$B$117,MATCH(B581,'Parâmetros'!$A$18:$A$117,0)))</f>
        <v/>
      </c>
      <c r="D581" s="43">
        <f>IF(B581="","",INDEX('Parâmetros'!$I$18:$I$117,MATCH(B581,'Parâmetros'!$A$18:$A$117,0)))</f>
        <v/>
      </c>
      <c r="E581" s="44">
        <f>IF(B581="","",IF(COUNTIFS('Histórico'!$B$6:$B$305,B581,'Histórico'!$A$6:$A$305,"&gt;="&amp;EDATE(EOMONTH('Parâmetros'!$B$2,0)+1,-'Parâmetros'!$B$4),'Histórico'!$A$6:$A$305,"&lt;="&amp;'Parâmetros'!$B$2,'Histórico'!$L$6:$L$305,"OK")&gt;='Parâmetros'!$B$11,AVERAGEIFS('Histórico'!$H$6:$H$305,'Histórico'!$B$6:$B$305,B581,'Histórico'!$A$6:$A$305,"&gt;="&amp;EDATE(EOMONTH('Parâmetros'!$B$2,0)+1,-'Parâmetros'!$B$4),'Histórico'!$A$6:$A$305,"&lt;="&amp;'Parâmetros'!$B$2,'Histórico'!$L$6:$L$305,"OK"),IF(INDEX('Parâmetros'!$G$18:$G$117,MATCH(B581,'Parâmetros'!$A$18:$A$117,0))="","",INDEX('Parâmetros'!$G$18:$G$117,MATCH(B581,'Parâmetros'!$A$18:$A$117,0)))))</f>
        <v/>
      </c>
      <c r="F581" s="45">
        <f>IF(B581="","",IF(COUNTIFS('Histórico'!$B$6:$B$305,B581,'Histórico'!$L$6:$L$305,"OK",'Histórico'!$M$6:$M$305,MONTH(A581),'Histórico'!$A$6:$A$305,"&lt;="&amp;'Parâmetros'!$B$2)&gt;='Parâmetros'!$B$12,MAX('Parâmetros'!$B$13,MIN('Parâmetros'!$B$14,IFERROR(AVERAGEIFS('Histórico'!$H$6:$H$305,'Histórico'!$B$6:$B$305,B581,'Histórico'!$L$6:$L$305,"OK",'Histórico'!$M$6:$M$305,MONTH(A581),'Histórico'!$A$6:$A$305,"&lt;="&amp;'Parâmetros'!$B$2)/AVERAGEIFS('Histórico'!$H$6:$H$305,'Histórico'!$B$6:$B$305,B581,'Histórico'!$L$6:$L$305,"OK",'Histórico'!$A$6:$A$305,"&lt;="&amp;'Parâmetros'!$B$2),1))),1))</f>
        <v/>
      </c>
      <c r="G581" s="45">
        <f>IF(OR(A581="",B581=""),"",MAX(0.1,1+SUMPRODUCT(--('Eventos'!$B$6:$B$105&lt;=EOMONTH(A581,0)),--('Eventos'!$C$6:$C$105&gt;=A581),--((('Eventos'!$D$6:$D$105=B581)+('Eventos'!$D$6:$D$105="TODOS"))&gt;0),--('Eventos'!$G$6:$G$105="Ativo"),--('Eventos'!$I$6:$I$105="OK"),'Eventos'!$F$6:$F$105)))</f>
        <v/>
      </c>
      <c r="H581" s="44">
        <f>IF(OR(B581="",E581=""),"",MAX(0,E581*F581*G581))</f>
        <v/>
      </c>
      <c r="I581" s="44">
        <f>IF(H581="","",H581*'Parâmetros'!$B$6)</f>
        <v/>
      </c>
      <c r="J581" s="44">
        <f>IF(H581="","",H581*'Parâmetros'!$B$7)</f>
        <v/>
      </c>
      <c r="K581" s="44">
        <f>IF(H581="","",H581*'Parâmetros'!$B$8)</f>
        <v/>
      </c>
      <c r="L581" s="44">
        <f>IF(H581="","",IF('Parâmetros'!$B$5="Conservador",I581,IF('Parâmetros'!$B$5="Otimista",K581,J581)))</f>
        <v/>
      </c>
      <c r="M581" s="46">
        <f>IF(B581="","",IF(COUNTIFS('Histórico'!$B$6:$B$305,B581,'Histórico'!$J$6:$J$305,"&lt;&gt;")&gt;='Parâmetros'!$B$10,AVERAGEIFS('Histórico'!$K$6:$K$305,'Histórico'!$B$6:$B$305,B581,'Histórico'!$J$6:$J$305,"&lt;&gt;"),'Parâmetros'!$B$9))</f>
        <v/>
      </c>
      <c r="N581" s="44">
        <f>IF(L581="","",MAX(0,L581*(1-M581)))</f>
        <v/>
      </c>
      <c r="O581" s="44">
        <f>IF(L581="","",L581*(1+M581))</f>
        <v/>
      </c>
      <c r="P581" s="44">
        <f>IF(L581="","",IF(INDEX('Parâmetros'!$E$18:$E$117,MATCH(B581,'Parâmetros'!$A$18:$A$117,0))="","",INDEX('Parâmetros'!$E$18:$E$117,MATCH(B581,'Parâmetros'!$A$18:$A$117,0))+N(INDEX('Parâmetros'!$F$18:$F$117,MATCH(B581,'Parâmetros'!$A$18:$A$117,0)))-SUMIFS($L$6:L581,$B$6:B581,B581,$A$6:A581,"&lt;="&amp;A581)))</f>
        <v/>
      </c>
      <c r="Q581" s="44">
        <f>IF(P581="","",MAX(0,-P581))</f>
        <v/>
      </c>
      <c r="R581" s="43">
        <f>IF(B581="","",IF(L581="","SEM BASE",IF(P581="","ESTOQUE NÃO INFORMADO",IF(P581&lt;0,"RUPTURA PREVISTA",IF(D581="Sem histórico","USAR DEMANDA INICIAL",IF(D581="Histórico insuficiente","HISTÓRICO INSUFICIENTE","OK"))))))</f>
        <v/>
      </c>
    </row>
    <row r="582">
      <c r="A582" s="42">
        <f>IF(B582="","",EDATE(EOMONTH('Parâmetros'!$B$2,0)+1,MOD(ROW()-6,12)))</f>
        <v/>
      </c>
      <c r="B58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82" s="43">
        <f>IF(B582="","",INDEX('Parâmetros'!$B$18:$B$117,MATCH(B582,'Parâmetros'!$A$18:$A$117,0)))</f>
        <v/>
      </c>
      <c r="D582" s="43">
        <f>IF(B582="","",INDEX('Parâmetros'!$I$18:$I$117,MATCH(B582,'Parâmetros'!$A$18:$A$117,0)))</f>
        <v/>
      </c>
      <c r="E582" s="44">
        <f>IF(B582="","",IF(COUNTIFS('Histórico'!$B$6:$B$305,B582,'Histórico'!$A$6:$A$305,"&gt;="&amp;EDATE(EOMONTH('Parâmetros'!$B$2,0)+1,-'Parâmetros'!$B$4),'Histórico'!$A$6:$A$305,"&lt;="&amp;'Parâmetros'!$B$2,'Histórico'!$L$6:$L$305,"OK")&gt;='Parâmetros'!$B$11,AVERAGEIFS('Histórico'!$H$6:$H$305,'Histórico'!$B$6:$B$305,B582,'Histórico'!$A$6:$A$305,"&gt;="&amp;EDATE(EOMONTH('Parâmetros'!$B$2,0)+1,-'Parâmetros'!$B$4),'Histórico'!$A$6:$A$305,"&lt;="&amp;'Parâmetros'!$B$2,'Histórico'!$L$6:$L$305,"OK"),IF(INDEX('Parâmetros'!$G$18:$G$117,MATCH(B582,'Parâmetros'!$A$18:$A$117,0))="","",INDEX('Parâmetros'!$G$18:$G$117,MATCH(B582,'Parâmetros'!$A$18:$A$117,0)))))</f>
        <v/>
      </c>
      <c r="F582" s="45">
        <f>IF(B582="","",IF(COUNTIFS('Histórico'!$B$6:$B$305,B582,'Histórico'!$L$6:$L$305,"OK",'Histórico'!$M$6:$M$305,MONTH(A582),'Histórico'!$A$6:$A$305,"&lt;="&amp;'Parâmetros'!$B$2)&gt;='Parâmetros'!$B$12,MAX('Parâmetros'!$B$13,MIN('Parâmetros'!$B$14,IFERROR(AVERAGEIFS('Histórico'!$H$6:$H$305,'Histórico'!$B$6:$B$305,B582,'Histórico'!$L$6:$L$305,"OK",'Histórico'!$M$6:$M$305,MONTH(A582),'Histórico'!$A$6:$A$305,"&lt;="&amp;'Parâmetros'!$B$2)/AVERAGEIFS('Histórico'!$H$6:$H$305,'Histórico'!$B$6:$B$305,B582,'Histórico'!$L$6:$L$305,"OK",'Histórico'!$A$6:$A$305,"&lt;="&amp;'Parâmetros'!$B$2),1))),1))</f>
        <v/>
      </c>
      <c r="G582" s="45">
        <f>IF(OR(A582="",B582=""),"",MAX(0.1,1+SUMPRODUCT(--('Eventos'!$B$6:$B$105&lt;=EOMONTH(A582,0)),--('Eventos'!$C$6:$C$105&gt;=A582),--((('Eventos'!$D$6:$D$105=B582)+('Eventos'!$D$6:$D$105="TODOS"))&gt;0),--('Eventos'!$G$6:$G$105="Ativo"),--('Eventos'!$I$6:$I$105="OK"),'Eventos'!$F$6:$F$105)))</f>
        <v/>
      </c>
      <c r="H582" s="44">
        <f>IF(OR(B582="",E582=""),"",MAX(0,E582*F582*G582))</f>
        <v/>
      </c>
      <c r="I582" s="44">
        <f>IF(H582="","",H582*'Parâmetros'!$B$6)</f>
        <v/>
      </c>
      <c r="J582" s="44">
        <f>IF(H582="","",H582*'Parâmetros'!$B$7)</f>
        <v/>
      </c>
      <c r="K582" s="44">
        <f>IF(H582="","",H582*'Parâmetros'!$B$8)</f>
        <v/>
      </c>
      <c r="L582" s="44">
        <f>IF(H582="","",IF('Parâmetros'!$B$5="Conservador",I582,IF('Parâmetros'!$B$5="Otimista",K582,J582)))</f>
        <v/>
      </c>
      <c r="M582" s="46">
        <f>IF(B582="","",IF(COUNTIFS('Histórico'!$B$6:$B$305,B582,'Histórico'!$J$6:$J$305,"&lt;&gt;")&gt;='Parâmetros'!$B$10,AVERAGEIFS('Histórico'!$K$6:$K$305,'Histórico'!$B$6:$B$305,B582,'Histórico'!$J$6:$J$305,"&lt;&gt;"),'Parâmetros'!$B$9))</f>
        <v/>
      </c>
      <c r="N582" s="44">
        <f>IF(L582="","",MAX(0,L582*(1-M582)))</f>
        <v/>
      </c>
      <c r="O582" s="44">
        <f>IF(L582="","",L582*(1+M582))</f>
        <v/>
      </c>
      <c r="P582" s="44">
        <f>IF(L582="","",IF(INDEX('Parâmetros'!$E$18:$E$117,MATCH(B582,'Parâmetros'!$A$18:$A$117,0))="","",INDEX('Parâmetros'!$E$18:$E$117,MATCH(B582,'Parâmetros'!$A$18:$A$117,0))+N(INDEX('Parâmetros'!$F$18:$F$117,MATCH(B582,'Parâmetros'!$A$18:$A$117,0)))-SUMIFS($L$6:L582,$B$6:B582,B582,$A$6:A582,"&lt;="&amp;A582)))</f>
        <v/>
      </c>
      <c r="Q582" s="44">
        <f>IF(P582="","",MAX(0,-P582))</f>
        <v/>
      </c>
      <c r="R582" s="43">
        <f>IF(B582="","",IF(L582="","SEM BASE",IF(P582="","ESTOQUE NÃO INFORMADO",IF(P582&lt;0,"RUPTURA PREVISTA",IF(D582="Sem histórico","USAR DEMANDA INICIAL",IF(D582="Histórico insuficiente","HISTÓRICO INSUFICIENTE","OK"))))))</f>
        <v/>
      </c>
    </row>
    <row r="583">
      <c r="A583" s="42">
        <f>IF(B583="","",EDATE(EOMONTH('Parâmetros'!$B$2,0)+1,MOD(ROW()-6,12)))</f>
        <v/>
      </c>
      <c r="B58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83" s="43">
        <f>IF(B583="","",INDEX('Parâmetros'!$B$18:$B$117,MATCH(B583,'Parâmetros'!$A$18:$A$117,0)))</f>
        <v/>
      </c>
      <c r="D583" s="43">
        <f>IF(B583="","",INDEX('Parâmetros'!$I$18:$I$117,MATCH(B583,'Parâmetros'!$A$18:$A$117,0)))</f>
        <v/>
      </c>
      <c r="E583" s="44">
        <f>IF(B583="","",IF(COUNTIFS('Histórico'!$B$6:$B$305,B583,'Histórico'!$A$6:$A$305,"&gt;="&amp;EDATE(EOMONTH('Parâmetros'!$B$2,0)+1,-'Parâmetros'!$B$4),'Histórico'!$A$6:$A$305,"&lt;="&amp;'Parâmetros'!$B$2,'Histórico'!$L$6:$L$305,"OK")&gt;='Parâmetros'!$B$11,AVERAGEIFS('Histórico'!$H$6:$H$305,'Histórico'!$B$6:$B$305,B583,'Histórico'!$A$6:$A$305,"&gt;="&amp;EDATE(EOMONTH('Parâmetros'!$B$2,0)+1,-'Parâmetros'!$B$4),'Histórico'!$A$6:$A$305,"&lt;="&amp;'Parâmetros'!$B$2,'Histórico'!$L$6:$L$305,"OK"),IF(INDEX('Parâmetros'!$G$18:$G$117,MATCH(B583,'Parâmetros'!$A$18:$A$117,0))="","",INDEX('Parâmetros'!$G$18:$G$117,MATCH(B583,'Parâmetros'!$A$18:$A$117,0)))))</f>
        <v/>
      </c>
      <c r="F583" s="45">
        <f>IF(B583="","",IF(COUNTIFS('Histórico'!$B$6:$B$305,B583,'Histórico'!$L$6:$L$305,"OK",'Histórico'!$M$6:$M$305,MONTH(A583),'Histórico'!$A$6:$A$305,"&lt;="&amp;'Parâmetros'!$B$2)&gt;='Parâmetros'!$B$12,MAX('Parâmetros'!$B$13,MIN('Parâmetros'!$B$14,IFERROR(AVERAGEIFS('Histórico'!$H$6:$H$305,'Histórico'!$B$6:$B$305,B583,'Histórico'!$L$6:$L$305,"OK",'Histórico'!$M$6:$M$305,MONTH(A583),'Histórico'!$A$6:$A$305,"&lt;="&amp;'Parâmetros'!$B$2)/AVERAGEIFS('Histórico'!$H$6:$H$305,'Histórico'!$B$6:$B$305,B583,'Histórico'!$L$6:$L$305,"OK",'Histórico'!$A$6:$A$305,"&lt;="&amp;'Parâmetros'!$B$2),1))),1))</f>
        <v/>
      </c>
      <c r="G583" s="45">
        <f>IF(OR(A583="",B583=""),"",MAX(0.1,1+SUMPRODUCT(--('Eventos'!$B$6:$B$105&lt;=EOMONTH(A583,0)),--('Eventos'!$C$6:$C$105&gt;=A583),--((('Eventos'!$D$6:$D$105=B583)+('Eventos'!$D$6:$D$105="TODOS"))&gt;0),--('Eventos'!$G$6:$G$105="Ativo"),--('Eventos'!$I$6:$I$105="OK"),'Eventos'!$F$6:$F$105)))</f>
        <v/>
      </c>
      <c r="H583" s="44">
        <f>IF(OR(B583="",E583=""),"",MAX(0,E583*F583*G583))</f>
        <v/>
      </c>
      <c r="I583" s="44">
        <f>IF(H583="","",H583*'Parâmetros'!$B$6)</f>
        <v/>
      </c>
      <c r="J583" s="44">
        <f>IF(H583="","",H583*'Parâmetros'!$B$7)</f>
        <v/>
      </c>
      <c r="K583" s="44">
        <f>IF(H583="","",H583*'Parâmetros'!$B$8)</f>
        <v/>
      </c>
      <c r="L583" s="44">
        <f>IF(H583="","",IF('Parâmetros'!$B$5="Conservador",I583,IF('Parâmetros'!$B$5="Otimista",K583,J583)))</f>
        <v/>
      </c>
      <c r="M583" s="46">
        <f>IF(B583="","",IF(COUNTIFS('Histórico'!$B$6:$B$305,B583,'Histórico'!$J$6:$J$305,"&lt;&gt;")&gt;='Parâmetros'!$B$10,AVERAGEIFS('Histórico'!$K$6:$K$305,'Histórico'!$B$6:$B$305,B583,'Histórico'!$J$6:$J$305,"&lt;&gt;"),'Parâmetros'!$B$9))</f>
        <v/>
      </c>
      <c r="N583" s="44">
        <f>IF(L583="","",MAX(0,L583*(1-M583)))</f>
        <v/>
      </c>
      <c r="O583" s="44">
        <f>IF(L583="","",L583*(1+M583))</f>
        <v/>
      </c>
      <c r="P583" s="44">
        <f>IF(L583="","",IF(INDEX('Parâmetros'!$E$18:$E$117,MATCH(B583,'Parâmetros'!$A$18:$A$117,0))="","",INDEX('Parâmetros'!$E$18:$E$117,MATCH(B583,'Parâmetros'!$A$18:$A$117,0))+N(INDEX('Parâmetros'!$F$18:$F$117,MATCH(B583,'Parâmetros'!$A$18:$A$117,0)))-SUMIFS($L$6:L583,$B$6:B583,B583,$A$6:A583,"&lt;="&amp;A583)))</f>
        <v/>
      </c>
      <c r="Q583" s="44">
        <f>IF(P583="","",MAX(0,-P583))</f>
        <v/>
      </c>
      <c r="R583" s="43">
        <f>IF(B583="","",IF(L583="","SEM BASE",IF(P583="","ESTOQUE NÃO INFORMADO",IF(P583&lt;0,"RUPTURA PREVISTA",IF(D583="Sem histórico","USAR DEMANDA INICIAL",IF(D583="Histórico insuficiente","HISTÓRICO INSUFICIENTE","OK"))))))</f>
        <v/>
      </c>
    </row>
    <row r="584">
      <c r="A584" s="42">
        <f>IF(B584="","",EDATE(EOMONTH('Parâmetros'!$B$2,0)+1,MOD(ROW()-6,12)))</f>
        <v/>
      </c>
      <c r="B58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84" s="43">
        <f>IF(B584="","",INDEX('Parâmetros'!$B$18:$B$117,MATCH(B584,'Parâmetros'!$A$18:$A$117,0)))</f>
        <v/>
      </c>
      <c r="D584" s="43">
        <f>IF(B584="","",INDEX('Parâmetros'!$I$18:$I$117,MATCH(B584,'Parâmetros'!$A$18:$A$117,0)))</f>
        <v/>
      </c>
      <c r="E584" s="44">
        <f>IF(B584="","",IF(COUNTIFS('Histórico'!$B$6:$B$305,B584,'Histórico'!$A$6:$A$305,"&gt;="&amp;EDATE(EOMONTH('Parâmetros'!$B$2,0)+1,-'Parâmetros'!$B$4),'Histórico'!$A$6:$A$305,"&lt;="&amp;'Parâmetros'!$B$2,'Histórico'!$L$6:$L$305,"OK")&gt;='Parâmetros'!$B$11,AVERAGEIFS('Histórico'!$H$6:$H$305,'Histórico'!$B$6:$B$305,B584,'Histórico'!$A$6:$A$305,"&gt;="&amp;EDATE(EOMONTH('Parâmetros'!$B$2,0)+1,-'Parâmetros'!$B$4),'Histórico'!$A$6:$A$305,"&lt;="&amp;'Parâmetros'!$B$2,'Histórico'!$L$6:$L$305,"OK"),IF(INDEX('Parâmetros'!$G$18:$G$117,MATCH(B584,'Parâmetros'!$A$18:$A$117,0))="","",INDEX('Parâmetros'!$G$18:$G$117,MATCH(B584,'Parâmetros'!$A$18:$A$117,0)))))</f>
        <v/>
      </c>
      <c r="F584" s="45">
        <f>IF(B584="","",IF(COUNTIFS('Histórico'!$B$6:$B$305,B584,'Histórico'!$L$6:$L$305,"OK",'Histórico'!$M$6:$M$305,MONTH(A584),'Histórico'!$A$6:$A$305,"&lt;="&amp;'Parâmetros'!$B$2)&gt;='Parâmetros'!$B$12,MAX('Parâmetros'!$B$13,MIN('Parâmetros'!$B$14,IFERROR(AVERAGEIFS('Histórico'!$H$6:$H$305,'Histórico'!$B$6:$B$305,B584,'Histórico'!$L$6:$L$305,"OK",'Histórico'!$M$6:$M$305,MONTH(A584),'Histórico'!$A$6:$A$305,"&lt;="&amp;'Parâmetros'!$B$2)/AVERAGEIFS('Histórico'!$H$6:$H$305,'Histórico'!$B$6:$B$305,B584,'Histórico'!$L$6:$L$305,"OK",'Histórico'!$A$6:$A$305,"&lt;="&amp;'Parâmetros'!$B$2),1))),1))</f>
        <v/>
      </c>
      <c r="G584" s="45">
        <f>IF(OR(A584="",B584=""),"",MAX(0.1,1+SUMPRODUCT(--('Eventos'!$B$6:$B$105&lt;=EOMONTH(A584,0)),--('Eventos'!$C$6:$C$105&gt;=A584),--((('Eventos'!$D$6:$D$105=B584)+('Eventos'!$D$6:$D$105="TODOS"))&gt;0),--('Eventos'!$G$6:$G$105="Ativo"),--('Eventos'!$I$6:$I$105="OK"),'Eventos'!$F$6:$F$105)))</f>
        <v/>
      </c>
      <c r="H584" s="44">
        <f>IF(OR(B584="",E584=""),"",MAX(0,E584*F584*G584))</f>
        <v/>
      </c>
      <c r="I584" s="44">
        <f>IF(H584="","",H584*'Parâmetros'!$B$6)</f>
        <v/>
      </c>
      <c r="J584" s="44">
        <f>IF(H584="","",H584*'Parâmetros'!$B$7)</f>
        <v/>
      </c>
      <c r="K584" s="44">
        <f>IF(H584="","",H584*'Parâmetros'!$B$8)</f>
        <v/>
      </c>
      <c r="L584" s="44">
        <f>IF(H584="","",IF('Parâmetros'!$B$5="Conservador",I584,IF('Parâmetros'!$B$5="Otimista",K584,J584)))</f>
        <v/>
      </c>
      <c r="M584" s="46">
        <f>IF(B584="","",IF(COUNTIFS('Histórico'!$B$6:$B$305,B584,'Histórico'!$J$6:$J$305,"&lt;&gt;")&gt;='Parâmetros'!$B$10,AVERAGEIFS('Histórico'!$K$6:$K$305,'Histórico'!$B$6:$B$305,B584,'Histórico'!$J$6:$J$305,"&lt;&gt;"),'Parâmetros'!$B$9))</f>
        <v/>
      </c>
      <c r="N584" s="44">
        <f>IF(L584="","",MAX(0,L584*(1-M584)))</f>
        <v/>
      </c>
      <c r="O584" s="44">
        <f>IF(L584="","",L584*(1+M584))</f>
        <v/>
      </c>
      <c r="P584" s="44">
        <f>IF(L584="","",IF(INDEX('Parâmetros'!$E$18:$E$117,MATCH(B584,'Parâmetros'!$A$18:$A$117,0))="","",INDEX('Parâmetros'!$E$18:$E$117,MATCH(B584,'Parâmetros'!$A$18:$A$117,0))+N(INDEX('Parâmetros'!$F$18:$F$117,MATCH(B584,'Parâmetros'!$A$18:$A$117,0)))-SUMIFS($L$6:L584,$B$6:B584,B584,$A$6:A584,"&lt;="&amp;A584)))</f>
        <v/>
      </c>
      <c r="Q584" s="44">
        <f>IF(P584="","",MAX(0,-P584))</f>
        <v/>
      </c>
      <c r="R584" s="43">
        <f>IF(B584="","",IF(L584="","SEM BASE",IF(P584="","ESTOQUE NÃO INFORMADO",IF(P584&lt;0,"RUPTURA PREVISTA",IF(D584="Sem histórico","USAR DEMANDA INICIAL",IF(D584="Histórico insuficiente","HISTÓRICO INSUFICIENTE","OK"))))))</f>
        <v/>
      </c>
    </row>
    <row r="585">
      <c r="A585" s="42">
        <f>IF(B585="","",EDATE(EOMONTH('Parâmetros'!$B$2,0)+1,MOD(ROW()-6,12)))</f>
        <v/>
      </c>
      <c r="B58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85" s="43">
        <f>IF(B585="","",INDEX('Parâmetros'!$B$18:$B$117,MATCH(B585,'Parâmetros'!$A$18:$A$117,0)))</f>
        <v/>
      </c>
      <c r="D585" s="43">
        <f>IF(B585="","",INDEX('Parâmetros'!$I$18:$I$117,MATCH(B585,'Parâmetros'!$A$18:$A$117,0)))</f>
        <v/>
      </c>
      <c r="E585" s="44">
        <f>IF(B585="","",IF(COUNTIFS('Histórico'!$B$6:$B$305,B585,'Histórico'!$A$6:$A$305,"&gt;="&amp;EDATE(EOMONTH('Parâmetros'!$B$2,0)+1,-'Parâmetros'!$B$4),'Histórico'!$A$6:$A$305,"&lt;="&amp;'Parâmetros'!$B$2,'Histórico'!$L$6:$L$305,"OK")&gt;='Parâmetros'!$B$11,AVERAGEIFS('Histórico'!$H$6:$H$305,'Histórico'!$B$6:$B$305,B585,'Histórico'!$A$6:$A$305,"&gt;="&amp;EDATE(EOMONTH('Parâmetros'!$B$2,0)+1,-'Parâmetros'!$B$4),'Histórico'!$A$6:$A$305,"&lt;="&amp;'Parâmetros'!$B$2,'Histórico'!$L$6:$L$305,"OK"),IF(INDEX('Parâmetros'!$G$18:$G$117,MATCH(B585,'Parâmetros'!$A$18:$A$117,0))="","",INDEX('Parâmetros'!$G$18:$G$117,MATCH(B585,'Parâmetros'!$A$18:$A$117,0)))))</f>
        <v/>
      </c>
      <c r="F585" s="45">
        <f>IF(B585="","",IF(COUNTIFS('Histórico'!$B$6:$B$305,B585,'Histórico'!$L$6:$L$305,"OK",'Histórico'!$M$6:$M$305,MONTH(A585),'Histórico'!$A$6:$A$305,"&lt;="&amp;'Parâmetros'!$B$2)&gt;='Parâmetros'!$B$12,MAX('Parâmetros'!$B$13,MIN('Parâmetros'!$B$14,IFERROR(AVERAGEIFS('Histórico'!$H$6:$H$305,'Histórico'!$B$6:$B$305,B585,'Histórico'!$L$6:$L$305,"OK",'Histórico'!$M$6:$M$305,MONTH(A585),'Histórico'!$A$6:$A$305,"&lt;="&amp;'Parâmetros'!$B$2)/AVERAGEIFS('Histórico'!$H$6:$H$305,'Histórico'!$B$6:$B$305,B585,'Histórico'!$L$6:$L$305,"OK",'Histórico'!$A$6:$A$305,"&lt;="&amp;'Parâmetros'!$B$2),1))),1))</f>
        <v/>
      </c>
      <c r="G585" s="45">
        <f>IF(OR(A585="",B585=""),"",MAX(0.1,1+SUMPRODUCT(--('Eventos'!$B$6:$B$105&lt;=EOMONTH(A585,0)),--('Eventos'!$C$6:$C$105&gt;=A585),--((('Eventos'!$D$6:$D$105=B585)+('Eventos'!$D$6:$D$105="TODOS"))&gt;0),--('Eventos'!$G$6:$G$105="Ativo"),--('Eventos'!$I$6:$I$105="OK"),'Eventos'!$F$6:$F$105)))</f>
        <v/>
      </c>
      <c r="H585" s="44">
        <f>IF(OR(B585="",E585=""),"",MAX(0,E585*F585*G585))</f>
        <v/>
      </c>
      <c r="I585" s="44">
        <f>IF(H585="","",H585*'Parâmetros'!$B$6)</f>
        <v/>
      </c>
      <c r="J585" s="44">
        <f>IF(H585="","",H585*'Parâmetros'!$B$7)</f>
        <v/>
      </c>
      <c r="K585" s="44">
        <f>IF(H585="","",H585*'Parâmetros'!$B$8)</f>
        <v/>
      </c>
      <c r="L585" s="44">
        <f>IF(H585="","",IF('Parâmetros'!$B$5="Conservador",I585,IF('Parâmetros'!$B$5="Otimista",K585,J585)))</f>
        <v/>
      </c>
      <c r="M585" s="46">
        <f>IF(B585="","",IF(COUNTIFS('Histórico'!$B$6:$B$305,B585,'Histórico'!$J$6:$J$305,"&lt;&gt;")&gt;='Parâmetros'!$B$10,AVERAGEIFS('Histórico'!$K$6:$K$305,'Histórico'!$B$6:$B$305,B585,'Histórico'!$J$6:$J$305,"&lt;&gt;"),'Parâmetros'!$B$9))</f>
        <v/>
      </c>
      <c r="N585" s="44">
        <f>IF(L585="","",MAX(0,L585*(1-M585)))</f>
        <v/>
      </c>
      <c r="O585" s="44">
        <f>IF(L585="","",L585*(1+M585))</f>
        <v/>
      </c>
      <c r="P585" s="44">
        <f>IF(L585="","",IF(INDEX('Parâmetros'!$E$18:$E$117,MATCH(B585,'Parâmetros'!$A$18:$A$117,0))="","",INDEX('Parâmetros'!$E$18:$E$117,MATCH(B585,'Parâmetros'!$A$18:$A$117,0))+N(INDEX('Parâmetros'!$F$18:$F$117,MATCH(B585,'Parâmetros'!$A$18:$A$117,0)))-SUMIFS($L$6:L585,$B$6:B585,B585,$A$6:A585,"&lt;="&amp;A585)))</f>
        <v/>
      </c>
      <c r="Q585" s="44">
        <f>IF(P585="","",MAX(0,-P585))</f>
        <v/>
      </c>
      <c r="R585" s="43">
        <f>IF(B585="","",IF(L585="","SEM BASE",IF(P585="","ESTOQUE NÃO INFORMADO",IF(P585&lt;0,"RUPTURA PREVISTA",IF(D585="Sem histórico","USAR DEMANDA INICIAL",IF(D585="Histórico insuficiente","HISTÓRICO INSUFICIENTE","OK"))))))</f>
        <v/>
      </c>
    </row>
    <row r="586">
      <c r="A586" s="42">
        <f>IF(B586="","",EDATE(EOMONTH('Parâmetros'!$B$2,0)+1,MOD(ROW()-6,12)))</f>
        <v/>
      </c>
      <c r="B58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86" s="43">
        <f>IF(B586="","",INDEX('Parâmetros'!$B$18:$B$117,MATCH(B586,'Parâmetros'!$A$18:$A$117,0)))</f>
        <v/>
      </c>
      <c r="D586" s="43">
        <f>IF(B586="","",INDEX('Parâmetros'!$I$18:$I$117,MATCH(B586,'Parâmetros'!$A$18:$A$117,0)))</f>
        <v/>
      </c>
      <c r="E586" s="44">
        <f>IF(B586="","",IF(COUNTIFS('Histórico'!$B$6:$B$305,B586,'Histórico'!$A$6:$A$305,"&gt;="&amp;EDATE(EOMONTH('Parâmetros'!$B$2,0)+1,-'Parâmetros'!$B$4),'Histórico'!$A$6:$A$305,"&lt;="&amp;'Parâmetros'!$B$2,'Histórico'!$L$6:$L$305,"OK")&gt;='Parâmetros'!$B$11,AVERAGEIFS('Histórico'!$H$6:$H$305,'Histórico'!$B$6:$B$305,B586,'Histórico'!$A$6:$A$305,"&gt;="&amp;EDATE(EOMONTH('Parâmetros'!$B$2,0)+1,-'Parâmetros'!$B$4),'Histórico'!$A$6:$A$305,"&lt;="&amp;'Parâmetros'!$B$2,'Histórico'!$L$6:$L$305,"OK"),IF(INDEX('Parâmetros'!$G$18:$G$117,MATCH(B586,'Parâmetros'!$A$18:$A$117,0))="","",INDEX('Parâmetros'!$G$18:$G$117,MATCH(B586,'Parâmetros'!$A$18:$A$117,0)))))</f>
        <v/>
      </c>
      <c r="F586" s="45">
        <f>IF(B586="","",IF(COUNTIFS('Histórico'!$B$6:$B$305,B586,'Histórico'!$L$6:$L$305,"OK",'Histórico'!$M$6:$M$305,MONTH(A586),'Histórico'!$A$6:$A$305,"&lt;="&amp;'Parâmetros'!$B$2)&gt;='Parâmetros'!$B$12,MAX('Parâmetros'!$B$13,MIN('Parâmetros'!$B$14,IFERROR(AVERAGEIFS('Histórico'!$H$6:$H$305,'Histórico'!$B$6:$B$305,B586,'Histórico'!$L$6:$L$305,"OK",'Histórico'!$M$6:$M$305,MONTH(A586),'Histórico'!$A$6:$A$305,"&lt;="&amp;'Parâmetros'!$B$2)/AVERAGEIFS('Histórico'!$H$6:$H$305,'Histórico'!$B$6:$B$305,B586,'Histórico'!$L$6:$L$305,"OK",'Histórico'!$A$6:$A$305,"&lt;="&amp;'Parâmetros'!$B$2),1))),1))</f>
        <v/>
      </c>
      <c r="G586" s="45">
        <f>IF(OR(A586="",B586=""),"",MAX(0.1,1+SUMPRODUCT(--('Eventos'!$B$6:$B$105&lt;=EOMONTH(A586,0)),--('Eventos'!$C$6:$C$105&gt;=A586),--((('Eventos'!$D$6:$D$105=B586)+('Eventos'!$D$6:$D$105="TODOS"))&gt;0),--('Eventos'!$G$6:$G$105="Ativo"),--('Eventos'!$I$6:$I$105="OK"),'Eventos'!$F$6:$F$105)))</f>
        <v/>
      </c>
      <c r="H586" s="44">
        <f>IF(OR(B586="",E586=""),"",MAX(0,E586*F586*G586))</f>
        <v/>
      </c>
      <c r="I586" s="44">
        <f>IF(H586="","",H586*'Parâmetros'!$B$6)</f>
        <v/>
      </c>
      <c r="J586" s="44">
        <f>IF(H586="","",H586*'Parâmetros'!$B$7)</f>
        <v/>
      </c>
      <c r="K586" s="44">
        <f>IF(H586="","",H586*'Parâmetros'!$B$8)</f>
        <v/>
      </c>
      <c r="L586" s="44">
        <f>IF(H586="","",IF('Parâmetros'!$B$5="Conservador",I586,IF('Parâmetros'!$B$5="Otimista",K586,J586)))</f>
        <v/>
      </c>
      <c r="M586" s="46">
        <f>IF(B586="","",IF(COUNTIFS('Histórico'!$B$6:$B$305,B586,'Histórico'!$J$6:$J$305,"&lt;&gt;")&gt;='Parâmetros'!$B$10,AVERAGEIFS('Histórico'!$K$6:$K$305,'Histórico'!$B$6:$B$305,B586,'Histórico'!$J$6:$J$305,"&lt;&gt;"),'Parâmetros'!$B$9))</f>
        <v/>
      </c>
      <c r="N586" s="44">
        <f>IF(L586="","",MAX(0,L586*(1-M586)))</f>
        <v/>
      </c>
      <c r="O586" s="44">
        <f>IF(L586="","",L586*(1+M586))</f>
        <v/>
      </c>
      <c r="P586" s="44">
        <f>IF(L586="","",IF(INDEX('Parâmetros'!$E$18:$E$117,MATCH(B586,'Parâmetros'!$A$18:$A$117,0))="","",INDEX('Parâmetros'!$E$18:$E$117,MATCH(B586,'Parâmetros'!$A$18:$A$117,0))+N(INDEX('Parâmetros'!$F$18:$F$117,MATCH(B586,'Parâmetros'!$A$18:$A$117,0)))-SUMIFS($L$6:L586,$B$6:B586,B586,$A$6:A586,"&lt;="&amp;A586)))</f>
        <v/>
      </c>
      <c r="Q586" s="44">
        <f>IF(P586="","",MAX(0,-P586))</f>
        <v/>
      </c>
      <c r="R586" s="43">
        <f>IF(B586="","",IF(L586="","SEM BASE",IF(P586="","ESTOQUE NÃO INFORMADO",IF(P586&lt;0,"RUPTURA PREVISTA",IF(D586="Sem histórico","USAR DEMANDA INICIAL",IF(D586="Histórico insuficiente","HISTÓRICO INSUFICIENTE","OK"))))))</f>
        <v/>
      </c>
    </row>
    <row r="587">
      <c r="A587" s="42">
        <f>IF(B587="","",EDATE(EOMONTH('Parâmetros'!$B$2,0)+1,MOD(ROW()-6,12)))</f>
        <v/>
      </c>
      <c r="B58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87" s="43">
        <f>IF(B587="","",INDEX('Parâmetros'!$B$18:$B$117,MATCH(B587,'Parâmetros'!$A$18:$A$117,0)))</f>
        <v/>
      </c>
      <c r="D587" s="43">
        <f>IF(B587="","",INDEX('Parâmetros'!$I$18:$I$117,MATCH(B587,'Parâmetros'!$A$18:$A$117,0)))</f>
        <v/>
      </c>
      <c r="E587" s="44">
        <f>IF(B587="","",IF(COUNTIFS('Histórico'!$B$6:$B$305,B587,'Histórico'!$A$6:$A$305,"&gt;="&amp;EDATE(EOMONTH('Parâmetros'!$B$2,0)+1,-'Parâmetros'!$B$4),'Histórico'!$A$6:$A$305,"&lt;="&amp;'Parâmetros'!$B$2,'Histórico'!$L$6:$L$305,"OK")&gt;='Parâmetros'!$B$11,AVERAGEIFS('Histórico'!$H$6:$H$305,'Histórico'!$B$6:$B$305,B587,'Histórico'!$A$6:$A$305,"&gt;="&amp;EDATE(EOMONTH('Parâmetros'!$B$2,0)+1,-'Parâmetros'!$B$4),'Histórico'!$A$6:$A$305,"&lt;="&amp;'Parâmetros'!$B$2,'Histórico'!$L$6:$L$305,"OK"),IF(INDEX('Parâmetros'!$G$18:$G$117,MATCH(B587,'Parâmetros'!$A$18:$A$117,0))="","",INDEX('Parâmetros'!$G$18:$G$117,MATCH(B587,'Parâmetros'!$A$18:$A$117,0)))))</f>
        <v/>
      </c>
      <c r="F587" s="45">
        <f>IF(B587="","",IF(COUNTIFS('Histórico'!$B$6:$B$305,B587,'Histórico'!$L$6:$L$305,"OK",'Histórico'!$M$6:$M$305,MONTH(A587),'Histórico'!$A$6:$A$305,"&lt;="&amp;'Parâmetros'!$B$2)&gt;='Parâmetros'!$B$12,MAX('Parâmetros'!$B$13,MIN('Parâmetros'!$B$14,IFERROR(AVERAGEIFS('Histórico'!$H$6:$H$305,'Histórico'!$B$6:$B$305,B587,'Histórico'!$L$6:$L$305,"OK",'Histórico'!$M$6:$M$305,MONTH(A587),'Histórico'!$A$6:$A$305,"&lt;="&amp;'Parâmetros'!$B$2)/AVERAGEIFS('Histórico'!$H$6:$H$305,'Histórico'!$B$6:$B$305,B587,'Histórico'!$L$6:$L$305,"OK",'Histórico'!$A$6:$A$305,"&lt;="&amp;'Parâmetros'!$B$2),1))),1))</f>
        <v/>
      </c>
      <c r="G587" s="45">
        <f>IF(OR(A587="",B587=""),"",MAX(0.1,1+SUMPRODUCT(--('Eventos'!$B$6:$B$105&lt;=EOMONTH(A587,0)),--('Eventos'!$C$6:$C$105&gt;=A587),--((('Eventos'!$D$6:$D$105=B587)+('Eventos'!$D$6:$D$105="TODOS"))&gt;0),--('Eventos'!$G$6:$G$105="Ativo"),--('Eventos'!$I$6:$I$105="OK"),'Eventos'!$F$6:$F$105)))</f>
        <v/>
      </c>
      <c r="H587" s="44">
        <f>IF(OR(B587="",E587=""),"",MAX(0,E587*F587*G587))</f>
        <v/>
      </c>
      <c r="I587" s="44">
        <f>IF(H587="","",H587*'Parâmetros'!$B$6)</f>
        <v/>
      </c>
      <c r="J587" s="44">
        <f>IF(H587="","",H587*'Parâmetros'!$B$7)</f>
        <v/>
      </c>
      <c r="K587" s="44">
        <f>IF(H587="","",H587*'Parâmetros'!$B$8)</f>
        <v/>
      </c>
      <c r="L587" s="44">
        <f>IF(H587="","",IF('Parâmetros'!$B$5="Conservador",I587,IF('Parâmetros'!$B$5="Otimista",K587,J587)))</f>
        <v/>
      </c>
      <c r="M587" s="46">
        <f>IF(B587="","",IF(COUNTIFS('Histórico'!$B$6:$B$305,B587,'Histórico'!$J$6:$J$305,"&lt;&gt;")&gt;='Parâmetros'!$B$10,AVERAGEIFS('Histórico'!$K$6:$K$305,'Histórico'!$B$6:$B$305,B587,'Histórico'!$J$6:$J$305,"&lt;&gt;"),'Parâmetros'!$B$9))</f>
        <v/>
      </c>
      <c r="N587" s="44">
        <f>IF(L587="","",MAX(0,L587*(1-M587)))</f>
        <v/>
      </c>
      <c r="O587" s="44">
        <f>IF(L587="","",L587*(1+M587))</f>
        <v/>
      </c>
      <c r="P587" s="44">
        <f>IF(L587="","",IF(INDEX('Parâmetros'!$E$18:$E$117,MATCH(B587,'Parâmetros'!$A$18:$A$117,0))="","",INDEX('Parâmetros'!$E$18:$E$117,MATCH(B587,'Parâmetros'!$A$18:$A$117,0))+N(INDEX('Parâmetros'!$F$18:$F$117,MATCH(B587,'Parâmetros'!$A$18:$A$117,0)))-SUMIFS($L$6:L587,$B$6:B587,B587,$A$6:A587,"&lt;="&amp;A587)))</f>
        <v/>
      </c>
      <c r="Q587" s="44">
        <f>IF(P587="","",MAX(0,-P587))</f>
        <v/>
      </c>
      <c r="R587" s="43">
        <f>IF(B587="","",IF(L587="","SEM BASE",IF(P587="","ESTOQUE NÃO INFORMADO",IF(P587&lt;0,"RUPTURA PREVISTA",IF(D587="Sem histórico","USAR DEMANDA INICIAL",IF(D587="Histórico insuficiente","HISTÓRICO INSUFICIENTE","OK"))))))</f>
        <v/>
      </c>
    </row>
    <row r="588">
      <c r="A588" s="42">
        <f>IF(B588="","",EDATE(EOMONTH('Parâmetros'!$B$2,0)+1,MOD(ROW()-6,12)))</f>
        <v/>
      </c>
      <c r="B58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88" s="43">
        <f>IF(B588="","",INDEX('Parâmetros'!$B$18:$B$117,MATCH(B588,'Parâmetros'!$A$18:$A$117,0)))</f>
        <v/>
      </c>
      <c r="D588" s="43">
        <f>IF(B588="","",INDEX('Parâmetros'!$I$18:$I$117,MATCH(B588,'Parâmetros'!$A$18:$A$117,0)))</f>
        <v/>
      </c>
      <c r="E588" s="44">
        <f>IF(B588="","",IF(COUNTIFS('Histórico'!$B$6:$B$305,B588,'Histórico'!$A$6:$A$305,"&gt;="&amp;EDATE(EOMONTH('Parâmetros'!$B$2,0)+1,-'Parâmetros'!$B$4),'Histórico'!$A$6:$A$305,"&lt;="&amp;'Parâmetros'!$B$2,'Histórico'!$L$6:$L$305,"OK")&gt;='Parâmetros'!$B$11,AVERAGEIFS('Histórico'!$H$6:$H$305,'Histórico'!$B$6:$B$305,B588,'Histórico'!$A$6:$A$305,"&gt;="&amp;EDATE(EOMONTH('Parâmetros'!$B$2,0)+1,-'Parâmetros'!$B$4),'Histórico'!$A$6:$A$305,"&lt;="&amp;'Parâmetros'!$B$2,'Histórico'!$L$6:$L$305,"OK"),IF(INDEX('Parâmetros'!$G$18:$G$117,MATCH(B588,'Parâmetros'!$A$18:$A$117,0))="","",INDEX('Parâmetros'!$G$18:$G$117,MATCH(B588,'Parâmetros'!$A$18:$A$117,0)))))</f>
        <v/>
      </c>
      <c r="F588" s="45">
        <f>IF(B588="","",IF(COUNTIFS('Histórico'!$B$6:$B$305,B588,'Histórico'!$L$6:$L$305,"OK",'Histórico'!$M$6:$M$305,MONTH(A588),'Histórico'!$A$6:$A$305,"&lt;="&amp;'Parâmetros'!$B$2)&gt;='Parâmetros'!$B$12,MAX('Parâmetros'!$B$13,MIN('Parâmetros'!$B$14,IFERROR(AVERAGEIFS('Histórico'!$H$6:$H$305,'Histórico'!$B$6:$B$305,B588,'Histórico'!$L$6:$L$305,"OK",'Histórico'!$M$6:$M$305,MONTH(A588),'Histórico'!$A$6:$A$305,"&lt;="&amp;'Parâmetros'!$B$2)/AVERAGEIFS('Histórico'!$H$6:$H$305,'Histórico'!$B$6:$B$305,B588,'Histórico'!$L$6:$L$305,"OK",'Histórico'!$A$6:$A$305,"&lt;="&amp;'Parâmetros'!$B$2),1))),1))</f>
        <v/>
      </c>
      <c r="G588" s="45">
        <f>IF(OR(A588="",B588=""),"",MAX(0.1,1+SUMPRODUCT(--('Eventos'!$B$6:$B$105&lt;=EOMONTH(A588,0)),--('Eventos'!$C$6:$C$105&gt;=A588),--((('Eventos'!$D$6:$D$105=B588)+('Eventos'!$D$6:$D$105="TODOS"))&gt;0),--('Eventos'!$G$6:$G$105="Ativo"),--('Eventos'!$I$6:$I$105="OK"),'Eventos'!$F$6:$F$105)))</f>
        <v/>
      </c>
      <c r="H588" s="44">
        <f>IF(OR(B588="",E588=""),"",MAX(0,E588*F588*G588))</f>
        <v/>
      </c>
      <c r="I588" s="44">
        <f>IF(H588="","",H588*'Parâmetros'!$B$6)</f>
        <v/>
      </c>
      <c r="J588" s="44">
        <f>IF(H588="","",H588*'Parâmetros'!$B$7)</f>
        <v/>
      </c>
      <c r="K588" s="44">
        <f>IF(H588="","",H588*'Parâmetros'!$B$8)</f>
        <v/>
      </c>
      <c r="L588" s="44">
        <f>IF(H588="","",IF('Parâmetros'!$B$5="Conservador",I588,IF('Parâmetros'!$B$5="Otimista",K588,J588)))</f>
        <v/>
      </c>
      <c r="M588" s="46">
        <f>IF(B588="","",IF(COUNTIFS('Histórico'!$B$6:$B$305,B588,'Histórico'!$J$6:$J$305,"&lt;&gt;")&gt;='Parâmetros'!$B$10,AVERAGEIFS('Histórico'!$K$6:$K$305,'Histórico'!$B$6:$B$305,B588,'Histórico'!$J$6:$J$305,"&lt;&gt;"),'Parâmetros'!$B$9))</f>
        <v/>
      </c>
      <c r="N588" s="44">
        <f>IF(L588="","",MAX(0,L588*(1-M588)))</f>
        <v/>
      </c>
      <c r="O588" s="44">
        <f>IF(L588="","",L588*(1+M588))</f>
        <v/>
      </c>
      <c r="P588" s="44">
        <f>IF(L588="","",IF(INDEX('Parâmetros'!$E$18:$E$117,MATCH(B588,'Parâmetros'!$A$18:$A$117,0))="","",INDEX('Parâmetros'!$E$18:$E$117,MATCH(B588,'Parâmetros'!$A$18:$A$117,0))+N(INDEX('Parâmetros'!$F$18:$F$117,MATCH(B588,'Parâmetros'!$A$18:$A$117,0)))-SUMIFS($L$6:L588,$B$6:B588,B588,$A$6:A588,"&lt;="&amp;A588)))</f>
        <v/>
      </c>
      <c r="Q588" s="44">
        <f>IF(P588="","",MAX(0,-P588))</f>
        <v/>
      </c>
      <c r="R588" s="43">
        <f>IF(B588="","",IF(L588="","SEM BASE",IF(P588="","ESTOQUE NÃO INFORMADO",IF(P588&lt;0,"RUPTURA PREVISTA",IF(D588="Sem histórico","USAR DEMANDA INICIAL",IF(D588="Histórico insuficiente","HISTÓRICO INSUFICIENTE","OK"))))))</f>
        <v/>
      </c>
    </row>
    <row r="589">
      <c r="A589" s="42">
        <f>IF(B589="","",EDATE(EOMONTH('Parâmetros'!$B$2,0)+1,MOD(ROW()-6,12)))</f>
        <v/>
      </c>
      <c r="B58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89" s="43">
        <f>IF(B589="","",INDEX('Parâmetros'!$B$18:$B$117,MATCH(B589,'Parâmetros'!$A$18:$A$117,0)))</f>
        <v/>
      </c>
      <c r="D589" s="43">
        <f>IF(B589="","",INDEX('Parâmetros'!$I$18:$I$117,MATCH(B589,'Parâmetros'!$A$18:$A$117,0)))</f>
        <v/>
      </c>
      <c r="E589" s="44">
        <f>IF(B589="","",IF(COUNTIFS('Histórico'!$B$6:$B$305,B589,'Histórico'!$A$6:$A$305,"&gt;="&amp;EDATE(EOMONTH('Parâmetros'!$B$2,0)+1,-'Parâmetros'!$B$4),'Histórico'!$A$6:$A$305,"&lt;="&amp;'Parâmetros'!$B$2,'Histórico'!$L$6:$L$305,"OK")&gt;='Parâmetros'!$B$11,AVERAGEIFS('Histórico'!$H$6:$H$305,'Histórico'!$B$6:$B$305,B589,'Histórico'!$A$6:$A$305,"&gt;="&amp;EDATE(EOMONTH('Parâmetros'!$B$2,0)+1,-'Parâmetros'!$B$4),'Histórico'!$A$6:$A$305,"&lt;="&amp;'Parâmetros'!$B$2,'Histórico'!$L$6:$L$305,"OK"),IF(INDEX('Parâmetros'!$G$18:$G$117,MATCH(B589,'Parâmetros'!$A$18:$A$117,0))="","",INDEX('Parâmetros'!$G$18:$G$117,MATCH(B589,'Parâmetros'!$A$18:$A$117,0)))))</f>
        <v/>
      </c>
      <c r="F589" s="45">
        <f>IF(B589="","",IF(COUNTIFS('Histórico'!$B$6:$B$305,B589,'Histórico'!$L$6:$L$305,"OK",'Histórico'!$M$6:$M$305,MONTH(A589),'Histórico'!$A$6:$A$305,"&lt;="&amp;'Parâmetros'!$B$2)&gt;='Parâmetros'!$B$12,MAX('Parâmetros'!$B$13,MIN('Parâmetros'!$B$14,IFERROR(AVERAGEIFS('Histórico'!$H$6:$H$305,'Histórico'!$B$6:$B$305,B589,'Histórico'!$L$6:$L$305,"OK",'Histórico'!$M$6:$M$305,MONTH(A589),'Histórico'!$A$6:$A$305,"&lt;="&amp;'Parâmetros'!$B$2)/AVERAGEIFS('Histórico'!$H$6:$H$305,'Histórico'!$B$6:$B$305,B589,'Histórico'!$L$6:$L$305,"OK",'Histórico'!$A$6:$A$305,"&lt;="&amp;'Parâmetros'!$B$2),1))),1))</f>
        <v/>
      </c>
      <c r="G589" s="45">
        <f>IF(OR(A589="",B589=""),"",MAX(0.1,1+SUMPRODUCT(--('Eventos'!$B$6:$B$105&lt;=EOMONTH(A589,0)),--('Eventos'!$C$6:$C$105&gt;=A589),--((('Eventos'!$D$6:$D$105=B589)+('Eventos'!$D$6:$D$105="TODOS"))&gt;0),--('Eventos'!$G$6:$G$105="Ativo"),--('Eventos'!$I$6:$I$105="OK"),'Eventos'!$F$6:$F$105)))</f>
        <v/>
      </c>
      <c r="H589" s="44">
        <f>IF(OR(B589="",E589=""),"",MAX(0,E589*F589*G589))</f>
        <v/>
      </c>
      <c r="I589" s="44">
        <f>IF(H589="","",H589*'Parâmetros'!$B$6)</f>
        <v/>
      </c>
      <c r="J589" s="44">
        <f>IF(H589="","",H589*'Parâmetros'!$B$7)</f>
        <v/>
      </c>
      <c r="K589" s="44">
        <f>IF(H589="","",H589*'Parâmetros'!$B$8)</f>
        <v/>
      </c>
      <c r="L589" s="44">
        <f>IF(H589="","",IF('Parâmetros'!$B$5="Conservador",I589,IF('Parâmetros'!$B$5="Otimista",K589,J589)))</f>
        <v/>
      </c>
      <c r="M589" s="46">
        <f>IF(B589="","",IF(COUNTIFS('Histórico'!$B$6:$B$305,B589,'Histórico'!$J$6:$J$305,"&lt;&gt;")&gt;='Parâmetros'!$B$10,AVERAGEIFS('Histórico'!$K$6:$K$305,'Histórico'!$B$6:$B$305,B589,'Histórico'!$J$6:$J$305,"&lt;&gt;"),'Parâmetros'!$B$9))</f>
        <v/>
      </c>
      <c r="N589" s="44">
        <f>IF(L589="","",MAX(0,L589*(1-M589)))</f>
        <v/>
      </c>
      <c r="O589" s="44">
        <f>IF(L589="","",L589*(1+M589))</f>
        <v/>
      </c>
      <c r="P589" s="44">
        <f>IF(L589="","",IF(INDEX('Parâmetros'!$E$18:$E$117,MATCH(B589,'Parâmetros'!$A$18:$A$117,0))="","",INDEX('Parâmetros'!$E$18:$E$117,MATCH(B589,'Parâmetros'!$A$18:$A$117,0))+N(INDEX('Parâmetros'!$F$18:$F$117,MATCH(B589,'Parâmetros'!$A$18:$A$117,0)))-SUMIFS($L$6:L589,$B$6:B589,B589,$A$6:A589,"&lt;="&amp;A589)))</f>
        <v/>
      </c>
      <c r="Q589" s="44">
        <f>IF(P589="","",MAX(0,-P589))</f>
        <v/>
      </c>
      <c r="R589" s="43">
        <f>IF(B589="","",IF(L589="","SEM BASE",IF(P589="","ESTOQUE NÃO INFORMADO",IF(P589&lt;0,"RUPTURA PREVISTA",IF(D589="Sem histórico","USAR DEMANDA INICIAL",IF(D589="Histórico insuficiente","HISTÓRICO INSUFICIENTE","OK"))))))</f>
        <v/>
      </c>
    </row>
    <row r="590">
      <c r="A590" s="42">
        <f>IF(B590="","",EDATE(EOMONTH('Parâmetros'!$B$2,0)+1,MOD(ROW()-6,12)))</f>
        <v/>
      </c>
      <c r="B59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90" s="43">
        <f>IF(B590="","",INDEX('Parâmetros'!$B$18:$B$117,MATCH(B590,'Parâmetros'!$A$18:$A$117,0)))</f>
        <v/>
      </c>
      <c r="D590" s="43">
        <f>IF(B590="","",INDEX('Parâmetros'!$I$18:$I$117,MATCH(B590,'Parâmetros'!$A$18:$A$117,0)))</f>
        <v/>
      </c>
      <c r="E590" s="44">
        <f>IF(B590="","",IF(COUNTIFS('Histórico'!$B$6:$B$305,B590,'Histórico'!$A$6:$A$305,"&gt;="&amp;EDATE(EOMONTH('Parâmetros'!$B$2,0)+1,-'Parâmetros'!$B$4),'Histórico'!$A$6:$A$305,"&lt;="&amp;'Parâmetros'!$B$2,'Histórico'!$L$6:$L$305,"OK")&gt;='Parâmetros'!$B$11,AVERAGEIFS('Histórico'!$H$6:$H$305,'Histórico'!$B$6:$B$305,B590,'Histórico'!$A$6:$A$305,"&gt;="&amp;EDATE(EOMONTH('Parâmetros'!$B$2,0)+1,-'Parâmetros'!$B$4),'Histórico'!$A$6:$A$305,"&lt;="&amp;'Parâmetros'!$B$2,'Histórico'!$L$6:$L$305,"OK"),IF(INDEX('Parâmetros'!$G$18:$G$117,MATCH(B590,'Parâmetros'!$A$18:$A$117,0))="","",INDEX('Parâmetros'!$G$18:$G$117,MATCH(B590,'Parâmetros'!$A$18:$A$117,0)))))</f>
        <v/>
      </c>
      <c r="F590" s="45">
        <f>IF(B590="","",IF(COUNTIFS('Histórico'!$B$6:$B$305,B590,'Histórico'!$L$6:$L$305,"OK",'Histórico'!$M$6:$M$305,MONTH(A590),'Histórico'!$A$6:$A$305,"&lt;="&amp;'Parâmetros'!$B$2)&gt;='Parâmetros'!$B$12,MAX('Parâmetros'!$B$13,MIN('Parâmetros'!$B$14,IFERROR(AVERAGEIFS('Histórico'!$H$6:$H$305,'Histórico'!$B$6:$B$305,B590,'Histórico'!$L$6:$L$305,"OK",'Histórico'!$M$6:$M$305,MONTH(A590),'Histórico'!$A$6:$A$305,"&lt;="&amp;'Parâmetros'!$B$2)/AVERAGEIFS('Histórico'!$H$6:$H$305,'Histórico'!$B$6:$B$305,B590,'Histórico'!$L$6:$L$305,"OK",'Histórico'!$A$6:$A$305,"&lt;="&amp;'Parâmetros'!$B$2),1))),1))</f>
        <v/>
      </c>
      <c r="G590" s="45">
        <f>IF(OR(A590="",B590=""),"",MAX(0.1,1+SUMPRODUCT(--('Eventos'!$B$6:$B$105&lt;=EOMONTH(A590,0)),--('Eventos'!$C$6:$C$105&gt;=A590),--((('Eventos'!$D$6:$D$105=B590)+('Eventos'!$D$6:$D$105="TODOS"))&gt;0),--('Eventos'!$G$6:$G$105="Ativo"),--('Eventos'!$I$6:$I$105="OK"),'Eventos'!$F$6:$F$105)))</f>
        <v/>
      </c>
      <c r="H590" s="44">
        <f>IF(OR(B590="",E590=""),"",MAX(0,E590*F590*G590))</f>
        <v/>
      </c>
      <c r="I590" s="44">
        <f>IF(H590="","",H590*'Parâmetros'!$B$6)</f>
        <v/>
      </c>
      <c r="J590" s="44">
        <f>IF(H590="","",H590*'Parâmetros'!$B$7)</f>
        <v/>
      </c>
      <c r="K590" s="44">
        <f>IF(H590="","",H590*'Parâmetros'!$B$8)</f>
        <v/>
      </c>
      <c r="L590" s="44">
        <f>IF(H590="","",IF('Parâmetros'!$B$5="Conservador",I590,IF('Parâmetros'!$B$5="Otimista",K590,J590)))</f>
        <v/>
      </c>
      <c r="M590" s="46">
        <f>IF(B590="","",IF(COUNTIFS('Histórico'!$B$6:$B$305,B590,'Histórico'!$J$6:$J$305,"&lt;&gt;")&gt;='Parâmetros'!$B$10,AVERAGEIFS('Histórico'!$K$6:$K$305,'Histórico'!$B$6:$B$305,B590,'Histórico'!$J$6:$J$305,"&lt;&gt;"),'Parâmetros'!$B$9))</f>
        <v/>
      </c>
      <c r="N590" s="44">
        <f>IF(L590="","",MAX(0,L590*(1-M590)))</f>
        <v/>
      </c>
      <c r="O590" s="44">
        <f>IF(L590="","",L590*(1+M590))</f>
        <v/>
      </c>
      <c r="P590" s="44">
        <f>IF(L590="","",IF(INDEX('Parâmetros'!$E$18:$E$117,MATCH(B590,'Parâmetros'!$A$18:$A$117,0))="","",INDEX('Parâmetros'!$E$18:$E$117,MATCH(B590,'Parâmetros'!$A$18:$A$117,0))+N(INDEX('Parâmetros'!$F$18:$F$117,MATCH(B590,'Parâmetros'!$A$18:$A$117,0)))-SUMIFS($L$6:L590,$B$6:B590,B590,$A$6:A590,"&lt;="&amp;A590)))</f>
        <v/>
      </c>
      <c r="Q590" s="44">
        <f>IF(P590="","",MAX(0,-P590))</f>
        <v/>
      </c>
      <c r="R590" s="43">
        <f>IF(B590="","",IF(L590="","SEM BASE",IF(P590="","ESTOQUE NÃO INFORMADO",IF(P590&lt;0,"RUPTURA PREVISTA",IF(D590="Sem histórico","USAR DEMANDA INICIAL",IF(D590="Histórico insuficiente","HISTÓRICO INSUFICIENTE","OK"))))))</f>
        <v/>
      </c>
    </row>
    <row r="591">
      <c r="A591" s="42">
        <f>IF(B591="","",EDATE(EOMONTH('Parâmetros'!$B$2,0)+1,MOD(ROW()-6,12)))</f>
        <v/>
      </c>
      <c r="B59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91" s="43">
        <f>IF(B591="","",INDEX('Parâmetros'!$B$18:$B$117,MATCH(B591,'Parâmetros'!$A$18:$A$117,0)))</f>
        <v/>
      </c>
      <c r="D591" s="43">
        <f>IF(B591="","",INDEX('Parâmetros'!$I$18:$I$117,MATCH(B591,'Parâmetros'!$A$18:$A$117,0)))</f>
        <v/>
      </c>
      <c r="E591" s="44">
        <f>IF(B591="","",IF(COUNTIFS('Histórico'!$B$6:$B$305,B591,'Histórico'!$A$6:$A$305,"&gt;="&amp;EDATE(EOMONTH('Parâmetros'!$B$2,0)+1,-'Parâmetros'!$B$4),'Histórico'!$A$6:$A$305,"&lt;="&amp;'Parâmetros'!$B$2,'Histórico'!$L$6:$L$305,"OK")&gt;='Parâmetros'!$B$11,AVERAGEIFS('Histórico'!$H$6:$H$305,'Histórico'!$B$6:$B$305,B591,'Histórico'!$A$6:$A$305,"&gt;="&amp;EDATE(EOMONTH('Parâmetros'!$B$2,0)+1,-'Parâmetros'!$B$4),'Histórico'!$A$6:$A$305,"&lt;="&amp;'Parâmetros'!$B$2,'Histórico'!$L$6:$L$305,"OK"),IF(INDEX('Parâmetros'!$G$18:$G$117,MATCH(B591,'Parâmetros'!$A$18:$A$117,0))="","",INDEX('Parâmetros'!$G$18:$G$117,MATCH(B591,'Parâmetros'!$A$18:$A$117,0)))))</f>
        <v/>
      </c>
      <c r="F591" s="45">
        <f>IF(B591="","",IF(COUNTIFS('Histórico'!$B$6:$B$305,B591,'Histórico'!$L$6:$L$305,"OK",'Histórico'!$M$6:$M$305,MONTH(A591),'Histórico'!$A$6:$A$305,"&lt;="&amp;'Parâmetros'!$B$2)&gt;='Parâmetros'!$B$12,MAX('Parâmetros'!$B$13,MIN('Parâmetros'!$B$14,IFERROR(AVERAGEIFS('Histórico'!$H$6:$H$305,'Histórico'!$B$6:$B$305,B591,'Histórico'!$L$6:$L$305,"OK",'Histórico'!$M$6:$M$305,MONTH(A591),'Histórico'!$A$6:$A$305,"&lt;="&amp;'Parâmetros'!$B$2)/AVERAGEIFS('Histórico'!$H$6:$H$305,'Histórico'!$B$6:$B$305,B591,'Histórico'!$L$6:$L$305,"OK",'Histórico'!$A$6:$A$305,"&lt;="&amp;'Parâmetros'!$B$2),1))),1))</f>
        <v/>
      </c>
      <c r="G591" s="45">
        <f>IF(OR(A591="",B591=""),"",MAX(0.1,1+SUMPRODUCT(--('Eventos'!$B$6:$B$105&lt;=EOMONTH(A591,0)),--('Eventos'!$C$6:$C$105&gt;=A591),--((('Eventos'!$D$6:$D$105=B591)+('Eventos'!$D$6:$D$105="TODOS"))&gt;0),--('Eventos'!$G$6:$G$105="Ativo"),--('Eventos'!$I$6:$I$105="OK"),'Eventos'!$F$6:$F$105)))</f>
        <v/>
      </c>
      <c r="H591" s="44">
        <f>IF(OR(B591="",E591=""),"",MAX(0,E591*F591*G591))</f>
        <v/>
      </c>
      <c r="I591" s="44">
        <f>IF(H591="","",H591*'Parâmetros'!$B$6)</f>
        <v/>
      </c>
      <c r="J591" s="44">
        <f>IF(H591="","",H591*'Parâmetros'!$B$7)</f>
        <v/>
      </c>
      <c r="K591" s="44">
        <f>IF(H591="","",H591*'Parâmetros'!$B$8)</f>
        <v/>
      </c>
      <c r="L591" s="44">
        <f>IF(H591="","",IF('Parâmetros'!$B$5="Conservador",I591,IF('Parâmetros'!$B$5="Otimista",K591,J591)))</f>
        <v/>
      </c>
      <c r="M591" s="46">
        <f>IF(B591="","",IF(COUNTIFS('Histórico'!$B$6:$B$305,B591,'Histórico'!$J$6:$J$305,"&lt;&gt;")&gt;='Parâmetros'!$B$10,AVERAGEIFS('Histórico'!$K$6:$K$305,'Histórico'!$B$6:$B$305,B591,'Histórico'!$J$6:$J$305,"&lt;&gt;"),'Parâmetros'!$B$9))</f>
        <v/>
      </c>
      <c r="N591" s="44">
        <f>IF(L591="","",MAX(0,L591*(1-M591)))</f>
        <v/>
      </c>
      <c r="O591" s="44">
        <f>IF(L591="","",L591*(1+M591))</f>
        <v/>
      </c>
      <c r="P591" s="44">
        <f>IF(L591="","",IF(INDEX('Parâmetros'!$E$18:$E$117,MATCH(B591,'Parâmetros'!$A$18:$A$117,0))="","",INDEX('Parâmetros'!$E$18:$E$117,MATCH(B591,'Parâmetros'!$A$18:$A$117,0))+N(INDEX('Parâmetros'!$F$18:$F$117,MATCH(B591,'Parâmetros'!$A$18:$A$117,0)))-SUMIFS($L$6:L591,$B$6:B591,B591,$A$6:A591,"&lt;="&amp;A591)))</f>
        <v/>
      </c>
      <c r="Q591" s="44">
        <f>IF(P591="","",MAX(0,-P591))</f>
        <v/>
      </c>
      <c r="R591" s="43">
        <f>IF(B591="","",IF(L591="","SEM BASE",IF(P591="","ESTOQUE NÃO INFORMADO",IF(P591&lt;0,"RUPTURA PREVISTA",IF(D591="Sem histórico","USAR DEMANDA INICIAL",IF(D591="Histórico insuficiente","HISTÓRICO INSUFICIENTE","OK"))))))</f>
        <v/>
      </c>
    </row>
    <row r="592">
      <c r="A592" s="42">
        <f>IF(B592="","",EDATE(EOMONTH('Parâmetros'!$B$2,0)+1,MOD(ROW()-6,12)))</f>
        <v/>
      </c>
      <c r="B59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92" s="43">
        <f>IF(B592="","",INDEX('Parâmetros'!$B$18:$B$117,MATCH(B592,'Parâmetros'!$A$18:$A$117,0)))</f>
        <v/>
      </c>
      <c r="D592" s="43">
        <f>IF(B592="","",INDEX('Parâmetros'!$I$18:$I$117,MATCH(B592,'Parâmetros'!$A$18:$A$117,0)))</f>
        <v/>
      </c>
      <c r="E592" s="44">
        <f>IF(B592="","",IF(COUNTIFS('Histórico'!$B$6:$B$305,B592,'Histórico'!$A$6:$A$305,"&gt;="&amp;EDATE(EOMONTH('Parâmetros'!$B$2,0)+1,-'Parâmetros'!$B$4),'Histórico'!$A$6:$A$305,"&lt;="&amp;'Parâmetros'!$B$2,'Histórico'!$L$6:$L$305,"OK")&gt;='Parâmetros'!$B$11,AVERAGEIFS('Histórico'!$H$6:$H$305,'Histórico'!$B$6:$B$305,B592,'Histórico'!$A$6:$A$305,"&gt;="&amp;EDATE(EOMONTH('Parâmetros'!$B$2,0)+1,-'Parâmetros'!$B$4),'Histórico'!$A$6:$A$305,"&lt;="&amp;'Parâmetros'!$B$2,'Histórico'!$L$6:$L$305,"OK"),IF(INDEX('Parâmetros'!$G$18:$G$117,MATCH(B592,'Parâmetros'!$A$18:$A$117,0))="","",INDEX('Parâmetros'!$G$18:$G$117,MATCH(B592,'Parâmetros'!$A$18:$A$117,0)))))</f>
        <v/>
      </c>
      <c r="F592" s="45">
        <f>IF(B592="","",IF(COUNTIFS('Histórico'!$B$6:$B$305,B592,'Histórico'!$L$6:$L$305,"OK",'Histórico'!$M$6:$M$305,MONTH(A592),'Histórico'!$A$6:$A$305,"&lt;="&amp;'Parâmetros'!$B$2)&gt;='Parâmetros'!$B$12,MAX('Parâmetros'!$B$13,MIN('Parâmetros'!$B$14,IFERROR(AVERAGEIFS('Histórico'!$H$6:$H$305,'Histórico'!$B$6:$B$305,B592,'Histórico'!$L$6:$L$305,"OK",'Histórico'!$M$6:$M$305,MONTH(A592),'Histórico'!$A$6:$A$305,"&lt;="&amp;'Parâmetros'!$B$2)/AVERAGEIFS('Histórico'!$H$6:$H$305,'Histórico'!$B$6:$B$305,B592,'Histórico'!$L$6:$L$305,"OK",'Histórico'!$A$6:$A$305,"&lt;="&amp;'Parâmetros'!$B$2),1))),1))</f>
        <v/>
      </c>
      <c r="G592" s="45">
        <f>IF(OR(A592="",B592=""),"",MAX(0.1,1+SUMPRODUCT(--('Eventos'!$B$6:$B$105&lt;=EOMONTH(A592,0)),--('Eventos'!$C$6:$C$105&gt;=A592),--((('Eventos'!$D$6:$D$105=B592)+('Eventos'!$D$6:$D$105="TODOS"))&gt;0),--('Eventos'!$G$6:$G$105="Ativo"),--('Eventos'!$I$6:$I$105="OK"),'Eventos'!$F$6:$F$105)))</f>
        <v/>
      </c>
      <c r="H592" s="44">
        <f>IF(OR(B592="",E592=""),"",MAX(0,E592*F592*G592))</f>
        <v/>
      </c>
      <c r="I592" s="44">
        <f>IF(H592="","",H592*'Parâmetros'!$B$6)</f>
        <v/>
      </c>
      <c r="J592" s="44">
        <f>IF(H592="","",H592*'Parâmetros'!$B$7)</f>
        <v/>
      </c>
      <c r="K592" s="44">
        <f>IF(H592="","",H592*'Parâmetros'!$B$8)</f>
        <v/>
      </c>
      <c r="L592" s="44">
        <f>IF(H592="","",IF('Parâmetros'!$B$5="Conservador",I592,IF('Parâmetros'!$B$5="Otimista",K592,J592)))</f>
        <v/>
      </c>
      <c r="M592" s="46">
        <f>IF(B592="","",IF(COUNTIFS('Histórico'!$B$6:$B$305,B592,'Histórico'!$J$6:$J$305,"&lt;&gt;")&gt;='Parâmetros'!$B$10,AVERAGEIFS('Histórico'!$K$6:$K$305,'Histórico'!$B$6:$B$305,B592,'Histórico'!$J$6:$J$305,"&lt;&gt;"),'Parâmetros'!$B$9))</f>
        <v/>
      </c>
      <c r="N592" s="44">
        <f>IF(L592="","",MAX(0,L592*(1-M592)))</f>
        <v/>
      </c>
      <c r="O592" s="44">
        <f>IF(L592="","",L592*(1+M592))</f>
        <v/>
      </c>
      <c r="P592" s="44">
        <f>IF(L592="","",IF(INDEX('Parâmetros'!$E$18:$E$117,MATCH(B592,'Parâmetros'!$A$18:$A$117,0))="","",INDEX('Parâmetros'!$E$18:$E$117,MATCH(B592,'Parâmetros'!$A$18:$A$117,0))+N(INDEX('Parâmetros'!$F$18:$F$117,MATCH(B592,'Parâmetros'!$A$18:$A$117,0)))-SUMIFS($L$6:L592,$B$6:B592,B592,$A$6:A592,"&lt;="&amp;A592)))</f>
        <v/>
      </c>
      <c r="Q592" s="44">
        <f>IF(P592="","",MAX(0,-P592))</f>
        <v/>
      </c>
      <c r="R592" s="43">
        <f>IF(B592="","",IF(L592="","SEM BASE",IF(P592="","ESTOQUE NÃO INFORMADO",IF(P592&lt;0,"RUPTURA PREVISTA",IF(D592="Sem histórico","USAR DEMANDA INICIAL",IF(D592="Histórico insuficiente","HISTÓRICO INSUFICIENTE","OK"))))))</f>
        <v/>
      </c>
    </row>
    <row r="593">
      <c r="A593" s="42">
        <f>IF(B593="","",EDATE(EOMONTH('Parâmetros'!$B$2,0)+1,MOD(ROW()-6,12)))</f>
        <v/>
      </c>
      <c r="B59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93" s="43">
        <f>IF(B593="","",INDEX('Parâmetros'!$B$18:$B$117,MATCH(B593,'Parâmetros'!$A$18:$A$117,0)))</f>
        <v/>
      </c>
      <c r="D593" s="43">
        <f>IF(B593="","",INDEX('Parâmetros'!$I$18:$I$117,MATCH(B593,'Parâmetros'!$A$18:$A$117,0)))</f>
        <v/>
      </c>
      <c r="E593" s="44">
        <f>IF(B593="","",IF(COUNTIFS('Histórico'!$B$6:$B$305,B593,'Histórico'!$A$6:$A$305,"&gt;="&amp;EDATE(EOMONTH('Parâmetros'!$B$2,0)+1,-'Parâmetros'!$B$4),'Histórico'!$A$6:$A$305,"&lt;="&amp;'Parâmetros'!$B$2,'Histórico'!$L$6:$L$305,"OK")&gt;='Parâmetros'!$B$11,AVERAGEIFS('Histórico'!$H$6:$H$305,'Histórico'!$B$6:$B$305,B593,'Histórico'!$A$6:$A$305,"&gt;="&amp;EDATE(EOMONTH('Parâmetros'!$B$2,0)+1,-'Parâmetros'!$B$4),'Histórico'!$A$6:$A$305,"&lt;="&amp;'Parâmetros'!$B$2,'Histórico'!$L$6:$L$305,"OK"),IF(INDEX('Parâmetros'!$G$18:$G$117,MATCH(B593,'Parâmetros'!$A$18:$A$117,0))="","",INDEX('Parâmetros'!$G$18:$G$117,MATCH(B593,'Parâmetros'!$A$18:$A$117,0)))))</f>
        <v/>
      </c>
      <c r="F593" s="45">
        <f>IF(B593="","",IF(COUNTIFS('Histórico'!$B$6:$B$305,B593,'Histórico'!$L$6:$L$305,"OK",'Histórico'!$M$6:$M$305,MONTH(A593),'Histórico'!$A$6:$A$305,"&lt;="&amp;'Parâmetros'!$B$2)&gt;='Parâmetros'!$B$12,MAX('Parâmetros'!$B$13,MIN('Parâmetros'!$B$14,IFERROR(AVERAGEIFS('Histórico'!$H$6:$H$305,'Histórico'!$B$6:$B$305,B593,'Histórico'!$L$6:$L$305,"OK",'Histórico'!$M$6:$M$305,MONTH(A593),'Histórico'!$A$6:$A$305,"&lt;="&amp;'Parâmetros'!$B$2)/AVERAGEIFS('Histórico'!$H$6:$H$305,'Histórico'!$B$6:$B$305,B593,'Histórico'!$L$6:$L$305,"OK",'Histórico'!$A$6:$A$305,"&lt;="&amp;'Parâmetros'!$B$2),1))),1))</f>
        <v/>
      </c>
      <c r="G593" s="45">
        <f>IF(OR(A593="",B593=""),"",MAX(0.1,1+SUMPRODUCT(--('Eventos'!$B$6:$B$105&lt;=EOMONTH(A593,0)),--('Eventos'!$C$6:$C$105&gt;=A593),--((('Eventos'!$D$6:$D$105=B593)+('Eventos'!$D$6:$D$105="TODOS"))&gt;0),--('Eventos'!$G$6:$G$105="Ativo"),--('Eventos'!$I$6:$I$105="OK"),'Eventos'!$F$6:$F$105)))</f>
        <v/>
      </c>
      <c r="H593" s="44">
        <f>IF(OR(B593="",E593=""),"",MAX(0,E593*F593*G593))</f>
        <v/>
      </c>
      <c r="I593" s="44">
        <f>IF(H593="","",H593*'Parâmetros'!$B$6)</f>
        <v/>
      </c>
      <c r="J593" s="44">
        <f>IF(H593="","",H593*'Parâmetros'!$B$7)</f>
        <v/>
      </c>
      <c r="K593" s="44">
        <f>IF(H593="","",H593*'Parâmetros'!$B$8)</f>
        <v/>
      </c>
      <c r="L593" s="44">
        <f>IF(H593="","",IF('Parâmetros'!$B$5="Conservador",I593,IF('Parâmetros'!$B$5="Otimista",K593,J593)))</f>
        <v/>
      </c>
      <c r="M593" s="46">
        <f>IF(B593="","",IF(COUNTIFS('Histórico'!$B$6:$B$305,B593,'Histórico'!$J$6:$J$305,"&lt;&gt;")&gt;='Parâmetros'!$B$10,AVERAGEIFS('Histórico'!$K$6:$K$305,'Histórico'!$B$6:$B$305,B593,'Histórico'!$J$6:$J$305,"&lt;&gt;"),'Parâmetros'!$B$9))</f>
        <v/>
      </c>
      <c r="N593" s="44">
        <f>IF(L593="","",MAX(0,L593*(1-M593)))</f>
        <v/>
      </c>
      <c r="O593" s="44">
        <f>IF(L593="","",L593*(1+M593))</f>
        <v/>
      </c>
      <c r="P593" s="44">
        <f>IF(L593="","",IF(INDEX('Parâmetros'!$E$18:$E$117,MATCH(B593,'Parâmetros'!$A$18:$A$117,0))="","",INDEX('Parâmetros'!$E$18:$E$117,MATCH(B593,'Parâmetros'!$A$18:$A$117,0))+N(INDEX('Parâmetros'!$F$18:$F$117,MATCH(B593,'Parâmetros'!$A$18:$A$117,0)))-SUMIFS($L$6:L593,$B$6:B593,B593,$A$6:A593,"&lt;="&amp;A593)))</f>
        <v/>
      </c>
      <c r="Q593" s="44">
        <f>IF(P593="","",MAX(0,-P593))</f>
        <v/>
      </c>
      <c r="R593" s="43">
        <f>IF(B593="","",IF(L593="","SEM BASE",IF(P593="","ESTOQUE NÃO INFORMADO",IF(P593&lt;0,"RUPTURA PREVISTA",IF(D593="Sem histórico","USAR DEMANDA INICIAL",IF(D593="Histórico insuficiente","HISTÓRICO INSUFICIENTE","OK"))))))</f>
        <v/>
      </c>
    </row>
    <row r="594">
      <c r="A594" s="42">
        <f>IF(B594="","",EDATE(EOMONTH('Parâmetros'!$B$2,0)+1,MOD(ROW()-6,12)))</f>
        <v/>
      </c>
      <c r="B59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94" s="43">
        <f>IF(B594="","",INDEX('Parâmetros'!$B$18:$B$117,MATCH(B594,'Parâmetros'!$A$18:$A$117,0)))</f>
        <v/>
      </c>
      <c r="D594" s="43">
        <f>IF(B594="","",INDEX('Parâmetros'!$I$18:$I$117,MATCH(B594,'Parâmetros'!$A$18:$A$117,0)))</f>
        <v/>
      </c>
      <c r="E594" s="44">
        <f>IF(B594="","",IF(COUNTIFS('Histórico'!$B$6:$B$305,B594,'Histórico'!$A$6:$A$305,"&gt;="&amp;EDATE(EOMONTH('Parâmetros'!$B$2,0)+1,-'Parâmetros'!$B$4),'Histórico'!$A$6:$A$305,"&lt;="&amp;'Parâmetros'!$B$2,'Histórico'!$L$6:$L$305,"OK")&gt;='Parâmetros'!$B$11,AVERAGEIFS('Histórico'!$H$6:$H$305,'Histórico'!$B$6:$B$305,B594,'Histórico'!$A$6:$A$305,"&gt;="&amp;EDATE(EOMONTH('Parâmetros'!$B$2,0)+1,-'Parâmetros'!$B$4),'Histórico'!$A$6:$A$305,"&lt;="&amp;'Parâmetros'!$B$2,'Histórico'!$L$6:$L$305,"OK"),IF(INDEX('Parâmetros'!$G$18:$G$117,MATCH(B594,'Parâmetros'!$A$18:$A$117,0))="","",INDEX('Parâmetros'!$G$18:$G$117,MATCH(B594,'Parâmetros'!$A$18:$A$117,0)))))</f>
        <v/>
      </c>
      <c r="F594" s="45">
        <f>IF(B594="","",IF(COUNTIFS('Histórico'!$B$6:$B$305,B594,'Histórico'!$L$6:$L$305,"OK",'Histórico'!$M$6:$M$305,MONTH(A594),'Histórico'!$A$6:$A$305,"&lt;="&amp;'Parâmetros'!$B$2)&gt;='Parâmetros'!$B$12,MAX('Parâmetros'!$B$13,MIN('Parâmetros'!$B$14,IFERROR(AVERAGEIFS('Histórico'!$H$6:$H$305,'Histórico'!$B$6:$B$305,B594,'Histórico'!$L$6:$L$305,"OK",'Histórico'!$M$6:$M$305,MONTH(A594),'Histórico'!$A$6:$A$305,"&lt;="&amp;'Parâmetros'!$B$2)/AVERAGEIFS('Histórico'!$H$6:$H$305,'Histórico'!$B$6:$B$305,B594,'Histórico'!$L$6:$L$305,"OK",'Histórico'!$A$6:$A$305,"&lt;="&amp;'Parâmetros'!$B$2),1))),1))</f>
        <v/>
      </c>
      <c r="G594" s="45">
        <f>IF(OR(A594="",B594=""),"",MAX(0.1,1+SUMPRODUCT(--('Eventos'!$B$6:$B$105&lt;=EOMONTH(A594,0)),--('Eventos'!$C$6:$C$105&gt;=A594),--((('Eventos'!$D$6:$D$105=B594)+('Eventos'!$D$6:$D$105="TODOS"))&gt;0),--('Eventos'!$G$6:$G$105="Ativo"),--('Eventos'!$I$6:$I$105="OK"),'Eventos'!$F$6:$F$105)))</f>
        <v/>
      </c>
      <c r="H594" s="44">
        <f>IF(OR(B594="",E594=""),"",MAX(0,E594*F594*G594))</f>
        <v/>
      </c>
      <c r="I594" s="44">
        <f>IF(H594="","",H594*'Parâmetros'!$B$6)</f>
        <v/>
      </c>
      <c r="J594" s="44">
        <f>IF(H594="","",H594*'Parâmetros'!$B$7)</f>
        <v/>
      </c>
      <c r="K594" s="44">
        <f>IF(H594="","",H594*'Parâmetros'!$B$8)</f>
        <v/>
      </c>
      <c r="L594" s="44">
        <f>IF(H594="","",IF('Parâmetros'!$B$5="Conservador",I594,IF('Parâmetros'!$B$5="Otimista",K594,J594)))</f>
        <v/>
      </c>
      <c r="M594" s="46">
        <f>IF(B594="","",IF(COUNTIFS('Histórico'!$B$6:$B$305,B594,'Histórico'!$J$6:$J$305,"&lt;&gt;")&gt;='Parâmetros'!$B$10,AVERAGEIFS('Histórico'!$K$6:$K$305,'Histórico'!$B$6:$B$305,B594,'Histórico'!$J$6:$J$305,"&lt;&gt;"),'Parâmetros'!$B$9))</f>
        <v/>
      </c>
      <c r="N594" s="44">
        <f>IF(L594="","",MAX(0,L594*(1-M594)))</f>
        <v/>
      </c>
      <c r="O594" s="44">
        <f>IF(L594="","",L594*(1+M594))</f>
        <v/>
      </c>
      <c r="P594" s="44">
        <f>IF(L594="","",IF(INDEX('Parâmetros'!$E$18:$E$117,MATCH(B594,'Parâmetros'!$A$18:$A$117,0))="","",INDEX('Parâmetros'!$E$18:$E$117,MATCH(B594,'Parâmetros'!$A$18:$A$117,0))+N(INDEX('Parâmetros'!$F$18:$F$117,MATCH(B594,'Parâmetros'!$A$18:$A$117,0)))-SUMIFS($L$6:L594,$B$6:B594,B594,$A$6:A594,"&lt;="&amp;A594)))</f>
        <v/>
      </c>
      <c r="Q594" s="44">
        <f>IF(P594="","",MAX(0,-P594))</f>
        <v/>
      </c>
      <c r="R594" s="43">
        <f>IF(B594="","",IF(L594="","SEM BASE",IF(P594="","ESTOQUE NÃO INFORMADO",IF(P594&lt;0,"RUPTURA PREVISTA",IF(D594="Sem histórico","USAR DEMANDA INICIAL",IF(D594="Histórico insuficiente","HISTÓRICO INSUFICIENTE","OK"))))))</f>
        <v/>
      </c>
    </row>
    <row r="595">
      <c r="A595" s="42">
        <f>IF(B595="","",EDATE(EOMONTH('Parâmetros'!$B$2,0)+1,MOD(ROW()-6,12)))</f>
        <v/>
      </c>
      <c r="B59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95" s="43">
        <f>IF(B595="","",INDEX('Parâmetros'!$B$18:$B$117,MATCH(B595,'Parâmetros'!$A$18:$A$117,0)))</f>
        <v/>
      </c>
      <c r="D595" s="43">
        <f>IF(B595="","",INDEX('Parâmetros'!$I$18:$I$117,MATCH(B595,'Parâmetros'!$A$18:$A$117,0)))</f>
        <v/>
      </c>
      <c r="E595" s="44">
        <f>IF(B595="","",IF(COUNTIFS('Histórico'!$B$6:$B$305,B595,'Histórico'!$A$6:$A$305,"&gt;="&amp;EDATE(EOMONTH('Parâmetros'!$B$2,0)+1,-'Parâmetros'!$B$4),'Histórico'!$A$6:$A$305,"&lt;="&amp;'Parâmetros'!$B$2,'Histórico'!$L$6:$L$305,"OK")&gt;='Parâmetros'!$B$11,AVERAGEIFS('Histórico'!$H$6:$H$305,'Histórico'!$B$6:$B$305,B595,'Histórico'!$A$6:$A$305,"&gt;="&amp;EDATE(EOMONTH('Parâmetros'!$B$2,0)+1,-'Parâmetros'!$B$4),'Histórico'!$A$6:$A$305,"&lt;="&amp;'Parâmetros'!$B$2,'Histórico'!$L$6:$L$305,"OK"),IF(INDEX('Parâmetros'!$G$18:$G$117,MATCH(B595,'Parâmetros'!$A$18:$A$117,0))="","",INDEX('Parâmetros'!$G$18:$G$117,MATCH(B595,'Parâmetros'!$A$18:$A$117,0)))))</f>
        <v/>
      </c>
      <c r="F595" s="45">
        <f>IF(B595="","",IF(COUNTIFS('Histórico'!$B$6:$B$305,B595,'Histórico'!$L$6:$L$305,"OK",'Histórico'!$M$6:$M$305,MONTH(A595),'Histórico'!$A$6:$A$305,"&lt;="&amp;'Parâmetros'!$B$2)&gt;='Parâmetros'!$B$12,MAX('Parâmetros'!$B$13,MIN('Parâmetros'!$B$14,IFERROR(AVERAGEIFS('Histórico'!$H$6:$H$305,'Histórico'!$B$6:$B$305,B595,'Histórico'!$L$6:$L$305,"OK",'Histórico'!$M$6:$M$305,MONTH(A595),'Histórico'!$A$6:$A$305,"&lt;="&amp;'Parâmetros'!$B$2)/AVERAGEIFS('Histórico'!$H$6:$H$305,'Histórico'!$B$6:$B$305,B595,'Histórico'!$L$6:$L$305,"OK",'Histórico'!$A$6:$A$305,"&lt;="&amp;'Parâmetros'!$B$2),1))),1))</f>
        <v/>
      </c>
      <c r="G595" s="45">
        <f>IF(OR(A595="",B595=""),"",MAX(0.1,1+SUMPRODUCT(--('Eventos'!$B$6:$B$105&lt;=EOMONTH(A595,0)),--('Eventos'!$C$6:$C$105&gt;=A595),--((('Eventos'!$D$6:$D$105=B595)+('Eventos'!$D$6:$D$105="TODOS"))&gt;0),--('Eventos'!$G$6:$G$105="Ativo"),--('Eventos'!$I$6:$I$105="OK"),'Eventos'!$F$6:$F$105)))</f>
        <v/>
      </c>
      <c r="H595" s="44">
        <f>IF(OR(B595="",E595=""),"",MAX(0,E595*F595*G595))</f>
        <v/>
      </c>
      <c r="I595" s="44">
        <f>IF(H595="","",H595*'Parâmetros'!$B$6)</f>
        <v/>
      </c>
      <c r="J595" s="44">
        <f>IF(H595="","",H595*'Parâmetros'!$B$7)</f>
        <v/>
      </c>
      <c r="K595" s="44">
        <f>IF(H595="","",H595*'Parâmetros'!$B$8)</f>
        <v/>
      </c>
      <c r="L595" s="44">
        <f>IF(H595="","",IF('Parâmetros'!$B$5="Conservador",I595,IF('Parâmetros'!$B$5="Otimista",K595,J595)))</f>
        <v/>
      </c>
      <c r="M595" s="46">
        <f>IF(B595="","",IF(COUNTIFS('Histórico'!$B$6:$B$305,B595,'Histórico'!$J$6:$J$305,"&lt;&gt;")&gt;='Parâmetros'!$B$10,AVERAGEIFS('Histórico'!$K$6:$K$305,'Histórico'!$B$6:$B$305,B595,'Histórico'!$J$6:$J$305,"&lt;&gt;"),'Parâmetros'!$B$9))</f>
        <v/>
      </c>
      <c r="N595" s="44">
        <f>IF(L595="","",MAX(0,L595*(1-M595)))</f>
        <v/>
      </c>
      <c r="O595" s="44">
        <f>IF(L595="","",L595*(1+M595))</f>
        <v/>
      </c>
      <c r="P595" s="44">
        <f>IF(L595="","",IF(INDEX('Parâmetros'!$E$18:$E$117,MATCH(B595,'Parâmetros'!$A$18:$A$117,0))="","",INDEX('Parâmetros'!$E$18:$E$117,MATCH(B595,'Parâmetros'!$A$18:$A$117,0))+N(INDEX('Parâmetros'!$F$18:$F$117,MATCH(B595,'Parâmetros'!$A$18:$A$117,0)))-SUMIFS($L$6:L595,$B$6:B595,B595,$A$6:A595,"&lt;="&amp;A595)))</f>
        <v/>
      </c>
      <c r="Q595" s="44">
        <f>IF(P595="","",MAX(0,-P595))</f>
        <v/>
      </c>
      <c r="R595" s="43">
        <f>IF(B595="","",IF(L595="","SEM BASE",IF(P595="","ESTOQUE NÃO INFORMADO",IF(P595&lt;0,"RUPTURA PREVISTA",IF(D595="Sem histórico","USAR DEMANDA INICIAL",IF(D595="Histórico insuficiente","HISTÓRICO INSUFICIENTE","OK"))))))</f>
        <v/>
      </c>
    </row>
    <row r="596">
      <c r="A596" s="42">
        <f>IF(B596="","",EDATE(EOMONTH('Parâmetros'!$B$2,0)+1,MOD(ROW()-6,12)))</f>
        <v/>
      </c>
      <c r="B59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96" s="43">
        <f>IF(B596="","",INDEX('Parâmetros'!$B$18:$B$117,MATCH(B596,'Parâmetros'!$A$18:$A$117,0)))</f>
        <v/>
      </c>
      <c r="D596" s="43">
        <f>IF(B596="","",INDEX('Parâmetros'!$I$18:$I$117,MATCH(B596,'Parâmetros'!$A$18:$A$117,0)))</f>
        <v/>
      </c>
      <c r="E596" s="44">
        <f>IF(B596="","",IF(COUNTIFS('Histórico'!$B$6:$B$305,B596,'Histórico'!$A$6:$A$305,"&gt;="&amp;EDATE(EOMONTH('Parâmetros'!$B$2,0)+1,-'Parâmetros'!$B$4),'Histórico'!$A$6:$A$305,"&lt;="&amp;'Parâmetros'!$B$2,'Histórico'!$L$6:$L$305,"OK")&gt;='Parâmetros'!$B$11,AVERAGEIFS('Histórico'!$H$6:$H$305,'Histórico'!$B$6:$B$305,B596,'Histórico'!$A$6:$A$305,"&gt;="&amp;EDATE(EOMONTH('Parâmetros'!$B$2,0)+1,-'Parâmetros'!$B$4),'Histórico'!$A$6:$A$305,"&lt;="&amp;'Parâmetros'!$B$2,'Histórico'!$L$6:$L$305,"OK"),IF(INDEX('Parâmetros'!$G$18:$G$117,MATCH(B596,'Parâmetros'!$A$18:$A$117,0))="","",INDEX('Parâmetros'!$G$18:$G$117,MATCH(B596,'Parâmetros'!$A$18:$A$117,0)))))</f>
        <v/>
      </c>
      <c r="F596" s="45">
        <f>IF(B596="","",IF(COUNTIFS('Histórico'!$B$6:$B$305,B596,'Histórico'!$L$6:$L$305,"OK",'Histórico'!$M$6:$M$305,MONTH(A596),'Histórico'!$A$6:$A$305,"&lt;="&amp;'Parâmetros'!$B$2)&gt;='Parâmetros'!$B$12,MAX('Parâmetros'!$B$13,MIN('Parâmetros'!$B$14,IFERROR(AVERAGEIFS('Histórico'!$H$6:$H$305,'Histórico'!$B$6:$B$305,B596,'Histórico'!$L$6:$L$305,"OK",'Histórico'!$M$6:$M$305,MONTH(A596),'Histórico'!$A$6:$A$305,"&lt;="&amp;'Parâmetros'!$B$2)/AVERAGEIFS('Histórico'!$H$6:$H$305,'Histórico'!$B$6:$B$305,B596,'Histórico'!$L$6:$L$305,"OK",'Histórico'!$A$6:$A$305,"&lt;="&amp;'Parâmetros'!$B$2),1))),1))</f>
        <v/>
      </c>
      <c r="G596" s="45">
        <f>IF(OR(A596="",B596=""),"",MAX(0.1,1+SUMPRODUCT(--('Eventos'!$B$6:$B$105&lt;=EOMONTH(A596,0)),--('Eventos'!$C$6:$C$105&gt;=A596),--((('Eventos'!$D$6:$D$105=B596)+('Eventos'!$D$6:$D$105="TODOS"))&gt;0),--('Eventos'!$G$6:$G$105="Ativo"),--('Eventos'!$I$6:$I$105="OK"),'Eventos'!$F$6:$F$105)))</f>
        <v/>
      </c>
      <c r="H596" s="44">
        <f>IF(OR(B596="",E596=""),"",MAX(0,E596*F596*G596))</f>
        <v/>
      </c>
      <c r="I596" s="44">
        <f>IF(H596="","",H596*'Parâmetros'!$B$6)</f>
        <v/>
      </c>
      <c r="J596" s="44">
        <f>IF(H596="","",H596*'Parâmetros'!$B$7)</f>
        <v/>
      </c>
      <c r="K596" s="44">
        <f>IF(H596="","",H596*'Parâmetros'!$B$8)</f>
        <v/>
      </c>
      <c r="L596" s="44">
        <f>IF(H596="","",IF('Parâmetros'!$B$5="Conservador",I596,IF('Parâmetros'!$B$5="Otimista",K596,J596)))</f>
        <v/>
      </c>
      <c r="M596" s="46">
        <f>IF(B596="","",IF(COUNTIFS('Histórico'!$B$6:$B$305,B596,'Histórico'!$J$6:$J$305,"&lt;&gt;")&gt;='Parâmetros'!$B$10,AVERAGEIFS('Histórico'!$K$6:$K$305,'Histórico'!$B$6:$B$305,B596,'Histórico'!$J$6:$J$305,"&lt;&gt;"),'Parâmetros'!$B$9))</f>
        <v/>
      </c>
      <c r="N596" s="44">
        <f>IF(L596="","",MAX(0,L596*(1-M596)))</f>
        <v/>
      </c>
      <c r="O596" s="44">
        <f>IF(L596="","",L596*(1+M596))</f>
        <v/>
      </c>
      <c r="P596" s="44">
        <f>IF(L596="","",IF(INDEX('Parâmetros'!$E$18:$E$117,MATCH(B596,'Parâmetros'!$A$18:$A$117,0))="","",INDEX('Parâmetros'!$E$18:$E$117,MATCH(B596,'Parâmetros'!$A$18:$A$117,0))+N(INDEX('Parâmetros'!$F$18:$F$117,MATCH(B596,'Parâmetros'!$A$18:$A$117,0)))-SUMIFS($L$6:L596,$B$6:B596,B596,$A$6:A596,"&lt;="&amp;A596)))</f>
        <v/>
      </c>
      <c r="Q596" s="44">
        <f>IF(P596="","",MAX(0,-P596))</f>
        <v/>
      </c>
      <c r="R596" s="43">
        <f>IF(B596="","",IF(L596="","SEM BASE",IF(P596="","ESTOQUE NÃO INFORMADO",IF(P596&lt;0,"RUPTURA PREVISTA",IF(D596="Sem histórico","USAR DEMANDA INICIAL",IF(D596="Histórico insuficiente","HISTÓRICO INSUFICIENTE","OK"))))))</f>
        <v/>
      </c>
    </row>
    <row r="597">
      <c r="A597" s="42">
        <f>IF(B597="","",EDATE(EOMONTH('Parâmetros'!$B$2,0)+1,MOD(ROW()-6,12)))</f>
        <v/>
      </c>
      <c r="B59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97" s="43">
        <f>IF(B597="","",INDEX('Parâmetros'!$B$18:$B$117,MATCH(B597,'Parâmetros'!$A$18:$A$117,0)))</f>
        <v/>
      </c>
      <c r="D597" s="43">
        <f>IF(B597="","",INDEX('Parâmetros'!$I$18:$I$117,MATCH(B597,'Parâmetros'!$A$18:$A$117,0)))</f>
        <v/>
      </c>
      <c r="E597" s="44">
        <f>IF(B597="","",IF(COUNTIFS('Histórico'!$B$6:$B$305,B597,'Histórico'!$A$6:$A$305,"&gt;="&amp;EDATE(EOMONTH('Parâmetros'!$B$2,0)+1,-'Parâmetros'!$B$4),'Histórico'!$A$6:$A$305,"&lt;="&amp;'Parâmetros'!$B$2,'Histórico'!$L$6:$L$305,"OK")&gt;='Parâmetros'!$B$11,AVERAGEIFS('Histórico'!$H$6:$H$305,'Histórico'!$B$6:$B$305,B597,'Histórico'!$A$6:$A$305,"&gt;="&amp;EDATE(EOMONTH('Parâmetros'!$B$2,0)+1,-'Parâmetros'!$B$4),'Histórico'!$A$6:$A$305,"&lt;="&amp;'Parâmetros'!$B$2,'Histórico'!$L$6:$L$305,"OK"),IF(INDEX('Parâmetros'!$G$18:$G$117,MATCH(B597,'Parâmetros'!$A$18:$A$117,0))="","",INDEX('Parâmetros'!$G$18:$G$117,MATCH(B597,'Parâmetros'!$A$18:$A$117,0)))))</f>
        <v/>
      </c>
      <c r="F597" s="45">
        <f>IF(B597="","",IF(COUNTIFS('Histórico'!$B$6:$B$305,B597,'Histórico'!$L$6:$L$305,"OK",'Histórico'!$M$6:$M$305,MONTH(A597),'Histórico'!$A$6:$A$305,"&lt;="&amp;'Parâmetros'!$B$2)&gt;='Parâmetros'!$B$12,MAX('Parâmetros'!$B$13,MIN('Parâmetros'!$B$14,IFERROR(AVERAGEIFS('Histórico'!$H$6:$H$305,'Histórico'!$B$6:$B$305,B597,'Histórico'!$L$6:$L$305,"OK",'Histórico'!$M$6:$M$305,MONTH(A597),'Histórico'!$A$6:$A$305,"&lt;="&amp;'Parâmetros'!$B$2)/AVERAGEIFS('Histórico'!$H$6:$H$305,'Histórico'!$B$6:$B$305,B597,'Histórico'!$L$6:$L$305,"OK",'Histórico'!$A$6:$A$305,"&lt;="&amp;'Parâmetros'!$B$2),1))),1))</f>
        <v/>
      </c>
      <c r="G597" s="45">
        <f>IF(OR(A597="",B597=""),"",MAX(0.1,1+SUMPRODUCT(--('Eventos'!$B$6:$B$105&lt;=EOMONTH(A597,0)),--('Eventos'!$C$6:$C$105&gt;=A597),--((('Eventos'!$D$6:$D$105=B597)+('Eventos'!$D$6:$D$105="TODOS"))&gt;0),--('Eventos'!$G$6:$G$105="Ativo"),--('Eventos'!$I$6:$I$105="OK"),'Eventos'!$F$6:$F$105)))</f>
        <v/>
      </c>
      <c r="H597" s="44">
        <f>IF(OR(B597="",E597=""),"",MAX(0,E597*F597*G597))</f>
        <v/>
      </c>
      <c r="I597" s="44">
        <f>IF(H597="","",H597*'Parâmetros'!$B$6)</f>
        <v/>
      </c>
      <c r="J597" s="44">
        <f>IF(H597="","",H597*'Parâmetros'!$B$7)</f>
        <v/>
      </c>
      <c r="K597" s="44">
        <f>IF(H597="","",H597*'Parâmetros'!$B$8)</f>
        <v/>
      </c>
      <c r="L597" s="44">
        <f>IF(H597="","",IF('Parâmetros'!$B$5="Conservador",I597,IF('Parâmetros'!$B$5="Otimista",K597,J597)))</f>
        <v/>
      </c>
      <c r="M597" s="46">
        <f>IF(B597="","",IF(COUNTIFS('Histórico'!$B$6:$B$305,B597,'Histórico'!$J$6:$J$305,"&lt;&gt;")&gt;='Parâmetros'!$B$10,AVERAGEIFS('Histórico'!$K$6:$K$305,'Histórico'!$B$6:$B$305,B597,'Histórico'!$J$6:$J$305,"&lt;&gt;"),'Parâmetros'!$B$9))</f>
        <v/>
      </c>
      <c r="N597" s="44">
        <f>IF(L597="","",MAX(0,L597*(1-M597)))</f>
        <v/>
      </c>
      <c r="O597" s="44">
        <f>IF(L597="","",L597*(1+M597))</f>
        <v/>
      </c>
      <c r="P597" s="44">
        <f>IF(L597="","",IF(INDEX('Parâmetros'!$E$18:$E$117,MATCH(B597,'Parâmetros'!$A$18:$A$117,0))="","",INDEX('Parâmetros'!$E$18:$E$117,MATCH(B597,'Parâmetros'!$A$18:$A$117,0))+N(INDEX('Parâmetros'!$F$18:$F$117,MATCH(B597,'Parâmetros'!$A$18:$A$117,0)))-SUMIFS($L$6:L597,$B$6:B597,B597,$A$6:A597,"&lt;="&amp;A597)))</f>
        <v/>
      </c>
      <c r="Q597" s="44">
        <f>IF(P597="","",MAX(0,-P597))</f>
        <v/>
      </c>
      <c r="R597" s="43">
        <f>IF(B597="","",IF(L597="","SEM BASE",IF(P597="","ESTOQUE NÃO INFORMADO",IF(P597&lt;0,"RUPTURA PREVISTA",IF(D597="Sem histórico","USAR DEMANDA INICIAL",IF(D597="Histórico insuficiente","HISTÓRICO INSUFICIENTE","OK"))))))</f>
        <v/>
      </c>
    </row>
    <row r="598">
      <c r="A598" s="42">
        <f>IF(B598="","",EDATE(EOMONTH('Parâmetros'!$B$2,0)+1,MOD(ROW()-6,12)))</f>
        <v/>
      </c>
      <c r="B59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98" s="43">
        <f>IF(B598="","",INDEX('Parâmetros'!$B$18:$B$117,MATCH(B598,'Parâmetros'!$A$18:$A$117,0)))</f>
        <v/>
      </c>
      <c r="D598" s="43">
        <f>IF(B598="","",INDEX('Parâmetros'!$I$18:$I$117,MATCH(B598,'Parâmetros'!$A$18:$A$117,0)))</f>
        <v/>
      </c>
      <c r="E598" s="44">
        <f>IF(B598="","",IF(COUNTIFS('Histórico'!$B$6:$B$305,B598,'Histórico'!$A$6:$A$305,"&gt;="&amp;EDATE(EOMONTH('Parâmetros'!$B$2,0)+1,-'Parâmetros'!$B$4),'Histórico'!$A$6:$A$305,"&lt;="&amp;'Parâmetros'!$B$2,'Histórico'!$L$6:$L$305,"OK")&gt;='Parâmetros'!$B$11,AVERAGEIFS('Histórico'!$H$6:$H$305,'Histórico'!$B$6:$B$305,B598,'Histórico'!$A$6:$A$305,"&gt;="&amp;EDATE(EOMONTH('Parâmetros'!$B$2,0)+1,-'Parâmetros'!$B$4),'Histórico'!$A$6:$A$305,"&lt;="&amp;'Parâmetros'!$B$2,'Histórico'!$L$6:$L$305,"OK"),IF(INDEX('Parâmetros'!$G$18:$G$117,MATCH(B598,'Parâmetros'!$A$18:$A$117,0))="","",INDEX('Parâmetros'!$G$18:$G$117,MATCH(B598,'Parâmetros'!$A$18:$A$117,0)))))</f>
        <v/>
      </c>
      <c r="F598" s="45">
        <f>IF(B598="","",IF(COUNTIFS('Histórico'!$B$6:$B$305,B598,'Histórico'!$L$6:$L$305,"OK",'Histórico'!$M$6:$M$305,MONTH(A598),'Histórico'!$A$6:$A$305,"&lt;="&amp;'Parâmetros'!$B$2)&gt;='Parâmetros'!$B$12,MAX('Parâmetros'!$B$13,MIN('Parâmetros'!$B$14,IFERROR(AVERAGEIFS('Histórico'!$H$6:$H$305,'Histórico'!$B$6:$B$305,B598,'Histórico'!$L$6:$L$305,"OK",'Histórico'!$M$6:$M$305,MONTH(A598),'Histórico'!$A$6:$A$305,"&lt;="&amp;'Parâmetros'!$B$2)/AVERAGEIFS('Histórico'!$H$6:$H$305,'Histórico'!$B$6:$B$305,B598,'Histórico'!$L$6:$L$305,"OK",'Histórico'!$A$6:$A$305,"&lt;="&amp;'Parâmetros'!$B$2),1))),1))</f>
        <v/>
      </c>
      <c r="G598" s="45">
        <f>IF(OR(A598="",B598=""),"",MAX(0.1,1+SUMPRODUCT(--('Eventos'!$B$6:$B$105&lt;=EOMONTH(A598,0)),--('Eventos'!$C$6:$C$105&gt;=A598),--((('Eventos'!$D$6:$D$105=B598)+('Eventos'!$D$6:$D$105="TODOS"))&gt;0),--('Eventos'!$G$6:$G$105="Ativo"),--('Eventos'!$I$6:$I$105="OK"),'Eventos'!$F$6:$F$105)))</f>
        <v/>
      </c>
      <c r="H598" s="44">
        <f>IF(OR(B598="",E598=""),"",MAX(0,E598*F598*G598))</f>
        <v/>
      </c>
      <c r="I598" s="44">
        <f>IF(H598="","",H598*'Parâmetros'!$B$6)</f>
        <v/>
      </c>
      <c r="J598" s="44">
        <f>IF(H598="","",H598*'Parâmetros'!$B$7)</f>
        <v/>
      </c>
      <c r="K598" s="44">
        <f>IF(H598="","",H598*'Parâmetros'!$B$8)</f>
        <v/>
      </c>
      <c r="L598" s="44">
        <f>IF(H598="","",IF('Parâmetros'!$B$5="Conservador",I598,IF('Parâmetros'!$B$5="Otimista",K598,J598)))</f>
        <v/>
      </c>
      <c r="M598" s="46">
        <f>IF(B598="","",IF(COUNTIFS('Histórico'!$B$6:$B$305,B598,'Histórico'!$J$6:$J$305,"&lt;&gt;")&gt;='Parâmetros'!$B$10,AVERAGEIFS('Histórico'!$K$6:$K$305,'Histórico'!$B$6:$B$305,B598,'Histórico'!$J$6:$J$305,"&lt;&gt;"),'Parâmetros'!$B$9))</f>
        <v/>
      </c>
      <c r="N598" s="44">
        <f>IF(L598="","",MAX(0,L598*(1-M598)))</f>
        <v/>
      </c>
      <c r="O598" s="44">
        <f>IF(L598="","",L598*(1+M598))</f>
        <v/>
      </c>
      <c r="P598" s="44">
        <f>IF(L598="","",IF(INDEX('Parâmetros'!$E$18:$E$117,MATCH(B598,'Parâmetros'!$A$18:$A$117,0))="","",INDEX('Parâmetros'!$E$18:$E$117,MATCH(B598,'Parâmetros'!$A$18:$A$117,0))+N(INDEX('Parâmetros'!$F$18:$F$117,MATCH(B598,'Parâmetros'!$A$18:$A$117,0)))-SUMIFS($L$6:L598,$B$6:B598,B598,$A$6:A598,"&lt;="&amp;A598)))</f>
        <v/>
      </c>
      <c r="Q598" s="44">
        <f>IF(P598="","",MAX(0,-P598))</f>
        <v/>
      </c>
      <c r="R598" s="43">
        <f>IF(B598="","",IF(L598="","SEM BASE",IF(P598="","ESTOQUE NÃO INFORMADO",IF(P598&lt;0,"RUPTURA PREVISTA",IF(D598="Sem histórico","USAR DEMANDA INICIAL",IF(D598="Histórico insuficiente","HISTÓRICO INSUFICIENTE","OK"))))))</f>
        <v/>
      </c>
    </row>
    <row r="599">
      <c r="A599" s="42">
        <f>IF(B599="","",EDATE(EOMONTH('Parâmetros'!$B$2,0)+1,MOD(ROW()-6,12)))</f>
        <v/>
      </c>
      <c r="B59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599" s="43">
        <f>IF(B599="","",INDEX('Parâmetros'!$B$18:$B$117,MATCH(B599,'Parâmetros'!$A$18:$A$117,0)))</f>
        <v/>
      </c>
      <c r="D599" s="43">
        <f>IF(B599="","",INDEX('Parâmetros'!$I$18:$I$117,MATCH(B599,'Parâmetros'!$A$18:$A$117,0)))</f>
        <v/>
      </c>
      <c r="E599" s="44">
        <f>IF(B599="","",IF(COUNTIFS('Histórico'!$B$6:$B$305,B599,'Histórico'!$A$6:$A$305,"&gt;="&amp;EDATE(EOMONTH('Parâmetros'!$B$2,0)+1,-'Parâmetros'!$B$4),'Histórico'!$A$6:$A$305,"&lt;="&amp;'Parâmetros'!$B$2,'Histórico'!$L$6:$L$305,"OK")&gt;='Parâmetros'!$B$11,AVERAGEIFS('Histórico'!$H$6:$H$305,'Histórico'!$B$6:$B$305,B599,'Histórico'!$A$6:$A$305,"&gt;="&amp;EDATE(EOMONTH('Parâmetros'!$B$2,0)+1,-'Parâmetros'!$B$4),'Histórico'!$A$6:$A$305,"&lt;="&amp;'Parâmetros'!$B$2,'Histórico'!$L$6:$L$305,"OK"),IF(INDEX('Parâmetros'!$G$18:$G$117,MATCH(B599,'Parâmetros'!$A$18:$A$117,0))="","",INDEX('Parâmetros'!$G$18:$G$117,MATCH(B599,'Parâmetros'!$A$18:$A$117,0)))))</f>
        <v/>
      </c>
      <c r="F599" s="45">
        <f>IF(B599="","",IF(COUNTIFS('Histórico'!$B$6:$B$305,B599,'Histórico'!$L$6:$L$305,"OK",'Histórico'!$M$6:$M$305,MONTH(A599),'Histórico'!$A$6:$A$305,"&lt;="&amp;'Parâmetros'!$B$2)&gt;='Parâmetros'!$B$12,MAX('Parâmetros'!$B$13,MIN('Parâmetros'!$B$14,IFERROR(AVERAGEIFS('Histórico'!$H$6:$H$305,'Histórico'!$B$6:$B$305,B599,'Histórico'!$L$6:$L$305,"OK",'Histórico'!$M$6:$M$305,MONTH(A599),'Histórico'!$A$6:$A$305,"&lt;="&amp;'Parâmetros'!$B$2)/AVERAGEIFS('Histórico'!$H$6:$H$305,'Histórico'!$B$6:$B$305,B599,'Histórico'!$L$6:$L$305,"OK",'Histórico'!$A$6:$A$305,"&lt;="&amp;'Parâmetros'!$B$2),1))),1))</f>
        <v/>
      </c>
      <c r="G599" s="45">
        <f>IF(OR(A599="",B599=""),"",MAX(0.1,1+SUMPRODUCT(--('Eventos'!$B$6:$B$105&lt;=EOMONTH(A599,0)),--('Eventos'!$C$6:$C$105&gt;=A599),--((('Eventos'!$D$6:$D$105=B599)+('Eventos'!$D$6:$D$105="TODOS"))&gt;0),--('Eventos'!$G$6:$G$105="Ativo"),--('Eventos'!$I$6:$I$105="OK"),'Eventos'!$F$6:$F$105)))</f>
        <v/>
      </c>
      <c r="H599" s="44">
        <f>IF(OR(B599="",E599=""),"",MAX(0,E599*F599*G599))</f>
        <v/>
      </c>
      <c r="I599" s="44">
        <f>IF(H599="","",H599*'Parâmetros'!$B$6)</f>
        <v/>
      </c>
      <c r="J599" s="44">
        <f>IF(H599="","",H599*'Parâmetros'!$B$7)</f>
        <v/>
      </c>
      <c r="K599" s="44">
        <f>IF(H599="","",H599*'Parâmetros'!$B$8)</f>
        <v/>
      </c>
      <c r="L599" s="44">
        <f>IF(H599="","",IF('Parâmetros'!$B$5="Conservador",I599,IF('Parâmetros'!$B$5="Otimista",K599,J599)))</f>
        <v/>
      </c>
      <c r="M599" s="46">
        <f>IF(B599="","",IF(COUNTIFS('Histórico'!$B$6:$B$305,B599,'Histórico'!$J$6:$J$305,"&lt;&gt;")&gt;='Parâmetros'!$B$10,AVERAGEIFS('Histórico'!$K$6:$K$305,'Histórico'!$B$6:$B$305,B599,'Histórico'!$J$6:$J$305,"&lt;&gt;"),'Parâmetros'!$B$9))</f>
        <v/>
      </c>
      <c r="N599" s="44">
        <f>IF(L599="","",MAX(0,L599*(1-M599)))</f>
        <v/>
      </c>
      <c r="O599" s="44">
        <f>IF(L599="","",L599*(1+M599))</f>
        <v/>
      </c>
      <c r="P599" s="44">
        <f>IF(L599="","",IF(INDEX('Parâmetros'!$E$18:$E$117,MATCH(B599,'Parâmetros'!$A$18:$A$117,0))="","",INDEX('Parâmetros'!$E$18:$E$117,MATCH(B599,'Parâmetros'!$A$18:$A$117,0))+N(INDEX('Parâmetros'!$F$18:$F$117,MATCH(B599,'Parâmetros'!$A$18:$A$117,0)))-SUMIFS($L$6:L599,$B$6:B599,B599,$A$6:A599,"&lt;="&amp;A599)))</f>
        <v/>
      </c>
      <c r="Q599" s="44">
        <f>IF(P599="","",MAX(0,-P599))</f>
        <v/>
      </c>
      <c r="R599" s="43">
        <f>IF(B599="","",IF(L599="","SEM BASE",IF(P599="","ESTOQUE NÃO INFORMADO",IF(P599&lt;0,"RUPTURA PREVISTA",IF(D599="Sem histórico","USAR DEMANDA INICIAL",IF(D599="Histórico insuficiente","HISTÓRICO INSUFICIENTE","OK"))))))</f>
        <v/>
      </c>
    </row>
    <row r="600">
      <c r="A600" s="42">
        <f>IF(B600="","",EDATE(EOMONTH('Parâmetros'!$B$2,0)+1,MOD(ROW()-6,12)))</f>
        <v/>
      </c>
      <c r="B60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00" s="43">
        <f>IF(B600="","",INDEX('Parâmetros'!$B$18:$B$117,MATCH(B600,'Parâmetros'!$A$18:$A$117,0)))</f>
        <v/>
      </c>
      <c r="D600" s="43">
        <f>IF(B600="","",INDEX('Parâmetros'!$I$18:$I$117,MATCH(B600,'Parâmetros'!$A$18:$A$117,0)))</f>
        <v/>
      </c>
      <c r="E600" s="44">
        <f>IF(B600="","",IF(COUNTIFS('Histórico'!$B$6:$B$305,B600,'Histórico'!$A$6:$A$305,"&gt;="&amp;EDATE(EOMONTH('Parâmetros'!$B$2,0)+1,-'Parâmetros'!$B$4),'Histórico'!$A$6:$A$305,"&lt;="&amp;'Parâmetros'!$B$2,'Histórico'!$L$6:$L$305,"OK")&gt;='Parâmetros'!$B$11,AVERAGEIFS('Histórico'!$H$6:$H$305,'Histórico'!$B$6:$B$305,B600,'Histórico'!$A$6:$A$305,"&gt;="&amp;EDATE(EOMONTH('Parâmetros'!$B$2,0)+1,-'Parâmetros'!$B$4),'Histórico'!$A$6:$A$305,"&lt;="&amp;'Parâmetros'!$B$2,'Histórico'!$L$6:$L$305,"OK"),IF(INDEX('Parâmetros'!$G$18:$G$117,MATCH(B600,'Parâmetros'!$A$18:$A$117,0))="","",INDEX('Parâmetros'!$G$18:$G$117,MATCH(B600,'Parâmetros'!$A$18:$A$117,0)))))</f>
        <v/>
      </c>
      <c r="F600" s="45">
        <f>IF(B600="","",IF(COUNTIFS('Histórico'!$B$6:$B$305,B600,'Histórico'!$L$6:$L$305,"OK",'Histórico'!$M$6:$M$305,MONTH(A600),'Histórico'!$A$6:$A$305,"&lt;="&amp;'Parâmetros'!$B$2)&gt;='Parâmetros'!$B$12,MAX('Parâmetros'!$B$13,MIN('Parâmetros'!$B$14,IFERROR(AVERAGEIFS('Histórico'!$H$6:$H$305,'Histórico'!$B$6:$B$305,B600,'Histórico'!$L$6:$L$305,"OK",'Histórico'!$M$6:$M$305,MONTH(A600),'Histórico'!$A$6:$A$305,"&lt;="&amp;'Parâmetros'!$B$2)/AVERAGEIFS('Histórico'!$H$6:$H$305,'Histórico'!$B$6:$B$305,B600,'Histórico'!$L$6:$L$305,"OK",'Histórico'!$A$6:$A$305,"&lt;="&amp;'Parâmetros'!$B$2),1))),1))</f>
        <v/>
      </c>
      <c r="G600" s="45">
        <f>IF(OR(A600="",B600=""),"",MAX(0.1,1+SUMPRODUCT(--('Eventos'!$B$6:$B$105&lt;=EOMONTH(A600,0)),--('Eventos'!$C$6:$C$105&gt;=A600),--((('Eventos'!$D$6:$D$105=B600)+('Eventos'!$D$6:$D$105="TODOS"))&gt;0),--('Eventos'!$G$6:$G$105="Ativo"),--('Eventos'!$I$6:$I$105="OK"),'Eventos'!$F$6:$F$105)))</f>
        <v/>
      </c>
      <c r="H600" s="44">
        <f>IF(OR(B600="",E600=""),"",MAX(0,E600*F600*G600))</f>
        <v/>
      </c>
      <c r="I600" s="44">
        <f>IF(H600="","",H600*'Parâmetros'!$B$6)</f>
        <v/>
      </c>
      <c r="J600" s="44">
        <f>IF(H600="","",H600*'Parâmetros'!$B$7)</f>
        <v/>
      </c>
      <c r="K600" s="44">
        <f>IF(H600="","",H600*'Parâmetros'!$B$8)</f>
        <v/>
      </c>
      <c r="L600" s="44">
        <f>IF(H600="","",IF('Parâmetros'!$B$5="Conservador",I600,IF('Parâmetros'!$B$5="Otimista",K600,J600)))</f>
        <v/>
      </c>
      <c r="M600" s="46">
        <f>IF(B600="","",IF(COUNTIFS('Histórico'!$B$6:$B$305,B600,'Histórico'!$J$6:$J$305,"&lt;&gt;")&gt;='Parâmetros'!$B$10,AVERAGEIFS('Histórico'!$K$6:$K$305,'Histórico'!$B$6:$B$305,B600,'Histórico'!$J$6:$J$305,"&lt;&gt;"),'Parâmetros'!$B$9))</f>
        <v/>
      </c>
      <c r="N600" s="44">
        <f>IF(L600="","",MAX(0,L600*(1-M600)))</f>
        <v/>
      </c>
      <c r="O600" s="44">
        <f>IF(L600="","",L600*(1+M600))</f>
        <v/>
      </c>
      <c r="P600" s="44">
        <f>IF(L600="","",IF(INDEX('Parâmetros'!$E$18:$E$117,MATCH(B600,'Parâmetros'!$A$18:$A$117,0))="","",INDEX('Parâmetros'!$E$18:$E$117,MATCH(B600,'Parâmetros'!$A$18:$A$117,0))+N(INDEX('Parâmetros'!$F$18:$F$117,MATCH(B600,'Parâmetros'!$A$18:$A$117,0)))-SUMIFS($L$6:L600,$B$6:B600,B600,$A$6:A600,"&lt;="&amp;A600)))</f>
        <v/>
      </c>
      <c r="Q600" s="44">
        <f>IF(P600="","",MAX(0,-P600))</f>
        <v/>
      </c>
      <c r="R600" s="43">
        <f>IF(B600="","",IF(L600="","SEM BASE",IF(P600="","ESTOQUE NÃO INFORMADO",IF(P600&lt;0,"RUPTURA PREVISTA",IF(D600="Sem histórico","USAR DEMANDA INICIAL",IF(D600="Histórico insuficiente","HISTÓRICO INSUFICIENTE","OK"))))))</f>
        <v/>
      </c>
    </row>
    <row r="601">
      <c r="A601" s="42">
        <f>IF(B601="","",EDATE(EOMONTH('Parâmetros'!$B$2,0)+1,MOD(ROW()-6,12)))</f>
        <v/>
      </c>
      <c r="B60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01" s="43">
        <f>IF(B601="","",INDEX('Parâmetros'!$B$18:$B$117,MATCH(B601,'Parâmetros'!$A$18:$A$117,0)))</f>
        <v/>
      </c>
      <c r="D601" s="43">
        <f>IF(B601="","",INDEX('Parâmetros'!$I$18:$I$117,MATCH(B601,'Parâmetros'!$A$18:$A$117,0)))</f>
        <v/>
      </c>
      <c r="E601" s="44">
        <f>IF(B601="","",IF(COUNTIFS('Histórico'!$B$6:$B$305,B601,'Histórico'!$A$6:$A$305,"&gt;="&amp;EDATE(EOMONTH('Parâmetros'!$B$2,0)+1,-'Parâmetros'!$B$4),'Histórico'!$A$6:$A$305,"&lt;="&amp;'Parâmetros'!$B$2,'Histórico'!$L$6:$L$305,"OK")&gt;='Parâmetros'!$B$11,AVERAGEIFS('Histórico'!$H$6:$H$305,'Histórico'!$B$6:$B$305,B601,'Histórico'!$A$6:$A$305,"&gt;="&amp;EDATE(EOMONTH('Parâmetros'!$B$2,0)+1,-'Parâmetros'!$B$4),'Histórico'!$A$6:$A$305,"&lt;="&amp;'Parâmetros'!$B$2,'Histórico'!$L$6:$L$305,"OK"),IF(INDEX('Parâmetros'!$G$18:$G$117,MATCH(B601,'Parâmetros'!$A$18:$A$117,0))="","",INDEX('Parâmetros'!$G$18:$G$117,MATCH(B601,'Parâmetros'!$A$18:$A$117,0)))))</f>
        <v/>
      </c>
      <c r="F601" s="45">
        <f>IF(B601="","",IF(COUNTIFS('Histórico'!$B$6:$B$305,B601,'Histórico'!$L$6:$L$305,"OK",'Histórico'!$M$6:$M$305,MONTH(A601),'Histórico'!$A$6:$A$305,"&lt;="&amp;'Parâmetros'!$B$2)&gt;='Parâmetros'!$B$12,MAX('Parâmetros'!$B$13,MIN('Parâmetros'!$B$14,IFERROR(AVERAGEIFS('Histórico'!$H$6:$H$305,'Histórico'!$B$6:$B$305,B601,'Histórico'!$L$6:$L$305,"OK",'Histórico'!$M$6:$M$305,MONTH(A601),'Histórico'!$A$6:$A$305,"&lt;="&amp;'Parâmetros'!$B$2)/AVERAGEIFS('Histórico'!$H$6:$H$305,'Histórico'!$B$6:$B$305,B601,'Histórico'!$L$6:$L$305,"OK",'Histórico'!$A$6:$A$305,"&lt;="&amp;'Parâmetros'!$B$2),1))),1))</f>
        <v/>
      </c>
      <c r="G601" s="45">
        <f>IF(OR(A601="",B601=""),"",MAX(0.1,1+SUMPRODUCT(--('Eventos'!$B$6:$B$105&lt;=EOMONTH(A601,0)),--('Eventos'!$C$6:$C$105&gt;=A601),--((('Eventos'!$D$6:$D$105=B601)+('Eventos'!$D$6:$D$105="TODOS"))&gt;0),--('Eventos'!$G$6:$G$105="Ativo"),--('Eventos'!$I$6:$I$105="OK"),'Eventos'!$F$6:$F$105)))</f>
        <v/>
      </c>
      <c r="H601" s="44">
        <f>IF(OR(B601="",E601=""),"",MAX(0,E601*F601*G601))</f>
        <v/>
      </c>
      <c r="I601" s="44">
        <f>IF(H601="","",H601*'Parâmetros'!$B$6)</f>
        <v/>
      </c>
      <c r="J601" s="44">
        <f>IF(H601="","",H601*'Parâmetros'!$B$7)</f>
        <v/>
      </c>
      <c r="K601" s="44">
        <f>IF(H601="","",H601*'Parâmetros'!$B$8)</f>
        <v/>
      </c>
      <c r="L601" s="44">
        <f>IF(H601="","",IF('Parâmetros'!$B$5="Conservador",I601,IF('Parâmetros'!$B$5="Otimista",K601,J601)))</f>
        <v/>
      </c>
      <c r="M601" s="46">
        <f>IF(B601="","",IF(COUNTIFS('Histórico'!$B$6:$B$305,B601,'Histórico'!$J$6:$J$305,"&lt;&gt;")&gt;='Parâmetros'!$B$10,AVERAGEIFS('Histórico'!$K$6:$K$305,'Histórico'!$B$6:$B$305,B601,'Histórico'!$J$6:$J$305,"&lt;&gt;"),'Parâmetros'!$B$9))</f>
        <v/>
      </c>
      <c r="N601" s="44">
        <f>IF(L601="","",MAX(0,L601*(1-M601)))</f>
        <v/>
      </c>
      <c r="O601" s="44">
        <f>IF(L601="","",L601*(1+M601))</f>
        <v/>
      </c>
      <c r="P601" s="44">
        <f>IF(L601="","",IF(INDEX('Parâmetros'!$E$18:$E$117,MATCH(B601,'Parâmetros'!$A$18:$A$117,0))="","",INDEX('Parâmetros'!$E$18:$E$117,MATCH(B601,'Parâmetros'!$A$18:$A$117,0))+N(INDEX('Parâmetros'!$F$18:$F$117,MATCH(B601,'Parâmetros'!$A$18:$A$117,0)))-SUMIFS($L$6:L601,$B$6:B601,B601,$A$6:A601,"&lt;="&amp;A601)))</f>
        <v/>
      </c>
      <c r="Q601" s="44">
        <f>IF(P601="","",MAX(0,-P601))</f>
        <v/>
      </c>
      <c r="R601" s="43">
        <f>IF(B601="","",IF(L601="","SEM BASE",IF(P601="","ESTOQUE NÃO INFORMADO",IF(P601&lt;0,"RUPTURA PREVISTA",IF(D601="Sem histórico","USAR DEMANDA INICIAL",IF(D601="Histórico insuficiente","HISTÓRICO INSUFICIENTE","OK"))))))</f>
        <v/>
      </c>
    </row>
    <row r="602">
      <c r="A602" s="42">
        <f>IF(B602="","",EDATE(EOMONTH('Parâmetros'!$B$2,0)+1,MOD(ROW()-6,12)))</f>
        <v/>
      </c>
      <c r="B60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02" s="43">
        <f>IF(B602="","",INDEX('Parâmetros'!$B$18:$B$117,MATCH(B602,'Parâmetros'!$A$18:$A$117,0)))</f>
        <v/>
      </c>
      <c r="D602" s="43">
        <f>IF(B602="","",INDEX('Parâmetros'!$I$18:$I$117,MATCH(B602,'Parâmetros'!$A$18:$A$117,0)))</f>
        <v/>
      </c>
      <c r="E602" s="44">
        <f>IF(B602="","",IF(COUNTIFS('Histórico'!$B$6:$B$305,B602,'Histórico'!$A$6:$A$305,"&gt;="&amp;EDATE(EOMONTH('Parâmetros'!$B$2,0)+1,-'Parâmetros'!$B$4),'Histórico'!$A$6:$A$305,"&lt;="&amp;'Parâmetros'!$B$2,'Histórico'!$L$6:$L$305,"OK")&gt;='Parâmetros'!$B$11,AVERAGEIFS('Histórico'!$H$6:$H$305,'Histórico'!$B$6:$B$305,B602,'Histórico'!$A$6:$A$305,"&gt;="&amp;EDATE(EOMONTH('Parâmetros'!$B$2,0)+1,-'Parâmetros'!$B$4),'Histórico'!$A$6:$A$305,"&lt;="&amp;'Parâmetros'!$B$2,'Histórico'!$L$6:$L$305,"OK"),IF(INDEX('Parâmetros'!$G$18:$G$117,MATCH(B602,'Parâmetros'!$A$18:$A$117,0))="","",INDEX('Parâmetros'!$G$18:$G$117,MATCH(B602,'Parâmetros'!$A$18:$A$117,0)))))</f>
        <v/>
      </c>
      <c r="F602" s="45">
        <f>IF(B602="","",IF(COUNTIFS('Histórico'!$B$6:$B$305,B602,'Histórico'!$L$6:$L$305,"OK",'Histórico'!$M$6:$M$305,MONTH(A602),'Histórico'!$A$6:$A$305,"&lt;="&amp;'Parâmetros'!$B$2)&gt;='Parâmetros'!$B$12,MAX('Parâmetros'!$B$13,MIN('Parâmetros'!$B$14,IFERROR(AVERAGEIFS('Histórico'!$H$6:$H$305,'Histórico'!$B$6:$B$305,B602,'Histórico'!$L$6:$L$305,"OK",'Histórico'!$M$6:$M$305,MONTH(A602),'Histórico'!$A$6:$A$305,"&lt;="&amp;'Parâmetros'!$B$2)/AVERAGEIFS('Histórico'!$H$6:$H$305,'Histórico'!$B$6:$B$305,B602,'Histórico'!$L$6:$L$305,"OK",'Histórico'!$A$6:$A$305,"&lt;="&amp;'Parâmetros'!$B$2),1))),1))</f>
        <v/>
      </c>
      <c r="G602" s="45">
        <f>IF(OR(A602="",B602=""),"",MAX(0.1,1+SUMPRODUCT(--('Eventos'!$B$6:$B$105&lt;=EOMONTH(A602,0)),--('Eventos'!$C$6:$C$105&gt;=A602),--((('Eventos'!$D$6:$D$105=B602)+('Eventos'!$D$6:$D$105="TODOS"))&gt;0),--('Eventos'!$G$6:$G$105="Ativo"),--('Eventos'!$I$6:$I$105="OK"),'Eventos'!$F$6:$F$105)))</f>
        <v/>
      </c>
      <c r="H602" s="44">
        <f>IF(OR(B602="",E602=""),"",MAX(0,E602*F602*G602))</f>
        <v/>
      </c>
      <c r="I602" s="44">
        <f>IF(H602="","",H602*'Parâmetros'!$B$6)</f>
        <v/>
      </c>
      <c r="J602" s="44">
        <f>IF(H602="","",H602*'Parâmetros'!$B$7)</f>
        <v/>
      </c>
      <c r="K602" s="44">
        <f>IF(H602="","",H602*'Parâmetros'!$B$8)</f>
        <v/>
      </c>
      <c r="L602" s="44">
        <f>IF(H602="","",IF('Parâmetros'!$B$5="Conservador",I602,IF('Parâmetros'!$B$5="Otimista",K602,J602)))</f>
        <v/>
      </c>
      <c r="M602" s="46">
        <f>IF(B602="","",IF(COUNTIFS('Histórico'!$B$6:$B$305,B602,'Histórico'!$J$6:$J$305,"&lt;&gt;")&gt;='Parâmetros'!$B$10,AVERAGEIFS('Histórico'!$K$6:$K$305,'Histórico'!$B$6:$B$305,B602,'Histórico'!$J$6:$J$305,"&lt;&gt;"),'Parâmetros'!$B$9))</f>
        <v/>
      </c>
      <c r="N602" s="44">
        <f>IF(L602="","",MAX(0,L602*(1-M602)))</f>
        <v/>
      </c>
      <c r="O602" s="44">
        <f>IF(L602="","",L602*(1+M602))</f>
        <v/>
      </c>
      <c r="P602" s="44">
        <f>IF(L602="","",IF(INDEX('Parâmetros'!$E$18:$E$117,MATCH(B602,'Parâmetros'!$A$18:$A$117,0))="","",INDEX('Parâmetros'!$E$18:$E$117,MATCH(B602,'Parâmetros'!$A$18:$A$117,0))+N(INDEX('Parâmetros'!$F$18:$F$117,MATCH(B602,'Parâmetros'!$A$18:$A$117,0)))-SUMIFS($L$6:L602,$B$6:B602,B602,$A$6:A602,"&lt;="&amp;A602)))</f>
        <v/>
      </c>
      <c r="Q602" s="44">
        <f>IF(P602="","",MAX(0,-P602))</f>
        <v/>
      </c>
      <c r="R602" s="43">
        <f>IF(B602="","",IF(L602="","SEM BASE",IF(P602="","ESTOQUE NÃO INFORMADO",IF(P602&lt;0,"RUPTURA PREVISTA",IF(D602="Sem histórico","USAR DEMANDA INICIAL",IF(D602="Histórico insuficiente","HISTÓRICO INSUFICIENTE","OK"))))))</f>
        <v/>
      </c>
    </row>
    <row r="603">
      <c r="A603" s="42">
        <f>IF(B603="","",EDATE(EOMONTH('Parâmetros'!$B$2,0)+1,MOD(ROW()-6,12)))</f>
        <v/>
      </c>
      <c r="B60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03" s="43">
        <f>IF(B603="","",INDEX('Parâmetros'!$B$18:$B$117,MATCH(B603,'Parâmetros'!$A$18:$A$117,0)))</f>
        <v/>
      </c>
      <c r="D603" s="43">
        <f>IF(B603="","",INDEX('Parâmetros'!$I$18:$I$117,MATCH(B603,'Parâmetros'!$A$18:$A$117,0)))</f>
        <v/>
      </c>
      <c r="E603" s="44">
        <f>IF(B603="","",IF(COUNTIFS('Histórico'!$B$6:$B$305,B603,'Histórico'!$A$6:$A$305,"&gt;="&amp;EDATE(EOMONTH('Parâmetros'!$B$2,0)+1,-'Parâmetros'!$B$4),'Histórico'!$A$6:$A$305,"&lt;="&amp;'Parâmetros'!$B$2,'Histórico'!$L$6:$L$305,"OK")&gt;='Parâmetros'!$B$11,AVERAGEIFS('Histórico'!$H$6:$H$305,'Histórico'!$B$6:$B$305,B603,'Histórico'!$A$6:$A$305,"&gt;="&amp;EDATE(EOMONTH('Parâmetros'!$B$2,0)+1,-'Parâmetros'!$B$4),'Histórico'!$A$6:$A$305,"&lt;="&amp;'Parâmetros'!$B$2,'Histórico'!$L$6:$L$305,"OK"),IF(INDEX('Parâmetros'!$G$18:$G$117,MATCH(B603,'Parâmetros'!$A$18:$A$117,0))="","",INDEX('Parâmetros'!$G$18:$G$117,MATCH(B603,'Parâmetros'!$A$18:$A$117,0)))))</f>
        <v/>
      </c>
      <c r="F603" s="45">
        <f>IF(B603="","",IF(COUNTIFS('Histórico'!$B$6:$B$305,B603,'Histórico'!$L$6:$L$305,"OK",'Histórico'!$M$6:$M$305,MONTH(A603),'Histórico'!$A$6:$A$305,"&lt;="&amp;'Parâmetros'!$B$2)&gt;='Parâmetros'!$B$12,MAX('Parâmetros'!$B$13,MIN('Parâmetros'!$B$14,IFERROR(AVERAGEIFS('Histórico'!$H$6:$H$305,'Histórico'!$B$6:$B$305,B603,'Histórico'!$L$6:$L$305,"OK",'Histórico'!$M$6:$M$305,MONTH(A603),'Histórico'!$A$6:$A$305,"&lt;="&amp;'Parâmetros'!$B$2)/AVERAGEIFS('Histórico'!$H$6:$H$305,'Histórico'!$B$6:$B$305,B603,'Histórico'!$L$6:$L$305,"OK",'Histórico'!$A$6:$A$305,"&lt;="&amp;'Parâmetros'!$B$2),1))),1))</f>
        <v/>
      </c>
      <c r="G603" s="45">
        <f>IF(OR(A603="",B603=""),"",MAX(0.1,1+SUMPRODUCT(--('Eventos'!$B$6:$B$105&lt;=EOMONTH(A603,0)),--('Eventos'!$C$6:$C$105&gt;=A603),--((('Eventos'!$D$6:$D$105=B603)+('Eventos'!$D$6:$D$105="TODOS"))&gt;0),--('Eventos'!$G$6:$G$105="Ativo"),--('Eventos'!$I$6:$I$105="OK"),'Eventos'!$F$6:$F$105)))</f>
        <v/>
      </c>
      <c r="H603" s="44">
        <f>IF(OR(B603="",E603=""),"",MAX(0,E603*F603*G603))</f>
        <v/>
      </c>
      <c r="I603" s="44">
        <f>IF(H603="","",H603*'Parâmetros'!$B$6)</f>
        <v/>
      </c>
      <c r="J603" s="44">
        <f>IF(H603="","",H603*'Parâmetros'!$B$7)</f>
        <v/>
      </c>
      <c r="K603" s="44">
        <f>IF(H603="","",H603*'Parâmetros'!$B$8)</f>
        <v/>
      </c>
      <c r="L603" s="44">
        <f>IF(H603="","",IF('Parâmetros'!$B$5="Conservador",I603,IF('Parâmetros'!$B$5="Otimista",K603,J603)))</f>
        <v/>
      </c>
      <c r="M603" s="46">
        <f>IF(B603="","",IF(COUNTIFS('Histórico'!$B$6:$B$305,B603,'Histórico'!$J$6:$J$305,"&lt;&gt;")&gt;='Parâmetros'!$B$10,AVERAGEIFS('Histórico'!$K$6:$K$305,'Histórico'!$B$6:$B$305,B603,'Histórico'!$J$6:$J$305,"&lt;&gt;"),'Parâmetros'!$B$9))</f>
        <v/>
      </c>
      <c r="N603" s="44">
        <f>IF(L603="","",MAX(0,L603*(1-M603)))</f>
        <v/>
      </c>
      <c r="O603" s="44">
        <f>IF(L603="","",L603*(1+M603))</f>
        <v/>
      </c>
      <c r="P603" s="44">
        <f>IF(L603="","",IF(INDEX('Parâmetros'!$E$18:$E$117,MATCH(B603,'Parâmetros'!$A$18:$A$117,0))="","",INDEX('Parâmetros'!$E$18:$E$117,MATCH(B603,'Parâmetros'!$A$18:$A$117,0))+N(INDEX('Parâmetros'!$F$18:$F$117,MATCH(B603,'Parâmetros'!$A$18:$A$117,0)))-SUMIFS($L$6:L603,$B$6:B603,B603,$A$6:A603,"&lt;="&amp;A603)))</f>
        <v/>
      </c>
      <c r="Q603" s="44">
        <f>IF(P603="","",MAX(0,-P603))</f>
        <v/>
      </c>
      <c r="R603" s="43">
        <f>IF(B603="","",IF(L603="","SEM BASE",IF(P603="","ESTOQUE NÃO INFORMADO",IF(P603&lt;0,"RUPTURA PREVISTA",IF(D603="Sem histórico","USAR DEMANDA INICIAL",IF(D603="Histórico insuficiente","HISTÓRICO INSUFICIENTE","OK"))))))</f>
        <v/>
      </c>
    </row>
    <row r="604">
      <c r="A604" s="42">
        <f>IF(B604="","",EDATE(EOMONTH('Parâmetros'!$B$2,0)+1,MOD(ROW()-6,12)))</f>
        <v/>
      </c>
      <c r="B60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04" s="43">
        <f>IF(B604="","",INDEX('Parâmetros'!$B$18:$B$117,MATCH(B604,'Parâmetros'!$A$18:$A$117,0)))</f>
        <v/>
      </c>
      <c r="D604" s="43">
        <f>IF(B604="","",INDEX('Parâmetros'!$I$18:$I$117,MATCH(B604,'Parâmetros'!$A$18:$A$117,0)))</f>
        <v/>
      </c>
      <c r="E604" s="44">
        <f>IF(B604="","",IF(COUNTIFS('Histórico'!$B$6:$B$305,B604,'Histórico'!$A$6:$A$305,"&gt;="&amp;EDATE(EOMONTH('Parâmetros'!$B$2,0)+1,-'Parâmetros'!$B$4),'Histórico'!$A$6:$A$305,"&lt;="&amp;'Parâmetros'!$B$2,'Histórico'!$L$6:$L$305,"OK")&gt;='Parâmetros'!$B$11,AVERAGEIFS('Histórico'!$H$6:$H$305,'Histórico'!$B$6:$B$305,B604,'Histórico'!$A$6:$A$305,"&gt;="&amp;EDATE(EOMONTH('Parâmetros'!$B$2,0)+1,-'Parâmetros'!$B$4),'Histórico'!$A$6:$A$305,"&lt;="&amp;'Parâmetros'!$B$2,'Histórico'!$L$6:$L$305,"OK"),IF(INDEX('Parâmetros'!$G$18:$G$117,MATCH(B604,'Parâmetros'!$A$18:$A$117,0))="","",INDEX('Parâmetros'!$G$18:$G$117,MATCH(B604,'Parâmetros'!$A$18:$A$117,0)))))</f>
        <v/>
      </c>
      <c r="F604" s="45">
        <f>IF(B604="","",IF(COUNTIFS('Histórico'!$B$6:$B$305,B604,'Histórico'!$L$6:$L$305,"OK",'Histórico'!$M$6:$M$305,MONTH(A604),'Histórico'!$A$6:$A$305,"&lt;="&amp;'Parâmetros'!$B$2)&gt;='Parâmetros'!$B$12,MAX('Parâmetros'!$B$13,MIN('Parâmetros'!$B$14,IFERROR(AVERAGEIFS('Histórico'!$H$6:$H$305,'Histórico'!$B$6:$B$305,B604,'Histórico'!$L$6:$L$305,"OK",'Histórico'!$M$6:$M$305,MONTH(A604),'Histórico'!$A$6:$A$305,"&lt;="&amp;'Parâmetros'!$B$2)/AVERAGEIFS('Histórico'!$H$6:$H$305,'Histórico'!$B$6:$B$305,B604,'Histórico'!$L$6:$L$305,"OK",'Histórico'!$A$6:$A$305,"&lt;="&amp;'Parâmetros'!$B$2),1))),1))</f>
        <v/>
      </c>
      <c r="G604" s="45">
        <f>IF(OR(A604="",B604=""),"",MAX(0.1,1+SUMPRODUCT(--('Eventos'!$B$6:$B$105&lt;=EOMONTH(A604,0)),--('Eventos'!$C$6:$C$105&gt;=A604),--((('Eventos'!$D$6:$D$105=B604)+('Eventos'!$D$6:$D$105="TODOS"))&gt;0),--('Eventos'!$G$6:$G$105="Ativo"),--('Eventos'!$I$6:$I$105="OK"),'Eventos'!$F$6:$F$105)))</f>
        <v/>
      </c>
      <c r="H604" s="44">
        <f>IF(OR(B604="",E604=""),"",MAX(0,E604*F604*G604))</f>
        <v/>
      </c>
      <c r="I604" s="44">
        <f>IF(H604="","",H604*'Parâmetros'!$B$6)</f>
        <v/>
      </c>
      <c r="J604" s="44">
        <f>IF(H604="","",H604*'Parâmetros'!$B$7)</f>
        <v/>
      </c>
      <c r="K604" s="44">
        <f>IF(H604="","",H604*'Parâmetros'!$B$8)</f>
        <v/>
      </c>
      <c r="L604" s="44">
        <f>IF(H604="","",IF('Parâmetros'!$B$5="Conservador",I604,IF('Parâmetros'!$B$5="Otimista",K604,J604)))</f>
        <v/>
      </c>
      <c r="M604" s="46">
        <f>IF(B604="","",IF(COUNTIFS('Histórico'!$B$6:$B$305,B604,'Histórico'!$J$6:$J$305,"&lt;&gt;")&gt;='Parâmetros'!$B$10,AVERAGEIFS('Histórico'!$K$6:$K$305,'Histórico'!$B$6:$B$305,B604,'Histórico'!$J$6:$J$305,"&lt;&gt;"),'Parâmetros'!$B$9))</f>
        <v/>
      </c>
      <c r="N604" s="44">
        <f>IF(L604="","",MAX(0,L604*(1-M604)))</f>
        <v/>
      </c>
      <c r="O604" s="44">
        <f>IF(L604="","",L604*(1+M604))</f>
        <v/>
      </c>
      <c r="P604" s="44">
        <f>IF(L604="","",IF(INDEX('Parâmetros'!$E$18:$E$117,MATCH(B604,'Parâmetros'!$A$18:$A$117,0))="","",INDEX('Parâmetros'!$E$18:$E$117,MATCH(B604,'Parâmetros'!$A$18:$A$117,0))+N(INDEX('Parâmetros'!$F$18:$F$117,MATCH(B604,'Parâmetros'!$A$18:$A$117,0)))-SUMIFS($L$6:L604,$B$6:B604,B604,$A$6:A604,"&lt;="&amp;A604)))</f>
        <v/>
      </c>
      <c r="Q604" s="44">
        <f>IF(P604="","",MAX(0,-P604))</f>
        <v/>
      </c>
      <c r="R604" s="43">
        <f>IF(B604="","",IF(L604="","SEM BASE",IF(P604="","ESTOQUE NÃO INFORMADO",IF(P604&lt;0,"RUPTURA PREVISTA",IF(D604="Sem histórico","USAR DEMANDA INICIAL",IF(D604="Histórico insuficiente","HISTÓRICO INSUFICIENTE","OK"))))))</f>
        <v/>
      </c>
    </row>
    <row r="605">
      <c r="A605" s="42">
        <f>IF(B605="","",EDATE(EOMONTH('Parâmetros'!$B$2,0)+1,MOD(ROW()-6,12)))</f>
        <v/>
      </c>
      <c r="B60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05" s="43">
        <f>IF(B605="","",INDEX('Parâmetros'!$B$18:$B$117,MATCH(B605,'Parâmetros'!$A$18:$A$117,0)))</f>
        <v/>
      </c>
      <c r="D605" s="43">
        <f>IF(B605="","",INDEX('Parâmetros'!$I$18:$I$117,MATCH(B605,'Parâmetros'!$A$18:$A$117,0)))</f>
        <v/>
      </c>
      <c r="E605" s="44">
        <f>IF(B605="","",IF(COUNTIFS('Histórico'!$B$6:$B$305,B605,'Histórico'!$A$6:$A$305,"&gt;="&amp;EDATE(EOMONTH('Parâmetros'!$B$2,0)+1,-'Parâmetros'!$B$4),'Histórico'!$A$6:$A$305,"&lt;="&amp;'Parâmetros'!$B$2,'Histórico'!$L$6:$L$305,"OK")&gt;='Parâmetros'!$B$11,AVERAGEIFS('Histórico'!$H$6:$H$305,'Histórico'!$B$6:$B$305,B605,'Histórico'!$A$6:$A$305,"&gt;="&amp;EDATE(EOMONTH('Parâmetros'!$B$2,0)+1,-'Parâmetros'!$B$4),'Histórico'!$A$6:$A$305,"&lt;="&amp;'Parâmetros'!$B$2,'Histórico'!$L$6:$L$305,"OK"),IF(INDEX('Parâmetros'!$G$18:$G$117,MATCH(B605,'Parâmetros'!$A$18:$A$117,0))="","",INDEX('Parâmetros'!$G$18:$G$117,MATCH(B605,'Parâmetros'!$A$18:$A$117,0)))))</f>
        <v/>
      </c>
      <c r="F605" s="45">
        <f>IF(B605="","",IF(COUNTIFS('Histórico'!$B$6:$B$305,B605,'Histórico'!$L$6:$L$305,"OK",'Histórico'!$M$6:$M$305,MONTH(A605),'Histórico'!$A$6:$A$305,"&lt;="&amp;'Parâmetros'!$B$2)&gt;='Parâmetros'!$B$12,MAX('Parâmetros'!$B$13,MIN('Parâmetros'!$B$14,IFERROR(AVERAGEIFS('Histórico'!$H$6:$H$305,'Histórico'!$B$6:$B$305,B605,'Histórico'!$L$6:$L$305,"OK",'Histórico'!$M$6:$M$305,MONTH(A605),'Histórico'!$A$6:$A$305,"&lt;="&amp;'Parâmetros'!$B$2)/AVERAGEIFS('Histórico'!$H$6:$H$305,'Histórico'!$B$6:$B$305,B605,'Histórico'!$L$6:$L$305,"OK",'Histórico'!$A$6:$A$305,"&lt;="&amp;'Parâmetros'!$B$2),1))),1))</f>
        <v/>
      </c>
      <c r="G605" s="45">
        <f>IF(OR(A605="",B605=""),"",MAX(0.1,1+SUMPRODUCT(--('Eventos'!$B$6:$B$105&lt;=EOMONTH(A605,0)),--('Eventos'!$C$6:$C$105&gt;=A605),--((('Eventos'!$D$6:$D$105=B605)+('Eventos'!$D$6:$D$105="TODOS"))&gt;0),--('Eventos'!$G$6:$G$105="Ativo"),--('Eventos'!$I$6:$I$105="OK"),'Eventos'!$F$6:$F$105)))</f>
        <v/>
      </c>
      <c r="H605" s="44">
        <f>IF(OR(B605="",E605=""),"",MAX(0,E605*F605*G605))</f>
        <v/>
      </c>
      <c r="I605" s="44">
        <f>IF(H605="","",H605*'Parâmetros'!$B$6)</f>
        <v/>
      </c>
      <c r="J605" s="44">
        <f>IF(H605="","",H605*'Parâmetros'!$B$7)</f>
        <v/>
      </c>
      <c r="K605" s="44">
        <f>IF(H605="","",H605*'Parâmetros'!$B$8)</f>
        <v/>
      </c>
      <c r="L605" s="44">
        <f>IF(H605="","",IF('Parâmetros'!$B$5="Conservador",I605,IF('Parâmetros'!$B$5="Otimista",K605,J605)))</f>
        <v/>
      </c>
      <c r="M605" s="46">
        <f>IF(B605="","",IF(COUNTIFS('Histórico'!$B$6:$B$305,B605,'Histórico'!$J$6:$J$305,"&lt;&gt;")&gt;='Parâmetros'!$B$10,AVERAGEIFS('Histórico'!$K$6:$K$305,'Histórico'!$B$6:$B$305,B605,'Histórico'!$J$6:$J$305,"&lt;&gt;"),'Parâmetros'!$B$9))</f>
        <v/>
      </c>
      <c r="N605" s="44">
        <f>IF(L605="","",MAX(0,L605*(1-M605)))</f>
        <v/>
      </c>
      <c r="O605" s="44">
        <f>IF(L605="","",L605*(1+M605))</f>
        <v/>
      </c>
      <c r="P605" s="44">
        <f>IF(L605="","",IF(INDEX('Parâmetros'!$E$18:$E$117,MATCH(B605,'Parâmetros'!$A$18:$A$117,0))="","",INDEX('Parâmetros'!$E$18:$E$117,MATCH(B605,'Parâmetros'!$A$18:$A$117,0))+N(INDEX('Parâmetros'!$F$18:$F$117,MATCH(B605,'Parâmetros'!$A$18:$A$117,0)))-SUMIFS($L$6:L605,$B$6:B605,B605,$A$6:A605,"&lt;="&amp;A605)))</f>
        <v/>
      </c>
      <c r="Q605" s="44">
        <f>IF(P605="","",MAX(0,-P605))</f>
        <v/>
      </c>
      <c r="R605" s="43">
        <f>IF(B605="","",IF(L605="","SEM BASE",IF(P605="","ESTOQUE NÃO INFORMADO",IF(P605&lt;0,"RUPTURA PREVISTA",IF(D605="Sem histórico","USAR DEMANDA INICIAL",IF(D605="Histórico insuficiente","HISTÓRICO INSUFICIENTE","OK"))))))</f>
        <v/>
      </c>
    </row>
    <row r="606">
      <c r="A606" s="42">
        <f>IF(B606="","",EDATE(EOMONTH('Parâmetros'!$B$2,0)+1,MOD(ROW()-6,12)))</f>
        <v/>
      </c>
      <c r="B60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06" s="43">
        <f>IF(B606="","",INDEX('Parâmetros'!$B$18:$B$117,MATCH(B606,'Parâmetros'!$A$18:$A$117,0)))</f>
        <v/>
      </c>
      <c r="D606" s="43">
        <f>IF(B606="","",INDEX('Parâmetros'!$I$18:$I$117,MATCH(B606,'Parâmetros'!$A$18:$A$117,0)))</f>
        <v/>
      </c>
      <c r="E606" s="44">
        <f>IF(B606="","",IF(COUNTIFS('Histórico'!$B$6:$B$305,B606,'Histórico'!$A$6:$A$305,"&gt;="&amp;EDATE(EOMONTH('Parâmetros'!$B$2,0)+1,-'Parâmetros'!$B$4),'Histórico'!$A$6:$A$305,"&lt;="&amp;'Parâmetros'!$B$2,'Histórico'!$L$6:$L$305,"OK")&gt;='Parâmetros'!$B$11,AVERAGEIFS('Histórico'!$H$6:$H$305,'Histórico'!$B$6:$B$305,B606,'Histórico'!$A$6:$A$305,"&gt;="&amp;EDATE(EOMONTH('Parâmetros'!$B$2,0)+1,-'Parâmetros'!$B$4),'Histórico'!$A$6:$A$305,"&lt;="&amp;'Parâmetros'!$B$2,'Histórico'!$L$6:$L$305,"OK"),IF(INDEX('Parâmetros'!$G$18:$G$117,MATCH(B606,'Parâmetros'!$A$18:$A$117,0))="","",INDEX('Parâmetros'!$G$18:$G$117,MATCH(B606,'Parâmetros'!$A$18:$A$117,0)))))</f>
        <v/>
      </c>
      <c r="F606" s="45">
        <f>IF(B606="","",IF(COUNTIFS('Histórico'!$B$6:$B$305,B606,'Histórico'!$L$6:$L$305,"OK",'Histórico'!$M$6:$M$305,MONTH(A606),'Histórico'!$A$6:$A$305,"&lt;="&amp;'Parâmetros'!$B$2)&gt;='Parâmetros'!$B$12,MAX('Parâmetros'!$B$13,MIN('Parâmetros'!$B$14,IFERROR(AVERAGEIFS('Histórico'!$H$6:$H$305,'Histórico'!$B$6:$B$305,B606,'Histórico'!$L$6:$L$305,"OK",'Histórico'!$M$6:$M$305,MONTH(A606),'Histórico'!$A$6:$A$305,"&lt;="&amp;'Parâmetros'!$B$2)/AVERAGEIFS('Histórico'!$H$6:$H$305,'Histórico'!$B$6:$B$305,B606,'Histórico'!$L$6:$L$305,"OK",'Histórico'!$A$6:$A$305,"&lt;="&amp;'Parâmetros'!$B$2),1))),1))</f>
        <v/>
      </c>
      <c r="G606" s="45">
        <f>IF(OR(A606="",B606=""),"",MAX(0.1,1+SUMPRODUCT(--('Eventos'!$B$6:$B$105&lt;=EOMONTH(A606,0)),--('Eventos'!$C$6:$C$105&gt;=A606),--((('Eventos'!$D$6:$D$105=B606)+('Eventos'!$D$6:$D$105="TODOS"))&gt;0),--('Eventos'!$G$6:$G$105="Ativo"),--('Eventos'!$I$6:$I$105="OK"),'Eventos'!$F$6:$F$105)))</f>
        <v/>
      </c>
      <c r="H606" s="44">
        <f>IF(OR(B606="",E606=""),"",MAX(0,E606*F606*G606))</f>
        <v/>
      </c>
      <c r="I606" s="44">
        <f>IF(H606="","",H606*'Parâmetros'!$B$6)</f>
        <v/>
      </c>
      <c r="J606" s="44">
        <f>IF(H606="","",H606*'Parâmetros'!$B$7)</f>
        <v/>
      </c>
      <c r="K606" s="44">
        <f>IF(H606="","",H606*'Parâmetros'!$B$8)</f>
        <v/>
      </c>
      <c r="L606" s="44">
        <f>IF(H606="","",IF('Parâmetros'!$B$5="Conservador",I606,IF('Parâmetros'!$B$5="Otimista",K606,J606)))</f>
        <v/>
      </c>
      <c r="M606" s="46">
        <f>IF(B606="","",IF(COUNTIFS('Histórico'!$B$6:$B$305,B606,'Histórico'!$J$6:$J$305,"&lt;&gt;")&gt;='Parâmetros'!$B$10,AVERAGEIFS('Histórico'!$K$6:$K$305,'Histórico'!$B$6:$B$305,B606,'Histórico'!$J$6:$J$305,"&lt;&gt;"),'Parâmetros'!$B$9))</f>
        <v/>
      </c>
      <c r="N606" s="44">
        <f>IF(L606="","",MAX(0,L606*(1-M606)))</f>
        <v/>
      </c>
      <c r="O606" s="44">
        <f>IF(L606="","",L606*(1+M606))</f>
        <v/>
      </c>
      <c r="P606" s="44">
        <f>IF(L606="","",IF(INDEX('Parâmetros'!$E$18:$E$117,MATCH(B606,'Parâmetros'!$A$18:$A$117,0))="","",INDEX('Parâmetros'!$E$18:$E$117,MATCH(B606,'Parâmetros'!$A$18:$A$117,0))+N(INDEX('Parâmetros'!$F$18:$F$117,MATCH(B606,'Parâmetros'!$A$18:$A$117,0)))-SUMIFS($L$6:L606,$B$6:B606,B606,$A$6:A606,"&lt;="&amp;A606)))</f>
        <v/>
      </c>
      <c r="Q606" s="44">
        <f>IF(P606="","",MAX(0,-P606))</f>
        <v/>
      </c>
      <c r="R606" s="43">
        <f>IF(B606="","",IF(L606="","SEM BASE",IF(P606="","ESTOQUE NÃO INFORMADO",IF(P606&lt;0,"RUPTURA PREVISTA",IF(D606="Sem histórico","USAR DEMANDA INICIAL",IF(D606="Histórico insuficiente","HISTÓRICO INSUFICIENTE","OK"))))))</f>
        <v/>
      </c>
    </row>
    <row r="607">
      <c r="A607" s="42">
        <f>IF(B607="","",EDATE(EOMONTH('Parâmetros'!$B$2,0)+1,MOD(ROW()-6,12)))</f>
        <v/>
      </c>
      <c r="B60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07" s="43">
        <f>IF(B607="","",INDEX('Parâmetros'!$B$18:$B$117,MATCH(B607,'Parâmetros'!$A$18:$A$117,0)))</f>
        <v/>
      </c>
      <c r="D607" s="43">
        <f>IF(B607="","",INDEX('Parâmetros'!$I$18:$I$117,MATCH(B607,'Parâmetros'!$A$18:$A$117,0)))</f>
        <v/>
      </c>
      <c r="E607" s="44">
        <f>IF(B607="","",IF(COUNTIFS('Histórico'!$B$6:$B$305,B607,'Histórico'!$A$6:$A$305,"&gt;="&amp;EDATE(EOMONTH('Parâmetros'!$B$2,0)+1,-'Parâmetros'!$B$4),'Histórico'!$A$6:$A$305,"&lt;="&amp;'Parâmetros'!$B$2,'Histórico'!$L$6:$L$305,"OK")&gt;='Parâmetros'!$B$11,AVERAGEIFS('Histórico'!$H$6:$H$305,'Histórico'!$B$6:$B$305,B607,'Histórico'!$A$6:$A$305,"&gt;="&amp;EDATE(EOMONTH('Parâmetros'!$B$2,0)+1,-'Parâmetros'!$B$4),'Histórico'!$A$6:$A$305,"&lt;="&amp;'Parâmetros'!$B$2,'Histórico'!$L$6:$L$305,"OK"),IF(INDEX('Parâmetros'!$G$18:$G$117,MATCH(B607,'Parâmetros'!$A$18:$A$117,0))="","",INDEX('Parâmetros'!$G$18:$G$117,MATCH(B607,'Parâmetros'!$A$18:$A$117,0)))))</f>
        <v/>
      </c>
      <c r="F607" s="45">
        <f>IF(B607="","",IF(COUNTIFS('Histórico'!$B$6:$B$305,B607,'Histórico'!$L$6:$L$305,"OK",'Histórico'!$M$6:$M$305,MONTH(A607),'Histórico'!$A$6:$A$305,"&lt;="&amp;'Parâmetros'!$B$2)&gt;='Parâmetros'!$B$12,MAX('Parâmetros'!$B$13,MIN('Parâmetros'!$B$14,IFERROR(AVERAGEIFS('Histórico'!$H$6:$H$305,'Histórico'!$B$6:$B$305,B607,'Histórico'!$L$6:$L$305,"OK",'Histórico'!$M$6:$M$305,MONTH(A607),'Histórico'!$A$6:$A$305,"&lt;="&amp;'Parâmetros'!$B$2)/AVERAGEIFS('Histórico'!$H$6:$H$305,'Histórico'!$B$6:$B$305,B607,'Histórico'!$L$6:$L$305,"OK",'Histórico'!$A$6:$A$305,"&lt;="&amp;'Parâmetros'!$B$2),1))),1))</f>
        <v/>
      </c>
      <c r="G607" s="45">
        <f>IF(OR(A607="",B607=""),"",MAX(0.1,1+SUMPRODUCT(--('Eventos'!$B$6:$B$105&lt;=EOMONTH(A607,0)),--('Eventos'!$C$6:$C$105&gt;=A607),--((('Eventos'!$D$6:$D$105=B607)+('Eventos'!$D$6:$D$105="TODOS"))&gt;0),--('Eventos'!$G$6:$G$105="Ativo"),--('Eventos'!$I$6:$I$105="OK"),'Eventos'!$F$6:$F$105)))</f>
        <v/>
      </c>
      <c r="H607" s="44">
        <f>IF(OR(B607="",E607=""),"",MAX(0,E607*F607*G607))</f>
        <v/>
      </c>
      <c r="I607" s="44">
        <f>IF(H607="","",H607*'Parâmetros'!$B$6)</f>
        <v/>
      </c>
      <c r="J607" s="44">
        <f>IF(H607="","",H607*'Parâmetros'!$B$7)</f>
        <v/>
      </c>
      <c r="K607" s="44">
        <f>IF(H607="","",H607*'Parâmetros'!$B$8)</f>
        <v/>
      </c>
      <c r="L607" s="44">
        <f>IF(H607="","",IF('Parâmetros'!$B$5="Conservador",I607,IF('Parâmetros'!$B$5="Otimista",K607,J607)))</f>
        <v/>
      </c>
      <c r="M607" s="46">
        <f>IF(B607="","",IF(COUNTIFS('Histórico'!$B$6:$B$305,B607,'Histórico'!$J$6:$J$305,"&lt;&gt;")&gt;='Parâmetros'!$B$10,AVERAGEIFS('Histórico'!$K$6:$K$305,'Histórico'!$B$6:$B$305,B607,'Histórico'!$J$6:$J$305,"&lt;&gt;"),'Parâmetros'!$B$9))</f>
        <v/>
      </c>
      <c r="N607" s="44">
        <f>IF(L607="","",MAX(0,L607*(1-M607)))</f>
        <v/>
      </c>
      <c r="O607" s="44">
        <f>IF(L607="","",L607*(1+M607))</f>
        <v/>
      </c>
      <c r="P607" s="44">
        <f>IF(L607="","",IF(INDEX('Parâmetros'!$E$18:$E$117,MATCH(B607,'Parâmetros'!$A$18:$A$117,0))="","",INDEX('Parâmetros'!$E$18:$E$117,MATCH(B607,'Parâmetros'!$A$18:$A$117,0))+N(INDEX('Parâmetros'!$F$18:$F$117,MATCH(B607,'Parâmetros'!$A$18:$A$117,0)))-SUMIFS($L$6:L607,$B$6:B607,B607,$A$6:A607,"&lt;="&amp;A607)))</f>
        <v/>
      </c>
      <c r="Q607" s="44">
        <f>IF(P607="","",MAX(0,-P607))</f>
        <v/>
      </c>
      <c r="R607" s="43">
        <f>IF(B607="","",IF(L607="","SEM BASE",IF(P607="","ESTOQUE NÃO INFORMADO",IF(P607&lt;0,"RUPTURA PREVISTA",IF(D607="Sem histórico","USAR DEMANDA INICIAL",IF(D607="Histórico insuficiente","HISTÓRICO INSUFICIENTE","OK"))))))</f>
        <v/>
      </c>
    </row>
    <row r="608">
      <c r="A608" s="42">
        <f>IF(B608="","",EDATE(EOMONTH('Parâmetros'!$B$2,0)+1,MOD(ROW()-6,12)))</f>
        <v/>
      </c>
      <c r="B60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08" s="43">
        <f>IF(B608="","",INDEX('Parâmetros'!$B$18:$B$117,MATCH(B608,'Parâmetros'!$A$18:$A$117,0)))</f>
        <v/>
      </c>
      <c r="D608" s="43">
        <f>IF(B608="","",INDEX('Parâmetros'!$I$18:$I$117,MATCH(B608,'Parâmetros'!$A$18:$A$117,0)))</f>
        <v/>
      </c>
      <c r="E608" s="44">
        <f>IF(B608="","",IF(COUNTIFS('Histórico'!$B$6:$B$305,B608,'Histórico'!$A$6:$A$305,"&gt;="&amp;EDATE(EOMONTH('Parâmetros'!$B$2,0)+1,-'Parâmetros'!$B$4),'Histórico'!$A$6:$A$305,"&lt;="&amp;'Parâmetros'!$B$2,'Histórico'!$L$6:$L$305,"OK")&gt;='Parâmetros'!$B$11,AVERAGEIFS('Histórico'!$H$6:$H$305,'Histórico'!$B$6:$B$305,B608,'Histórico'!$A$6:$A$305,"&gt;="&amp;EDATE(EOMONTH('Parâmetros'!$B$2,0)+1,-'Parâmetros'!$B$4),'Histórico'!$A$6:$A$305,"&lt;="&amp;'Parâmetros'!$B$2,'Histórico'!$L$6:$L$305,"OK"),IF(INDEX('Parâmetros'!$G$18:$G$117,MATCH(B608,'Parâmetros'!$A$18:$A$117,0))="","",INDEX('Parâmetros'!$G$18:$G$117,MATCH(B608,'Parâmetros'!$A$18:$A$117,0)))))</f>
        <v/>
      </c>
      <c r="F608" s="45">
        <f>IF(B608="","",IF(COUNTIFS('Histórico'!$B$6:$B$305,B608,'Histórico'!$L$6:$L$305,"OK",'Histórico'!$M$6:$M$305,MONTH(A608),'Histórico'!$A$6:$A$305,"&lt;="&amp;'Parâmetros'!$B$2)&gt;='Parâmetros'!$B$12,MAX('Parâmetros'!$B$13,MIN('Parâmetros'!$B$14,IFERROR(AVERAGEIFS('Histórico'!$H$6:$H$305,'Histórico'!$B$6:$B$305,B608,'Histórico'!$L$6:$L$305,"OK",'Histórico'!$M$6:$M$305,MONTH(A608),'Histórico'!$A$6:$A$305,"&lt;="&amp;'Parâmetros'!$B$2)/AVERAGEIFS('Histórico'!$H$6:$H$305,'Histórico'!$B$6:$B$305,B608,'Histórico'!$L$6:$L$305,"OK",'Histórico'!$A$6:$A$305,"&lt;="&amp;'Parâmetros'!$B$2),1))),1))</f>
        <v/>
      </c>
      <c r="G608" s="45">
        <f>IF(OR(A608="",B608=""),"",MAX(0.1,1+SUMPRODUCT(--('Eventos'!$B$6:$B$105&lt;=EOMONTH(A608,0)),--('Eventos'!$C$6:$C$105&gt;=A608),--((('Eventos'!$D$6:$D$105=B608)+('Eventos'!$D$6:$D$105="TODOS"))&gt;0),--('Eventos'!$G$6:$G$105="Ativo"),--('Eventos'!$I$6:$I$105="OK"),'Eventos'!$F$6:$F$105)))</f>
        <v/>
      </c>
      <c r="H608" s="44">
        <f>IF(OR(B608="",E608=""),"",MAX(0,E608*F608*G608))</f>
        <v/>
      </c>
      <c r="I608" s="44">
        <f>IF(H608="","",H608*'Parâmetros'!$B$6)</f>
        <v/>
      </c>
      <c r="J608" s="44">
        <f>IF(H608="","",H608*'Parâmetros'!$B$7)</f>
        <v/>
      </c>
      <c r="K608" s="44">
        <f>IF(H608="","",H608*'Parâmetros'!$B$8)</f>
        <v/>
      </c>
      <c r="L608" s="44">
        <f>IF(H608="","",IF('Parâmetros'!$B$5="Conservador",I608,IF('Parâmetros'!$B$5="Otimista",K608,J608)))</f>
        <v/>
      </c>
      <c r="M608" s="46">
        <f>IF(B608="","",IF(COUNTIFS('Histórico'!$B$6:$B$305,B608,'Histórico'!$J$6:$J$305,"&lt;&gt;")&gt;='Parâmetros'!$B$10,AVERAGEIFS('Histórico'!$K$6:$K$305,'Histórico'!$B$6:$B$305,B608,'Histórico'!$J$6:$J$305,"&lt;&gt;"),'Parâmetros'!$B$9))</f>
        <v/>
      </c>
      <c r="N608" s="44">
        <f>IF(L608="","",MAX(0,L608*(1-M608)))</f>
        <v/>
      </c>
      <c r="O608" s="44">
        <f>IF(L608="","",L608*(1+M608))</f>
        <v/>
      </c>
      <c r="P608" s="44">
        <f>IF(L608="","",IF(INDEX('Parâmetros'!$E$18:$E$117,MATCH(B608,'Parâmetros'!$A$18:$A$117,0))="","",INDEX('Parâmetros'!$E$18:$E$117,MATCH(B608,'Parâmetros'!$A$18:$A$117,0))+N(INDEX('Parâmetros'!$F$18:$F$117,MATCH(B608,'Parâmetros'!$A$18:$A$117,0)))-SUMIFS($L$6:L608,$B$6:B608,B608,$A$6:A608,"&lt;="&amp;A608)))</f>
        <v/>
      </c>
      <c r="Q608" s="44">
        <f>IF(P608="","",MAX(0,-P608))</f>
        <v/>
      </c>
      <c r="R608" s="43">
        <f>IF(B608="","",IF(L608="","SEM BASE",IF(P608="","ESTOQUE NÃO INFORMADO",IF(P608&lt;0,"RUPTURA PREVISTA",IF(D608="Sem histórico","USAR DEMANDA INICIAL",IF(D608="Histórico insuficiente","HISTÓRICO INSUFICIENTE","OK"))))))</f>
        <v/>
      </c>
    </row>
    <row r="609">
      <c r="A609" s="42">
        <f>IF(B609="","",EDATE(EOMONTH('Parâmetros'!$B$2,0)+1,MOD(ROW()-6,12)))</f>
        <v/>
      </c>
      <c r="B60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09" s="43">
        <f>IF(B609="","",INDEX('Parâmetros'!$B$18:$B$117,MATCH(B609,'Parâmetros'!$A$18:$A$117,0)))</f>
        <v/>
      </c>
      <c r="D609" s="43">
        <f>IF(B609="","",INDEX('Parâmetros'!$I$18:$I$117,MATCH(B609,'Parâmetros'!$A$18:$A$117,0)))</f>
        <v/>
      </c>
      <c r="E609" s="44">
        <f>IF(B609="","",IF(COUNTIFS('Histórico'!$B$6:$B$305,B609,'Histórico'!$A$6:$A$305,"&gt;="&amp;EDATE(EOMONTH('Parâmetros'!$B$2,0)+1,-'Parâmetros'!$B$4),'Histórico'!$A$6:$A$305,"&lt;="&amp;'Parâmetros'!$B$2,'Histórico'!$L$6:$L$305,"OK")&gt;='Parâmetros'!$B$11,AVERAGEIFS('Histórico'!$H$6:$H$305,'Histórico'!$B$6:$B$305,B609,'Histórico'!$A$6:$A$305,"&gt;="&amp;EDATE(EOMONTH('Parâmetros'!$B$2,0)+1,-'Parâmetros'!$B$4),'Histórico'!$A$6:$A$305,"&lt;="&amp;'Parâmetros'!$B$2,'Histórico'!$L$6:$L$305,"OK"),IF(INDEX('Parâmetros'!$G$18:$G$117,MATCH(B609,'Parâmetros'!$A$18:$A$117,0))="","",INDEX('Parâmetros'!$G$18:$G$117,MATCH(B609,'Parâmetros'!$A$18:$A$117,0)))))</f>
        <v/>
      </c>
      <c r="F609" s="45">
        <f>IF(B609="","",IF(COUNTIFS('Histórico'!$B$6:$B$305,B609,'Histórico'!$L$6:$L$305,"OK",'Histórico'!$M$6:$M$305,MONTH(A609),'Histórico'!$A$6:$A$305,"&lt;="&amp;'Parâmetros'!$B$2)&gt;='Parâmetros'!$B$12,MAX('Parâmetros'!$B$13,MIN('Parâmetros'!$B$14,IFERROR(AVERAGEIFS('Histórico'!$H$6:$H$305,'Histórico'!$B$6:$B$305,B609,'Histórico'!$L$6:$L$305,"OK",'Histórico'!$M$6:$M$305,MONTH(A609),'Histórico'!$A$6:$A$305,"&lt;="&amp;'Parâmetros'!$B$2)/AVERAGEIFS('Histórico'!$H$6:$H$305,'Histórico'!$B$6:$B$305,B609,'Histórico'!$L$6:$L$305,"OK",'Histórico'!$A$6:$A$305,"&lt;="&amp;'Parâmetros'!$B$2),1))),1))</f>
        <v/>
      </c>
      <c r="G609" s="45">
        <f>IF(OR(A609="",B609=""),"",MAX(0.1,1+SUMPRODUCT(--('Eventos'!$B$6:$B$105&lt;=EOMONTH(A609,0)),--('Eventos'!$C$6:$C$105&gt;=A609),--((('Eventos'!$D$6:$D$105=B609)+('Eventos'!$D$6:$D$105="TODOS"))&gt;0),--('Eventos'!$G$6:$G$105="Ativo"),--('Eventos'!$I$6:$I$105="OK"),'Eventos'!$F$6:$F$105)))</f>
        <v/>
      </c>
      <c r="H609" s="44">
        <f>IF(OR(B609="",E609=""),"",MAX(0,E609*F609*G609))</f>
        <v/>
      </c>
      <c r="I609" s="44">
        <f>IF(H609="","",H609*'Parâmetros'!$B$6)</f>
        <v/>
      </c>
      <c r="J609" s="44">
        <f>IF(H609="","",H609*'Parâmetros'!$B$7)</f>
        <v/>
      </c>
      <c r="K609" s="44">
        <f>IF(H609="","",H609*'Parâmetros'!$B$8)</f>
        <v/>
      </c>
      <c r="L609" s="44">
        <f>IF(H609="","",IF('Parâmetros'!$B$5="Conservador",I609,IF('Parâmetros'!$B$5="Otimista",K609,J609)))</f>
        <v/>
      </c>
      <c r="M609" s="46">
        <f>IF(B609="","",IF(COUNTIFS('Histórico'!$B$6:$B$305,B609,'Histórico'!$J$6:$J$305,"&lt;&gt;")&gt;='Parâmetros'!$B$10,AVERAGEIFS('Histórico'!$K$6:$K$305,'Histórico'!$B$6:$B$305,B609,'Histórico'!$J$6:$J$305,"&lt;&gt;"),'Parâmetros'!$B$9))</f>
        <v/>
      </c>
      <c r="N609" s="44">
        <f>IF(L609="","",MAX(0,L609*(1-M609)))</f>
        <v/>
      </c>
      <c r="O609" s="44">
        <f>IF(L609="","",L609*(1+M609))</f>
        <v/>
      </c>
      <c r="P609" s="44">
        <f>IF(L609="","",IF(INDEX('Parâmetros'!$E$18:$E$117,MATCH(B609,'Parâmetros'!$A$18:$A$117,0))="","",INDEX('Parâmetros'!$E$18:$E$117,MATCH(B609,'Parâmetros'!$A$18:$A$117,0))+N(INDEX('Parâmetros'!$F$18:$F$117,MATCH(B609,'Parâmetros'!$A$18:$A$117,0)))-SUMIFS($L$6:L609,$B$6:B609,B609,$A$6:A609,"&lt;="&amp;A609)))</f>
        <v/>
      </c>
      <c r="Q609" s="44">
        <f>IF(P609="","",MAX(0,-P609))</f>
        <v/>
      </c>
      <c r="R609" s="43">
        <f>IF(B609="","",IF(L609="","SEM BASE",IF(P609="","ESTOQUE NÃO INFORMADO",IF(P609&lt;0,"RUPTURA PREVISTA",IF(D609="Sem histórico","USAR DEMANDA INICIAL",IF(D609="Histórico insuficiente","HISTÓRICO INSUFICIENTE","OK"))))))</f>
        <v/>
      </c>
    </row>
    <row r="610">
      <c r="A610" s="42">
        <f>IF(B610="","",EDATE(EOMONTH('Parâmetros'!$B$2,0)+1,MOD(ROW()-6,12)))</f>
        <v/>
      </c>
      <c r="B61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10" s="43">
        <f>IF(B610="","",INDEX('Parâmetros'!$B$18:$B$117,MATCH(B610,'Parâmetros'!$A$18:$A$117,0)))</f>
        <v/>
      </c>
      <c r="D610" s="43">
        <f>IF(B610="","",INDEX('Parâmetros'!$I$18:$I$117,MATCH(B610,'Parâmetros'!$A$18:$A$117,0)))</f>
        <v/>
      </c>
      <c r="E610" s="44">
        <f>IF(B610="","",IF(COUNTIFS('Histórico'!$B$6:$B$305,B610,'Histórico'!$A$6:$A$305,"&gt;="&amp;EDATE(EOMONTH('Parâmetros'!$B$2,0)+1,-'Parâmetros'!$B$4),'Histórico'!$A$6:$A$305,"&lt;="&amp;'Parâmetros'!$B$2,'Histórico'!$L$6:$L$305,"OK")&gt;='Parâmetros'!$B$11,AVERAGEIFS('Histórico'!$H$6:$H$305,'Histórico'!$B$6:$B$305,B610,'Histórico'!$A$6:$A$305,"&gt;="&amp;EDATE(EOMONTH('Parâmetros'!$B$2,0)+1,-'Parâmetros'!$B$4),'Histórico'!$A$6:$A$305,"&lt;="&amp;'Parâmetros'!$B$2,'Histórico'!$L$6:$L$305,"OK"),IF(INDEX('Parâmetros'!$G$18:$G$117,MATCH(B610,'Parâmetros'!$A$18:$A$117,0))="","",INDEX('Parâmetros'!$G$18:$G$117,MATCH(B610,'Parâmetros'!$A$18:$A$117,0)))))</f>
        <v/>
      </c>
      <c r="F610" s="45">
        <f>IF(B610="","",IF(COUNTIFS('Histórico'!$B$6:$B$305,B610,'Histórico'!$L$6:$L$305,"OK",'Histórico'!$M$6:$M$305,MONTH(A610),'Histórico'!$A$6:$A$305,"&lt;="&amp;'Parâmetros'!$B$2)&gt;='Parâmetros'!$B$12,MAX('Parâmetros'!$B$13,MIN('Parâmetros'!$B$14,IFERROR(AVERAGEIFS('Histórico'!$H$6:$H$305,'Histórico'!$B$6:$B$305,B610,'Histórico'!$L$6:$L$305,"OK",'Histórico'!$M$6:$M$305,MONTH(A610),'Histórico'!$A$6:$A$305,"&lt;="&amp;'Parâmetros'!$B$2)/AVERAGEIFS('Histórico'!$H$6:$H$305,'Histórico'!$B$6:$B$305,B610,'Histórico'!$L$6:$L$305,"OK",'Histórico'!$A$6:$A$305,"&lt;="&amp;'Parâmetros'!$B$2),1))),1))</f>
        <v/>
      </c>
      <c r="G610" s="45">
        <f>IF(OR(A610="",B610=""),"",MAX(0.1,1+SUMPRODUCT(--('Eventos'!$B$6:$B$105&lt;=EOMONTH(A610,0)),--('Eventos'!$C$6:$C$105&gt;=A610),--((('Eventos'!$D$6:$D$105=B610)+('Eventos'!$D$6:$D$105="TODOS"))&gt;0),--('Eventos'!$G$6:$G$105="Ativo"),--('Eventos'!$I$6:$I$105="OK"),'Eventos'!$F$6:$F$105)))</f>
        <v/>
      </c>
      <c r="H610" s="44">
        <f>IF(OR(B610="",E610=""),"",MAX(0,E610*F610*G610))</f>
        <v/>
      </c>
      <c r="I610" s="44">
        <f>IF(H610="","",H610*'Parâmetros'!$B$6)</f>
        <v/>
      </c>
      <c r="J610" s="44">
        <f>IF(H610="","",H610*'Parâmetros'!$B$7)</f>
        <v/>
      </c>
      <c r="K610" s="44">
        <f>IF(H610="","",H610*'Parâmetros'!$B$8)</f>
        <v/>
      </c>
      <c r="L610" s="44">
        <f>IF(H610="","",IF('Parâmetros'!$B$5="Conservador",I610,IF('Parâmetros'!$B$5="Otimista",K610,J610)))</f>
        <v/>
      </c>
      <c r="M610" s="46">
        <f>IF(B610="","",IF(COUNTIFS('Histórico'!$B$6:$B$305,B610,'Histórico'!$J$6:$J$305,"&lt;&gt;")&gt;='Parâmetros'!$B$10,AVERAGEIFS('Histórico'!$K$6:$K$305,'Histórico'!$B$6:$B$305,B610,'Histórico'!$J$6:$J$305,"&lt;&gt;"),'Parâmetros'!$B$9))</f>
        <v/>
      </c>
      <c r="N610" s="44">
        <f>IF(L610="","",MAX(0,L610*(1-M610)))</f>
        <v/>
      </c>
      <c r="O610" s="44">
        <f>IF(L610="","",L610*(1+M610))</f>
        <v/>
      </c>
      <c r="P610" s="44">
        <f>IF(L610="","",IF(INDEX('Parâmetros'!$E$18:$E$117,MATCH(B610,'Parâmetros'!$A$18:$A$117,0))="","",INDEX('Parâmetros'!$E$18:$E$117,MATCH(B610,'Parâmetros'!$A$18:$A$117,0))+N(INDEX('Parâmetros'!$F$18:$F$117,MATCH(B610,'Parâmetros'!$A$18:$A$117,0)))-SUMIFS($L$6:L610,$B$6:B610,B610,$A$6:A610,"&lt;="&amp;A610)))</f>
        <v/>
      </c>
      <c r="Q610" s="44">
        <f>IF(P610="","",MAX(0,-P610))</f>
        <v/>
      </c>
      <c r="R610" s="43">
        <f>IF(B610="","",IF(L610="","SEM BASE",IF(P610="","ESTOQUE NÃO INFORMADO",IF(P610&lt;0,"RUPTURA PREVISTA",IF(D610="Sem histórico","USAR DEMANDA INICIAL",IF(D610="Histórico insuficiente","HISTÓRICO INSUFICIENTE","OK"))))))</f>
        <v/>
      </c>
    </row>
    <row r="611">
      <c r="A611" s="42">
        <f>IF(B611="","",EDATE(EOMONTH('Parâmetros'!$B$2,0)+1,MOD(ROW()-6,12)))</f>
        <v/>
      </c>
      <c r="B61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11" s="43">
        <f>IF(B611="","",INDEX('Parâmetros'!$B$18:$B$117,MATCH(B611,'Parâmetros'!$A$18:$A$117,0)))</f>
        <v/>
      </c>
      <c r="D611" s="43">
        <f>IF(B611="","",INDEX('Parâmetros'!$I$18:$I$117,MATCH(B611,'Parâmetros'!$A$18:$A$117,0)))</f>
        <v/>
      </c>
      <c r="E611" s="44">
        <f>IF(B611="","",IF(COUNTIFS('Histórico'!$B$6:$B$305,B611,'Histórico'!$A$6:$A$305,"&gt;="&amp;EDATE(EOMONTH('Parâmetros'!$B$2,0)+1,-'Parâmetros'!$B$4),'Histórico'!$A$6:$A$305,"&lt;="&amp;'Parâmetros'!$B$2,'Histórico'!$L$6:$L$305,"OK")&gt;='Parâmetros'!$B$11,AVERAGEIFS('Histórico'!$H$6:$H$305,'Histórico'!$B$6:$B$305,B611,'Histórico'!$A$6:$A$305,"&gt;="&amp;EDATE(EOMONTH('Parâmetros'!$B$2,0)+1,-'Parâmetros'!$B$4),'Histórico'!$A$6:$A$305,"&lt;="&amp;'Parâmetros'!$B$2,'Histórico'!$L$6:$L$305,"OK"),IF(INDEX('Parâmetros'!$G$18:$G$117,MATCH(B611,'Parâmetros'!$A$18:$A$117,0))="","",INDEX('Parâmetros'!$G$18:$G$117,MATCH(B611,'Parâmetros'!$A$18:$A$117,0)))))</f>
        <v/>
      </c>
      <c r="F611" s="45">
        <f>IF(B611="","",IF(COUNTIFS('Histórico'!$B$6:$B$305,B611,'Histórico'!$L$6:$L$305,"OK",'Histórico'!$M$6:$M$305,MONTH(A611),'Histórico'!$A$6:$A$305,"&lt;="&amp;'Parâmetros'!$B$2)&gt;='Parâmetros'!$B$12,MAX('Parâmetros'!$B$13,MIN('Parâmetros'!$B$14,IFERROR(AVERAGEIFS('Histórico'!$H$6:$H$305,'Histórico'!$B$6:$B$305,B611,'Histórico'!$L$6:$L$305,"OK",'Histórico'!$M$6:$M$305,MONTH(A611),'Histórico'!$A$6:$A$305,"&lt;="&amp;'Parâmetros'!$B$2)/AVERAGEIFS('Histórico'!$H$6:$H$305,'Histórico'!$B$6:$B$305,B611,'Histórico'!$L$6:$L$305,"OK",'Histórico'!$A$6:$A$305,"&lt;="&amp;'Parâmetros'!$B$2),1))),1))</f>
        <v/>
      </c>
      <c r="G611" s="45">
        <f>IF(OR(A611="",B611=""),"",MAX(0.1,1+SUMPRODUCT(--('Eventos'!$B$6:$B$105&lt;=EOMONTH(A611,0)),--('Eventos'!$C$6:$C$105&gt;=A611),--((('Eventos'!$D$6:$D$105=B611)+('Eventos'!$D$6:$D$105="TODOS"))&gt;0),--('Eventos'!$G$6:$G$105="Ativo"),--('Eventos'!$I$6:$I$105="OK"),'Eventos'!$F$6:$F$105)))</f>
        <v/>
      </c>
      <c r="H611" s="44">
        <f>IF(OR(B611="",E611=""),"",MAX(0,E611*F611*G611))</f>
        <v/>
      </c>
      <c r="I611" s="44">
        <f>IF(H611="","",H611*'Parâmetros'!$B$6)</f>
        <v/>
      </c>
      <c r="J611" s="44">
        <f>IF(H611="","",H611*'Parâmetros'!$B$7)</f>
        <v/>
      </c>
      <c r="K611" s="44">
        <f>IF(H611="","",H611*'Parâmetros'!$B$8)</f>
        <v/>
      </c>
      <c r="L611" s="44">
        <f>IF(H611="","",IF('Parâmetros'!$B$5="Conservador",I611,IF('Parâmetros'!$B$5="Otimista",K611,J611)))</f>
        <v/>
      </c>
      <c r="M611" s="46">
        <f>IF(B611="","",IF(COUNTIFS('Histórico'!$B$6:$B$305,B611,'Histórico'!$J$6:$J$305,"&lt;&gt;")&gt;='Parâmetros'!$B$10,AVERAGEIFS('Histórico'!$K$6:$K$305,'Histórico'!$B$6:$B$305,B611,'Histórico'!$J$6:$J$305,"&lt;&gt;"),'Parâmetros'!$B$9))</f>
        <v/>
      </c>
      <c r="N611" s="44">
        <f>IF(L611="","",MAX(0,L611*(1-M611)))</f>
        <v/>
      </c>
      <c r="O611" s="44">
        <f>IF(L611="","",L611*(1+M611))</f>
        <v/>
      </c>
      <c r="P611" s="44">
        <f>IF(L611="","",IF(INDEX('Parâmetros'!$E$18:$E$117,MATCH(B611,'Parâmetros'!$A$18:$A$117,0))="","",INDEX('Parâmetros'!$E$18:$E$117,MATCH(B611,'Parâmetros'!$A$18:$A$117,0))+N(INDEX('Parâmetros'!$F$18:$F$117,MATCH(B611,'Parâmetros'!$A$18:$A$117,0)))-SUMIFS($L$6:L611,$B$6:B611,B611,$A$6:A611,"&lt;="&amp;A611)))</f>
        <v/>
      </c>
      <c r="Q611" s="44">
        <f>IF(P611="","",MAX(0,-P611))</f>
        <v/>
      </c>
      <c r="R611" s="43">
        <f>IF(B611="","",IF(L611="","SEM BASE",IF(P611="","ESTOQUE NÃO INFORMADO",IF(P611&lt;0,"RUPTURA PREVISTA",IF(D611="Sem histórico","USAR DEMANDA INICIAL",IF(D611="Histórico insuficiente","HISTÓRICO INSUFICIENTE","OK"))))))</f>
        <v/>
      </c>
    </row>
    <row r="612">
      <c r="A612" s="42">
        <f>IF(B612="","",EDATE(EOMONTH('Parâmetros'!$B$2,0)+1,MOD(ROW()-6,12)))</f>
        <v/>
      </c>
      <c r="B61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12" s="43">
        <f>IF(B612="","",INDEX('Parâmetros'!$B$18:$B$117,MATCH(B612,'Parâmetros'!$A$18:$A$117,0)))</f>
        <v/>
      </c>
      <c r="D612" s="43">
        <f>IF(B612="","",INDEX('Parâmetros'!$I$18:$I$117,MATCH(B612,'Parâmetros'!$A$18:$A$117,0)))</f>
        <v/>
      </c>
      <c r="E612" s="44">
        <f>IF(B612="","",IF(COUNTIFS('Histórico'!$B$6:$B$305,B612,'Histórico'!$A$6:$A$305,"&gt;="&amp;EDATE(EOMONTH('Parâmetros'!$B$2,0)+1,-'Parâmetros'!$B$4),'Histórico'!$A$6:$A$305,"&lt;="&amp;'Parâmetros'!$B$2,'Histórico'!$L$6:$L$305,"OK")&gt;='Parâmetros'!$B$11,AVERAGEIFS('Histórico'!$H$6:$H$305,'Histórico'!$B$6:$B$305,B612,'Histórico'!$A$6:$A$305,"&gt;="&amp;EDATE(EOMONTH('Parâmetros'!$B$2,0)+1,-'Parâmetros'!$B$4),'Histórico'!$A$6:$A$305,"&lt;="&amp;'Parâmetros'!$B$2,'Histórico'!$L$6:$L$305,"OK"),IF(INDEX('Parâmetros'!$G$18:$G$117,MATCH(B612,'Parâmetros'!$A$18:$A$117,0))="","",INDEX('Parâmetros'!$G$18:$G$117,MATCH(B612,'Parâmetros'!$A$18:$A$117,0)))))</f>
        <v/>
      </c>
      <c r="F612" s="45">
        <f>IF(B612="","",IF(COUNTIFS('Histórico'!$B$6:$B$305,B612,'Histórico'!$L$6:$L$305,"OK",'Histórico'!$M$6:$M$305,MONTH(A612),'Histórico'!$A$6:$A$305,"&lt;="&amp;'Parâmetros'!$B$2)&gt;='Parâmetros'!$B$12,MAX('Parâmetros'!$B$13,MIN('Parâmetros'!$B$14,IFERROR(AVERAGEIFS('Histórico'!$H$6:$H$305,'Histórico'!$B$6:$B$305,B612,'Histórico'!$L$6:$L$305,"OK",'Histórico'!$M$6:$M$305,MONTH(A612),'Histórico'!$A$6:$A$305,"&lt;="&amp;'Parâmetros'!$B$2)/AVERAGEIFS('Histórico'!$H$6:$H$305,'Histórico'!$B$6:$B$305,B612,'Histórico'!$L$6:$L$305,"OK",'Histórico'!$A$6:$A$305,"&lt;="&amp;'Parâmetros'!$B$2),1))),1))</f>
        <v/>
      </c>
      <c r="G612" s="45">
        <f>IF(OR(A612="",B612=""),"",MAX(0.1,1+SUMPRODUCT(--('Eventos'!$B$6:$B$105&lt;=EOMONTH(A612,0)),--('Eventos'!$C$6:$C$105&gt;=A612),--((('Eventos'!$D$6:$D$105=B612)+('Eventos'!$D$6:$D$105="TODOS"))&gt;0),--('Eventos'!$G$6:$G$105="Ativo"),--('Eventos'!$I$6:$I$105="OK"),'Eventos'!$F$6:$F$105)))</f>
        <v/>
      </c>
      <c r="H612" s="44">
        <f>IF(OR(B612="",E612=""),"",MAX(0,E612*F612*G612))</f>
        <v/>
      </c>
      <c r="I612" s="44">
        <f>IF(H612="","",H612*'Parâmetros'!$B$6)</f>
        <v/>
      </c>
      <c r="J612" s="44">
        <f>IF(H612="","",H612*'Parâmetros'!$B$7)</f>
        <v/>
      </c>
      <c r="K612" s="44">
        <f>IF(H612="","",H612*'Parâmetros'!$B$8)</f>
        <v/>
      </c>
      <c r="L612" s="44">
        <f>IF(H612="","",IF('Parâmetros'!$B$5="Conservador",I612,IF('Parâmetros'!$B$5="Otimista",K612,J612)))</f>
        <v/>
      </c>
      <c r="M612" s="46">
        <f>IF(B612="","",IF(COUNTIFS('Histórico'!$B$6:$B$305,B612,'Histórico'!$J$6:$J$305,"&lt;&gt;")&gt;='Parâmetros'!$B$10,AVERAGEIFS('Histórico'!$K$6:$K$305,'Histórico'!$B$6:$B$305,B612,'Histórico'!$J$6:$J$305,"&lt;&gt;"),'Parâmetros'!$B$9))</f>
        <v/>
      </c>
      <c r="N612" s="44">
        <f>IF(L612="","",MAX(0,L612*(1-M612)))</f>
        <v/>
      </c>
      <c r="O612" s="44">
        <f>IF(L612="","",L612*(1+M612))</f>
        <v/>
      </c>
      <c r="P612" s="44">
        <f>IF(L612="","",IF(INDEX('Parâmetros'!$E$18:$E$117,MATCH(B612,'Parâmetros'!$A$18:$A$117,0))="","",INDEX('Parâmetros'!$E$18:$E$117,MATCH(B612,'Parâmetros'!$A$18:$A$117,0))+N(INDEX('Parâmetros'!$F$18:$F$117,MATCH(B612,'Parâmetros'!$A$18:$A$117,0)))-SUMIFS($L$6:L612,$B$6:B612,B612,$A$6:A612,"&lt;="&amp;A612)))</f>
        <v/>
      </c>
      <c r="Q612" s="44">
        <f>IF(P612="","",MAX(0,-P612))</f>
        <v/>
      </c>
      <c r="R612" s="43">
        <f>IF(B612="","",IF(L612="","SEM BASE",IF(P612="","ESTOQUE NÃO INFORMADO",IF(P612&lt;0,"RUPTURA PREVISTA",IF(D612="Sem histórico","USAR DEMANDA INICIAL",IF(D612="Histórico insuficiente","HISTÓRICO INSUFICIENTE","OK"))))))</f>
        <v/>
      </c>
    </row>
    <row r="613">
      <c r="A613" s="42">
        <f>IF(B613="","",EDATE(EOMONTH('Parâmetros'!$B$2,0)+1,MOD(ROW()-6,12)))</f>
        <v/>
      </c>
      <c r="B61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13" s="43">
        <f>IF(B613="","",INDEX('Parâmetros'!$B$18:$B$117,MATCH(B613,'Parâmetros'!$A$18:$A$117,0)))</f>
        <v/>
      </c>
      <c r="D613" s="43">
        <f>IF(B613="","",INDEX('Parâmetros'!$I$18:$I$117,MATCH(B613,'Parâmetros'!$A$18:$A$117,0)))</f>
        <v/>
      </c>
      <c r="E613" s="44">
        <f>IF(B613="","",IF(COUNTIFS('Histórico'!$B$6:$B$305,B613,'Histórico'!$A$6:$A$305,"&gt;="&amp;EDATE(EOMONTH('Parâmetros'!$B$2,0)+1,-'Parâmetros'!$B$4),'Histórico'!$A$6:$A$305,"&lt;="&amp;'Parâmetros'!$B$2,'Histórico'!$L$6:$L$305,"OK")&gt;='Parâmetros'!$B$11,AVERAGEIFS('Histórico'!$H$6:$H$305,'Histórico'!$B$6:$B$305,B613,'Histórico'!$A$6:$A$305,"&gt;="&amp;EDATE(EOMONTH('Parâmetros'!$B$2,0)+1,-'Parâmetros'!$B$4),'Histórico'!$A$6:$A$305,"&lt;="&amp;'Parâmetros'!$B$2,'Histórico'!$L$6:$L$305,"OK"),IF(INDEX('Parâmetros'!$G$18:$G$117,MATCH(B613,'Parâmetros'!$A$18:$A$117,0))="","",INDEX('Parâmetros'!$G$18:$G$117,MATCH(B613,'Parâmetros'!$A$18:$A$117,0)))))</f>
        <v/>
      </c>
      <c r="F613" s="45">
        <f>IF(B613="","",IF(COUNTIFS('Histórico'!$B$6:$B$305,B613,'Histórico'!$L$6:$L$305,"OK",'Histórico'!$M$6:$M$305,MONTH(A613),'Histórico'!$A$6:$A$305,"&lt;="&amp;'Parâmetros'!$B$2)&gt;='Parâmetros'!$B$12,MAX('Parâmetros'!$B$13,MIN('Parâmetros'!$B$14,IFERROR(AVERAGEIFS('Histórico'!$H$6:$H$305,'Histórico'!$B$6:$B$305,B613,'Histórico'!$L$6:$L$305,"OK",'Histórico'!$M$6:$M$305,MONTH(A613),'Histórico'!$A$6:$A$305,"&lt;="&amp;'Parâmetros'!$B$2)/AVERAGEIFS('Histórico'!$H$6:$H$305,'Histórico'!$B$6:$B$305,B613,'Histórico'!$L$6:$L$305,"OK",'Histórico'!$A$6:$A$305,"&lt;="&amp;'Parâmetros'!$B$2),1))),1))</f>
        <v/>
      </c>
      <c r="G613" s="45">
        <f>IF(OR(A613="",B613=""),"",MAX(0.1,1+SUMPRODUCT(--('Eventos'!$B$6:$B$105&lt;=EOMONTH(A613,0)),--('Eventos'!$C$6:$C$105&gt;=A613),--((('Eventos'!$D$6:$D$105=B613)+('Eventos'!$D$6:$D$105="TODOS"))&gt;0),--('Eventos'!$G$6:$G$105="Ativo"),--('Eventos'!$I$6:$I$105="OK"),'Eventos'!$F$6:$F$105)))</f>
        <v/>
      </c>
      <c r="H613" s="44">
        <f>IF(OR(B613="",E613=""),"",MAX(0,E613*F613*G613))</f>
        <v/>
      </c>
      <c r="I613" s="44">
        <f>IF(H613="","",H613*'Parâmetros'!$B$6)</f>
        <v/>
      </c>
      <c r="J613" s="44">
        <f>IF(H613="","",H613*'Parâmetros'!$B$7)</f>
        <v/>
      </c>
      <c r="K613" s="44">
        <f>IF(H613="","",H613*'Parâmetros'!$B$8)</f>
        <v/>
      </c>
      <c r="L613" s="44">
        <f>IF(H613="","",IF('Parâmetros'!$B$5="Conservador",I613,IF('Parâmetros'!$B$5="Otimista",K613,J613)))</f>
        <v/>
      </c>
      <c r="M613" s="46">
        <f>IF(B613="","",IF(COUNTIFS('Histórico'!$B$6:$B$305,B613,'Histórico'!$J$6:$J$305,"&lt;&gt;")&gt;='Parâmetros'!$B$10,AVERAGEIFS('Histórico'!$K$6:$K$305,'Histórico'!$B$6:$B$305,B613,'Histórico'!$J$6:$J$305,"&lt;&gt;"),'Parâmetros'!$B$9))</f>
        <v/>
      </c>
      <c r="N613" s="44">
        <f>IF(L613="","",MAX(0,L613*(1-M613)))</f>
        <v/>
      </c>
      <c r="O613" s="44">
        <f>IF(L613="","",L613*(1+M613))</f>
        <v/>
      </c>
      <c r="P613" s="44">
        <f>IF(L613="","",IF(INDEX('Parâmetros'!$E$18:$E$117,MATCH(B613,'Parâmetros'!$A$18:$A$117,0))="","",INDEX('Parâmetros'!$E$18:$E$117,MATCH(B613,'Parâmetros'!$A$18:$A$117,0))+N(INDEX('Parâmetros'!$F$18:$F$117,MATCH(B613,'Parâmetros'!$A$18:$A$117,0)))-SUMIFS($L$6:L613,$B$6:B613,B613,$A$6:A613,"&lt;="&amp;A613)))</f>
        <v/>
      </c>
      <c r="Q613" s="44">
        <f>IF(P613="","",MAX(0,-P613))</f>
        <v/>
      </c>
      <c r="R613" s="43">
        <f>IF(B613="","",IF(L613="","SEM BASE",IF(P613="","ESTOQUE NÃO INFORMADO",IF(P613&lt;0,"RUPTURA PREVISTA",IF(D613="Sem histórico","USAR DEMANDA INICIAL",IF(D613="Histórico insuficiente","HISTÓRICO INSUFICIENTE","OK"))))))</f>
        <v/>
      </c>
    </row>
    <row r="614">
      <c r="A614" s="42">
        <f>IF(B614="","",EDATE(EOMONTH('Parâmetros'!$B$2,0)+1,MOD(ROW()-6,12)))</f>
        <v/>
      </c>
      <c r="B61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14" s="43">
        <f>IF(B614="","",INDEX('Parâmetros'!$B$18:$B$117,MATCH(B614,'Parâmetros'!$A$18:$A$117,0)))</f>
        <v/>
      </c>
      <c r="D614" s="43">
        <f>IF(B614="","",INDEX('Parâmetros'!$I$18:$I$117,MATCH(B614,'Parâmetros'!$A$18:$A$117,0)))</f>
        <v/>
      </c>
      <c r="E614" s="44">
        <f>IF(B614="","",IF(COUNTIFS('Histórico'!$B$6:$B$305,B614,'Histórico'!$A$6:$A$305,"&gt;="&amp;EDATE(EOMONTH('Parâmetros'!$B$2,0)+1,-'Parâmetros'!$B$4),'Histórico'!$A$6:$A$305,"&lt;="&amp;'Parâmetros'!$B$2,'Histórico'!$L$6:$L$305,"OK")&gt;='Parâmetros'!$B$11,AVERAGEIFS('Histórico'!$H$6:$H$305,'Histórico'!$B$6:$B$305,B614,'Histórico'!$A$6:$A$305,"&gt;="&amp;EDATE(EOMONTH('Parâmetros'!$B$2,0)+1,-'Parâmetros'!$B$4),'Histórico'!$A$6:$A$305,"&lt;="&amp;'Parâmetros'!$B$2,'Histórico'!$L$6:$L$305,"OK"),IF(INDEX('Parâmetros'!$G$18:$G$117,MATCH(B614,'Parâmetros'!$A$18:$A$117,0))="","",INDEX('Parâmetros'!$G$18:$G$117,MATCH(B614,'Parâmetros'!$A$18:$A$117,0)))))</f>
        <v/>
      </c>
      <c r="F614" s="45">
        <f>IF(B614="","",IF(COUNTIFS('Histórico'!$B$6:$B$305,B614,'Histórico'!$L$6:$L$305,"OK",'Histórico'!$M$6:$M$305,MONTH(A614),'Histórico'!$A$6:$A$305,"&lt;="&amp;'Parâmetros'!$B$2)&gt;='Parâmetros'!$B$12,MAX('Parâmetros'!$B$13,MIN('Parâmetros'!$B$14,IFERROR(AVERAGEIFS('Histórico'!$H$6:$H$305,'Histórico'!$B$6:$B$305,B614,'Histórico'!$L$6:$L$305,"OK",'Histórico'!$M$6:$M$305,MONTH(A614),'Histórico'!$A$6:$A$305,"&lt;="&amp;'Parâmetros'!$B$2)/AVERAGEIFS('Histórico'!$H$6:$H$305,'Histórico'!$B$6:$B$305,B614,'Histórico'!$L$6:$L$305,"OK",'Histórico'!$A$6:$A$305,"&lt;="&amp;'Parâmetros'!$B$2),1))),1))</f>
        <v/>
      </c>
      <c r="G614" s="45">
        <f>IF(OR(A614="",B614=""),"",MAX(0.1,1+SUMPRODUCT(--('Eventos'!$B$6:$B$105&lt;=EOMONTH(A614,0)),--('Eventos'!$C$6:$C$105&gt;=A614),--((('Eventos'!$D$6:$D$105=B614)+('Eventos'!$D$6:$D$105="TODOS"))&gt;0),--('Eventos'!$G$6:$G$105="Ativo"),--('Eventos'!$I$6:$I$105="OK"),'Eventos'!$F$6:$F$105)))</f>
        <v/>
      </c>
      <c r="H614" s="44">
        <f>IF(OR(B614="",E614=""),"",MAX(0,E614*F614*G614))</f>
        <v/>
      </c>
      <c r="I614" s="44">
        <f>IF(H614="","",H614*'Parâmetros'!$B$6)</f>
        <v/>
      </c>
      <c r="J614" s="44">
        <f>IF(H614="","",H614*'Parâmetros'!$B$7)</f>
        <v/>
      </c>
      <c r="K614" s="44">
        <f>IF(H614="","",H614*'Parâmetros'!$B$8)</f>
        <v/>
      </c>
      <c r="L614" s="44">
        <f>IF(H614="","",IF('Parâmetros'!$B$5="Conservador",I614,IF('Parâmetros'!$B$5="Otimista",K614,J614)))</f>
        <v/>
      </c>
      <c r="M614" s="46">
        <f>IF(B614="","",IF(COUNTIFS('Histórico'!$B$6:$B$305,B614,'Histórico'!$J$6:$J$305,"&lt;&gt;")&gt;='Parâmetros'!$B$10,AVERAGEIFS('Histórico'!$K$6:$K$305,'Histórico'!$B$6:$B$305,B614,'Histórico'!$J$6:$J$305,"&lt;&gt;"),'Parâmetros'!$B$9))</f>
        <v/>
      </c>
      <c r="N614" s="44">
        <f>IF(L614="","",MAX(0,L614*(1-M614)))</f>
        <v/>
      </c>
      <c r="O614" s="44">
        <f>IF(L614="","",L614*(1+M614))</f>
        <v/>
      </c>
      <c r="P614" s="44">
        <f>IF(L614="","",IF(INDEX('Parâmetros'!$E$18:$E$117,MATCH(B614,'Parâmetros'!$A$18:$A$117,0))="","",INDEX('Parâmetros'!$E$18:$E$117,MATCH(B614,'Parâmetros'!$A$18:$A$117,0))+N(INDEX('Parâmetros'!$F$18:$F$117,MATCH(B614,'Parâmetros'!$A$18:$A$117,0)))-SUMIFS($L$6:L614,$B$6:B614,B614,$A$6:A614,"&lt;="&amp;A614)))</f>
        <v/>
      </c>
      <c r="Q614" s="44">
        <f>IF(P614="","",MAX(0,-P614))</f>
        <v/>
      </c>
      <c r="R614" s="43">
        <f>IF(B614="","",IF(L614="","SEM BASE",IF(P614="","ESTOQUE NÃO INFORMADO",IF(P614&lt;0,"RUPTURA PREVISTA",IF(D614="Sem histórico","USAR DEMANDA INICIAL",IF(D614="Histórico insuficiente","HISTÓRICO INSUFICIENTE","OK"))))))</f>
        <v/>
      </c>
    </row>
    <row r="615">
      <c r="A615" s="42">
        <f>IF(B615="","",EDATE(EOMONTH('Parâmetros'!$B$2,0)+1,MOD(ROW()-6,12)))</f>
        <v/>
      </c>
      <c r="B61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15" s="43">
        <f>IF(B615="","",INDEX('Parâmetros'!$B$18:$B$117,MATCH(B615,'Parâmetros'!$A$18:$A$117,0)))</f>
        <v/>
      </c>
      <c r="D615" s="43">
        <f>IF(B615="","",INDEX('Parâmetros'!$I$18:$I$117,MATCH(B615,'Parâmetros'!$A$18:$A$117,0)))</f>
        <v/>
      </c>
      <c r="E615" s="44">
        <f>IF(B615="","",IF(COUNTIFS('Histórico'!$B$6:$B$305,B615,'Histórico'!$A$6:$A$305,"&gt;="&amp;EDATE(EOMONTH('Parâmetros'!$B$2,0)+1,-'Parâmetros'!$B$4),'Histórico'!$A$6:$A$305,"&lt;="&amp;'Parâmetros'!$B$2,'Histórico'!$L$6:$L$305,"OK")&gt;='Parâmetros'!$B$11,AVERAGEIFS('Histórico'!$H$6:$H$305,'Histórico'!$B$6:$B$305,B615,'Histórico'!$A$6:$A$305,"&gt;="&amp;EDATE(EOMONTH('Parâmetros'!$B$2,0)+1,-'Parâmetros'!$B$4),'Histórico'!$A$6:$A$305,"&lt;="&amp;'Parâmetros'!$B$2,'Histórico'!$L$6:$L$305,"OK"),IF(INDEX('Parâmetros'!$G$18:$G$117,MATCH(B615,'Parâmetros'!$A$18:$A$117,0))="","",INDEX('Parâmetros'!$G$18:$G$117,MATCH(B615,'Parâmetros'!$A$18:$A$117,0)))))</f>
        <v/>
      </c>
      <c r="F615" s="45">
        <f>IF(B615="","",IF(COUNTIFS('Histórico'!$B$6:$B$305,B615,'Histórico'!$L$6:$L$305,"OK",'Histórico'!$M$6:$M$305,MONTH(A615),'Histórico'!$A$6:$A$305,"&lt;="&amp;'Parâmetros'!$B$2)&gt;='Parâmetros'!$B$12,MAX('Parâmetros'!$B$13,MIN('Parâmetros'!$B$14,IFERROR(AVERAGEIFS('Histórico'!$H$6:$H$305,'Histórico'!$B$6:$B$305,B615,'Histórico'!$L$6:$L$305,"OK",'Histórico'!$M$6:$M$305,MONTH(A615),'Histórico'!$A$6:$A$305,"&lt;="&amp;'Parâmetros'!$B$2)/AVERAGEIFS('Histórico'!$H$6:$H$305,'Histórico'!$B$6:$B$305,B615,'Histórico'!$L$6:$L$305,"OK",'Histórico'!$A$6:$A$305,"&lt;="&amp;'Parâmetros'!$B$2),1))),1))</f>
        <v/>
      </c>
      <c r="G615" s="45">
        <f>IF(OR(A615="",B615=""),"",MAX(0.1,1+SUMPRODUCT(--('Eventos'!$B$6:$B$105&lt;=EOMONTH(A615,0)),--('Eventos'!$C$6:$C$105&gt;=A615),--((('Eventos'!$D$6:$D$105=B615)+('Eventos'!$D$6:$D$105="TODOS"))&gt;0),--('Eventos'!$G$6:$G$105="Ativo"),--('Eventos'!$I$6:$I$105="OK"),'Eventos'!$F$6:$F$105)))</f>
        <v/>
      </c>
      <c r="H615" s="44">
        <f>IF(OR(B615="",E615=""),"",MAX(0,E615*F615*G615))</f>
        <v/>
      </c>
      <c r="I615" s="44">
        <f>IF(H615="","",H615*'Parâmetros'!$B$6)</f>
        <v/>
      </c>
      <c r="J615" s="44">
        <f>IF(H615="","",H615*'Parâmetros'!$B$7)</f>
        <v/>
      </c>
      <c r="K615" s="44">
        <f>IF(H615="","",H615*'Parâmetros'!$B$8)</f>
        <v/>
      </c>
      <c r="L615" s="44">
        <f>IF(H615="","",IF('Parâmetros'!$B$5="Conservador",I615,IF('Parâmetros'!$B$5="Otimista",K615,J615)))</f>
        <v/>
      </c>
      <c r="M615" s="46">
        <f>IF(B615="","",IF(COUNTIFS('Histórico'!$B$6:$B$305,B615,'Histórico'!$J$6:$J$305,"&lt;&gt;")&gt;='Parâmetros'!$B$10,AVERAGEIFS('Histórico'!$K$6:$K$305,'Histórico'!$B$6:$B$305,B615,'Histórico'!$J$6:$J$305,"&lt;&gt;"),'Parâmetros'!$B$9))</f>
        <v/>
      </c>
      <c r="N615" s="44">
        <f>IF(L615="","",MAX(0,L615*(1-M615)))</f>
        <v/>
      </c>
      <c r="O615" s="44">
        <f>IF(L615="","",L615*(1+M615))</f>
        <v/>
      </c>
      <c r="P615" s="44">
        <f>IF(L615="","",IF(INDEX('Parâmetros'!$E$18:$E$117,MATCH(B615,'Parâmetros'!$A$18:$A$117,0))="","",INDEX('Parâmetros'!$E$18:$E$117,MATCH(B615,'Parâmetros'!$A$18:$A$117,0))+N(INDEX('Parâmetros'!$F$18:$F$117,MATCH(B615,'Parâmetros'!$A$18:$A$117,0)))-SUMIFS($L$6:L615,$B$6:B615,B615,$A$6:A615,"&lt;="&amp;A615)))</f>
        <v/>
      </c>
      <c r="Q615" s="44">
        <f>IF(P615="","",MAX(0,-P615))</f>
        <v/>
      </c>
      <c r="R615" s="43">
        <f>IF(B615="","",IF(L615="","SEM BASE",IF(P615="","ESTOQUE NÃO INFORMADO",IF(P615&lt;0,"RUPTURA PREVISTA",IF(D615="Sem histórico","USAR DEMANDA INICIAL",IF(D615="Histórico insuficiente","HISTÓRICO INSUFICIENTE","OK"))))))</f>
        <v/>
      </c>
    </row>
    <row r="616">
      <c r="A616" s="42">
        <f>IF(B616="","",EDATE(EOMONTH('Parâmetros'!$B$2,0)+1,MOD(ROW()-6,12)))</f>
        <v/>
      </c>
      <c r="B61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16" s="43">
        <f>IF(B616="","",INDEX('Parâmetros'!$B$18:$B$117,MATCH(B616,'Parâmetros'!$A$18:$A$117,0)))</f>
        <v/>
      </c>
      <c r="D616" s="43">
        <f>IF(B616="","",INDEX('Parâmetros'!$I$18:$I$117,MATCH(B616,'Parâmetros'!$A$18:$A$117,0)))</f>
        <v/>
      </c>
      <c r="E616" s="44">
        <f>IF(B616="","",IF(COUNTIFS('Histórico'!$B$6:$B$305,B616,'Histórico'!$A$6:$A$305,"&gt;="&amp;EDATE(EOMONTH('Parâmetros'!$B$2,0)+1,-'Parâmetros'!$B$4),'Histórico'!$A$6:$A$305,"&lt;="&amp;'Parâmetros'!$B$2,'Histórico'!$L$6:$L$305,"OK")&gt;='Parâmetros'!$B$11,AVERAGEIFS('Histórico'!$H$6:$H$305,'Histórico'!$B$6:$B$305,B616,'Histórico'!$A$6:$A$305,"&gt;="&amp;EDATE(EOMONTH('Parâmetros'!$B$2,0)+1,-'Parâmetros'!$B$4),'Histórico'!$A$6:$A$305,"&lt;="&amp;'Parâmetros'!$B$2,'Histórico'!$L$6:$L$305,"OK"),IF(INDEX('Parâmetros'!$G$18:$G$117,MATCH(B616,'Parâmetros'!$A$18:$A$117,0))="","",INDEX('Parâmetros'!$G$18:$G$117,MATCH(B616,'Parâmetros'!$A$18:$A$117,0)))))</f>
        <v/>
      </c>
      <c r="F616" s="45">
        <f>IF(B616="","",IF(COUNTIFS('Histórico'!$B$6:$B$305,B616,'Histórico'!$L$6:$L$305,"OK",'Histórico'!$M$6:$M$305,MONTH(A616),'Histórico'!$A$6:$A$305,"&lt;="&amp;'Parâmetros'!$B$2)&gt;='Parâmetros'!$B$12,MAX('Parâmetros'!$B$13,MIN('Parâmetros'!$B$14,IFERROR(AVERAGEIFS('Histórico'!$H$6:$H$305,'Histórico'!$B$6:$B$305,B616,'Histórico'!$L$6:$L$305,"OK",'Histórico'!$M$6:$M$305,MONTH(A616),'Histórico'!$A$6:$A$305,"&lt;="&amp;'Parâmetros'!$B$2)/AVERAGEIFS('Histórico'!$H$6:$H$305,'Histórico'!$B$6:$B$305,B616,'Histórico'!$L$6:$L$305,"OK",'Histórico'!$A$6:$A$305,"&lt;="&amp;'Parâmetros'!$B$2),1))),1))</f>
        <v/>
      </c>
      <c r="G616" s="45">
        <f>IF(OR(A616="",B616=""),"",MAX(0.1,1+SUMPRODUCT(--('Eventos'!$B$6:$B$105&lt;=EOMONTH(A616,0)),--('Eventos'!$C$6:$C$105&gt;=A616),--((('Eventos'!$D$6:$D$105=B616)+('Eventos'!$D$6:$D$105="TODOS"))&gt;0),--('Eventos'!$G$6:$G$105="Ativo"),--('Eventos'!$I$6:$I$105="OK"),'Eventos'!$F$6:$F$105)))</f>
        <v/>
      </c>
      <c r="H616" s="44">
        <f>IF(OR(B616="",E616=""),"",MAX(0,E616*F616*G616))</f>
        <v/>
      </c>
      <c r="I616" s="44">
        <f>IF(H616="","",H616*'Parâmetros'!$B$6)</f>
        <v/>
      </c>
      <c r="J616" s="44">
        <f>IF(H616="","",H616*'Parâmetros'!$B$7)</f>
        <v/>
      </c>
      <c r="K616" s="44">
        <f>IF(H616="","",H616*'Parâmetros'!$B$8)</f>
        <v/>
      </c>
      <c r="L616" s="44">
        <f>IF(H616="","",IF('Parâmetros'!$B$5="Conservador",I616,IF('Parâmetros'!$B$5="Otimista",K616,J616)))</f>
        <v/>
      </c>
      <c r="M616" s="46">
        <f>IF(B616="","",IF(COUNTIFS('Histórico'!$B$6:$B$305,B616,'Histórico'!$J$6:$J$305,"&lt;&gt;")&gt;='Parâmetros'!$B$10,AVERAGEIFS('Histórico'!$K$6:$K$305,'Histórico'!$B$6:$B$305,B616,'Histórico'!$J$6:$J$305,"&lt;&gt;"),'Parâmetros'!$B$9))</f>
        <v/>
      </c>
      <c r="N616" s="44">
        <f>IF(L616="","",MAX(0,L616*(1-M616)))</f>
        <v/>
      </c>
      <c r="O616" s="44">
        <f>IF(L616="","",L616*(1+M616))</f>
        <v/>
      </c>
      <c r="P616" s="44">
        <f>IF(L616="","",IF(INDEX('Parâmetros'!$E$18:$E$117,MATCH(B616,'Parâmetros'!$A$18:$A$117,0))="","",INDEX('Parâmetros'!$E$18:$E$117,MATCH(B616,'Parâmetros'!$A$18:$A$117,0))+N(INDEX('Parâmetros'!$F$18:$F$117,MATCH(B616,'Parâmetros'!$A$18:$A$117,0)))-SUMIFS($L$6:L616,$B$6:B616,B616,$A$6:A616,"&lt;="&amp;A616)))</f>
        <v/>
      </c>
      <c r="Q616" s="44">
        <f>IF(P616="","",MAX(0,-P616))</f>
        <v/>
      </c>
      <c r="R616" s="43">
        <f>IF(B616="","",IF(L616="","SEM BASE",IF(P616="","ESTOQUE NÃO INFORMADO",IF(P616&lt;0,"RUPTURA PREVISTA",IF(D616="Sem histórico","USAR DEMANDA INICIAL",IF(D616="Histórico insuficiente","HISTÓRICO INSUFICIENTE","OK"))))))</f>
        <v/>
      </c>
    </row>
    <row r="617">
      <c r="A617" s="42">
        <f>IF(B617="","",EDATE(EOMONTH('Parâmetros'!$B$2,0)+1,MOD(ROW()-6,12)))</f>
        <v/>
      </c>
      <c r="B61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17" s="43">
        <f>IF(B617="","",INDEX('Parâmetros'!$B$18:$B$117,MATCH(B617,'Parâmetros'!$A$18:$A$117,0)))</f>
        <v/>
      </c>
      <c r="D617" s="43">
        <f>IF(B617="","",INDEX('Parâmetros'!$I$18:$I$117,MATCH(B617,'Parâmetros'!$A$18:$A$117,0)))</f>
        <v/>
      </c>
      <c r="E617" s="44">
        <f>IF(B617="","",IF(COUNTIFS('Histórico'!$B$6:$B$305,B617,'Histórico'!$A$6:$A$305,"&gt;="&amp;EDATE(EOMONTH('Parâmetros'!$B$2,0)+1,-'Parâmetros'!$B$4),'Histórico'!$A$6:$A$305,"&lt;="&amp;'Parâmetros'!$B$2,'Histórico'!$L$6:$L$305,"OK")&gt;='Parâmetros'!$B$11,AVERAGEIFS('Histórico'!$H$6:$H$305,'Histórico'!$B$6:$B$305,B617,'Histórico'!$A$6:$A$305,"&gt;="&amp;EDATE(EOMONTH('Parâmetros'!$B$2,0)+1,-'Parâmetros'!$B$4),'Histórico'!$A$6:$A$305,"&lt;="&amp;'Parâmetros'!$B$2,'Histórico'!$L$6:$L$305,"OK"),IF(INDEX('Parâmetros'!$G$18:$G$117,MATCH(B617,'Parâmetros'!$A$18:$A$117,0))="","",INDEX('Parâmetros'!$G$18:$G$117,MATCH(B617,'Parâmetros'!$A$18:$A$117,0)))))</f>
        <v/>
      </c>
      <c r="F617" s="45">
        <f>IF(B617="","",IF(COUNTIFS('Histórico'!$B$6:$B$305,B617,'Histórico'!$L$6:$L$305,"OK",'Histórico'!$M$6:$M$305,MONTH(A617),'Histórico'!$A$6:$A$305,"&lt;="&amp;'Parâmetros'!$B$2)&gt;='Parâmetros'!$B$12,MAX('Parâmetros'!$B$13,MIN('Parâmetros'!$B$14,IFERROR(AVERAGEIFS('Histórico'!$H$6:$H$305,'Histórico'!$B$6:$B$305,B617,'Histórico'!$L$6:$L$305,"OK",'Histórico'!$M$6:$M$305,MONTH(A617),'Histórico'!$A$6:$A$305,"&lt;="&amp;'Parâmetros'!$B$2)/AVERAGEIFS('Histórico'!$H$6:$H$305,'Histórico'!$B$6:$B$305,B617,'Histórico'!$L$6:$L$305,"OK",'Histórico'!$A$6:$A$305,"&lt;="&amp;'Parâmetros'!$B$2),1))),1))</f>
        <v/>
      </c>
      <c r="G617" s="45">
        <f>IF(OR(A617="",B617=""),"",MAX(0.1,1+SUMPRODUCT(--('Eventos'!$B$6:$B$105&lt;=EOMONTH(A617,0)),--('Eventos'!$C$6:$C$105&gt;=A617),--((('Eventos'!$D$6:$D$105=B617)+('Eventos'!$D$6:$D$105="TODOS"))&gt;0),--('Eventos'!$G$6:$G$105="Ativo"),--('Eventos'!$I$6:$I$105="OK"),'Eventos'!$F$6:$F$105)))</f>
        <v/>
      </c>
      <c r="H617" s="44">
        <f>IF(OR(B617="",E617=""),"",MAX(0,E617*F617*G617))</f>
        <v/>
      </c>
      <c r="I617" s="44">
        <f>IF(H617="","",H617*'Parâmetros'!$B$6)</f>
        <v/>
      </c>
      <c r="J617" s="44">
        <f>IF(H617="","",H617*'Parâmetros'!$B$7)</f>
        <v/>
      </c>
      <c r="K617" s="44">
        <f>IF(H617="","",H617*'Parâmetros'!$B$8)</f>
        <v/>
      </c>
      <c r="L617" s="44">
        <f>IF(H617="","",IF('Parâmetros'!$B$5="Conservador",I617,IF('Parâmetros'!$B$5="Otimista",K617,J617)))</f>
        <v/>
      </c>
      <c r="M617" s="46">
        <f>IF(B617="","",IF(COUNTIFS('Histórico'!$B$6:$B$305,B617,'Histórico'!$J$6:$J$305,"&lt;&gt;")&gt;='Parâmetros'!$B$10,AVERAGEIFS('Histórico'!$K$6:$K$305,'Histórico'!$B$6:$B$305,B617,'Histórico'!$J$6:$J$305,"&lt;&gt;"),'Parâmetros'!$B$9))</f>
        <v/>
      </c>
      <c r="N617" s="44">
        <f>IF(L617="","",MAX(0,L617*(1-M617)))</f>
        <v/>
      </c>
      <c r="O617" s="44">
        <f>IF(L617="","",L617*(1+M617))</f>
        <v/>
      </c>
      <c r="P617" s="44">
        <f>IF(L617="","",IF(INDEX('Parâmetros'!$E$18:$E$117,MATCH(B617,'Parâmetros'!$A$18:$A$117,0))="","",INDEX('Parâmetros'!$E$18:$E$117,MATCH(B617,'Parâmetros'!$A$18:$A$117,0))+N(INDEX('Parâmetros'!$F$18:$F$117,MATCH(B617,'Parâmetros'!$A$18:$A$117,0)))-SUMIFS($L$6:L617,$B$6:B617,B617,$A$6:A617,"&lt;="&amp;A617)))</f>
        <v/>
      </c>
      <c r="Q617" s="44">
        <f>IF(P617="","",MAX(0,-P617))</f>
        <v/>
      </c>
      <c r="R617" s="43">
        <f>IF(B617="","",IF(L617="","SEM BASE",IF(P617="","ESTOQUE NÃO INFORMADO",IF(P617&lt;0,"RUPTURA PREVISTA",IF(D617="Sem histórico","USAR DEMANDA INICIAL",IF(D617="Histórico insuficiente","HISTÓRICO INSUFICIENTE","OK"))))))</f>
        <v/>
      </c>
    </row>
    <row r="618">
      <c r="A618" s="42">
        <f>IF(B618="","",EDATE(EOMONTH('Parâmetros'!$B$2,0)+1,MOD(ROW()-6,12)))</f>
        <v/>
      </c>
      <c r="B61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18" s="43">
        <f>IF(B618="","",INDEX('Parâmetros'!$B$18:$B$117,MATCH(B618,'Parâmetros'!$A$18:$A$117,0)))</f>
        <v/>
      </c>
      <c r="D618" s="43">
        <f>IF(B618="","",INDEX('Parâmetros'!$I$18:$I$117,MATCH(B618,'Parâmetros'!$A$18:$A$117,0)))</f>
        <v/>
      </c>
      <c r="E618" s="44">
        <f>IF(B618="","",IF(COUNTIFS('Histórico'!$B$6:$B$305,B618,'Histórico'!$A$6:$A$305,"&gt;="&amp;EDATE(EOMONTH('Parâmetros'!$B$2,0)+1,-'Parâmetros'!$B$4),'Histórico'!$A$6:$A$305,"&lt;="&amp;'Parâmetros'!$B$2,'Histórico'!$L$6:$L$305,"OK")&gt;='Parâmetros'!$B$11,AVERAGEIFS('Histórico'!$H$6:$H$305,'Histórico'!$B$6:$B$305,B618,'Histórico'!$A$6:$A$305,"&gt;="&amp;EDATE(EOMONTH('Parâmetros'!$B$2,0)+1,-'Parâmetros'!$B$4),'Histórico'!$A$6:$A$305,"&lt;="&amp;'Parâmetros'!$B$2,'Histórico'!$L$6:$L$305,"OK"),IF(INDEX('Parâmetros'!$G$18:$G$117,MATCH(B618,'Parâmetros'!$A$18:$A$117,0))="","",INDEX('Parâmetros'!$G$18:$G$117,MATCH(B618,'Parâmetros'!$A$18:$A$117,0)))))</f>
        <v/>
      </c>
      <c r="F618" s="45">
        <f>IF(B618="","",IF(COUNTIFS('Histórico'!$B$6:$B$305,B618,'Histórico'!$L$6:$L$305,"OK",'Histórico'!$M$6:$M$305,MONTH(A618),'Histórico'!$A$6:$A$305,"&lt;="&amp;'Parâmetros'!$B$2)&gt;='Parâmetros'!$B$12,MAX('Parâmetros'!$B$13,MIN('Parâmetros'!$B$14,IFERROR(AVERAGEIFS('Histórico'!$H$6:$H$305,'Histórico'!$B$6:$B$305,B618,'Histórico'!$L$6:$L$305,"OK",'Histórico'!$M$6:$M$305,MONTH(A618),'Histórico'!$A$6:$A$305,"&lt;="&amp;'Parâmetros'!$B$2)/AVERAGEIFS('Histórico'!$H$6:$H$305,'Histórico'!$B$6:$B$305,B618,'Histórico'!$L$6:$L$305,"OK",'Histórico'!$A$6:$A$305,"&lt;="&amp;'Parâmetros'!$B$2),1))),1))</f>
        <v/>
      </c>
      <c r="G618" s="45">
        <f>IF(OR(A618="",B618=""),"",MAX(0.1,1+SUMPRODUCT(--('Eventos'!$B$6:$B$105&lt;=EOMONTH(A618,0)),--('Eventos'!$C$6:$C$105&gt;=A618),--((('Eventos'!$D$6:$D$105=B618)+('Eventos'!$D$6:$D$105="TODOS"))&gt;0),--('Eventos'!$G$6:$G$105="Ativo"),--('Eventos'!$I$6:$I$105="OK"),'Eventos'!$F$6:$F$105)))</f>
        <v/>
      </c>
      <c r="H618" s="44">
        <f>IF(OR(B618="",E618=""),"",MAX(0,E618*F618*G618))</f>
        <v/>
      </c>
      <c r="I618" s="44">
        <f>IF(H618="","",H618*'Parâmetros'!$B$6)</f>
        <v/>
      </c>
      <c r="J618" s="44">
        <f>IF(H618="","",H618*'Parâmetros'!$B$7)</f>
        <v/>
      </c>
      <c r="K618" s="44">
        <f>IF(H618="","",H618*'Parâmetros'!$B$8)</f>
        <v/>
      </c>
      <c r="L618" s="44">
        <f>IF(H618="","",IF('Parâmetros'!$B$5="Conservador",I618,IF('Parâmetros'!$B$5="Otimista",K618,J618)))</f>
        <v/>
      </c>
      <c r="M618" s="46">
        <f>IF(B618="","",IF(COUNTIFS('Histórico'!$B$6:$B$305,B618,'Histórico'!$J$6:$J$305,"&lt;&gt;")&gt;='Parâmetros'!$B$10,AVERAGEIFS('Histórico'!$K$6:$K$305,'Histórico'!$B$6:$B$305,B618,'Histórico'!$J$6:$J$305,"&lt;&gt;"),'Parâmetros'!$B$9))</f>
        <v/>
      </c>
      <c r="N618" s="44">
        <f>IF(L618="","",MAX(0,L618*(1-M618)))</f>
        <v/>
      </c>
      <c r="O618" s="44">
        <f>IF(L618="","",L618*(1+M618))</f>
        <v/>
      </c>
      <c r="P618" s="44">
        <f>IF(L618="","",IF(INDEX('Parâmetros'!$E$18:$E$117,MATCH(B618,'Parâmetros'!$A$18:$A$117,0))="","",INDEX('Parâmetros'!$E$18:$E$117,MATCH(B618,'Parâmetros'!$A$18:$A$117,0))+N(INDEX('Parâmetros'!$F$18:$F$117,MATCH(B618,'Parâmetros'!$A$18:$A$117,0)))-SUMIFS($L$6:L618,$B$6:B618,B618,$A$6:A618,"&lt;="&amp;A618)))</f>
        <v/>
      </c>
      <c r="Q618" s="44">
        <f>IF(P618="","",MAX(0,-P618))</f>
        <v/>
      </c>
      <c r="R618" s="43">
        <f>IF(B618="","",IF(L618="","SEM BASE",IF(P618="","ESTOQUE NÃO INFORMADO",IF(P618&lt;0,"RUPTURA PREVISTA",IF(D618="Sem histórico","USAR DEMANDA INICIAL",IF(D618="Histórico insuficiente","HISTÓRICO INSUFICIENTE","OK"))))))</f>
        <v/>
      </c>
    </row>
    <row r="619">
      <c r="A619" s="42">
        <f>IF(B619="","",EDATE(EOMONTH('Parâmetros'!$B$2,0)+1,MOD(ROW()-6,12)))</f>
        <v/>
      </c>
      <c r="B61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19" s="43">
        <f>IF(B619="","",INDEX('Parâmetros'!$B$18:$B$117,MATCH(B619,'Parâmetros'!$A$18:$A$117,0)))</f>
        <v/>
      </c>
      <c r="D619" s="43">
        <f>IF(B619="","",INDEX('Parâmetros'!$I$18:$I$117,MATCH(B619,'Parâmetros'!$A$18:$A$117,0)))</f>
        <v/>
      </c>
      <c r="E619" s="44">
        <f>IF(B619="","",IF(COUNTIFS('Histórico'!$B$6:$B$305,B619,'Histórico'!$A$6:$A$305,"&gt;="&amp;EDATE(EOMONTH('Parâmetros'!$B$2,0)+1,-'Parâmetros'!$B$4),'Histórico'!$A$6:$A$305,"&lt;="&amp;'Parâmetros'!$B$2,'Histórico'!$L$6:$L$305,"OK")&gt;='Parâmetros'!$B$11,AVERAGEIFS('Histórico'!$H$6:$H$305,'Histórico'!$B$6:$B$305,B619,'Histórico'!$A$6:$A$305,"&gt;="&amp;EDATE(EOMONTH('Parâmetros'!$B$2,0)+1,-'Parâmetros'!$B$4),'Histórico'!$A$6:$A$305,"&lt;="&amp;'Parâmetros'!$B$2,'Histórico'!$L$6:$L$305,"OK"),IF(INDEX('Parâmetros'!$G$18:$G$117,MATCH(B619,'Parâmetros'!$A$18:$A$117,0))="","",INDEX('Parâmetros'!$G$18:$G$117,MATCH(B619,'Parâmetros'!$A$18:$A$117,0)))))</f>
        <v/>
      </c>
      <c r="F619" s="45">
        <f>IF(B619="","",IF(COUNTIFS('Histórico'!$B$6:$B$305,B619,'Histórico'!$L$6:$L$305,"OK",'Histórico'!$M$6:$M$305,MONTH(A619),'Histórico'!$A$6:$A$305,"&lt;="&amp;'Parâmetros'!$B$2)&gt;='Parâmetros'!$B$12,MAX('Parâmetros'!$B$13,MIN('Parâmetros'!$B$14,IFERROR(AVERAGEIFS('Histórico'!$H$6:$H$305,'Histórico'!$B$6:$B$305,B619,'Histórico'!$L$6:$L$305,"OK",'Histórico'!$M$6:$M$305,MONTH(A619),'Histórico'!$A$6:$A$305,"&lt;="&amp;'Parâmetros'!$B$2)/AVERAGEIFS('Histórico'!$H$6:$H$305,'Histórico'!$B$6:$B$305,B619,'Histórico'!$L$6:$L$305,"OK",'Histórico'!$A$6:$A$305,"&lt;="&amp;'Parâmetros'!$B$2),1))),1))</f>
        <v/>
      </c>
      <c r="G619" s="45">
        <f>IF(OR(A619="",B619=""),"",MAX(0.1,1+SUMPRODUCT(--('Eventos'!$B$6:$B$105&lt;=EOMONTH(A619,0)),--('Eventos'!$C$6:$C$105&gt;=A619),--((('Eventos'!$D$6:$D$105=B619)+('Eventos'!$D$6:$D$105="TODOS"))&gt;0),--('Eventos'!$G$6:$G$105="Ativo"),--('Eventos'!$I$6:$I$105="OK"),'Eventos'!$F$6:$F$105)))</f>
        <v/>
      </c>
      <c r="H619" s="44">
        <f>IF(OR(B619="",E619=""),"",MAX(0,E619*F619*G619))</f>
        <v/>
      </c>
      <c r="I619" s="44">
        <f>IF(H619="","",H619*'Parâmetros'!$B$6)</f>
        <v/>
      </c>
      <c r="J619" s="44">
        <f>IF(H619="","",H619*'Parâmetros'!$B$7)</f>
        <v/>
      </c>
      <c r="K619" s="44">
        <f>IF(H619="","",H619*'Parâmetros'!$B$8)</f>
        <v/>
      </c>
      <c r="L619" s="44">
        <f>IF(H619="","",IF('Parâmetros'!$B$5="Conservador",I619,IF('Parâmetros'!$B$5="Otimista",K619,J619)))</f>
        <v/>
      </c>
      <c r="M619" s="46">
        <f>IF(B619="","",IF(COUNTIFS('Histórico'!$B$6:$B$305,B619,'Histórico'!$J$6:$J$305,"&lt;&gt;")&gt;='Parâmetros'!$B$10,AVERAGEIFS('Histórico'!$K$6:$K$305,'Histórico'!$B$6:$B$305,B619,'Histórico'!$J$6:$J$305,"&lt;&gt;"),'Parâmetros'!$B$9))</f>
        <v/>
      </c>
      <c r="N619" s="44">
        <f>IF(L619="","",MAX(0,L619*(1-M619)))</f>
        <v/>
      </c>
      <c r="O619" s="44">
        <f>IF(L619="","",L619*(1+M619))</f>
        <v/>
      </c>
      <c r="P619" s="44">
        <f>IF(L619="","",IF(INDEX('Parâmetros'!$E$18:$E$117,MATCH(B619,'Parâmetros'!$A$18:$A$117,0))="","",INDEX('Parâmetros'!$E$18:$E$117,MATCH(B619,'Parâmetros'!$A$18:$A$117,0))+N(INDEX('Parâmetros'!$F$18:$F$117,MATCH(B619,'Parâmetros'!$A$18:$A$117,0)))-SUMIFS($L$6:L619,$B$6:B619,B619,$A$6:A619,"&lt;="&amp;A619)))</f>
        <v/>
      </c>
      <c r="Q619" s="44">
        <f>IF(P619="","",MAX(0,-P619))</f>
        <v/>
      </c>
      <c r="R619" s="43">
        <f>IF(B619="","",IF(L619="","SEM BASE",IF(P619="","ESTOQUE NÃO INFORMADO",IF(P619&lt;0,"RUPTURA PREVISTA",IF(D619="Sem histórico","USAR DEMANDA INICIAL",IF(D619="Histórico insuficiente","HISTÓRICO INSUFICIENTE","OK"))))))</f>
        <v/>
      </c>
    </row>
    <row r="620">
      <c r="A620" s="42">
        <f>IF(B620="","",EDATE(EOMONTH('Parâmetros'!$B$2,0)+1,MOD(ROW()-6,12)))</f>
        <v/>
      </c>
      <c r="B62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20" s="43">
        <f>IF(B620="","",INDEX('Parâmetros'!$B$18:$B$117,MATCH(B620,'Parâmetros'!$A$18:$A$117,0)))</f>
        <v/>
      </c>
      <c r="D620" s="43">
        <f>IF(B620="","",INDEX('Parâmetros'!$I$18:$I$117,MATCH(B620,'Parâmetros'!$A$18:$A$117,0)))</f>
        <v/>
      </c>
      <c r="E620" s="44">
        <f>IF(B620="","",IF(COUNTIFS('Histórico'!$B$6:$B$305,B620,'Histórico'!$A$6:$A$305,"&gt;="&amp;EDATE(EOMONTH('Parâmetros'!$B$2,0)+1,-'Parâmetros'!$B$4),'Histórico'!$A$6:$A$305,"&lt;="&amp;'Parâmetros'!$B$2,'Histórico'!$L$6:$L$305,"OK")&gt;='Parâmetros'!$B$11,AVERAGEIFS('Histórico'!$H$6:$H$305,'Histórico'!$B$6:$B$305,B620,'Histórico'!$A$6:$A$305,"&gt;="&amp;EDATE(EOMONTH('Parâmetros'!$B$2,0)+1,-'Parâmetros'!$B$4),'Histórico'!$A$6:$A$305,"&lt;="&amp;'Parâmetros'!$B$2,'Histórico'!$L$6:$L$305,"OK"),IF(INDEX('Parâmetros'!$G$18:$G$117,MATCH(B620,'Parâmetros'!$A$18:$A$117,0))="","",INDEX('Parâmetros'!$G$18:$G$117,MATCH(B620,'Parâmetros'!$A$18:$A$117,0)))))</f>
        <v/>
      </c>
      <c r="F620" s="45">
        <f>IF(B620="","",IF(COUNTIFS('Histórico'!$B$6:$B$305,B620,'Histórico'!$L$6:$L$305,"OK",'Histórico'!$M$6:$M$305,MONTH(A620),'Histórico'!$A$6:$A$305,"&lt;="&amp;'Parâmetros'!$B$2)&gt;='Parâmetros'!$B$12,MAX('Parâmetros'!$B$13,MIN('Parâmetros'!$B$14,IFERROR(AVERAGEIFS('Histórico'!$H$6:$H$305,'Histórico'!$B$6:$B$305,B620,'Histórico'!$L$6:$L$305,"OK",'Histórico'!$M$6:$M$305,MONTH(A620),'Histórico'!$A$6:$A$305,"&lt;="&amp;'Parâmetros'!$B$2)/AVERAGEIFS('Histórico'!$H$6:$H$305,'Histórico'!$B$6:$B$305,B620,'Histórico'!$L$6:$L$305,"OK",'Histórico'!$A$6:$A$305,"&lt;="&amp;'Parâmetros'!$B$2),1))),1))</f>
        <v/>
      </c>
      <c r="G620" s="45">
        <f>IF(OR(A620="",B620=""),"",MAX(0.1,1+SUMPRODUCT(--('Eventos'!$B$6:$B$105&lt;=EOMONTH(A620,0)),--('Eventos'!$C$6:$C$105&gt;=A620),--((('Eventos'!$D$6:$D$105=B620)+('Eventos'!$D$6:$D$105="TODOS"))&gt;0),--('Eventos'!$G$6:$G$105="Ativo"),--('Eventos'!$I$6:$I$105="OK"),'Eventos'!$F$6:$F$105)))</f>
        <v/>
      </c>
      <c r="H620" s="44">
        <f>IF(OR(B620="",E620=""),"",MAX(0,E620*F620*G620))</f>
        <v/>
      </c>
      <c r="I620" s="44">
        <f>IF(H620="","",H620*'Parâmetros'!$B$6)</f>
        <v/>
      </c>
      <c r="J620" s="44">
        <f>IF(H620="","",H620*'Parâmetros'!$B$7)</f>
        <v/>
      </c>
      <c r="K620" s="44">
        <f>IF(H620="","",H620*'Parâmetros'!$B$8)</f>
        <v/>
      </c>
      <c r="L620" s="44">
        <f>IF(H620="","",IF('Parâmetros'!$B$5="Conservador",I620,IF('Parâmetros'!$B$5="Otimista",K620,J620)))</f>
        <v/>
      </c>
      <c r="M620" s="46">
        <f>IF(B620="","",IF(COUNTIFS('Histórico'!$B$6:$B$305,B620,'Histórico'!$J$6:$J$305,"&lt;&gt;")&gt;='Parâmetros'!$B$10,AVERAGEIFS('Histórico'!$K$6:$K$305,'Histórico'!$B$6:$B$305,B620,'Histórico'!$J$6:$J$305,"&lt;&gt;"),'Parâmetros'!$B$9))</f>
        <v/>
      </c>
      <c r="N620" s="44">
        <f>IF(L620="","",MAX(0,L620*(1-M620)))</f>
        <v/>
      </c>
      <c r="O620" s="44">
        <f>IF(L620="","",L620*(1+M620))</f>
        <v/>
      </c>
      <c r="P620" s="44">
        <f>IF(L620="","",IF(INDEX('Parâmetros'!$E$18:$E$117,MATCH(B620,'Parâmetros'!$A$18:$A$117,0))="","",INDEX('Parâmetros'!$E$18:$E$117,MATCH(B620,'Parâmetros'!$A$18:$A$117,0))+N(INDEX('Parâmetros'!$F$18:$F$117,MATCH(B620,'Parâmetros'!$A$18:$A$117,0)))-SUMIFS($L$6:L620,$B$6:B620,B620,$A$6:A620,"&lt;="&amp;A620)))</f>
        <v/>
      </c>
      <c r="Q620" s="44">
        <f>IF(P620="","",MAX(0,-P620))</f>
        <v/>
      </c>
      <c r="R620" s="43">
        <f>IF(B620="","",IF(L620="","SEM BASE",IF(P620="","ESTOQUE NÃO INFORMADO",IF(P620&lt;0,"RUPTURA PREVISTA",IF(D620="Sem histórico","USAR DEMANDA INICIAL",IF(D620="Histórico insuficiente","HISTÓRICO INSUFICIENTE","OK"))))))</f>
        <v/>
      </c>
    </row>
    <row r="621">
      <c r="A621" s="42">
        <f>IF(B621="","",EDATE(EOMONTH('Parâmetros'!$B$2,0)+1,MOD(ROW()-6,12)))</f>
        <v/>
      </c>
      <c r="B62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21" s="43">
        <f>IF(B621="","",INDEX('Parâmetros'!$B$18:$B$117,MATCH(B621,'Parâmetros'!$A$18:$A$117,0)))</f>
        <v/>
      </c>
      <c r="D621" s="43">
        <f>IF(B621="","",INDEX('Parâmetros'!$I$18:$I$117,MATCH(B621,'Parâmetros'!$A$18:$A$117,0)))</f>
        <v/>
      </c>
      <c r="E621" s="44">
        <f>IF(B621="","",IF(COUNTIFS('Histórico'!$B$6:$B$305,B621,'Histórico'!$A$6:$A$305,"&gt;="&amp;EDATE(EOMONTH('Parâmetros'!$B$2,0)+1,-'Parâmetros'!$B$4),'Histórico'!$A$6:$A$305,"&lt;="&amp;'Parâmetros'!$B$2,'Histórico'!$L$6:$L$305,"OK")&gt;='Parâmetros'!$B$11,AVERAGEIFS('Histórico'!$H$6:$H$305,'Histórico'!$B$6:$B$305,B621,'Histórico'!$A$6:$A$305,"&gt;="&amp;EDATE(EOMONTH('Parâmetros'!$B$2,0)+1,-'Parâmetros'!$B$4),'Histórico'!$A$6:$A$305,"&lt;="&amp;'Parâmetros'!$B$2,'Histórico'!$L$6:$L$305,"OK"),IF(INDEX('Parâmetros'!$G$18:$G$117,MATCH(B621,'Parâmetros'!$A$18:$A$117,0))="","",INDEX('Parâmetros'!$G$18:$G$117,MATCH(B621,'Parâmetros'!$A$18:$A$117,0)))))</f>
        <v/>
      </c>
      <c r="F621" s="45">
        <f>IF(B621="","",IF(COUNTIFS('Histórico'!$B$6:$B$305,B621,'Histórico'!$L$6:$L$305,"OK",'Histórico'!$M$6:$M$305,MONTH(A621),'Histórico'!$A$6:$A$305,"&lt;="&amp;'Parâmetros'!$B$2)&gt;='Parâmetros'!$B$12,MAX('Parâmetros'!$B$13,MIN('Parâmetros'!$B$14,IFERROR(AVERAGEIFS('Histórico'!$H$6:$H$305,'Histórico'!$B$6:$B$305,B621,'Histórico'!$L$6:$L$305,"OK",'Histórico'!$M$6:$M$305,MONTH(A621),'Histórico'!$A$6:$A$305,"&lt;="&amp;'Parâmetros'!$B$2)/AVERAGEIFS('Histórico'!$H$6:$H$305,'Histórico'!$B$6:$B$305,B621,'Histórico'!$L$6:$L$305,"OK",'Histórico'!$A$6:$A$305,"&lt;="&amp;'Parâmetros'!$B$2),1))),1))</f>
        <v/>
      </c>
      <c r="G621" s="45">
        <f>IF(OR(A621="",B621=""),"",MAX(0.1,1+SUMPRODUCT(--('Eventos'!$B$6:$B$105&lt;=EOMONTH(A621,0)),--('Eventos'!$C$6:$C$105&gt;=A621),--((('Eventos'!$D$6:$D$105=B621)+('Eventos'!$D$6:$D$105="TODOS"))&gt;0),--('Eventos'!$G$6:$G$105="Ativo"),--('Eventos'!$I$6:$I$105="OK"),'Eventos'!$F$6:$F$105)))</f>
        <v/>
      </c>
      <c r="H621" s="44">
        <f>IF(OR(B621="",E621=""),"",MAX(0,E621*F621*G621))</f>
        <v/>
      </c>
      <c r="I621" s="44">
        <f>IF(H621="","",H621*'Parâmetros'!$B$6)</f>
        <v/>
      </c>
      <c r="J621" s="44">
        <f>IF(H621="","",H621*'Parâmetros'!$B$7)</f>
        <v/>
      </c>
      <c r="K621" s="44">
        <f>IF(H621="","",H621*'Parâmetros'!$B$8)</f>
        <v/>
      </c>
      <c r="L621" s="44">
        <f>IF(H621="","",IF('Parâmetros'!$B$5="Conservador",I621,IF('Parâmetros'!$B$5="Otimista",K621,J621)))</f>
        <v/>
      </c>
      <c r="M621" s="46">
        <f>IF(B621="","",IF(COUNTIFS('Histórico'!$B$6:$B$305,B621,'Histórico'!$J$6:$J$305,"&lt;&gt;")&gt;='Parâmetros'!$B$10,AVERAGEIFS('Histórico'!$K$6:$K$305,'Histórico'!$B$6:$B$305,B621,'Histórico'!$J$6:$J$305,"&lt;&gt;"),'Parâmetros'!$B$9))</f>
        <v/>
      </c>
      <c r="N621" s="44">
        <f>IF(L621="","",MAX(0,L621*(1-M621)))</f>
        <v/>
      </c>
      <c r="O621" s="44">
        <f>IF(L621="","",L621*(1+M621))</f>
        <v/>
      </c>
      <c r="P621" s="44">
        <f>IF(L621="","",IF(INDEX('Parâmetros'!$E$18:$E$117,MATCH(B621,'Parâmetros'!$A$18:$A$117,0))="","",INDEX('Parâmetros'!$E$18:$E$117,MATCH(B621,'Parâmetros'!$A$18:$A$117,0))+N(INDEX('Parâmetros'!$F$18:$F$117,MATCH(B621,'Parâmetros'!$A$18:$A$117,0)))-SUMIFS($L$6:L621,$B$6:B621,B621,$A$6:A621,"&lt;="&amp;A621)))</f>
        <v/>
      </c>
      <c r="Q621" s="44">
        <f>IF(P621="","",MAX(0,-P621))</f>
        <v/>
      </c>
      <c r="R621" s="43">
        <f>IF(B621="","",IF(L621="","SEM BASE",IF(P621="","ESTOQUE NÃO INFORMADO",IF(P621&lt;0,"RUPTURA PREVISTA",IF(D621="Sem histórico","USAR DEMANDA INICIAL",IF(D621="Histórico insuficiente","HISTÓRICO INSUFICIENTE","OK"))))))</f>
        <v/>
      </c>
    </row>
    <row r="622">
      <c r="A622" s="42">
        <f>IF(B622="","",EDATE(EOMONTH('Parâmetros'!$B$2,0)+1,MOD(ROW()-6,12)))</f>
        <v/>
      </c>
      <c r="B62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22" s="43">
        <f>IF(B622="","",INDEX('Parâmetros'!$B$18:$B$117,MATCH(B622,'Parâmetros'!$A$18:$A$117,0)))</f>
        <v/>
      </c>
      <c r="D622" s="43">
        <f>IF(B622="","",INDEX('Parâmetros'!$I$18:$I$117,MATCH(B622,'Parâmetros'!$A$18:$A$117,0)))</f>
        <v/>
      </c>
      <c r="E622" s="44">
        <f>IF(B622="","",IF(COUNTIFS('Histórico'!$B$6:$B$305,B622,'Histórico'!$A$6:$A$305,"&gt;="&amp;EDATE(EOMONTH('Parâmetros'!$B$2,0)+1,-'Parâmetros'!$B$4),'Histórico'!$A$6:$A$305,"&lt;="&amp;'Parâmetros'!$B$2,'Histórico'!$L$6:$L$305,"OK")&gt;='Parâmetros'!$B$11,AVERAGEIFS('Histórico'!$H$6:$H$305,'Histórico'!$B$6:$B$305,B622,'Histórico'!$A$6:$A$305,"&gt;="&amp;EDATE(EOMONTH('Parâmetros'!$B$2,0)+1,-'Parâmetros'!$B$4),'Histórico'!$A$6:$A$305,"&lt;="&amp;'Parâmetros'!$B$2,'Histórico'!$L$6:$L$305,"OK"),IF(INDEX('Parâmetros'!$G$18:$G$117,MATCH(B622,'Parâmetros'!$A$18:$A$117,0))="","",INDEX('Parâmetros'!$G$18:$G$117,MATCH(B622,'Parâmetros'!$A$18:$A$117,0)))))</f>
        <v/>
      </c>
      <c r="F622" s="45">
        <f>IF(B622="","",IF(COUNTIFS('Histórico'!$B$6:$B$305,B622,'Histórico'!$L$6:$L$305,"OK",'Histórico'!$M$6:$M$305,MONTH(A622),'Histórico'!$A$6:$A$305,"&lt;="&amp;'Parâmetros'!$B$2)&gt;='Parâmetros'!$B$12,MAX('Parâmetros'!$B$13,MIN('Parâmetros'!$B$14,IFERROR(AVERAGEIFS('Histórico'!$H$6:$H$305,'Histórico'!$B$6:$B$305,B622,'Histórico'!$L$6:$L$305,"OK",'Histórico'!$M$6:$M$305,MONTH(A622),'Histórico'!$A$6:$A$305,"&lt;="&amp;'Parâmetros'!$B$2)/AVERAGEIFS('Histórico'!$H$6:$H$305,'Histórico'!$B$6:$B$305,B622,'Histórico'!$L$6:$L$305,"OK",'Histórico'!$A$6:$A$305,"&lt;="&amp;'Parâmetros'!$B$2),1))),1))</f>
        <v/>
      </c>
      <c r="G622" s="45">
        <f>IF(OR(A622="",B622=""),"",MAX(0.1,1+SUMPRODUCT(--('Eventos'!$B$6:$B$105&lt;=EOMONTH(A622,0)),--('Eventos'!$C$6:$C$105&gt;=A622),--((('Eventos'!$D$6:$D$105=B622)+('Eventos'!$D$6:$D$105="TODOS"))&gt;0),--('Eventos'!$G$6:$G$105="Ativo"),--('Eventos'!$I$6:$I$105="OK"),'Eventos'!$F$6:$F$105)))</f>
        <v/>
      </c>
      <c r="H622" s="44">
        <f>IF(OR(B622="",E622=""),"",MAX(0,E622*F622*G622))</f>
        <v/>
      </c>
      <c r="I622" s="44">
        <f>IF(H622="","",H622*'Parâmetros'!$B$6)</f>
        <v/>
      </c>
      <c r="J622" s="44">
        <f>IF(H622="","",H622*'Parâmetros'!$B$7)</f>
        <v/>
      </c>
      <c r="K622" s="44">
        <f>IF(H622="","",H622*'Parâmetros'!$B$8)</f>
        <v/>
      </c>
      <c r="L622" s="44">
        <f>IF(H622="","",IF('Parâmetros'!$B$5="Conservador",I622,IF('Parâmetros'!$B$5="Otimista",K622,J622)))</f>
        <v/>
      </c>
      <c r="M622" s="46">
        <f>IF(B622="","",IF(COUNTIFS('Histórico'!$B$6:$B$305,B622,'Histórico'!$J$6:$J$305,"&lt;&gt;")&gt;='Parâmetros'!$B$10,AVERAGEIFS('Histórico'!$K$6:$K$305,'Histórico'!$B$6:$B$305,B622,'Histórico'!$J$6:$J$305,"&lt;&gt;"),'Parâmetros'!$B$9))</f>
        <v/>
      </c>
      <c r="N622" s="44">
        <f>IF(L622="","",MAX(0,L622*(1-M622)))</f>
        <v/>
      </c>
      <c r="O622" s="44">
        <f>IF(L622="","",L622*(1+M622))</f>
        <v/>
      </c>
      <c r="P622" s="44">
        <f>IF(L622="","",IF(INDEX('Parâmetros'!$E$18:$E$117,MATCH(B622,'Parâmetros'!$A$18:$A$117,0))="","",INDEX('Parâmetros'!$E$18:$E$117,MATCH(B622,'Parâmetros'!$A$18:$A$117,0))+N(INDEX('Parâmetros'!$F$18:$F$117,MATCH(B622,'Parâmetros'!$A$18:$A$117,0)))-SUMIFS($L$6:L622,$B$6:B622,B622,$A$6:A622,"&lt;="&amp;A622)))</f>
        <v/>
      </c>
      <c r="Q622" s="44">
        <f>IF(P622="","",MAX(0,-P622))</f>
        <v/>
      </c>
      <c r="R622" s="43">
        <f>IF(B622="","",IF(L622="","SEM BASE",IF(P622="","ESTOQUE NÃO INFORMADO",IF(P622&lt;0,"RUPTURA PREVISTA",IF(D622="Sem histórico","USAR DEMANDA INICIAL",IF(D622="Histórico insuficiente","HISTÓRICO INSUFICIENTE","OK"))))))</f>
        <v/>
      </c>
    </row>
    <row r="623">
      <c r="A623" s="42">
        <f>IF(B623="","",EDATE(EOMONTH('Parâmetros'!$B$2,0)+1,MOD(ROW()-6,12)))</f>
        <v/>
      </c>
      <c r="B62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23" s="43">
        <f>IF(B623="","",INDEX('Parâmetros'!$B$18:$B$117,MATCH(B623,'Parâmetros'!$A$18:$A$117,0)))</f>
        <v/>
      </c>
      <c r="D623" s="43">
        <f>IF(B623="","",INDEX('Parâmetros'!$I$18:$I$117,MATCH(B623,'Parâmetros'!$A$18:$A$117,0)))</f>
        <v/>
      </c>
      <c r="E623" s="44">
        <f>IF(B623="","",IF(COUNTIFS('Histórico'!$B$6:$B$305,B623,'Histórico'!$A$6:$A$305,"&gt;="&amp;EDATE(EOMONTH('Parâmetros'!$B$2,0)+1,-'Parâmetros'!$B$4),'Histórico'!$A$6:$A$305,"&lt;="&amp;'Parâmetros'!$B$2,'Histórico'!$L$6:$L$305,"OK")&gt;='Parâmetros'!$B$11,AVERAGEIFS('Histórico'!$H$6:$H$305,'Histórico'!$B$6:$B$305,B623,'Histórico'!$A$6:$A$305,"&gt;="&amp;EDATE(EOMONTH('Parâmetros'!$B$2,0)+1,-'Parâmetros'!$B$4),'Histórico'!$A$6:$A$305,"&lt;="&amp;'Parâmetros'!$B$2,'Histórico'!$L$6:$L$305,"OK"),IF(INDEX('Parâmetros'!$G$18:$G$117,MATCH(B623,'Parâmetros'!$A$18:$A$117,0))="","",INDEX('Parâmetros'!$G$18:$G$117,MATCH(B623,'Parâmetros'!$A$18:$A$117,0)))))</f>
        <v/>
      </c>
      <c r="F623" s="45">
        <f>IF(B623="","",IF(COUNTIFS('Histórico'!$B$6:$B$305,B623,'Histórico'!$L$6:$L$305,"OK",'Histórico'!$M$6:$M$305,MONTH(A623),'Histórico'!$A$6:$A$305,"&lt;="&amp;'Parâmetros'!$B$2)&gt;='Parâmetros'!$B$12,MAX('Parâmetros'!$B$13,MIN('Parâmetros'!$B$14,IFERROR(AVERAGEIFS('Histórico'!$H$6:$H$305,'Histórico'!$B$6:$B$305,B623,'Histórico'!$L$6:$L$305,"OK",'Histórico'!$M$6:$M$305,MONTH(A623),'Histórico'!$A$6:$A$305,"&lt;="&amp;'Parâmetros'!$B$2)/AVERAGEIFS('Histórico'!$H$6:$H$305,'Histórico'!$B$6:$B$305,B623,'Histórico'!$L$6:$L$305,"OK",'Histórico'!$A$6:$A$305,"&lt;="&amp;'Parâmetros'!$B$2),1))),1))</f>
        <v/>
      </c>
      <c r="G623" s="45">
        <f>IF(OR(A623="",B623=""),"",MAX(0.1,1+SUMPRODUCT(--('Eventos'!$B$6:$B$105&lt;=EOMONTH(A623,0)),--('Eventos'!$C$6:$C$105&gt;=A623),--((('Eventos'!$D$6:$D$105=B623)+('Eventos'!$D$6:$D$105="TODOS"))&gt;0),--('Eventos'!$G$6:$G$105="Ativo"),--('Eventos'!$I$6:$I$105="OK"),'Eventos'!$F$6:$F$105)))</f>
        <v/>
      </c>
      <c r="H623" s="44">
        <f>IF(OR(B623="",E623=""),"",MAX(0,E623*F623*G623))</f>
        <v/>
      </c>
      <c r="I623" s="44">
        <f>IF(H623="","",H623*'Parâmetros'!$B$6)</f>
        <v/>
      </c>
      <c r="J623" s="44">
        <f>IF(H623="","",H623*'Parâmetros'!$B$7)</f>
        <v/>
      </c>
      <c r="K623" s="44">
        <f>IF(H623="","",H623*'Parâmetros'!$B$8)</f>
        <v/>
      </c>
      <c r="L623" s="44">
        <f>IF(H623="","",IF('Parâmetros'!$B$5="Conservador",I623,IF('Parâmetros'!$B$5="Otimista",K623,J623)))</f>
        <v/>
      </c>
      <c r="M623" s="46">
        <f>IF(B623="","",IF(COUNTIFS('Histórico'!$B$6:$B$305,B623,'Histórico'!$J$6:$J$305,"&lt;&gt;")&gt;='Parâmetros'!$B$10,AVERAGEIFS('Histórico'!$K$6:$K$305,'Histórico'!$B$6:$B$305,B623,'Histórico'!$J$6:$J$305,"&lt;&gt;"),'Parâmetros'!$B$9))</f>
        <v/>
      </c>
      <c r="N623" s="44">
        <f>IF(L623="","",MAX(0,L623*(1-M623)))</f>
        <v/>
      </c>
      <c r="O623" s="44">
        <f>IF(L623="","",L623*(1+M623))</f>
        <v/>
      </c>
      <c r="P623" s="44">
        <f>IF(L623="","",IF(INDEX('Parâmetros'!$E$18:$E$117,MATCH(B623,'Parâmetros'!$A$18:$A$117,0))="","",INDEX('Parâmetros'!$E$18:$E$117,MATCH(B623,'Parâmetros'!$A$18:$A$117,0))+N(INDEX('Parâmetros'!$F$18:$F$117,MATCH(B623,'Parâmetros'!$A$18:$A$117,0)))-SUMIFS($L$6:L623,$B$6:B623,B623,$A$6:A623,"&lt;="&amp;A623)))</f>
        <v/>
      </c>
      <c r="Q623" s="44">
        <f>IF(P623="","",MAX(0,-P623))</f>
        <v/>
      </c>
      <c r="R623" s="43">
        <f>IF(B623="","",IF(L623="","SEM BASE",IF(P623="","ESTOQUE NÃO INFORMADO",IF(P623&lt;0,"RUPTURA PREVISTA",IF(D623="Sem histórico","USAR DEMANDA INICIAL",IF(D623="Histórico insuficiente","HISTÓRICO INSUFICIENTE","OK"))))))</f>
        <v/>
      </c>
    </row>
    <row r="624">
      <c r="A624" s="42">
        <f>IF(B624="","",EDATE(EOMONTH('Parâmetros'!$B$2,0)+1,MOD(ROW()-6,12)))</f>
        <v/>
      </c>
      <c r="B62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24" s="43">
        <f>IF(B624="","",INDEX('Parâmetros'!$B$18:$B$117,MATCH(B624,'Parâmetros'!$A$18:$A$117,0)))</f>
        <v/>
      </c>
      <c r="D624" s="43">
        <f>IF(B624="","",INDEX('Parâmetros'!$I$18:$I$117,MATCH(B624,'Parâmetros'!$A$18:$A$117,0)))</f>
        <v/>
      </c>
      <c r="E624" s="44">
        <f>IF(B624="","",IF(COUNTIFS('Histórico'!$B$6:$B$305,B624,'Histórico'!$A$6:$A$305,"&gt;="&amp;EDATE(EOMONTH('Parâmetros'!$B$2,0)+1,-'Parâmetros'!$B$4),'Histórico'!$A$6:$A$305,"&lt;="&amp;'Parâmetros'!$B$2,'Histórico'!$L$6:$L$305,"OK")&gt;='Parâmetros'!$B$11,AVERAGEIFS('Histórico'!$H$6:$H$305,'Histórico'!$B$6:$B$305,B624,'Histórico'!$A$6:$A$305,"&gt;="&amp;EDATE(EOMONTH('Parâmetros'!$B$2,0)+1,-'Parâmetros'!$B$4),'Histórico'!$A$6:$A$305,"&lt;="&amp;'Parâmetros'!$B$2,'Histórico'!$L$6:$L$305,"OK"),IF(INDEX('Parâmetros'!$G$18:$G$117,MATCH(B624,'Parâmetros'!$A$18:$A$117,0))="","",INDEX('Parâmetros'!$G$18:$G$117,MATCH(B624,'Parâmetros'!$A$18:$A$117,0)))))</f>
        <v/>
      </c>
      <c r="F624" s="45">
        <f>IF(B624="","",IF(COUNTIFS('Histórico'!$B$6:$B$305,B624,'Histórico'!$L$6:$L$305,"OK",'Histórico'!$M$6:$M$305,MONTH(A624),'Histórico'!$A$6:$A$305,"&lt;="&amp;'Parâmetros'!$B$2)&gt;='Parâmetros'!$B$12,MAX('Parâmetros'!$B$13,MIN('Parâmetros'!$B$14,IFERROR(AVERAGEIFS('Histórico'!$H$6:$H$305,'Histórico'!$B$6:$B$305,B624,'Histórico'!$L$6:$L$305,"OK",'Histórico'!$M$6:$M$305,MONTH(A624),'Histórico'!$A$6:$A$305,"&lt;="&amp;'Parâmetros'!$B$2)/AVERAGEIFS('Histórico'!$H$6:$H$305,'Histórico'!$B$6:$B$305,B624,'Histórico'!$L$6:$L$305,"OK",'Histórico'!$A$6:$A$305,"&lt;="&amp;'Parâmetros'!$B$2),1))),1))</f>
        <v/>
      </c>
      <c r="G624" s="45">
        <f>IF(OR(A624="",B624=""),"",MAX(0.1,1+SUMPRODUCT(--('Eventos'!$B$6:$B$105&lt;=EOMONTH(A624,0)),--('Eventos'!$C$6:$C$105&gt;=A624),--((('Eventos'!$D$6:$D$105=B624)+('Eventos'!$D$6:$D$105="TODOS"))&gt;0),--('Eventos'!$G$6:$G$105="Ativo"),--('Eventos'!$I$6:$I$105="OK"),'Eventos'!$F$6:$F$105)))</f>
        <v/>
      </c>
      <c r="H624" s="44">
        <f>IF(OR(B624="",E624=""),"",MAX(0,E624*F624*G624))</f>
        <v/>
      </c>
      <c r="I624" s="44">
        <f>IF(H624="","",H624*'Parâmetros'!$B$6)</f>
        <v/>
      </c>
      <c r="J624" s="44">
        <f>IF(H624="","",H624*'Parâmetros'!$B$7)</f>
        <v/>
      </c>
      <c r="K624" s="44">
        <f>IF(H624="","",H624*'Parâmetros'!$B$8)</f>
        <v/>
      </c>
      <c r="L624" s="44">
        <f>IF(H624="","",IF('Parâmetros'!$B$5="Conservador",I624,IF('Parâmetros'!$B$5="Otimista",K624,J624)))</f>
        <v/>
      </c>
      <c r="M624" s="46">
        <f>IF(B624="","",IF(COUNTIFS('Histórico'!$B$6:$B$305,B624,'Histórico'!$J$6:$J$305,"&lt;&gt;")&gt;='Parâmetros'!$B$10,AVERAGEIFS('Histórico'!$K$6:$K$305,'Histórico'!$B$6:$B$305,B624,'Histórico'!$J$6:$J$305,"&lt;&gt;"),'Parâmetros'!$B$9))</f>
        <v/>
      </c>
      <c r="N624" s="44">
        <f>IF(L624="","",MAX(0,L624*(1-M624)))</f>
        <v/>
      </c>
      <c r="O624" s="44">
        <f>IF(L624="","",L624*(1+M624))</f>
        <v/>
      </c>
      <c r="P624" s="44">
        <f>IF(L624="","",IF(INDEX('Parâmetros'!$E$18:$E$117,MATCH(B624,'Parâmetros'!$A$18:$A$117,0))="","",INDEX('Parâmetros'!$E$18:$E$117,MATCH(B624,'Parâmetros'!$A$18:$A$117,0))+N(INDEX('Parâmetros'!$F$18:$F$117,MATCH(B624,'Parâmetros'!$A$18:$A$117,0)))-SUMIFS($L$6:L624,$B$6:B624,B624,$A$6:A624,"&lt;="&amp;A624)))</f>
        <v/>
      </c>
      <c r="Q624" s="44">
        <f>IF(P624="","",MAX(0,-P624))</f>
        <v/>
      </c>
      <c r="R624" s="43">
        <f>IF(B624="","",IF(L624="","SEM BASE",IF(P624="","ESTOQUE NÃO INFORMADO",IF(P624&lt;0,"RUPTURA PREVISTA",IF(D624="Sem histórico","USAR DEMANDA INICIAL",IF(D624="Histórico insuficiente","HISTÓRICO INSUFICIENTE","OK"))))))</f>
        <v/>
      </c>
    </row>
    <row r="625">
      <c r="A625" s="42">
        <f>IF(B625="","",EDATE(EOMONTH('Parâmetros'!$B$2,0)+1,MOD(ROW()-6,12)))</f>
        <v/>
      </c>
      <c r="B62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25" s="43">
        <f>IF(B625="","",INDEX('Parâmetros'!$B$18:$B$117,MATCH(B625,'Parâmetros'!$A$18:$A$117,0)))</f>
        <v/>
      </c>
      <c r="D625" s="43">
        <f>IF(B625="","",INDEX('Parâmetros'!$I$18:$I$117,MATCH(B625,'Parâmetros'!$A$18:$A$117,0)))</f>
        <v/>
      </c>
      <c r="E625" s="44">
        <f>IF(B625="","",IF(COUNTIFS('Histórico'!$B$6:$B$305,B625,'Histórico'!$A$6:$A$305,"&gt;="&amp;EDATE(EOMONTH('Parâmetros'!$B$2,0)+1,-'Parâmetros'!$B$4),'Histórico'!$A$6:$A$305,"&lt;="&amp;'Parâmetros'!$B$2,'Histórico'!$L$6:$L$305,"OK")&gt;='Parâmetros'!$B$11,AVERAGEIFS('Histórico'!$H$6:$H$305,'Histórico'!$B$6:$B$305,B625,'Histórico'!$A$6:$A$305,"&gt;="&amp;EDATE(EOMONTH('Parâmetros'!$B$2,0)+1,-'Parâmetros'!$B$4),'Histórico'!$A$6:$A$305,"&lt;="&amp;'Parâmetros'!$B$2,'Histórico'!$L$6:$L$305,"OK"),IF(INDEX('Parâmetros'!$G$18:$G$117,MATCH(B625,'Parâmetros'!$A$18:$A$117,0))="","",INDEX('Parâmetros'!$G$18:$G$117,MATCH(B625,'Parâmetros'!$A$18:$A$117,0)))))</f>
        <v/>
      </c>
      <c r="F625" s="45">
        <f>IF(B625="","",IF(COUNTIFS('Histórico'!$B$6:$B$305,B625,'Histórico'!$L$6:$L$305,"OK",'Histórico'!$M$6:$M$305,MONTH(A625),'Histórico'!$A$6:$A$305,"&lt;="&amp;'Parâmetros'!$B$2)&gt;='Parâmetros'!$B$12,MAX('Parâmetros'!$B$13,MIN('Parâmetros'!$B$14,IFERROR(AVERAGEIFS('Histórico'!$H$6:$H$305,'Histórico'!$B$6:$B$305,B625,'Histórico'!$L$6:$L$305,"OK",'Histórico'!$M$6:$M$305,MONTH(A625),'Histórico'!$A$6:$A$305,"&lt;="&amp;'Parâmetros'!$B$2)/AVERAGEIFS('Histórico'!$H$6:$H$305,'Histórico'!$B$6:$B$305,B625,'Histórico'!$L$6:$L$305,"OK",'Histórico'!$A$6:$A$305,"&lt;="&amp;'Parâmetros'!$B$2),1))),1))</f>
        <v/>
      </c>
      <c r="G625" s="45">
        <f>IF(OR(A625="",B625=""),"",MAX(0.1,1+SUMPRODUCT(--('Eventos'!$B$6:$B$105&lt;=EOMONTH(A625,0)),--('Eventos'!$C$6:$C$105&gt;=A625),--((('Eventos'!$D$6:$D$105=B625)+('Eventos'!$D$6:$D$105="TODOS"))&gt;0),--('Eventos'!$G$6:$G$105="Ativo"),--('Eventos'!$I$6:$I$105="OK"),'Eventos'!$F$6:$F$105)))</f>
        <v/>
      </c>
      <c r="H625" s="44">
        <f>IF(OR(B625="",E625=""),"",MAX(0,E625*F625*G625))</f>
        <v/>
      </c>
      <c r="I625" s="44">
        <f>IF(H625="","",H625*'Parâmetros'!$B$6)</f>
        <v/>
      </c>
      <c r="J625" s="44">
        <f>IF(H625="","",H625*'Parâmetros'!$B$7)</f>
        <v/>
      </c>
      <c r="K625" s="44">
        <f>IF(H625="","",H625*'Parâmetros'!$B$8)</f>
        <v/>
      </c>
      <c r="L625" s="44">
        <f>IF(H625="","",IF('Parâmetros'!$B$5="Conservador",I625,IF('Parâmetros'!$B$5="Otimista",K625,J625)))</f>
        <v/>
      </c>
      <c r="M625" s="46">
        <f>IF(B625="","",IF(COUNTIFS('Histórico'!$B$6:$B$305,B625,'Histórico'!$J$6:$J$305,"&lt;&gt;")&gt;='Parâmetros'!$B$10,AVERAGEIFS('Histórico'!$K$6:$K$305,'Histórico'!$B$6:$B$305,B625,'Histórico'!$J$6:$J$305,"&lt;&gt;"),'Parâmetros'!$B$9))</f>
        <v/>
      </c>
      <c r="N625" s="44">
        <f>IF(L625="","",MAX(0,L625*(1-M625)))</f>
        <v/>
      </c>
      <c r="O625" s="44">
        <f>IF(L625="","",L625*(1+M625))</f>
        <v/>
      </c>
      <c r="P625" s="44">
        <f>IF(L625="","",IF(INDEX('Parâmetros'!$E$18:$E$117,MATCH(B625,'Parâmetros'!$A$18:$A$117,0))="","",INDEX('Parâmetros'!$E$18:$E$117,MATCH(B625,'Parâmetros'!$A$18:$A$117,0))+N(INDEX('Parâmetros'!$F$18:$F$117,MATCH(B625,'Parâmetros'!$A$18:$A$117,0)))-SUMIFS($L$6:L625,$B$6:B625,B625,$A$6:A625,"&lt;="&amp;A625)))</f>
        <v/>
      </c>
      <c r="Q625" s="44">
        <f>IF(P625="","",MAX(0,-P625))</f>
        <v/>
      </c>
      <c r="R625" s="43">
        <f>IF(B625="","",IF(L625="","SEM BASE",IF(P625="","ESTOQUE NÃO INFORMADO",IF(P625&lt;0,"RUPTURA PREVISTA",IF(D625="Sem histórico","USAR DEMANDA INICIAL",IF(D625="Histórico insuficiente","HISTÓRICO INSUFICIENTE","OK"))))))</f>
        <v/>
      </c>
    </row>
    <row r="626">
      <c r="A626" s="42">
        <f>IF(B626="","",EDATE(EOMONTH('Parâmetros'!$B$2,0)+1,MOD(ROW()-6,12)))</f>
        <v/>
      </c>
      <c r="B62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26" s="43">
        <f>IF(B626="","",INDEX('Parâmetros'!$B$18:$B$117,MATCH(B626,'Parâmetros'!$A$18:$A$117,0)))</f>
        <v/>
      </c>
      <c r="D626" s="43">
        <f>IF(B626="","",INDEX('Parâmetros'!$I$18:$I$117,MATCH(B626,'Parâmetros'!$A$18:$A$117,0)))</f>
        <v/>
      </c>
      <c r="E626" s="44">
        <f>IF(B626="","",IF(COUNTIFS('Histórico'!$B$6:$B$305,B626,'Histórico'!$A$6:$A$305,"&gt;="&amp;EDATE(EOMONTH('Parâmetros'!$B$2,0)+1,-'Parâmetros'!$B$4),'Histórico'!$A$6:$A$305,"&lt;="&amp;'Parâmetros'!$B$2,'Histórico'!$L$6:$L$305,"OK")&gt;='Parâmetros'!$B$11,AVERAGEIFS('Histórico'!$H$6:$H$305,'Histórico'!$B$6:$B$305,B626,'Histórico'!$A$6:$A$305,"&gt;="&amp;EDATE(EOMONTH('Parâmetros'!$B$2,0)+1,-'Parâmetros'!$B$4),'Histórico'!$A$6:$A$305,"&lt;="&amp;'Parâmetros'!$B$2,'Histórico'!$L$6:$L$305,"OK"),IF(INDEX('Parâmetros'!$G$18:$G$117,MATCH(B626,'Parâmetros'!$A$18:$A$117,0))="","",INDEX('Parâmetros'!$G$18:$G$117,MATCH(B626,'Parâmetros'!$A$18:$A$117,0)))))</f>
        <v/>
      </c>
      <c r="F626" s="45">
        <f>IF(B626="","",IF(COUNTIFS('Histórico'!$B$6:$B$305,B626,'Histórico'!$L$6:$L$305,"OK",'Histórico'!$M$6:$M$305,MONTH(A626),'Histórico'!$A$6:$A$305,"&lt;="&amp;'Parâmetros'!$B$2)&gt;='Parâmetros'!$B$12,MAX('Parâmetros'!$B$13,MIN('Parâmetros'!$B$14,IFERROR(AVERAGEIFS('Histórico'!$H$6:$H$305,'Histórico'!$B$6:$B$305,B626,'Histórico'!$L$6:$L$305,"OK",'Histórico'!$M$6:$M$305,MONTH(A626),'Histórico'!$A$6:$A$305,"&lt;="&amp;'Parâmetros'!$B$2)/AVERAGEIFS('Histórico'!$H$6:$H$305,'Histórico'!$B$6:$B$305,B626,'Histórico'!$L$6:$L$305,"OK",'Histórico'!$A$6:$A$305,"&lt;="&amp;'Parâmetros'!$B$2),1))),1))</f>
        <v/>
      </c>
      <c r="G626" s="45">
        <f>IF(OR(A626="",B626=""),"",MAX(0.1,1+SUMPRODUCT(--('Eventos'!$B$6:$B$105&lt;=EOMONTH(A626,0)),--('Eventos'!$C$6:$C$105&gt;=A626),--((('Eventos'!$D$6:$D$105=B626)+('Eventos'!$D$6:$D$105="TODOS"))&gt;0),--('Eventos'!$G$6:$G$105="Ativo"),--('Eventos'!$I$6:$I$105="OK"),'Eventos'!$F$6:$F$105)))</f>
        <v/>
      </c>
      <c r="H626" s="44">
        <f>IF(OR(B626="",E626=""),"",MAX(0,E626*F626*G626))</f>
        <v/>
      </c>
      <c r="I626" s="44">
        <f>IF(H626="","",H626*'Parâmetros'!$B$6)</f>
        <v/>
      </c>
      <c r="J626" s="44">
        <f>IF(H626="","",H626*'Parâmetros'!$B$7)</f>
        <v/>
      </c>
      <c r="K626" s="44">
        <f>IF(H626="","",H626*'Parâmetros'!$B$8)</f>
        <v/>
      </c>
      <c r="L626" s="44">
        <f>IF(H626="","",IF('Parâmetros'!$B$5="Conservador",I626,IF('Parâmetros'!$B$5="Otimista",K626,J626)))</f>
        <v/>
      </c>
      <c r="M626" s="46">
        <f>IF(B626="","",IF(COUNTIFS('Histórico'!$B$6:$B$305,B626,'Histórico'!$J$6:$J$305,"&lt;&gt;")&gt;='Parâmetros'!$B$10,AVERAGEIFS('Histórico'!$K$6:$K$305,'Histórico'!$B$6:$B$305,B626,'Histórico'!$J$6:$J$305,"&lt;&gt;"),'Parâmetros'!$B$9))</f>
        <v/>
      </c>
      <c r="N626" s="44">
        <f>IF(L626="","",MAX(0,L626*(1-M626)))</f>
        <v/>
      </c>
      <c r="O626" s="44">
        <f>IF(L626="","",L626*(1+M626))</f>
        <v/>
      </c>
      <c r="P626" s="44">
        <f>IF(L626="","",IF(INDEX('Parâmetros'!$E$18:$E$117,MATCH(B626,'Parâmetros'!$A$18:$A$117,0))="","",INDEX('Parâmetros'!$E$18:$E$117,MATCH(B626,'Parâmetros'!$A$18:$A$117,0))+N(INDEX('Parâmetros'!$F$18:$F$117,MATCH(B626,'Parâmetros'!$A$18:$A$117,0)))-SUMIFS($L$6:L626,$B$6:B626,B626,$A$6:A626,"&lt;="&amp;A626)))</f>
        <v/>
      </c>
      <c r="Q626" s="44">
        <f>IF(P626="","",MAX(0,-P626))</f>
        <v/>
      </c>
      <c r="R626" s="43">
        <f>IF(B626="","",IF(L626="","SEM BASE",IF(P626="","ESTOQUE NÃO INFORMADO",IF(P626&lt;0,"RUPTURA PREVISTA",IF(D626="Sem histórico","USAR DEMANDA INICIAL",IF(D626="Histórico insuficiente","HISTÓRICO INSUFICIENTE","OK"))))))</f>
        <v/>
      </c>
    </row>
    <row r="627">
      <c r="A627" s="42">
        <f>IF(B627="","",EDATE(EOMONTH('Parâmetros'!$B$2,0)+1,MOD(ROW()-6,12)))</f>
        <v/>
      </c>
      <c r="B62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27" s="43">
        <f>IF(B627="","",INDEX('Parâmetros'!$B$18:$B$117,MATCH(B627,'Parâmetros'!$A$18:$A$117,0)))</f>
        <v/>
      </c>
      <c r="D627" s="43">
        <f>IF(B627="","",INDEX('Parâmetros'!$I$18:$I$117,MATCH(B627,'Parâmetros'!$A$18:$A$117,0)))</f>
        <v/>
      </c>
      <c r="E627" s="44">
        <f>IF(B627="","",IF(COUNTIFS('Histórico'!$B$6:$B$305,B627,'Histórico'!$A$6:$A$305,"&gt;="&amp;EDATE(EOMONTH('Parâmetros'!$B$2,0)+1,-'Parâmetros'!$B$4),'Histórico'!$A$6:$A$305,"&lt;="&amp;'Parâmetros'!$B$2,'Histórico'!$L$6:$L$305,"OK")&gt;='Parâmetros'!$B$11,AVERAGEIFS('Histórico'!$H$6:$H$305,'Histórico'!$B$6:$B$305,B627,'Histórico'!$A$6:$A$305,"&gt;="&amp;EDATE(EOMONTH('Parâmetros'!$B$2,0)+1,-'Parâmetros'!$B$4),'Histórico'!$A$6:$A$305,"&lt;="&amp;'Parâmetros'!$B$2,'Histórico'!$L$6:$L$305,"OK"),IF(INDEX('Parâmetros'!$G$18:$G$117,MATCH(B627,'Parâmetros'!$A$18:$A$117,0))="","",INDEX('Parâmetros'!$G$18:$G$117,MATCH(B627,'Parâmetros'!$A$18:$A$117,0)))))</f>
        <v/>
      </c>
      <c r="F627" s="45">
        <f>IF(B627="","",IF(COUNTIFS('Histórico'!$B$6:$B$305,B627,'Histórico'!$L$6:$L$305,"OK",'Histórico'!$M$6:$M$305,MONTH(A627),'Histórico'!$A$6:$A$305,"&lt;="&amp;'Parâmetros'!$B$2)&gt;='Parâmetros'!$B$12,MAX('Parâmetros'!$B$13,MIN('Parâmetros'!$B$14,IFERROR(AVERAGEIFS('Histórico'!$H$6:$H$305,'Histórico'!$B$6:$B$305,B627,'Histórico'!$L$6:$L$305,"OK",'Histórico'!$M$6:$M$305,MONTH(A627),'Histórico'!$A$6:$A$305,"&lt;="&amp;'Parâmetros'!$B$2)/AVERAGEIFS('Histórico'!$H$6:$H$305,'Histórico'!$B$6:$B$305,B627,'Histórico'!$L$6:$L$305,"OK",'Histórico'!$A$6:$A$305,"&lt;="&amp;'Parâmetros'!$B$2),1))),1))</f>
        <v/>
      </c>
      <c r="G627" s="45">
        <f>IF(OR(A627="",B627=""),"",MAX(0.1,1+SUMPRODUCT(--('Eventos'!$B$6:$B$105&lt;=EOMONTH(A627,0)),--('Eventos'!$C$6:$C$105&gt;=A627),--((('Eventos'!$D$6:$D$105=B627)+('Eventos'!$D$6:$D$105="TODOS"))&gt;0),--('Eventos'!$G$6:$G$105="Ativo"),--('Eventos'!$I$6:$I$105="OK"),'Eventos'!$F$6:$F$105)))</f>
        <v/>
      </c>
      <c r="H627" s="44">
        <f>IF(OR(B627="",E627=""),"",MAX(0,E627*F627*G627))</f>
        <v/>
      </c>
      <c r="I627" s="44">
        <f>IF(H627="","",H627*'Parâmetros'!$B$6)</f>
        <v/>
      </c>
      <c r="J627" s="44">
        <f>IF(H627="","",H627*'Parâmetros'!$B$7)</f>
        <v/>
      </c>
      <c r="K627" s="44">
        <f>IF(H627="","",H627*'Parâmetros'!$B$8)</f>
        <v/>
      </c>
      <c r="L627" s="44">
        <f>IF(H627="","",IF('Parâmetros'!$B$5="Conservador",I627,IF('Parâmetros'!$B$5="Otimista",K627,J627)))</f>
        <v/>
      </c>
      <c r="M627" s="46">
        <f>IF(B627="","",IF(COUNTIFS('Histórico'!$B$6:$B$305,B627,'Histórico'!$J$6:$J$305,"&lt;&gt;")&gt;='Parâmetros'!$B$10,AVERAGEIFS('Histórico'!$K$6:$K$305,'Histórico'!$B$6:$B$305,B627,'Histórico'!$J$6:$J$305,"&lt;&gt;"),'Parâmetros'!$B$9))</f>
        <v/>
      </c>
      <c r="N627" s="44">
        <f>IF(L627="","",MAX(0,L627*(1-M627)))</f>
        <v/>
      </c>
      <c r="O627" s="44">
        <f>IF(L627="","",L627*(1+M627))</f>
        <v/>
      </c>
      <c r="P627" s="44">
        <f>IF(L627="","",IF(INDEX('Parâmetros'!$E$18:$E$117,MATCH(B627,'Parâmetros'!$A$18:$A$117,0))="","",INDEX('Parâmetros'!$E$18:$E$117,MATCH(B627,'Parâmetros'!$A$18:$A$117,0))+N(INDEX('Parâmetros'!$F$18:$F$117,MATCH(B627,'Parâmetros'!$A$18:$A$117,0)))-SUMIFS($L$6:L627,$B$6:B627,B627,$A$6:A627,"&lt;="&amp;A627)))</f>
        <v/>
      </c>
      <c r="Q627" s="44">
        <f>IF(P627="","",MAX(0,-P627))</f>
        <v/>
      </c>
      <c r="R627" s="43">
        <f>IF(B627="","",IF(L627="","SEM BASE",IF(P627="","ESTOQUE NÃO INFORMADO",IF(P627&lt;0,"RUPTURA PREVISTA",IF(D627="Sem histórico","USAR DEMANDA INICIAL",IF(D627="Histórico insuficiente","HISTÓRICO INSUFICIENTE","OK"))))))</f>
        <v/>
      </c>
    </row>
    <row r="628">
      <c r="A628" s="42">
        <f>IF(B628="","",EDATE(EOMONTH('Parâmetros'!$B$2,0)+1,MOD(ROW()-6,12)))</f>
        <v/>
      </c>
      <c r="B62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28" s="43">
        <f>IF(B628="","",INDEX('Parâmetros'!$B$18:$B$117,MATCH(B628,'Parâmetros'!$A$18:$A$117,0)))</f>
        <v/>
      </c>
      <c r="D628" s="43">
        <f>IF(B628="","",INDEX('Parâmetros'!$I$18:$I$117,MATCH(B628,'Parâmetros'!$A$18:$A$117,0)))</f>
        <v/>
      </c>
      <c r="E628" s="44">
        <f>IF(B628="","",IF(COUNTIFS('Histórico'!$B$6:$B$305,B628,'Histórico'!$A$6:$A$305,"&gt;="&amp;EDATE(EOMONTH('Parâmetros'!$B$2,0)+1,-'Parâmetros'!$B$4),'Histórico'!$A$6:$A$305,"&lt;="&amp;'Parâmetros'!$B$2,'Histórico'!$L$6:$L$305,"OK")&gt;='Parâmetros'!$B$11,AVERAGEIFS('Histórico'!$H$6:$H$305,'Histórico'!$B$6:$B$305,B628,'Histórico'!$A$6:$A$305,"&gt;="&amp;EDATE(EOMONTH('Parâmetros'!$B$2,0)+1,-'Parâmetros'!$B$4),'Histórico'!$A$6:$A$305,"&lt;="&amp;'Parâmetros'!$B$2,'Histórico'!$L$6:$L$305,"OK"),IF(INDEX('Parâmetros'!$G$18:$G$117,MATCH(B628,'Parâmetros'!$A$18:$A$117,0))="","",INDEX('Parâmetros'!$G$18:$G$117,MATCH(B628,'Parâmetros'!$A$18:$A$117,0)))))</f>
        <v/>
      </c>
      <c r="F628" s="45">
        <f>IF(B628="","",IF(COUNTIFS('Histórico'!$B$6:$B$305,B628,'Histórico'!$L$6:$L$305,"OK",'Histórico'!$M$6:$M$305,MONTH(A628),'Histórico'!$A$6:$A$305,"&lt;="&amp;'Parâmetros'!$B$2)&gt;='Parâmetros'!$B$12,MAX('Parâmetros'!$B$13,MIN('Parâmetros'!$B$14,IFERROR(AVERAGEIFS('Histórico'!$H$6:$H$305,'Histórico'!$B$6:$B$305,B628,'Histórico'!$L$6:$L$305,"OK",'Histórico'!$M$6:$M$305,MONTH(A628),'Histórico'!$A$6:$A$305,"&lt;="&amp;'Parâmetros'!$B$2)/AVERAGEIFS('Histórico'!$H$6:$H$305,'Histórico'!$B$6:$B$305,B628,'Histórico'!$L$6:$L$305,"OK",'Histórico'!$A$6:$A$305,"&lt;="&amp;'Parâmetros'!$B$2),1))),1))</f>
        <v/>
      </c>
      <c r="G628" s="45">
        <f>IF(OR(A628="",B628=""),"",MAX(0.1,1+SUMPRODUCT(--('Eventos'!$B$6:$B$105&lt;=EOMONTH(A628,0)),--('Eventos'!$C$6:$C$105&gt;=A628),--((('Eventos'!$D$6:$D$105=B628)+('Eventos'!$D$6:$D$105="TODOS"))&gt;0),--('Eventos'!$G$6:$G$105="Ativo"),--('Eventos'!$I$6:$I$105="OK"),'Eventos'!$F$6:$F$105)))</f>
        <v/>
      </c>
      <c r="H628" s="44">
        <f>IF(OR(B628="",E628=""),"",MAX(0,E628*F628*G628))</f>
        <v/>
      </c>
      <c r="I628" s="44">
        <f>IF(H628="","",H628*'Parâmetros'!$B$6)</f>
        <v/>
      </c>
      <c r="J628" s="44">
        <f>IF(H628="","",H628*'Parâmetros'!$B$7)</f>
        <v/>
      </c>
      <c r="K628" s="44">
        <f>IF(H628="","",H628*'Parâmetros'!$B$8)</f>
        <v/>
      </c>
      <c r="L628" s="44">
        <f>IF(H628="","",IF('Parâmetros'!$B$5="Conservador",I628,IF('Parâmetros'!$B$5="Otimista",K628,J628)))</f>
        <v/>
      </c>
      <c r="M628" s="46">
        <f>IF(B628="","",IF(COUNTIFS('Histórico'!$B$6:$B$305,B628,'Histórico'!$J$6:$J$305,"&lt;&gt;")&gt;='Parâmetros'!$B$10,AVERAGEIFS('Histórico'!$K$6:$K$305,'Histórico'!$B$6:$B$305,B628,'Histórico'!$J$6:$J$305,"&lt;&gt;"),'Parâmetros'!$B$9))</f>
        <v/>
      </c>
      <c r="N628" s="44">
        <f>IF(L628="","",MAX(0,L628*(1-M628)))</f>
        <v/>
      </c>
      <c r="O628" s="44">
        <f>IF(L628="","",L628*(1+M628))</f>
        <v/>
      </c>
      <c r="P628" s="44">
        <f>IF(L628="","",IF(INDEX('Parâmetros'!$E$18:$E$117,MATCH(B628,'Parâmetros'!$A$18:$A$117,0))="","",INDEX('Parâmetros'!$E$18:$E$117,MATCH(B628,'Parâmetros'!$A$18:$A$117,0))+N(INDEX('Parâmetros'!$F$18:$F$117,MATCH(B628,'Parâmetros'!$A$18:$A$117,0)))-SUMIFS($L$6:L628,$B$6:B628,B628,$A$6:A628,"&lt;="&amp;A628)))</f>
        <v/>
      </c>
      <c r="Q628" s="44">
        <f>IF(P628="","",MAX(0,-P628))</f>
        <v/>
      </c>
      <c r="R628" s="43">
        <f>IF(B628="","",IF(L628="","SEM BASE",IF(P628="","ESTOQUE NÃO INFORMADO",IF(P628&lt;0,"RUPTURA PREVISTA",IF(D628="Sem histórico","USAR DEMANDA INICIAL",IF(D628="Histórico insuficiente","HISTÓRICO INSUFICIENTE","OK"))))))</f>
        <v/>
      </c>
    </row>
    <row r="629">
      <c r="A629" s="42">
        <f>IF(B629="","",EDATE(EOMONTH('Parâmetros'!$B$2,0)+1,MOD(ROW()-6,12)))</f>
        <v/>
      </c>
      <c r="B62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29" s="43">
        <f>IF(B629="","",INDEX('Parâmetros'!$B$18:$B$117,MATCH(B629,'Parâmetros'!$A$18:$A$117,0)))</f>
        <v/>
      </c>
      <c r="D629" s="43">
        <f>IF(B629="","",INDEX('Parâmetros'!$I$18:$I$117,MATCH(B629,'Parâmetros'!$A$18:$A$117,0)))</f>
        <v/>
      </c>
      <c r="E629" s="44">
        <f>IF(B629="","",IF(COUNTIFS('Histórico'!$B$6:$B$305,B629,'Histórico'!$A$6:$A$305,"&gt;="&amp;EDATE(EOMONTH('Parâmetros'!$B$2,0)+1,-'Parâmetros'!$B$4),'Histórico'!$A$6:$A$305,"&lt;="&amp;'Parâmetros'!$B$2,'Histórico'!$L$6:$L$305,"OK")&gt;='Parâmetros'!$B$11,AVERAGEIFS('Histórico'!$H$6:$H$305,'Histórico'!$B$6:$B$305,B629,'Histórico'!$A$6:$A$305,"&gt;="&amp;EDATE(EOMONTH('Parâmetros'!$B$2,0)+1,-'Parâmetros'!$B$4),'Histórico'!$A$6:$A$305,"&lt;="&amp;'Parâmetros'!$B$2,'Histórico'!$L$6:$L$305,"OK"),IF(INDEX('Parâmetros'!$G$18:$G$117,MATCH(B629,'Parâmetros'!$A$18:$A$117,0))="","",INDEX('Parâmetros'!$G$18:$G$117,MATCH(B629,'Parâmetros'!$A$18:$A$117,0)))))</f>
        <v/>
      </c>
      <c r="F629" s="45">
        <f>IF(B629="","",IF(COUNTIFS('Histórico'!$B$6:$B$305,B629,'Histórico'!$L$6:$L$305,"OK",'Histórico'!$M$6:$M$305,MONTH(A629),'Histórico'!$A$6:$A$305,"&lt;="&amp;'Parâmetros'!$B$2)&gt;='Parâmetros'!$B$12,MAX('Parâmetros'!$B$13,MIN('Parâmetros'!$B$14,IFERROR(AVERAGEIFS('Histórico'!$H$6:$H$305,'Histórico'!$B$6:$B$305,B629,'Histórico'!$L$6:$L$305,"OK",'Histórico'!$M$6:$M$305,MONTH(A629),'Histórico'!$A$6:$A$305,"&lt;="&amp;'Parâmetros'!$B$2)/AVERAGEIFS('Histórico'!$H$6:$H$305,'Histórico'!$B$6:$B$305,B629,'Histórico'!$L$6:$L$305,"OK",'Histórico'!$A$6:$A$305,"&lt;="&amp;'Parâmetros'!$B$2),1))),1))</f>
        <v/>
      </c>
      <c r="G629" s="45">
        <f>IF(OR(A629="",B629=""),"",MAX(0.1,1+SUMPRODUCT(--('Eventos'!$B$6:$B$105&lt;=EOMONTH(A629,0)),--('Eventos'!$C$6:$C$105&gt;=A629),--((('Eventos'!$D$6:$D$105=B629)+('Eventos'!$D$6:$D$105="TODOS"))&gt;0),--('Eventos'!$G$6:$G$105="Ativo"),--('Eventos'!$I$6:$I$105="OK"),'Eventos'!$F$6:$F$105)))</f>
        <v/>
      </c>
      <c r="H629" s="44">
        <f>IF(OR(B629="",E629=""),"",MAX(0,E629*F629*G629))</f>
        <v/>
      </c>
      <c r="I629" s="44">
        <f>IF(H629="","",H629*'Parâmetros'!$B$6)</f>
        <v/>
      </c>
      <c r="J629" s="44">
        <f>IF(H629="","",H629*'Parâmetros'!$B$7)</f>
        <v/>
      </c>
      <c r="K629" s="44">
        <f>IF(H629="","",H629*'Parâmetros'!$B$8)</f>
        <v/>
      </c>
      <c r="L629" s="44">
        <f>IF(H629="","",IF('Parâmetros'!$B$5="Conservador",I629,IF('Parâmetros'!$B$5="Otimista",K629,J629)))</f>
        <v/>
      </c>
      <c r="M629" s="46">
        <f>IF(B629="","",IF(COUNTIFS('Histórico'!$B$6:$B$305,B629,'Histórico'!$J$6:$J$305,"&lt;&gt;")&gt;='Parâmetros'!$B$10,AVERAGEIFS('Histórico'!$K$6:$K$305,'Histórico'!$B$6:$B$305,B629,'Histórico'!$J$6:$J$305,"&lt;&gt;"),'Parâmetros'!$B$9))</f>
        <v/>
      </c>
      <c r="N629" s="44">
        <f>IF(L629="","",MAX(0,L629*(1-M629)))</f>
        <v/>
      </c>
      <c r="O629" s="44">
        <f>IF(L629="","",L629*(1+M629))</f>
        <v/>
      </c>
      <c r="P629" s="44">
        <f>IF(L629="","",IF(INDEX('Parâmetros'!$E$18:$E$117,MATCH(B629,'Parâmetros'!$A$18:$A$117,0))="","",INDEX('Parâmetros'!$E$18:$E$117,MATCH(B629,'Parâmetros'!$A$18:$A$117,0))+N(INDEX('Parâmetros'!$F$18:$F$117,MATCH(B629,'Parâmetros'!$A$18:$A$117,0)))-SUMIFS($L$6:L629,$B$6:B629,B629,$A$6:A629,"&lt;="&amp;A629)))</f>
        <v/>
      </c>
      <c r="Q629" s="44">
        <f>IF(P629="","",MAX(0,-P629))</f>
        <v/>
      </c>
      <c r="R629" s="43">
        <f>IF(B629="","",IF(L629="","SEM BASE",IF(P629="","ESTOQUE NÃO INFORMADO",IF(P629&lt;0,"RUPTURA PREVISTA",IF(D629="Sem histórico","USAR DEMANDA INICIAL",IF(D629="Histórico insuficiente","HISTÓRICO INSUFICIENTE","OK"))))))</f>
        <v/>
      </c>
    </row>
    <row r="630">
      <c r="A630" s="42">
        <f>IF(B630="","",EDATE(EOMONTH('Parâmetros'!$B$2,0)+1,MOD(ROW()-6,12)))</f>
        <v/>
      </c>
      <c r="B63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30" s="43">
        <f>IF(B630="","",INDEX('Parâmetros'!$B$18:$B$117,MATCH(B630,'Parâmetros'!$A$18:$A$117,0)))</f>
        <v/>
      </c>
      <c r="D630" s="43">
        <f>IF(B630="","",INDEX('Parâmetros'!$I$18:$I$117,MATCH(B630,'Parâmetros'!$A$18:$A$117,0)))</f>
        <v/>
      </c>
      <c r="E630" s="44">
        <f>IF(B630="","",IF(COUNTIFS('Histórico'!$B$6:$B$305,B630,'Histórico'!$A$6:$A$305,"&gt;="&amp;EDATE(EOMONTH('Parâmetros'!$B$2,0)+1,-'Parâmetros'!$B$4),'Histórico'!$A$6:$A$305,"&lt;="&amp;'Parâmetros'!$B$2,'Histórico'!$L$6:$L$305,"OK")&gt;='Parâmetros'!$B$11,AVERAGEIFS('Histórico'!$H$6:$H$305,'Histórico'!$B$6:$B$305,B630,'Histórico'!$A$6:$A$305,"&gt;="&amp;EDATE(EOMONTH('Parâmetros'!$B$2,0)+1,-'Parâmetros'!$B$4),'Histórico'!$A$6:$A$305,"&lt;="&amp;'Parâmetros'!$B$2,'Histórico'!$L$6:$L$305,"OK"),IF(INDEX('Parâmetros'!$G$18:$G$117,MATCH(B630,'Parâmetros'!$A$18:$A$117,0))="","",INDEX('Parâmetros'!$G$18:$G$117,MATCH(B630,'Parâmetros'!$A$18:$A$117,0)))))</f>
        <v/>
      </c>
      <c r="F630" s="45">
        <f>IF(B630="","",IF(COUNTIFS('Histórico'!$B$6:$B$305,B630,'Histórico'!$L$6:$L$305,"OK",'Histórico'!$M$6:$M$305,MONTH(A630),'Histórico'!$A$6:$A$305,"&lt;="&amp;'Parâmetros'!$B$2)&gt;='Parâmetros'!$B$12,MAX('Parâmetros'!$B$13,MIN('Parâmetros'!$B$14,IFERROR(AVERAGEIFS('Histórico'!$H$6:$H$305,'Histórico'!$B$6:$B$305,B630,'Histórico'!$L$6:$L$305,"OK",'Histórico'!$M$6:$M$305,MONTH(A630),'Histórico'!$A$6:$A$305,"&lt;="&amp;'Parâmetros'!$B$2)/AVERAGEIFS('Histórico'!$H$6:$H$305,'Histórico'!$B$6:$B$305,B630,'Histórico'!$L$6:$L$305,"OK",'Histórico'!$A$6:$A$305,"&lt;="&amp;'Parâmetros'!$B$2),1))),1))</f>
        <v/>
      </c>
      <c r="G630" s="45">
        <f>IF(OR(A630="",B630=""),"",MAX(0.1,1+SUMPRODUCT(--('Eventos'!$B$6:$B$105&lt;=EOMONTH(A630,0)),--('Eventos'!$C$6:$C$105&gt;=A630),--((('Eventos'!$D$6:$D$105=B630)+('Eventos'!$D$6:$D$105="TODOS"))&gt;0),--('Eventos'!$G$6:$G$105="Ativo"),--('Eventos'!$I$6:$I$105="OK"),'Eventos'!$F$6:$F$105)))</f>
        <v/>
      </c>
      <c r="H630" s="44">
        <f>IF(OR(B630="",E630=""),"",MAX(0,E630*F630*G630))</f>
        <v/>
      </c>
      <c r="I630" s="44">
        <f>IF(H630="","",H630*'Parâmetros'!$B$6)</f>
        <v/>
      </c>
      <c r="J630" s="44">
        <f>IF(H630="","",H630*'Parâmetros'!$B$7)</f>
        <v/>
      </c>
      <c r="K630" s="44">
        <f>IF(H630="","",H630*'Parâmetros'!$B$8)</f>
        <v/>
      </c>
      <c r="L630" s="44">
        <f>IF(H630="","",IF('Parâmetros'!$B$5="Conservador",I630,IF('Parâmetros'!$B$5="Otimista",K630,J630)))</f>
        <v/>
      </c>
      <c r="M630" s="46">
        <f>IF(B630="","",IF(COUNTIFS('Histórico'!$B$6:$B$305,B630,'Histórico'!$J$6:$J$305,"&lt;&gt;")&gt;='Parâmetros'!$B$10,AVERAGEIFS('Histórico'!$K$6:$K$305,'Histórico'!$B$6:$B$305,B630,'Histórico'!$J$6:$J$305,"&lt;&gt;"),'Parâmetros'!$B$9))</f>
        <v/>
      </c>
      <c r="N630" s="44">
        <f>IF(L630="","",MAX(0,L630*(1-M630)))</f>
        <v/>
      </c>
      <c r="O630" s="44">
        <f>IF(L630="","",L630*(1+M630))</f>
        <v/>
      </c>
      <c r="P630" s="44">
        <f>IF(L630="","",IF(INDEX('Parâmetros'!$E$18:$E$117,MATCH(B630,'Parâmetros'!$A$18:$A$117,0))="","",INDEX('Parâmetros'!$E$18:$E$117,MATCH(B630,'Parâmetros'!$A$18:$A$117,0))+N(INDEX('Parâmetros'!$F$18:$F$117,MATCH(B630,'Parâmetros'!$A$18:$A$117,0)))-SUMIFS($L$6:L630,$B$6:B630,B630,$A$6:A630,"&lt;="&amp;A630)))</f>
        <v/>
      </c>
      <c r="Q630" s="44">
        <f>IF(P630="","",MAX(0,-P630))</f>
        <v/>
      </c>
      <c r="R630" s="43">
        <f>IF(B630="","",IF(L630="","SEM BASE",IF(P630="","ESTOQUE NÃO INFORMADO",IF(P630&lt;0,"RUPTURA PREVISTA",IF(D630="Sem histórico","USAR DEMANDA INICIAL",IF(D630="Histórico insuficiente","HISTÓRICO INSUFICIENTE","OK"))))))</f>
        <v/>
      </c>
    </row>
    <row r="631">
      <c r="A631" s="42">
        <f>IF(B631="","",EDATE(EOMONTH('Parâmetros'!$B$2,0)+1,MOD(ROW()-6,12)))</f>
        <v/>
      </c>
      <c r="B63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31" s="43">
        <f>IF(B631="","",INDEX('Parâmetros'!$B$18:$B$117,MATCH(B631,'Parâmetros'!$A$18:$A$117,0)))</f>
        <v/>
      </c>
      <c r="D631" s="43">
        <f>IF(B631="","",INDEX('Parâmetros'!$I$18:$I$117,MATCH(B631,'Parâmetros'!$A$18:$A$117,0)))</f>
        <v/>
      </c>
      <c r="E631" s="44">
        <f>IF(B631="","",IF(COUNTIFS('Histórico'!$B$6:$B$305,B631,'Histórico'!$A$6:$A$305,"&gt;="&amp;EDATE(EOMONTH('Parâmetros'!$B$2,0)+1,-'Parâmetros'!$B$4),'Histórico'!$A$6:$A$305,"&lt;="&amp;'Parâmetros'!$B$2,'Histórico'!$L$6:$L$305,"OK")&gt;='Parâmetros'!$B$11,AVERAGEIFS('Histórico'!$H$6:$H$305,'Histórico'!$B$6:$B$305,B631,'Histórico'!$A$6:$A$305,"&gt;="&amp;EDATE(EOMONTH('Parâmetros'!$B$2,0)+1,-'Parâmetros'!$B$4),'Histórico'!$A$6:$A$305,"&lt;="&amp;'Parâmetros'!$B$2,'Histórico'!$L$6:$L$305,"OK"),IF(INDEX('Parâmetros'!$G$18:$G$117,MATCH(B631,'Parâmetros'!$A$18:$A$117,0))="","",INDEX('Parâmetros'!$G$18:$G$117,MATCH(B631,'Parâmetros'!$A$18:$A$117,0)))))</f>
        <v/>
      </c>
      <c r="F631" s="45">
        <f>IF(B631="","",IF(COUNTIFS('Histórico'!$B$6:$B$305,B631,'Histórico'!$L$6:$L$305,"OK",'Histórico'!$M$6:$M$305,MONTH(A631),'Histórico'!$A$6:$A$305,"&lt;="&amp;'Parâmetros'!$B$2)&gt;='Parâmetros'!$B$12,MAX('Parâmetros'!$B$13,MIN('Parâmetros'!$B$14,IFERROR(AVERAGEIFS('Histórico'!$H$6:$H$305,'Histórico'!$B$6:$B$305,B631,'Histórico'!$L$6:$L$305,"OK",'Histórico'!$M$6:$M$305,MONTH(A631),'Histórico'!$A$6:$A$305,"&lt;="&amp;'Parâmetros'!$B$2)/AVERAGEIFS('Histórico'!$H$6:$H$305,'Histórico'!$B$6:$B$305,B631,'Histórico'!$L$6:$L$305,"OK",'Histórico'!$A$6:$A$305,"&lt;="&amp;'Parâmetros'!$B$2),1))),1))</f>
        <v/>
      </c>
      <c r="G631" s="45">
        <f>IF(OR(A631="",B631=""),"",MAX(0.1,1+SUMPRODUCT(--('Eventos'!$B$6:$B$105&lt;=EOMONTH(A631,0)),--('Eventos'!$C$6:$C$105&gt;=A631),--((('Eventos'!$D$6:$D$105=B631)+('Eventos'!$D$6:$D$105="TODOS"))&gt;0),--('Eventos'!$G$6:$G$105="Ativo"),--('Eventos'!$I$6:$I$105="OK"),'Eventos'!$F$6:$F$105)))</f>
        <v/>
      </c>
      <c r="H631" s="44">
        <f>IF(OR(B631="",E631=""),"",MAX(0,E631*F631*G631))</f>
        <v/>
      </c>
      <c r="I631" s="44">
        <f>IF(H631="","",H631*'Parâmetros'!$B$6)</f>
        <v/>
      </c>
      <c r="J631" s="44">
        <f>IF(H631="","",H631*'Parâmetros'!$B$7)</f>
        <v/>
      </c>
      <c r="K631" s="44">
        <f>IF(H631="","",H631*'Parâmetros'!$B$8)</f>
        <v/>
      </c>
      <c r="L631" s="44">
        <f>IF(H631="","",IF('Parâmetros'!$B$5="Conservador",I631,IF('Parâmetros'!$B$5="Otimista",K631,J631)))</f>
        <v/>
      </c>
      <c r="M631" s="46">
        <f>IF(B631="","",IF(COUNTIFS('Histórico'!$B$6:$B$305,B631,'Histórico'!$J$6:$J$305,"&lt;&gt;")&gt;='Parâmetros'!$B$10,AVERAGEIFS('Histórico'!$K$6:$K$305,'Histórico'!$B$6:$B$305,B631,'Histórico'!$J$6:$J$305,"&lt;&gt;"),'Parâmetros'!$B$9))</f>
        <v/>
      </c>
      <c r="N631" s="44">
        <f>IF(L631="","",MAX(0,L631*(1-M631)))</f>
        <v/>
      </c>
      <c r="O631" s="44">
        <f>IF(L631="","",L631*(1+M631))</f>
        <v/>
      </c>
      <c r="P631" s="44">
        <f>IF(L631="","",IF(INDEX('Parâmetros'!$E$18:$E$117,MATCH(B631,'Parâmetros'!$A$18:$A$117,0))="","",INDEX('Parâmetros'!$E$18:$E$117,MATCH(B631,'Parâmetros'!$A$18:$A$117,0))+N(INDEX('Parâmetros'!$F$18:$F$117,MATCH(B631,'Parâmetros'!$A$18:$A$117,0)))-SUMIFS($L$6:L631,$B$6:B631,B631,$A$6:A631,"&lt;="&amp;A631)))</f>
        <v/>
      </c>
      <c r="Q631" s="44">
        <f>IF(P631="","",MAX(0,-P631))</f>
        <v/>
      </c>
      <c r="R631" s="43">
        <f>IF(B631="","",IF(L631="","SEM BASE",IF(P631="","ESTOQUE NÃO INFORMADO",IF(P631&lt;0,"RUPTURA PREVISTA",IF(D631="Sem histórico","USAR DEMANDA INICIAL",IF(D631="Histórico insuficiente","HISTÓRICO INSUFICIENTE","OK"))))))</f>
        <v/>
      </c>
    </row>
    <row r="632">
      <c r="A632" s="42">
        <f>IF(B632="","",EDATE(EOMONTH('Parâmetros'!$B$2,0)+1,MOD(ROW()-6,12)))</f>
        <v/>
      </c>
      <c r="B63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32" s="43">
        <f>IF(B632="","",INDEX('Parâmetros'!$B$18:$B$117,MATCH(B632,'Parâmetros'!$A$18:$A$117,0)))</f>
        <v/>
      </c>
      <c r="D632" s="43">
        <f>IF(B632="","",INDEX('Parâmetros'!$I$18:$I$117,MATCH(B632,'Parâmetros'!$A$18:$A$117,0)))</f>
        <v/>
      </c>
      <c r="E632" s="44">
        <f>IF(B632="","",IF(COUNTIFS('Histórico'!$B$6:$B$305,B632,'Histórico'!$A$6:$A$305,"&gt;="&amp;EDATE(EOMONTH('Parâmetros'!$B$2,0)+1,-'Parâmetros'!$B$4),'Histórico'!$A$6:$A$305,"&lt;="&amp;'Parâmetros'!$B$2,'Histórico'!$L$6:$L$305,"OK")&gt;='Parâmetros'!$B$11,AVERAGEIFS('Histórico'!$H$6:$H$305,'Histórico'!$B$6:$B$305,B632,'Histórico'!$A$6:$A$305,"&gt;="&amp;EDATE(EOMONTH('Parâmetros'!$B$2,0)+1,-'Parâmetros'!$B$4),'Histórico'!$A$6:$A$305,"&lt;="&amp;'Parâmetros'!$B$2,'Histórico'!$L$6:$L$305,"OK"),IF(INDEX('Parâmetros'!$G$18:$G$117,MATCH(B632,'Parâmetros'!$A$18:$A$117,0))="","",INDEX('Parâmetros'!$G$18:$G$117,MATCH(B632,'Parâmetros'!$A$18:$A$117,0)))))</f>
        <v/>
      </c>
      <c r="F632" s="45">
        <f>IF(B632="","",IF(COUNTIFS('Histórico'!$B$6:$B$305,B632,'Histórico'!$L$6:$L$305,"OK",'Histórico'!$M$6:$M$305,MONTH(A632),'Histórico'!$A$6:$A$305,"&lt;="&amp;'Parâmetros'!$B$2)&gt;='Parâmetros'!$B$12,MAX('Parâmetros'!$B$13,MIN('Parâmetros'!$B$14,IFERROR(AVERAGEIFS('Histórico'!$H$6:$H$305,'Histórico'!$B$6:$B$305,B632,'Histórico'!$L$6:$L$305,"OK",'Histórico'!$M$6:$M$305,MONTH(A632),'Histórico'!$A$6:$A$305,"&lt;="&amp;'Parâmetros'!$B$2)/AVERAGEIFS('Histórico'!$H$6:$H$305,'Histórico'!$B$6:$B$305,B632,'Histórico'!$L$6:$L$305,"OK",'Histórico'!$A$6:$A$305,"&lt;="&amp;'Parâmetros'!$B$2),1))),1))</f>
        <v/>
      </c>
      <c r="G632" s="45">
        <f>IF(OR(A632="",B632=""),"",MAX(0.1,1+SUMPRODUCT(--('Eventos'!$B$6:$B$105&lt;=EOMONTH(A632,0)),--('Eventos'!$C$6:$C$105&gt;=A632),--((('Eventos'!$D$6:$D$105=B632)+('Eventos'!$D$6:$D$105="TODOS"))&gt;0),--('Eventos'!$G$6:$G$105="Ativo"),--('Eventos'!$I$6:$I$105="OK"),'Eventos'!$F$6:$F$105)))</f>
        <v/>
      </c>
      <c r="H632" s="44">
        <f>IF(OR(B632="",E632=""),"",MAX(0,E632*F632*G632))</f>
        <v/>
      </c>
      <c r="I632" s="44">
        <f>IF(H632="","",H632*'Parâmetros'!$B$6)</f>
        <v/>
      </c>
      <c r="J632" s="44">
        <f>IF(H632="","",H632*'Parâmetros'!$B$7)</f>
        <v/>
      </c>
      <c r="K632" s="44">
        <f>IF(H632="","",H632*'Parâmetros'!$B$8)</f>
        <v/>
      </c>
      <c r="L632" s="44">
        <f>IF(H632="","",IF('Parâmetros'!$B$5="Conservador",I632,IF('Parâmetros'!$B$5="Otimista",K632,J632)))</f>
        <v/>
      </c>
      <c r="M632" s="46">
        <f>IF(B632="","",IF(COUNTIFS('Histórico'!$B$6:$B$305,B632,'Histórico'!$J$6:$J$305,"&lt;&gt;")&gt;='Parâmetros'!$B$10,AVERAGEIFS('Histórico'!$K$6:$K$305,'Histórico'!$B$6:$B$305,B632,'Histórico'!$J$6:$J$305,"&lt;&gt;"),'Parâmetros'!$B$9))</f>
        <v/>
      </c>
      <c r="N632" s="44">
        <f>IF(L632="","",MAX(0,L632*(1-M632)))</f>
        <v/>
      </c>
      <c r="O632" s="44">
        <f>IF(L632="","",L632*(1+M632))</f>
        <v/>
      </c>
      <c r="P632" s="44">
        <f>IF(L632="","",IF(INDEX('Parâmetros'!$E$18:$E$117,MATCH(B632,'Parâmetros'!$A$18:$A$117,0))="","",INDEX('Parâmetros'!$E$18:$E$117,MATCH(B632,'Parâmetros'!$A$18:$A$117,0))+N(INDEX('Parâmetros'!$F$18:$F$117,MATCH(B632,'Parâmetros'!$A$18:$A$117,0)))-SUMIFS($L$6:L632,$B$6:B632,B632,$A$6:A632,"&lt;="&amp;A632)))</f>
        <v/>
      </c>
      <c r="Q632" s="44">
        <f>IF(P632="","",MAX(0,-P632))</f>
        <v/>
      </c>
      <c r="R632" s="43">
        <f>IF(B632="","",IF(L632="","SEM BASE",IF(P632="","ESTOQUE NÃO INFORMADO",IF(P632&lt;0,"RUPTURA PREVISTA",IF(D632="Sem histórico","USAR DEMANDA INICIAL",IF(D632="Histórico insuficiente","HISTÓRICO INSUFICIENTE","OK"))))))</f>
        <v/>
      </c>
    </row>
    <row r="633">
      <c r="A633" s="42">
        <f>IF(B633="","",EDATE(EOMONTH('Parâmetros'!$B$2,0)+1,MOD(ROW()-6,12)))</f>
        <v/>
      </c>
      <c r="B63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33" s="43">
        <f>IF(B633="","",INDEX('Parâmetros'!$B$18:$B$117,MATCH(B633,'Parâmetros'!$A$18:$A$117,0)))</f>
        <v/>
      </c>
      <c r="D633" s="43">
        <f>IF(B633="","",INDEX('Parâmetros'!$I$18:$I$117,MATCH(B633,'Parâmetros'!$A$18:$A$117,0)))</f>
        <v/>
      </c>
      <c r="E633" s="44">
        <f>IF(B633="","",IF(COUNTIFS('Histórico'!$B$6:$B$305,B633,'Histórico'!$A$6:$A$305,"&gt;="&amp;EDATE(EOMONTH('Parâmetros'!$B$2,0)+1,-'Parâmetros'!$B$4),'Histórico'!$A$6:$A$305,"&lt;="&amp;'Parâmetros'!$B$2,'Histórico'!$L$6:$L$305,"OK")&gt;='Parâmetros'!$B$11,AVERAGEIFS('Histórico'!$H$6:$H$305,'Histórico'!$B$6:$B$305,B633,'Histórico'!$A$6:$A$305,"&gt;="&amp;EDATE(EOMONTH('Parâmetros'!$B$2,0)+1,-'Parâmetros'!$B$4),'Histórico'!$A$6:$A$305,"&lt;="&amp;'Parâmetros'!$B$2,'Histórico'!$L$6:$L$305,"OK"),IF(INDEX('Parâmetros'!$G$18:$G$117,MATCH(B633,'Parâmetros'!$A$18:$A$117,0))="","",INDEX('Parâmetros'!$G$18:$G$117,MATCH(B633,'Parâmetros'!$A$18:$A$117,0)))))</f>
        <v/>
      </c>
      <c r="F633" s="45">
        <f>IF(B633="","",IF(COUNTIFS('Histórico'!$B$6:$B$305,B633,'Histórico'!$L$6:$L$305,"OK",'Histórico'!$M$6:$M$305,MONTH(A633),'Histórico'!$A$6:$A$305,"&lt;="&amp;'Parâmetros'!$B$2)&gt;='Parâmetros'!$B$12,MAX('Parâmetros'!$B$13,MIN('Parâmetros'!$B$14,IFERROR(AVERAGEIFS('Histórico'!$H$6:$H$305,'Histórico'!$B$6:$B$305,B633,'Histórico'!$L$6:$L$305,"OK",'Histórico'!$M$6:$M$305,MONTH(A633),'Histórico'!$A$6:$A$305,"&lt;="&amp;'Parâmetros'!$B$2)/AVERAGEIFS('Histórico'!$H$6:$H$305,'Histórico'!$B$6:$B$305,B633,'Histórico'!$L$6:$L$305,"OK",'Histórico'!$A$6:$A$305,"&lt;="&amp;'Parâmetros'!$B$2),1))),1))</f>
        <v/>
      </c>
      <c r="G633" s="45">
        <f>IF(OR(A633="",B633=""),"",MAX(0.1,1+SUMPRODUCT(--('Eventos'!$B$6:$B$105&lt;=EOMONTH(A633,0)),--('Eventos'!$C$6:$C$105&gt;=A633),--((('Eventos'!$D$6:$D$105=B633)+('Eventos'!$D$6:$D$105="TODOS"))&gt;0),--('Eventos'!$G$6:$G$105="Ativo"),--('Eventos'!$I$6:$I$105="OK"),'Eventos'!$F$6:$F$105)))</f>
        <v/>
      </c>
      <c r="H633" s="44">
        <f>IF(OR(B633="",E633=""),"",MAX(0,E633*F633*G633))</f>
        <v/>
      </c>
      <c r="I633" s="44">
        <f>IF(H633="","",H633*'Parâmetros'!$B$6)</f>
        <v/>
      </c>
      <c r="J633" s="44">
        <f>IF(H633="","",H633*'Parâmetros'!$B$7)</f>
        <v/>
      </c>
      <c r="K633" s="44">
        <f>IF(H633="","",H633*'Parâmetros'!$B$8)</f>
        <v/>
      </c>
      <c r="L633" s="44">
        <f>IF(H633="","",IF('Parâmetros'!$B$5="Conservador",I633,IF('Parâmetros'!$B$5="Otimista",K633,J633)))</f>
        <v/>
      </c>
      <c r="M633" s="46">
        <f>IF(B633="","",IF(COUNTIFS('Histórico'!$B$6:$B$305,B633,'Histórico'!$J$6:$J$305,"&lt;&gt;")&gt;='Parâmetros'!$B$10,AVERAGEIFS('Histórico'!$K$6:$K$305,'Histórico'!$B$6:$B$305,B633,'Histórico'!$J$6:$J$305,"&lt;&gt;"),'Parâmetros'!$B$9))</f>
        <v/>
      </c>
      <c r="N633" s="44">
        <f>IF(L633="","",MAX(0,L633*(1-M633)))</f>
        <v/>
      </c>
      <c r="O633" s="44">
        <f>IF(L633="","",L633*(1+M633))</f>
        <v/>
      </c>
      <c r="P633" s="44">
        <f>IF(L633="","",IF(INDEX('Parâmetros'!$E$18:$E$117,MATCH(B633,'Parâmetros'!$A$18:$A$117,0))="","",INDEX('Parâmetros'!$E$18:$E$117,MATCH(B633,'Parâmetros'!$A$18:$A$117,0))+N(INDEX('Parâmetros'!$F$18:$F$117,MATCH(B633,'Parâmetros'!$A$18:$A$117,0)))-SUMIFS($L$6:L633,$B$6:B633,B633,$A$6:A633,"&lt;="&amp;A633)))</f>
        <v/>
      </c>
      <c r="Q633" s="44">
        <f>IF(P633="","",MAX(0,-P633))</f>
        <v/>
      </c>
      <c r="R633" s="43">
        <f>IF(B633="","",IF(L633="","SEM BASE",IF(P633="","ESTOQUE NÃO INFORMADO",IF(P633&lt;0,"RUPTURA PREVISTA",IF(D633="Sem histórico","USAR DEMANDA INICIAL",IF(D633="Histórico insuficiente","HISTÓRICO INSUFICIENTE","OK"))))))</f>
        <v/>
      </c>
    </row>
    <row r="634">
      <c r="A634" s="42">
        <f>IF(B634="","",EDATE(EOMONTH('Parâmetros'!$B$2,0)+1,MOD(ROW()-6,12)))</f>
        <v/>
      </c>
      <c r="B63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34" s="43">
        <f>IF(B634="","",INDEX('Parâmetros'!$B$18:$B$117,MATCH(B634,'Parâmetros'!$A$18:$A$117,0)))</f>
        <v/>
      </c>
      <c r="D634" s="43">
        <f>IF(B634="","",INDEX('Parâmetros'!$I$18:$I$117,MATCH(B634,'Parâmetros'!$A$18:$A$117,0)))</f>
        <v/>
      </c>
      <c r="E634" s="44">
        <f>IF(B634="","",IF(COUNTIFS('Histórico'!$B$6:$B$305,B634,'Histórico'!$A$6:$A$305,"&gt;="&amp;EDATE(EOMONTH('Parâmetros'!$B$2,0)+1,-'Parâmetros'!$B$4),'Histórico'!$A$6:$A$305,"&lt;="&amp;'Parâmetros'!$B$2,'Histórico'!$L$6:$L$305,"OK")&gt;='Parâmetros'!$B$11,AVERAGEIFS('Histórico'!$H$6:$H$305,'Histórico'!$B$6:$B$305,B634,'Histórico'!$A$6:$A$305,"&gt;="&amp;EDATE(EOMONTH('Parâmetros'!$B$2,0)+1,-'Parâmetros'!$B$4),'Histórico'!$A$6:$A$305,"&lt;="&amp;'Parâmetros'!$B$2,'Histórico'!$L$6:$L$305,"OK"),IF(INDEX('Parâmetros'!$G$18:$G$117,MATCH(B634,'Parâmetros'!$A$18:$A$117,0))="","",INDEX('Parâmetros'!$G$18:$G$117,MATCH(B634,'Parâmetros'!$A$18:$A$117,0)))))</f>
        <v/>
      </c>
      <c r="F634" s="45">
        <f>IF(B634="","",IF(COUNTIFS('Histórico'!$B$6:$B$305,B634,'Histórico'!$L$6:$L$305,"OK",'Histórico'!$M$6:$M$305,MONTH(A634),'Histórico'!$A$6:$A$305,"&lt;="&amp;'Parâmetros'!$B$2)&gt;='Parâmetros'!$B$12,MAX('Parâmetros'!$B$13,MIN('Parâmetros'!$B$14,IFERROR(AVERAGEIFS('Histórico'!$H$6:$H$305,'Histórico'!$B$6:$B$305,B634,'Histórico'!$L$6:$L$305,"OK",'Histórico'!$M$6:$M$305,MONTH(A634),'Histórico'!$A$6:$A$305,"&lt;="&amp;'Parâmetros'!$B$2)/AVERAGEIFS('Histórico'!$H$6:$H$305,'Histórico'!$B$6:$B$305,B634,'Histórico'!$L$6:$L$305,"OK",'Histórico'!$A$6:$A$305,"&lt;="&amp;'Parâmetros'!$B$2),1))),1))</f>
        <v/>
      </c>
      <c r="G634" s="45">
        <f>IF(OR(A634="",B634=""),"",MAX(0.1,1+SUMPRODUCT(--('Eventos'!$B$6:$B$105&lt;=EOMONTH(A634,0)),--('Eventos'!$C$6:$C$105&gt;=A634),--((('Eventos'!$D$6:$D$105=B634)+('Eventos'!$D$6:$D$105="TODOS"))&gt;0),--('Eventos'!$G$6:$G$105="Ativo"),--('Eventos'!$I$6:$I$105="OK"),'Eventos'!$F$6:$F$105)))</f>
        <v/>
      </c>
      <c r="H634" s="44">
        <f>IF(OR(B634="",E634=""),"",MAX(0,E634*F634*G634))</f>
        <v/>
      </c>
      <c r="I634" s="44">
        <f>IF(H634="","",H634*'Parâmetros'!$B$6)</f>
        <v/>
      </c>
      <c r="J634" s="44">
        <f>IF(H634="","",H634*'Parâmetros'!$B$7)</f>
        <v/>
      </c>
      <c r="K634" s="44">
        <f>IF(H634="","",H634*'Parâmetros'!$B$8)</f>
        <v/>
      </c>
      <c r="L634" s="44">
        <f>IF(H634="","",IF('Parâmetros'!$B$5="Conservador",I634,IF('Parâmetros'!$B$5="Otimista",K634,J634)))</f>
        <v/>
      </c>
      <c r="M634" s="46">
        <f>IF(B634="","",IF(COUNTIFS('Histórico'!$B$6:$B$305,B634,'Histórico'!$J$6:$J$305,"&lt;&gt;")&gt;='Parâmetros'!$B$10,AVERAGEIFS('Histórico'!$K$6:$K$305,'Histórico'!$B$6:$B$305,B634,'Histórico'!$J$6:$J$305,"&lt;&gt;"),'Parâmetros'!$B$9))</f>
        <v/>
      </c>
      <c r="N634" s="44">
        <f>IF(L634="","",MAX(0,L634*(1-M634)))</f>
        <v/>
      </c>
      <c r="O634" s="44">
        <f>IF(L634="","",L634*(1+M634))</f>
        <v/>
      </c>
      <c r="P634" s="44">
        <f>IF(L634="","",IF(INDEX('Parâmetros'!$E$18:$E$117,MATCH(B634,'Parâmetros'!$A$18:$A$117,0))="","",INDEX('Parâmetros'!$E$18:$E$117,MATCH(B634,'Parâmetros'!$A$18:$A$117,0))+N(INDEX('Parâmetros'!$F$18:$F$117,MATCH(B634,'Parâmetros'!$A$18:$A$117,0)))-SUMIFS($L$6:L634,$B$6:B634,B634,$A$6:A634,"&lt;="&amp;A634)))</f>
        <v/>
      </c>
      <c r="Q634" s="44">
        <f>IF(P634="","",MAX(0,-P634))</f>
        <v/>
      </c>
      <c r="R634" s="43">
        <f>IF(B634="","",IF(L634="","SEM BASE",IF(P634="","ESTOQUE NÃO INFORMADO",IF(P634&lt;0,"RUPTURA PREVISTA",IF(D634="Sem histórico","USAR DEMANDA INICIAL",IF(D634="Histórico insuficiente","HISTÓRICO INSUFICIENTE","OK"))))))</f>
        <v/>
      </c>
    </row>
    <row r="635">
      <c r="A635" s="42">
        <f>IF(B635="","",EDATE(EOMONTH('Parâmetros'!$B$2,0)+1,MOD(ROW()-6,12)))</f>
        <v/>
      </c>
      <c r="B63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35" s="43">
        <f>IF(B635="","",INDEX('Parâmetros'!$B$18:$B$117,MATCH(B635,'Parâmetros'!$A$18:$A$117,0)))</f>
        <v/>
      </c>
      <c r="D635" s="43">
        <f>IF(B635="","",INDEX('Parâmetros'!$I$18:$I$117,MATCH(B635,'Parâmetros'!$A$18:$A$117,0)))</f>
        <v/>
      </c>
      <c r="E635" s="44">
        <f>IF(B635="","",IF(COUNTIFS('Histórico'!$B$6:$B$305,B635,'Histórico'!$A$6:$A$305,"&gt;="&amp;EDATE(EOMONTH('Parâmetros'!$B$2,0)+1,-'Parâmetros'!$B$4),'Histórico'!$A$6:$A$305,"&lt;="&amp;'Parâmetros'!$B$2,'Histórico'!$L$6:$L$305,"OK")&gt;='Parâmetros'!$B$11,AVERAGEIFS('Histórico'!$H$6:$H$305,'Histórico'!$B$6:$B$305,B635,'Histórico'!$A$6:$A$305,"&gt;="&amp;EDATE(EOMONTH('Parâmetros'!$B$2,0)+1,-'Parâmetros'!$B$4),'Histórico'!$A$6:$A$305,"&lt;="&amp;'Parâmetros'!$B$2,'Histórico'!$L$6:$L$305,"OK"),IF(INDEX('Parâmetros'!$G$18:$G$117,MATCH(B635,'Parâmetros'!$A$18:$A$117,0))="","",INDEX('Parâmetros'!$G$18:$G$117,MATCH(B635,'Parâmetros'!$A$18:$A$117,0)))))</f>
        <v/>
      </c>
      <c r="F635" s="45">
        <f>IF(B635="","",IF(COUNTIFS('Histórico'!$B$6:$B$305,B635,'Histórico'!$L$6:$L$305,"OK",'Histórico'!$M$6:$M$305,MONTH(A635),'Histórico'!$A$6:$A$305,"&lt;="&amp;'Parâmetros'!$B$2)&gt;='Parâmetros'!$B$12,MAX('Parâmetros'!$B$13,MIN('Parâmetros'!$B$14,IFERROR(AVERAGEIFS('Histórico'!$H$6:$H$305,'Histórico'!$B$6:$B$305,B635,'Histórico'!$L$6:$L$305,"OK",'Histórico'!$M$6:$M$305,MONTH(A635),'Histórico'!$A$6:$A$305,"&lt;="&amp;'Parâmetros'!$B$2)/AVERAGEIFS('Histórico'!$H$6:$H$305,'Histórico'!$B$6:$B$305,B635,'Histórico'!$L$6:$L$305,"OK",'Histórico'!$A$6:$A$305,"&lt;="&amp;'Parâmetros'!$B$2),1))),1))</f>
        <v/>
      </c>
      <c r="G635" s="45">
        <f>IF(OR(A635="",B635=""),"",MAX(0.1,1+SUMPRODUCT(--('Eventos'!$B$6:$B$105&lt;=EOMONTH(A635,0)),--('Eventos'!$C$6:$C$105&gt;=A635),--((('Eventos'!$D$6:$D$105=B635)+('Eventos'!$D$6:$D$105="TODOS"))&gt;0),--('Eventos'!$G$6:$G$105="Ativo"),--('Eventos'!$I$6:$I$105="OK"),'Eventos'!$F$6:$F$105)))</f>
        <v/>
      </c>
      <c r="H635" s="44">
        <f>IF(OR(B635="",E635=""),"",MAX(0,E635*F635*G635))</f>
        <v/>
      </c>
      <c r="I635" s="44">
        <f>IF(H635="","",H635*'Parâmetros'!$B$6)</f>
        <v/>
      </c>
      <c r="J635" s="44">
        <f>IF(H635="","",H635*'Parâmetros'!$B$7)</f>
        <v/>
      </c>
      <c r="K635" s="44">
        <f>IF(H635="","",H635*'Parâmetros'!$B$8)</f>
        <v/>
      </c>
      <c r="L635" s="44">
        <f>IF(H635="","",IF('Parâmetros'!$B$5="Conservador",I635,IF('Parâmetros'!$B$5="Otimista",K635,J635)))</f>
        <v/>
      </c>
      <c r="M635" s="46">
        <f>IF(B635="","",IF(COUNTIFS('Histórico'!$B$6:$B$305,B635,'Histórico'!$J$6:$J$305,"&lt;&gt;")&gt;='Parâmetros'!$B$10,AVERAGEIFS('Histórico'!$K$6:$K$305,'Histórico'!$B$6:$B$305,B635,'Histórico'!$J$6:$J$305,"&lt;&gt;"),'Parâmetros'!$B$9))</f>
        <v/>
      </c>
      <c r="N635" s="44">
        <f>IF(L635="","",MAX(0,L635*(1-M635)))</f>
        <v/>
      </c>
      <c r="O635" s="44">
        <f>IF(L635="","",L635*(1+M635))</f>
        <v/>
      </c>
      <c r="P635" s="44">
        <f>IF(L635="","",IF(INDEX('Parâmetros'!$E$18:$E$117,MATCH(B635,'Parâmetros'!$A$18:$A$117,0))="","",INDEX('Parâmetros'!$E$18:$E$117,MATCH(B635,'Parâmetros'!$A$18:$A$117,0))+N(INDEX('Parâmetros'!$F$18:$F$117,MATCH(B635,'Parâmetros'!$A$18:$A$117,0)))-SUMIFS($L$6:L635,$B$6:B635,B635,$A$6:A635,"&lt;="&amp;A635)))</f>
        <v/>
      </c>
      <c r="Q635" s="44">
        <f>IF(P635="","",MAX(0,-P635))</f>
        <v/>
      </c>
      <c r="R635" s="43">
        <f>IF(B635="","",IF(L635="","SEM BASE",IF(P635="","ESTOQUE NÃO INFORMADO",IF(P635&lt;0,"RUPTURA PREVISTA",IF(D635="Sem histórico","USAR DEMANDA INICIAL",IF(D635="Histórico insuficiente","HISTÓRICO INSUFICIENTE","OK"))))))</f>
        <v/>
      </c>
    </row>
    <row r="636">
      <c r="A636" s="42">
        <f>IF(B636="","",EDATE(EOMONTH('Parâmetros'!$B$2,0)+1,MOD(ROW()-6,12)))</f>
        <v/>
      </c>
      <c r="B63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36" s="43">
        <f>IF(B636="","",INDEX('Parâmetros'!$B$18:$B$117,MATCH(B636,'Parâmetros'!$A$18:$A$117,0)))</f>
        <v/>
      </c>
      <c r="D636" s="43">
        <f>IF(B636="","",INDEX('Parâmetros'!$I$18:$I$117,MATCH(B636,'Parâmetros'!$A$18:$A$117,0)))</f>
        <v/>
      </c>
      <c r="E636" s="44">
        <f>IF(B636="","",IF(COUNTIFS('Histórico'!$B$6:$B$305,B636,'Histórico'!$A$6:$A$305,"&gt;="&amp;EDATE(EOMONTH('Parâmetros'!$B$2,0)+1,-'Parâmetros'!$B$4),'Histórico'!$A$6:$A$305,"&lt;="&amp;'Parâmetros'!$B$2,'Histórico'!$L$6:$L$305,"OK")&gt;='Parâmetros'!$B$11,AVERAGEIFS('Histórico'!$H$6:$H$305,'Histórico'!$B$6:$B$305,B636,'Histórico'!$A$6:$A$305,"&gt;="&amp;EDATE(EOMONTH('Parâmetros'!$B$2,0)+1,-'Parâmetros'!$B$4),'Histórico'!$A$6:$A$305,"&lt;="&amp;'Parâmetros'!$B$2,'Histórico'!$L$6:$L$305,"OK"),IF(INDEX('Parâmetros'!$G$18:$G$117,MATCH(B636,'Parâmetros'!$A$18:$A$117,0))="","",INDEX('Parâmetros'!$G$18:$G$117,MATCH(B636,'Parâmetros'!$A$18:$A$117,0)))))</f>
        <v/>
      </c>
      <c r="F636" s="45">
        <f>IF(B636="","",IF(COUNTIFS('Histórico'!$B$6:$B$305,B636,'Histórico'!$L$6:$L$305,"OK",'Histórico'!$M$6:$M$305,MONTH(A636),'Histórico'!$A$6:$A$305,"&lt;="&amp;'Parâmetros'!$B$2)&gt;='Parâmetros'!$B$12,MAX('Parâmetros'!$B$13,MIN('Parâmetros'!$B$14,IFERROR(AVERAGEIFS('Histórico'!$H$6:$H$305,'Histórico'!$B$6:$B$305,B636,'Histórico'!$L$6:$L$305,"OK",'Histórico'!$M$6:$M$305,MONTH(A636),'Histórico'!$A$6:$A$305,"&lt;="&amp;'Parâmetros'!$B$2)/AVERAGEIFS('Histórico'!$H$6:$H$305,'Histórico'!$B$6:$B$305,B636,'Histórico'!$L$6:$L$305,"OK",'Histórico'!$A$6:$A$305,"&lt;="&amp;'Parâmetros'!$B$2),1))),1))</f>
        <v/>
      </c>
      <c r="G636" s="45">
        <f>IF(OR(A636="",B636=""),"",MAX(0.1,1+SUMPRODUCT(--('Eventos'!$B$6:$B$105&lt;=EOMONTH(A636,0)),--('Eventos'!$C$6:$C$105&gt;=A636),--((('Eventos'!$D$6:$D$105=B636)+('Eventos'!$D$6:$D$105="TODOS"))&gt;0),--('Eventos'!$G$6:$G$105="Ativo"),--('Eventos'!$I$6:$I$105="OK"),'Eventos'!$F$6:$F$105)))</f>
        <v/>
      </c>
      <c r="H636" s="44">
        <f>IF(OR(B636="",E636=""),"",MAX(0,E636*F636*G636))</f>
        <v/>
      </c>
      <c r="I636" s="44">
        <f>IF(H636="","",H636*'Parâmetros'!$B$6)</f>
        <v/>
      </c>
      <c r="J636" s="44">
        <f>IF(H636="","",H636*'Parâmetros'!$B$7)</f>
        <v/>
      </c>
      <c r="K636" s="44">
        <f>IF(H636="","",H636*'Parâmetros'!$B$8)</f>
        <v/>
      </c>
      <c r="L636" s="44">
        <f>IF(H636="","",IF('Parâmetros'!$B$5="Conservador",I636,IF('Parâmetros'!$B$5="Otimista",K636,J636)))</f>
        <v/>
      </c>
      <c r="M636" s="46">
        <f>IF(B636="","",IF(COUNTIFS('Histórico'!$B$6:$B$305,B636,'Histórico'!$J$6:$J$305,"&lt;&gt;")&gt;='Parâmetros'!$B$10,AVERAGEIFS('Histórico'!$K$6:$K$305,'Histórico'!$B$6:$B$305,B636,'Histórico'!$J$6:$J$305,"&lt;&gt;"),'Parâmetros'!$B$9))</f>
        <v/>
      </c>
      <c r="N636" s="44">
        <f>IF(L636="","",MAX(0,L636*(1-M636)))</f>
        <v/>
      </c>
      <c r="O636" s="44">
        <f>IF(L636="","",L636*(1+M636))</f>
        <v/>
      </c>
      <c r="P636" s="44">
        <f>IF(L636="","",IF(INDEX('Parâmetros'!$E$18:$E$117,MATCH(B636,'Parâmetros'!$A$18:$A$117,0))="","",INDEX('Parâmetros'!$E$18:$E$117,MATCH(B636,'Parâmetros'!$A$18:$A$117,0))+N(INDEX('Parâmetros'!$F$18:$F$117,MATCH(B636,'Parâmetros'!$A$18:$A$117,0)))-SUMIFS($L$6:L636,$B$6:B636,B636,$A$6:A636,"&lt;="&amp;A636)))</f>
        <v/>
      </c>
      <c r="Q636" s="44">
        <f>IF(P636="","",MAX(0,-P636))</f>
        <v/>
      </c>
      <c r="R636" s="43">
        <f>IF(B636="","",IF(L636="","SEM BASE",IF(P636="","ESTOQUE NÃO INFORMADO",IF(P636&lt;0,"RUPTURA PREVISTA",IF(D636="Sem histórico","USAR DEMANDA INICIAL",IF(D636="Histórico insuficiente","HISTÓRICO INSUFICIENTE","OK"))))))</f>
        <v/>
      </c>
    </row>
    <row r="637">
      <c r="A637" s="42">
        <f>IF(B637="","",EDATE(EOMONTH('Parâmetros'!$B$2,0)+1,MOD(ROW()-6,12)))</f>
        <v/>
      </c>
      <c r="B63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37" s="43">
        <f>IF(B637="","",INDEX('Parâmetros'!$B$18:$B$117,MATCH(B637,'Parâmetros'!$A$18:$A$117,0)))</f>
        <v/>
      </c>
      <c r="D637" s="43">
        <f>IF(B637="","",INDEX('Parâmetros'!$I$18:$I$117,MATCH(B637,'Parâmetros'!$A$18:$A$117,0)))</f>
        <v/>
      </c>
      <c r="E637" s="44">
        <f>IF(B637="","",IF(COUNTIFS('Histórico'!$B$6:$B$305,B637,'Histórico'!$A$6:$A$305,"&gt;="&amp;EDATE(EOMONTH('Parâmetros'!$B$2,0)+1,-'Parâmetros'!$B$4),'Histórico'!$A$6:$A$305,"&lt;="&amp;'Parâmetros'!$B$2,'Histórico'!$L$6:$L$305,"OK")&gt;='Parâmetros'!$B$11,AVERAGEIFS('Histórico'!$H$6:$H$305,'Histórico'!$B$6:$B$305,B637,'Histórico'!$A$6:$A$305,"&gt;="&amp;EDATE(EOMONTH('Parâmetros'!$B$2,0)+1,-'Parâmetros'!$B$4),'Histórico'!$A$6:$A$305,"&lt;="&amp;'Parâmetros'!$B$2,'Histórico'!$L$6:$L$305,"OK"),IF(INDEX('Parâmetros'!$G$18:$G$117,MATCH(B637,'Parâmetros'!$A$18:$A$117,0))="","",INDEX('Parâmetros'!$G$18:$G$117,MATCH(B637,'Parâmetros'!$A$18:$A$117,0)))))</f>
        <v/>
      </c>
      <c r="F637" s="45">
        <f>IF(B637="","",IF(COUNTIFS('Histórico'!$B$6:$B$305,B637,'Histórico'!$L$6:$L$305,"OK",'Histórico'!$M$6:$M$305,MONTH(A637),'Histórico'!$A$6:$A$305,"&lt;="&amp;'Parâmetros'!$B$2)&gt;='Parâmetros'!$B$12,MAX('Parâmetros'!$B$13,MIN('Parâmetros'!$B$14,IFERROR(AVERAGEIFS('Histórico'!$H$6:$H$305,'Histórico'!$B$6:$B$305,B637,'Histórico'!$L$6:$L$305,"OK",'Histórico'!$M$6:$M$305,MONTH(A637),'Histórico'!$A$6:$A$305,"&lt;="&amp;'Parâmetros'!$B$2)/AVERAGEIFS('Histórico'!$H$6:$H$305,'Histórico'!$B$6:$B$305,B637,'Histórico'!$L$6:$L$305,"OK",'Histórico'!$A$6:$A$305,"&lt;="&amp;'Parâmetros'!$B$2),1))),1))</f>
        <v/>
      </c>
      <c r="G637" s="45">
        <f>IF(OR(A637="",B637=""),"",MAX(0.1,1+SUMPRODUCT(--('Eventos'!$B$6:$B$105&lt;=EOMONTH(A637,0)),--('Eventos'!$C$6:$C$105&gt;=A637),--((('Eventos'!$D$6:$D$105=B637)+('Eventos'!$D$6:$D$105="TODOS"))&gt;0),--('Eventos'!$G$6:$G$105="Ativo"),--('Eventos'!$I$6:$I$105="OK"),'Eventos'!$F$6:$F$105)))</f>
        <v/>
      </c>
      <c r="H637" s="44">
        <f>IF(OR(B637="",E637=""),"",MAX(0,E637*F637*G637))</f>
        <v/>
      </c>
      <c r="I637" s="44">
        <f>IF(H637="","",H637*'Parâmetros'!$B$6)</f>
        <v/>
      </c>
      <c r="J637" s="44">
        <f>IF(H637="","",H637*'Parâmetros'!$B$7)</f>
        <v/>
      </c>
      <c r="K637" s="44">
        <f>IF(H637="","",H637*'Parâmetros'!$B$8)</f>
        <v/>
      </c>
      <c r="L637" s="44">
        <f>IF(H637="","",IF('Parâmetros'!$B$5="Conservador",I637,IF('Parâmetros'!$B$5="Otimista",K637,J637)))</f>
        <v/>
      </c>
      <c r="M637" s="46">
        <f>IF(B637="","",IF(COUNTIFS('Histórico'!$B$6:$B$305,B637,'Histórico'!$J$6:$J$305,"&lt;&gt;")&gt;='Parâmetros'!$B$10,AVERAGEIFS('Histórico'!$K$6:$K$305,'Histórico'!$B$6:$B$305,B637,'Histórico'!$J$6:$J$305,"&lt;&gt;"),'Parâmetros'!$B$9))</f>
        <v/>
      </c>
      <c r="N637" s="44">
        <f>IF(L637="","",MAX(0,L637*(1-M637)))</f>
        <v/>
      </c>
      <c r="O637" s="44">
        <f>IF(L637="","",L637*(1+M637))</f>
        <v/>
      </c>
      <c r="P637" s="44">
        <f>IF(L637="","",IF(INDEX('Parâmetros'!$E$18:$E$117,MATCH(B637,'Parâmetros'!$A$18:$A$117,0))="","",INDEX('Parâmetros'!$E$18:$E$117,MATCH(B637,'Parâmetros'!$A$18:$A$117,0))+N(INDEX('Parâmetros'!$F$18:$F$117,MATCH(B637,'Parâmetros'!$A$18:$A$117,0)))-SUMIFS($L$6:L637,$B$6:B637,B637,$A$6:A637,"&lt;="&amp;A637)))</f>
        <v/>
      </c>
      <c r="Q637" s="44">
        <f>IF(P637="","",MAX(0,-P637))</f>
        <v/>
      </c>
      <c r="R637" s="43">
        <f>IF(B637="","",IF(L637="","SEM BASE",IF(P637="","ESTOQUE NÃO INFORMADO",IF(P637&lt;0,"RUPTURA PREVISTA",IF(D637="Sem histórico","USAR DEMANDA INICIAL",IF(D637="Histórico insuficiente","HISTÓRICO INSUFICIENTE","OK"))))))</f>
        <v/>
      </c>
    </row>
    <row r="638">
      <c r="A638" s="42">
        <f>IF(B638="","",EDATE(EOMONTH('Parâmetros'!$B$2,0)+1,MOD(ROW()-6,12)))</f>
        <v/>
      </c>
      <c r="B63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38" s="43">
        <f>IF(B638="","",INDEX('Parâmetros'!$B$18:$B$117,MATCH(B638,'Parâmetros'!$A$18:$A$117,0)))</f>
        <v/>
      </c>
      <c r="D638" s="43">
        <f>IF(B638="","",INDEX('Parâmetros'!$I$18:$I$117,MATCH(B638,'Parâmetros'!$A$18:$A$117,0)))</f>
        <v/>
      </c>
      <c r="E638" s="44">
        <f>IF(B638="","",IF(COUNTIFS('Histórico'!$B$6:$B$305,B638,'Histórico'!$A$6:$A$305,"&gt;="&amp;EDATE(EOMONTH('Parâmetros'!$B$2,0)+1,-'Parâmetros'!$B$4),'Histórico'!$A$6:$A$305,"&lt;="&amp;'Parâmetros'!$B$2,'Histórico'!$L$6:$L$305,"OK")&gt;='Parâmetros'!$B$11,AVERAGEIFS('Histórico'!$H$6:$H$305,'Histórico'!$B$6:$B$305,B638,'Histórico'!$A$6:$A$305,"&gt;="&amp;EDATE(EOMONTH('Parâmetros'!$B$2,0)+1,-'Parâmetros'!$B$4),'Histórico'!$A$6:$A$305,"&lt;="&amp;'Parâmetros'!$B$2,'Histórico'!$L$6:$L$305,"OK"),IF(INDEX('Parâmetros'!$G$18:$G$117,MATCH(B638,'Parâmetros'!$A$18:$A$117,0))="","",INDEX('Parâmetros'!$G$18:$G$117,MATCH(B638,'Parâmetros'!$A$18:$A$117,0)))))</f>
        <v/>
      </c>
      <c r="F638" s="45">
        <f>IF(B638="","",IF(COUNTIFS('Histórico'!$B$6:$B$305,B638,'Histórico'!$L$6:$L$305,"OK",'Histórico'!$M$6:$M$305,MONTH(A638),'Histórico'!$A$6:$A$305,"&lt;="&amp;'Parâmetros'!$B$2)&gt;='Parâmetros'!$B$12,MAX('Parâmetros'!$B$13,MIN('Parâmetros'!$B$14,IFERROR(AVERAGEIFS('Histórico'!$H$6:$H$305,'Histórico'!$B$6:$B$305,B638,'Histórico'!$L$6:$L$305,"OK",'Histórico'!$M$6:$M$305,MONTH(A638),'Histórico'!$A$6:$A$305,"&lt;="&amp;'Parâmetros'!$B$2)/AVERAGEIFS('Histórico'!$H$6:$H$305,'Histórico'!$B$6:$B$305,B638,'Histórico'!$L$6:$L$305,"OK",'Histórico'!$A$6:$A$305,"&lt;="&amp;'Parâmetros'!$B$2),1))),1))</f>
        <v/>
      </c>
      <c r="G638" s="45">
        <f>IF(OR(A638="",B638=""),"",MAX(0.1,1+SUMPRODUCT(--('Eventos'!$B$6:$B$105&lt;=EOMONTH(A638,0)),--('Eventos'!$C$6:$C$105&gt;=A638),--((('Eventos'!$D$6:$D$105=B638)+('Eventos'!$D$6:$D$105="TODOS"))&gt;0),--('Eventos'!$G$6:$G$105="Ativo"),--('Eventos'!$I$6:$I$105="OK"),'Eventos'!$F$6:$F$105)))</f>
        <v/>
      </c>
      <c r="H638" s="44">
        <f>IF(OR(B638="",E638=""),"",MAX(0,E638*F638*G638))</f>
        <v/>
      </c>
      <c r="I638" s="44">
        <f>IF(H638="","",H638*'Parâmetros'!$B$6)</f>
        <v/>
      </c>
      <c r="J638" s="44">
        <f>IF(H638="","",H638*'Parâmetros'!$B$7)</f>
        <v/>
      </c>
      <c r="K638" s="44">
        <f>IF(H638="","",H638*'Parâmetros'!$B$8)</f>
        <v/>
      </c>
      <c r="L638" s="44">
        <f>IF(H638="","",IF('Parâmetros'!$B$5="Conservador",I638,IF('Parâmetros'!$B$5="Otimista",K638,J638)))</f>
        <v/>
      </c>
      <c r="M638" s="46">
        <f>IF(B638="","",IF(COUNTIFS('Histórico'!$B$6:$B$305,B638,'Histórico'!$J$6:$J$305,"&lt;&gt;")&gt;='Parâmetros'!$B$10,AVERAGEIFS('Histórico'!$K$6:$K$305,'Histórico'!$B$6:$B$305,B638,'Histórico'!$J$6:$J$305,"&lt;&gt;"),'Parâmetros'!$B$9))</f>
        <v/>
      </c>
      <c r="N638" s="44">
        <f>IF(L638="","",MAX(0,L638*(1-M638)))</f>
        <v/>
      </c>
      <c r="O638" s="44">
        <f>IF(L638="","",L638*(1+M638))</f>
        <v/>
      </c>
      <c r="P638" s="44">
        <f>IF(L638="","",IF(INDEX('Parâmetros'!$E$18:$E$117,MATCH(B638,'Parâmetros'!$A$18:$A$117,0))="","",INDEX('Parâmetros'!$E$18:$E$117,MATCH(B638,'Parâmetros'!$A$18:$A$117,0))+N(INDEX('Parâmetros'!$F$18:$F$117,MATCH(B638,'Parâmetros'!$A$18:$A$117,0)))-SUMIFS($L$6:L638,$B$6:B638,B638,$A$6:A638,"&lt;="&amp;A638)))</f>
        <v/>
      </c>
      <c r="Q638" s="44">
        <f>IF(P638="","",MAX(0,-P638))</f>
        <v/>
      </c>
      <c r="R638" s="43">
        <f>IF(B638="","",IF(L638="","SEM BASE",IF(P638="","ESTOQUE NÃO INFORMADO",IF(P638&lt;0,"RUPTURA PREVISTA",IF(D638="Sem histórico","USAR DEMANDA INICIAL",IF(D638="Histórico insuficiente","HISTÓRICO INSUFICIENTE","OK"))))))</f>
        <v/>
      </c>
    </row>
    <row r="639">
      <c r="A639" s="42">
        <f>IF(B639="","",EDATE(EOMONTH('Parâmetros'!$B$2,0)+1,MOD(ROW()-6,12)))</f>
        <v/>
      </c>
      <c r="B63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39" s="43">
        <f>IF(B639="","",INDEX('Parâmetros'!$B$18:$B$117,MATCH(B639,'Parâmetros'!$A$18:$A$117,0)))</f>
        <v/>
      </c>
      <c r="D639" s="43">
        <f>IF(B639="","",INDEX('Parâmetros'!$I$18:$I$117,MATCH(B639,'Parâmetros'!$A$18:$A$117,0)))</f>
        <v/>
      </c>
      <c r="E639" s="44">
        <f>IF(B639="","",IF(COUNTIFS('Histórico'!$B$6:$B$305,B639,'Histórico'!$A$6:$A$305,"&gt;="&amp;EDATE(EOMONTH('Parâmetros'!$B$2,0)+1,-'Parâmetros'!$B$4),'Histórico'!$A$6:$A$305,"&lt;="&amp;'Parâmetros'!$B$2,'Histórico'!$L$6:$L$305,"OK")&gt;='Parâmetros'!$B$11,AVERAGEIFS('Histórico'!$H$6:$H$305,'Histórico'!$B$6:$B$305,B639,'Histórico'!$A$6:$A$305,"&gt;="&amp;EDATE(EOMONTH('Parâmetros'!$B$2,0)+1,-'Parâmetros'!$B$4),'Histórico'!$A$6:$A$305,"&lt;="&amp;'Parâmetros'!$B$2,'Histórico'!$L$6:$L$305,"OK"),IF(INDEX('Parâmetros'!$G$18:$G$117,MATCH(B639,'Parâmetros'!$A$18:$A$117,0))="","",INDEX('Parâmetros'!$G$18:$G$117,MATCH(B639,'Parâmetros'!$A$18:$A$117,0)))))</f>
        <v/>
      </c>
      <c r="F639" s="45">
        <f>IF(B639="","",IF(COUNTIFS('Histórico'!$B$6:$B$305,B639,'Histórico'!$L$6:$L$305,"OK",'Histórico'!$M$6:$M$305,MONTH(A639),'Histórico'!$A$6:$A$305,"&lt;="&amp;'Parâmetros'!$B$2)&gt;='Parâmetros'!$B$12,MAX('Parâmetros'!$B$13,MIN('Parâmetros'!$B$14,IFERROR(AVERAGEIFS('Histórico'!$H$6:$H$305,'Histórico'!$B$6:$B$305,B639,'Histórico'!$L$6:$L$305,"OK",'Histórico'!$M$6:$M$305,MONTH(A639),'Histórico'!$A$6:$A$305,"&lt;="&amp;'Parâmetros'!$B$2)/AVERAGEIFS('Histórico'!$H$6:$H$305,'Histórico'!$B$6:$B$305,B639,'Histórico'!$L$6:$L$305,"OK",'Histórico'!$A$6:$A$305,"&lt;="&amp;'Parâmetros'!$B$2),1))),1))</f>
        <v/>
      </c>
      <c r="G639" s="45">
        <f>IF(OR(A639="",B639=""),"",MAX(0.1,1+SUMPRODUCT(--('Eventos'!$B$6:$B$105&lt;=EOMONTH(A639,0)),--('Eventos'!$C$6:$C$105&gt;=A639),--((('Eventos'!$D$6:$D$105=B639)+('Eventos'!$D$6:$D$105="TODOS"))&gt;0),--('Eventos'!$G$6:$G$105="Ativo"),--('Eventos'!$I$6:$I$105="OK"),'Eventos'!$F$6:$F$105)))</f>
        <v/>
      </c>
      <c r="H639" s="44">
        <f>IF(OR(B639="",E639=""),"",MAX(0,E639*F639*G639))</f>
        <v/>
      </c>
      <c r="I639" s="44">
        <f>IF(H639="","",H639*'Parâmetros'!$B$6)</f>
        <v/>
      </c>
      <c r="J639" s="44">
        <f>IF(H639="","",H639*'Parâmetros'!$B$7)</f>
        <v/>
      </c>
      <c r="K639" s="44">
        <f>IF(H639="","",H639*'Parâmetros'!$B$8)</f>
        <v/>
      </c>
      <c r="L639" s="44">
        <f>IF(H639="","",IF('Parâmetros'!$B$5="Conservador",I639,IF('Parâmetros'!$B$5="Otimista",K639,J639)))</f>
        <v/>
      </c>
      <c r="M639" s="46">
        <f>IF(B639="","",IF(COUNTIFS('Histórico'!$B$6:$B$305,B639,'Histórico'!$J$6:$J$305,"&lt;&gt;")&gt;='Parâmetros'!$B$10,AVERAGEIFS('Histórico'!$K$6:$K$305,'Histórico'!$B$6:$B$305,B639,'Histórico'!$J$6:$J$305,"&lt;&gt;"),'Parâmetros'!$B$9))</f>
        <v/>
      </c>
      <c r="N639" s="44">
        <f>IF(L639="","",MAX(0,L639*(1-M639)))</f>
        <v/>
      </c>
      <c r="O639" s="44">
        <f>IF(L639="","",L639*(1+M639))</f>
        <v/>
      </c>
      <c r="P639" s="44">
        <f>IF(L639="","",IF(INDEX('Parâmetros'!$E$18:$E$117,MATCH(B639,'Parâmetros'!$A$18:$A$117,0))="","",INDEX('Parâmetros'!$E$18:$E$117,MATCH(B639,'Parâmetros'!$A$18:$A$117,0))+N(INDEX('Parâmetros'!$F$18:$F$117,MATCH(B639,'Parâmetros'!$A$18:$A$117,0)))-SUMIFS($L$6:L639,$B$6:B639,B639,$A$6:A639,"&lt;="&amp;A639)))</f>
        <v/>
      </c>
      <c r="Q639" s="44">
        <f>IF(P639="","",MAX(0,-P639))</f>
        <v/>
      </c>
      <c r="R639" s="43">
        <f>IF(B639="","",IF(L639="","SEM BASE",IF(P639="","ESTOQUE NÃO INFORMADO",IF(P639&lt;0,"RUPTURA PREVISTA",IF(D639="Sem histórico","USAR DEMANDA INICIAL",IF(D639="Histórico insuficiente","HISTÓRICO INSUFICIENTE","OK"))))))</f>
        <v/>
      </c>
    </row>
    <row r="640">
      <c r="A640" s="42">
        <f>IF(B640="","",EDATE(EOMONTH('Parâmetros'!$B$2,0)+1,MOD(ROW()-6,12)))</f>
        <v/>
      </c>
      <c r="B64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40" s="43">
        <f>IF(B640="","",INDEX('Parâmetros'!$B$18:$B$117,MATCH(B640,'Parâmetros'!$A$18:$A$117,0)))</f>
        <v/>
      </c>
      <c r="D640" s="43">
        <f>IF(B640="","",INDEX('Parâmetros'!$I$18:$I$117,MATCH(B640,'Parâmetros'!$A$18:$A$117,0)))</f>
        <v/>
      </c>
      <c r="E640" s="44">
        <f>IF(B640="","",IF(COUNTIFS('Histórico'!$B$6:$B$305,B640,'Histórico'!$A$6:$A$305,"&gt;="&amp;EDATE(EOMONTH('Parâmetros'!$B$2,0)+1,-'Parâmetros'!$B$4),'Histórico'!$A$6:$A$305,"&lt;="&amp;'Parâmetros'!$B$2,'Histórico'!$L$6:$L$305,"OK")&gt;='Parâmetros'!$B$11,AVERAGEIFS('Histórico'!$H$6:$H$305,'Histórico'!$B$6:$B$305,B640,'Histórico'!$A$6:$A$305,"&gt;="&amp;EDATE(EOMONTH('Parâmetros'!$B$2,0)+1,-'Parâmetros'!$B$4),'Histórico'!$A$6:$A$305,"&lt;="&amp;'Parâmetros'!$B$2,'Histórico'!$L$6:$L$305,"OK"),IF(INDEX('Parâmetros'!$G$18:$G$117,MATCH(B640,'Parâmetros'!$A$18:$A$117,0))="","",INDEX('Parâmetros'!$G$18:$G$117,MATCH(B640,'Parâmetros'!$A$18:$A$117,0)))))</f>
        <v/>
      </c>
      <c r="F640" s="45">
        <f>IF(B640="","",IF(COUNTIFS('Histórico'!$B$6:$B$305,B640,'Histórico'!$L$6:$L$305,"OK",'Histórico'!$M$6:$M$305,MONTH(A640),'Histórico'!$A$6:$A$305,"&lt;="&amp;'Parâmetros'!$B$2)&gt;='Parâmetros'!$B$12,MAX('Parâmetros'!$B$13,MIN('Parâmetros'!$B$14,IFERROR(AVERAGEIFS('Histórico'!$H$6:$H$305,'Histórico'!$B$6:$B$305,B640,'Histórico'!$L$6:$L$305,"OK",'Histórico'!$M$6:$M$305,MONTH(A640),'Histórico'!$A$6:$A$305,"&lt;="&amp;'Parâmetros'!$B$2)/AVERAGEIFS('Histórico'!$H$6:$H$305,'Histórico'!$B$6:$B$305,B640,'Histórico'!$L$6:$L$305,"OK",'Histórico'!$A$6:$A$305,"&lt;="&amp;'Parâmetros'!$B$2),1))),1))</f>
        <v/>
      </c>
      <c r="G640" s="45">
        <f>IF(OR(A640="",B640=""),"",MAX(0.1,1+SUMPRODUCT(--('Eventos'!$B$6:$B$105&lt;=EOMONTH(A640,0)),--('Eventos'!$C$6:$C$105&gt;=A640),--((('Eventos'!$D$6:$D$105=B640)+('Eventos'!$D$6:$D$105="TODOS"))&gt;0),--('Eventos'!$G$6:$G$105="Ativo"),--('Eventos'!$I$6:$I$105="OK"),'Eventos'!$F$6:$F$105)))</f>
        <v/>
      </c>
      <c r="H640" s="44">
        <f>IF(OR(B640="",E640=""),"",MAX(0,E640*F640*G640))</f>
        <v/>
      </c>
      <c r="I640" s="44">
        <f>IF(H640="","",H640*'Parâmetros'!$B$6)</f>
        <v/>
      </c>
      <c r="J640" s="44">
        <f>IF(H640="","",H640*'Parâmetros'!$B$7)</f>
        <v/>
      </c>
      <c r="K640" s="44">
        <f>IF(H640="","",H640*'Parâmetros'!$B$8)</f>
        <v/>
      </c>
      <c r="L640" s="44">
        <f>IF(H640="","",IF('Parâmetros'!$B$5="Conservador",I640,IF('Parâmetros'!$B$5="Otimista",K640,J640)))</f>
        <v/>
      </c>
      <c r="M640" s="46">
        <f>IF(B640="","",IF(COUNTIFS('Histórico'!$B$6:$B$305,B640,'Histórico'!$J$6:$J$305,"&lt;&gt;")&gt;='Parâmetros'!$B$10,AVERAGEIFS('Histórico'!$K$6:$K$305,'Histórico'!$B$6:$B$305,B640,'Histórico'!$J$6:$J$305,"&lt;&gt;"),'Parâmetros'!$B$9))</f>
        <v/>
      </c>
      <c r="N640" s="44">
        <f>IF(L640="","",MAX(0,L640*(1-M640)))</f>
        <v/>
      </c>
      <c r="O640" s="44">
        <f>IF(L640="","",L640*(1+M640))</f>
        <v/>
      </c>
      <c r="P640" s="44">
        <f>IF(L640="","",IF(INDEX('Parâmetros'!$E$18:$E$117,MATCH(B640,'Parâmetros'!$A$18:$A$117,0))="","",INDEX('Parâmetros'!$E$18:$E$117,MATCH(B640,'Parâmetros'!$A$18:$A$117,0))+N(INDEX('Parâmetros'!$F$18:$F$117,MATCH(B640,'Parâmetros'!$A$18:$A$117,0)))-SUMIFS($L$6:L640,$B$6:B640,B640,$A$6:A640,"&lt;="&amp;A640)))</f>
        <v/>
      </c>
      <c r="Q640" s="44">
        <f>IF(P640="","",MAX(0,-P640))</f>
        <v/>
      </c>
      <c r="R640" s="43">
        <f>IF(B640="","",IF(L640="","SEM BASE",IF(P640="","ESTOQUE NÃO INFORMADO",IF(P640&lt;0,"RUPTURA PREVISTA",IF(D640="Sem histórico","USAR DEMANDA INICIAL",IF(D640="Histórico insuficiente","HISTÓRICO INSUFICIENTE","OK"))))))</f>
        <v/>
      </c>
    </row>
    <row r="641">
      <c r="A641" s="42">
        <f>IF(B641="","",EDATE(EOMONTH('Parâmetros'!$B$2,0)+1,MOD(ROW()-6,12)))</f>
        <v/>
      </c>
      <c r="B64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41" s="43">
        <f>IF(B641="","",INDEX('Parâmetros'!$B$18:$B$117,MATCH(B641,'Parâmetros'!$A$18:$A$117,0)))</f>
        <v/>
      </c>
      <c r="D641" s="43">
        <f>IF(B641="","",INDEX('Parâmetros'!$I$18:$I$117,MATCH(B641,'Parâmetros'!$A$18:$A$117,0)))</f>
        <v/>
      </c>
      <c r="E641" s="44">
        <f>IF(B641="","",IF(COUNTIFS('Histórico'!$B$6:$B$305,B641,'Histórico'!$A$6:$A$305,"&gt;="&amp;EDATE(EOMONTH('Parâmetros'!$B$2,0)+1,-'Parâmetros'!$B$4),'Histórico'!$A$6:$A$305,"&lt;="&amp;'Parâmetros'!$B$2,'Histórico'!$L$6:$L$305,"OK")&gt;='Parâmetros'!$B$11,AVERAGEIFS('Histórico'!$H$6:$H$305,'Histórico'!$B$6:$B$305,B641,'Histórico'!$A$6:$A$305,"&gt;="&amp;EDATE(EOMONTH('Parâmetros'!$B$2,0)+1,-'Parâmetros'!$B$4),'Histórico'!$A$6:$A$305,"&lt;="&amp;'Parâmetros'!$B$2,'Histórico'!$L$6:$L$305,"OK"),IF(INDEX('Parâmetros'!$G$18:$G$117,MATCH(B641,'Parâmetros'!$A$18:$A$117,0))="","",INDEX('Parâmetros'!$G$18:$G$117,MATCH(B641,'Parâmetros'!$A$18:$A$117,0)))))</f>
        <v/>
      </c>
      <c r="F641" s="45">
        <f>IF(B641="","",IF(COUNTIFS('Histórico'!$B$6:$B$305,B641,'Histórico'!$L$6:$L$305,"OK",'Histórico'!$M$6:$M$305,MONTH(A641),'Histórico'!$A$6:$A$305,"&lt;="&amp;'Parâmetros'!$B$2)&gt;='Parâmetros'!$B$12,MAX('Parâmetros'!$B$13,MIN('Parâmetros'!$B$14,IFERROR(AVERAGEIFS('Histórico'!$H$6:$H$305,'Histórico'!$B$6:$B$305,B641,'Histórico'!$L$6:$L$305,"OK",'Histórico'!$M$6:$M$305,MONTH(A641),'Histórico'!$A$6:$A$305,"&lt;="&amp;'Parâmetros'!$B$2)/AVERAGEIFS('Histórico'!$H$6:$H$305,'Histórico'!$B$6:$B$305,B641,'Histórico'!$L$6:$L$305,"OK",'Histórico'!$A$6:$A$305,"&lt;="&amp;'Parâmetros'!$B$2),1))),1))</f>
        <v/>
      </c>
      <c r="G641" s="45">
        <f>IF(OR(A641="",B641=""),"",MAX(0.1,1+SUMPRODUCT(--('Eventos'!$B$6:$B$105&lt;=EOMONTH(A641,0)),--('Eventos'!$C$6:$C$105&gt;=A641),--((('Eventos'!$D$6:$D$105=B641)+('Eventos'!$D$6:$D$105="TODOS"))&gt;0),--('Eventos'!$G$6:$G$105="Ativo"),--('Eventos'!$I$6:$I$105="OK"),'Eventos'!$F$6:$F$105)))</f>
        <v/>
      </c>
      <c r="H641" s="44">
        <f>IF(OR(B641="",E641=""),"",MAX(0,E641*F641*G641))</f>
        <v/>
      </c>
      <c r="I641" s="44">
        <f>IF(H641="","",H641*'Parâmetros'!$B$6)</f>
        <v/>
      </c>
      <c r="J641" s="44">
        <f>IF(H641="","",H641*'Parâmetros'!$B$7)</f>
        <v/>
      </c>
      <c r="K641" s="44">
        <f>IF(H641="","",H641*'Parâmetros'!$B$8)</f>
        <v/>
      </c>
      <c r="L641" s="44">
        <f>IF(H641="","",IF('Parâmetros'!$B$5="Conservador",I641,IF('Parâmetros'!$B$5="Otimista",K641,J641)))</f>
        <v/>
      </c>
      <c r="M641" s="46">
        <f>IF(B641="","",IF(COUNTIFS('Histórico'!$B$6:$B$305,B641,'Histórico'!$J$6:$J$305,"&lt;&gt;")&gt;='Parâmetros'!$B$10,AVERAGEIFS('Histórico'!$K$6:$K$305,'Histórico'!$B$6:$B$305,B641,'Histórico'!$J$6:$J$305,"&lt;&gt;"),'Parâmetros'!$B$9))</f>
        <v/>
      </c>
      <c r="N641" s="44">
        <f>IF(L641="","",MAX(0,L641*(1-M641)))</f>
        <v/>
      </c>
      <c r="O641" s="44">
        <f>IF(L641="","",L641*(1+M641))</f>
        <v/>
      </c>
      <c r="P641" s="44">
        <f>IF(L641="","",IF(INDEX('Parâmetros'!$E$18:$E$117,MATCH(B641,'Parâmetros'!$A$18:$A$117,0))="","",INDEX('Parâmetros'!$E$18:$E$117,MATCH(B641,'Parâmetros'!$A$18:$A$117,0))+N(INDEX('Parâmetros'!$F$18:$F$117,MATCH(B641,'Parâmetros'!$A$18:$A$117,0)))-SUMIFS($L$6:L641,$B$6:B641,B641,$A$6:A641,"&lt;="&amp;A641)))</f>
        <v/>
      </c>
      <c r="Q641" s="44">
        <f>IF(P641="","",MAX(0,-P641))</f>
        <v/>
      </c>
      <c r="R641" s="43">
        <f>IF(B641="","",IF(L641="","SEM BASE",IF(P641="","ESTOQUE NÃO INFORMADO",IF(P641&lt;0,"RUPTURA PREVISTA",IF(D641="Sem histórico","USAR DEMANDA INICIAL",IF(D641="Histórico insuficiente","HISTÓRICO INSUFICIENTE","OK"))))))</f>
        <v/>
      </c>
    </row>
    <row r="642">
      <c r="A642" s="42">
        <f>IF(B642="","",EDATE(EOMONTH('Parâmetros'!$B$2,0)+1,MOD(ROW()-6,12)))</f>
        <v/>
      </c>
      <c r="B64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42" s="43">
        <f>IF(B642="","",INDEX('Parâmetros'!$B$18:$B$117,MATCH(B642,'Parâmetros'!$A$18:$A$117,0)))</f>
        <v/>
      </c>
      <c r="D642" s="43">
        <f>IF(B642="","",INDEX('Parâmetros'!$I$18:$I$117,MATCH(B642,'Parâmetros'!$A$18:$A$117,0)))</f>
        <v/>
      </c>
      <c r="E642" s="44">
        <f>IF(B642="","",IF(COUNTIFS('Histórico'!$B$6:$B$305,B642,'Histórico'!$A$6:$A$305,"&gt;="&amp;EDATE(EOMONTH('Parâmetros'!$B$2,0)+1,-'Parâmetros'!$B$4),'Histórico'!$A$6:$A$305,"&lt;="&amp;'Parâmetros'!$B$2,'Histórico'!$L$6:$L$305,"OK")&gt;='Parâmetros'!$B$11,AVERAGEIFS('Histórico'!$H$6:$H$305,'Histórico'!$B$6:$B$305,B642,'Histórico'!$A$6:$A$305,"&gt;="&amp;EDATE(EOMONTH('Parâmetros'!$B$2,0)+1,-'Parâmetros'!$B$4),'Histórico'!$A$6:$A$305,"&lt;="&amp;'Parâmetros'!$B$2,'Histórico'!$L$6:$L$305,"OK"),IF(INDEX('Parâmetros'!$G$18:$G$117,MATCH(B642,'Parâmetros'!$A$18:$A$117,0))="","",INDEX('Parâmetros'!$G$18:$G$117,MATCH(B642,'Parâmetros'!$A$18:$A$117,0)))))</f>
        <v/>
      </c>
      <c r="F642" s="45">
        <f>IF(B642="","",IF(COUNTIFS('Histórico'!$B$6:$B$305,B642,'Histórico'!$L$6:$L$305,"OK",'Histórico'!$M$6:$M$305,MONTH(A642),'Histórico'!$A$6:$A$305,"&lt;="&amp;'Parâmetros'!$B$2)&gt;='Parâmetros'!$B$12,MAX('Parâmetros'!$B$13,MIN('Parâmetros'!$B$14,IFERROR(AVERAGEIFS('Histórico'!$H$6:$H$305,'Histórico'!$B$6:$B$305,B642,'Histórico'!$L$6:$L$305,"OK",'Histórico'!$M$6:$M$305,MONTH(A642),'Histórico'!$A$6:$A$305,"&lt;="&amp;'Parâmetros'!$B$2)/AVERAGEIFS('Histórico'!$H$6:$H$305,'Histórico'!$B$6:$B$305,B642,'Histórico'!$L$6:$L$305,"OK",'Histórico'!$A$6:$A$305,"&lt;="&amp;'Parâmetros'!$B$2),1))),1))</f>
        <v/>
      </c>
      <c r="G642" s="45">
        <f>IF(OR(A642="",B642=""),"",MAX(0.1,1+SUMPRODUCT(--('Eventos'!$B$6:$B$105&lt;=EOMONTH(A642,0)),--('Eventos'!$C$6:$C$105&gt;=A642),--((('Eventos'!$D$6:$D$105=B642)+('Eventos'!$D$6:$D$105="TODOS"))&gt;0),--('Eventos'!$G$6:$G$105="Ativo"),--('Eventos'!$I$6:$I$105="OK"),'Eventos'!$F$6:$F$105)))</f>
        <v/>
      </c>
      <c r="H642" s="44">
        <f>IF(OR(B642="",E642=""),"",MAX(0,E642*F642*G642))</f>
        <v/>
      </c>
      <c r="I642" s="44">
        <f>IF(H642="","",H642*'Parâmetros'!$B$6)</f>
        <v/>
      </c>
      <c r="J642" s="44">
        <f>IF(H642="","",H642*'Parâmetros'!$B$7)</f>
        <v/>
      </c>
      <c r="K642" s="44">
        <f>IF(H642="","",H642*'Parâmetros'!$B$8)</f>
        <v/>
      </c>
      <c r="L642" s="44">
        <f>IF(H642="","",IF('Parâmetros'!$B$5="Conservador",I642,IF('Parâmetros'!$B$5="Otimista",K642,J642)))</f>
        <v/>
      </c>
      <c r="M642" s="46">
        <f>IF(B642="","",IF(COUNTIFS('Histórico'!$B$6:$B$305,B642,'Histórico'!$J$6:$J$305,"&lt;&gt;")&gt;='Parâmetros'!$B$10,AVERAGEIFS('Histórico'!$K$6:$K$305,'Histórico'!$B$6:$B$305,B642,'Histórico'!$J$6:$J$305,"&lt;&gt;"),'Parâmetros'!$B$9))</f>
        <v/>
      </c>
      <c r="N642" s="44">
        <f>IF(L642="","",MAX(0,L642*(1-M642)))</f>
        <v/>
      </c>
      <c r="O642" s="44">
        <f>IF(L642="","",L642*(1+M642))</f>
        <v/>
      </c>
      <c r="P642" s="44">
        <f>IF(L642="","",IF(INDEX('Parâmetros'!$E$18:$E$117,MATCH(B642,'Parâmetros'!$A$18:$A$117,0))="","",INDEX('Parâmetros'!$E$18:$E$117,MATCH(B642,'Parâmetros'!$A$18:$A$117,0))+N(INDEX('Parâmetros'!$F$18:$F$117,MATCH(B642,'Parâmetros'!$A$18:$A$117,0)))-SUMIFS($L$6:L642,$B$6:B642,B642,$A$6:A642,"&lt;="&amp;A642)))</f>
        <v/>
      </c>
      <c r="Q642" s="44">
        <f>IF(P642="","",MAX(0,-P642))</f>
        <v/>
      </c>
      <c r="R642" s="43">
        <f>IF(B642="","",IF(L642="","SEM BASE",IF(P642="","ESTOQUE NÃO INFORMADO",IF(P642&lt;0,"RUPTURA PREVISTA",IF(D642="Sem histórico","USAR DEMANDA INICIAL",IF(D642="Histórico insuficiente","HISTÓRICO INSUFICIENTE","OK"))))))</f>
        <v/>
      </c>
    </row>
    <row r="643">
      <c r="A643" s="42">
        <f>IF(B643="","",EDATE(EOMONTH('Parâmetros'!$B$2,0)+1,MOD(ROW()-6,12)))</f>
        <v/>
      </c>
      <c r="B64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43" s="43">
        <f>IF(B643="","",INDEX('Parâmetros'!$B$18:$B$117,MATCH(B643,'Parâmetros'!$A$18:$A$117,0)))</f>
        <v/>
      </c>
      <c r="D643" s="43">
        <f>IF(B643="","",INDEX('Parâmetros'!$I$18:$I$117,MATCH(B643,'Parâmetros'!$A$18:$A$117,0)))</f>
        <v/>
      </c>
      <c r="E643" s="44">
        <f>IF(B643="","",IF(COUNTIFS('Histórico'!$B$6:$B$305,B643,'Histórico'!$A$6:$A$305,"&gt;="&amp;EDATE(EOMONTH('Parâmetros'!$B$2,0)+1,-'Parâmetros'!$B$4),'Histórico'!$A$6:$A$305,"&lt;="&amp;'Parâmetros'!$B$2,'Histórico'!$L$6:$L$305,"OK")&gt;='Parâmetros'!$B$11,AVERAGEIFS('Histórico'!$H$6:$H$305,'Histórico'!$B$6:$B$305,B643,'Histórico'!$A$6:$A$305,"&gt;="&amp;EDATE(EOMONTH('Parâmetros'!$B$2,0)+1,-'Parâmetros'!$B$4),'Histórico'!$A$6:$A$305,"&lt;="&amp;'Parâmetros'!$B$2,'Histórico'!$L$6:$L$305,"OK"),IF(INDEX('Parâmetros'!$G$18:$G$117,MATCH(B643,'Parâmetros'!$A$18:$A$117,0))="","",INDEX('Parâmetros'!$G$18:$G$117,MATCH(B643,'Parâmetros'!$A$18:$A$117,0)))))</f>
        <v/>
      </c>
      <c r="F643" s="45">
        <f>IF(B643="","",IF(COUNTIFS('Histórico'!$B$6:$B$305,B643,'Histórico'!$L$6:$L$305,"OK",'Histórico'!$M$6:$M$305,MONTH(A643),'Histórico'!$A$6:$A$305,"&lt;="&amp;'Parâmetros'!$B$2)&gt;='Parâmetros'!$B$12,MAX('Parâmetros'!$B$13,MIN('Parâmetros'!$B$14,IFERROR(AVERAGEIFS('Histórico'!$H$6:$H$305,'Histórico'!$B$6:$B$305,B643,'Histórico'!$L$6:$L$305,"OK",'Histórico'!$M$6:$M$305,MONTH(A643),'Histórico'!$A$6:$A$305,"&lt;="&amp;'Parâmetros'!$B$2)/AVERAGEIFS('Histórico'!$H$6:$H$305,'Histórico'!$B$6:$B$305,B643,'Histórico'!$L$6:$L$305,"OK",'Histórico'!$A$6:$A$305,"&lt;="&amp;'Parâmetros'!$B$2),1))),1))</f>
        <v/>
      </c>
      <c r="G643" s="45">
        <f>IF(OR(A643="",B643=""),"",MAX(0.1,1+SUMPRODUCT(--('Eventos'!$B$6:$B$105&lt;=EOMONTH(A643,0)),--('Eventos'!$C$6:$C$105&gt;=A643),--((('Eventos'!$D$6:$D$105=B643)+('Eventos'!$D$6:$D$105="TODOS"))&gt;0),--('Eventos'!$G$6:$G$105="Ativo"),--('Eventos'!$I$6:$I$105="OK"),'Eventos'!$F$6:$F$105)))</f>
        <v/>
      </c>
      <c r="H643" s="44">
        <f>IF(OR(B643="",E643=""),"",MAX(0,E643*F643*G643))</f>
        <v/>
      </c>
      <c r="I643" s="44">
        <f>IF(H643="","",H643*'Parâmetros'!$B$6)</f>
        <v/>
      </c>
      <c r="J643" s="44">
        <f>IF(H643="","",H643*'Parâmetros'!$B$7)</f>
        <v/>
      </c>
      <c r="K643" s="44">
        <f>IF(H643="","",H643*'Parâmetros'!$B$8)</f>
        <v/>
      </c>
      <c r="L643" s="44">
        <f>IF(H643="","",IF('Parâmetros'!$B$5="Conservador",I643,IF('Parâmetros'!$B$5="Otimista",K643,J643)))</f>
        <v/>
      </c>
      <c r="M643" s="46">
        <f>IF(B643="","",IF(COUNTIFS('Histórico'!$B$6:$B$305,B643,'Histórico'!$J$6:$J$305,"&lt;&gt;")&gt;='Parâmetros'!$B$10,AVERAGEIFS('Histórico'!$K$6:$K$305,'Histórico'!$B$6:$B$305,B643,'Histórico'!$J$6:$J$305,"&lt;&gt;"),'Parâmetros'!$B$9))</f>
        <v/>
      </c>
      <c r="N643" s="44">
        <f>IF(L643="","",MAX(0,L643*(1-M643)))</f>
        <v/>
      </c>
      <c r="O643" s="44">
        <f>IF(L643="","",L643*(1+M643))</f>
        <v/>
      </c>
      <c r="P643" s="44">
        <f>IF(L643="","",IF(INDEX('Parâmetros'!$E$18:$E$117,MATCH(B643,'Parâmetros'!$A$18:$A$117,0))="","",INDEX('Parâmetros'!$E$18:$E$117,MATCH(B643,'Parâmetros'!$A$18:$A$117,0))+N(INDEX('Parâmetros'!$F$18:$F$117,MATCH(B643,'Parâmetros'!$A$18:$A$117,0)))-SUMIFS($L$6:L643,$B$6:B643,B643,$A$6:A643,"&lt;="&amp;A643)))</f>
        <v/>
      </c>
      <c r="Q643" s="44">
        <f>IF(P643="","",MAX(0,-P643))</f>
        <v/>
      </c>
      <c r="R643" s="43">
        <f>IF(B643="","",IF(L643="","SEM BASE",IF(P643="","ESTOQUE NÃO INFORMADO",IF(P643&lt;0,"RUPTURA PREVISTA",IF(D643="Sem histórico","USAR DEMANDA INICIAL",IF(D643="Histórico insuficiente","HISTÓRICO INSUFICIENTE","OK"))))))</f>
        <v/>
      </c>
    </row>
    <row r="644">
      <c r="A644" s="42">
        <f>IF(B644="","",EDATE(EOMONTH('Parâmetros'!$B$2,0)+1,MOD(ROW()-6,12)))</f>
        <v/>
      </c>
      <c r="B64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44" s="43">
        <f>IF(B644="","",INDEX('Parâmetros'!$B$18:$B$117,MATCH(B644,'Parâmetros'!$A$18:$A$117,0)))</f>
        <v/>
      </c>
      <c r="D644" s="43">
        <f>IF(B644="","",INDEX('Parâmetros'!$I$18:$I$117,MATCH(B644,'Parâmetros'!$A$18:$A$117,0)))</f>
        <v/>
      </c>
      <c r="E644" s="44">
        <f>IF(B644="","",IF(COUNTIFS('Histórico'!$B$6:$B$305,B644,'Histórico'!$A$6:$A$305,"&gt;="&amp;EDATE(EOMONTH('Parâmetros'!$B$2,0)+1,-'Parâmetros'!$B$4),'Histórico'!$A$6:$A$305,"&lt;="&amp;'Parâmetros'!$B$2,'Histórico'!$L$6:$L$305,"OK")&gt;='Parâmetros'!$B$11,AVERAGEIFS('Histórico'!$H$6:$H$305,'Histórico'!$B$6:$B$305,B644,'Histórico'!$A$6:$A$305,"&gt;="&amp;EDATE(EOMONTH('Parâmetros'!$B$2,0)+1,-'Parâmetros'!$B$4),'Histórico'!$A$6:$A$305,"&lt;="&amp;'Parâmetros'!$B$2,'Histórico'!$L$6:$L$305,"OK"),IF(INDEX('Parâmetros'!$G$18:$G$117,MATCH(B644,'Parâmetros'!$A$18:$A$117,0))="","",INDEX('Parâmetros'!$G$18:$G$117,MATCH(B644,'Parâmetros'!$A$18:$A$117,0)))))</f>
        <v/>
      </c>
      <c r="F644" s="45">
        <f>IF(B644="","",IF(COUNTIFS('Histórico'!$B$6:$B$305,B644,'Histórico'!$L$6:$L$305,"OK",'Histórico'!$M$6:$M$305,MONTH(A644),'Histórico'!$A$6:$A$305,"&lt;="&amp;'Parâmetros'!$B$2)&gt;='Parâmetros'!$B$12,MAX('Parâmetros'!$B$13,MIN('Parâmetros'!$B$14,IFERROR(AVERAGEIFS('Histórico'!$H$6:$H$305,'Histórico'!$B$6:$B$305,B644,'Histórico'!$L$6:$L$305,"OK",'Histórico'!$M$6:$M$305,MONTH(A644),'Histórico'!$A$6:$A$305,"&lt;="&amp;'Parâmetros'!$B$2)/AVERAGEIFS('Histórico'!$H$6:$H$305,'Histórico'!$B$6:$B$305,B644,'Histórico'!$L$6:$L$305,"OK",'Histórico'!$A$6:$A$305,"&lt;="&amp;'Parâmetros'!$B$2),1))),1))</f>
        <v/>
      </c>
      <c r="G644" s="45">
        <f>IF(OR(A644="",B644=""),"",MAX(0.1,1+SUMPRODUCT(--('Eventos'!$B$6:$B$105&lt;=EOMONTH(A644,0)),--('Eventos'!$C$6:$C$105&gt;=A644),--((('Eventos'!$D$6:$D$105=B644)+('Eventos'!$D$6:$D$105="TODOS"))&gt;0),--('Eventos'!$G$6:$G$105="Ativo"),--('Eventos'!$I$6:$I$105="OK"),'Eventos'!$F$6:$F$105)))</f>
        <v/>
      </c>
      <c r="H644" s="44">
        <f>IF(OR(B644="",E644=""),"",MAX(0,E644*F644*G644))</f>
        <v/>
      </c>
      <c r="I644" s="44">
        <f>IF(H644="","",H644*'Parâmetros'!$B$6)</f>
        <v/>
      </c>
      <c r="J644" s="44">
        <f>IF(H644="","",H644*'Parâmetros'!$B$7)</f>
        <v/>
      </c>
      <c r="K644" s="44">
        <f>IF(H644="","",H644*'Parâmetros'!$B$8)</f>
        <v/>
      </c>
      <c r="L644" s="44">
        <f>IF(H644="","",IF('Parâmetros'!$B$5="Conservador",I644,IF('Parâmetros'!$B$5="Otimista",K644,J644)))</f>
        <v/>
      </c>
      <c r="M644" s="46">
        <f>IF(B644="","",IF(COUNTIFS('Histórico'!$B$6:$B$305,B644,'Histórico'!$J$6:$J$305,"&lt;&gt;")&gt;='Parâmetros'!$B$10,AVERAGEIFS('Histórico'!$K$6:$K$305,'Histórico'!$B$6:$B$305,B644,'Histórico'!$J$6:$J$305,"&lt;&gt;"),'Parâmetros'!$B$9))</f>
        <v/>
      </c>
      <c r="N644" s="44">
        <f>IF(L644="","",MAX(0,L644*(1-M644)))</f>
        <v/>
      </c>
      <c r="O644" s="44">
        <f>IF(L644="","",L644*(1+M644))</f>
        <v/>
      </c>
      <c r="P644" s="44">
        <f>IF(L644="","",IF(INDEX('Parâmetros'!$E$18:$E$117,MATCH(B644,'Parâmetros'!$A$18:$A$117,0))="","",INDEX('Parâmetros'!$E$18:$E$117,MATCH(B644,'Parâmetros'!$A$18:$A$117,0))+N(INDEX('Parâmetros'!$F$18:$F$117,MATCH(B644,'Parâmetros'!$A$18:$A$117,0)))-SUMIFS($L$6:L644,$B$6:B644,B644,$A$6:A644,"&lt;="&amp;A644)))</f>
        <v/>
      </c>
      <c r="Q644" s="44">
        <f>IF(P644="","",MAX(0,-P644))</f>
        <v/>
      </c>
      <c r="R644" s="43">
        <f>IF(B644="","",IF(L644="","SEM BASE",IF(P644="","ESTOQUE NÃO INFORMADO",IF(P644&lt;0,"RUPTURA PREVISTA",IF(D644="Sem histórico","USAR DEMANDA INICIAL",IF(D644="Histórico insuficiente","HISTÓRICO INSUFICIENTE","OK"))))))</f>
        <v/>
      </c>
    </row>
    <row r="645">
      <c r="A645" s="42">
        <f>IF(B645="","",EDATE(EOMONTH('Parâmetros'!$B$2,0)+1,MOD(ROW()-6,12)))</f>
        <v/>
      </c>
      <c r="B64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45" s="43">
        <f>IF(B645="","",INDEX('Parâmetros'!$B$18:$B$117,MATCH(B645,'Parâmetros'!$A$18:$A$117,0)))</f>
        <v/>
      </c>
      <c r="D645" s="43">
        <f>IF(B645="","",INDEX('Parâmetros'!$I$18:$I$117,MATCH(B645,'Parâmetros'!$A$18:$A$117,0)))</f>
        <v/>
      </c>
      <c r="E645" s="44">
        <f>IF(B645="","",IF(COUNTIFS('Histórico'!$B$6:$B$305,B645,'Histórico'!$A$6:$A$305,"&gt;="&amp;EDATE(EOMONTH('Parâmetros'!$B$2,0)+1,-'Parâmetros'!$B$4),'Histórico'!$A$6:$A$305,"&lt;="&amp;'Parâmetros'!$B$2,'Histórico'!$L$6:$L$305,"OK")&gt;='Parâmetros'!$B$11,AVERAGEIFS('Histórico'!$H$6:$H$305,'Histórico'!$B$6:$B$305,B645,'Histórico'!$A$6:$A$305,"&gt;="&amp;EDATE(EOMONTH('Parâmetros'!$B$2,0)+1,-'Parâmetros'!$B$4),'Histórico'!$A$6:$A$305,"&lt;="&amp;'Parâmetros'!$B$2,'Histórico'!$L$6:$L$305,"OK"),IF(INDEX('Parâmetros'!$G$18:$G$117,MATCH(B645,'Parâmetros'!$A$18:$A$117,0))="","",INDEX('Parâmetros'!$G$18:$G$117,MATCH(B645,'Parâmetros'!$A$18:$A$117,0)))))</f>
        <v/>
      </c>
      <c r="F645" s="45">
        <f>IF(B645="","",IF(COUNTIFS('Histórico'!$B$6:$B$305,B645,'Histórico'!$L$6:$L$305,"OK",'Histórico'!$M$6:$M$305,MONTH(A645),'Histórico'!$A$6:$A$305,"&lt;="&amp;'Parâmetros'!$B$2)&gt;='Parâmetros'!$B$12,MAX('Parâmetros'!$B$13,MIN('Parâmetros'!$B$14,IFERROR(AVERAGEIFS('Histórico'!$H$6:$H$305,'Histórico'!$B$6:$B$305,B645,'Histórico'!$L$6:$L$305,"OK",'Histórico'!$M$6:$M$305,MONTH(A645),'Histórico'!$A$6:$A$305,"&lt;="&amp;'Parâmetros'!$B$2)/AVERAGEIFS('Histórico'!$H$6:$H$305,'Histórico'!$B$6:$B$305,B645,'Histórico'!$L$6:$L$305,"OK",'Histórico'!$A$6:$A$305,"&lt;="&amp;'Parâmetros'!$B$2),1))),1))</f>
        <v/>
      </c>
      <c r="G645" s="45">
        <f>IF(OR(A645="",B645=""),"",MAX(0.1,1+SUMPRODUCT(--('Eventos'!$B$6:$B$105&lt;=EOMONTH(A645,0)),--('Eventos'!$C$6:$C$105&gt;=A645),--((('Eventos'!$D$6:$D$105=B645)+('Eventos'!$D$6:$D$105="TODOS"))&gt;0),--('Eventos'!$G$6:$G$105="Ativo"),--('Eventos'!$I$6:$I$105="OK"),'Eventos'!$F$6:$F$105)))</f>
        <v/>
      </c>
      <c r="H645" s="44">
        <f>IF(OR(B645="",E645=""),"",MAX(0,E645*F645*G645))</f>
        <v/>
      </c>
      <c r="I645" s="44">
        <f>IF(H645="","",H645*'Parâmetros'!$B$6)</f>
        <v/>
      </c>
      <c r="J645" s="44">
        <f>IF(H645="","",H645*'Parâmetros'!$B$7)</f>
        <v/>
      </c>
      <c r="K645" s="44">
        <f>IF(H645="","",H645*'Parâmetros'!$B$8)</f>
        <v/>
      </c>
      <c r="L645" s="44">
        <f>IF(H645="","",IF('Parâmetros'!$B$5="Conservador",I645,IF('Parâmetros'!$B$5="Otimista",K645,J645)))</f>
        <v/>
      </c>
      <c r="M645" s="46">
        <f>IF(B645="","",IF(COUNTIFS('Histórico'!$B$6:$B$305,B645,'Histórico'!$J$6:$J$305,"&lt;&gt;")&gt;='Parâmetros'!$B$10,AVERAGEIFS('Histórico'!$K$6:$K$305,'Histórico'!$B$6:$B$305,B645,'Histórico'!$J$6:$J$305,"&lt;&gt;"),'Parâmetros'!$B$9))</f>
        <v/>
      </c>
      <c r="N645" s="44">
        <f>IF(L645="","",MAX(0,L645*(1-M645)))</f>
        <v/>
      </c>
      <c r="O645" s="44">
        <f>IF(L645="","",L645*(1+M645))</f>
        <v/>
      </c>
      <c r="P645" s="44">
        <f>IF(L645="","",IF(INDEX('Parâmetros'!$E$18:$E$117,MATCH(B645,'Parâmetros'!$A$18:$A$117,0))="","",INDEX('Parâmetros'!$E$18:$E$117,MATCH(B645,'Parâmetros'!$A$18:$A$117,0))+N(INDEX('Parâmetros'!$F$18:$F$117,MATCH(B645,'Parâmetros'!$A$18:$A$117,0)))-SUMIFS($L$6:L645,$B$6:B645,B645,$A$6:A645,"&lt;="&amp;A645)))</f>
        <v/>
      </c>
      <c r="Q645" s="44">
        <f>IF(P645="","",MAX(0,-P645))</f>
        <v/>
      </c>
      <c r="R645" s="43">
        <f>IF(B645="","",IF(L645="","SEM BASE",IF(P645="","ESTOQUE NÃO INFORMADO",IF(P645&lt;0,"RUPTURA PREVISTA",IF(D645="Sem histórico","USAR DEMANDA INICIAL",IF(D645="Histórico insuficiente","HISTÓRICO INSUFICIENTE","OK"))))))</f>
        <v/>
      </c>
    </row>
    <row r="646">
      <c r="A646" s="42">
        <f>IF(B646="","",EDATE(EOMONTH('Parâmetros'!$B$2,0)+1,MOD(ROW()-6,12)))</f>
        <v/>
      </c>
      <c r="B64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46" s="43">
        <f>IF(B646="","",INDEX('Parâmetros'!$B$18:$B$117,MATCH(B646,'Parâmetros'!$A$18:$A$117,0)))</f>
        <v/>
      </c>
      <c r="D646" s="43">
        <f>IF(B646="","",INDEX('Parâmetros'!$I$18:$I$117,MATCH(B646,'Parâmetros'!$A$18:$A$117,0)))</f>
        <v/>
      </c>
      <c r="E646" s="44">
        <f>IF(B646="","",IF(COUNTIFS('Histórico'!$B$6:$B$305,B646,'Histórico'!$A$6:$A$305,"&gt;="&amp;EDATE(EOMONTH('Parâmetros'!$B$2,0)+1,-'Parâmetros'!$B$4),'Histórico'!$A$6:$A$305,"&lt;="&amp;'Parâmetros'!$B$2,'Histórico'!$L$6:$L$305,"OK")&gt;='Parâmetros'!$B$11,AVERAGEIFS('Histórico'!$H$6:$H$305,'Histórico'!$B$6:$B$305,B646,'Histórico'!$A$6:$A$305,"&gt;="&amp;EDATE(EOMONTH('Parâmetros'!$B$2,0)+1,-'Parâmetros'!$B$4),'Histórico'!$A$6:$A$305,"&lt;="&amp;'Parâmetros'!$B$2,'Histórico'!$L$6:$L$305,"OK"),IF(INDEX('Parâmetros'!$G$18:$G$117,MATCH(B646,'Parâmetros'!$A$18:$A$117,0))="","",INDEX('Parâmetros'!$G$18:$G$117,MATCH(B646,'Parâmetros'!$A$18:$A$117,0)))))</f>
        <v/>
      </c>
      <c r="F646" s="45">
        <f>IF(B646="","",IF(COUNTIFS('Histórico'!$B$6:$B$305,B646,'Histórico'!$L$6:$L$305,"OK",'Histórico'!$M$6:$M$305,MONTH(A646),'Histórico'!$A$6:$A$305,"&lt;="&amp;'Parâmetros'!$B$2)&gt;='Parâmetros'!$B$12,MAX('Parâmetros'!$B$13,MIN('Parâmetros'!$B$14,IFERROR(AVERAGEIFS('Histórico'!$H$6:$H$305,'Histórico'!$B$6:$B$305,B646,'Histórico'!$L$6:$L$305,"OK",'Histórico'!$M$6:$M$305,MONTH(A646),'Histórico'!$A$6:$A$305,"&lt;="&amp;'Parâmetros'!$B$2)/AVERAGEIFS('Histórico'!$H$6:$H$305,'Histórico'!$B$6:$B$305,B646,'Histórico'!$L$6:$L$305,"OK",'Histórico'!$A$6:$A$305,"&lt;="&amp;'Parâmetros'!$B$2),1))),1))</f>
        <v/>
      </c>
      <c r="G646" s="45">
        <f>IF(OR(A646="",B646=""),"",MAX(0.1,1+SUMPRODUCT(--('Eventos'!$B$6:$B$105&lt;=EOMONTH(A646,0)),--('Eventos'!$C$6:$C$105&gt;=A646),--((('Eventos'!$D$6:$D$105=B646)+('Eventos'!$D$6:$D$105="TODOS"))&gt;0),--('Eventos'!$G$6:$G$105="Ativo"),--('Eventos'!$I$6:$I$105="OK"),'Eventos'!$F$6:$F$105)))</f>
        <v/>
      </c>
      <c r="H646" s="44">
        <f>IF(OR(B646="",E646=""),"",MAX(0,E646*F646*G646))</f>
        <v/>
      </c>
      <c r="I646" s="44">
        <f>IF(H646="","",H646*'Parâmetros'!$B$6)</f>
        <v/>
      </c>
      <c r="J646" s="44">
        <f>IF(H646="","",H646*'Parâmetros'!$B$7)</f>
        <v/>
      </c>
      <c r="K646" s="44">
        <f>IF(H646="","",H646*'Parâmetros'!$B$8)</f>
        <v/>
      </c>
      <c r="L646" s="44">
        <f>IF(H646="","",IF('Parâmetros'!$B$5="Conservador",I646,IF('Parâmetros'!$B$5="Otimista",K646,J646)))</f>
        <v/>
      </c>
      <c r="M646" s="46">
        <f>IF(B646="","",IF(COUNTIFS('Histórico'!$B$6:$B$305,B646,'Histórico'!$J$6:$J$305,"&lt;&gt;")&gt;='Parâmetros'!$B$10,AVERAGEIFS('Histórico'!$K$6:$K$305,'Histórico'!$B$6:$B$305,B646,'Histórico'!$J$6:$J$305,"&lt;&gt;"),'Parâmetros'!$B$9))</f>
        <v/>
      </c>
      <c r="N646" s="44">
        <f>IF(L646="","",MAX(0,L646*(1-M646)))</f>
        <v/>
      </c>
      <c r="O646" s="44">
        <f>IF(L646="","",L646*(1+M646))</f>
        <v/>
      </c>
      <c r="P646" s="44">
        <f>IF(L646="","",IF(INDEX('Parâmetros'!$E$18:$E$117,MATCH(B646,'Parâmetros'!$A$18:$A$117,0))="","",INDEX('Parâmetros'!$E$18:$E$117,MATCH(B646,'Parâmetros'!$A$18:$A$117,0))+N(INDEX('Parâmetros'!$F$18:$F$117,MATCH(B646,'Parâmetros'!$A$18:$A$117,0)))-SUMIFS($L$6:L646,$B$6:B646,B646,$A$6:A646,"&lt;="&amp;A646)))</f>
        <v/>
      </c>
      <c r="Q646" s="44">
        <f>IF(P646="","",MAX(0,-P646))</f>
        <v/>
      </c>
      <c r="R646" s="43">
        <f>IF(B646="","",IF(L646="","SEM BASE",IF(P646="","ESTOQUE NÃO INFORMADO",IF(P646&lt;0,"RUPTURA PREVISTA",IF(D646="Sem histórico","USAR DEMANDA INICIAL",IF(D646="Histórico insuficiente","HISTÓRICO INSUFICIENTE","OK"))))))</f>
        <v/>
      </c>
    </row>
    <row r="647">
      <c r="A647" s="42">
        <f>IF(B647="","",EDATE(EOMONTH('Parâmetros'!$B$2,0)+1,MOD(ROW()-6,12)))</f>
        <v/>
      </c>
      <c r="B64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47" s="43">
        <f>IF(B647="","",INDEX('Parâmetros'!$B$18:$B$117,MATCH(B647,'Parâmetros'!$A$18:$A$117,0)))</f>
        <v/>
      </c>
      <c r="D647" s="43">
        <f>IF(B647="","",INDEX('Parâmetros'!$I$18:$I$117,MATCH(B647,'Parâmetros'!$A$18:$A$117,0)))</f>
        <v/>
      </c>
      <c r="E647" s="44">
        <f>IF(B647="","",IF(COUNTIFS('Histórico'!$B$6:$B$305,B647,'Histórico'!$A$6:$A$305,"&gt;="&amp;EDATE(EOMONTH('Parâmetros'!$B$2,0)+1,-'Parâmetros'!$B$4),'Histórico'!$A$6:$A$305,"&lt;="&amp;'Parâmetros'!$B$2,'Histórico'!$L$6:$L$305,"OK")&gt;='Parâmetros'!$B$11,AVERAGEIFS('Histórico'!$H$6:$H$305,'Histórico'!$B$6:$B$305,B647,'Histórico'!$A$6:$A$305,"&gt;="&amp;EDATE(EOMONTH('Parâmetros'!$B$2,0)+1,-'Parâmetros'!$B$4),'Histórico'!$A$6:$A$305,"&lt;="&amp;'Parâmetros'!$B$2,'Histórico'!$L$6:$L$305,"OK"),IF(INDEX('Parâmetros'!$G$18:$G$117,MATCH(B647,'Parâmetros'!$A$18:$A$117,0))="","",INDEX('Parâmetros'!$G$18:$G$117,MATCH(B647,'Parâmetros'!$A$18:$A$117,0)))))</f>
        <v/>
      </c>
      <c r="F647" s="45">
        <f>IF(B647="","",IF(COUNTIFS('Histórico'!$B$6:$B$305,B647,'Histórico'!$L$6:$L$305,"OK",'Histórico'!$M$6:$M$305,MONTH(A647),'Histórico'!$A$6:$A$305,"&lt;="&amp;'Parâmetros'!$B$2)&gt;='Parâmetros'!$B$12,MAX('Parâmetros'!$B$13,MIN('Parâmetros'!$B$14,IFERROR(AVERAGEIFS('Histórico'!$H$6:$H$305,'Histórico'!$B$6:$B$305,B647,'Histórico'!$L$6:$L$305,"OK",'Histórico'!$M$6:$M$305,MONTH(A647),'Histórico'!$A$6:$A$305,"&lt;="&amp;'Parâmetros'!$B$2)/AVERAGEIFS('Histórico'!$H$6:$H$305,'Histórico'!$B$6:$B$305,B647,'Histórico'!$L$6:$L$305,"OK",'Histórico'!$A$6:$A$305,"&lt;="&amp;'Parâmetros'!$B$2),1))),1))</f>
        <v/>
      </c>
      <c r="G647" s="45">
        <f>IF(OR(A647="",B647=""),"",MAX(0.1,1+SUMPRODUCT(--('Eventos'!$B$6:$B$105&lt;=EOMONTH(A647,0)),--('Eventos'!$C$6:$C$105&gt;=A647),--((('Eventos'!$D$6:$D$105=B647)+('Eventos'!$D$6:$D$105="TODOS"))&gt;0),--('Eventos'!$G$6:$G$105="Ativo"),--('Eventos'!$I$6:$I$105="OK"),'Eventos'!$F$6:$F$105)))</f>
        <v/>
      </c>
      <c r="H647" s="44">
        <f>IF(OR(B647="",E647=""),"",MAX(0,E647*F647*G647))</f>
        <v/>
      </c>
      <c r="I647" s="44">
        <f>IF(H647="","",H647*'Parâmetros'!$B$6)</f>
        <v/>
      </c>
      <c r="J647" s="44">
        <f>IF(H647="","",H647*'Parâmetros'!$B$7)</f>
        <v/>
      </c>
      <c r="K647" s="44">
        <f>IF(H647="","",H647*'Parâmetros'!$B$8)</f>
        <v/>
      </c>
      <c r="L647" s="44">
        <f>IF(H647="","",IF('Parâmetros'!$B$5="Conservador",I647,IF('Parâmetros'!$B$5="Otimista",K647,J647)))</f>
        <v/>
      </c>
      <c r="M647" s="46">
        <f>IF(B647="","",IF(COUNTIFS('Histórico'!$B$6:$B$305,B647,'Histórico'!$J$6:$J$305,"&lt;&gt;")&gt;='Parâmetros'!$B$10,AVERAGEIFS('Histórico'!$K$6:$K$305,'Histórico'!$B$6:$B$305,B647,'Histórico'!$J$6:$J$305,"&lt;&gt;"),'Parâmetros'!$B$9))</f>
        <v/>
      </c>
      <c r="N647" s="44">
        <f>IF(L647="","",MAX(0,L647*(1-M647)))</f>
        <v/>
      </c>
      <c r="O647" s="44">
        <f>IF(L647="","",L647*(1+M647))</f>
        <v/>
      </c>
      <c r="P647" s="44">
        <f>IF(L647="","",IF(INDEX('Parâmetros'!$E$18:$E$117,MATCH(B647,'Parâmetros'!$A$18:$A$117,0))="","",INDEX('Parâmetros'!$E$18:$E$117,MATCH(B647,'Parâmetros'!$A$18:$A$117,0))+N(INDEX('Parâmetros'!$F$18:$F$117,MATCH(B647,'Parâmetros'!$A$18:$A$117,0)))-SUMIFS($L$6:L647,$B$6:B647,B647,$A$6:A647,"&lt;="&amp;A647)))</f>
        <v/>
      </c>
      <c r="Q647" s="44">
        <f>IF(P647="","",MAX(0,-P647))</f>
        <v/>
      </c>
      <c r="R647" s="43">
        <f>IF(B647="","",IF(L647="","SEM BASE",IF(P647="","ESTOQUE NÃO INFORMADO",IF(P647&lt;0,"RUPTURA PREVISTA",IF(D647="Sem histórico","USAR DEMANDA INICIAL",IF(D647="Histórico insuficiente","HISTÓRICO INSUFICIENTE","OK"))))))</f>
        <v/>
      </c>
    </row>
    <row r="648">
      <c r="A648" s="42">
        <f>IF(B648="","",EDATE(EOMONTH('Parâmetros'!$B$2,0)+1,MOD(ROW()-6,12)))</f>
        <v/>
      </c>
      <c r="B64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48" s="43">
        <f>IF(B648="","",INDEX('Parâmetros'!$B$18:$B$117,MATCH(B648,'Parâmetros'!$A$18:$A$117,0)))</f>
        <v/>
      </c>
      <c r="D648" s="43">
        <f>IF(B648="","",INDEX('Parâmetros'!$I$18:$I$117,MATCH(B648,'Parâmetros'!$A$18:$A$117,0)))</f>
        <v/>
      </c>
      <c r="E648" s="44">
        <f>IF(B648="","",IF(COUNTIFS('Histórico'!$B$6:$B$305,B648,'Histórico'!$A$6:$A$305,"&gt;="&amp;EDATE(EOMONTH('Parâmetros'!$B$2,0)+1,-'Parâmetros'!$B$4),'Histórico'!$A$6:$A$305,"&lt;="&amp;'Parâmetros'!$B$2,'Histórico'!$L$6:$L$305,"OK")&gt;='Parâmetros'!$B$11,AVERAGEIFS('Histórico'!$H$6:$H$305,'Histórico'!$B$6:$B$305,B648,'Histórico'!$A$6:$A$305,"&gt;="&amp;EDATE(EOMONTH('Parâmetros'!$B$2,0)+1,-'Parâmetros'!$B$4),'Histórico'!$A$6:$A$305,"&lt;="&amp;'Parâmetros'!$B$2,'Histórico'!$L$6:$L$305,"OK"),IF(INDEX('Parâmetros'!$G$18:$G$117,MATCH(B648,'Parâmetros'!$A$18:$A$117,0))="","",INDEX('Parâmetros'!$G$18:$G$117,MATCH(B648,'Parâmetros'!$A$18:$A$117,0)))))</f>
        <v/>
      </c>
      <c r="F648" s="45">
        <f>IF(B648="","",IF(COUNTIFS('Histórico'!$B$6:$B$305,B648,'Histórico'!$L$6:$L$305,"OK",'Histórico'!$M$6:$M$305,MONTH(A648),'Histórico'!$A$6:$A$305,"&lt;="&amp;'Parâmetros'!$B$2)&gt;='Parâmetros'!$B$12,MAX('Parâmetros'!$B$13,MIN('Parâmetros'!$B$14,IFERROR(AVERAGEIFS('Histórico'!$H$6:$H$305,'Histórico'!$B$6:$B$305,B648,'Histórico'!$L$6:$L$305,"OK",'Histórico'!$M$6:$M$305,MONTH(A648),'Histórico'!$A$6:$A$305,"&lt;="&amp;'Parâmetros'!$B$2)/AVERAGEIFS('Histórico'!$H$6:$H$305,'Histórico'!$B$6:$B$305,B648,'Histórico'!$L$6:$L$305,"OK",'Histórico'!$A$6:$A$305,"&lt;="&amp;'Parâmetros'!$B$2),1))),1))</f>
        <v/>
      </c>
      <c r="G648" s="45">
        <f>IF(OR(A648="",B648=""),"",MAX(0.1,1+SUMPRODUCT(--('Eventos'!$B$6:$B$105&lt;=EOMONTH(A648,0)),--('Eventos'!$C$6:$C$105&gt;=A648),--((('Eventos'!$D$6:$D$105=B648)+('Eventos'!$D$6:$D$105="TODOS"))&gt;0),--('Eventos'!$G$6:$G$105="Ativo"),--('Eventos'!$I$6:$I$105="OK"),'Eventos'!$F$6:$F$105)))</f>
        <v/>
      </c>
      <c r="H648" s="44">
        <f>IF(OR(B648="",E648=""),"",MAX(0,E648*F648*G648))</f>
        <v/>
      </c>
      <c r="I648" s="44">
        <f>IF(H648="","",H648*'Parâmetros'!$B$6)</f>
        <v/>
      </c>
      <c r="J648" s="44">
        <f>IF(H648="","",H648*'Parâmetros'!$B$7)</f>
        <v/>
      </c>
      <c r="K648" s="44">
        <f>IF(H648="","",H648*'Parâmetros'!$B$8)</f>
        <v/>
      </c>
      <c r="L648" s="44">
        <f>IF(H648="","",IF('Parâmetros'!$B$5="Conservador",I648,IF('Parâmetros'!$B$5="Otimista",K648,J648)))</f>
        <v/>
      </c>
      <c r="M648" s="46">
        <f>IF(B648="","",IF(COUNTIFS('Histórico'!$B$6:$B$305,B648,'Histórico'!$J$6:$J$305,"&lt;&gt;")&gt;='Parâmetros'!$B$10,AVERAGEIFS('Histórico'!$K$6:$K$305,'Histórico'!$B$6:$B$305,B648,'Histórico'!$J$6:$J$305,"&lt;&gt;"),'Parâmetros'!$B$9))</f>
        <v/>
      </c>
      <c r="N648" s="44">
        <f>IF(L648="","",MAX(0,L648*(1-M648)))</f>
        <v/>
      </c>
      <c r="O648" s="44">
        <f>IF(L648="","",L648*(1+M648))</f>
        <v/>
      </c>
      <c r="P648" s="44">
        <f>IF(L648="","",IF(INDEX('Parâmetros'!$E$18:$E$117,MATCH(B648,'Parâmetros'!$A$18:$A$117,0))="","",INDEX('Parâmetros'!$E$18:$E$117,MATCH(B648,'Parâmetros'!$A$18:$A$117,0))+N(INDEX('Parâmetros'!$F$18:$F$117,MATCH(B648,'Parâmetros'!$A$18:$A$117,0)))-SUMIFS($L$6:L648,$B$6:B648,B648,$A$6:A648,"&lt;="&amp;A648)))</f>
        <v/>
      </c>
      <c r="Q648" s="44">
        <f>IF(P648="","",MAX(0,-P648))</f>
        <v/>
      </c>
      <c r="R648" s="43">
        <f>IF(B648="","",IF(L648="","SEM BASE",IF(P648="","ESTOQUE NÃO INFORMADO",IF(P648&lt;0,"RUPTURA PREVISTA",IF(D648="Sem histórico","USAR DEMANDA INICIAL",IF(D648="Histórico insuficiente","HISTÓRICO INSUFICIENTE","OK"))))))</f>
        <v/>
      </c>
    </row>
    <row r="649">
      <c r="A649" s="42">
        <f>IF(B649="","",EDATE(EOMONTH('Parâmetros'!$B$2,0)+1,MOD(ROW()-6,12)))</f>
        <v/>
      </c>
      <c r="B64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49" s="43">
        <f>IF(B649="","",INDEX('Parâmetros'!$B$18:$B$117,MATCH(B649,'Parâmetros'!$A$18:$A$117,0)))</f>
        <v/>
      </c>
      <c r="D649" s="43">
        <f>IF(B649="","",INDEX('Parâmetros'!$I$18:$I$117,MATCH(B649,'Parâmetros'!$A$18:$A$117,0)))</f>
        <v/>
      </c>
      <c r="E649" s="44">
        <f>IF(B649="","",IF(COUNTIFS('Histórico'!$B$6:$B$305,B649,'Histórico'!$A$6:$A$305,"&gt;="&amp;EDATE(EOMONTH('Parâmetros'!$B$2,0)+1,-'Parâmetros'!$B$4),'Histórico'!$A$6:$A$305,"&lt;="&amp;'Parâmetros'!$B$2,'Histórico'!$L$6:$L$305,"OK")&gt;='Parâmetros'!$B$11,AVERAGEIFS('Histórico'!$H$6:$H$305,'Histórico'!$B$6:$B$305,B649,'Histórico'!$A$6:$A$305,"&gt;="&amp;EDATE(EOMONTH('Parâmetros'!$B$2,0)+1,-'Parâmetros'!$B$4),'Histórico'!$A$6:$A$305,"&lt;="&amp;'Parâmetros'!$B$2,'Histórico'!$L$6:$L$305,"OK"),IF(INDEX('Parâmetros'!$G$18:$G$117,MATCH(B649,'Parâmetros'!$A$18:$A$117,0))="","",INDEX('Parâmetros'!$G$18:$G$117,MATCH(B649,'Parâmetros'!$A$18:$A$117,0)))))</f>
        <v/>
      </c>
      <c r="F649" s="45">
        <f>IF(B649="","",IF(COUNTIFS('Histórico'!$B$6:$B$305,B649,'Histórico'!$L$6:$L$305,"OK",'Histórico'!$M$6:$M$305,MONTH(A649),'Histórico'!$A$6:$A$305,"&lt;="&amp;'Parâmetros'!$B$2)&gt;='Parâmetros'!$B$12,MAX('Parâmetros'!$B$13,MIN('Parâmetros'!$B$14,IFERROR(AVERAGEIFS('Histórico'!$H$6:$H$305,'Histórico'!$B$6:$B$305,B649,'Histórico'!$L$6:$L$305,"OK",'Histórico'!$M$6:$M$305,MONTH(A649),'Histórico'!$A$6:$A$305,"&lt;="&amp;'Parâmetros'!$B$2)/AVERAGEIFS('Histórico'!$H$6:$H$305,'Histórico'!$B$6:$B$305,B649,'Histórico'!$L$6:$L$305,"OK",'Histórico'!$A$6:$A$305,"&lt;="&amp;'Parâmetros'!$B$2),1))),1))</f>
        <v/>
      </c>
      <c r="G649" s="45">
        <f>IF(OR(A649="",B649=""),"",MAX(0.1,1+SUMPRODUCT(--('Eventos'!$B$6:$B$105&lt;=EOMONTH(A649,0)),--('Eventos'!$C$6:$C$105&gt;=A649),--((('Eventos'!$D$6:$D$105=B649)+('Eventos'!$D$6:$D$105="TODOS"))&gt;0),--('Eventos'!$G$6:$G$105="Ativo"),--('Eventos'!$I$6:$I$105="OK"),'Eventos'!$F$6:$F$105)))</f>
        <v/>
      </c>
      <c r="H649" s="44">
        <f>IF(OR(B649="",E649=""),"",MAX(0,E649*F649*G649))</f>
        <v/>
      </c>
      <c r="I649" s="44">
        <f>IF(H649="","",H649*'Parâmetros'!$B$6)</f>
        <v/>
      </c>
      <c r="J649" s="44">
        <f>IF(H649="","",H649*'Parâmetros'!$B$7)</f>
        <v/>
      </c>
      <c r="K649" s="44">
        <f>IF(H649="","",H649*'Parâmetros'!$B$8)</f>
        <v/>
      </c>
      <c r="L649" s="44">
        <f>IF(H649="","",IF('Parâmetros'!$B$5="Conservador",I649,IF('Parâmetros'!$B$5="Otimista",K649,J649)))</f>
        <v/>
      </c>
      <c r="M649" s="46">
        <f>IF(B649="","",IF(COUNTIFS('Histórico'!$B$6:$B$305,B649,'Histórico'!$J$6:$J$305,"&lt;&gt;")&gt;='Parâmetros'!$B$10,AVERAGEIFS('Histórico'!$K$6:$K$305,'Histórico'!$B$6:$B$305,B649,'Histórico'!$J$6:$J$305,"&lt;&gt;"),'Parâmetros'!$B$9))</f>
        <v/>
      </c>
      <c r="N649" s="44">
        <f>IF(L649="","",MAX(0,L649*(1-M649)))</f>
        <v/>
      </c>
      <c r="O649" s="44">
        <f>IF(L649="","",L649*(1+M649))</f>
        <v/>
      </c>
      <c r="P649" s="44">
        <f>IF(L649="","",IF(INDEX('Parâmetros'!$E$18:$E$117,MATCH(B649,'Parâmetros'!$A$18:$A$117,0))="","",INDEX('Parâmetros'!$E$18:$E$117,MATCH(B649,'Parâmetros'!$A$18:$A$117,0))+N(INDEX('Parâmetros'!$F$18:$F$117,MATCH(B649,'Parâmetros'!$A$18:$A$117,0)))-SUMIFS($L$6:L649,$B$6:B649,B649,$A$6:A649,"&lt;="&amp;A649)))</f>
        <v/>
      </c>
      <c r="Q649" s="44">
        <f>IF(P649="","",MAX(0,-P649))</f>
        <v/>
      </c>
      <c r="R649" s="43">
        <f>IF(B649="","",IF(L649="","SEM BASE",IF(P649="","ESTOQUE NÃO INFORMADO",IF(P649&lt;0,"RUPTURA PREVISTA",IF(D649="Sem histórico","USAR DEMANDA INICIAL",IF(D649="Histórico insuficiente","HISTÓRICO INSUFICIENTE","OK"))))))</f>
        <v/>
      </c>
    </row>
    <row r="650">
      <c r="A650" s="42">
        <f>IF(B650="","",EDATE(EOMONTH('Parâmetros'!$B$2,0)+1,MOD(ROW()-6,12)))</f>
        <v/>
      </c>
      <c r="B65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50" s="43">
        <f>IF(B650="","",INDEX('Parâmetros'!$B$18:$B$117,MATCH(B650,'Parâmetros'!$A$18:$A$117,0)))</f>
        <v/>
      </c>
      <c r="D650" s="43">
        <f>IF(B650="","",INDEX('Parâmetros'!$I$18:$I$117,MATCH(B650,'Parâmetros'!$A$18:$A$117,0)))</f>
        <v/>
      </c>
      <c r="E650" s="44">
        <f>IF(B650="","",IF(COUNTIFS('Histórico'!$B$6:$B$305,B650,'Histórico'!$A$6:$A$305,"&gt;="&amp;EDATE(EOMONTH('Parâmetros'!$B$2,0)+1,-'Parâmetros'!$B$4),'Histórico'!$A$6:$A$305,"&lt;="&amp;'Parâmetros'!$B$2,'Histórico'!$L$6:$L$305,"OK")&gt;='Parâmetros'!$B$11,AVERAGEIFS('Histórico'!$H$6:$H$305,'Histórico'!$B$6:$B$305,B650,'Histórico'!$A$6:$A$305,"&gt;="&amp;EDATE(EOMONTH('Parâmetros'!$B$2,0)+1,-'Parâmetros'!$B$4),'Histórico'!$A$6:$A$305,"&lt;="&amp;'Parâmetros'!$B$2,'Histórico'!$L$6:$L$305,"OK"),IF(INDEX('Parâmetros'!$G$18:$G$117,MATCH(B650,'Parâmetros'!$A$18:$A$117,0))="","",INDEX('Parâmetros'!$G$18:$G$117,MATCH(B650,'Parâmetros'!$A$18:$A$117,0)))))</f>
        <v/>
      </c>
      <c r="F650" s="45">
        <f>IF(B650="","",IF(COUNTIFS('Histórico'!$B$6:$B$305,B650,'Histórico'!$L$6:$L$305,"OK",'Histórico'!$M$6:$M$305,MONTH(A650),'Histórico'!$A$6:$A$305,"&lt;="&amp;'Parâmetros'!$B$2)&gt;='Parâmetros'!$B$12,MAX('Parâmetros'!$B$13,MIN('Parâmetros'!$B$14,IFERROR(AVERAGEIFS('Histórico'!$H$6:$H$305,'Histórico'!$B$6:$B$305,B650,'Histórico'!$L$6:$L$305,"OK",'Histórico'!$M$6:$M$305,MONTH(A650),'Histórico'!$A$6:$A$305,"&lt;="&amp;'Parâmetros'!$B$2)/AVERAGEIFS('Histórico'!$H$6:$H$305,'Histórico'!$B$6:$B$305,B650,'Histórico'!$L$6:$L$305,"OK",'Histórico'!$A$6:$A$305,"&lt;="&amp;'Parâmetros'!$B$2),1))),1))</f>
        <v/>
      </c>
      <c r="G650" s="45">
        <f>IF(OR(A650="",B650=""),"",MAX(0.1,1+SUMPRODUCT(--('Eventos'!$B$6:$B$105&lt;=EOMONTH(A650,0)),--('Eventos'!$C$6:$C$105&gt;=A650),--((('Eventos'!$D$6:$D$105=B650)+('Eventos'!$D$6:$D$105="TODOS"))&gt;0),--('Eventos'!$G$6:$G$105="Ativo"),--('Eventos'!$I$6:$I$105="OK"),'Eventos'!$F$6:$F$105)))</f>
        <v/>
      </c>
      <c r="H650" s="44">
        <f>IF(OR(B650="",E650=""),"",MAX(0,E650*F650*G650))</f>
        <v/>
      </c>
      <c r="I650" s="44">
        <f>IF(H650="","",H650*'Parâmetros'!$B$6)</f>
        <v/>
      </c>
      <c r="J650" s="44">
        <f>IF(H650="","",H650*'Parâmetros'!$B$7)</f>
        <v/>
      </c>
      <c r="K650" s="44">
        <f>IF(H650="","",H650*'Parâmetros'!$B$8)</f>
        <v/>
      </c>
      <c r="L650" s="44">
        <f>IF(H650="","",IF('Parâmetros'!$B$5="Conservador",I650,IF('Parâmetros'!$B$5="Otimista",K650,J650)))</f>
        <v/>
      </c>
      <c r="M650" s="46">
        <f>IF(B650="","",IF(COUNTIFS('Histórico'!$B$6:$B$305,B650,'Histórico'!$J$6:$J$305,"&lt;&gt;")&gt;='Parâmetros'!$B$10,AVERAGEIFS('Histórico'!$K$6:$K$305,'Histórico'!$B$6:$B$305,B650,'Histórico'!$J$6:$J$305,"&lt;&gt;"),'Parâmetros'!$B$9))</f>
        <v/>
      </c>
      <c r="N650" s="44">
        <f>IF(L650="","",MAX(0,L650*(1-M650)))</f>
        <v/>
      </c>
      <c r="O650" s="44">
        <f>IF(L650="","",L650*(1+M650))</f>
        <v/>
      </c>
      <c r="P650" s="44">
        <f>IF(L650="","",IF(INDEX('Parâmetros'!$E$18:$E$117,MATCH(B650,'Parâmetros'!$A$18:$A$117,0))="","",INDEX('Parâmetros'!$E$18:$E$117,MATCH(B650,'Parâmetros'!$A$18:$A$117,0))+N(INDEX('Parâmetros'!$F$18:$F$117,MATCH(B650,'Parâmetros'!$A$18:$A$117,0)))-SUMIFS($L$6:L650,$B$6:B650,B650,$A$6:A650,"&lt;="&amp;A650)))</f>
        <v/>
      </c>
      <c r="Q650" s="44">
        <f>IF(P650="","",MAX(0,-P650))</f>
        <v/>
      </c>
      <c r="R650" s="43">
        <f>IF(B650="","",IF(L650="","SEM BASE",IF(P650="","ESTOQUE NÃO INFORMADO",IF(P650&lt;0,"RUPTURA PREVISTA",IF(D650="Sem histórico","USAR DEMANDA INICIAL",IF(D650="Histórico insuficiente","HISTÓRICO INSUFICIENTE","OK"))))))</f>
        <v/>
      </c>
    </row>
    <row r="651">
      <c r="A651" s="42">
        <f>IF(B651="","",EDATE(EOMONTH('Parâmetros'!$B$2,0)+1,MOD(ROW()-6,12)))</f>
        <v/>
      </c>
      <c r="B65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51" s="43">
        <f>IF(B651="","",INDEX('Parâmetros'!$B$18:$B$117,MATCH(B651,'Parâmetros'!$A$18:$A$117,0)))</f>
        <v/>
      </c>
      <c r="D651" s="43">
        <f>IF(B651="","",INDEX('Parâmetros'!$I$18:$I$117,MATCH(B651,'Parâmetros'!$A$18:$A$117,0)))</f>
        <v/>
      </c>
      <c r="E651" s="44">
        <f>IF(B651="","",IF(COUNTIFS('Histórico'!$B$6:$B$305,B651,'Histórico'!$A$6:$A$305,"&gt;="&amp;EDATE(EOMONTH('Parâmetros'!$B$2,0)+1,-'Parâmetros'!$B$4),'Histórico'!$A$6:$A$305,"&lt;="&amp;'Parâmetros'!$B$2,'Histórico'!$L$6:$L$305,"OK")&gt;='Parâmetros'!$B$11,AVERAGEIFS('Histórico'!$H$6:$H$305,'Histórico'!$B$6:$B$305,B651,'Histórico'!$A$6:$A$305,"&gt;="&amp;EDATE(EOMONTH('Parâmetros'!$B$2,0)+1,-'Parâmetros'!$B$4),'Histórico'!$A$6:$A$305,"&lt;="&amp;'Parâmetros'!$B$2,'Histórico'!$L$6:$L$305,"OK"),IF(INDEX('Parâmetros'!$G$18:$G$117,MATCH(B651,'Parâmetros'!$A$18:$A$117,0))="","",INDEX('Parâmetros'!$G$18:$G$117,MATCH(B651,'Parâmetros'!$A$18:$A$117,0)))))</f>
        <v/>
      </c>
      <c r="F651" s="45">
        <f>IF(B651="","",IF(COUNTIFS('Histórico'!$B$6:$B$305,B651,'Histórico'!$L$6:$L$305,"OK",'Histórico'!$M$6:$M$305,MONTH(A651),'Histórico'!$A$6:$A$305,"&lt;="&amp;'Parâmetros'!$B$2)&gt;='Parâmetros'!$B$12,MAX('Parâmetros'!$B$13,MIN('Parâmetros'!$B$14,IFERROR(AVERAGEIFS('Histórico'!$H$6:$H$305,'Histórico'!$B$6:$B$305,B651,'Histórico'!$L$6:$L$305,"OK",'Histórico'!$M$6:$M$305,MONTH(A651),'Histórico'!$A$6:$A$305,"&lt;="&amp;'Parâmetros'!$B$2)/AVERAGEIFS('Histórico'!$H$6:$H$305,'Histórico'!$B$6:$B$305,B651,'Histórico'!$L$6:$L$305,"OK",'Histórico'!$A$6:$A$305,"&lt;="&amp;'Parâmetros'!$B$2),1))),1))</f>
        <v/>
      </c>
      <c r="G651" s="45">
        <f>IF(OR(A651="",B651=""),"",MAX(0.1,1+SUMPRODUCT(--('Eventos'!$B$6:$B$105&lt;=EOMONTH(A651,0)),--('Eventos'!$C$6:$C$105&gt;=A651),--((('Eventos'!$D$6:$D$105=B651)+('Eventos'!$D$6:$D$105="TODOS"))&gt;0),--('Eventos'!$G$6:$G$105="Ativo"),--('Eventos'!$I$6:$I$105="OK"),'Eventos'!$F$6:$F$105)))</f>
        <v/>
      </c>
      <c r="H651" s="44">
        <f>IF(OR(B651="",E651=""),"",MAX(0,E651*F651*G651))</f>
        <v/>
      </c>
      <c r="I651" s="44">
        <f>IF(H651="","",H651*'Parâmetros'!$B$6)</f>
        <v/>
      </c>
      <c r="J651" s="44">
        <f>IF(H651="","",H651*'Parâmetros'!$B$7)</f>
        <v/>
      </c>
      <c r="K651" s="44">
        <f>IF(H651="","",H651*'Parâmetros'!$B$8)</f>
        <v/>
      </c>
      <c r="L651" s="44">
        <f>IF(H651="","",IF('Parâmetros'!$B$5="Conservador",I651,IF('Parâmetros'!$B$5="Otimista",K651,J651)))</f>
        <v/>
      </c>
      <c r="M651" s="46">
        <f>IF(B651="","",IF(COUNTIFS('Histórico'!$B$6:$B$305,B651,'Histórico'!$J$6:$J$305,"&lt;&gt;")&gt;='Parâmetros'!$B$10,AVERAGEIFS('Histórico'!$K$6:$K$305,'Histórico'!$B$6:$B$305,B651,'Histórico'!$J$6:$J$305,"&lt;&gt;"),'Parâmetros'!$B$9))</f>
        <v/>
      </c>
      <c r="N651" s="44">
        <f>IF(L651="","",MAX(0,L651*(1-M651)))</f>
        <v/>
      </c>
      <c r="O651" s="44">
        <f>IF(L651="","",L651*(1+M651))</f>
        <v/>
      </c>
      <c r="P651" s="44">
        <f>IF(L651="","",IF(INDEX('Parâmetros'!$E$18:$E$117,MATCH(B651,'Parâmetros'!$A$18:$A$117,0))="","",INDEX('Parâmetros'!$E$18:$E$117,MATCH(B651,'Parâmetros'!$A$18:$A$117,0))+N(INDEX('Parâmetros'!$F$18:$F$117,MATCH(B651,'Parâmetros'!$A$18:$A$117,0)))-SUMIFS($L$6:L651,$B$6:B651,B651,$A$6:A651,"&lt;="&amp;A651)))</f>
        <v/>
      </c>
      <c r="Q651" s="44">
        <f>IF(P651="","",MAX(0,-P651))</f>
        <v/>
      </c>
      <c r="R651" s="43">
        <f>IF(B651="","",IF(L651="","SEM BASE",IF(P651="","ESTOQUE NÃO INFORMADO",IF(P651&lt;0,"RUPTURA PREVISTA",IF(D651="Sem histórico","USAR DEMANDA INICIAL",IF(D651="Histórico insuficiente","HISTÓRICO INSUFICIENTE","OK"))))))</f>
        <v/>
      </c>
    </row>
    <row r="652">
      <c r="A652" s="42">
        <f>IF(B652="","",EDATE(EOMONTH('Parâmetros'!$B$2,0)+1,MOD(ROW()-6,12)))</f>
        <v/>
      </c>
      <c r="B65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52" s="43">
        <f>IF(B652="","",INDEX('Parâmetros'!$B$18:$B$117,MATCH(B652,'Parâmetros'!$A$18:$A$117,0)))</f>
        <v/>
      </c>
      <c r="D652" s="43">
        <f>IF(B652="","",INDEX('Parâmetros'!$I$18:$I$117,MATCH(B652,'Parâmetros'!$A$18:$A$117,0)))</f>
        <v/>
      </c>
      <c r="E652" s="44">
        <f>IF(B652="","",IF(COUNTIFS('Histórico'!$B$6:$B$305,B652,'Histórico'!$A$6:$A$305,"&gt;="&amp;EDATE(EOMONTH('Parâmetros'!$B$2,0)+1,-'Parâmetros'!$B$4),'Histórico'!$A$6:$A$305,"&lt;="&amp;'Parâmetros'!$B$2,'Histórico'!$L$6:$L$305,"OK")&gt;='Parâmetros'!$B$11,AVERAGEIFS('Histórico'!$H$6:$H$305,'Histórico'!$B$6:$B$305,B652,'Histórico'!$A$6:$A$305,"&gt;="&amp;EDATE(EOMONTH('Parâmetros'!$B$2,0)+1,-'Parâmetros'!$B$4),'Histórico'!$A$6:$A$305,"&lt;="&amp;'Parâmetros'!$B$2,'Histórico'!$L$6:$L$305,"OK"),IF(INDEX('Parâmetros'!$G$18:$G$117,MATCH(B652,'Parâmetros'!$A$18:$A$117,0))="","",INDEX('Parâmetros'!$G$18:$G$117,MATCH(B652,'Parâmetros'!$A$18:$A$117,0)))))</f>
        <v/>
      </c>
      <c r="F652" s="45">
        <f>IF(B652="","",IF(COUNTIFS('Histórico'!$B$6:$B$305,B652,'Histórico'!$L$6:$L$305,"OK",'Histórico'!$M$6:$M$305,MONTH(A652),'Histórico'!$A$6:$A$305,"&lt;="&amp;'Parâmetros'!$B$2)&gt;='Parâmetros'!$B$12,MAX('Parâmetros'!$B$13,MIN('Parâmetros'!$B$14,IFERROR(AVERAGEIFS('Histórico'!$H$6:$H$305,'Histórico'!$B$6:$B$305,B652,'Histórico'!$L$6:$L$305,"OK",'Histórico'!$M$6:$M$305,MONTH(A652),'Histórico'!$A$6:$A$305,"&lt;="&amp;'Parâmetros'!$B$2)/AVERAGEIFS('Histórico'!$H$6:$H$305,'Histórico'!$B$6:$B$305,B652,'Histórico'!$L$6:$L$305,"OK",'Histórico'!$A$6:$A$305,"&lt;="&amp;'Parâmetros'!$B$2),1))),1))</f>
        <v/>
      </c>
      <c r="G652" s="45">
        <f>IF(OR(A652="",B652=""),"",MAX(0.1,1+SUMPRODUCT(--('Eventos'!$B$6:$B$105&lt;=EOMONTH(A652,0)),--('Eventos'!$C$6:$C$105&gt;=A652),--((('Eventos'!$D$6:$D$105=B652)+('Eventos'!$D$6:$D$105="TODOS"))&gt;0),--('Eventos'!$G$6:$G$105="Ativo"),--('Eventos'!$I$6:$I$105="OK"),'Eventos'!$F$6:$F$105)))</f>
        <v/>
      </c>
      <c r="H652" s="44">
        <f>IF(OR(B652="",E652=""),"",MAX(0,E652*F652*G652))</f>
        <v/>
      </c>
      <c r="I652" s="44">
        <f>IF(H652="","",H652*'Parâmetros'!$B$6)</f>
        <v/>
      </c>
      <c r="J652" s="44">
        <f>IF(H652="","",H652*'Parâmetros'!$B$7)</f>
        <v/>
      </c>
      <c r="K652" s="44">
        <f>IF(H652="","",H652*'Parâmetros'!$B$8)</f>
        <v/>
      </c>
      <c r="L652" s="44">
        <f>IF(H652="","",IF('Parâmetros'!$B$5="Conservador",I652,IF('Parâmetros'!$B$5="Otimista",K652,J652)))</f>
        <v/>
      </c>
      <c r="M652" s="46">
        <f>IF(B652="","",IF(COUNTIFS('Histórico'!$B$6:$B$305,B652,'Histórico'!$J$6:$J$305,"&lt;&gt;")&gt;='Parâmetros'!$B$10,AVERAGEIFS('Histórico'!$K$6:$K$305,'Histórico'!$B$6:$B$305,B652,'Histórico'!$J$6:$J$305,"&lt;&gt;"),'Parâmetros'!$B$9))</f>
        <v/>
      </c>
      <c r="N652" s="44">
        <f>IF(L652="","",MAX(0,L652*(1-M652)))</f>
        <v/>
      </c>
      <c r="O652" s="44">
        <f>IF(L652="","",L652*(1+M652))</f>
        <v/>
      </c>
      <c r="P652" s="44">
        <f>IF(L652="","",IF(INDEX('Parâmetros'!$E$18:$E$117,MATCH(B652,'Parâmetros'!$A$18:$A$117,0))="","",INDEX('Parâmetros'!$E$18:$E$117,MATCH(B652,'Parâmetros'!$A$18:$A$117,0))+N(INDEX('Parâmetros'!$F$18:$F$117,MATCH(B652,'Parâmetros'!$A$18:$A$117,0)))-SUMIFS($L$6:L652,$B$6:B652,B652,$A$6:A652,"&lt;="&amp;A652)))</f>
        <v/>
      </c>
      <c r="Q652" s="44">
        <f>IF(P652="","",MAX(0,-P652))</f>
        <v/>
      </c>
      <c r="R652" s="43">
        <f>IF(B652="","",IF(L652="","SEM BASE",IF(P652="","ESTOQUE NÃO INFORMADO",IF(P652&lt;0,"RUPTURA PREVISTA",IF(D652="Sem histórico","USAR DEMANDA INICIAL",IF(D652="Histórico insuficiente","HISTÓRICO INSUFICIENTE","OK"))))))</f>
        <v/>
      </c>
    </row>
    <row r="653">
      <c r="A653" s="42">
        <f>IF(B653="","",EDATE(EOMONTH('Parâmetros'!$B$2,0)+1,MOD(ROW()-6,12)))</f>
        <v/>
      </c>
      <c r="B65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53" s="43">
        <f>IF(B653="","",INDEX('Parâmetros'!$B$18:$B$117,MATCH(B653,'Parâmetros'!$A$18:$A$117,0)))</f>
        <v/>
      </c>
      <c r="D653" s="43">
        <f>IF(B653="","",INDEX('Parâmetros'!$I$18:$I$117,MATCH(B653,'Parâmetros'!$A$18:$A$117,0)))</f>
        <v/>
      </c>
      <c r="E653" s="44">
        <f>IF(B653="","",IF(COUNTIFS('Histórico'!$B$6:$B$305,B653,'Histórico'!$A$6:$A$305,"&gt;="&amp;EDATE(EOMONTH('Parâmetros'!$B$2,0)+1,-'Parâmetros'!$B$4),'Histórico'!$A$6:$A$305,"&lt;="&amp;'Parâmetros'!$B$2,'Histórico'!$L$6:$L$305,"OK")&gt;='Parâmetros'!$B$11,AVERAGEIFS('Histórico'!$H$6:$H$305,'Histórico'!$B$6:$B$305,B653,'Histórico'!$A$6:$A$305,"&gt;="&amp;EDATE(EOMONTH('Parâmetros'!$B$2,0)+1,-'Parâmetros'!$B$4),'Histórico'!$A$6:$A$305,"&lt;="&amp;'Parâmetros'!$B$2,'Histórico'!$L$6:$L$305,"OK"),IF(INDEX('Parâmetros'!$G$18:$G$117,MATCH(B653,'Parâmetros'!$A$18:$A$117,0))="","",INDEX('Parâmetros'!$G$18:$G$117,MATCH(B653,'Parâmetros'!$A$18:$A$117,0)))))</f>
        <v/>
      </c>
      <c r="F653" s="45">
        <f>IF(B653="","",IF(COUNTIFS('Histórico'!$B$6:$B$305,B653,'Histórico'!$L$6:$L$305,"OK",'Histórico'!$M$6:$M$305,MONTH(A653),'Histórico'!$A$6:$A$305,"&lt;="&amp;'Parâmetros'!$B$2)&gt;='Parâmetros'!$B$12,MAX('Parâmetros'!$B$13,MIN('Parâmetros'!$B$14,IFERROR(AVERAGEIFS('Histórico'!$H$6:$H$305,'Histórico'!$B$6:$B$305,B653,'Histórico'!$L$6:$L$305,"OK",'Histórico'!$M$6:$M$305,MONTH(A653),'Histórico'!$A$6:$A$305,"&lt;="&amp;'Parâmetros'!$B$2)/AVERAGEIFS('Histórico'!$H$6:$H$305,'Histórico'!$B$6:$B$305,B653,'Histórico'!$L$6:$L$305,"OK",'Histórico'!$A$6:$A$305,"&lt;="&amp;'Parâmetros'!$B$2),1))),1))</f>
        <v/>
      </c>
      <c r="G653" s="45">
        <f>IF(OR(A653="",B653=""),"",MAX(0.1,1+SUMPRODUCT(--('Eventos'!$B$6:$B$105&lt;=EOMONTH(A653,0)),--('Eventos'!$C$6:$C$105&gt;=A653),--((('Eventos'!$D$6:$D$105=B653)+('Eventos'!$D$6:$D$105="TODOS"))&gt;0),--('Eventos'!$G$6:$G$105="Ativo"),--('Eventos'!$I$6:$I$105="OK"),'Eventos'!$F$6:$F$105)))</f>
        <v/>
      </c>
      <c r="H653" s="44">
        <f>IF(OR(B653="",E653=""),"",MAX(0,E653*F653*G653))</f>
        <v/>
      </c>
      <c r="I653" s="44">
        <f>IF(H653="","",H653*'Parâmetros'!$B$6)</f>
        <v/>
      </c>
      <c r="J653" s="44">
        <f>IF(H653="","",H653*'Parâmetros'!$B$7)</f>
        <v/>
      </c>
      <c r="K653" s="44">
        <f>IF(H653="","",H653*'Parâmetros'!$B$8)</f>
        <v/>
      </c>
      <c r="L653" s="44">
        <f>IF(H653="","",IF('Parâmetros'!$B$5="Conservador",I653,IF('Parâmetros'!$B$5="Otimista",K653,J653)))</f>
        <v/>
      </c>
      <c r="M653" s="46">
        <f>IF(B653="","",IF(COUNTIFS('Histórico'!$B$6:$B$305,B653,'Histórico'!$J$6:$J$305,"&lt;&gt;")&gt;='Parâmetros'!$B$10,AVERAGEIFS('Histórico'!$K$6:$K$305,'Histórico'!$B$6:$B$305,B653,'Histórico'!$J$6:$J$305,"&lt;&gt;"),'Parâmetros'!$B$9))</f>
        <v/>
      </c>
      <c r="N653" s="44">
        <f>IF(L653="","",MAX(0,L653*(1-M653)))</f>
        <v/>
      </c>
      <c r="O653" s="44">
        <f>IF(L653="","",L653*(1+M653))</f>
        <v/>
      </c>
      <c r="P653" s="44">
        <f>IF(L653="","",IF(INDEX('Parâmetros'!$E$18:$E$117,MATCH(B653,'Parâmetros'!$A$18:$A$117,0))="","",INDEX('Parâmetros'!$E$18:$E$117,MATCH(B653,'Parâmetros'!$A$18:$A$117,0))+N(INDEX('Parâmetros'!$F$18:$F$117,MATCH(B653,'Parâmetros'!$A$18:$A$117,0)))-SUMIFS($L$6:L653,$B$6:B653,B653,$A$6:A653,"&lt;="&amp;A653)))</f>
        <v/>
      </c>
      <c r="Q653" s="44">
        <f>IF(P653="","",MAX(0,-P653))</f>
        <v/>
      </c>
      <c r="R653" s="43">
        <f>IF(B653="","",IF(L653="","SEM BASE",IF(P653="","ESTOQUE NÃO INFORMADO",IF(P653&lt;0,"RUPTURA PREVISTA",IF(D653="Sem histórico","USAR DEMANDA INICIAL",IF(D653="Histórico insuficiente","HISTÓRICO INSUFICIENTE","OK"))))))</f>
        <v/>
      </c>
    </row>
    <row r="654">
      <c r="A654" s="42">
        <f>IF(B654="","",EDATE(EOMONTH('Parâmetros'!$B$2,0)+1,MOD(ROW()-6,12)))</f>
        <v/>
      </c>
      <c r="B65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54" s="43">
        <f>IF(B654="","",INDEX('Parâmetros'!$B$18:$B$117,MATCH(B654,'Parâmetros'!$A$18:$A$117,0)))</f>
        <v/>
      </c>
      <c r="D654" s="43">
        <f>IF(B654="","",INDEX('Parâmetros'!$I$18:$I$117,MATCH(B654,'Parâmetros'!$A$18:$A$117,0)))</f>
        <v/>
      </c>
      <c r="E654" s="44">
        <f>IF(B654="","",IF(COUNTIFS('Histórico'!$B$6:$B$305,B654,'Histórico'!$A$6:$A$305,"&gt;="&amp;EDATE(EOMONTH('Parâmetros'!$B$2,0)+1,-'Parâmetros'!$B$4),'Histórico'!$A$6:$A$305,"&lt;="&amp;'Parâmetros'!$B$2,'Histórico'!$L$6:$L$305,"OK")&gt;='Parâmetros'!$B$11,AVERAGEIFS('Histórico'!$H$6:$H$305,'Histórico'!$B$6:$B$305,B654,'Histórico'!$A$6:$A$305,"&gt;="&amp;EDATE(EOMONTH('Parâmetros'!$B$2,0)+1,-'Parâmetros'!$B$4),'Histórico'!$A$6:$A$305,"&lt;="&amp;'Parâmetros'!$B$2,'Histórico'!$L$6:$L$305,"OK"),IF(INDEX('Parâmetros'!$G$18:$G$117,MATCH(B654,'Parâmetros'!$A$18:$A$117,0))="","",INDEX('Parâmetros'!$G$18:$G$117,MATCH(B654,'Parâmetros'!$A$18:$A$117,0)))))</f>
        <v/>
      </c>
      <c r="F654" s="45">
        <f>IF(B654="","",IF(COUNTIFS('Histórico'!$B$6:$B$305,B654,'Histórico'!$L$6:$L$305,"OK",'Histórico'!$M$6:$M$305,MONTH(A654),'Histórico'!$A$6:$A$305,"&lt;="&amp;'Parâmetros'!$B$2)&gt;='Parâmetros'!$B$12,MAX('Parâmetros'!$B$13,MIN('Parâmetros'!$B$14,IFERROR(AVERAGEIFS('Histórico'!$H$6:$H$305,'Histórico'!$B$6:$B$305,B654,'Histórico'!$L$6:$L$305,"OK",'Histórico'!$M$6:$M$305,MONTH(A654),'Histórico'!$A$6:$A$305,"&lt;="&amp;'Parâmetros'!$B$2)/AVERAGEIFS('Histórico'!$H$6:$H$305,'Histórico'!$B$6:$B$305,B654,'Histórico'!$L$6:$L$305,"OK",'Histórico'!$A$6:$A$305,"&lt;="&amp;'Parâmetros'!$B$2),1))),1))</f>
        <v/>
      </c>
      <c r="G654" s="45">
        <f>IF(OR(A654="",B654=""),"",MAX(0.1,1+SUMPRODUCT(--('Eventos'!$B$6:$B$105&lt;=EOMONTH(A654,0)),--('Eventos'!$C$6:$C$105&gt;=A654),--((('Eventos'!$D$6:$D$105=B654)+('Eventos'!$D$6:$D$105="TODOS"))&gt;0),--('Eventos'!$G$6:$G$105="Ativo"),--('Eventos'!$I$6:$I$105="OK"),'Eventos'!$F$6:$F$105)))</f>
        <v/>
      </c>
      <c r="H654" s="44">
        <f>IF(OR(B654="",E654=""),"",MAX(0,E654*F654*G654))</f>
        <v/>
      </c>
      <c r="I654" s="44">
        <f>IF(H654="","",H654*'Parâmetros'!$B$6)</f>
        <v/>
      </c>
      <c r="J654" s="44">
        <f>IF(H654="","",H654*'Parâmetros'!$B$7)</f>
        <v/>
      </c>
      <c r="K654" s="44">
        <f>IF(H654="","",H654*'Parâmetros'!$B$8)</f>
        <v/>
      </c>
      <c r="L654" s="44">
        <f>IF(H654="","",IF('Parâmetros'!$B$5="Conservador",I654,IF('Parâmetros'!$B$5="Otimista",K654,J654)))</f>
        <v/>
      </c>
      <c r="M654" s="46">
        <f>IF(B654="","",IF(COUNTIFS('Histórico'!$B$6:$B$305,B654,'Histórico'!$J$6:$J$305,"&lt;&gt;")&gt;='Parâmetros'!$B$10,AVERAGEIFS('Histórico'!$K$6:$K$305,'Histórico'!$B$6:$B$305,B654,'Histórico'!$J$6:$J$305,"&lt;&gt;"),'Parâmetros'!$B$9))</f>
        <v/>
      </c>
      <c r="N654" s="44">
        <f>IF(L654="","",MAX(0,L654*(1-M654)))</f>
        <v/>
      </c>
      <c r="O654" s="44">
        <f>IF(L654="","",L654*(1+M654))</f>
        <v/>
      </c>
      <c r="P654" s="44">
        <f>IF(L654="","",IF(INDEX('Parâmetros'!$E$18:$E$117,MATCH(B654,'Parâmetros'!$A$18:$A$117,0))="","",INDEX('Parâmetros'!$E$18:$E$117,MATCH(B654,'Parâmetros'!$A$18:$A$117,0))+N(INDEX('Parâmetros'!$F$18:$F$117,MATCH(B654,'Parâmetros'!$A$18:$A$117,0)))-SUMIFS($L$6:L654,$B$6:B654,B654,$A$6:A654,"&lt;="&amp;A654)))</f>
        <v/>
      </c>
      <c r="Q654" s="44">
        <f>IF(P654="","",MAX(0,-P654))</f>
        <v/>
      </c>
      <c r="R654" s="43">
        <f>IF(B654="","",IF(L654="","SEM BASE",IF(P654="","ESTOQUE NÃO INFORMADO",IF(P654&lt;0,"RUPTURA PREVISTA",IF(D654="Sem histórico","USAR DEMANDA INICIAL",IF(D654="Histórico insuficiente","HISTÓRICO INSUFICIENTE","OK"))))))</f>
        <v/>
      </c>
    </row>
    <row r="655">
      <c r="A655" s="42">
        <f>IF(B655="","",EDATE(EOMONTH('Parâmetros'!$B$2,0)+1,MOD(ROW()-6,12)))</f>
        <v/>
      </c>
      <c r="B65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55" s="43">
        <f>IF(B655="","",INDEX('Parâmetros'!$B$18:$B$117,MATCH(B655,'Parâmetros'!$A$18:$A$117,0)))</f>
        <v/>
      </c>
      <c r="D655" s="43">
        <f>IF(B655="","",INDEX('Parâmetros'!$I$18:$I$117,MATCH(B655,'Parâmetros'!$A$18:$A$117,0)))</f>
        <v/>
      </c>
      <c r="E655" s="44">
        <f>IF(B655="","",IF(COUNTIFS('Histórico'!$B$6:$B$305,B655,'Histórico'!$A$6:$A$305,"&gt;="&amp;EDATE(EOMONTH('Parâmetros'!$B$2,0)+1,-'Parâmetros'!$B$4),'Histórico'!$A$6:$A$305,"&lt;="&amp;'Parâmetros'!$B$2,'Histórico'!$L$6:$L$305,"OK")&gt;='Parâmetros'!$B$11,AVERAGEIFS('Histórico'!$H$6:$H$305,'Histórico'!$B$6:$B$305,B655,'Histórico'!$A$6:$A$305,"&gt;="&amp;EDATE(EOMONTH('Parâmetros'!$B$2,0)+1,-'Parâmetros'!$B$4),'Histórico'!$A$6:$A$305,"&lt;="&amp;'Parâmetros'!$B$2,'Histórico'!$L$6:$L$305,"OK"),IF(INDEX('Parâmetros'!$G$18:$G$117,MATCH(B655,'Parâmetros'!$A$18:$A$117,0))="","",INDEX('Parâmetros'!$G$18:$G$117,MATCH(B655,'Parâmetros'!$A$18:$A$117,0)))))</f>
        <v/>
      </c>
      <c r="F655" s="45">
        <f>IF(B655="","",IF(COUNTIFS('Histórico'!$B$6:$B$305,B655,'Histórico'!$L$6:$L$305,"OK",'Histórico'!$M$6:$M$305,MONTH(A655),'Histórico'!$A$6:$A$305,"&lt;="&amp;'Parâmetros'!$B$2)&gt;='Parâmetros'!$B$12,MAX('Parâmetros'!$B$13,MIN('Parâmetros'!$B$14,IFERROR(AVERAGEIFS('Histórico'!$H$6:$H$305,'Histórico'!$B$6:$B$305,B655,'Histórico'!$L$6:$L$305,"OK",'Histórico'!$M$6:$M$305,MONTH(A655),'Histórico'!$A$6:$A$305,"&lt;="&amp;'Parâmetros'!$B$2)/AVERAGEIFS('Histórico'!$H$6:$H$305,'Histórico'!$B$6:$B$305,B655,'Histórico'!$L$6:$L$305,"OK",'Histórico'!$A$6:$A$305,"&lt;="&amp;'Parâmetros'!$B$2),1))),1))</f>
        <v/>
      </c>
      <c r="G655" s="45">
        <f>IF(OR(A655="",B655=""),"",MAX(0.1,1+SUMPRODUCT(--('Eventos'!$B$6:$B$105&lt;=EOMONTH(A655,0)),--('Eventos'!$C$6:$C$105&gt;=A655),--((('Eventos'!$D$6:$D$105=B655)+('Eventos'!$D$6:$D$105="TODOS"))&gt;0),--('Eventos'!$G$6:$G$105="Ativo"),--('Eventos'!$I$6:$I$105="OK"),'Eventos'!$F$6:$F$105)))</f>
        <v/>
      </c>
      <c r="H655" s="44">
        <f>IF(OR(B655="",E655=""),"",MAX(0,E655*F655*G655))</f>
        <v/>
      </c>
      <c r="I655" s="44">
        <f>IF(H655="","",H655*'Parâmetros'!$B$6)</f>
        <v/>
      </c>
      <c r="J655" s="44">
        <f>IF(H655="","",H655*'Parâmetros'!$B$7)</f>
        <v/>
      </c>
      <c r="K655" s="44">
        <f>IF(H655="","",H655*'Parâmetros'!$B$8)</f>
        <v/>
      </c>
      <c r="L655" s="44">
        <f>IF(H655="","",IF('Parâmetros'!$B$5="Conservador",I655,IF('Parâmetros'!$B$5="Otimista",K655,J655)))</f>
        <v/>
      </c>
      <c r="M655" s="46">
        <f>IF(B655="","",IF(COUNTIFS('Histórico'!$B$6:$B$305,B655,'Histórico'!$J$6:$J$305,"&lt;&gt;")&gt;='Parâmetros'!$B$10,AVERAGEIFS('Histórico'!$K$6:$K$305,'Histórico'!$B$6:$B$305,B655,'Histórico'!$J$6:$J$305,"&lt;&gt;"),'Parâmetros'!$B$9))</f>
        <v/>
      </c>
      <c r="N655" s="44">
        <f>IF(L655="","",MAX(0,L655*(1-M655)))</f>
        <v/>
      </c>
      <c r="O655" s="44">
        <f>IF(L655="","",L655*(1+M655))</f>
        <v/>
      </c>
      <c r="P655" s="44">
        <f>IF(L655="","",IF(INDEX('Parâmetros'!$E$18:$E$117,MATCH(B655,'Parâmetros'!$A$18:$A$117,0))="","",INDEX('Parâmetros'!$E$18:$E$117,MATCH(B655,'Parâmetros'!$A$18:$A$117,0))+N(INDEX('Parâmetros'!$F$18:$F$117,MATCH(B655,'Parâmetros'!$A$18:$A$117,0)))-SUMIFS($L$6:L655,$B$6:B655,B655,$A$6:A655,"&lt;="&amp;A655)))</f>
        <v/>
      </c>
      <c r="Q655" s="44">
        <f>IF(P655="","",MAX(0,-P655))</f>
        <v/>
      </c>
      <c r="R655" s="43">
        <f>IF(B655="","",IF(L655="","SEM BASE",IF(P655="","ESTOQUE NÃO INFORMADO",IF(P655&lt;0,"RUPTURA PREVISTA",IF(D655="Sem histórico","USAR DEMANDA INICIAL",IF(D655="Histórico insuficiente","HISTÓRICO INSUFICIENTE","OK"))))))</f>
        <v/>
      </c>
    </row>
    <row r="656">
      <c r="A656" s="42">
        <f>IF(B656="","",EDATE(EOMONTH('Parâmetros'!$B$2,0)+1,MOD(ROW()-6,12)))</f>
        <v/>
      </c>
      <c r="B65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56" s="43">
        <f>IF(B656="","",INDEX('Parâmetros'!$B$18:$B$117,MATCH(B656,'Parâmetros'!$A$18:$A$117,0)))</f>
        <v/>
      </c>
      <c r="D656" s="43">
        <f>IF(B656="","",INDEX('Parâmetros'!$I$18:$I$117,MATCH(B656,'Parâmetros'!$A$18:$A$117,0)))</f>
        <v/>
      </c>
      <c r="E656" s="44">
        <f>IF(B656="","",IF(COUNTIFS('Histórico'!$B$6:$B$305,B656,'Histórico'!$A$6:$A$305,"&gt;="&amp;EDATE(EOMONTH('Parâmetros'!$B$2,0)+1,-'Parâmetros'!$B$4),'Histórico'!$A$6:$A$305,"&lt;="&amp;'Parâmetros'!$B$2,'Histórico'!$L$6:$L$305,"OK")&gt;='Parâmetros'!$B$11,AVERAGEIFS('Histórico'!$H$6:$H$305,'Histórico'!$B$6:$B$305,B656,'Histórico'!$A$6:$A$305,"&gt;="&amp;EDATE(EOMONTH('Parâmetros'!$B$2,0)+1,-'Parâmetros'!$B$4),'Histórico'!$A$6:$A$305,"&lt;="&amp;'Parâmetros'!$B$2,'Histórico'!$L$6:$L$305,"OK"),IF(INDEX('Parâmetros'!$G$18:$G$117,MATCH(B656,'Parâmetros'!$A$18:$A$117,0))="","",INDEX('Parâmetros'!$G$18:$G$117,MATCH(B656,'Parâmetros'!$A$18:$A$117,0)))))</f>
        <v/>
      </c>
      <c r="F656" s="45">
        <f>IF(B656="","",IF(COUNTIFS('Histórico'!$B$6:$B$305,B656,'Histórico'!$L$6:$L$305,"OK",'Histórico'!$M$6:$M$305,MONTH(A656),'Histórico'!$A$6:$A$305,"&lt;="&amp;'Parâmetros'!$B$2)&gt;='Parâmetros'!$B$12,MAX('Parâmetros'!$B$13,MIN('Parâmetros'!$B$14,IFERROR(AVERAGEIFS('Histórico'!$H$6:$H$305,'Histórico'!$B$6:$B$305,B656,'Histórico'!$L$6:$L$305,"OK",'Histórico'!$M$6:$M$305,MONTH(A656),'Histórico'!$A$6:$A$305,"&lt;="&amp;'Parâmetros'!$B$2)/AVERAGEIFS('Histórico'!$H$6:$H$305,'Histórico'!$B$6:$B$305,B656,'Histórico'!$L$6:$L$305,"OK",'Histórico'!$A$6:$A$305,"&lt;="&amp;'Parâmetros'!$B$2),1))),1))</f>
        <v/>
      </c>
      <c r="G656" s="45">
        <f>IF(OR(A656="",B656=""),"",MAX(0.1,1+SUMPRODUCT(--('Eventos'!$B$6:$B$105&lt;=EOMONTH(A656,0)),--('Eventos'!$C$6:$C$105&gt;=A656),--((('Eventos'!$D$6:$D$105=B656)+('Eventos'!$D$6:$D$105="TODOS"))&gt;0),--('Eventos'!$G$6:$G$105="Ativo"),--('Eventos'!$I$6:$I$105="OK"),'Eventos'!$F$6:$F$105)))</f>
        <v/>
      </c>
      <c r="H656" s="44">
        <f>IF(OR(B656="",E656=""),"",MAX(0,E656*F656*G656))</f>
        <v/>
      </c>
      <c r="I656" s="44">
        <f>IF(H656="","",H656*'Parâmetros'!$B$6)</f>
        <v/>
      </c>
      <c r="J656" s="44">
        <f>IF(H656="","",H656*'Parâmetros'!$B$7)</f>
        <v/>
      </c>
      <c r="K656" s="44">
        <f>IF(H656="","",H656*'Parâmetros'!$B$8)</f>
        <v/>
      </c>
      <c r="L656" s="44">
        <f>IF(H656="","",IF('Parâmetros'!$B$5="Conservador",I656,IF('Parâmetros'!$B$5="Otimista",K656,J656)))</f>
        <v/>
      </c>
      <c r="M656" s="46">
        <f>IF(B656="","",IF(COUNTIFS('Histórico'!$B$6:$B$305,B656,'Histórico'!$J$6:$J$305,"&lt;&gt;")&gt;='Parâmetros'!$B$10,AVERAGEIFS('Histórico'!$K$6:$K$305,'Histórico'!$B$6:$B$305,B656,'Histórico'!$J$6:$J$305,"&lt;&gt;"),'Parâmetros'!$B$9))</f>
        <v/>
      </c>
      <c r="N656" s="44">
        <f>IF(L656="","",MAX(0,L656*(1-M656)))</f>
        <v/>
      </c>
      <c r="O656" s="44">
        <f>IF(L656="","",L656*(1+M656))</f>
        <v/>
      </c>
      <c r="P656" s="44">
        <f>IF(L656="","",IF(INDEX('Parâmetros'!$E$18:$E$117,MATCH(B656,'Parâmetros'!$A$18:$A$117,0))="","",INDEX('Parâmetros'!$E$18:$E$117,MATCH(B656,'Parâmetros'!$A$18:$A$117,0))+N(INDEX('Parâmetros'!$F$18:$F$117,MATCH(B656,'Parâmetros'!$A$18:$A$117,0)))-SUMIFS($L$6:L656,$B$6:B656,B656,$A$6:A656,"&lt;="&amp;A656)))</f>
        <v/>
      </c>
      <c r="Q656" s="44">
        <f>IF(P656="","",MAX(0,-P656))</f>
        <v/>
      </c>
      <c r="R656" s="43">
        <f>IF(B656="","",IF(L656="","SEM BASE",IF(P656="","ESTOQUE NÃO INFORMADO",IF(P656&lt;0,"RUPTURA PREVISTA",IF(D656="Sem histórico","USAR DEMANDA INICIAL",IF(D656="Histórico insuficiente","HISTÓRICO INSUFICIENTE","OK"))))))</f>
        <v/>
      </c>
    </row>
    <row r="657">
      <c r="A657" s="42">
        <f>IF(B657="","",EDATE(EOMONTH('Parâmetros'!$B$2,0)+1,MOD(ROW()-6,12)))</f>
        <v/>
      </c>
      <c r="B65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57" s="43">
        <f>IF(B657="","",INDEX('Parâmetros'!$B$18:$B$117,MATCH(B657,'Parâmetros'!$A$18:$A$117,0)))</f>
        <v/>
      </c>
      <c r="D657" s="43">
        <f>IF(B657="","",INDEX('Parâmetros'!$I$18:$I$117,MATCH(B657,'Parâmetros'!$A$18:$A$117,0)))</f>
        <v/>
      </c>
      <c r="E657" s="44">
        <f>IF(B657="","",IF(COUNTIFS('Histórico'!$B$6:$B$305,B657,'Histórico'!$A$6:$A$305,"&gt;="&amp;EDATE(EOMONTH('Parâmetros'!$B$2,0)+1,-'Parâmetros'!$B$4),'Histórico'!$A$6:$A$305,"&lt;="&amp;'Parâmetros'!$B$2,'Histórico'!$L$6:$L$305,"OK")&gt;='Parâmetros'!$B$11,AVERAGEIFS('Histórico'!$H$6:$H$305,'Histórico'!$B$6:$B$305,B657,'Histórico'!$A$6:$A$305,"&gt;="&amp;EDATE(EOMONTH('Parâmetros'!$B$2,0)+1,-'Parâmetros'!$B$4),'Histórico'!$A$6:$A$305,"&lt;="&amp;'Parâmetros'!$B$2,'Histórico'!$L$6:$L$305,"OK"),IF(INDEX('Parâmetros'!$G$18:$G$117,MATCH(B657,'Parâmetros'!$A$18:$A$117,0))="","",INDEX('Parâmetros'!$G$18:$G$117,MATCH(B657,'Parâmetros'!$A$18:$A$117,0)))))</f>
        <v/>
      </c>
      <c r="F657" s="45">
        <f>IF(B657="","",IF(COUNTIFS('Histórico'!$B$6:$B$305,B657,'Histórico'!$L$6:$L$305,"OK",'Histórico'!$M$6:$M$305,MONTH(A657),'Histórico'!$A$6:$A$305,"&lt;="&amp;'Parâmetros'!$B$2)&gt;='Parâmetros'!$B$12,MAX('Parâmetros'!$B$13,MIN('Parâmetros'!$B$14,IFERROR(AVERAGEIFS('Histórico'!$H$6:$H$305,'Histórico'!$B$6:$B$305,B657,'Histórico'!$L$6:$L$305,"OK",'Histórico'!$M$6:$M$305,MONTH(A657),'Histórico'!$A$6:$A$305,"&lt;="&amp;'Parâmetros'!$B$2)/AVERAGEIFS('Histórico'!$H$6:$H$305,'Histórico'!$B$6:$B$305,B657,'Histórico'!$L$6:$L$305,"OK",'Histórico'!$A$6:$A$305,"&lt;="&amp;'Parâmetros'!$B$2),1))),1))</f>
        <v/>
      </c>
      <c r="G657" s="45">
        <f>IF(OR(A657="",B657=""),"",MAX(0.1,1+SUMPRODUCT(--('Eventos'!$B$6:$B$105&lt;=EOMONTH(A657,0)),--('Eventos'!$C$6:$C$105&gt;=A657),--((('Eventos'!$D$6:$D$105=B657)+('Eventos'!$D$6:$D$105="TODOS"))&gt;0),--('Eventos'!$G$6:$G$105="Ativo"),--('Eventos'!$I$6:$I$105="OK"),'Eventos'!$F$6:$F$105)))</f>
        <v/>
      </c>
      <c r="H657" s="44">
        <f>IF(OR(B657="",E657=""),"",MAX(0,E657*F657*G657))</f>
        <v/>
      </c>
      <c r="I657" s="44">
        <f>IF(H657="","",H657*'Parâmetros'!$B$6)</f>
        <v/>
      </c>
      <c r="J657" s="44">
        <f>IF(H657="","",H657*'Parâmetros'!$B$7)</f>
        <v/>
      </c>
      <c r="K657" s="44">
        <f>IF(H657="","",H657*'Parâmetros'!$B$8)</f>
        <v/>
      </c>
      <c r="L657" s="44">
        <f>IF(H657="","",IF('Parâmetros'!$B$5="Conservador",I657,IF('Parâmetros'!$B$5="Otimista",K657,J657)))</f>
        <v/>
      </c>
      <c r="M657" s="46">
        <f>IF(B657="","",IF(COUNTIFS('Histórico'!$B$6:$B$305,B657,'Histórico'!$J$6:$J$305,"&lt;&gt;")&gt;='Parâmetros'!$B$10,AVERAGEIFS('Histórico'!$K$6:$K$305,'Histórico'!$B$6:$B$305,B657,'Histórico'!$J$6:$J$305,"&lt;&gt;"),'Parâmetros'!$B$9))</f>
        <v/>
      </c>
      <c r="N657" s="44">
        <f>IF(L657="","",MAX(0,L657*(1-M657)))</f>
        <v/>
      </c>
      <c r="O657" s="44">
        <f>IF(L657="","",L657*(1+M657))</f>
        <v/>
      </c>
      <c r="P657" s="44">
        <f>IF(L657="","",IF(INDEX('Parâmetros'!$E$18:$E$117,MATCH(B657,'Parâmetros'!$A$18:$A$117,0))="","",INDEX('Parâmetros'!$E$18:$E$117,MATCH(B657,'Parâmetros'!$A$18:$A$117,0))+N(INDEX('Parâmetros'!$F$18:$F$117,MATCH(B657,'Parâmetros'!$A$18:$A$117,0)))-SUMIFS($L$6:L657,$B$6:B657,B657,$A$6:A657,"&lt;="&amp;A657)))</f>
        <v/>
      </c>
      <c r="Q657" s="44">
        <f>IF(P657="","",MAX(0,-P657))</f>
        <v/>
      </c>
      <c r="R657" s="43">
        <f>IF(B657="","",IF(L657="","SEM BASE",IF(P657="","ESTOQUE NÃO INFORMADO",IF(P657&lt;0,"RUPTURA PREVISTA",IF(D657="Sem histórico","USAR DEMANDA INICIAL",IF(D657="Histórico insuficiente","HISTÓRICO INSUFICIENTE","OK"))))))</f>
        <v/>
      </c>
    </row>
    <row r="658">
      <c r="A658" s="42">
        <f>IF(B658="","",EDATE(EOMONTH('Parâmetros'!$B$2,0)+1,MOD(ROW()-6,12)))</f>
        <v/>
      </c>
      <c r="B65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58" s="43">
        <f>IF(B658="","",INDEX('Parâmetros'!$B$18:$B$117,MATCH(B658,'Parâmetros'!$A$18:$A$117,0)))</f>
        <v/>
      </c>
      <c r="D658" s="43">
        <f>IF(B658="","",INDEX('Parâmetros'!$I$18:$I$117,MATCH(B658,'Parâmetros'!$A$18:$A$117,0)))</f>
        <v/>
      </c>
      <c r="E658" s="44">
        <f>IF(B658="","",IF(COUNTIFS('Histórico'!$B$6:$B$305,B658,'Histórico'!$A$6:$A$305,"&gt;="&amp;EDATE(EOMONTH('Parâmetros'!$B$2,0)+1,-'Parâmetros'!$B$4),'Histórico'!$A$6:$A$305,"&lt;="&amp;'Parâmetros'!$B$2,'Histórico'!$L$6:$L$305,"OK")&gt;='Parâmetros'!$B$11,AVERAGEIFS('Histórico'!$H$6:$H$305,'Histórico'!$B$6:$B$305,B658,'Histórico'!$A$6:$A$305,"&gt;="&amp;EDATE(EOMONTH('Parâmetros'!$B$2,0)+1,-'Parâmetros'!$B$4),'Histórico'!$A$6:$A$305,"&lt;="&amp;'Parâmetros'!$B$2,'Histórico'!$L$6:$L$305,"OK"),IF(INDEX('Parâmetros'!$G$18:$G$117,MATCH(B658,'Parâmetros'!$A$18:$A$117,0))="","",INDEX('Parâmetros'!$G$18:$G$117,MATCH(B658,'Parâmetros'!$A$18:$A$117,0)))))</f>
        <v/>
      </c>
      <c r="F658" s="45">
        <f>IF(B658="","",IF(COUNTIFS('Histórico'!$B$6:$B$305,B658,'Histórico'!$L$6:$L$305,"OK",'Histórico'!$M$6:$M$305,MONTH(A658),'Histórico'!$A$6:$A$305,"&lt;="&amp;'Parâmetros'!$B$2)&gt;='Parâmetros'!$B$12,MAX('Parâmetros'!$B$13,MIN('Parâmetros'!$B$14,IFERROR(AVERAGEIFS('Histórico'!$H$6:$H$305,'Histórico'!$B$6:$B$305,B658,'Histórico'!$L$6:$L$305,"OK",'Histórico'!$M$6:$M$305,MONTH(A658),'Histórico'!$A$6:$A$305,"&lt;="&amp;'Parâmetros'!$B$2)/AVERAGEIFS('Histórico'!$H$6:$H$305,'Histórico'!$B$6:$B$305,B658,'Histórico'!$L$6:$L$305,"OK",'Histórico'!$A$6:$A$305,"&lt;="&amp;'Parâmetros'!$B$2),1))),1))</f>
        <v/>
      </c>
      <c r="G658" s="45">
        <f>IF(OR(A658="",B658=""),"",MAX(0.1,1+SUMPRODUCT(--('Eventos'!$B$6:$B$105&lt;=EOMONTH(A658,0)),--('Eventos'!$C$6:$C$105&gt;=A658),--((('Eventos'!$D$6:$D$105=B658)+('Eventos'!$D$6:$D$105="TODOS"))&gt;0),--('Eventos'!$G$6:$G$105="Ativo"),--('Eventos'!$I$6:$I$105="OK"),'Eventos'!$F$6:$F$105)))</f>
        <v/>
      </c>
      <c r="H658" s="44">
        <f>IF(OR(B658="",E658=""),"",MAX(0,E658*F658*G658))</f>
        <v/>
      </c>
      <c r="I658" s="44">
        <f>IF(H658="","",H658*'Parâmetros'!$B$6)</f>
        <v/>
      </c>
      <c r="J658" s="44">
        <f>IF(H658="","",H658*'Parâmetros'!$B$7)</f>
        <v/>
      </c>
      <c r="K658" s="44">
        <f>IF(H658="","",H658*'Parâmetros'!$B$8)</f>
        <v/>
      </c>
      <c r="L658" s="44">
        <f>IF(H658="","",IF('Parâmetros'!$B$5="Conservador",I658,IF('Parâmetros'!$B$5="Otimista",K658,J658)))</f>
        <v/>
      </c>
      <c r="M658" s="46">
        <f>IF(B658="","",IF(COUNTIFS('Histórico'!$B$6:$B$305,B658,'Histórico'!$J$6:$J$305,"&lt;&gt;")&gt;='Parâmetros'!$B$10,AVERAGEIFS('Histórico'!$K$6:$K$305,'Histórico'!$B$6:$B$305,B658,'Histórico'!$J$6:$J$305,"&lt;&gt;"),'Parâmetros'!$B$9))</f>
        <v/>
      </c>
      <c r="N658" s="44">
        <f>IF(L658="","",MAX(0,L658*(1-M658)))</f>
        <v/>
      </c>
      <c r="O658" s="44">
        <f>IF(L658="","",L658*(1+M658))</f>
        <v/>
      </c>
      <c r="P658" s="44">
        <f>IF(L658="","",IF(INDEX('Parâmetros'!$E$18:$E$117,MATCH(B658,'Parâmetros'!$A$18:$A$117,0))="","",INDEX('Parâmetros'!$E$18:$E$117,MATCH(B658,'Parâmetros'!$A$18:$A$117,0))+N(INDEX('Parâmetros'!$F$18:$F$117,MATCH(B658,'Parâmetros'!$A$18:$A$117,0)))-SUMIFS($L$6:L658,$B$6:B658,B658,$A$6:A658,"&lt;="&amp;A658)))</f>
        <v/>
      </c>
      <c r="Q658" s="44">
        <f>IF(P658="","",MAX(0,-P658))</f>
        <v/>
      </c>
      <c r="R658" s="43">
        <f>IF(B658="","",IF(L658="","SEM BASE",IF(P658="","ESTOQUE NÃO INFORMADO",IF(P658&lt;0,"RUPTURA PREVISTA",IF(D658="Sem histórico","USAR DEMANDA INICIAL",IF(D658="Histórico insuficiente","HISTÓRICO INSUFICIENTE","OK"))))))</f>
        <v/>
      </c>
    </row>
    <row r="659">
      <c r="A659" s="42">
        <f>IF(B659="","",EDATE(EOMONTH('Parâmetros'!$B$2,0)+1,MOD(ROW()-6,12)))</f>
        <v/>
      </c>
      <c r="B65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59" s="43">
        <f>IF(B659="","",INDEX('Parâmetros'!$B$18:$B$117,MATCH(B659,'Parâmetros'!$A$18:$A$117,0)))</f>
        <v/>
      </c>
      <c r="D659" s="43">
        <f>IF(B659="","",INDEX('Parâmetros'!$I$18:$I$117,MATCH(B659,'Parâmetros'!$A$18:$A$117,0)))</f>
        <v/>
      </c>
      <c r="E659" s="44">
        <f>IF(B659="","",IF(COUNTIFS('Histórico'!$B$6:$B$305,B659,'Histórico'!$A$6:$A$305,"&gt;="&amp;EDATE(EOMONTH('Parâmetros'!$B$2,0)+1,-'Parâmetros'!$B$4),'Histórico'!$A$6:$A$305,"&lt;="&amp;'Parâmetros'!$B$2,'Histórico'!$L$6:$L$305,"OK")&gt;='Parâmetros'!$B$11,AVERAGEIFS('Histórico'!$H$6:$H$305,'Histórico'!$B$6:$B$305,B659,'Histórico'!$A$6:$A$305,"&gt;="&amp;EDATE(EOMONTH('Parâmetros'!$B$2,0)+1,-'Parâmetros'!$B$4),'Histórico'!$A$6:$A$305,"&lt;="&amp;'Parâmetros'!$B$2,'Histórico'!$L$6:$L$305,"OK"),IF(INDEX('Parâmetros'!$G$18:$G$117,MATCH(B659,'Parâmetros'!$A$18:$A$117,0))="","",INDEX('Parâmetros'!$G$18:$G$117,MATCH(B659,'Parâmetros'!$A$18:$A$117,0)))))</f>
        <v/>
      </c>
      <c r="F659" s="45">
        <f>IF(B659="","",IF(COUNTIFS('Histórico'!$B$6:$B$305,B659,'Histórico'!$L$6:$L$305,"OK",'Histórico'!$M$6:$M$305,MONTH(A659),'Histórico'!$A$6:$A$305,"&lt;="&amp;'Parâmetros'!$B$2)&gt;='Parâmetros'!$B$12,MAX('Parâmetros'!$B$13,MIN('Parâmetros'!$B$14,IFERROR(AVERAGEIFS('Histórico'!$H$6:$H$305,'Histórico'!$B$6:$B$305,B659,'Histórico'!$L$6:$L$305,"OK",'Histórico'!$M$6:$M$305,MONTH(A659),'Histórico'!$A$6:$A$305,"&lt;="&amp;'Parâmetros'!$B$2)/AVERAGEIFS('Histórico'!$H$6:$H$305,'Histórico'!$B$6:$B$305,B659,'Histórico'!$L$6:$L$305,"OK",'Histórico'!$A$6:$A$305,"&lt;="&amp;'Parâmetros'!$B$2),1))),1))</f>
        <v/>
      </c>
      <c r="G659" s="45">
        <f>IF(OR(A659="",B659=""),"",MAX(0.1,1+SUMPRODUCT(--('Eventos'!$B$6:$B$105&lt;=EOMONTH(A659,0)),--('Eventos'!$C$6:$C$105&gt;=A659),--((('Eventos'!$D$6:$D$105=B659)+('Eventos'!$D$6:$D$105="TODOS"))&gt;0),--('Eventos'!$G$6:$G$105="Ativo"),--('Eventos'!$I$6:$I$105="OK"),'Eventos'!$F$6:$F$105)))</f>
        <v/>
      </c>
      <c r="H659" s="44">
        <f>IF(OR(B659="",E659=""),"",MAX(0,E659*F659*G659))</f>
        <v/>
      </c>
      <c r="I659" s="44">
        <f>IF(H659="","",H659*'Parâmetros'!$B$6)</f>
        <v/>
      </c>
      <c r="J659" s="44">
        <f>IF(H659="","",H659*'Parâmetros'!$B$7)</f>
        <v/>
      </c>
      <c r="K659" s="44">
        <f>IF(H659="","",H659*'Parâmetros'!$B$8)</f>
        <v/>
      </c>
      <c r="L659" s="44">
        <f>IF(H659="","",IF('Parâmetros'!$B$5="Conservador",I659,IF('Parâmetros'!$B$5="Otimista",K659,J659)))</f>
        <v/>
      </c>
      <c r="M659" s="46">
        <f>IF(B659="","",IF(COUNTIFS('Histórico'!$B$6:$B$305,B659,'Histórico'!$J$6:$J$305,"&lt;&gt;")&gt;='Parâmetros'!$B$10,AVERAGEIFS('Histórico'!$K$6:$K$305,'Histórico'!$B$6:$B$305,B659,'Histórico'!$J$6:$J$305,"&lt;&gt;"),'Parâmetros'!$B$9))</f>
        <v/>
      </c>
      <c r="N659" s="44">
        <f>IF(L659="","",MAX(0,L659*(1-M659)))</f>
        <v/>
      </c>
      <c r="O659" s="44">
        <f>IF(L659="","",L659*(1+M659))</f>
        <v/>
      </c>
      <c r="P659" s="44">
        <f>IF(L659="","",IF(INDEX('Parâmetros'!$E$18:$E$117,MATCH(B659,'Parâmetros'!$A$18:$A$117,0))="","",INDEX('Parâmetros'!$E$18:$E$117,MATCH(B659,'Parâmetros'!$A$18:$A$117,0))+N(INDEX('Parâmetros'!$F$18:$F$117,MATCH(B659,'Parâmetros'!$A$18:$A$117,0)))-SUMIFS($L$6:L659,$B$6:B659,B659,$A$6:A659,"&lt;="&amp;A659)))</f>
        <v/>
      </c>
      <c r="Q659" s="44">
        <f>IF(P659="","",MAX(0,-P659))</f>
        <v/>
      </c>
      <c r="R659" s="43">
        <f>IF(B659="","",IF(L659="","SEM BASE",IF(P659="","ESTOQUE NÃO INFORMADO",IF(P659&lt;0,"RUPTURA PREVISTA",IF(D659="Sem histórico","USAR DEMANDA INICIAL",IF(D659="Histórico insuficiente","HISTÓRICO INSUFICIENTE","OK"))))))</f>
        <v/>
      </c>
    </row>
    <row r="660">
      <c r="A660" s="42">
        <f>IF(B660="","",EDATE(EOMONTH('Parâmetros'!$B$2,0)+1,MOD(ROW()-6,12)))</f>
        <v/>
      </c>
      <c r="B66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60" s="43">
        <f>IF(B660="","",INDEX('Parâmetros'!$B$18:$B$117,MATCH(B660,'Parâmetros'!$A$18:$A$117,0)))</f>
        <v/>
      </c>
      <c r="D660" s="43">
        <f>IF(B660="","",INDEX('Parâmetros'!$I$18:$I$117,MATCH(B660,'Parâmetros'!$A$18:$A$117,0)))</f>
        <v/>
      </c>
      <c r="E660" s="44">
        <f>IF(B660="","",IF(COUNTIFS('Histórico'!$B$6:$B$305,B660,'Histórico'!$A$6:$A$305,"&gt;="&amp;EDATE(EOMONTH('Parâmetros'!$B$2,0)+1,-'Parâmetros'!$B$4),'Histórico'!$A$6:$A$305,"&lt;="&amp;'Parâmetros'!$B$2,'Histórico'!$L$6:$L$305,"OK")&gt;='Parâmetros'!$B$11,AVERAGEIFS('Histórico'!$H$6:$H$305,'Histórico'!$B$6:$B$305,B660,'Histórico'!$A$6:$A$305,"&gt;="&amp;EDATE(EOMONTH('Parâmetros'!$B$2,0)+1,-'Parâmetros'!$B$4),'Histórico'!$A$6:$A$305,"&lt;="&amp;'Parâmetros'!$B$2,'Histórico'!$L$6:$L$305,"OK"),IF(INDEX('Parâmetros'!$G$18:$G$117,MATCH(B660,'Parâmetros'!$A$18:$A$117,0))="","",INDEX('Parâmetros'!$G$18:$G$117,MATCH(B660,'Parâmetros'!$A$18:$A$117,0)))))</f>
        <v/>
      </c>
      <c r="F660" s="45">
        <f>IF(B660="","",IF(COUNTIFS('Histórico'!$B$6:$B$305,B660,'Histórico'!$L$6:$L$305,"OK",'Histórico'!$M$6:$M$305,MONTH(A660),'Histórico'!$A$6:$A$305,"&lt;="&amp;'Parâmetros'!$B$2)&gt;='Parâmetros'!$B$12,MAX('Parâmetros'!$B$13,MIN('Parâmetros'!$B$14,IFERROR(AVERAGEIFS('Histórico'!$H$6:$H$305,'Histórico'!$B$6:$B$305,B660,'Histórico'!$L$6:$L$305,"OK",'Histórico'!$M$6:$M$305,MONTH(A660),'Histórico'!$A$6:$A$305,"&lt;="&amp;'Parâmetros'!$B$2)/AVERAGEIFS('Histórico'!$H$6:$H$305,'Histórico'!$B$6:$B$305,B660,'Histórico'!$L$6:$L$305,"OK",'Histórico'!$A$6:$A$305,"&lt;="&amp;'Parâmetros'!$B$2),1))),1))</f>
        <v/>
      </c>
      <c r="G660" s="45">
        <f>IF(OR(A660="",B660=""),"",MAX(0.1,1+SUMPRODUCT(--('Eventos'!$B$6:$B$105&lt;=EOMONTH(A660,0)),--('Eventos'!$C$6:$C$105&gt;=A660),--((('Eventos'!$D$6:$D$105=B660)+('Eventos'!$D$6:$D$105="TODOS"))&gt;0),--('Eventos'!$G$6:$G$105="Ativo"),--('Eventos'!$I$6:$I$105="OK"),'Eventos'!$F$6:$F$105)))</f>
        <v/>
      </c>
      <c r="H660" s="44">
        <f>IF(OR(B660="",E660=""),"",MAX(0,E660*F660*G660))</f>
        <v/>
      </c>
      <c r="I660" s="44">
        <f>IF(H660="","",H660*'Parâmetros'!$B$6)</f>
        <v/>
      </c>
      <c r="J660" s="44">
        <f>IF(H660="","",H660*'Parâmetros'!$B$7)</f>
        <v/>
      </c>
      <c r="K660" s="44">
        <f>IF(H660="","",H660*'Parâmetros'!$B$8)</f>
        <v/>
      </c>
      <c r="L660" s="44">
        <f>IF(H660="","",IF('Parâmetros'!$B$5="Conservador",I660,IF('Parâmetros'!$B$5="Otimista",K660,J660)))</f>
        <v/>
      </c>
      <c r="M660" s="46">
        <f>IF(B660="","",IF(COUNTIFS('Histórico'!$B$6:$B$305,B660,'Histórico'!$J$6:$J$305,"&lt;&gt;")&gt;='Parâmetros'!$B$10,AVERAGEIFS('Histórico'!$K$6:$K$305,'Histórico'!$B$6:$B$305,B660,'Histórico'!$J$6:$J$305,"&lt;&gt;"),'Parâmetros'!$B$9))</f>
        <v/>
      </c>
      <c r="N660" s="44">
        <f>IF(L660="","",MAX(0,L660*(1-M660)))</f>
        <v/>
      </c>
      <c r="O660" s="44">
        <f>IF(L660="","",L660*(1+M660))</f>
        <v/>
      </c>
      <c r="P660" s="44">
        <f>IF(L660="","",IF(INDEX('Parâmetros'!$E$18:$E$117,MATCH(B660,'Parâmetros'!$A$18:$A$117,0))="","",INDEX('Parâmetros'!$E$18:$E$117,MATCH(B660,'Parâmetros'!$A$18:$A$117,0))+N(INDEX('Parâmetros'!$F$18:$F$117,MATCH(B660,'Parâmetros'!$A$18:$A$117,0)))-SUMIFS($L$6:L660,$B$6:B660,B660,$A$6:A660,"&lt;="&amp;A660)))</f>
        <v/>
      </c>
      <c r="Q660" s="44">
        <f>IF(P660="","",MAX(0,-P660))</f>
        <v/>
      </c>
      <c r="R660" s="43">
        <f>IF(B660="","",IF(L660="","SEM BASE",IF(P660="","ESTOQUE NÃO INFORMADO",IF(P660&lt;0,"RUPTURA PREVISTA",IF(D660="Sem histórico","USAR DEMANDA INICIAL",IF(D660="Histórico insuficiente","HISTÓRICO INSUFICIENTE","OK"))))))</f>
        <v/>
      </c>
    </row>
    <row r="661">
      <c r="A661" s="42">
        <f>IF(B661="","",EDATE(EOMONTH('Parâmetros'!$B$2,0)+1,MOD(ROW()-6,12)))</f>
        <v/>
      </c>
      <c r="B66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61" s="43">
        <f>IF(B661="","",INDEX('Parâmetros'!$B$18:$B$117,MATCH(B661,'Parâmetros'!$A$18:$A$117,0)))</f>
        <v/>
      </c>
      <c r="D661" s="43">
        <f>IF(B661="","",INDEX('Parâmetros'!$I$18:$I$117,MATCH(B661,'Parâmetros'!$A$18:$A$117,0)))</f>
        <v/>
      </c>
      <c r="E661" s="44">
        <f>IF(B661="","",IF(COUNTIFS('Histórico'!$B$6:$B$305,B661,'Histórico'!$A$6:$A$305,"&gt;="&amp;EDATE(EOMONTH('Parâmetros'!$B$2,0)+1,-'Parâmetros'!$B$4),'Histórico'!$A$6:$A$305,"&lt;="&amp;'Parâmetros'!$B$2,'Histórico'!$L$6:$L$305,"OK")&gt;='Parâmetros'!$B$11,AVERAGEIFS('Histórico'!$H$6:$H$305,'Histórico'!$B$6:$B$305,B661,'Histórico'!$A$6:$A$305,"&gt;="&amp;EDATE(EOMONTH('Parâmetros'!$B$2,0)+1,-'Parâmetros'!$B$4),'Histórico'!$A$6:$A$305,"&lt;="&amp;'Parâmetros'!$B$2,'Histórico'!$L$6:$L$305,"OK"),IF(INDEX('Parâmetros'!$G$18:$G$117,MATCH(B661,'Parâmetros'!$A$18:$A$117,0))="","",INDEX('Parâmetros'!$G$18:$G$117,MATCH(B661,'Parâmetros'!$A$18:$A$117,0)))))</f>
        <v/>
      </c>
      <c r="F661" s="45">
        <f>IF(B661="","",IF(COUNTIFS('Histórico'!$B$6:$B$305,B661,'Histórico'!$L$6:$L$305,"OK",'Histórico'!$M$6:$M$305,MONTH(A661),'Histórico'!$A$6:$A$305,"&lt;="&amp;'Parâmetros'!$B$2)&gt;='Parâmetros'!$B$12,MAX('Parâmetros'!$B$13,MIN('Parâmetros'!$B$14,IFERROR(AVERAGEIFS('Histórico'!$H$6:$H$305,'Histórico'!$B$6:$B$305,B661,'Histórico'!$L$6:$L$305,"OK",'Histórico'!$M$6:$M$305,MONTH(A661),'Histórico'!$A$6:$A$305,"&lt;="&amp;'Parâmetros'!$B$2)/AVERAGEIFS('Histórico'!$H$6:$H$305,'Histórico'!$B$6:$B$305,B661,'Histórico'!$L$6:$L$305,"OK",'Histórico'!$A$6:$A$305,"&lt;="&amp;'Parâmetros'!$B$2),1))),1))</f>
        <v/>
      </c>
      <c r="G661" s="45">
        <f>IF(OR(A661="",B661=""),"",MAX(0.1,1+SUMPRODUCT(--('Eventos'!$B$6:$B$105&lt;=EOMONTH(A661,0)),--('Eventos'!$C$6:$C$105&gt;=A661),--((('Eventos'!$D$6:$D$105=B661)+('Eventos'!$D$6:$D$105="TODOS"))&gt;0),--('Eventos'!$G$6:$G$105="Ativo"),--('Eventos'!$I$6:$I$105="OK"),'Eventos'!$F$6:$F$105)))</f>
        <v/>
      </c>
      <c r="H661" s="44">
        <f>IF(OR(B661="",E661=""),"",MAX(0,E661*F661*G661))</f>
        <v/>
      </c>
      <c r="I661" s="44">
        <f>IF(H661="","",H661*'Parâmetros'!$B$6)</f>
        <v/>
      </c>
      <c r="J661" s="44">
        <f>IF(H661="","",H661*'Parâmetros'!$B$7)</f>
        <v/>
      </c>
      <c r="K661" s="44">
        <f>IF(H661="","",H661*'Parâmetros'!$B$8)</f>
        <v/>
      </c>
      <c r="L661" s="44">
        <f>IF(H661="","",IF('Parâmetros'!$B$5="Conservador",I661,IF('Parâmetros'!$B$5="Otimista",K661,J661)))</f>
        <v/>
      </c>
      <c r="M661" s="46">
        <f>IF(B661="","",IF(COUNTIFS('Histórico'!$B$6:$B$305,B661,'Histórico'!$J$6:$J$305,"&lt;&gt;")&gt;='Parâmetros'!$B$10,AVERAGEIFS('Histórico'!$K$6:$K$305,'Histórico'!$B$6:$B$305,B661,'Histórico'!$J$6:$J$305,"&lt;&gt;"),'Parâmetros'!$B$9))</f>
        <v/>
      </c>
      <c r="N661" s="44">
        <f>IF(L661="","",MAX(0,L661*(1-M661)))</f>
        <v/>
      </c>
      <c r="O661" s="44">
        <f>IF(L661="","",L661*(1+M661))</f>
        <v/>
      </c>
      <c r="P661" s="44">
        <f>IF(L661="","",IF(INDEX('Parâmetros'!$E$18:$E$117,MATCH(B661,'Parâmetros'!$A$18:$A$117,0))="","",INDEX('Parâmetros'!$E$18:$E$117,MATCH(B661,'Parâmetros'!$A$18:$A$117,0))+N(INDEX('Parâmetros'!$F$18:$F$117,MATCH(B661,'Parâmetros'!$A$18:$A$117,0)))-SUMIFS($L$6:L661,$B$6:B661,B661,$A$6:A661,"&lt;="&amp;A661)))</f>
        <v/>
      </c>
      <c r="Q661" s="44">
        <f>IF(P661="","",MAX(0,-P661))</f>
        <v/>
      </c>
      <c r="R661" s="43">
        <f>IF(B661="","",IF(L661="","SEM BASE",IF(P661="","ESTOQUE NÃO INFORMADO",IF(P661&lt;0,"RUPTURA PREVISTA",IF(D661="Sem histórico","USAR DEMANDA INICIAL",IF(D661="Histórico insuficiente","HISTÓRICO INSUFICIENTE","OK"))))))</f>
        <v/>
      </c>
    </row>
    <row r="662">
      <c r="A662" s="42">
        <f>IF(B662="","",EDATE(EOMONTH('Parâmetros'!$B$2,0)+1,MOD(ROW()-6,12)))</f>
        <v/>
      </c>
      <c r="B66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62" s="43">
        <f>IF(B662="","",INDEX('Parâmetros'!$B$18:$B$117,MATCH(B662,'Parâmetros'!$A$18:$A$117,0)))</f>
        <v/>
      </c>
      <c r="D662" s="43">
        <f>IF(B662="","",INDEX('Parâmetros'!$I$18:$I$117,MATCH(B662,'Parâmetros'!$A$18:$A$117,0)))</f>
        <v/>
      </c>
      <c r="E662" s="44">
        <f>IF(B662="","",IF(COUNTIFS('Histórico'!$B$6:$B$305,B662,'Histórico'!$A$6:$A$305,"&gt;="&amp;EDATE(EOMONTH('Parâmetros'!$B$2,0)+1,-'Parâmetros'!$B$4),'Histórico'!$A$6:$A$305,"&lt;="&amp;'Parâmetros'!$B$2,'Histórico'!$L$6:$L$305,"OK")&gt;='Parâmetros'!$B$11,AVERAGEIFS('Histórico'!$H$6:$H$305,'Histórico'!$B$6:$B$305,B662,'Histórico'!$A$6:$A$305,"&gt;="&amp;EDATE(EOMONTH('Parâmetros'!$B$2,0)+1,-'Parâmetros'!$B$4),'Histórico'!$A$6:$A$305,"&lt;="&amp;'Parâmetros'!$B$2,'Histórico'!$L$6:$L$305,"OK"),IF(INDEX('Parâmetros'!$G$18:$G$117,MATCH(B662,'Parâmetros'!$A$18:$A$117,0))="","",INDEX('Parâmetros'!$G$18:$G$117,MATCH(B662,'Parâmetros'!$A$18:$A$117,0)))))</f>
        <v/>
      </c>
      <c r="F662" s="45">
        <f>IF(B662="","",IF(COUNTIFS('Histórico'!$B$6:$B$305,B662,'Histórico'!$L$6:$L$305,"OK",'Histórico'!$M$6:$M$305,MONTH(A662),'Histórico'!$A$6:$A$305,"&lt;="&amp;'Parâmetros'!$B$2)&gt;='Parâmetros'!$B$12,MAX('Parâmetros'!$B$13,MIN('Parâmetros'!$B$14,IFERROR(AVERAGEIFS('Histórico'!$H$6:$H$305,'Histórico'!$B$6:$B$305,B662,'Histórico'!$L$6:$L$305,"OK",'Histórico'!$M$6:$M$305,MONTH(A662),'Histórico'!$A$6:$A$305,"&lt;="&amp;'Parâmetros'!$B$2)/AVERAGEIFS('Histórico'!$H$6:$H$305,'Histórico'!$B$6:$B$305,B662,'Histórico'!$L$6:$L$305,"OK",'Histórico'!$A$6:$A$305,"&lt;="&amp;'Parâmetros'!$B$2),1))),1))</f>
        <v/>
      </c>
      <c r="G662" s="45">
        <f>IF(OR(A662="",B662=""),"",MAX(0.1,1+SUMPRODUCT(--('Eventos'!$B$6:$B$105&lt;=EOMONTH(A662,0)),--('Eventos'!$C$6:$C$105&gt;=A662),--((('Eventos'!$D$6:$D$105=B662)+('Eventos'!$D$6:$D$105="TODOS"))&gt;0),--('Eventos'!$G$6:$G$105="Ativo"),--('Eventos'!$I$6:$I$105="OK"),'Eventos'!$F$6:$F$105)))</f>
        <v/>
      </c>
      <c r="H662" s="44">
        <f>IF(OR(B662="",E662=""),"",MAX(0,E662*F662*G662))</f>
        <v/>
      </c>
      <c r="I662" s="44">
        <f>IF(H662="","",H662*'Parâmetros'!$B$6)</f>
        <v/>
      </c>
      <c r="J662" s="44">
        <f>IF(H662="","",H662*'Parâmetros'!$B$7)</f>
        <v/>
      </c>
      <c r="K662" s="44">
        <f>IF(H662="","",H662*'Parâmetros'!$B$8)</f>
        <v/>
      </c>
      <c r="L662" s="44">
        <f>IF(H662="","",IF('Parâmetros'!$B$5="Conservador",I662,IF('Parâmetros'!$B$5="Otimista",K662,J662)))</f>
        <v/>
      </c>
      <c r="M662" s="46">
        <f>IF(B662="","",IF(COUNTIFS('Histórico'!$B$6:$B$305,B662,'Histórico'!$J$6:$J$305,"&lt;&gt;")&gt;='Parâmetros'!$B$10,AVERAGEIFS('Histórico'!$K$6:$K$305,'Histórico'!$B$6:$B$305,B662,'Histórico'!$J$6:$J$305,"&lt;&gt;"),'Parâmetros'!$B$9))</f>
        <v/>
      </c>
      <c r="N662" s="44">
        <f>IF(L662="","",MAX(0,L662*(1-M662)))</f>
        <v/>
      </c>
      <c r="O662" s="44">
        <f>IF(L662="","",L662*(1+M662))</f>
        <v/>
      </c>
      <c r="P662" s="44">
        <f>IF(L662="","",IF(INDEX('Parâmetros'!$E$18:$E$117,MATCH(B662,'Parâmetros'!$A$18:$A$117,0))="","",INDEX('Parâmetros'!$E$18:$E$117,MATCH(B662,'Parâmetros'!$A$18:$A$117,0))+N(INDEX('Parâmetros'!$F$18:$F$117,MATCH(B662,'Parâmetros'!$A$18:$A$117,0)))-SUMIFS($L$6:L662,$B$6:B662,B662,$A$6:A662,"&lt;="&amp;A662)))</f>
        <v/>
      </c>
      <c r="Q662" s="44">
        <f>IF(P662="","",MAX(0,-P662))</f>
        <v/>
      </c>
      <c r="R662" s="43">
        <f>IF(B662="","",IF(L662="","SEM BASE",IF(P662="","ESTOQUE NÃO INFORMADO",IF(P662&lt;0,"RUPTURA PREVISTA",IF(D662="Sem histórico","USAR DEMANDA INICIAL",IF(D662="Histórico insuficiente","HISTÓRICO INSUFICIENTE","OK"))))))</f>
        <v/>
      </c>
    </row>
    <row r="663">
      <c r="A663" s="42">
        <f>IF(B663="","",EDATE(EOMONTH('Parâmetros'!$B$2,0)+1,MOD(ROW()-6,12)))</f>
        <v/>
      </c>
      <c r="B66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63" s="43">
        <f>IF(B663="","",INDEX('Parâmetros'!$B$18:$B$117,MATCH(B663,'Parâmetros'!$A$18:$A$117,0)))</f>
        <v/>
      </c>
      <c r="D663" s="43">
        <f>IF(B663="","",INDEX('Parâmetros'!$I$18:$I$117,MATCH(B663,'Parâmetros'!$A$18:$A$117,0)))</f>
        <v/>
      </c>
      <c r="E663" s="44">
        <f>IF(B663="","",IF(COUNTIFS('Histórico'!$B$6:$B$305,B663,'Histórico'!$A$6:$A$305,"&gt;="&amp;EDATE(EOMONTH('Parâmetros'!$B$2,0)+1,-'Parâmetros'!$B$4),'Histórico'!$A$6:$A$305,"&lt;="&amp;'Parâmetros'!$B$2,'Histórico'!$L$6:$L$305,"OK")&gt;='Parâmetros'!$B$11,AVERAGEIFS('Histórico'!$H$6:$H$305,'Histórico'!$B$6:$B$305,B663,'Histórico'!$A$6:$A$305,"&gt;="&amp;EDATE(EOMONTH('Parâmetros'!$B$2,0)+1,-'Parâmetros'!$B$4),'Histórico'!$A$6:$A$305,"&lt;="&amp;'Parâmetros'!$B$2,'Histórico'!$L$6:$L$305,"OK"),IF(INDEX('Parâmetros'!$G$18:$G$117,MATCH(B663,'Parâmetros'!$A$18:$A$117,0))="","",INDEX('Parâmetros'!$G$18:$G$117,MATCH(B663,'Parâmetros'!$A$18:$A$117,0)))))</f>
        <v/>
      </c>
      <c r="F663" s="45">
        <f>IF(B663="","",IF(COUNTIFS('Histórico'!$B$6:$B$305,B663,'Histórico'!$L$6:$L$305,"OK",'Histórico'!$M$6:$M$305,MONTH(A663),'Histórico'!$A$6:$A$305,"&lt;="&amp;'Parâmetros'!$B$2)&gt;='Parâmetros'!$B$12,MAX('Parâmetros'!$B$13,MIN('Parâmetros'!$B$14,IFERROR(AVERAGEIFS('Histórico'!$H$6:$H$305,'Histórico'!$B$6:$B$305,B663,'Histórico'!$L$6:$L$305,"OK",'Histórico'!$M$6:$M$305,MONTH(A663),'Histórico'!$A$6:$A$305,"&lt;="&amp;'Parâmetros'!$B$2)/AVERAGEIFS('Histórico'!$H$6:$H$305,'Histórico'!$B$6:$B$305,B663,'Histórico'!$L$6:$L$305,"OK",'Histórico'!$A$6:$A$305,"&lt;="&amp;'Parâmetros'!$B$2),1))),1))</f>
        <v/>
      </c>
      <c r="G663" s="45">
        <f>IF(OR(A663="",B663=""),"",MAX(0.1,1+SUMPRODUCT(--('Eventos'!$B$6:$B$105&lt;=EOMONTH(A663,0)),--('Eventos'!$C$6:$C$105&gt;=A663),--((('Eventos'!$D$6:$D$105=B663)+('Eventos'!$D$6:$D$105="TODOS"))&gt;0),--('Eventos'!$G$6:$G$105="Ativo"),--('Eventos'!$I$6:$I$105="OK"),'Eventos'!$F$6:$F$105)))</f>
        <v/>
      </c>
      <c r="H663" s="44">
        <f>IF(OR(B663="",E663=""),"",MAX(0,E663*F663*G663))</f>
        <v/>
      </c>
      <c r="I663" s="44">
        <f>IF(H663="","",H663*'Parâmetros'!$B$6)</f>
        <v/>
      </c>
      <c r="J663" s="44">
        <f>IF(H663="","",H663*'Parâmetros'!$B$7)</f>
        <v/>
      </c>
      <c r="K663" s="44">
        <f>IF(H663="","",H663*'Parâmetros'!$B$8)</f>
        <v/>
      </c>
      <c r="L663" s="44">
        <f>IF(H663="","",IF('Parâmetros'!$B$5="Conservador",I663,IF('Parâmetros'!$B$5="Otimista",K663,J663)))</f>
        <v/>
      </c>
      <c r="M663" s="46">
        <f>IF(B663="","",IF(COUNTIFS('Histórico'!$B$6:$B$305,B663,'Histórico'!$J$6:$J$305,"&lt;&gt;")&gt;='Parâmetros'!$B$10,AVERAGEIFS('Histórico'!$K$6:$K$305,'Histórico'!$B$6:$B$305,B663,'Histórico'!$J$6:$J$305,"&lt;&gt;"),'Parâmetros'!$B$9))</f>
        <v/>
      </c>
      <c r="N663" s="44">
        <f>IF(L663="","",MAX(0,L663*(1-M663)))</f>
        <v/>
      </c>
      <c r="O663" s="44">
        <f>IF(L663="","",L663*(1+M663))</f>
        <v/>
      </c>
      <c r="P663" s="44">
        <f>IF(L663="","",IF(INDEX('Parâmetros'!$E$18:$E$117,MATCH(B663,'Parâmetros'!$A$18:$A$117,0))="","",INDEX('Parâmetros'!$E$18:$E$117,MATCH(B663,'Parâmetros'!$A$18:$A$117,0))+N(INDEX('Parâmetros'!$F$18:$F$117,MATCH(B663,'Parâmetros'!$A$18:$A$117,0)))-SUMIFS($L$6:L663,$B$6:B663,B663,$A$6:A663,"&lt;="&amp;A663)))</f>
        <v/>
      </c>
      <c r="Q663" s="44">
        <f>IF(P663="","",MAX(0,-P663))</f>
        <v/>
      </c>
      <c r="R663" s="43">
        <f>IF(B663="","",IF(L663="","SEM BASE",IF(P663="","ESTOQUE NÃO INFORMADO",IF(P663&lt;0,"RUPTURA PREVISTA",IF(D663="Sem histórico","USAR DEMANDA INICIAL",IF(D663="Histórico insuficiente","HISTÓRICO INSUFICIENTE","OK"))))))</f>
        <v/>
      </c>
    </row>
    <row r="664">
      <c r="A664" s="42">
        <f>IF(B664="","",EDATE(EOMONTH('Parâmetros'!$B$2,0)+1,MOD(ROW()-6,12)))</f>
        <v/>
      </c>
      <c r="B66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64" s="43">
        <f>IF(B664="","",INDEX('Parâmetros'!$B$18:$B$117,MATCH(B664,'Parâmetros'!$A$18:$A$117,0)))</f>
        <v/>
      </c>
      <c r="D664" s="43">
        <f>IF(B664="","",INDEX('Parâmetros'!$I$18:$I$117,MATCH(B664,'Parâmetros'!$A$18:$A$117,0)))</f>
        <v/>
      </c>
      <c r="E664" s="44">
        <f>IF(B664="","",IF(COUNTIFS('Histórico'!$B$6:$B$305,B664,'Histórico'!$A$6:$A$305,"&gt;="&amp;EDATE(EOMONTH('Parâmetros'!$B$2,0)+1,-'Parâmetros'!$B$4),'Histórico'!$A$6:$A$305,"&lt;="&amp;'Parâmetros'!$B$2,'Histórico'!$L$6:$L$305,"OK")&gt;='Parâmetros'!$B$11,AVERAGEIFS('Histórico'!$H$6:$H$305,'Histórico'!$B$6:$B$305,B664,'Histórico'!$A$6:$A$305,"&gt;="&amp;EDATE(EOMONTH('Parâmetros'!$B$2,0)+1,-'Parâmetros'!$B$4),'Histórico'!$A$6:$A$305,"&lt;="&amp;'Parâmetros'!$B$2,'Histórico'!$L$6:$L$305,"OK"),IF(INDEX('Parâmetros'!$G$18:$G$117,MATCH(B664,'Parâmetros'!$A$18:$A$117,0))="","",INDEX('Parâmetros'!$G$18:$G$117,MATCH(B664,'Parâmetros'!$A$18:$A$117,0)))))</f>
        <v/>
      </c>
      <c r="F664" s="45">
        <f>IF(B664="","",IF(COUNTIFS('Histórico'!$B$6:$B$305,B664,'Histórico'!$L$6:$L$305,"OK",'Histórico'!$M$6:$M$305,MONTH(A664),'Histórico'!$A$6:$A$305,"&lt;="&amp;'Parâmetros'!$B$2)&gt;='Parâmetros'!$B$12,MAX('Parâmetros'!$B$13,MIN('Parâmetros'!$B$14,IFERROR(AVERAGEIFS('Histórico'!$H$6:$H$305,'Histórico'!$B$6:$B$305,B664,'Histórico'!$L$6:$L$305,"OK",'Histórico'!$M$6:$M$305,MONTH(A664),'Histórico'!$A$6:$A$305,"&lt;="&amp;'Parâmetros'!$B$2)/AVERAGEIFS('Histórico'!$H$6:$H$305,'Histórico'!$B$6:$B$305,B664,'Histórico'!$L$6:$L$305,"OK",'Histórico'!$A$6:$A$305,"&lt;="&amp;'Parâmetros'!$B$2),1))),1))</f>
        <v/>
      </c>
      <c r="G664" s="45">
        <f>IF(OR(A664="",B664=""),"",MAX(0.1,1+SUMPRODUCT(--('Eventos'!$B$6:$B$105&lt;=EOMONTH(A664,0)),--('Eventos'!$C$6:$C$105&gt;=A664),--((('Eventos'!$D$6:$D$105=B664)+('Eventos'!$D$6:$D$105="TODOS"))&gt;0),--('Eventos'!$G$6:$G$105="Ativo"),--('Eventos'!$I$6:$I$105="OK"),'Eventos'!$F$6:$F$105)))</f>
        <v/>
      </c>
      <c r="H664" s="44">
        <f>IF(OR(B664="",E664=""),"",MAX(0,E664*F664*G664))</f>
        <v/>
      </c>
      <c r="I664" s="44">
        <f>IF(H664="","",H664*'Parâmetros'!$B$6)</f>
        <v/>
      </c>
      <c r="J664" s="44">
        <f>IF(H664="","",H664*'Parâmetros'!$B$7)</f>
        <v/>
      </c>
      <c r="K664" s="44">
        <f>IF(H664="","",H664*'Parâmetros'!$B$8)</f>
        <v/>
      </c>
      <c r="L664" s="44">
        <f>IF(H664="","",IF('Parâmetros'!$B$5="Conservador",I664,IF('Parâmetros'!$B$5="Otimista",K664,J664)))</f>
        <v/>
      </c>
      <c r="M664" s="46">
        <f>IF(B664="","",IF(COUNTIFS('Histórico'!$B$6:$B$305,B664,'Histórico'!$J$6:$J$305,"&lt;&gt;")&gt;='Parâmetros'!$B$10,AVERAGEIFS('Histórico'!$K$6:$K$305,'Histórico'!$B$6:$B$305,B664,'Histórico'!$J$6:$J$305,"&lt;&gt;"),'Parâmetros'!$B$9))</f>
        <v/>
      </c>
      <c r="N664" s="44">
        <f>IF(L664="","",MAX(0,L664*(1-M664)))</f>
        <v/>
      </c>
      <c r="O664" s="44">
        <f>IF(L664="","",L664*(1+M664))</f>
        <v/>
      </c>
      <c r="P664" s="44">
        <f>IF(L664="","",IF(INDEX('Parâmetros'!$E$18:$E$117,MATCH(B664,'Parâmetros'!$A$18:$A$117,0))="","",INDEX('Parâmetros'!$E$18:$E$117,MATCH(B664,'Parâmetros'!$A$18:$A$117,0))+N(INDEX('Parâmetros'!$F$18:$F$117,MATCH(B664,'Parâmetros'!$A$18:$A$117,0)))-SUMIFS($L$6:L664,$B$6:B664,B664,$A$6:A664,"&lt;="&amp;A664)))</f>
        <v/>
      </c>
      <c r="Q664" s="44">
        <f>IF(P664="","",MAX(0,-P664))</f>
        <v/>
      </c>
      <c r="R664" s="43">
        <f>IF(B664="","",IF(L664="","SEM BASE",IF(P664="","ESTOQUE NÃO INFORMADO",IF(P664&lt;0,"RUPTURA PREVISTA",IF(D664="Sem histórico","USAR DEMANDA INICIAL",IF(D664="Histórico insuficiente","HISTÓRICO INSUFICIENTE","OK"))))))</f>
        <v/>
      </c>
    </row>
    <row r="665">
      <c r="A665" s="42">
        <f>IF(B665="","",EDATE(EOMONTH('Parâmetros'!$B$2,0)+1,MOD(ROW()-6,12)))</f>
        <v/>
      </c>
      <c r="B66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65" s="43">
        <f>IF(B665="","",INDEX('Parâmetros'!$B$18:$B$117,MATCH(B665,'Parâmetros'!$A$18:$A$117,0)))</f>
        <v/>
      </c>
      <c r="D665" s="43">
        <f>IF(B665="","",INDEX('Parâmetros'!$I$18:$I$117,MATCH(B665,'Parâmetros'!$A$18:$A$117,0)))</f>
        <v/>
      </c>
      <c r="E665" s="44">
        <f>IF(B665="","",IF(COUNTIFS('Histórico'!$B$6:$B$305,B665,'Histórico'!$A$6:$A$305,"&gt;="&amp;EDATE(EOMONTH('Parâmetros'!$B$2,0)+1,-'Parâmetros'!$B$4),'Histórico'!$A$6:$A$305,"&lt;="&amp;'Parâmetros'!$B$2,'Histórico'!$L$6:$L$305,"OK")&gt;='Parâmetros'!$B$11,AVERAGEIFS('Histórico'!$H$6:$H$305,'Histórico'!$B$6:$B$305,B665,'Histórico'!$A$6:$A$305,"&gt;="&amp;EDATE(EOMONTH('Parâmetros'!$B$2,0)+1,-'Parâmetros'!$B$4),'Histórico'!$A$6:$A$305,"&lt;="&amp;'Parâmetros'!$B$2,'Histórico'!$L$6:$L$305,"OK"),IF(INDEX('Parâmetros'!$G$18:$G$117,MATCH(B665,'Parâmetros'!$A$18:$A$117,0))="","",INDEX('Parâmetros'!$G$18:$G$117,MATCH(B665,'Parâmetros'!$A$18:$A$117,0)))))</f>
        <v/>
      </c>
      <c r="F665" s="45">
        <f>IF(B665="","",IF(COUNTIFS('Histórico'!$B$6:$B$305,B665,'Histórico'!$L$6:$L$305,"OK",'Histórico'!$M$6:$M$305,MONTH(A665),'Histórico'!$A$6:$A$305,"&lt;="&amp;'Parâmetros'!$B$2)&gt;='Parâmetros'!$B$12,MAX('Parâmetros'!$B$13,MIN('Parâmetros'!$B$14,IFERROR(AVERAGEIFS('Histórico'!$H$6:$H$305,'Histórico'!$B$6:$B$305,B665,'Histórico'!$L$6:$L$305,"OK",'Histórico'!$M$6:$M$305,MONTH(A665),'Histórico'!$A$6:$A$305,"&lt;="&amp;'Parâmetros'!$B$2)/AVERAGEIFS('Histórico'!$H$6:$H$305,'Histórico'!$B$6:$B$305,B665,'Histórico'!$L$6:$L$305,"OK",'Histórico'!$A$6:$A$305,"&lt;="&amp;'Parâmetros'!$B$2),1))),1))</f>
        <v/>
      </c>
      <c r="G665" s="45">
        <f>IF(OR(A665="",B665=""),"",MAX(0.1,1+SUMPRODUCT(--('Eventos'!$B$6:$B$105&lt;=EOMONTH(A665,0)),--('Eventos'!$C$6:$C$105&gt;=A665),--((('Eventos'!$D$6:$D$105=B665)+('Eventos'!$D$6:$D$105="TODOS"))&gt;0),--('Eventos'!$G$6:$G$105="Ativo"),--('Eventos'!$I$6:$I$105="OK"),'Eventos'!$F$6:$F$105)))</f>
        <v/>
      </c>
      <c r="H665" s="44">
        <f>IF(OR(B665="",E665=""),"",MAX(0,E665*F665*G665))</f>
        <v/>
      </c>
      <c r="I665" s="44">
        <f>IF(H665="","",H665*'Parâmetros'!$B$6)</f>
        <v/>
      </c>
      <c r="J665" s="44">
        <f>IF(H665="","",H665*'Parâmetros'!$B$7)</f>
        <v/>
      </c>
      <c r="K665" s="44">
        <f>IF(H665="","",H665*'Parâmetros'!$B$8)</f>
        <v/>
      </c>
      <c r="L665" s="44">
        <f>IF(H665="","",IF('Parâmetros'!$B$5="Conservador",I665,IF('Parâmetros'!$B$5="Otimista",K665,J665)))</f>
        <v/>
      </c>
      <c r="M665" s="46">
        <f>IF(B665="","",IF(COUNTIFS('Histórico'!$B$6:$B$305,B665,'Histórico'!$J$6:$J$305,"&lt;&gt;")&gt;='Parâmetros'!$B$10,AVERAGEIFS('Histórico'!$K$6:$K$305,'Histórico'!$B$6:$B$305,B665,'Histórico'!$J$6:$J$305,"&lt;&gt;"),'Parâmetros'!$B$9))</f>
        <v/>
      </c>
      <c r="N665" s="44">
        <f>IF(L665="","",MAX(0,L665*(1-M665)))</f>
        <v/>
      </c>
      <c r="O665" s="44">
        <f>IF(L665="","",L665*(1+M665))</f>
        <v/>
      </c>
      <c r="P665" s="44">
        <f>IF(L665="","",IF(INDEX('Parâmetros'!$E$18:$E$117,MATCH(B665,'Parâmetros'!$A$18:$A$117,0))="","",INDEX('Parâmetros'!$E$18:$E$117,MATCH(B665,'Parâmetros'!$A$18:$A$117,0))+N(INDEX('Parâmetros'!$F$18:$F$117,MATCH(B665,'Parâmetros'!$A$18:$A$117,0)))-SUMIFS($L$6:L665,$B$6:B665,B665,$A$6:A665,"&lt;="&amp;A665)))</f>
        <v/>
      </c>
      <c r="Q665" s="44">
        <f>IF(P665="","",MAX(0,-P665))</f>
        <v/>
      </c>
      <c r="R665" s="43">
        <f>IF(B665="","",IF(L665="","SEM BASE",IF(P665="","ESTOQUE NÃO INFORMADO",IF(P665&lt;0,"RUPTURA PREVISTA",IF(D665="Sem histórico","USAR DEMANDA INICIAL",IF(D665="Histórico insuficiente","HISTÓRICO INSUFICIENTE","OK"))))))</f>
        <v/>
      </c>
    </row>
    <row r="666">
      <c r="A666" s="42">
        <f>IF(B666="","",EDATE(EOMONTH('Parâmetros'!$B$2,0)+1,MOD(ROW()-6,12)))</f>
        <v/>
      </c>
      <c r="B66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66" s="43">
        <f>IF(B666="","",INDEX('Parâmetros'!$B$18:$B$117,MATCH(B666,'Parâmetros'!$A$18:$A$117,0)))</f>
        <v/>
      </c>
      <c r="D666" s="43">
        <f>IF(B666="","",INDEX('Parâmetros'!$I$18:$I$117,MATCH(B666,'Parâmetros'!$A$18:$A$117,0)))</f>
        <v/>
      </c>
      <c r="E666" s="44">
        <f>IF(B666="","",IF(COUNTIFS('Histórico'!$B$6:$B$305,B666,'Histórico'!$A$6:$A$305,"&gt;="&amp;EDATE(EOMONTH('Parâmetros'!$B$2,0)+1,-'Parâmetros'!$B$4),'Histórico'!$A$6:$A$305,"&lt;="&amp;'Parâmetros'!$B$2,'Histórico'!$L$6:$L$305,"OK")&gt;='Parâmetros'!$B$11,AVERAGEIFS('Histórico'!$H$6:$H$305,'Histórico'!$B$6:$B$305,B666,'Histórico'!$A$6:$A$305,"&gt;="&amp;EDATE(EOMONTH('Parâmetros'!$B$2,0)+1,-'Parâmetros'!$B$4),'Histórico'!$A$6:$A$305,"&lt;="&amp;'Parâmetros'!$B$2,'Histórico'!$L$6:$L$305,"OK"),IF(INDEX('Parâmetros'!$G$18:$G$117,MATCH(B666,'Parâmetros'!$A$18:$A$117,0))="","",INDEX('Parâmetros'!$G$18:$G$117,MATCH(B666,'Parâmetros'!$A$18:$A$117,0)))))</f>
        <v/>
      </c>
      <c r="F666" s="45">
        <f>IF(B666="","",IF(COUNTIFS('Histórico'!$B$6:$B$305,B666,'Histórico'!$L$6:$L$305,"OK",'Histórico'!$M$6:$M$305,MONTH(A666),'Histórico'!$A$6:$A$305,"&lt;="&amp;'Parâmetros'!$B$2)&gt;='Parâmetros'!$B$12,MAX('Parâmetros'!$B$13,MIN('Parâmetros'!$B$14,IFERROR(AVERAGEIFS('Histórico'!$H$6:$H$305,'Histórico'!$B$6:$B$305,B666,'Histórico'!$L$6:$L$305,"OK",'Histórico'!$M$6:$M$305,MONTH(A666),'Histórico'!$A$6:$A$305,"&lt;="&amp;'Parâmetros'!$B$2)/AVERAGEIFS('Histórico'!$H$6:$H$305,'Histórico'!$B$6:$B$305,B666,'Histórico'!$L$6:$L$305,"OK",'Histórico'!$A$6:$A$305,"&lt;="&amp;'Parâmetros'!$B$2),1))),1))</f>
        <v/>
      </c>
      <c r="G666" s="45">
        <f>IF(OR(A666="",B666=""),"",MAX(0.1,1+SUMPRODUCT(--('Eventos'!$B$6:$B$105&lt;=EOMONTH(A666,0)),--('Eventos'!$C$6:$C$105&gt;=A666),--((('Eventos'!$D$6:$D$105=B666)+('Eventos'!$D$6:$D$105="TODOS"))&gt;0),--('Eventos'!$G$6:$G$105="Ativo"),--('Eventos'!$I$6:$I$105="OK"),'Eventos'!$F$6:$F$105)))</f>
        <v/>
      </c>
      <c r="H666" s="44">
        <f>IF(OR(B666="",E666=""),"",MAX(0,E666*F666*G666))</f>
        <v/>
      </c>
      <c r="I666" s="44">
        <f>IF(H666="","",H666*'Parâmetros'!$B$6)</f>
        <v/>
      </c>
      <c r="J666" s="44">
        <f>IF(H666="","",H666*'Parâmetros'!$B$7)</f>
        <v/>
      </c>
      <c r="K666" s="44">
        <f>IF(H666="","",H666*'Parâmetros'!$B$8)</f>
        <v/>
      </c>
      <c r="L666" s="44">
        <f>IF(H666="","",IF('Parâmetros'!$B$5="Conservador",I666,IF('Parâmetros'!$B$5="Otimista",K666,J666)))</f>
        <v/>
      </c>
      <c r="M666" s="46">
        <f>IF(B666="","",IF(COUNTIFS('Histórico'!$B$6:$B$305,B666,'Histórico'!$J$6:$J$305,"&lt;&gt;")&gt;='Parâmetros'!$B$10,AVERAGEIFS('Histórico'!$K$6:$K$305,'Histórico'!$B$6:$B$305,B666,'Histórico'!$J$6:$J$305,"&lt;&gt;"),'Parâmetros'!$B$9))</f>
        <v/>
      </c>
      <c r="N666" s="44">
        <f>IF(L666="","",MAX(0,L666*(1-M666)))</f>
        <v/>
      </c>
      <c r="O666" s="44">
        <f>IF(L666="","",L666*(1+M666))</f>
        <v/>
      </c>
      <c r="P666" s="44">
        <f>IF(L666="","",IF(INDEX('Parâmetros'!$E$18:$E$117,MATCH(B666,'Parâmetros'!$A$18:$A$117,0))="","",INDEX('Parâmetros'!$E$18:$E$117,MATCH(B666,'Parâmetros'!$A$18:$A$117,0))+N(INDEX('Parâmetros'!$F$18:$F$117,MATCH(B666,'Parâmetros'!$A$18:$A$117,0)))-SUMIFS($L$6:L666,$B$6:B666,B666,$A$6:A666,"&lt;="&amp;A666)))</f>
        <v/>
      </c>
      <c r="Q666" s="44">
        <f>IF(P666="","",MAX(0,-P666))</f>
        <v/>
      </c>
      <c r="R666" s="43">
        <f>IF(B666="","",IF(L666="","SEM BASE",IF(P666="","ESTOQUE NÃO INFORMADO",IF(P666&lt;0,"RUPTURA PREVISTA",IF(D666="Sem histórico","USAR DEMANDA INICIAL",IF(D666="Histórico insuficiente","HISTÓRICO INSUFICIENTE","OK"))))))</f>
        <v/>
      </c>
    </row>
    <row r="667">
      <c r="A667" s="42">
        <f>IF(B667="","",EDATE(EOMONTH('Parâmetros'!$B$2,0)+1,MOD(ROW()-6,12)))</f>
        <v/>
      </c>
      <c r="B66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67" s="43">
        <f>IF(B667="","",INDEX('Parâmetros'!$B$18:$B$117,MATCH(B667,'Parâmetros'!$A$18:$A$117,0)))</f>
        <v/>
      </c>
      <c r="D667" s="43">
        <f>IF(B667="","",INDEX('Parâmetros'!$I$18:$I$117,MATCH(B667,'Parâmetros'!$A$18:$A$117,0)))</f>
        <v/>
      </c>
      <c r="E667" s="44">
        <f>IF(B667="","",IF(COUNTIFS('Histórico'!$B$6:$B$305,B667,'Histórico'!$A$6:$A$305,"&gt;="&amp;EDATE(EOMONTH('Parâmetros'!$B$2,0)+1,-'Parâmetros'!$B$4),'Histórico'!$A$6:$A$305,"&lt;="&amp;'Parâmetros'!$B$2,'Histórico'!$L$6:$L$305,"OK")&gt;='Parâmetros'!$B$11,AVERAGEIFS('Histórico'!$H$6:$H$305,'Histórico'!$B$6:$B$305,B667,'Histórico'!$A$6:$A$305,"&gt;="&amp;EDATE(EOMONTH('Parâmetros'!$B$2,0)+1,-'Parâmetros'!$B$4),'Histórico'!$A$6:$A$305,"&lt;="&amp;'Parâmetros'!$B$2,'Histórico'!$L$6:$L$305,"OK"),IF(INDEX('Parâmetros'!$G$18:$G$117,MATCH(B667,'Parâmetros'!$A$18:$A$117,0))="","",INDEX('Parâmetros'!$G$18:$G$117,MATCH(B667,'Parâmetros'!$A$18:$A$117,0)))))</f>
        <v/>
      </c>
      <c r="F667" s="45">
        <f>IF(B667="","",IF(COUNTIFS('Histórico'!$B$6:$B$305,B667,'Histórico'!$L$6:$L$305,"OK",'Histórico'!$M$6:$M$305,MONTH(A667),'Histórico'!$A$6:$A$305,"&lt;="&amp;'Parâmetros'!$B$2)&gt;='Parâmetros'!$B$12,MAX('Parâmetros'!$B$13,MIN('Parâmetros'!$B$14,IFERROR(AVERAGEIFS('Histórico'!$H$6:$H$305,'Histórico'!$B$6:$B$305,B667,'Histórico'!$L$6:$L$305,"OK",'Histórico'!$M$6:$M$305,MONTH(A667),'Histórico'!$A$6:$A$305,"&lt;="&amp;'Parâmetros'!$B$2)/AVERAGEIFS('Histórico'!$H$6:$H$305,'Histórico'!$B$6:$B$305,B667,'Histórico'!$L$6:$L$305,"OK",'Histórico'!$A$6:$A$305,"&lt;="&amp;'Parâmetros'!$B$2),1))),1))</f>
        <v/>
      </c>
      <c r="G667" s="45">
        <f>IF(OR(A667="",B667=""),"",MAX(0.1,1+SUMPRODUCT(--('Eventos'!$B$6:$B$105&lt;=EOMONTH(A667,0)),--('Eventos'!$C$6:$C$105&gt;=A667),--((('Eventos'!$D$6:$D$105=B667)+('Eventos'!$D$6:$D$105="TODOS"))&gt;0),--('Eventos'!$G$6:$G$105="Ativo"),--('Eventos'!$I$6:$I$105="OK"),'Eventos'!$F$6:$F$105)))</f>
        <v/>
      </c>
      <c r="H667" s="44">
        <f>IF(OR(B667="",E667=""),"",MAX(0,E667*F667*G667))</f>
        <v/>
      </c>
      <c r="I667" s="44">
        <f>IF(H667="","",H667*'Parâmetros'!$B$6)</f>
        <v/>
      </c>
      <c r="J667" s="44">
        <f>IF(H667="","",H667*'Parâmetros'!$B$7)</f>
        <v/>
      </c>
      <c r="K667" s="44">
        <f>IF(H667="","",H667*'Parâmetros'!$B$8)</f>
        <v/>
      </c>
      <c r="L667" s="44">
        <f>IF(H667="","",IF('Parâmetros'!$B$5="Conservador",I667,IF('Parâmetros'!$B$5="Otimista",K667,J667)))</f>
        <v/>
      </c>
      <c r="M667" s="46">
        <f>IF(B667="","",IF(COUNTIFS('Histórico'!$B$6:$B$305,B667,'Histórico'!$J$6:$J$305,"&lt;&gt;")&gt;='Parâmetros'!$B$10,AVERAGEIFS('Histórico'!$K$6:$K$305,'Histórico'!$B$6:$B$305,B667,'Histórico'!$J$6:$J$305,"&lt;&gt;"),'Parâmetros'!$B$9))</f>
        <v/>
      </c>
      <c r="N667" s="44">
        <f>IF(L667="","",MAX(0,L667*(1-M667)))</f>
        <v/>
      </c>
      <c r="O667" s="44">
        <f>IF(L667="","",L667*(1+M667))</f>
        <v/>
      </c>
      <c r="P667" s="44">
        <f>IF(L667="","",IF(INDEX('Parâmetros'!$E$18:$E$117,MATCH(B667,'Parâmetros'!$A$18:$A$117,0))="","",INDEX('Parâmetros'!$E$18:$E$117,MATCH(B667,'Parâmetros'!$A$18:$A$117,0))+N(INDEX('Parâmetros'!$F$18:$F$117,MATCH(B667,'Parâmetros'!$A$18:$A$117,0)))-SUMIFS($L$6:L667,$B$6:B667,B667,$A$6:A667,"&lt;="&amp;A667)))</f>
        <v/>
      </c>
      <c r="Q667" s="44">
        <f>IF(P667="","",MAX(0,-P667))</f>
        <v/>
      </c>
      <c r="R667" s="43">
        <f>IF(B667="","",IF(L667="","SEM BASE",IF(P667="","ESTOQUE NÃO INFORMADO",IF(P667&lt;0,"RUPTURA PREVISTA",IF(D667="Sem histórico","USAR DEMANDA INICIAL",IF(D667="Histórico insuficiente","HISTÓRICO INSUFICIENTE","OK"))))))</f>
        <v/>
      </c>
    </row>
    <row r="668">
      <c r="A668" s="42">
        <f>IF(B668="","",EDATE(EOMONTH('Parâmetros'!$B$2,0)+1,MOD(ROW()-6,12)))</f>
        <v/>
      </c>
      <c r="B66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68" s="43">
        <f>IF(B668="","",INDEX('Parâmetros'!$B$18:$B$117,MATCH(B668,'Parâmetros'!$A$18:$A$117,0)))</f>
        <v/>
      </c>
      <c r="D668" s="43">
        <f>IF(B668="","",INDEX('Parâmetros'!$I$18:$I$117,MATCH(B668,'Parâmetros'!$A$18:$A$117,0)))</f>
        <v/>
      </c>
      <c r="E668" s="44">
        <f>IF(B668="","",IF(COUNTIFS('Histórico'!$B$6:$B$305,B668,'Histórico'!$A$6:$A$305,"&gt;="&amp;EDATE(EOMONTH('Parâmetros'!$B$2,0)+1,-'Parâmetros'!$B$4),'Histórico'!$A$6:$A$305,"&lt;="&amp;'Parâmetros'!$B$2,'Histórico'!$L$6:$L$305,"OK")&gt;='Parâmetros'!$B$11,AVERAGEIFS('Histórico'!$H$6:$H$305,'Histórico'!$B$6:$B$305,B668,'Histórico'!$A$6:$A$305,"&gt;="&amp;EDATE(EOMONTH('Parâmetros'!$B$2,0)+1,-'Parâmetros'!$B$4),'Histórico'!$A$6:$A$305,"&lt;="&amp;'Parâmetros'!$B$2,'Histórico'!$L$6:$L$305,"OK"),IF(INDEX('Parâmetros'!$G$18:$G$117,MATCH(B668,'Parâmetros'!$A$18:$A$117,0))="","",INDEX('Parâmetros'!$G$18:$G$117,MATCH(B668,'Parâmetros'!$A$18:$A$117,0)))))</f>
        <v/>
      </c>
      <c r="F668" s="45">
        <f>IF(B668="","",IF(COUNTIFS('Histórico'!$B$6:$B$305,B668,'Histórico'!$L$6:$L$305,"OK",'Histórico'!$M$6:$M$305,MONTH(A668),'Histórico'!$A$6:$A$305,"&lt;="&amp;'Parâmetros'!$B$2)&gt;='Parâmetros'!$B$12,MAX('Parâmetros'!$B$13,MIN('Parâmetros'!$B$14,IFERROR(AVERAGEIFS('Histórico'!$H$6:$H$305,'Histórico'!$B$6:$B$305,B668,'Histórico'!$L$6:$L$305,"OK",'Histórico'!$M$6:$M$305,MONTH(A668),'Histórico'!$A$6:$A$305,"&lt;="&amp;'Parâmetros'!$B$2)/AVERAGEIFS('Histórico'!$H$6:$H$305,'Histórico'!$B$6:$B$305,B668,'Histórico'!$L$6:$L$305,"OK",'Histórico'!$A$6:$A$305,"&lt;="&amp;'Parâmetros'!$B$2),1))),1))</f>
        <v/>
      </c>
      <c r="G668" s="45">
        <f>IF(OR(A668="",B668=""),"",MAX(0.1,1+SUMPRODUCT(--('Eventos'!$B$6:$B$105&lt;=EOMONTH(A668,0)),--('Eventos'!$C$6:$C$105&gt;=A668),--((('Eventos'!$D$6:$D$105=B668)+('Eventos'!$D$6:$D$105="TODOS"))&gt;0),--('Eventos'!$G$6:$G$105="Ativo"),--('Eventos'!$I$6:$I$105="OK"),'Eventos'!$F$6:$F$105)))</f>
        <v/>
      </c>
      <c r="H668" s="44">
        <f>IF(OR(B668="",E668=""),"",MAX(0,E668*F668*G668))</f>
        <v/>
      </c>
      <c r="I668" s="44">
        <f>IF(H668="","",H668*'Parâmetros'!$B$6)</f>
        <v/>
      </c>
      <c r="J668" s="44">
        <f>IF(H668="","",H668*'Parâmetros'!$B$7)</f>
        <v/>
      </c>
      <c r="K668" s="44">
        <f>IF(H668="","",H668*'Parâmetros'!$B$8)</f>
        <v/>
      </c>
      <c r="L668" s="44">
        <f>IF(H668="","",IF('Parâmetros'!$B$5="Conservador",I668,IF('Parâmetros'!$B$5="Otimista",K668,J668)))</f>
        <v/>
      </c>
      <c r="M668" s="46">
        <f>IF(B668="","",IF(COUNTIFS('Histórico'!$B$6:$B$305,B668,'Histórico'!$J$6:$J$305,"&lt;&gt;")&gt;='Parâmetros'!$B$10,AVERAGEIFS('Histórico'!$K$6:$K$305,'Histórico'!$B$6:$B$305,B668,'Histórico'!$J$6:$J$305,"&lt;&gt;"),'Parâmetros'!$B$9))</f>
        <v/>
      </c>
      <c r="N668" s="44">
        <f>IF(L668="","",MAX(0,L668*(1-M668)))</f>
        <v/>
      </c>
      <c r="O668" s="44">
        <f>IF(L668="","",L668*(1+M668))</f>
        <v/>
      </c>
      <c r="P668" s="44">
        <f>IF(L668="","",IF(INDEX('Parâmetros'!$E$18:$E$117,MATCH(B668,'Parâmetros'!$A$18:$A$117,0))="","",INDEX('Parâmetros'!$E$18:$E$117,MATCH(B668,'Parâmetros'!$A$18:$A$117,0))+N(INDEX('Parâmetros'!$F$18:$F$117,MATCH(B668,'Parâmetros'!$A$18:$A$117,0)))-SUMIFS($L$6:L668,$B$6:B668,B668,$A$6:A668,"&lt;="&amp;A668)))</f>
        <v/>
      </c>
      <c r="Q668" s="44">
        <f>IF(P668="","",MAX(0,-P668))</f>
        <v/>
      </c>
      <c r="R668" s="43">
        <f>IF(B668="","",IF(L668="","SEM BASE",IF(P668="","ESTOQUE NÃO INFORMADO",IF(P668&lt;0,"RUPTURA PREVISTA",IF(D668="Sem histórico","USAR DEMANDA INICIAL",IF(D668="Histórico insuficiente","HISTÓRICO INSUFICIENTE","OK"))))))</f>
        <v/>
      </c>
    </row>
    <row r="669">
      <c r="A669" s="42">
        <f>IF(B669="","",EDATE(EOMONTH('Parâmetros'!$B$2,0)+1,MOD(ROW()-6,12)))</f>
        <v/>
      </c>
      <c r="B66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69" s="43">
        <f>IF(B669="","",INDEX('Parâmetros'!$B$18:$B$117,MATCH(B669,'Parâmetros'!$A$18:$A$117,0)))</f>
        <v/>
      </c>
      <c r="D669" s="43">
        <f>IF(B669="","",INDEX('Parâmetros'!$I$18:$I$117,MATCH(B669,'Parâmetros'!$A$18:$A$117,0)))</f>
        <v/>
      </c>
      <c r="E669" s="44">
        <f>IF(B669="","",IF(COUNTIFS('Histórico'!$B$6:$B$305,B669,'Histórico'!$A$6:$A$305,"&gt;="&amp;EDATE(EOMONTH('Parâmetros'!$B$2,0)+1,-'Parâmetros'!$B$4),'Histórico'!$A$6:$A$305,"&lt;="&amp;'Parâmetros'!$B$2,'Histórico'!$L$6:$L$305,"OK")&gt;='Parâmetros'!$B$11,AVERAGEIFS('Histórico'!$H$6:$H$305,'Histórico'!$B$6:$B$305,B669,'Histórico'!$A$6:$A$305,"&gt;="&amp;EDATE(EOMONTH('Parâmetros'!$B$2,0)+1,-'Parâmetros'!$B$4),'Histórico'!$A$6:$A$305,"&lt;="&amp;'Parâmetros'!$B$2,'Histórico'!$L$6:$L$305,"OK"),IF(INDEX('Parâmetros'!$G$18:$G$117,MATCH(B669,'Parâmetros'!$A$18:$A$117,0))="","",INDEX('Parâmetros'!$G$18:$G$117,MATCH(B669,'Parâmetros'!$A$18:$A$117,0)))))</f>
        <v/>
      </c>
      <c r="F669" s="45">
        <f>IF(B669="","",IF(COUNTIFS('Histórico'!$B$6:$B$305,B669,'Histórico'!$L$6:$L$305,"OK",'Histórico'!$M$6:$M$305,MONTH(A669),'Histórico'!$A$6:$A$305,"&lt;="&amp;'Parâmetros'!$B$2)&gt;='Parâmetros'!$B$12,MAX('Parâmetros'!$B$13,MIN('Parâmetros'!$B$14,IFERROR(AVERAGEIFS('Histórico'!$H$6:$H$305,'Histórico'!$B$6:$B$305,B669,'Histórico'!$L$6:$L$305,"OK",'Histórico'!$M$6:$M$305,MONTH(A669),'Histórico'!$A$6:$A$305,"&lt;="&amp;'Parâmetros'!$B$2)/AVERAGEIFS('Histórico'!$H$6:$H$305,'Histórico'!$B$6:$B$305,B669,'Histórico'!$L$6:$L$305,"OK",'Histórico'!$A$6:$A$305,"&lt;="&amp;'Parâmetros'!$B$2),1))),1))</f>
        <v/>
      </c>
      <c r="G669" s="45">
        <f>IF(OR(A669="",B669=""),"",MAX(0.1,1+SUMPRODUCT(--('Eventos'!$B$6:$B$105&lt;=EOMONTH(A669,0)),--('Eventos'!$C$6:$C$105&gt;=A669),--((('Eventos'!$D$6:$D$105=B669)+('Eventos'!$D$6:$D$105="TODOS"))&gt;0),--('Eventos'!$G$6:$G$105="Ativo"),--('Eventos'!$I$6:$I$105="OK"),'Eventos'!$F$6:$F$105)))</f>
        <v/>
      </c>
      <c r="H669" s="44">
        <f>IF(OR(B669="",E669=""),"",MAX(0,E669*F669*G669))</f>
        <v/>
      </c>
      <c r="I669" s="44">
        <f>IF(H669="","",H669*'Parâmetros'!$B$6)</f>
        <v/>
      </c>
      <c r="J669" s="44">
        <f>IF(H669="","",H669*'Parâmetros'!$B$7)</f>
        <v/>
      </c>
      <c r="K669" s="44">
        <f>IF(H669="","",H669*'Parâmetros'!$B$8)</f>
        <v/>
      </c>
      <c r="L669" s="44">
        <f>IF(H669="","",IF('Parâmetros'!$B$5="Conservador",I669,IF('Parâmetros'!$B$5="Otimista",K669,J669)))</f>
        <v/>
      </c>
      <c r="M669" s="46">
        <f>IF(B669="","",IF(COUNTIFS('Histórico'!$B$6:$B$305,B669,'Histórico'!$J$6:$J$305,"&lt;&gt;")&gt;='Parâmetros'!$B$10,AVERAGEIFS('Histórico'!$K$6:$K$305,'Histórico'!$B$6:$B$305,B669,'Histórico'!$J$6:$J$305,"&lt;&gt;"),'Parâmetros'!$B$9))</f>
        <v/>
      </c>
      <c r="N669" s="44">
        <f>IF(L669="","",MAX(0,L669*(1-M669)))</f>
        <v/>
      </c>
      <c r="O669" s="44">
        <f>IF(L669="","",L669*(1+M669))</f>
        <v/>
      </c>
      <c r="P669" s="44">
        <f>IF(L669="","",IF(INDEX('Parâmetros'!$E$18:$E$117,MATCH(B669,'Parâmetros'!$A$18:$A$117,0))="","",INDEX('Parâmetros'!$E$18:$E$117,MATCH(B669,'Parâmetros'!$A$18:$A$117,0))+N(INDEX('Parâmetros'!$F$18:$F$117,MATCH(B669,'Parâmetros'!$A$18:$A$117,0)))-SUMIFS($L$6:L669,$B$6:B669,B669,$A$6:A669,"&lt;="&amp;A669)))</f>
        <v/>
      </c>
      <c r="Q669" s="44">
        <f>IF(P669="","",MAX(0,-P669))</f>
        <v/>
      </c>
      <c r="R669" s="43">
        <f>IF(B669="","",IF(L669="","SEM BASE",IF(P669="","ESTOQUE NÃO INFORMADO",IF(P669&lt;0,"RUPTURA PREVISTA",IF(D669="Sem histórico","USAR DEMANDA INICIAL",IF(D669="Histórico insuficiente","HISTÓRICO INSUFICIENTE","OK"))))))</f>
        <v/>
      </c>
    </row>
    <row r="670">
      <c r="A670" s="42">
        <f>IF(B670="","",EDATE(EOMONTH('Parâmetros'!$B$2,0)+1,MOD(ROW()-6,12)))</f>
        <v/>
      </c>
      <c r="B67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70" s="43">
        <f>IF(B670="","",INDEX('Parâmetros'!$B$18:$B$117,MATCH(B670,'Parâmetros'!$A$18:$A$117,0)))</f>
        <v/>
      </c>
      <c r="D670" s="43">
        <f>IF(B670="","",INDEX('Parâmetros'!$I$18:$I$117,MATCH(B670,'Parâmetros'!$A$18:$A$117,0)))</f>
        <v/>
      </c>
      <c r="E670" s="44">
        <f>IF(B670="","",IF(COUNTIFS('Histórico'!$B$6:$B$305,B670,'Histórico'!$A$6:$A$305,"&gt;="&amp;EDATE(EOMONTH('Parâmetros'!$B$2,0)+1,-'Parâmetros'!$B$4),'Histórico'!$A$6:$A$305,"&lt;="&amp;'Parâmetros'!$B$2,'Histórico'!$L$6:$L$305,"OK")&gt;='Parâmetros'!$B$11,AVERAGEIFS('Histórico'!$H$6:$H$305,'Histórico'!$B$6:$B$305,B670,'Histórico'!$A$6:$A$305,"&gt;="&amp;EDATE(EOMONTH('Parâmetros'!$B$2,0)+1,-'Parâmetros'!$B$4),'Histórico'!$A$6:$A$305,"&lt;="&amp;'Parâmetros'!$B$2,'Histórico'!$L$6:$L$305,"OK"),IF(INDEX('Parâmetros'!$G$18:$G$117,MATCH(B670,'Parâmetros'!$A$18:$A$117,0))="","",INDEX('Parâmetros'!$G$18:$G$117,MATCH(B670,'Parâmetros'!$A$18:$A$117,0)))))</f>
        <v/>
      </c>
      <c r="F670" s="45">
        <f>IF(B670="","",IF(COUNTIFS('Histórico'!$B$6:$B$305,B670,'Histórico'!$L$6:$L$305,"OK",'Histórico'!$M$6:$M$305,MONTH(A670),'Histórico'!$A$6:$A$305,"&lt;="&amp;'Parâmetros'!$B$2)&gt;='Parâmetros'!$B$12,MAX('Parâmetros'!$B$13,MIN('Parâmetros'!$B$14,IFERROR(AVERAGEIFS('Histórico'!$H$6:$H$305,'Histórico'!$B$6:$B$305,B670,'Histórico'!$L$6:$L$305,"OK",'Histórico'!$M$6:$M$305,MONTH(A670),'Histórico'!$A$6:$A$305,"&lt;="&amp;'Parâmetros'!$B$2)/AVERAGEIFS('Histórico'!$H$6:$H$305,'Histórico'!$B$6:$B$305,B670,'Histórico'!$L$6:$L$305,"OK",'Histórico'!$A$6:$A$305,"&lt;="&amp;'Parâmetros'!$B$2),1))),1))</f>
        <v/>
      </c>
      <c r="G670" s="45">
        <f>IF(OR(A670="",B670=""),"",MAX(0.1,1+SUMPRODUCT(--('Eventos'!$B$6:$B$105&lt;=EOMONTH(A670,0)),--('Eventos'!$C$6:$C$105&gt;=A670),--((('Eventos'!$D$6:$D$105=B670)+('Eventos'!$D$6:$D$105="TODOS"))&gt;0),--('Eventos'!$G$6:$G$105="Ativo"),--('Eventos'!$I$6:$I$105="OK"),'Eventos'!$F$6:$F$105)))</f>
        <v/>
      </c>
      <c r="H670" s="44">
        <f>IF(OR(B670="",E670=""),"",MAX(0,E670*F670*G670))</f>
        <v/>
      </c>
      <c r="I670" s="44">
        <f>IF(H670="","",H670*'Parâmetros'!$B$6)</f>
        <v/>
      </c>
      <c r="J670" s="44">
        <f>IF(H670="","",H670*'Parâmetros'!$B$7)</f>
        <v/>
      </c>
      <c r="K670" s="44">
        <f>IF(H670="","",H670*'Parâmetros'!$B$8)</f>
        <v/>
      </c>
      <c r="L670" s="44">
        <f>IF(H670="","",IF('Parâmetros'!$B$5="Conservador",I670,IF('Parâmetros'!$B$5="Otimista",K670,J670)))</f>
        <v/>
      </c>
      <c r="M670" s="46">
        <f>IF(B670="","",IF(COUNTIFS('Histórico'!$B$6:$B$305,B670,'Histórico'!$J$6:$J$305,"&lt;&gt;")&gt;='Parâmetros'!$B$10,AVERAGEIFS('Histórico'!$K$6:$K$305,'Histórico'!$B$6:$B$305,B670,'Histórico'!$J$6:$J$305,"&lt;&gt;"),'Parâmetros'!$B$9))</f>
        <v/>
      </c>
      <c r="N670" s="44">
        <f>IF(L670="","",MAX(0,L670*(1-M670)))</f>
        <v/>
      </c>
      <c r="O670" s="44">
        <f>IF(L670="","",L670*(1+M670))</f>
        <v/>
      </c>
      <c r="P670" s="44">
        <f>IF(L670="","",IF(INDEX('Parâmetros'!$E$18:$E$117,MATCH(B670,'Parâmetros'!$A$18:$A$117,0))="","",INDEX('Parâmetros'!$E$18:$E$117,MATCH(B670,'Parâmetros'!$A$18:$A$117,0))+N(INDEX('Parâmetros'!$F$18:$F$117,MATCH(B670,'Parâmetros'!$A$18:$A$117,0)))-SUMIFS($L$6:L670,$B$6:B670,B670,$A$6:A670,"&lt;="&amp;A670)))</f>
        <v/>
      </c>
      <c r="Q670" s="44">
        <f>IF(P670="","",MAX(0,-P670))</f>
        <v/>
      </c>
      <c r="R670" s="43">
        <f>IF(B670="","",IF(L670="","SEM BASE",IF(P670="","ESTOQUE NÃO INFORMADO",IF(P670&lt;0,"RUPTURA PREVISTA",IF(D670="Sem histórico","USAR DEMANDA INICIAL",IF(D670="Histórico insuficiente","HISTÓRICO INSUFICIENTE","OK"))))))</f>
        <v/>
      </c>
    </row>
    <row r="671">
      <c r="A671" s="42">
        <f>IF(B671="","",EDATE(EOMONTH('Parâmetros'!$B$2,0)+1,MOD(ROW()-6,12)))</f>
        <v/>
      </c>
      <c r="B67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71" s="43">
        <f>IF(B671="","",INDEX('Parâmetros'!$B$18:$B$117,MATCH(B671,'Parâmetros'!$A$18:$A$117,0)))</f>
        <v/>
      </c>
      <c r="D671" s="43">
        <f>IF(B671="","",INDEX('Parâmetros'!$I$18:$I$117,MATCH(B671,'Parâmetros'!$A$18:$A$117,0)))</f>
        <v/>
      </c>
      <c r="E671" s="44">
        <f>IF(B671="","",IF(COUNTIFS('Histórico'!$B$6:$B$305,B671,'Histórico'!$A$6:$A$305,"&gt;="&amp;EDATE(EOMONTH('Parâmetros'!$B$2,0)+1,-'Parâmetros'!$B$4),'Histórico'!$A$6:$A$305,"&lt;="&amp;'Parâmetros'!$B$2,'Histórico'!$L$6:$L$305,"OK")&gt;='Parâmetros'!$B$11,AVERAGEIFS('Histórico'!$H$6:$H$305,'Histórico'!$B$6:$B$305,B671,'Histórico'!$A$6:$A$305,"&gt;="&amp;EDATE(EOMONTH('Parâmetros'!$B$2,0)+1,-'Parâmetros'!$B$4),'Histórico'!$A$6:$A$305,"&lt;="&amp;'Parâmetros'!$B$2,'Histórico'!$L$6:$L$305,"OK"),IF(INDEX('Parâmetros'!$G$18:$G$117,MATCH(B671,'Parâmetros'!$A$18:$A$117,0))="","",INDEX('Parâmetros'!$G$18:$G$117,MATCH(B671,'Parâmetros'!$A$18:$A$117,0)))))</f>
        <v/>
      </c>
      <c r="F671" s="45">
        <f>IF(B671="","",IF(COUNTIFS('Histórico'!$B$6:$B$305,B671,'Histórico'!$L$6:$L$305,"OK",'Histórico'!$M$6:$M$305,MONTH(A671),'Histórico'!$A$6:$A$305,"&lt;="&amp;'Parâmetros'!$B$2)&gt;='Parâmetros'!$B$12,MAX('Parâmetros'!$B$13,MIN('Parâmetros'!$B$14,IFERROR(AVERAGEIFS('Histórico'!$H$6:$H$305,'Histórico'!$B$6:$B$305,B671,'Histórico'!$L$6:$L$305,"OK",'Histórico'!$M$6:$M$305,MONTH(A671),'Histórico'!$A$6:$A$305,"&lt;="&amp;'Parâmetros'!$B$2)/AVERAGEIFS('Histórico'!$H$6:$H$305,'Histórico'!$B$6:$B$305,B671,'Histórico'!$L$6:$L$305,"OK",'Histórico'!$A$6:$A$305,"&lt;="&amp;'Parâmetros'!$B$2),1))),1))</f>
        <v/>
      </c>
      <c r="G671" s="45">
        <f>IF(OR(A671="",B671=""),"",MAX(0.1,1+SUMPRODUCT(--('Eventos'!$B$6:$B$105&lt;=EOMONTH(A671,0)),--('Eventos'!$C$6:$C$105&gt;=A671),--((('Eventos'!$D$6:$D$105=B671)+('Eventos'!$D$6:$D$105="TODOS"))&gt;0),--('Eventos'!$G$6:$G$105="Ativo"),--('Eventos'!$I$6:$I$105="OK"),'Eventos'!$F$6:$F$105)))</f>
        <v/>
      </c>
      <c r="H671" s="44">
        <f>IF(OR(B671="",E671=""),"",MAX(0,E671*F671*G671))</f>
        <v/>
      </c>
      <c r="I671" s="44">
        <f>IF(H671="","",H671*'Parâmetros'!$B$6)</f>
        <v/>
      </c>
      <c r="J671" s="44">
        <f>IF(H671="","",H671*'Parâmetros'!$B$7)</f>
        <v/>
      </c>
      <c r="K671" s="44">
        <f>IF(H671="","",H671*'Parâmetros'!$B$8)</f>
        <v/>
      </c>
      <c r="L671" s="44">
        <f>IF(H671="","",IF('Parâmetros'!$B$5="Conservador",I671,IF('Parâmetros'!$B$5="Otimista",K671,J671)))</f>
        <v/>
      </c>
      <c r="M671" s="46">
        <f>IF(B671="","",IF(COUNTIFS('Histórico'!$B$6:$B$305,B671,'Histórico'!$J$6:$J$305,"&lt;&gt;")&gt;='Parâmetros'!$B$10,AVERAGEIFS('Histórico'!$K$6:$K$305,'Histórico'!$B$6:$B$305,B671,'Histórico'!$J$6:$J$305,"&lt;&gt;"),'Parâmetros'!$B$9))</f>
        <v/>
      </c>
      <c r="N671" s="44">
        <f>IF(L671="","",MAX(0,L671*(1-M671)))</f>
        <v/>
      </c>
      <c r="O671" s="44">
        <f>IF(L671="","",L671*(1+M671))</f>
        <v/>
      </c>
      <c r="P671" s="44">
        <f>IF(L671="","",IF(INDEX('Parâmetros'!$E$18:$E$117,MATCH(B671,'Parâmetros'!$A$18:$A$117,0))="","",INDEX('Parâmetros'!$E$18:$E$117,MATCH(B671,'Parâmetros'!$A$18:$A$117,0))+N(INDEX('Parâmetros'!$F$18:$F$117,MATCH(B671,'Parâmetros'!$A$18:$A$117,0)))-SUMIFS($L$6:L671,$B$6:B671,B671,$A$6:A671,"&lt;="&amp;A671)))</f>
        <v/>
      </c>
      <c r="Q671" s="44">
        <f>IF(P671="","",MAX(0,-P671))</f>
        <v/>
      </c>
      <c r="R671" s="43">
        <f>IF(B671="","",IF(L671="","SEM BASE",IF(P671="","ESTOQUE NÃO INFORMADO",IF(P671&lt;0,"RUPTURA PREVISTA",IF(D671="Sem histórico","USAR DEMANDA INICIAL",IF(D671="Histórico insuficiente","HISTÓRICO INSUFICIENTE","OK"))))))</f>
        <v/>
      </c>
    </row>
    <row r="672">
      <c r="A672" s="42">
        <f>IF(B672="","",EDATE(EOMONTH('Parâmetros'!$B$2,0)+1,MOD(ROW()-6,12)))</f>
        <v/>
      </c>
      <c r="B67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72" s="43">
        <f>IF(B672="","",INDEX('Parâmetros'!$B$18:$B$117,MATCH(B672,'Parâmetros'!$A$18:$A$117,0)))</f>
        <v/>
      </c>
      <c r="D672" s="43">
        <f>IF(B672="","",INDEX('Parâmetros'!$I$18:$I$117,MATCH(B672,'Parâmetros'!$A$18:$A$117,0)))</f>
        <v/>
      </c>
      <c r="E672" s="44">
        <f>IF(B672="","",IF(COUNTIFS('Histórico'!$B$6:$B$305,B672,'Histórico'!$A$6:$A$305,"&gt;="&amp;EDATE(EOMONTH('Parâmetros'!$B$2,0)+1,-'Parâmetros'!$B$4),'Histórico'!$A$6:$A$305,"&lt;="&amp;'Parâmetros'!$B$2,'Histórico'!$L$6:$L$305,"OK")&gt;='Parâmetros'!$B$11,AVERAGEIFS('Histórico'!$H$6:$H$305,'Histórico'!$B$6:$B$305,B672,'Histórico'!$A$6:$A$305,"&gt;="&amp;EDATE(EOMONTH('Parâmetros'!$B$2,0)+1,-'Parâmetros'!$B$4),'Histórico'!$A$6:$A$305,"&lt;="&amp;'Parâmetros'!$B$2,'Histórico'!$L$6:$L$305,"OK"),IF(INDEX('Parâmetros'!$G$18:$G$117,MATCH(B672,'Parâmetros'!$A$18:$A$117,0))="","",INDEX('Parâmetros'!$G$18:$G$117,MATCH(B672,'Parâmetros'!$A$18:$A$117,0)))))</f>
        <v/>
      </c>
      <c r="F672" s="45">
        <f>IF(B672="","",IF(COUNTIFS('Histórico'!$B$6:$B$305,B672,'Histórico'!$L$6:$L$305,"OK",'Histórico'!$M$6:$M$305,MONTH(A672),'Histórico'!$A$6:$A$305,"&lt;="&amp;'Parâmetros'!$B$2)&gt;='Parâmetros'!$B$12,MAX('Parâmetros'!$B$13,MIN('Parâmetros'!$B$14,IFERROR(AVERAGEIFS('Histórico'!$H$6:$H$305,'Histórico'!$B$6:$B$305,B672,'Histórico'!$L$6:$L$305,"OK",'Histórico'!$M$6:$M$305,MONTH(A672),'Histórico'!$A$6:$A$305,"&lt;="&amp;'Parâmetros'!$B$2)/AVERAGEIFS('Histórico'!$H$6:$H$305,'Histórico'!$B$6:$B$305,B672,'Histórico'!$L$6:$L$305,"OK",'Histórico'!$A$6:$A$305,"&lt;="&amp;'Parâmetros'!$B$2),1))),1))</f>
        <v/>
      </c>
      <c r="G672" s="45">
        <f>IF(OR(A672="",B672=""),"",MAX(0.1,1+SUMPRODUCT(--('Eventos'!$B$6:$B$105&lt;=EOMONTH(A672,0)),--('Eventos'!$C$6:$C$105&gt;=A672),--((('Eventos'!$D$6:$D$105=B672)+('Eventos'!$D$6:$D$105="TODOS"))&gt;0),--('Eventos'!$G$6:$G$105="Ativo"),--('Eventos'!$I$6:$I$105="OK"),'Eventos'!$F$6:$F$105)))</f>
        <v/>
      </c>
      <c r="H672" s="44">
        <f>IF(OR(B672="",E672=""),"",MAX(0,E672*F672*G672))</f>
        <v/>
      </c>
      <c r="I672" s="44">
        <f>IF(H672="","",H672*'Parâmetros'!$B$6)</f>
        <v/>
      </c>
      <c r="J672" s="44">
        <f>IF(H672="","",H672*'Parâmetros'!$B$7)</f>
        <v/>
      </c>
      <c r="K672" s="44">
        <f>IF(H672="","",H672*'Parâmetros'!$B$8)</f>
        <v/>
      </c>
      <c r="L672" s="44">
        <f>IF(H672="","",IF('Parâmetros'!$B$5="Conservador",I672,IF('Parâmetros'!$B$5="Otimista",K672,J672)))</f>
        <v/>
      </c>
      <c r="M672" s="46">
        <f>IF(B672="","",IF(COUNTIFS('Histórico'!$B$6:$B$305,B672,'Histórico'!$J$6:$J$305,"&lt;&gt;")&gt;='Parâmetros'!$B$10,AVERAGEIFS('Histórico'!$K$6:$K$305,'Histórico'!$B$6:$B$305,B672,'Histórico'!$J$6:$J$305,"&lt;&gt;"),'Parâmetros'!$B$9))</f>
        <v/>
      </c>
      <c r="N672" s="44">
        <f>IF(L672="","",MAX(0,L672*(1-M672)))</f>
        <v/>
      </c>
      <c r="O672" s="44">
        <f>IF(L672="","",L672*(1+M672))</f>
        <v/>
      </c>
      <c r="P672" s="44">
        <f>IF(L672="","",IF(INDEX('Parâmetros'!$E$18:$E$117,MATCH(B672,'Parâmetros'!$A$18:$A$117,0))="","",INDEX('Parâmetros'!$E$18:$E$117,MATCH(B672,'Parâmetros'!$A$18:$A$117,0))+N(INDEX('Parâmetros'!$F$18:$F$117,MATCH(B672,'Parâmetros'!$A$18:$A$117,0)))-SUMIFS($L$6:L672,$B$6:B672,B672,$A$6:A672,"&lt;="&amp;A672)))</f>
        <v/>
      </c>
      <c r="Q672" s="44">
        <f>IF(P672="","",MAX(0,-P672))</f>
        <v/>
      </c>
      <c r="R672" s="43">
        <f>IF(B672="","",IF(L672="","SEM BASE",IF(P672="","ESTOQUE NÃO INFORMADO",IF(P672&lt;0,"RUPTURA PREVISTA",IF(D672="Sem histórico","USAR DEMANDA INICIAL",IF(D672="Histórico insuficiente","HISTÓRICO INSUFICIENTE","OK"))))))</f>
        <v/>
      </c>
    </row>
    <row r="673">
      <c r="A673" s="42">
        <f>IF(B673="","",EDATE(EOMONTH('Parâmetros'!$B$2,0)+1,MOD(ROW()-6,12)))</f>
        <v/>
      </c>
      <c r="B67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73" s="43">
        <f>IF(B673="","",INDEX('Parâmetros'!$B$18:$B$117,MATCH(B673,'Parâmetros'!$A$18:$A$117,0)))</f>
        <v/>
      </c>
      <c r="D673" s="43">
        <f>IF(B673="","",INDEX('Parâmetros'!$I$18:$I$117,MATCH(B673,'Parâmetros'!$A$18:$A$117,0)))</f>
        <v/>
      </c>
      <c r="E673" s="44">
        <f>IF(B673="","",IF(COUNTIFS('Histórico'!$B$6:$B$305,B673,'Histórico'!$A$6:$A$305,"&gt;="&amp;EDATE(EOMONTH('Parâmetros'!$B$2,0)+1,-'Parâmetros'!$B$4),'Histórico'!$A$6:$A$305,"&lt;="&amp;'Parâmetros'!$B$2,'Histórico'!$L$6:$L$305,"OK")&gt;='Parâmetros'!$B$11,AVERAGEIFS('Histórico'!$H$6:$H$305,'Histórico'!$B$6:$B$305,B673,'Histórico'!$A$6:$A$305,"&gt;="&amp;EDATE(EOMONTH('Parâmetros'!$B$2,0)+1,-'Parâmetros'!$B$4),'Histórico'!$A$6:$A$305,"&lt;="&amp;'Parâmetros'!$B$2,'Histórico'!$L$6:$L$305,"OK"),IF(INDEX('Parâmetros'!$G$18:$G$117,MATCH(B673,'Parâmetros'!$A$18:$A$117,0))="","",INDEX('Parâmetros'!$G$18:$G$117,MATCH(B673,'Parâmetros'!$A$18:$A$117,0)))))</f>
        <v/>
      </c>
      <c r="F673" s="45">
        <f>IF(B673="","",IF(COUNTIFS('Histórico'!$B$6:$B$305,B673,'Histórico'!$L$6:$L$305,"OK",'Histórico'!$M$6:$M$305,MONTH(A673),'Histórico'!$A$6:$A$305,"&lt;="&amp;'Parâmetros'!$B$2)&gt;='Parâmetros'!$B$12,MAX('Parâmetros'!$B$13,MIN('Parâmetros'!$B$14,IFERROR(AVERAGEIFS('Histórico'!$H$6:$H$305,'Histórico'!$B$6:$B$305,B673,'Histórico'!$L$6:$L$305,"OK",'Histórico'!$M$6:$M$305,MONTH(A673),'Histórico'!$A$6:$A$305,"&lt;="&amp;'Parâmetros'!$B$2)/AVERAGEIFS('Histórico'!$H$6:$H$305,'Histórico'!$B$6:$B$305,B673,'Histórico'!$L$6:$L$305,"OK",'Histórico'!$A$6:$A$305,"&lt;="&amp;'Parâmetros'!$B$2),1))),1))</f>
        <v/>
      </c>
      <c r="G673" s="45">
        <f>IF(OR(A673="",B673=""),"",MAX(0.1,1+SUMPRODUCT(--('Eventos'!$B$6:$B$105&lt;=EOMONTH(A673,0)),--('Eventos'!$C$6:$C$105&gt;=A673),--((('Eventos'!$D$6:$D$105=B673)+('Eventos'!$D$6:$D$105="TODOS"))&gt;0),--('Eventos'!$G$6:$G$105="Ativo"),--('Eventos'!$I$6:$I$105="OK"),'Eventos'!$F$6:$F$105)))</f>
        <v/>
      </c>
      <c r="H673" s="44">
        <f>IF(OR(B673="",E673=""),"",MAX(0,E673*F673*G673))</f>
        <v/>
      </c>
      <c r="I673" s="44">
        <f>IF(H673="","",H673*'Parâmetros'!$B$6)</f>
        <v/>
      </c>
      <c r="J673" s="44">
        <f>IF(H673="","",H673*'Parâmetros'!$B$7)</f>
        <v/>
      </c>
      <c r="K673" s="44">
        <f>IF(H673="","",H673*'Parâmetros'!$B$8)</f>
        <v/>
      </c>
      <c r="L673" s="44">
        <f>IF(H673="","",IF('Parâmetros'!$B$5="Conservador",I673,IF('Parâmetros'!$B$5="Otimista",K673,J673)))</f>
        <v/>
      </c>
      <c r="M673" s="46">
        <f>IF(B673="","",IF(COUNTIFS('Histórico'!$B$6:$B$305,B673,'Histórico'!$J$6:$J$305,"&lt;&gt;")&gt;='Parâmetros'!$B$10,AVERAGEIFS('Histórico'!$K$6:$K$305,'Histórico'!$B$6:$B$305,B673,'Histórico'!$J$6:$J$305,"&lt;&gt;"),'Parâmetros'!$B$9))</f>
        <v/>
      </c>
      <c r="N673" s="44">
        <f>IF(L673="","",MAX(0,L673*(1-M673)))</f>
        <v/>
      </c>
      <c r="O673" s="44">
        <f>IF(L673="","",L673*(1+M673))</f>
        <v/>
      </c>
      <c r="P673" s="44">
        <f>IF(L673="","",IF(INDEX('Parâmetros'!$E$18:$E$117,MATCH(B673,'Parâmetros'!$A$18:$A$117,0))="","",INDEX('Parâmetros'!$E$18:$E$117,MATCH(B673,'Parâmetros'!$A$18:$A$117,0))+N(INDEX('Parâmetros'!$F$18:$F$117,MATCH(B673,'Parâmetros'!$A$18:$A$117,0)))-SUMIFS($L$6:L673,$B$6:B673,B673,$A$6:A673,"&lt;="&amp;A673)))</f>
        <v/>
      </c>
      <c r="Q673" s="44">
        <f>IF(P673="","",MAX(0,-P673))</f>
        <v/>
      </c>
      <c r="R673" s="43">
        <f>IF(B673="","",IF(L673="","SEM BASE",IF(P673="","ESTOQUE NÃO INFORMADO",IF(P673&lt;0,"RUPTURA PREVISTA",IF(D673="Sem histórico","USAR DEMANDA INICIAL",IF(D673="Histórico insuficiente","HISTÓRICO INSUFICIENTE","OK"))))))</f>
        <v/>
      </c>
    </row>
    <row r="674">
      <c r="A674" s="42">
        <f>IF(B674="","",EDATE(EOMONTH('Parâmetros'!$B$2,0)+1,MOD(ROW()-6,12)))</f>
        <v/>
      </c>
      <c r="B67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74" s="43">
        <f>IF(B674="","",INDEX('Parâmetros'!$B$18:$B$117,MATCH(B674,'Parâmetros'!$A$18:$A$117,0)))</f>
        <v/>
      </c>
      <c r="D674" s="43">
        <f>IF(B674="","",INDEX('Parâmetros'!$I$18:$I$117,MATCH(B674,'Parâmetros'!$A$18:$A$117,0)))</f>
        <v/>
      </c>
      <c r="E674" s="44">
        <f>IF(B674="","",IF(COUNTIFS('Histórico'!$B$6:$B$305,B674,'Histórico'!$A$6:$A$305,"&gt;="&amp;EDATE(EOMONTH('Parâmetros'!$B$2,0)+1,-'Parâmetros'!$B$4),'Histórico'!$A$6:$A$305,"&lt;="&amp;'Parâmetros'!$B$2,'Histórico'!$L$6:$L$305,"OK")&gt;='Parâmetros'!$B$11,AVERAGEIFS('Histórico'!$H$6:$H$305,'Histórico'!$B$6:$B$305,B674,'Histórico'!$A$6:$A$305,"&gt;="&amp;EDATE(EOMONTH('Parâmetros'!$B$2,0)+1,-'Parâmetros'!$B$4),'Histórico'!$A$6:$A$305,"&lt;="&amp;'Parâmetros'!$B$2,'Histórico'!$L$6:$L$305,"OK"),IF(INDEX('Parâmetros'!$G$18:$G$117,MATCH(B674,'Parâmetros'!$A$18:$A$117,0))="","",INDEX('Parâmetros'!$G$18:$G$117,MATCH(B674,'Parâmetros'!$A$18:$A$117,0)))))</f>
        <v/>
      </c>
      <c r="F674" s="45">
        <f>IF(B674="","",IF(COUNTIFS('Histórico'!$B$6:$B$305,B674,'Histórico'!$L$6:$L$305,"OK",'Histórico'!$M$6:$M$305,MONTH(A674),'Histórico'!$A$6:$A$305,"&lt;="&amp;'Parâmetros'!$B$2)&gt;='Parâmetros'!$B$12,MAX('Parâmetros'!$B$13,MIN('Parâmetros'!$B$14,IFERROR(AVERAGEIFS('Histórico'!$H$6:$H$305,'Histórico'!$B$6:$B$305,B674,'Histórico'!$L$6:$L$305,"OK",'Histórico'!$M$6:$M$305,MONTH(A674),'Histórico'!$A$6:$A$305,"&lt;="&amp;'Parâmetros'!$B$2)/AVERAGEIFS('Histórico'!$H$6:$H$305,'Histórico'!$B$6:$B$305,B674,'Histórico'!$L$6:$L$305,"OK",'Histórico'!$A$6:$A$305,"&lt;="&amp;'Parâmetros'!$B$2),1))),1))</f>
        <v/>
      </c>
      <c r="G674" s="45">
        <f>IF(OR(A674="",B674=""),"",MAX(0.1,1+SUMPRODUCT(--('Eventos'!$B$6:$B$105&lt;=EOMONTH(A674,0)),--('Eventos'!$C$6:$C$105&gt;=A674),--((('Eventos'!$D$6:$D$105=B674)+('Eventos'!$D$6:$D$105="TODOS"))&gt;0),--('Eventos'!$G$6:$G$105="Ativo"),--('Eventos'!$I$6:$I$105="OK"),'Eventos'!$F$6:$F$105)))</f>
        <v/>
      </c>
      <c r="H674" s="44">
        <f>IF(OR(B674="",E674=""),"",MAX(0,E674*F674*G674))</f>
        <v/>
      </c>
      <c r="I674" s="44">
        <f>IF(H674="","",H674*'Parâmetros'!$B$6)</f>
        <v/>
      </c>
      <c r="J674" s="44">
        <f>IF(H674="","",H674*'Parâmetros'!$B$7)</f>
        <v/>
      </c>
      <c r="K674" s="44">
        <f>IF(H674="","",H674*'Parâmetros'!$B$8)</f>
        <v/>
      </c>
      <c r="L674" s="44">
        <f>IF(H674="","",IF('Parâmetros'!$B$5="Conservador",I674,IF('Parâmetros'!$B$5="Otimista",K674,J674)))</f>
        <v/>
      </c>
      <c r="M674" s="46">
        <f>IF(B674="","",IF(COUNTIFS('Histórico'!$B$6:$B$305,B674,'Histórico'!$J$6:$J$305,"&lt;&gt;")&gt;='Parâmetros'!$B$10,AVERAGEIFS('Histórico'!$K$6:$K$305,'Histórico'!$B$6:$B$305,B674,'Histórico'!$J$6:$J$305,"&lt;&gt;"),'Parâmetros'!$B$9))</f>
        <v/>
      </c>
      <c r="N674" s="44">
        <f>IF(L674="","",MAX(0,L674*(1-M674)))</f>
        <v/>
      </c>
      <c r="O674" s="44">
        <f>IF(L674="","",L674*(1+M674))</f>
        <v/>
      </c>
      <c r="P674" s="44">
        <f>IF(L674="","",IF(INDEX('Parâmetros'!$E$18:$E$117,MATCH(B674,'Parâmetros'!$A$18:$A$117,0))="","",INDEX('Parâmetros'!$E$18:$E$117,MATCH(B674,'Parâmetros'!$A$18:$A$117,0))+N(INDEX('Parâmetros'!$F$18:$F$117,MATCH(B674,'Parâmetros'!$A$18:$A$117,0)))-SUMIFS($L$6:L674,$B$6:B674,B674,$A$6:A674,"&lt;="&amp;A674)))</f>
        <v/>
      </c>
      <c r="Q674" s="44">
        <f>IF(P674="","",MAX(0,-P674))</f>
        <v/>
      </c>
      <c r="R674" s="43">
        <f>IF(B674="","",IF(L674="","SEM BASE",IF(P674="","ESTOQUE NÃO INFORMADO",IF(P674&lt;0,"RUPTURA PREVISTA",IF(D674="Sem histórico","USAR DEMANDA INICIAL",IF(D674="Histórico insuficiente","HISTÓRICO INSUFICIENTE","OK"))))))</f>
        <v/>
      </c>
    </row>
    <row r="675">
      <c r="A675" s="42">
        <f>IF(B675="","",EDATE(EOMONTH('Parâmetros'!$B$2,0)+1,MOD(ROW()-6,12)))</f>
        <v/>
      </c>
      <c r="B67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75" s="43">
        <f>IF(B675="","",INDEX('Parâmetros'!$B$18:$B$117,MATCH(B675,'Parâmetros'!$A$18:$A$117,0)))</f>
        <v/>
      </c>
      <c r="D675" s="43">
        <f>IF(B675="","",INDEX('Parâmetros'!$I$18:$I$117,MATCH(B675,'Parâmetros'!$A$18:$A$117,0)))</f>
        <v/>
      </c>
      <c r="E675" s="44">
        <f>IF(B675="","",IF(COUNTIFS('Histórico'!$B$6:$B$305,B675,'Histórico'!$A$6:$A$305,"&gt;="&amp;EDATE(EOMONTH('Parâmetros'!$B$2,0)+1,-'Parâmetros'!$B$4),'Histórico'!$A$6:$A$305,"&lt;="&amp;'Parâmetros'!$B$2,'Histórico'!$L$6:$L$305,"OK")&gt;='Parâmetros'!$B$11,AVERAGEIFS('Histórico'!$H$6:$H$305,'Histórico'!$B$6:$B$305,B675,'Histórico'!$A$6:$A$305,"&gt;="&amp;EDATE(EOMONTH('Parâmetros'!$B$2,0)+1,-'Parâmetros'!$B$4),'Histórico'!$A$6:$A$305,"&lt;="&amp;'Parâmetros'!$B$2,'Histórico'!$L$6:$L$305,"OK"),IF(INDEX('Parâmetros'!$G$18:$G$117,MATCH(B675,'Parâmetros'!$A$18:$A$117,0))="","",INDEX('Parâmetros'!$G$18:$G$117,MATCH(B675,'Parâmetros'!$A$18:$A$117,0)))))</f>
        <v/>
      </c>
      <c r="F675" s="45">
        <f>IF(B675="","",IF(COUNTIFS('Histórico'!$B$6:$B$305,B675,'Histórico'!$L$6:$L$305,"OK",'Histórico'!$M$6:$M$305,MONTH(A675),'Histórico'!$A$6:$A$305,"&lt;="&amp;'Parâmetros'!$B$2)&gt;='Parâmetros'!$B$12,MAX('Parâmetros'!$B$13,MIN('Parâmetros'!$B$14,IFERROR(AVERAGEIFS('Histórico'!$H$6:$H$305,'Histórico'!$B$6:$B$305,B675,'Histórico'!$L$6:$L$305,"OK",'Histórico'!$M$6:$M$305,MONTH(A675),'Histórico'!$A$6:$A$305,"&lt;="&amp;'Parâmetros'!$B$2)/AVERAGEIFS('Histórico'!$H$6:$H$305,'Histórico'!$B$6:$B$305,B675,'Histórico'!$L$6:$L$305,"OK",'Histórico'!$A$6:$A$305,"&lt;="&amp;'Parâmetros'!$B$2),1))),1))</f>
        <v/>
      </c>
      <c r="G675" s="45">
        <f>IF(OR(A675="",B675=""),"",MAX(0.1,1+SUMPRODUCT(--('Eventos'!$B$6:$B$105&lt;=EOMONTH(A675,0)),--('Eventos'!$C$6:$C$105&gt;=A675),--((('Eventos'!$D$6:$D$105=B675)+('Eventos'!$D$6:$D$105="TODOS"))&gt;0),--('Eventos'!$G$6:$G$105="Ativo"),--('Eventos'!$I$6:$I$105="OK"),'Eventos'!$F$6:$F$105)))</f>
        <v/>
      </c>
      <c r="H675" s="44">
        <f>IF(OR(B675="",E675=""),"",MAX(0,E675*F675*G675))</f>
        <v/>
      </c>
      <c r="I675" s="44">
        <f>IF(H675="","",H675*'Parâmetros'!$B$6)</f>
        <v/>
      </c>
      <c r="J675" s="44">
        <f>IF(H675="","",H675*'Parâmetros'!$B$7)</f>
        <v/>
      </c>
      <c r="K675" s="44">
        <f>IF(H675="","",H675*'Parâmetros'!$B$8)</f>
        <v/>
      </c>
      <c r="L675" s="44">
        <f>IF(H675="","",IF('Parâmetros'!$B$5="Conservador",I675,IF('Parâmetros'!$B$5="Otimista",K675,J675)))</f>
        <v/>
      </c>
      <c r="M675" s="46">
        <f>IF(B675="","",IF(COUNTIFS('Histórico'!$B$6:$B$305,B675,'Histórico'!$J$6:$J$305,"&lt;&gt;")&gt;='Parâmetros'!$B$10,AVERAGEIFS('Histórico'!$K$6:$K$305,'Histórico'!$B$6:$B$305,B675,'Histórico'!$J$6:$J$305,"&lt;&gt;"),'Parâmetros'!$B$9))</f>
        <v/>
      </c>
      <c r="N675" s="44">
        <f>IF(L675="","",MAX(0,L675*(1-M675)))</f>
        <v/>
      </c>
      <c r="O675" s="44">
        <f>IF(L675="","",L675*(1+M675))</f>
        <v/>
      </c>
      <c r="P675" s="44">
        <f>IF(L675="","",IF(INDEX('Parâmetros'!$E$18:$E$117,MATCH(B675,'Parâmetros'!$A$18:$A$117,0))="","",INDEX('Parâmetros'!$E$18:$E$117,MATCH(B675,'Parâmetros'!$A$18:$A$117,0))+N(INDEX('Parâmetros'!$F$18:$F$117,MATCH(B675,'Parâmetros'!$A$18:$A$117,0)))-SUMIFS($L$6:L675,$B$6:B675,B675,$A$6:A675,"&lt;="&amp;A675)))</f>
        <v/>
      </c>
      <c r="Q675" s="44">
        <f>IF(P675="","",MAX(0,-P675))</f>
        <v/>
      </c>
      <c r="R675" s="43">
        <f>IF(B675="","",IF(L675="","SEM BASE",IF(P675="","ESTOQUE NÃO INFORMADO",IF(P675&lt;0,"RUPTURA PREVISTA",IF(D675="Sem histórico","USAR DEMANDA INICIAL",IF(D675="Histórico insuficiente","HISTÓRICO INSUFICIENTE","OK"))))))</f>
        <v/>
      </c>
    </row>
    <row r="676">
      <c r="A676" s="42">
        <f>IF(B676="","",EDATE(EOMONTH('Parâmetros'!$B$2,0)+1,MOD(ROW()-6,12)))</f>
        <v/>
      </c>
      <c r="B67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76" s="43">
        <f>IF(B676="","",INDEX('Parâmetros'!$B$18:$B$117,MATCH(B676,'Parâmetros'!$A$18:$A$117,0)))</f>
        <v/>
      </c>
      <c r="D676" s="43">
        <f>IF(B676="","",INDEX('Parâmetros'!$I$18:$I$117,MATCH(B676,'Parâmetros'!$A$18:$A$117,0)))</f>
        <v/>
      </c>
      <c r="E676" s="44">
        <f>IF(B676="","",IF(COUNTIFS('Histórico'!$B$6:$B$305,B676,'Histórico'!$A$6:$A$305,"&gt;="&amp;EDATE(EOMONTH('Parâmetros'!$B$2,0)+1,-'Parâmetros'!$B$4),'Histórico'!$A$6:$A$305,"&lt;="&amp;'Parâmetros'!$B$2,'Histórico'!$L$6:$L$305,"OK")&gt;='Parâmetros'!$B$11,AVERAGEIFS('Histórico'!$H$6:$H$305,'Histórico'!$B$6:$B$305,B676,'Histórico'!$A$6:$A$305,"&gt;="&amp;EDATE(EOMONTH('Parâmetros'!$B$2,0)+1,-'Parâmetros'!$B$4),'Histórico'!$A$6:$A$305,"&lt;="&amp;'Parâmetros'!$B$2,'Histórico'!$L$6:$L$305,"OK"),IF(INDEX('Parâmetros'!$G$18:$G$117,MATCH(B676,'Parâmetros'!$A$18:$A$117,0))="","",INDEX('Parâmetros'!$G$18:$G$117,MATCH(B676,'Parâmetros'!$A$18:$A$117,0)))))</f>
        <v/>
      </c>
      <c r="F676" s="45">
        <f>IF(B676="","",IF(COUNTIFS('Histórico'!$B$6:$B$305,B676,'Histórico'!$L$6:$L$305,"OK",'Histórico'!$M$6:$M$305,MONTH(A676),'Histórico'!$A$6:$A$305,"&lt;="&amp;'Parâmetros'!$B$2)&gt;='Parâmetros'!$B$12,MAX('Parâmetros'!$B$13,MIN('Parâmetros'!$B$14,IFERROR(AVERAGEIFS('Histórico'!$H$6:$H$305,'Histórico'!$B$6:$B$305,B676,'Histórico'!$L$6:$L$305,"OK",'Histórico'!$M$6:$M$305,MONTH(A676),'Histórico'!$A$6:$A$305,"&lt;="&amp;'Parâmetros'!$B$2)/AVERAGEIFS('Histórico'!$H$6:$H$305,'Histórico'!$B$6:$B$305,B676,'Histórico'!$L$6:$L$305,"OK",'Histórico'!$A$6:$A$305,"&lt;="&amp;'Parâmetros'!$B$2),1))),1))</f>
        <v/>
      </c>
      <c r="G676" s="45">
        <f>IF(OR(A676="",B676=""),"",MAX(0.1,1+SUMPRODUCT(--('Eventos'!$B$6:$B$105&lt;=EOMONTH(A676,0)),--('Eventos'!$C$6:$C$105&gt;=A676),--((('Eventos'!$D$6:$D$105=B676)+('Eventos'!$D$6:$D$105="TODOS"))&gt;0),--('Eventos'!$G$6:$G$105="Ativo"),--('Eventos'!$I$6:$I$105="OK"),'Eventos'!$F$6:$F$105)))</f>
        <v/>
      </c>
      <c r="H676" s="44">
        <f>IF(OR(B676="",E676=""),"",MAX(0,E676*F676*G676))</f>
        <v/>
      </c>
      <c r="I676" s="44">
        <f>IF(H676="","",H676*'Parâmetros'!$B$6)</f>
        <v/>
      </c>
      <c r="J676" s="44">
        <f>IF(H676="","",H676*'Parâmetros'!$B$7)</f>
        <v/>
      </c>
      <c r="K676" s="44">
        <f>IF(H676="","",H676*'Parâmetros'!$B$8)</f>
        <v/>
      </c>
      <c r="L676" s="44">
        <f>IF(H676="","",IF('Parâmetros'!$B$5="Conservador",I676,IF('Parâmetros'!$B$5="Otimista",K676,J676)))</f>
        <v/>
      </c>
      <c r="M676" s="46">
        <f>IF(B676="","",IF(COUNTIFS('Histórico'!$B$6:$B$305,B676,'Histórico'!$J$6:$J$305,"&lt;&gt;")&gt;='Parâmetros'!$B$10,AVERAGEIFS('Histórico'!$K$6:$K$305,'Histórico'!$B$6:$B$305,B676,'Histórico'!$J$6:$J$305,"&lt;&gt;"),'Parâmetros'!$B$9))</f>
        <v/>
      </c>
      <c r="N676" s="44">
        <f>IF(L676="","",MAX(0,L676*(1-M676)))</f>
        <v/>
      </c>
      <c r="O676" s="44">
        <f>IF(L676="","",L676*(1+M676))</f>
        <v/>
      </c>
      <c r="P676" s="44">
        <f>IF(L676="","",IF(INDEX('Parâmetros'!$E$18:$E$117,MATCH(B676,'Parâmetros'!$A$18:$A$117,0))="","",INDEX('Parâmetros'!$E$18:$E$117,MATCH(B676,'Parâmetros'!$A$18:$A$117,0))+N(INDEX('Parâmetros'!$F$18:$F$117,MATCH(B676,'Parâmetros'!$A$18:$A$117,0)))-SUMIFS($L$6:L676,$B$6:B676,B676,$A$6:A676,"&lt;="&amp;A676)))</f>
        <v/>
      </c>
      <c r="Q676" s="44">
        <f>IF(P676="","",MAX(0,-P676))</f>
        <v/>
      </c>
      <c r="R676" s="43">
        <f>IF(B676="","",IF(L676="","SEM BASE",IF(P676="","ESTOQUE NÃO INFORMADO",IF(P676&lt;0,"RUPTURA PREVISTA",IF(D676="Sem histórico","USAR DEMANDA INICIAL",IF(D676="Histórico insuficiente","HISTÓRICO INSUFICIENTE","OK"))))))</f>
        <v/>
      </c>
    </row>
    <row r="677">
      <c r="A677" s="42">
        <f>IF(B677="","",EDATE(EOMONTH('Parâmetros'!$B$2,0)+1,MOD(ROW()-6,12)))</f>
        <v/>
      </c>
      <c r="B67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77" s="43">
        <f>IF(B677="","",INDEX('Parâmetros'!$B$18:$B$117,MATCH(B677,'Parâmetros'!$A$18:$A$117,0)))</f>
        <v/>
      </c>
      <c r="D677" s="43">
        <f>IF(B677="","",INDEX('Parâmetros'!$I$18:$I$117,MATCH(B677,'Parâmetros'!$A$18:$A$117,0)))</f>
        <v/>
      </c>
      <c r="E677" s="44">
        <f>IF(B677="","",IF(COUNTIFS('Histórico'!$B$6:$B$305,B677,'Histórico'!$A$6:$A$305,"&gt;="&amp;EDATE(EOMONTH('Parâmetros'!$B$2,0)+1,-'Parâmetros'!$B$4),'Histórico'!$A$6:$A$305,"&lt;="&amp;'Parâmetros'!$B$2,'Histórico'!$L$6:$L$305,"OK")&gt;='Parâmetros'!$B$11,AVERAGEIFS('Histórico'!$H$6:$H$305,'Histórico'!$B$6:$B$305,B677,'Histórico'!$A$6:$A$305,"&gt;="&amp;EDATE(EOMONTH('Parâmetros'!$B$2,0)+1,-'Parâmetros'!$B$4),'Histórico'!$A$6:$A$305,"&lt;="&amp;'Parâmetros'!$B$2,'Histórico'!$L$6:$L$305,"OK"),IF(INDEX('Parâmetros'!$G$18:$G$117,MATCH(B677,'Parâmetros'!$A$18:$A$117,0))="","",INDEX('Parâmetros'!$G$18:$G$117,MATCH(B677,'Parâmetros'!$A$18:$A$117,0)))))</f>
        <v/>
      </c>
      <c r="F677" s="45">
        <f>IF(B677="","",IF(COUNTIFS('Histórico'!$B$6:$B$305,B677,'Histórico'!$L$6:$L$305,"OK",'Histórico'!$M$6:$M$305,MONTH(A677),'Histórico'!$A$6:$A$305,"&lt;="&amp;'Parâmetros'!$B$2)&gt;='Parâmetros'!$B$12,MAX('Parâmetros'!$B$13,MIN('Parâmetros'!$B$14,IFERROR(AVERAGEIFS('Histórico'!$H$6:$H$305,'Histórico'!$B$6:$B$305,B677,'Histórico'!$L$6:$L$305,"OK",'Histórico'!$M$6:$M$305,MONTH(A677),'Histórico'!$A$6:$A$305,"&lt;="&amp;'Parâmetros'!$B$2)/AVERAGEIFS('Histórico'!$H$6:$H$305,'Histórico'!$B$6:$B$305,B677,'Histórico'!$L$6:$L$305,"OK",'Histórico'!$A$6:$A$305,"&lt;="&amp;'Parâmetros'!$B$2),1))),1))</f>
        <v/>
      </c>
      <c r="G677" s="45">
        <f>IF(OR(A677="",B677=""),"",MAX(0.1,1+SUMPRODUCT(--('Eventos'!$B$6:$B$105&lt;=EOMONTH(A677,0)),--('Eventos'!$C$6:$C$105&gt;=A677),--((('Eventos'!$D$6:$D$105=B677)+('Eventos'!$D$6:$D$105="TODOS"))&gt;0),--('Eventos'!$G$6:$G$105="Ativo"),--('Eventos'!$I$6:$I$105="OK"),'Eventos'!$F$6:$F$105)))</f>
        <v/>
      </c>
      <c r="H677" s="44">
        <f>IF(OR(B677="",E677=""),"",MAX(0,E677*F677*G677))</f>
        <v/>
      </c>
      <c r="I677" s="44">
        <f>IF(H677="","",H677*'Parâmetros'!$B$6)</f>
        <v/>
      </c>
      <c r="J677" s="44">
        <f>IF(H677="","",H677*'Parâmetros'!$B$7)</f>
        <v/>
      </c>
      <c r="K677" s="44">
        <f>IF(H677="","",H677*'Parâmetros'!$B$8)</f>
        <v/>
      </c>
      <c r="L677" s="44">
        <f>IF(H677="","",IF('Parâmetros'!$B$5="Conservador",I677,IF('Parâmetros'!$B$5="Otimista",K677,J677)))</f>
        <v/>
      </c>
      <c r="M677" s="46">
        <f>IF(B677="","",IF(COUNTIFS('Histórico'!$B$6:$B$305,B677,'Histórico'!$J$6:$J$305,"&lt;&gt;")&gt;='Parâmetros'!$B$10,AVERAGEIFS('Histórico'!$K$6:$K$305,'Histórico'!$B$6:$B$305,B677,'Histórico'!$J$6:$J$305,"&lt;&gt;"),'Parâmetros'!$B$9))</f>
        <v/>
      </c>
      <c r="N677" s="44">
        <f>IF(L677="","",MAX(0,L677*(1-M677)))</f>
        <v/>
      </c>
      <c r="O677" s="44">
        <f>IF(L677="","",L677*(1+M677))</f>
        <v/>
      </c>
      <c r="P677" s="44">
        <f>IF(L677="","",IF(INDEX('Parâmetros'!$E$18:$E$117,MATCH(B677,'Parâmetros'!$A$18:$A$117,0))="","",INDEX('Parâmetros'!$E$18:$E$117,MATCH(B677,'Parâmetros'!$A$18:$A$117,0))+N(INDEX('Parâmetros'!$F$18:$F$117,MATCH(B677,'Parâmetros'!$A$18:$A$117,0)))-SUMIFS($L$6:L677,$B$6:B677,B677,$A$6:A677,"&lt;="&amp;A677)))</f>
        <v/>
      </c>
      <c r="Q677" s="44">
        <f>IF(P677="","",MAX(0,-P677))</f>
        <v/>
      </c>
      <c r="R677" s="43">
        <f>IF(B677="","",IF(L677="","SEM BASE",IF(P677="","ESTOQUE NÃO INFORMADO",IF(P677&lt;0,"RUPTURA PREVISTA",IF(D677="Sem histórico","USAR DEMANDA INICIAL",IF(D677="Histórico insuficiente","HISTÓRICO INSUFICIENTE","OK"))))))</f>
        <v/>
      </c>
    </row>
    <row r="678">
      <c r="A678" s="42">
        <f>IF(B678="","",EDATE(EOMONTH('Parâmetros'!$B$2,0)+1,MOD(ROW()-6,12)))</f>
        <v/>
      </c>
      <c r="B67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78" s="43">
        <f>IF(B678="","",INDEX('Parâmetros'!$B$18:$B$117,MATCH(B678,'Parâmetros'!$A$18:$A$117,0)))</f>
        <v/>
      </c>
      <c r="D678" s="43">
        <f>IF(B678="","",INDEX('Parâmetros'!$I$18:$I$117,MATCH(B678,'Parâmetros'!$A$18:$A$117,0)))</f>
        <v/>
      </c>
      <c r="E678" s="44">
        <f>IF(B678="","",IF(COUNTIFS('Histórico'!$B$6:$B$305,B678,'Histórico'!$A$6:$A$305,"&gt;="&amp;EDATE(EOMONTH('Parâmetros'!$B$2,0)+1,-'Parâmetros'!$B$4),'Histórico'!$A$6:$A$305,"&lt;="&amp;'Parâmetros'!$B$2,'Histórico'!$L$6:$L$305,"OK")&gt;='Parâmetros'!$B$11,AVERAGEIFS('Histórico'!$H$6:$H$305,'Histórico'!$B$6:$B$305,B678,'Histórico'!$A$6:$A$305,"&gt;="&amp;EDATE(EOMONTH('Parâmetros'!$B$2,0)+1,-'Parâmetros'!$B$4),'Histórico'!$A$6:$A$305,"&lt;="&amp;'Parâmetros'!$B$2,'Histórico'!$L$6:$L$305,"OK"),IF(INDEX('Parâmetros'!$G$18:$G$117,MATCH(B678,'Parâmetros'!$A$18:$A$117,0))="","",INDEX('Parâmetros'!$G$18:$G$117,MATCH(B678,'Parâmetros'!$A$18:$A$117,0)))))</f>
        <v/>
      </c>
      <c r="F678" s="45">
        <f>IF(B678="","",IF(COUNTIFS('Histórico'!$B$6:$B$305,B678,'Histórico'!$L$6:$L$305,"OK",'Histórico'!$M$6:$M$305,MONTH(A678),'Histórico'!$A$6:$A$305,"&lt;="&amp;'Parâmetros'!$B$2)&gt;='Parâmetros'!$B$12,MAX('Parâmetros'!$B$13,MIN('Parâmetros'!$B$14,IFERROR(AVERAGEIFS('Histórico'!$H$6:$H$305,'Histórico'!$B$6:$B$305,B678,'Histórico'!$L$6:$L$305,"OK",'Histórico'!$M$6:$M$305,MONTH(A678),'Histórico'!$A$6:$A$305,"&lt;="&amp;'Parâmetros'!$B$2)/AVERAGEIFS('Histórico'!$H$6:$H$305,'Histórico'!$B$6:$B$305,B678,'Histórico'!$L$6:$L$305,"OK",'Histórico'!$A$6:$A$305,"&lt;="&amp;'Parâmetros'!$B$2),1))),1))</f>
        <v/>
      </c>
      <c r="G678" s="45">
        <f>IF(OR(A678="",B678=""),"",MAX(0.1,1+SUMPRODUCT(--('Eventos'!$B$6:$B$105&lt;=EOMONTH(A678,0)),--('Eventos'!$C$6:$C$105&gt;=A678),--((('Eventos'!$D$6:$D$105=B678)+('Eventos'!$D$6:$D$105="TODOS"))&gt;0),--('Eventos'!$G$6:$G$105="Ativo"),--('Eventos'!$I$6:$I$105="OK"),'Eventos'!$F$6:$F$105)))</f>
        <v/>
      </c>
      <c r="H678" s="44">
        <f>IF(OR(B678="",E678=""),"",MAX(0,E678*F678*G678))</f>
        <v/>
      </c>
      <c r="I678" s="44">
        <f>IF(H678="","",H678*'Parâmetros'!$B$6)</f>
        <v/>
      </c>
      <c r="J678" s="44">
        <f>IF(H678="","",H678*'Parâmetros'!$B$7)</f>
        <v/>
      </c>
      <c r="K678" s="44">
        <f>IF(H678="","",H678*'Parâmetros'!$B$8)</f>
        <v/>
      </c>
      <c r="L678" s="44">
        <f>IF(H678="","",IF('Parâmetros'!$B$5="Conservador",I678,IF('Parâmetros'!$B$5="Otimista",K678,J678)))</f>
        <v/>
      </c>
      <c r="M678" s="46">
        <f>IF(B678="","",IF(COUNTIFS('Histórico'!$B$6:$B$305,B678,'Histórico'!$J$6:$J$305,"&lt;&gt;")&gt;='Parâmetros'!$B$10,AVERAGEIFS('Histórico'!$K$6:$K$305,'Histórico'!$B$6:$B$305,B678,'Histórico'!$J$6:$J$305,"&lt;&gt;"),'Parâmetros'!$B$9))</f>
        <v/>
      </c>
      <c r="N678" s="44">
        <f>IF(L678="","",MAX(0,L678*(1-M678)))</f>
        <v/>
      </c>
      <c r="O678" s="44">
        <f>IF(L678="","",L678*(1+M678))</f>
        <v/>
      </c>
      <c r="P678" s="44">
        <f>IF(L678="","",IF(INDEX('Parâmetros'!$E$18:$E$117,MATCH(B678,'Parâmetros'!$A$18:$A$117,0))="","",INDEX('Parâmetros'!$E$18:$E$117,MATCH(B678,'Parâmetros'!$A$18:$A$117,0))+N(INDEX('Parâmetros'!$F$18:$F$117,MATCH(B678,'Parâmetros'!$A$18:$A$117,0)))-SUMIFS($L$6:L678,$B$6:B678,B678,$A$6:A678,"&lt;="&amp;A678)))</f>
        <v/>
      </c>
      <c r="Q678" s="44">
        <f>IF(P678="","",MAX(0,-P678))</f>
        <v/>
      </c>
      <c r="R678" s="43">
        <f>IF(B678="","",IF(L678="","SEM BASE",IF(P678="","ESTOQUE NÃO INFORMADO",IF(P678&lt;0,"RUPTURA PREVISTA",IF(D678="Sem histórico","USAR DEMANDA INICIAL",IF(D678="Histórico insuficiente","HISTÓRICO INSUFICIENTE","OK"))))))</f>
        <v/>
      </c>
    </row>
    <row r="679">
      <c r="A679" s="42">
        <f>IF(B679="","",EDATE(EOMONTH('Parâmetros'!$B$2,0)+1,MOD(ROW()-6,12)))</f>
        <v/>
      </c>
      <c r="B67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79" s="43">
        <f>IF(B679="","",INDEX('Parâmetros'!$B$18:$B$117,MATCH(B679,'Parâmetros'!$A$18:$A$117,0)))</f>
        <v/>
      </c>
      <c r="D679" s="43">
        <f>IF(B679="","",INDEX('Parâmetros'!$I$18:$I$117,MATCH(B679,'Parâmetros'!$A$18:$A$117,0)))</f>
        <v/>
      </c>
      <c r="E679" s="44">
        <f>IF(B679="","",IF(COUNTIFS('Histórico'!$B$6:$B$305,B679,'Histórico'!$A$6:$A$305,"&gt;="&amp;EDATE(EOMONTH('Parâmetros'!$B$2,0)+1,-'Parâmetros'!$B$4),'Histórico'!$A$6:$A$305,"&lt;="&amp;'Parâmetros'!$B$2,'Histórico'!$L$6:$L$305,"OK")&gt;='Parâmetros'!$B$11,AVERAGEIFS('Histórico'!$H$6:$H$305,'Histórico'!$B$6:$B$305,B679,'Histórico'!$A$6:$A$305,"&gt;="&amp;EDATE(EOMONTH('Parâmetros'!$B$2,0)+1,-'Parâmetros'!$B$4),'Histórico'!$A$6:$A$305,"&lt;="&amp;'Parâmetros'!$B$2,'Histórico'!$L$6:$L$305,"OK"),IF(INDEX('Parâmetros'!$G$18:$G$117,MATCH(B679,'Parâmetros'!$A$18:$A$117,0))="","",INDEX('Parâmetros'!$G$18:$G$117,MATCH(B679,'Parâmetros'!$A$18:$A$117,0)))))</f>
        <v/>
      </c>
      <c r="F679" s="45">
        <f>IF(B679="","",IF(COUNTIFS('Histórico'!$B$6:$B$305,B679,'Histórico'!$L$6:$L$305,"OK",'Histórico'!$M$6:$M$305,MONTH(A679),'Histórico'!$A$6:$A$305,"&lt;="&amp;'Parâmetros'!$B$2)&gt;='Parâmetros'!$B$12,MAX('Parâmetros'!$B$13,MIN('Parâmetros'!$B$14,IFERROR(AVERAGEIFS('Histórico'!$H$6:$H$305,'Histórico'!$B$6:$B$305,B679,'Histórico'!$L$6:$L$305,"OK",'Histórico'!$M$6:$M$305,MONTH(A679),'Histórico'!$A$6:$A$305,"&lt;="&amp;'Parâmetros'!$B$2)/AVERAGEIFS('Histórico'!$H$6:$H$305,'Histórico'!$B$6:$B$305,B679,'Histórico'!$L$6:$L$305,"OK",'Histórico'!$A$6:$A$305,"&lt;="&amp;'Parâmetros'!$B$2),1))),1))</f>
        <v/>
      </c>
      <c r="G679" s="45">
        <f>IF(OR(A679="",B679=""),"",MAX(0.1,1+SUMPRODUCT(--('Eventos'!$B$6:$B$105&lt;=EOMONTH(A679,0)),--('Eventos'!$C$6:$C$105&gt;=A679),--((('Eventos'!$D$6:$D$105=B679)+('Eventos'!$D$6:$D$105="TODOS"))&gt;0),--('Eventos'!$G$6:$G$105="Ativo"),--('Eventos'!$I$6:$I$105="OK"),'Eventos'!$F$6:$F$105)))</f>
        <v/>
      </c>
      <c r="H679" s="44">
        <f>IF(OR(B679="",E679=""),"",MAX(0,E679*F679*G679))</f>
        <v/>
      </c>
      <c r="I679" s="44">
        <f>IF(H679="","",H679*'Parâmetros'!$B$6)</f>
        <v/>
      </c>
      <c r="J679" s="44">
        <f>IF(H679="","",H679*'Parâmetros'!$B$7)</f>
        <v/>
      </c>
      <c r="K679" s="44">
        <f>IF(H679="","",H679*'Parâmetros'!$B$8)</f>
        <v/>
      </c>
      <c r="L679" s="44">
        <f>IF(H679="","",IF('Parâmetros'!$B$5="Conservador",I679,IF('Parâmetros'!$B$5="Otimista",K679,J679)))</f>
        <v/>
      </c>
      <c r="M679" s="46">
        <f>IF(B679="","",IF(COUNTIFS('Histórico'!$B$6:$B$305,B679,'Histórico'!$J$6:$J$305,"&lt;&gt;")&gt;='Parâmetros'!$B$10,AVERAGEIFS('Histórico'!$K$6:$K$305,'Histórico'!$B$6:$B$305,B679,'Histórico'!$J$6:$J$305,"&lt;&gt;"),'Parâmetros'!$B$9))</f>
        <v/>
      </c>
      <c r="N679" s="44">
        <f>IF(L679="","",MAX(0,L679*(1-M679)))</f>
        <v/>
      </c>
      <c r="O679" s="44">
        <f>IF(L679="","",L679*(1+M679))</f>
        <v/>
      </c>
      <c r="P679" s="44">
        <f>IF(L679="","",IF(INDEX('Parâmetros'!$E$18:$E$117,MATCH(B679,'Parâmetros'!$A$18:$A$117,0))="","",INDEX('Parâmetros'!$E$18:$E$117,MATCH(B679,'Parâmetros'!$A$18:$A$117,0))+N(INDEX('Parâmetros'!$F$18:$F$117,MATCH(B679,'Parâmetros'!$A$18:$A$117,0)))-SUMIFS($L$6:L679,$B$6:B679,B679,$A$6:A679,"&lt;="&amp;A679)))</f>
        <v/>
      </c>
      <c r="Q679" s="44">
        <f>IF(P679="","",MAX(0,-P679))</f>
        <v/>
      </c>
      <c r="R679" s="43">
        <f>IF(B679="","",IF(L679="","SEM BASE",IF(P679="","ESTOQUE NÃO INFORMADO",IF(P679&lt;0,"RUPTURA PREVISTA",IF(D679="Sem histórico","USAR DEMANDA INICIAL",IF(D679="Histórico insuficiente","HISTÓRICO INSUFICIENTE","OK"))))))</f>
        <v/>
      </c>
    </row>
    <row r="680">
      <c r="A680" s="42">
        <f>IF(B680="","",EDATE(EOMONTH('Parâmetros'!$B$2,0)+1,MOD(ROW()-6,12)))</f>
        <v/>
      </c>
      <c r="B68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80" s="43">
        <f>IF(B680="","",INDEX('Parâmetros'!$B$18:$B$117,MATCH(B680,'Parâmetros'!$A$18:$A$117,0)))</f>
        <v/>
      </c>
      <c r="D680" s="43">
        <f>IF(B680="","",INDEX('Parâmetros'!$I$18:$I$117,MATCH(B680,'Parâmetros'!$A$18:$A$117,0)))</f>
        <v/>
      </c>
      <c r="E680" s="44">
        <f>IF(B680="","",IF(COUNTIFS('Histórico'!$B$6:$B$305,B680,'Histórico'!$A$6:$A$305,"&gt;="&amp;EDATE(EOMONTH('Parâmetros'!$B$2,0)+1,-'Parâmetros'!$B$4),'Histórico'!$A$6:$A$305,"&lt;="&amp;'Parâmetros'!$B$2,'Histórico'!$L$6:$L$305,"OK")&gt;='Parâmetros'!$B$11,AVERAGEIFS('Histórico'!$H$6:$H$305,'Histórico'!$B$6:$B$305,B680,'Histórico'!$A$6:$A$305,"&gt;="&amp;EDATE(EOMONTH('Parâmetros'!$B$2,0)+1,-'Parâmetros'!$B$4),'Histórico'!$A$6:$A$305,"&lt;="&amp;'Parâmetros'!$B$2,'Histórico'!$L$6:$L$305,"OK"),IF(INDEX('Parâmetros'!$G$18:$G$117,MATCH(B680,'Parâmetros'!$A$18:$A$117,0))="","",INDEX('Parâmetros'!$G$18:$G$117,MATCH(B680,'Parâmetros'!$A$18:$A$117,0)))))</f>
        <v/>
      </c>
      <c r="F680" s="45">
        <f>IF(B680="","",IF(COUNTIFS('Histórico'!$B$6:$B$305,B680,'Histórico'!$L$6:$L$305,"OK",'Histórico'!$M$6:$M$305,MONTH(A680),'Histórico'!$A$6:$A$305,"&lt;="&amp;'Parâmetros'!$B$2)&gt;='Parâmetros'!$B$12,MAX('Parâmetros'!$B$13,MIN('Parâmetros'!$B$14,IFERROR(AVERAGEIFS('Histórico'!$H$6:$H$305,'Histórico'!$B$6:$B$305,B680,'Histórico'!$L$6:$L$305,"OK",'Histórico'!$M$6:$M$305,MONTH(A680),'Histórico'!$A$6:$A$305,"&lt;="&amp;'Parâmetros'!$B$2)/AVERAGEIFS('Histórico'!$H$6:$H$305,'Histórico'!$B$6:$B$305,B680,'Histórico'!$L$6:$L$305,"OK",'Histórico'!$A$6:$A$305,"&lt;="&amp;'Parâmetros'!$B$2),1))),1))</f>
        <v/>
      </c>
      <c r="G680" s="45">
        <f>IF(OR(A680="",B680=""),"",MAX(0.1,1+SUMPRODUCT(--('Eventos'!$B$6:$B$105&lt;=EOMONTH(A680,0)),--('Eventos'!$C$6:$C$105&gt;=A680),--((('Eventos'!$D$6:$D$105=B680)+('Eventos'!$D$6:$D$105="TODOS"))&gt;0),--('Eventos'!$G$6:$G$105="Ativo"),--('Eventos'!$I$6:$I$105="OK"),'Eventos'!$F$6:$F$105)))</f>
        <v/>
      </c>
      <c r="H680" s="44">
        <f>IF(OR(B680="",E680=""),"",MAX(0,E680*F680*G680))</f>
        <v/>
      </c>
      <c r="I680" s="44">
        <f>IF(H680="","",H680*'Parâmetros'!$B$6)</f>
        <v/>
      </c>
      <c r="J680" s="44">
        <f>IF(H680="","",H680*'Parâmetros'!$B$7)</f>
        <v/>
      </c>
      <c r="K680" s="44">
        <f>IF(H680="","",H680*'Parâmetros'!$B$8)</f>
        <v/>
      </c>
      <c r="L680" s="44">
        <f>IF(H680="","",IF('Parâmetros'!$B$5="Conservador",I680,IF('Parâmetros'!$B$5="Otimista",K680,J680)))</f>
        <v/>
      </c>
      <c r="M680" s="46">
        <f>IF(B680="","",IF(COUNTIFS('Histórico'!$B$6:$B$305,B680,'Histórico'!$J$6:$J$305,"&lt;&gt;")&gt;='Parâmetros'!$B$10,AVERAGEIFS('Histórico'!$K$6:$K$305,'Histórico'!$B$6:$B$305,B680,'Histórico'!$J$6:$J$305,"&lt;&gt;"),'Parâmetros'!$B$9))</f>
        <v/>
      </c>
      <c r="N680" s="44">
        <f>IF(L680="","",MAX(0,L680*(1-M680)))</f>
        <v/>
      </c>
      <c r="O680" s="44">
        <f>IF(L680="","",L680*(1+M680))</f>
        <v/>
      </c>
      <c r="P680" s="44">
        <f>IF(L680="","",IF(INDEX('Parâmetros'!$E$18:$E$117,MATCH(B680,'Parâmetros'!$A$18:$A$117,0))="","",INDEX('Parâmetros'!$E$18:$E$117,MATCH(B680,'Parâmetros'!$A$18:$A$117,0))+N(INDEX('Parâmetros'!$F$18:$F$117,MATCH(B680,'Parâmetros'!$A$18:$A$117,0)))-SUMIFS($L$6:L680,$B$6:B680,B680,$A$6:A680,"&lt;="&amp;A680)))</f>
        <v/>
      </c>
      <c r="Q680" s="44">
        <f>IF(P680="","",MAX(0,-P680))</f>
        <v/>
      </c>
      <c r="R680" s="43">
        <f>IF(B680="","",IF(L680="","SEM BASE",IF(P680="","ESTOQUE NÃO INFORMADO",IF(P680&lt;0,"RUPTURA PREVISTA",IF(D680="Sem histórico","USAR DEMANDA INICIAL",IF(D680="Histórico insuficiente","HISTÓRICO INSUFICIENTE","OK"))))))</f>
        <v/>
      </c>
    </row>
    <row r="681">
      <c r="A681" s="42">
        <f>IF(B681="","",EDATE(EOMONTH('Parâmetros'!$B$2,0)+1,MOD(ROW()-6,12)))</f>
        <v/>
      </c>
      <c r="B68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81" s="43">
        <f>IF(B681="","",INDEX('Parâmetros'!$B$18:$B$117,MATCH(B681,'Parâmetros'!$A$18:$A$117,0)))</f>
        <v/>
      </c>
      <c r="D681" s="43">
        <f>IF(B681="","",INDEX('Parâmetros'!$I$18:$I$117,MATCH(B681,'Parâmetros'!$A$18:$A$117,0)))</f>
        <v/>
      </c>
      <c r="E681" s="44">
        <f>IF(B681="","",IF(COUNTIFS('Histórico'!$B$6:$B$305,B681,'Histórico'!$A$6:$A$305,"&gt;="&amp;EDATE(EOMONTH('Parâmetros'!$B$2,0)+1,-'Parâmetros'!$B$4),'Histórico'!$A$6:$A$305,"&lt;="&amp;'Parâmetros'!$B$2,'Histórico'!$L$6:$L$305,"OK")&gt;='Parâmetros'!$B$11,AVERAGEIFS('Histórico'!$H$6:$H$305,'Histórico'!$B$6:$B$305,B681,'Histórico'!$A$6:$A$305,"&gt;="&amp;EDATE(EOMONTH('Parâmetros'!$B$2,0)+1,-'Parâmetros'!$B$4),'Histórico'!$A$6:$A$305,"&lt;="&amp;'Parâmetros'!$B$2,'Histórico'!$L$6:$L$305,"OK"),IF(INDEX('Parâmetros'!$G$18:$G$117,MATCH(B681,'Parâmetros'!$A$18:$A$117,0))="","",INDEX('Parâmetros'!$G$18:$G$117,MATCH(B681,'Parâmetros'!$A$18:$A$117,0)))))</f>
        <v/>
      </c>
      <c r="F681" s="45">
        <f>IF(B681="","",IF(COUNTIFS('Histórico'!$B$6:$B$305,B681,'Histórico'!$L$6:$L$305,"OK",'Histórico'!$M$6:$M$305,MONTH(A681),'Histórico'!$A$6:$A$305,"&lt;="&amp;'Parâmetros'!$B$2)&gt;='Parâmetros'!$B$12,MAX('Parâmetros'!$B$13,MIN('Parâmetros'!$B$14,IFERROR(AVERAGEIFS('Histórico'!$H$6:$H$305,'Histórico'!$B$6:$B$305,B681,'Histórico'!$L$6:$L$305,"OK",'Histórico'!$M$6:$M$305,MONTH(A681),'Histórico'!$A$6:$A$305,"&lt;="&amp;'Parâmetros'!$B$2)/AVERAGEIFS('Histórico'!$H$6:$H$305,'Histórico'!$B$6:$B$305,B681,'Histórico'!$L$6:$L$305,"OK",'Histórico'!$A$6:$A$305,"&lt;="&amp;'Parâmetros'!$B$2),1))),1))</f>
        <v/>
      </c>
      <c r="G681" s="45">
        <f>IF(OR(A681="",B681=""),"",MAX(0.1,1+SUMPRODUCT(--('Eventos'!$B$6:$B$105&lt;=EOMONTH(A681,0)),--('Eventos'!$C$6:$C$105&gt;=A681),--((('Eventos'!$D$6:$D$105=B681)+('Eventos'!$D$6:$D$105="TODOS"))&gt;0),--('Eventos'!$G$6:$G$105="Ativo"),--('Eventos'!$I$6:$I$105="OK"),'Eventos'!$F$6:$F$105)))</f>
        <v/>
      </c>
      <c r="H681" s="44">
        <f>IF(OR(B681="",E681=""),"",MAX(0,E681*F681*G681))</f>
        <v/>
      </c>
      <c r="I681" s="44">
        <f>IF(H681="","",H681*'Parâmetros'!$B$6)</f>
        <v/>
      </c>
      <c r="J681" s="44">
        <f>IF(H681="","",H681*'Parâmetros'!$B$7)</f>
        <v/>
      </c>
      <c r="K681" s="44">
        <f>IF(H681="","",H681*'Parâmetros'!$B$8)</f>
        <v/>
      </c>
      <c r="L681" s="44">
        <f>IF(H681="","",IF('Parâmetros'!$B$5="Conservador",I681,IF('Parâmetros'!$B$5="Otimista",K681,J681)))</f>
        <v/>
      </c>
      <c r="M681" s="46">
        <f>IF(B681="","",IF(COUNTIFS('Histórico'!$B$6:$B$305,B681,'Histórico'!$J$6:$J$305,"&lt;&gt;")&gt;='Parâmetros'!$B$10,AVERAGEIFS('Histórico'!$K$6:$K$305,'Histórico'!$B$6:$B$305,B681,'Histórico'!$J$6:$J$305,"&lt;&gt;"),'Parâmetros'!$B$9))</f>
        <v/>
      </c>
      <c r="N681" s="44">
        <f>IF(L681="","",MAX(0,L681*(1-M681)))</f>
        <v/>
      </c>
      <c r="O681" s="44">
        <f>IF(L681="","",L681*(1+M681))</f>
        <v/>
      </c>
      <c r="P681" s="44">
        <f>IF(L681="","",IF(INDEX('Parâmetros'!$E$18:$E$117,MATCH(B681,'Parâmetros'!$A$18:$A$117,0))="","",INDEX('Parâmetros'!$E$18:$E$117,MATCH(B681,'Parâmetros'!$A$18:$A$117,0))+N(INDEX('Parâmetros'!$F$18:$F$117,MATCH(B681,'Parâmetros'!$A$18:$A$117,0)))-SUMIFS($L$6:L681,$B$6:B681,B681,$A$6:A681,"&lt;="&amp;A681)))</f>
        <v/>
      </c>
      <c r="Q681" s="44">
        <f>IF(P681="","",MAX(0,-P681))</f>
        <v/>
      </c>
      <c r="R681" s="43">
        <f>IF(B681="","",IF(L681="","SEM BASE",IF(P681="","ESTOQUE NÃO INFORMADO",IF(P681&lt;0,"RUPTURA PREVISTA",IF(D681="Sem histórico","USAR DEMANDA INICIAL",IF(D681="Histórico insuficiente","HISTÓRICO INSUFICIENTE","OK"))))))</f>
        <v/>
      </c>
    </row>
    <row r="682">
      <c r="A682" s="42">
        <f>IF(B682="","",EDATE(EOMONTH('Parâmetros'!$B$2,0)+1,MOD(ROW()-6,12)))</f>
        <v/>
      </c>
      <c r="B68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82" s="43">
        <f>IF(B682="","",INDEX('Parâmetros'!$B$18:$B$117,MATCH(B682,'Parâmetros'!$A$18:$A$117,0)))</f>
        <v/>
      </c>
      <c r="D682" s="43">
        <f>IF(B682="","",INDEX('Parâmetros'!$I$18:$I$117,MATCH(B682,'Parâmetros'!$A$18:$A$117,0)))</f>
        <v/>
      </c>
      <c r="E682" s="44">
        <f>IF(B682="","",IF(COUNTIFS('Histórico'!$B$6:$B$305,B682,'Histórico'!$A$6:$A$305,"&gt;="&amp;EDATE(EOMONTH('Parâmetros'!$B$2,0)+1,-'Parâmetros'!$B$4),'Histórico'!$A$6:$A$305,"&lt;="&amp;'Parâmetros'!$B$2,'Histórico'!$L$6:$L$305,"OK")&gt;='Parâmetros'!$B$11,AVERAGEIFS('Histórico'!$H$6:$H$305,'Histórico'!$B$6:$B$305,B682,'Histórico'!$A$6:$A$305,"&gt;="&amp;EDATE(EOMONTH('Parâmetros'!$B$2,0)+1,-'Parâmetros'!$B$4),'Histórico'!$A$6:$A$305,"&lt;="&amp;'Parâmetros'!$B$2,'Histórico'!$L$6:$L$305,"OK"),IF(INDEX('Parâmetros'!$G$18:$G$117,MATCH(B682,'Parâmetros'!$A$18:$A$117,0))="","",INDEX('Parâmetros'!$G$18:$G$117,MATCH(B682,'Parâmetros'!$A$18:$A$117,0)))))</f>
        <v/>
      </c>
      <c r="F682" s="45">
        <f>IF(B682="","",IF(COUNTIFS('Histórico'!$B$6:$B$305,B682,'Histórico'!$L$6:$L$305,"OK",'Histórico'!$M$6:$M$305,MONTH(A682),'Histórico'!$A$6:$A$305,"&lt;="&amp;'Parâmetros'!$B$2)&gt;='Parâmetros'!$B$12,MAX('Parâmetros'!$B$13,MIN('Parâmetros'!$B$14,IFERROR(AVERAGEIFS('Histórico'!$H$6:$H$305,'Histórico'!$B$6:$B$305,B682,'Histórico'!$L$6:$L$305,"OK",'Histórico'!$M$6:$M$305,MONTH(A682),'Histórico'!$A$6:$A$305,"&lt;="&amp;'Parâmetros'!$B$2)/AVERAGEIFS('Histórico'!$H$6:$H$305,'Histórico'!$B$6:$B$305,B682,'Histórico'!$L$6:$L$305,"OK",'Histórico'!$A$6:$A$305,"&lt;="&amp;'Parâmetros'!$B$2),1))),1))</f>
        <v/>
      </c>
      <c r="G682" s="45">
        <f>IF(OR(A682="",B682=""),"",MAX(0.1,1+SUMPRODUCT(--('Eventos'!$B$6:$B$105&lt;=EOMONTH(A682,0)),--('Eventos'!$C$6:$C$105&gt;=A682),--((('Eventos'!$D$6:$D$105=B682)+('Eventos'!$D$6:$D$105="TODOS"))&gt;0),--('Eventos'!$G$6:$G$105="Ativo"),--('Eventos'!$I$6:$I$105="OK"),'Eventos'!$F$6:$F$105)))</f>
        <v/>
      </c>
      <c r="H682" s="44">
        <f>IF(OR(B682="",E682=""),"",MAX(0,E682*F682*G682))</f>
        <v/>
      </c>
      <c r="I682" s="44">
        <f>IF(H682="","",H682*'Parâmetros'!$B$6)</f>
        <v/>
      </c>
      <c r="J682" s="44">
        <f>IF(H682="","",H682*'Parâmetros'!$B$7)</f>
        <v/>
      </c>
      <c r="K682" s="44">
        <f>IF(H682="","",H682*'Parâmetros'!$B$8)</f>
        <v/>
      </c>
      <c r="L682" s="44">
        <f>IF(H682="","",IF('Parâmetros'!$B$5="Conservador",I682,IF('Parâmetros'!$B$5="Otimista",K682,J682)))</f>
        <v/>
      </c>
      <c r="M682" s="46">
        <f>IF(B682="","",IF(COUNTIFS('Histórico'!$B$6:$B$305,B682,'Histórico'!$J$6:$J$305,"&lt;&gt;")&gt;='Parâmetros'!$B$10,AVERAGEIFS('Histórico'!$K$6:$K$305,'Histórico'!$B$6:$B$305,B682,'Histórico'!$J$6:$J$305,"&lt;&gt;"),'Parâmetros'!$B$9))</f>
        <v/>
      </c>
      <c r="N682" s="44">
        <f>IF(L682="","",MAX(0,L682*(1-M682)))</f>
        <v/>
      </c>
      <c r="O682" s="44">
        <f>IF(L682="","",L682*(1+M682))</f>
        <v/>
      </c>
      <c r="P682" s="44">
        <f>IF(L682="","",IF(INDEX('Parâmetros'!$E$18:$E$117,MATCH(B682,'Parâmetros'!$A$18:$A$117,0))="","",INDEX('Parâmetros'!$E$18:$E$117,MATCH(B682,'Parâmetros'!$A$18:$A$117,0))+N(INDEX('Parâmetros'!$F$18:$F$117,MATCH(B682,'Parâmetros'!$A$18:$A$117,0)))-SUMIFS($L$6:L682,$B$6:B682,B682,$A$6:A682,"&lt;="&amp;A682)))</f>
        <v/>
      </c>
      <c r="Q682" s="44">
        <f>IF(P682="","",MAX(0,-P682))</f>
        <v/>
      </c>
      <c r="R682" s="43">
        <f>IF(B682="","",IF(L682="","SEM BASE",IF(P682="","ESTOQUE NÃO INFORMADO",IF(P682&lt;0,"RUPTURA PREVISTA",IF(D682="Sem histórico","USAR DEMANDA INICIAL",IF(D682="Histórico insuficiente","HISTÓRICO INSUFICIENTE","OK"))))))</f>
        <v/>
      </c>
    </row>
    <row r="683">
      <c r="A683" s="42">
        <f>IF(B683="","",EDATE(EOMONTH('Parâmetros'!$B$2,0)+1,MOD(ROW()-6,12)))</f>
        <v/>
      </c>
      <c r="B68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83" s="43">
        <f>IF(B683="","",INDEX('Parâmetros'!$B$18:$B$117,MATCH(B683,'Parâmetros'!$A$18:$A$117,0)))</f>
        <v/>
      </c>
      <c r="D683" s="43">
        <f>IF(B683="","",INDEX('Parâmetros'!$I$18:$I$117,MATCH(B683,'Parâmetros'!$A$18:$A$117,0)))</f>
        <v/>
      </c>
      <c r="E683" s="44">
        <f>IF(B683="","",IF(COUNTIFS('Histórico'!$B$6:$B$305,B683,'Histórico'!$A$6:$A$305,"&gt;="&amp;EDATE(EOMONTH('Parâmetros'!$B$2,0)+1,-'Parâmetros'!$B$4),'Histórico'!$A$6:$A$305,"&lt;="&amp;'Parâmetros'!$B$2,'Histórico'!$L$6:$L$305,"OK")&gt;='Parâmetros'!$B$11,AVERAGEIFS('Histórico'!$H$6:$H$305,'Histórico'!$B$6:$B$305,B683,'Histórico'!$A$6:$A$305,"&gt;="&amp;EDATE(EOMONTH('Parâmetros'!$B$2,0)+1,-'Parâmetros'!$B$4),'Histórico'!$A$6:$A$305,"&lt;="&amp;'Parâmetros'!$B$2,'Histórico'!$L$6:$L$305,"OK"),IF(INDEX('Parâmetros'!$G$18:$G$117,MATCH(B683,'Parâmetros'!$A$18:$A$117,0))="","",INDEX('Parâmetros'!$G$18:$G$117,MATCH(B683,'Parâmetros'!$A$18:$A$117,0)))))</f>
        <v/>
      </c>
      <c r="F683" s="45">
        <f>IF(B683="","",IF(COUNTIFS('Histórico'!$B$6:$B$305,B683,'Histórico'!$L$6:$L$305,"OK",'Histórico'!$M$6:$M$305,MONTH(A683),'Histórico'!$A$6:$A$305,"&lt;="&amp;'Parâmetros'!$B$2)&gt;='Parâmetros'!$B$12,MAX('Parâmetros'!$B$13,MIN('Parâmetros'!$B$14,IFERROR(AVERAGEIFS('Histórico'!$H$6:$H$305,'Histórico'!$B$6:$B$305,B683,'Histórico'!$L$6:$L$305,"OK",'Histórico'!$M$6:$M$305,MONTH(A683),'Histórico'!$A$6:$A$305,"&lt;="&amp;'Parâmetros'!$B$2)/AVERAGEIFS('Histórico'!$H$6:$H$305,'Histórico'!$B$6:$B$305,B683,'Histórico'!$L$6:$L$305,"OK",'Histórico'!$A$6:$A$305,"&lt;="&amp;'Parâmetros'!$B$2),1))),1))</f>
        <v/>
      </c>
      <c r="G683" s="45">
        <f>IF(OR(A683="",B683=""),"",MAX(0.1,1+SUMPRODUCT(--('Eventos'!$B$6:$B$105&lt;=EOMONTH(A683,0)),--('Eventos'!$C$6:$C$105&gt;=A683),--((('Eventos'!$D$6:$D$105=B683)+('Eventos'!$D$6:$D$105="TODOS"))&gt;0),--('Eventos'!$G$6:$G$105="Ativo"),--('Eventos'!$I$6:$I$105="OK"),'Eventos'!$F$6:$F$105)))</f>
        <v/>
      </c>
      <c r="H683" s="44">
        <f>IF(OR(B683="",E683=""),"",MAX(0,E683*F683*G683))</f>
        <v/>
      </c>
      <c r="I683" s="44">
        <f>IF(H683="","",H683*'Parâmetros'!$B$6)</f>
        <v/>
      </c>
      <c r="J683" s="44">
        <f>IF(H683="","",H683*'Parâmetros'!$B$7)</f>
        <v/>
      </c>
      <c r="K683" s="44">
        <f>IF(H683="","",H683*'Parâmetros'!$B$8)</f>
        <v/>
      </c>
      <c r="L683" s="44">
        <f>IF(H683="","",IF('Parâmetros'!$B$5="Conservador",I683,IF('Parâmetros'!$B$5="Otimista",K683,J683)))</f>
        <v/>
      </c>
      <c r="M683" s="46">
        <f>IF(B683="","",IF(COUNTIFS('Histórico'!$B$6:$B$305,B683,'Histórico'!$J$6:$J$305,"&lt;&gt;")&gt;='Parâmetros'!$B$10,AVERAGEIFS('Histórico'!$K$6:$K$305,'Histórico'!$B$6:$B$305,B683,'Histórico'!$J$6:$J$305,"&lt;&gt;"),'Parâmetros'!$B$9))</f>
        <v/>
      </c>
      <c r="N683" s="44">
        <f>IF(L683="","",MAX(0,L683*(1-M683)))</f>
        <v/>
      </c>
      <c r="O683" s="44">
        <f>IF(L683="","",L683*(1+M683))</f>
        <v/>
      </c>
      <c r="P683" s="44">
        <f>IF(L683="","",IF(INDEX('Parâmetros'!$E$18:$E$117,MATCH(B683,'Parâmetros'!$A$18:$A$117,0))="","",INDEX('Parâmetros'!$E$18:$E$117,MATCH(B683,'Parâmetros'!$A$18:$A$117,0))+N(INDEX('Parâmetros'!$F$18:$F$117,MATCH(B683,'Parâmetros'!$A$18:$A$117,0)))-SUMIFS($L$6:L683,$B$6:B683,B683,$A$6:A683,"&lt;="&amp;A683)))</f>
        <v/>
      </c>
      <c r="Q683" s="44">
        <f>IF(P683="","",MAX(0,-P683))</f>
        <v/>
      </c>
      <c r="R683" s="43">
        <f>IF(B683="","",IF(L683="","SEM BASE",IF(P683="","ESTOQUE NÃO INFORMADO",IF(P683&lt;0,"RUPTURA PREVISTA",IF(D683="Sem histórico","USAR DEMANDA INICIAL",IF(D683="Histórico insuficiente","HISTÓRICO INSUFICIENTE","OK"))))))</f>
        <v/>
      </c>
    </row>
    <row r="684">
      <c r="A684" s="42">
        <f>IF(B684="","",EDATE(EOMONTH('Parâmetros'!$B$2,0)+1,MOD(ROW()-6,12)))</f>
        <v/>
      </c>
      <c r="B68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84" s="43">
        <f>IF(B684="","",INDEX('Parâmetros'!$B$18:$B$117,MATCH(B684,'Parâmetros'!$A$18:$A$117,0)))</f>
        <v/>
      </c>
      <c r="D684" s="43">
        <f>IF(B684="","",INDEX('Parâmetros'!$I$18:$I$117,MATCH(B684,'Parâmetros'!$A$18:$A$117,0)))</f>
        <v/>
      </c>
      <c r="E684" s="44">
        <f>IF(B684="","",IF(COUNTIFS('Histórico'!$B$6:$B$305,B684,'Histórico'!$A$6:$A$305,"&gt;="&amp;EDATE(EOMONTH('Parâmetros'!$B$2,0)+1,-'Parâmetros'!$B$4),'Histórico'!$A$6:$A$305,"&lt;="&amp;'Parâmetros'!$B$2,'Histórico'!$L$6:$L$305,"OK")&gt;='Parâmetros'!$B$11,AVERAGEIFS('Histórico'!$H$6:$H$305,'Histórico'!$B$6:$B$305,B684,'Histórico'!$A$6:$A$305,"&gt;="&amp;EDATE(EOMONTH('Parâmetros'!$B$2,0)+1,-'Parâmetros'!$B$4),'Histórico'!$A$6:$A$305,"&lt;="&amp;'Parâmetros'!$B$2,'Histórico'!$L$6:$L$305,"OK"),IF(INDEX('Parâmetros'!$G$18:$G$117,MATCH(B684,'Parâmetros'!$A$18:$A$117,0))="","",INDEX('Parâmetros'!$G$18:$G$117,MATCH(B684,'Parâmetros'!$A$18:$A$117,0)))))</f>
        <v/>
      </c>
      <c r="F684" s="45">
        <f>IF(B684="","",IF(COUNTIFS('Histórico'!$B$6:$B$305,B684,'Histórico'!$L$6:$L$305,"OK",'Histórico'!$M$6:$M$305,MONTH(A684),'Histórico'!$A$6:$A$305,"&lt;="&amp;'Parâmetros'!$B$2)&gt;='Parâmetros'!$B$12,MAX('Parâmetros'!$B$13,MIN('Parâmetros'!$B$14,IFERROR(AVERAGEIFS('Histórico'!$H$6:$H$305,'Histórico'!$B$6:$B$305,B684,'Histórico'!$L$6:$L$305,"OK",'Histórico'!$M$6:$M$305,MONTH(A684),'Histórico'!$A$6:$A$305,"&lt;="&amp;'Parâmetros'!$B$2)/AVERAGEIFS('Histórico'!$H$6:$H$305,'Histórico'!$B$6:$B$305,B684,'Histórico'!$L$6:$L$305,"OK",'Histórico'!$A$6:$A$305,"&lt;="&amp;'Parâmetros'!$B$2),1))),1))</f>
        <v/>
      </c>
      <c r="G684" s="45">
        <f>IF(OR(A684="",B684=""),"",MAX(0.1,1+SUMPRODUCT(--('Eventos'!$B$6:$B$105&lt;=EOMONTH(A684,0)),--('Eventos'!$C$6:$C$105&gt;=A684),--((('Eventos'!$D$6:$D$105=B684)+('Eventos'!$D$6:$D$105="TODOS"))&gt;0),--('Eventos'!$G$6:$G$105="Ativo"),--('Eventos'!$I$6:$I$105="OK"),'Eventos'!$F$6:$F$105)))</f>
        <v/>
      </c>
      <c r="H684" s="44">
        <f>IF(OR(B684="",E684=""),"",MAX(0,E684*F684*G684))</f>
        <v/>
      </c>
      <c r="I684" s="44">
        <f>IF(H684="","",H684*'Parâmetros'!$B$6)</f>
        <v/>
      </c>
      <c r="J684" s="44">
        <f>IF(H684="","",H684*'Parâmetros'!$B$7)</f>
        <v/>
      </c>
      <c r="K684" s="44">
        <f>IF(H684="","",H684*'Parâmetros'!$B$8)</f>
        <v/>
      </c>
      <c r="L684" s="44">
        <f>IF(H684="","",IF('Parâmetros'!$B$5="Conservador",I684,IF('Parâmetros'!$B$5="Otimista",K684,J684)))</f>
        <v/>
      </c>
      <c r="M684" s="46">
        <f>IF(B684="","",IF(COUNTIFS('Histórico'!$B$6:$B$305,B684,'Histórico'!$J$6:$J$305,"&lt;&gt;")&gt;='Parâmetros'!$B$10,AVERAGEIFS('Histórico'!$K$6:$K$305,'Histórico'!$B$6:$B$305,B684,'Histórico'!$J$6:$J$305,"&lt;&gt;"),'Parâmetros'!$B$9))</f>
        <v/>
      </c>
      <c r="N684" s="44">
        <f>IF(L684="","",MAX(0,L684*(1-M684)))</f>
        <v/>
      </c>
      <c r="O684" s="44">
        <f>IF(L684="","",L684*(1+M684))</f>
        <v/>
      </c>
      <c r="P684" s="44">
        <f>IF(L684="","",IF(INDEX('Parâmetros'!$E$18:$E$117,MATCH(B684,'Parâmetros'!$A$18:$A$117,0))="","",INDEX('Parâmetros'!$E$18:$E$117,MATCH(B684,'Parâmetros'!$A$18:$A$117,0))+N(INDEX('Parâmetros'!$F$18:$F$117,MATCH(B684,'Parâmetros'!$A$18:$A$117,0)))-SUMIFS($L$6:L684,$B$6:B684,B684,$A$6:A684,"&lt;="&amp;A684)))</f>
        <v/>
      </c>
      <c r="Q684" s="44">
        <f>IF(P684="","",MAX(0,-P684))</f>
        <v/>
      </c>
      <c r="R684" s="43">
        <f>IF(B684="","",IF(L684="","SEM BASE",IF(P684="","ESTOQUE NÃO INFORMADO",IF(P684&lt;0,"RUPTURA PREVISTA",IF(D684="Sem histórico","USAR DEMANDA INICIAL",IF(D684="Histórico insuficiente","HISTÓRICO INSUFICIENTE","OK"))))))</f>
        <v/>
      </c>
    </row>
    <row r="685">
      <c r="A685" s="42">
        <f>IF(B685="","",EDATE(EOMONTH('Parâmetros'!$B$2,0)+1,MOD(ROW()-6,12)))</f>
        <v/>
      </c>
      <c r="B68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85" s="43">
        <f>IF(B685="","",INDEX('Parâmetros'!$B$18:$B$117,MATCH(B685,'Parâmetros'!$A$18:$A$117,0)))</f>
        <v/>
      </c>
      <c r="D685" s="43">
        <f>IF(B685="","",INDEX('Parâmetros'!$I$18:$I$117,MATCH(B685,'Parâmetros'!$A$18:$A$117,0)))</f>
        <v/>
      </c>
      <c r="E685" s="44">
        <f>IF(B685="","",IF(COUNTIFS('Histórico'!$B$6:$B$305,B685,'Histórico'!$A$6:$A$305,"&gt;="&amp;EDATE(EOMONTH('Parâmetros'!$B$2,0)+1,-'Parâmetros'!$B$4),'Histórico'!$A$6:$A$305,"&lt;="&amp;'Parâmetros'!$B$2,'Histórico'!$L$6:$L$305,"OK")&gt;='Parâmetros'!$B$11,AVERAGEIFS('Histórico'!$H$6:$H$305,'Histórico'!$B$6:$B$305,B685,'Histórico'!$A$6:$A$305,"&gt;="&amp;EDATE(EOMONTH('Parâmetros'!$B$2,0)+1,-'Parâmetros'!$B$4),'Histórico'!$A$6:$A$305,"&lt;="&amp;'Parâmetros'!$B$2,'Histórico'!$L$6:$L$305,"OK"),IF(INDEX('Parâmetros'!$G$18:$G$117,MATCH(B685,'Parâmetros'!$A$18:$A$117,0))="","",INDEX('Parâmetros'!$G$18:$G$117,MATCH(B685,'Parâmetros'!$A$18:$A$117,0)))))</f>
        <v/>
      </c>
      <c r="F685" s="45">
        <f>IF(B685="","",IF(COUNTIFS('Histórico'!$B$6:$B$305,B685,'Histórico'!$L$6:$L$305,"OK",'Histórico'!$M$6:$M$305,MONTH(A685),'Histórico'!$A$6:$A$305,"&lt;="&amp;'Parâmetros'!$B$2)&gt;='Parâmetros'!$B$12,MAX('Parâmetros'!$B$13,MIN('Parâmetros'!$B$14,IFERROR(AVERAGEIFS('Histórico'!$H$6:$H$305,'Histórico'!$B$6:$B$305,B685,'Histórico'!$L$6:$L$305,"OK",'Histórico'!$M$6:$M$305,MONTH(A685),'Histórico'!$A$6:$A$305,"&lt;="&amp;'Parâmetros'!$B$2)/AVERAGEIFS('Histórico'!$H$6:$H$305,'Histórico'!$B$6:$B$305,B685,'Histórico'!$L$6:$L$305,"OK",'Histórico'!$A$6:$A$305,"&lt;="&amp;'Parâmetros'!$B$2),1))),1))</f>
        <v/>
      </c>
      <c r="G685" s="45">
        <f>IF(OR(A685="",B685=""),"",MAX(0.1,1+SUMPRODUCT(--('Eventos'!$B$6:$B$105&lt;=EOMONTH(A685,0)),--('Eventos'!$C$6:$C$105&gt;=A685),--((('Eventos'!$D$6:$D$105=B685)+('Eventos'!$D$6:$D$105="TODOS"))&gt;0),--('Eventos'!$G$6:$G$105="Ativo"),--('Eventos'!$I$6:$I$105="OK"),'Eventos'!$F$6:$F$105)))</f>
        <v/>
      </c>
      <c r="H685" s="44">
        <f>IF(OR(B685="",E685=""),"",MAX(0,E685*F685*G685))</f>
        <v/>
      </c>
      <c r="I685" s="44">
        <f>IF(H685="","",H685*'Parâmetros'!$B$6)</f>
        <v/>
      </c>
      <c r="J685" s="44">
        <f>IF(H685="","",H685*'Parâmetros'!$B$7)</f>
        <v/>
      </c>
      <c r="K685" s="44">
        <f>IF(H685="","",H685*'Parâmetros'!$B$8)</f>
        <v/>
      </c>
      <c r="L685" s="44">
        <f>IF(H685="","",IF('Parâmetros'!$B$5="Conservador",I685,IF('Parâmetros'!$B$5="Otimista",K685,J685)))</f>
        <v/>
      </c>
      <c r="M685" s="46">
        <f>IF(B685="","",IF(COUNTIFS('Histórico'!$B$6:$B$305,B685,'Histórico'!$J$6:$J$305,"&lt;&gt;")&gt;='Parâmetros'!$B$10,AVERAGEIFS('Histórico'!$K$6:$K$305,'Histórico'!$B$6:$B$305,B685,'Histórico'!$J$6:$J$305,"&lt;&gt;"),'Parâmetros'!$B$9))</f>
        <v/>
      </c>
      <c r="N685" s="44">
        <f>IF(L685="","",MAX(0,L685*(1-M685)))</f>
        <v/>
      </c>
      <c r="O685" s="44">
        <f>IF(L685="","",L685*(1+M685))</f>
        <v/>
      </c>
      <c r="P685" s="44">
        <f>IF(L685="","",IF(INDEX('Parâmetros'!$E$18:$E$117,MATCH(B685,'Parâmetros'!$A$18:$A$117,0))="","",INDEX('Parâmetros'!$E$18:$E$117,MATCH(B685,'Parâmetros'!$A$18:$A$117,0))+N(INDEX('Parâmetros'!$F$18:$F$117,MATCH(B685,'Parâmetros'!$A$18:$A$117,0)))-SUMIFS($L$6:L685,$B$6:B685,B685,$A$6:A685,"&lt;="&amp;A685)))</f>
        <v/>
      </c>
      <c r="Q685" s="44">
        <f>IF(P685="","",MAX(0,-P685))</f>
        <v/>
      </c>
      <c r="R685" s="43">
        <f>IF(B685="","",IF(L685="","SEM BASE",IF(P685="","ESTOQUE NÃO INFORMADO",IF(P685&lt;0,"RUPTURA PREVISTA",IF(D685="Sem histórico","USAR DEMANDA INICIAL",IF(D685="Histórico insuficiente","HISTÓRICO INSUFICIENTE","OK"))))))</f>
        <v/>
      </c>
    </row>
    <row r="686">
      <c r="A686" s="42">
        <f>IF(B686="","",EDATE(EOMONTH('Parâmetros'!$B$2,0)+1,MOD(ROW()-6,12)))</f>
        <v/>
      </c>
      <c r="B68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86" s="43">
        <f>IF(B686="","",INDEX('Parâmetros'!$B$18:$B$117,MATCH(B686,'Parâmetros'!$A$18:$A$117,0)))</f>
        <v/>
      </c>
      <c r="D686" s="43">
        <f>IF(B686="","",INDEX('Parâmetros'!$I$18:$I$117,MATCH(B686,'Parâmetros'!$A$18:$A$117,0)))</f>
        <v/>
      </c>
      <c r="E686" s="44">
        <f>IF(B686="","",IF(COUNTIFS('Histórico'!$B$6:$B$305,B686,'Histórico'!$A$6:$A$305,"&gt;="&amp;EDATE(EOMONTH('Parâmetros'!$B$2,0)+1,-'Parâmetros'!$B$4),'Histórico'!$A$6:$A$305,"&lt;="&amp;'Parâmetros'!$B$2,'Histórico'!$L$6:$L$305,"OK")&gt;='Parâmetros'!$B$11,AVERAGEIFS('Histórico'!$H$6:$H$305,'Histórico'!$B$6:$B$305,B686,'Histórico'!$A$6:$A$305,"&gt;="&amp;EDATE(EOMONTH('Parâmetros'!$B$2,0)+1,-'Parâmetros'!$B$4),'Histórico'!$A$6:$A$305,"&lt;="&amp;'Parâmetros'!$B$2,'Histórico'!$L$6:$L$305,"OK"),IF(INDEX('Parâmetros'!$G$18:$G$117,MATCH(B686,'Parâmetros'!$A$18:$A$117,0))="","",INDEX('Parâmetros'!$G$18:$G$117,MATCH(B686,'Parâmetros'!$A$18:$A$117,0)))))</f>
        <v/>
      </c>
      <c r="F686" s="45">
        <f>IF(B686="","",IF(COUNTIFS('Histórico'!$B$6:$B$305,B686,'Histórico'!$L$6:$L$305,"OK",'Histórico'!$M$6:$M$305,MONTH(A686),'Histórico'!$A$6:$A$305,"&lt;="&amp;'Parâmetros'!$B$2)&gt;='Parâmetros'!$B$12,MAX('Parâmetros'!$B$13,MIN('Parâmetros'!$B$14,IFERROR(AVERAGEIFS('Histórico'!$H$6:$H$305,'Histórico'!$B$6:$B$305,B686,'Histórico'!$L$6:$L$305,"OK",'Histórico'!$M$6:$M$305,MONTH(A686),'Histórico'!$A$6:$A$305,"&lt;="&amp;'Parâmetros'!$B$2)/AVERAGEIFS('Histórico'!$H$6:$H$305,'Histórico'!$B$6:$B$305,B686,'Histórico'!$L$6:$L$305,"OK",'Histórico'!$A$6:$A$305,"&lt;="&amp;'Parâmetros'!$B$2),1))),1))</f>
        <v/>
      </c>
      <c r="G686" s="45">
        <f>IF(OR(A686="",B686=""),"",MAX(0.1,1+SUMPRODUCT(--('Eventos'!$B$6:$B$105&lt;=EOMONTH(A686,0)),--('Eventos'!$C$6:$C$105&gt;=A686),--((('Eventos'!$D$6:$D$105=B686)+('Eventos'!$D$6:$D$105="TODOS"))&gt;0),--('Eventos'!$G$6:$G$105="Ativo"),--('Eventos'!$I$6:$I$105="OK"),'Eventos'!$F$6:$F$105)))</f>
        <v/>
      </c>
      <c r="H686" s="44">
        <f>IF(OR(B686="",E686=""),"",MAX(0,E686*F686*G686))</f>
        <v/>
      </c>
      <c r="I686" s="44">
        <f>IF(H686="","",H686*'Parâmetros'!$B$6)</f>
        <v/>
      </c>
      <c r="J686" s="44">
        <f>IF(H686="","",H686*'Parâmetros'!$B$7)</f>
        <v/>
      </c>
      <c r="K686" s="44">
        <f>IF(H686="","",H686*'Parâmetros'!$B$8)</f>
        <v/>
      </c>
      <c r="L686" s="44">
        <f>IF(H686="","",IF('Parâmetros'!$B$5="Conservador",I686,IF('Parâmetros'!$B$5="Otimista",K686,J686)))</f>
        <v/>
      </c>
      <c r="M686" s="46">
        <f>IF(B686="","",IF(COUNTIFS('Histórico'!$B$6:$B$305,B686,'Histórico'!$J$6:$J$305,"&lt;&gt;")&gt;='Parâmetros'!$B$10,AVERAGEIFS('Histórico'!$K$6:$K$305,'Histórico'!$B$6:$B$305,B686,'Histórico'!$J$6:$J$305,"&lt;&gt;"),'Parâmetros'!$B$9))</f>
        <v/>
      </c>
      <c r="N686" s="44">
        <f>IF(L686="","",MAX(0,L686*(1-M686)))</f>
        <v/>
      </c>
      <c r="O686" s="44">
        <f>IF(L686="","",L686*(1+M686))</f>
        <v/>
      </c>
      <c r="P686" s="44">
        <f>IF(L686="","",IF(INDEX('Parâmetros'!$E$18:$E$117,MATCH(B686,'Parâmetros'!$A$18:$A$117,0))="","",INDEX('Parâmetros'!$E$18:$E$117,MATCH(B686,'Parâmetros'!$A$18:$A$117,0))+N(INDEX('Parâmetros'!$F$18:$F$117,MATCH(B686,'Parâmetros'!$A$18:$A$117,0)))-SUMIFS($L$6:L686,$B$6:B686,B686,$A$6:A686,"&lt;="&amp;A686)))</f>
        <v/>
      </c>
      <c r="Q686" s="44">
        <f>IF(P686="","",MAX(0,-P686))</f>
        <v/>
      </c>
      <c r="R686" s="43">
        <f>IF(B686="","",IF(L686="","SEM BASE",IF(P686="","ESTOQUE NÃO INFORMADO",IF(P686&lt;0,"RUPTURA PREVISTA",IF(D686="Sem histórico","USAR DEMANDA INICIAL",IF(D686="Histórico insuficiente","HISTÓRICO INSUFICIENTE","OK"))))))</f>
        <v/>
      </c>
    </row>
    <row r="687">
      <c r="A687" s="42">
        <f>IF(B687="","",EDATE(EOMONTH('Parâmetros'!$B$2,0)+1,MOD(ROW()-6,12)))</f>
        <v/>
      </c>
      <c r="B68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87" s="43">
        <f>IF(B687="","",INDEX('Parâmetros'!$B$18:$B$117,MATCH(B687,'Parâmetros'!$A$18:$A$117,0)))</f>
        <v/>
      </c>
      <c r="D687" s="43">
        <f>IF(B687="","",INDEX('Parâmetros'!$I$18:$I$117,MATCH(B687,'Parâmetros'!$A$18:$A$117,0)))</f>
        <v/>
      </c>
      <c r="E687" s="44">
        <f>IF(B687="","",IF(COUNTIFS('Histórico'!$B$6:$B$305,B687,'Histórico'!$A$6:$A$305,"&gt;="&amp;EDATE(EOMONTH('Parâmetros'!$B$2,0)+1,-'Parâmetros'!$B$4),'Histórico'!$A$6:$A$305,"&lt;="&amp;'Parâmetros'!$B$2,'Histórico'!$L$6:$L$305,"OK")&gt;='Parâmetros'!$B$11,AVERAGEIFS('Histórico'!$H$6:$H$305,'Histórico'!$B$6:$B$305,B687,'Histórico'!$A$6:$A$305,"&gt;="&amp;EDATE(EOMONTH('Parâmetros'!$B$2,0)+1,-'Parâmetros'!$B$4),'Histórico'!$A$6:$A$305,"&lt;="&amp;'Parâmetros'!$B$2,'Histórico'!$L$6:$L$305,"OK"),IF(INDEX('Parâmetros'!$G$18:$G$117,MATCH(B687,'Parâmetros'!$A$18:$A$117,0))="","",INDEX('Parâmetros'!$G$18:$G$117,MATCH(B687,'Parâmetros'!$A$18:$A$117,0)))))</f>
        <v/>
      </c>
      <c r="F687" s="45">
        <f>IF(B687="","",IF(COUNTIFS('Histórico'!$B$6:$B$305,B687,'Histórico'!$L$6:$L$305,"OK",'Histórico'!$M$6:$M$305,MONTH(A687),'Histórico'!$A$6:$A$305,"&lt;="&amp;'Parâmetros'!$B$2)&gt;='Parâmetros'!$B$12,MAX('Parâmetros'!$B$13,MIN('Parâmetros'!$B$14,IFERROR(AVERAGEIFS('Histórico'!$H$6:$H$305,'Histórico'!$B$6:$B$305,B687,'Histórico'!$L$6:$L$305,"OK",'Histórico'!$M$6:$M$305,MONTH(A687),'Histórico'!$A$6:$A$305,"&lt;="&amp;'Parâmetros'!$B$2)/AVERAGEIFS('Histórico'!$H$6:$H$305,'Histórico'!$B$6:$B$305,B687,'Histórico'!$L$6:$L$305,"OK",'Histórico'!$A$6:$A$305,"&lt;="&amp;'Parâmetros'!$B$2),1))),1))</f>
        <v/>
      </c>
      <c r="G687" s="45">
        <f>IF(OR(A687="",B687=""),"",MAX(0.1,1+SUMPRODUCT(--('Eventos'!$B$6:$B$105&lt;=EOMONTH(A687,0)),--('Eventos'!$C$6:$C$105&gt;=A687),--((('Eventos'!$D$6:$D$105=B687)+('Eventos'!$D$6:$D$105="TODOS"))&gt;0),--('Eventos'!$G$6:$G$105="Ativo"),--('Eventos'!$I$6:$I$105="OK"),'Eventos'!$F$6:$F$105)))</f>
        <v/>
      </c>
      <c r="H687" s="44">
        <f>IF(OR(B687="",E687=""),"",MAX(0,E687*F687*G687))</f>
        <v/>
      </c>
      <c r="I687" s="44">
        <f>IF(H687="","",H687*'Parâmetros'!$B$6)</f>
        <v/>
      </c>
      <c r="J687" s="44">
        <f>IF(H687="","",H687*'Parâmetros'!$B$7)</f>
        <v/>
      </c>
      <c r="K687" s="44">
        <f>IF(H687="","",H687*'Parâmetros'!$B$8)</f>
        <v/>
      </c>
      <c r="L687" s="44">
        <f>IF(H687="","",IF('Parâmetros'!$B$5="Conservador",I687,IF('Parâmetros'!$B$5="Otimista",K687,J687)))</f>
        <v/>
      </c>
      <c r="M687" s="46">
        <f>IF(B687="","",IF(COUNTIFS('Histórico'!$B$6:$B$305,B687,'Histórico'!$J$6:$J$305,"&lt;&gt;")&gt;='Parâmetros'!$B$10,AVERAGEIFS('Histórico'!$K$6:$K$305,'Histórico'!$B$6:$B$305,B687,'Histórico'!$J$6:$J$305,"&lt;&gt;"),'Parâmetros'!$B$9))</f>
        <v/>
      </c>
      <c r="N687" s="44">
        <f>IF(L687="","",MAX(0,L687*(1-M687)))</f>
        <v/>
      </c>
      <c r="O687" s="44">
        <f>IF(L687="","",L687*(1+M687))</f>
        <v/>
      </c>
      <c r="P687" s="44">
        <f>IF(L687="","",IF(INDEX('Parâmetros'!$E$18:$E$117,MATCH(B687,'Parâmetros'!$A$18:$A$117,0))="","",INDEX('Parâmetros'!$E$18:$E$117,MATCH(B687,'Parâmetros'!$A$18:$A$117,0))+N(INDEX('Parâmetros'!$F$18:$F$117,MATCH(B687,'Parâmetros'!$A$18:$A$117,0)))-SUMIFS($L$6:L687,$B$6:B687,B687,$A$6:A687,"&lt;="&amp;A687)))</f>
        <v/>
      </c>
      <c r="Q687" s="44">
        <f>IF(P687="","",MAX(0,-P687))</f>
        <v/>
      </c>
      <c r="R687" s="43">
        <f>IF(B687="","",IF(L687="","SEM BASE",IF(P687="","ESTOQUE NÃO INFORMADO",IF(P687&lt;0,"RUPTURA PREVISTA",IF(D687="Sem histórico","USAR DEMANDA INICIAL",IF(D687="Histórico insuficiente","HISTÓRICO INSUFICIENTE","OK"))))))</f>
        <v/>
      </c>
    </row>
    <row r="688">
      <c r="A688" s="42">
        <f>IF(B688="","",EDATE(EOMONTH('Parâmetros'!$B$2,0)+1,MOD(ROW()-6,12)))</f>
        <v/>
      </c>
      <c r="B68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88" s="43">
        <f>IF(B688="","",INDEX('Parâmetros'!$B$18:$B$117,MATCH(B688,'Parâmetros'!$A$18:$A$117,0)))</f>
        <v/>
      </c>
      <c r="D688" s="43">
        <f>IF(B688="","",INDEX('Parâmetros'!$I$18:$I$117,MATCH(B688,'Parâmetros'!$A$18:$A$117,0)))</f>
        <v/>
      </c>
      <c r="E688" s="44">
        <f>IF(B688="","",IF(COUNTIFS('Histórico'!$B$6:$B$305,B688,'Histórico'!$A$6:$A$305,"&gt;="&amp;EDATE(EOMONTH('Parâmetros'!$B$2,0)+1,-'Parâmetros'!$B$4),'Histórico'!$A$6:$A$305,"&lt;="&amp;'Parâmetros'!$B$2,'Histórico'!$L$6:$L$305,"OK")&gt;='Parâmetros'!$B$11,AVERAGEIFS('Histórico'!$H$6:$H$305,'Histórico'!$B$6:$B$305,B688,'Histórico'!$A$6:$A$305,"&gt;="&amp;EDATE(EOMONTH('Parâmetros'!$B$2,0)+1,-'Parâmetros'!$B$4),'Histórico'!$A$6:$A$305,"&lt;="&amp;'Parâmetros'!$B$2,'Histórico'!$L$6:$L$305,"OK"),IF(INDEX('Parâmetros'!$G$18:$G$117,MATCH(B688,'Parâmetros'!$A$18:$A$117,0))="","",INDEX('Parâmetros'!$G$18:$G$117,MATCH(B688,'Parâmetros'!$A$18:$A$117,0)))))</f>
        <v/>
      </c>
      <c r="F688" s="45">
        <f>IF(B688="","",IF(COUNTIFS('Histórico'!$B$6:$B$305,B688,'Histórico'!$L$6:$L$305,"OK",'Histórico'!$M$6:$M$305,MONTH(A688),'Histórico'!$A$6:$A$305,"&lt;="&amp;'Parâmetros'!$B$2)&gt;='Parâmetros'!$B$12,MAX('Parâmetros'!$B$13,MIN('Parâmetros'!$B$14,IFERROR(AVERAGEIFS('Histórico'!$H$6:$H$305,'Histórico'!$B$6:$B$305,B688,'Histórico'!$L$6:$L$305,"OK",'Histórico'!$M$6:$M$305,MONTH(A688),'Histórico'!$A$6:$A$305,"&lt;="&amp;'Parâmetros'!$B$2)/AVERAGEIFS('Histórico'!$H$6:$H$305,'Histórico'!$B$6:$B$305,B688,'Histórico'!$L$6:$L$305,"OK",'Histórico'!$A$6:$A$305,"&lt;="&amp;'Parâmetros'!$B$2),1))),1))</f>
        <v/>
      </c>
      <c r="G688" s="45">
        <f>IF(OR(A688="",B688=""),"",MAX(0.1,1+SUMPRODUCT(--('Eventos'!$B$6:$B$105&lt;=EOMONTH(A688,0)),--('Eventos'!$C$6:$C$105&gt;=A688),--((('Eventos'!$D$6:$D$105=B688)+('Eventos'!$D$6:$D$105="TODOS"))&gt;0),--('Eventos'!$G$6:$G$105="Ativo"),--('Eventos'!$I$6:$I$105="OK"),'Eventos'!$F$6:$F$105)))</f>
        <v/>
      </c>
      <c r="H688" s="44">
        <f>IF(OR(B688="",E688=""),"",MAX(0,E688*F688*G688))</f>
        <v/>
      </c>
      <c r="I688" s="44">
        <f>IF(H688="","",H688*'Parâmetros'!$B$6)</f>
        <v/>
      </c>
      <c r="J688" s="44">
        <f>IF(H688="","",H688*'Parâmetros'!$B$7)</f>
        <v/>
      </c>
      <c r="K688" s="44">
        <f>IF(H688="","",H688*'Parâmetros'!$B$8)</f>
        <v/>
      </c>
      <c r="L688" s="44">
        <f>IF(H688="","",IF('Parâmetros'!$B$5="Conservador",I688,IF('Parâmetros'!$B$5="Otimista",K688,J688)))</f>
        <v/>
      </c>
      <c r="M688" s="46">
        <f>IF(B688="","",IF(COUNTIFS('Histórico'!$B$6:$B$305,B688,'Histórico'!$J$6:$J$305,"&lt;&gt;")&gt;='Parâmetros'!$B$10,AVERAGEIFS('Histórico'!$K$6:$K$305,'Histórico'!$B$6:$B$305,B688,'Histórico'!$J$6:$J$305,"&lt;&gt;"),'Parâmetros'!$B$9))</f>
        <v/>
      </c>
      <c r="N688" s="44">
        <f>IF(L688="","",MAX(0,L688*(1-M688)))</f>
        <v/>
      </c>
      <c r="O688" s="44">
        <f>IF(L688="","",L688*(1+M688))</f>
        <v/>
      </c>
      <c r="P688" s="44">
        <f>IF(L688="","",IF(INDEX('Parâmetros'!$E$18:$E$117,MATCH(B688,'Parâmetros'!$A$18:$A$117,0))="","",INDEX('Parâmetros'!$E$18:$E$117,MATCH(B688,'Parâmetros'!$A$18:$A$117,0))+N(INDEX('Parâmetros'!$F$18:$F$117,MATCH(B688,'Parâmetros'!$A$18:$A$117,0)))-SUMIFS($L$6:L688,$B$6:B688,B688,$A$6:A688,"&lt;="&amp;A688)))</f>
        <v/>
      </c>
      <c r="Q688" s="44">
        <f>IF(P688="","",MAX(0,-P688))</f>
        <v/>
      </c>
      <c r="R688" s="43">
        <f>IF(B688="","",IF(L688="","SEM BASE",IF(P688="","ESTOQUE NÃO INFORMADO",IF(P688&lt;0,"RUPTURA PREVISTA",IF(D688="Sem histórico","USAR DEMANDA INICIAL",IF(D688="Histórico insuficiente","HISTÓRICO INSUFICIENTE","OK"))))))</f>
        <v/>
      </c>
    </row>
    <row r="689">
      <c r="A689" s="42">
        <f>IF(B689="","",EDATE(EOMONTH('Parâmetros'!$B$2,0)+1,MOD(ROW()-6,12)))</f>
        <v/>
      </c>
      <c r="B68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89" s="43">
        <f>IF(B689="","",INDEX('Parâmetros'!$B$18:$B$117,MATCH(B689,'Parâmetros'!$A$18:$A$117,0)))</f>
        <v/>
      </c>
      <c r="D689" s="43">
        <f>IF(B689="","",INDEX('Parâmetros'!$I$18:$I$117,MATCH(B689,'Parâmetros'!$A$18:$A$117,0)))</f>
        <v/>
      </c>
      <c r="E689" s="44">
        <f>IF(B689="","",IF(COUNTIFS('Histórico'!$B$6:$B$305,B689,'Histórico'!$A$6:$A$305,"&gt;="&amp;EDATE(EOMONTH('Parâmetros'!$B$2,0)+1,-'Parâmetros'!$B$4),'Histórico'!$A$6:$A$305,"&lt;="&amp;'Parâmetros'!$B$2,'Histórico'!$L$6:$L$305,"OK")&gt;='Parâmetros'!$B$11,AVERAGEIFS('Histórico'!$H$6:$H$305,'Histórico'!$B$6:$B$305,B689,'Histórico'!$A$6:$A$305,"&gt;="&amp;EDATE(EOMONTH('Parâmetros'!$B$2,0)+1,-'Parâmetros'!$B$4),'Histórico'!$A$6:$A$305,"&lt;="&amp;'Parâmetros'!$B$2,'Histórico'!$L$6:$L$305,"OK"),IF(INDEX('Parâmetros'!$G$18:$G$117,MATCH(B689,'Parâmetros'!$A$18:$A$117,0))="","",INDEX('Parâmetros'!$G$18:$G$117,MATCH(B689,'Parâmetros'!$A$18:$A$117,0)))))</f>
        <v/>
      </c>
      <c r="F689" s="45">
        <f>IF(B689="","",IF(COUNTIFS('Histórico'!$B$6:$B$305,B689,'Histórico'!$L$6:$L$305,"OK",'Histórico'!$M$6:$M$305,MONTH(A689),'Histórico'!$A$6:$A$305,"&lt;="&amp;'Parâmetros'!$B$2)&gt;='Parâmetros'!$B$12,MAX('Parâmetros'!$B$13,MIN('Parâmetros'!$B$14,IFERROR(AVERAGEIFS('Histórico'!$H$6:$H$305,'Histórico'!$B$6:$B$305,B689,'Histórico'!$L$6:$L$305,"OK",'Histórico'!$M$6:$M$305,MONTH(A689),'Histórico'!$A$6:$A$305,"&lt;="&amp;'Parâmetros'!$B$2)/AVERAGEIFS('Histórico'!$H$6:$H$305,'Histórico'!$B$6:$B$305,B689,'Histórico'!$L$6:$L$305,"OK",'Histórico'!$A$6:$A$305,"&lt;="&amp;'Parâmetros'!$B$2),1))),1))</f>
        <v/>
      </c>
      <c r="G689" s="45">
        <f>IF(OR(A689="",B689=""),"",MAX(0.1,1+SUMPRODUCT(--('Eventos'!$B$6:$B$105&lt;=EOMONTH(A689,0)),--('Eventos'!$C$6:$C$105&gt;=A689),--((('Eventos'!$D$6:$D$105=B689)+('Eventos'!$D$6:$D$105="TODOS"))&gt;0),--('Eventos'!$G$6:$G$105="Ativo"),--('Eventos'!$I$6:$I$105="OK"),'Eventos'!$F$6:$F$105)))</f>
        <v/>
      </c>
      <c r="H689" s="44">
        <f>IF(OR(B689="",E689=""),"",MAX(0,E689*F689*G689))</f>
        <v/>
      </c>
      <c r="I689" s="44">
        <f>IF(H689="","",H689*'Parâmetros'!$B$6)</f>
        <v/>
      </c>
      <c r="J689" s="44">
        <f>IF(H689="","",H689*'Parâmetros'!$B$7)</f>
        <v/>
      </c>
      <c r="K689" s="44">
        <f>IF(H689="","",H689*'Parâmetros'!$B$8)</f>
        <v/>
      </c>
      <c r="L689" s="44">
        <f>IF(H689="","",IF('Parâmetros'!$B$5="Conservador",I689,IF('Parâmetros'!$B$5="Otimista",K689,J689)))</f>
        <v/>
      </c>
      <c r="M689" s="46">
        <f>IF(B689="","",IF(COUNTIFS('Histórico'!$B$6:$B$305,B689,'Histórico'!$J$6:$J$305,"&lt;&gt;")&gt;='Parâmetros'!$B$10,AVERAGEIFS('Histórico'!$K$6:$K$305,'Histórico'!$B$6:$B$305,B689,'Histórico'!$J$6:$J$305,"&lt;&gt;"),'Parâmetros'!$B$9))</f>
        <v/>
      </c>
      <c r="N689" s="44">
        <f>IF(L689="","",MAX(0,L689*(1-M689)))</f>
        <v/>
      </c>
      <c r="O689" s="44">
        <f>IF(L689="","",L689*(1+M689))</f>
        <v/>
      </c>
      <c r="P689" s="44">
        <f>IF(L689="","",IF(INDEX('Parâmetros'!$E$18:$E$117,MATCH(B689,'Parâmetros'!$A$18:$A$117,0))="","",INDEX('Parâmetros'!$E$18:$E$117,MATCH(B689,'Parâmetros'!$A$18:$A$117,0))+N(INDEX('Parâmetros'!$F$18:$F$117,MATCH(B689,'Parâmetros'!$A$18:$A$117,0)))-SUMIFS($L$6:L689,$B$6:B689,B689,$A$6:A689,"&lt;="&amp;A689)))</f>
        <v/>
      </c>
      <c r="Q689" s="44">
        <f>IF(P689="","",MAX(0,-P689))</f>
        <v/>
      </c>
      <c r="R689" s="43">
        <f>IF(B689="","",IF(L689="","SEM BASE",IF(P689="","ESTOQUE NÃO INFORMADO",IF(P689&lt;0,"RUPTURA PREVISTA",IF(D689="Sem histórico","USAR DEMANDA INICIAL",IF(D689="Histórico insuficiente","HISTÓRICO INSUFICIENTE","OK"))))))</f>
        <v/>
      </c>
    </row>
    <row r="690">
      <c r="A690" s="42">
        <f>IF(B690="","",EDATE(EOMONTH('Parâmetros'!$B$2,0)+1,MOD(ROW()-6,12)))</f>
        <v/>
      </c>
      <c r="B69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90" s="43">
        <f>IF(B690="","",INDEX('Parâmetros'!$B$18:$B$117,MATCH(B690,'Parâmetros'!$A$18:$A$117,0)))</f>
        <v/>
      </c>
      <c r="D690" s="43">
        <f>IF(B690="","",INDEX('Parâmetros'!$I$18:$I$117,MATCH(B690,'Parâmetros'!$A$18:$A$117,0)))</f>
        <v/>
      </c>
      <c r="E690" s="44">
        <f>IF(B690="","",IF(COUNTIFS('Histórico'!$B$6:$B$305,B690,'Histórico'!$A$6:$A$305,"&gt;="&amp;EDATE(EOMONTH('Parâmetros'!$B$2,0)+1,-'Parâmetros'!$B$4),'Histórico'!$A$6:$A$305,"&lt;="&amp;'Parâmetros'!$B$2,'Histórico'!$L$6:$L$305,"OK")&gt;='Parâmetros'!$B$11,AVERAGEIFS('Histórico'!$H$6:$H$305,'Histórico'!$B$6:$B$305,B690,'Histórico'!$A$6:$A$305,"&gt;="&amp;EDATE(EOMONTH('Parâmetros'!$B$2,0)+1,-'Parâmetros'!$B$4),'Histórico'!$A$6:$A$305,"&lt;="&amp;'Parâmetros'!$B$2,'Histórico'!$L$6:$L$305,"OK"),IF(INDEX('Parâmetros'!$G$18:$G$117,MATCH(B690,'Parâmetros'!$A$18:$A$117,0))="","",INDEX('Parâmetros'!$G$18:$G$117,MATCH(B690,'Parâmetros'!$A$18:$A$117,0)))))</f>
        <v/>
      </c>
      <c r="F690" s="45">
        <f>IF(B690="","",IF(COUNTIFS('Histórico'!$B$6:$B$305,B690,'Histórico'!$L$6:$L$305,"OK",'Histórico'!$M$6:$M$305,MONTH(A690),'Histórico'!$A$6:$A$305,"&lt;="&amp;'Parâmetros'!$B$2)&gt;='Parâmetros'!$B$12,MAX('Parâmetros'!$B$13,MIN('Parâmetros'!$B$14,IFERROR(AVERAGEIFS('Histórico'!$H$6:$H$305,'Histórico'!$B$6:$B$305,B690,'Histórico'!$L$6:$L$305,"OK",'Histórico'!$M$6:$M$305,MONTH(A690),'Histórico'!$A$6:$A$305,"&lt;="&amp;'Parâmetros'!$B$2)/AVERAGEIFS('Histórico'!$H$6:$H$305,'Histórico'!$B$6:$B$305,B690,'Histórico'!$L$6:$L$305,"OK",'Histórico'!$A$6:$A$305,"&lt;="&amp;'Parâmetros'!$B$2),1))),1))</f>
        <v/>
      </c>
      <c r="G690" s="45">
        <f>IF(OR(A690="",B690=""),"",MAX(0.1,1+SUMPRODUCT(--('Eventos'!$B$6:$B$105&lt;=EOMONTH(A690,0)),--('Eventos'!$C$6:$C$105&gt;=A690),--((('Eventos'!$D$6:$D$105=B690)+('Eventos'!$D$6:$D$105="TODOS"))&gt;0),--('Eventos'!$G$6:$G$105="Ativo"),--('Eventos'!$I$6:$I$105="OK"),'Eventos'!$F$6:$F$105)))</f>
        <v/>
      </c>
      <c r="H690" s="44">
        <f>IF(OR(B690="",E690=""),"",MAX(0,E690*F690*G690))</f>
        <v/>
      </c>
      <c r="I690" s="44">
        <f>IF(H690="","",H690*'Parâmetros'!$B$6)</f>
        <v/>
      </c>
      <c r="J690" s="44">
        <f>IF(H690="","",H690*'Parâmetros'!$B$7)</f>
        <v/>
      </c>
      <c r="K690" s="44">
        <f>IF(H690="","",H690*'Parâmetros'!$B$8)</f>
        <v/>
      </c>
      <c r="L690" s="44">
        <f>IF(H690="","",IF('Parâmetros'!$B$5="Conservador",I690,IF('Parâmetros'!$B$5="Otimista",K690,J690)))</f>
        <v/>
      </c>
      <c r="M690" s="46">
        <f>IF(B690="","",IF(COUNTIFS('Histórico'!$B$6:$B$305,B690,'Histórico'!$J$6:$J$305,"&lt;&gt;")&gt;='Parâmetros'!$B$10,AVERAGEIFS('Histórico'!$K$6:$K$305,'Histórico'!$B$6:$B$305,B690,'Histórico'!$J$6:$J$305,"&lt;&gt;"),'Parâmetros'!$B$9))</f>
        <v/>
      </c>
      <c r="N690" s="44">
        <f>IF(L690="","",MAX(0,L690*(1-M690)))</f>
        <v/>
      </c>
      <c r="O690" s="44">
        <f>IF(L690="","",L690*(1+M690))</f>
        <v/>
      </c>
      <c r="P690" s="44">
        <f>IF(L690="","",IF(INDEX('Parâmetros'!$E$18:$E$117,MATCH(B690,'Parâmetros'!$A$18:$A$117,0))="","",INDEX('Parâmetros'!$E$18:$E$117,MATCH(B690,'Parâmetros'!$A$18:$A$117,0))+N(INDEX('Parâmetros'!$F$18:$F$117,MATCH(B690,'Parâmetros'!$A$18:$A$117,0)))-SUMIFS($L$6:L690,$B$6:B690,B690,$A$6:A690,"&lt;="&amp;A690)))</f>
        <v/>
      </c>
      <c r="Q690" s="44">
        <f>IF(P690="","",MAX(0,-P690))</f>
        <v/>
      </c>
      <c r="R690" s="43">
        <f>IF(B690="","",IF(L690="","SEM BASE",IF(P690="","ESTOQUE NÃO INFORMADO",IF(P690&lt;0,"RUPTURA PREVISTA",IF(D690="Sem histórico","USAR DEMANDA INICIAL",IF(D690="Histórico insuficiente","HISTÓRICO INSUFICIENTE","OK"))))))</f>
        <v/>
      </c>
    </row>
    <row r="691">
      <c r="A691" s="42">
        <f>IF(B691="","",EDATE(EOMONTH('Parâmetros'!$B$2,0)+1,MOD(ROW()-6,12)))</f>
        <v/>
      </c>
      <c r="B69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91" s="43">
        <f>IF(B691="","",INDEX('Parâmetros'!$B$18:$B$117,MATCH(B691,'Parâmetros'!$A$18:$A$117,0)))</f>
        <v/>
      </c>
      <c r="D691" s="43">
        <f>IF(B691="","",INDEX('Parâmetros'!$I$18:$I$117,MATCH(B691,'Parâmetros'!$A$18:$A$117,0)))</f>
        <v/>
      </c>
      <c r="E691" s="44">
        <f>IF(B691="","",IF(COUNTIFS('Histórico'!$B$6:$B$305,B691,'Histórico'!$A$6:$A$305,"&gt;="&amp;EDATE(EOMONTH('Parâmetros'!$B$2,0)+1,-'Parâmetros'!$B$4),'Histórico'!$A$6:$A$305,"&lt;="&amp;'Parâmetros'!$B$2,'Histórico'!$L$6:$L$305,"OK")&gt;='Parâmetros'!$B$11,AVERAGEIFS('Histórico'!$H$6:$H$305,'Histórico'!$B$6:$B$305,B691,'Histórico'!$A$6:$A$305,"&gt;="&amp;EDATE(EOMONTH('Parâmetros'!$B$2,0)+1,-'Parâmetros'!$B$4),'Histórico'!$A$6:$A$305,"&lt;="&amp;'Parâmetros'!$B$2,'Histórico'!$L$6:$L$305,"OK"),IF(INDEX('Parâmetros'!$G$18:$G$117,MATCH(B691,'Parâmetros'!$A$18:$A$117,0))="","",INDEX('Parâmetros'!$G$18:$G$117,MATCH(B691,'Parâmetros'!$A$18:$A$117,0)))))</f>
        <v/>
      </c>
      <c r="F691" s="45">
        <f>IF(B691="","",IF(COUNTIFS('Histórico'!$B$6:$B$305,B691,'Histórico'!$L$6:$L$305,"OK",'Histórico'!$M$6:$M$305,MONTH(A691),'Histórico'!$A$6:$A$305,"&lt;="&amp;'Parâmetros'!$B$2)&gt;='Parâmetros'!$B$12,MAX('Parâmetros'!$B$13,MIN('Parâmetros'!$B$14,IFERROR(AVERAGEIFS('Histórico'!$H$6:$H$305,'Histórico'!$B$6:$B$305,B691,'Histórico'!$L$6:$L$305,"OK",'Histórico'!$M$6:$M$305,MONTH(A691),'Histórico'!$A$6:$A$305,"&lt;="&amp;'Parâmetros'!$B$2)/AVERAGEIFS('Histórico'!$H$6:$H$305,'Histórico'!$B$6:$B$305,B691,'Histórico'!$L$6:$L$305,"OK",'Histórico'!$A$6:$A$305,"&lt;="&amp;'Parâmetros'!$B$2),1))),1))</f>
        <v/>
      </c>
      <c r="G691" s="45">
        <f>IF(OR(A691="",B691=""),"",MAX(0.1,1+SUMPRODUCT(--('Eventos'!$B$6:$B$105&lt;=EOMONTH(A691,0)),--('Eventos'!$C$6:$C$105&gt;=A691),--((('Eventos'!$D$6:$D$105=B691)+('Eventos'!$D$6:$D$105="TODOS"))&gt;0),--('Eventos'!$G$6:$G$105="Ativo"),--('Eventos'!$I$6:$I$105="OK"),'Eventos'!$F$6:$F$105)))</f>
        <v/>
      </c>
      <c r="H691" s="44">
        <f>IF(OR(B691="",E691=""),"",MAX(0,E691*F691*G691))</f>
        <v/>
      </c>
      <c r="I691" s="44">
        <f>IF(H691="","",H691*'Parâmetros'!$B$6)</f>
        <v/>
      </c>
      <c r="J691" s="44">
        <f>IF(H691="","",H691*'Parâmetros'!$B$7)</f>
        <v/>
      </c>
      <c r="K691" s="44">
        <f>IF(H691="","",H691*'Parâmetros'!$B$8)</f>
        <v/>
      </c>
      <c r="L691" s="44">
        <f>IF(H691="","",IF('Parâmetros'!$B$5="Conservador",I691,IF('Parâmetros'!$B$5="Otimista",K691,J691)))</f>
        <v/>
      </c>
      <c r="M691" s="46">
        <f>IF(B691="","",IF(COUNTIFS('Histórico'!$B$6:$B$305,B691,'Histórico'!$J$6:$J$305,"&lt;&gt;")&gt;='Parâmetros'!$B$10,AVERAGEIFS('Histórico'!$K$6:$K$305,'Histórico'!$B$6:$B$305,B691,'Histórico'!$J$6:$J$305,"&lt;&gt;"),'Parâmetros'!$B$9))</f>
        <v/>
      </c>
      <c r="N691" s="44">
        <f>IF(L691="","",MAX(0,L691*(1-M691)))</f>
        <v/>
      </c>
      <c r="O691" s="44">
        <f>IF(L691="","",L691*(1+M691))</f>
        <v/>
      </c>
      <c r="P691" s="44">
        <f>IF(L691="","",IF(INDEX('Parâmetros'!$E$18:$E$117,MATCH(B691,'Parâmetros'!$A$18:$A$117,0))="","",INDEX('Parâmetros'!$E$18:$E$117,MATCH(B691,'Parâmetros'!$A$18:$A$117,0))+N(INDEX('Parâmetros'!$F$18:$F$117,MATCH(B691,'Parâmetros'!$A$18:$A$117,0)))-SUMIFS($L$6:L691,$B$6:B691,B691,$A$6:A691,"&lt;="&amp;A691)))</f>
        <v/>
      </c>
      <c r="Q691" s="44">
        <f>IF(P691="","",MAX(0,-P691))</f>
        <v/>
      </c>
      <c r="R691" s="43">
        <f>IF(B691="","",IF(L691="","SEM BASE",IF(P691="","ESTOQUE NÃO INFORMADO",IF(P691&lt;0,"RUPTURA PREVISTA",IF(D691="Sem histórico","USAR DEMANDA INICIAL",IF(D691="Histórico insuficiente","HISTÓRICO INSUFICIENTE","OK"))))))</f>
        <v/>
      </c>
    </row>
    <row r="692">
      <c r="A692" s="42">
        <f>IF(B692="","",EDATE(EOMONTH('Parâmetros'!$B$2,0)+1,MOD(ROW()-6,12)))</f>
        <v/>
      </c>
      <c r="B69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92" s="43">
        <f>IF(B692="","",INDEX('Parâmetros'!$B$18:$B$117,MATCH(B692,'Parâmetros'!$A$18:$A$117,0)))</f>
        <v/>
      </c>
      <c r="D692" s="43">
        <f>IF(B692="","",INDEX('Parâmetros'!$I$18:$I$117,MATCH(B692,'Parâmetros'!$A$18:$A$117,0)))</f>
        <v/>
      </c>
      <c r="E692" s="44">
        <f>IF(B692="","",IF(COUNTIFS('Histórico'!$B$6:$B$305,B692,'Histórico'!$A$6:$A$305,"&gt;="&amp;EDATE(EOMONTH('Parâmetros'!$B$2,0)+1,-'Parâmetros'!$B$4),'Histórico'!$A$6:$A$305,"&lt;="&amp;'Parâmetros'!$B$2,'Histórico'!$L$6:$L$305,"OK")&gt;='Parâmetros'!$B$11,AVERAGEIFS('Histórico'!$H$6:$H$305,'Histórico'!$B$6:$B$305,B692,'Histórico'!$A$6:$A$305,"&gt;="&amp;EDATE(EOMONTH('Parâmetros'!$B$2,0)+1,-'Parâmetros'!$B$4),'Histórico'!$A$6:$A$305,"&lt;="&amp;'Parâmetros'!$B$2,'Histórico'!$L$6:$L$305,"OK"),IF(INDEX('Parâmetros'!$G$18:$G$117,MATCH(B692,'Parâmetros'!$A$18:$A$117,0))="","",INDEX('Parâmetros'!$G$18:$G$117,MATCH(B692,'Parâmetros'!$A$18:$A$117,0)))))</f>
        <v/>
      </c>
      <c r="F692" s="45">
        <f>IF(B692="","",IF(COUNTIFS('Histórico'!$B$6:$B$305,B692,'Histórico'!$L$6:$L$305,"OK",'Histórico'!$M$6:$M$305,MONTH(A692),'Histórico'!$A$6:$A$305,"&lt;="&amp;'Parâmetros'!$B$2)&gt;='Parâmetros'!$B$12,MAX('Parâmetros'!$B$13,MIN('Parâmetros'!$B$14,IFERROR(AVERAGEIFS('Histórico'!$H$6:$H$305,'Histórico'!$B$6:$B$305,B692,'Histórico'!$L$6:$L$305,"OK",'Histórico'!$M$6:$M$305,MONTH(A692),'Histórico'!$A$6:$A$305,"&lt;="&amp;'Parâmetros'!$B$2)/AVERAGEIFS('Histórico'!$H$6:$H$305,'Histórico'!$B$6:$B$305,B692,'Histórico'!$L$6:$L$305,"OK",'Histórico'!$A$6:$A$305,"&lt;="&amp;'Parâmetros'!$B$2),1))),1))</f>
        <v/>
      </c>
      <c r="G692" s="45">
        <f>IF(OR(A692="",B692=""),"",MAX(0.1,1+SUMPRODUCT(--('Eventos'!$B$6:$B$105&lt;=EOMONTH(A692,0)),--('Eventos'!$C$6:$C$105&gt;=A692),--((('Eventos'!$D$6:$D$105=B692)+('Eventos'!$D$6:$D$105="TODOS"))&gt;0),--('Eventos'!$G$6:$G$105="Ativo"),--('Eventos'!$I$6:$I$105="OK"),'Eventos'!$F$6:$F$105)))</f>
        <v/>
      </c>
      <c r="H692" s="44">
        <f>IF(OR(B692="",E692=""),"",MAX(0,E692*F692*G692))</f>
        <v/>
      </c>
      <c r="I692" s="44">
        <f>IF(H692="","",H692*'Parâmetros'!$B$6)</f>
        <v/>
      </c>
      <c r="J692" s="44">
        <f>IF(H692="","",H692*'Parâmetros'!$B$7)</f>
        <v/>
      </c>
      <c r="K692" s="44">
        <f>IF(H692="","",H692*'Parâmetros'!$B$8)</f>
        <v/>
      </c>
      <c r="L692" s="44">
        <f>IF(H692="","",IF('Parâmetros'!$B$5="Conservador",I692,IF('Parâmetros'!$B$5="Otimista",K692,J692)))</f>
        <v/>
      </c>
      <c r="M692" s="46">
        <f>IF(B692="","",IF(COUNTIFS('Histórico'!$B$6:$B$305,B692,'Histórico'!$J$6:$J$305,"&lt;&gt;")&gt;='Parâmetros'!$B$10,AVERAGEIFS('Histórico'!$K$6:$K$305,'Histórico'!$B$6:$B$305,B692,'Histórico'!$J$6:$J$305,"&lt;&gt;"),'Parâmetros'!$B$9))</f>
        <v/>
      </c>
      <c r="N692" s="44">
        <f>IF(L692="","",MAX(0,L692*(1-M692)))</f>
        <v/>
      </c>
      <c r="O692" s="44">
        <f>IF(L692="","",L692*(1+M692))</f>
        <v/>
      </c>
      <c r="P692" s="44">
        <f>IF(L692="","",IF(INDEX('Parâmetros'!$E$18:$E$117,MATCH(B692,'Parâmetros'!$A$18:$A$117,0))="","",INDEX('Parâmetros'!$E$18:$E$117,MATCH(B692,'Parâmetros'!$A$18:$A$117,0))+N(INDEX('Parâmetros'!$F$18:$F$117,MATCH(B692,'Parâmetros'!$A$18:$A$117,0)))-SUMIFS($L$6:L692,$B$6:B692,B692,$A$6:A692,"&lt;="&amp;A692)))</f>
        <v/>
      </c>
      <c r="Q692" s="44">
        <f>IF(P692="","",MAX(0,-P692))</f>
        <v/>
      </c>
      <c r="R692" s="43">
        <f>IF(B692="","",IF(L692="","SEM BASE",IF(P692="","ESTOQUE NÃO INFORMADO",IF(P692&lt;0,"RUPTURA PREVISTA",IF(D692="Sem histórico","USAR DEMANDA INICIAL",IF(D692="Histórico insuficiente","HISTÓRICO INSUFICIENTE","OK"))))))</f>
        <v/>
      </c>
    </row>
    <row r="693">
      <c r="A693" s="42">
        <f>IF(B693="","",EDATE(EOMONTH('Parâmetros'!$B$2,0)+1,MOD(ROW()-6,12)))</f>
        <v/>
      </c>
      <c r="B69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93" s="43">
        <f>IF(B693="","",INDEX('Parâmetros'!$B$18:$B$117,MATCH(B693,'Parâmetros'!$A$18:$A$117,0)))</f>
        <v/>
      </c>
      <c r="D693" s="43">
        <f>IF(B693="","",INDEX('Parâmetros'!$I$18:$I$117,MATCH(B693,'Parâmetros'!$A$18:$A$117,0)))</f>
        <v/>
      </c>
      <c r="E693" s="44">
        <f>IF(B693="","",IF(COUNTIFS('Histórico'!$B$6:$B$305,B693,'Histórico'!$A$6:$A$305,"&gt;="&amp;EDATE(EOMONTH('Parâmetros'!$B$2,0)+1,-'Parâmetros'!$B$4),'Histórico'!$A$6:$A$305,"&lt;="&amp;'Parâmetros'!$B$2,'Histórico'!$L$6:$L$305,"OK")&gt;='Parâmetros'!$B$11,AVERAGEIFS('Histórico'!$H$6:$H$305,'Histórico'!$B$6:$B$305,B693,'Histórico'!$A$6:$A$305,"&gt;="&amp;EDATE(EOMONTH('Parâmetros'!$B$2,0)+1,-'Parâmetros'!$B$4),'Histórico'!$A$6:$A$305,"&lt;="&amp;'Parâmetros'!$B$2,'Histórico'!$L$6:$L$305,"OK"),IF(INDEX('Parâmetros'!$G$18:$G$117,MATCH(B693,'Parâmetros'!$A$18:$A$117,0))="","",INDEX('Parâmetros'!$G$18:$G$117,MATCH(B693,'Parâmetros'!$A$18:$A$117,0)))))</f>
        <v/>
      </c>
      <c r="F693" s="45">
        <f>IF(B693="","",IF(COUNTIFS('Histórico'!$B$6:$B$305,B693,'Histórico'!$L$6:$L$305,"OK",'Histórico'!$M$6:$M$305,MONTH(A693),'Histórico'!$A$6:$A$305,"&lt;="&amp;'Parâmetros'!$B$2)&gt;='Parâmetros'!$B$12,MAX('Parâmetros'!$B$13,MIN('Parâmetros'!$B$14,IFERROR(AVERAGEIFS('Histórico'!$H$6:$H$305,'Histórico'!$B$6:$B$305,B693,'Histórico'!$L$6:$L$305,"OK",'Histórico'!$M$6:$M$305,MONTH(A693),'Histórico'!$A$6:$A$305,"&lt;="&amp;'Parâmetros'!$B$2)/AVERAGEIFS('Histórico'!$H$6:$H$305,'Histórico'!$B$6:$B$305,B693,'Histórico'!$L$6:$L$305,"OK",'Histórico'!$A$6:$A$305,"&lt;="&amp;'Parâmetros'!$B$2),1))),1))</f>
        <v/>
      </c>
      <c r="G693" s="45">
        <f>IF(OR(A693="",B693=""),"",MAX(0.1,1+SUMPRODUCT(--('Eventos'!$B$6:$B$105&lt;=EOMONTH(A693,0)),--('Eventos'!$C$6:$C$105&gt;=A693),--((('Eventos'!$D$6:$D$105=B693)+('Eventos'!$D$6:$D$105="TODOS"))&gt;0),--('Eventos'!$G$6:$G$105="Ativo"),--('Eventos'!$I$6:$I$105="OK"),'Eventos'!$F$6:$F$105)))</f>
        <v/>
      </c>
      <c r="H693" s="44">
        <f>IF(OR(B693="",E693=""),"",MAX(0,E693*F693*G693))</f>
        <v/>
      </c>
      <c r="I693" s="44">
        <f>IF(H693="","",H693*'Parâmetros'!$B$6)</f>
        <v/>
      </c>
      <c r="J693" s="44">
        <f>IF(H693="","",H693*'Parâmetros'!$B$7)</f>
        <v/>
      </c>
      <c r="K693" s="44">
        <f>IF(H693="","",H693*'Parâmetros'!$B$8)</f>
        <v/>
      </c>
      <c r="L693" s="44">
        <f>IF(H693="","",IF('Parâmetros'!$B$5="Conservador",I693,IF('Parâmetros'!$B$5="Otimista",K693,J693)))</f>
        <v/>
      </c>
      <c r="M693" s="46">
        <f>IF(B693="","",IF(COUNTIFS('Histórico'!$B$6:$B$305,B693,'Histórico'!$J$6:$J$305,"&lt;&gt;")&gt;='Parâmetros'!$B$10,AVERAGEIFS('Histórico'!$K$6:$K$305,'Histórico'!$B$6:$B$305,B693,'Histórico'!$J$6:$J$305,"&lt;&gt;"),'Parâmetros'!$B$9))</f>
        <v/>
      </c>
      <c r="N693" s="44">
        <f>IF(L693="","",MAX(0,L693*(1-M693)))</f>
        <v/>
      </c>
      <c r="O693" s="44">
        <f>IF(L693="","",L693*(1+M693))</f>
        <v/>
      </c>
      <c r="P693" s="44">
        <f>IF(L693="","",IF(INDEX('Parâmetros'!$E$18:$E$117,MATCH(B693,'Parâmetros'!$A$18:$A$117,0))="","",INDEX('Parâmetros'!$E$18:$E$117,MATCH(B693,'Parâmetros'!$A$18:$A$117,0))+N(INDEX('Parâmetros'!$F$18:$F$117,MATCH(B693,'Parâmetros'!$A$18:$A$117,0)))-SUMIFS($L$6:L693,$B$6:B693,B693,$A$6:A693,"&lt;="&amp;A693)))</f>
        <v/>
      </c>
      <c r="Q693" s="44">
        <f>IF(P693="","",MAX(0,-P693))</f>
        <v/>
      </c>
      <c r="R693" s="43">
        <f>IF(B693="","",IF(L693="","SEM BASE",IF(P693="","ESTOQUE NÃO INFORMADO",IF(P693&lt;0,"RUPTURA PREVISTA",IF(D693="Sem histórico","USAR DEMANDA INICIAL",IF(D693="Histórico insuficiente","HISTÓRICO INSUFICIENTE","OK"))))))</f>
        <v/>
      </c>
    </row>
    <row r="694">
      <c r="A694" s="42">
        <f>IF(B694="","",EDATE(EOMONTH('Parâmetros'!$B$2,0)+1,MOD(ROW()-6,12)))</f>
        <v/>
      </c>
      <c r="B69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94" s="43">
        <f>IF(B694="","",INDEX('Parâmetros'!$B$18:$B$117,MATCH(B694,'Parâmetros'!$A$18:$A$117,0)))</f>
        <v/>
      </c>
      <c r="D694" s="43">
        <f>IF(B694="","",INDEX('Parâmetros'!$I$18:$I$117,MATCH(B694,'Parâmetros'!$A$18:$A$117,0)))</f>
        <v/>
      </c>
      <c r="E694" s="44">
        <f>IF(B694="","",IF(COUNTIFS('Histórico'!$B$6:$B$305,B694,'Histórico'!$A$6:$A$305,"&gt;="&amp;EDATE(EOMONTH('Parâmetros'!$B$2,0)+1,-'Parâmetros'!$B$4),'Histórico'!$A$6:$A$305,"&lt;="&amp;'Parâmetros'!$B$2,'Histórico'!$L$6:$L$305,"OK")&gt;='Parâmetros'!$B$11,AVERAGEIFS('Histórico'!$H$6:$H$305,'Histórico'!$B$6:$B$305,B694,'Histórico'!$A$6:$A$305,"&gt;="&amp;EDATE(EOMONTH('Parâmetros'!$B$2,0)+1,-'Parâmetros'!$B$4),'Histórico'!$A$6:$A$305,"&lt;="&amp;'Parâmetros'!$B$2,'Histórico'!$L$6:$L$305,"OK"),IF(INDEX('Parâmetros'!$G$18:$G$117,MATCH(B694,'Parâmetros'!$A$18:$A$117,0))="","",INDEX('Parâmetros'!$G$18:$G$117,MATCH(B694,'Parâmetros'!$A$18:$A$117,0)))))</f>
        <v/>
      </c>
      <c r="F694" s="45">
        <f>IF(B694="","",IF(COUNTIFS('Histórico'!$B$6:$B$305,B694,'Histórico'!$L$6:$L$305,"OK",'Histórico'!$M$6:$M$305,MONTH(A694),'Histórico'!$A$6:$A$305,"&lt;="&amp;'Parâmetros'!$B$2)&gt;='Parâmetros'!$B$12,MAX('Parâmetros'!$B$13,MIN('Parâmetros'!$B$14,IFERROR(AVERAGEIFS('Histórico'!$H$6:$H$305,'Histórico'!$B$6:$B$305,B694,'Histórico'!$L$6:$L$305,"OK",'Histórico'!$M$6:$M$305,MONTH(A694),'Histórico'!$A$6:$A$305,"&lt;="&amp;'Parâmetros'!$B$2)/AVERAGEIFS('Histórico'!$H$6:$H$305,'Histórico'!$B$6:$B$305,B694,'Histórico'!$L$6:$L$305,"OK",'Histórico'!$A$6:$A$305,"&lt;="&amp;'Parâmetros'!$B$2),1))),1))</f>
        <v/>
      </c>
      <c r="G694" s="45">
        <f>IF(OR(A694="",B694=""),"",MAX(0.1,1+SUMPRODUCT(--('Eventos'!$B$6:$B$105&lt;=EOMONTH(A694,0)),--('Eventos'!$C$6:$C$105&gt;=A694),--((('Eventos'!$D$6:$D$105=B694)+('Eventos'!$D$6:$D$105="TODOS"))&gt;0),--('Eventos'!$G$6:$G$105="Ativo"),--('Eventos'!$I$6:$I$105="OK"),'Eventos'!$F$6:$F$105)))</f>
        <v/>
      </c>
      <c r="H694" s="44">
        <f>IF(OR(B694="",E694=""),"",MAX(0,E694*F694*G694))</f>
        <v/>
      </c>
      <c r="I694" s="44">
        <f>IF(H694="","",H694*'Parâmetros'!$B$6)</f>
        <v/>
      </c>
      <c r="J694" s="44">
        <f>IF(H694="","",H694*'Parâmetros'!$B$7)</f>
        <v/>
      </c>
      <c r="K694" s="44">
        <f>IF(H694="","",H694*'Parâmetros'!$B$8)</f>
        <v/>
      </c>
      <c r="L694" s="44">
        <f>IF(H694="","",IF('Parâmetros'!$B$5="Conservador",I694,IF('Parâmetros'!$B$5="Otimista",K694,J694)))</f>
        <v/>
      </c>
      <c r="M694" s="46">
        <f>IF(B694="","",IF(COUNTIFS('Histórico'!$B$6:$B$305,B694,'Histórico'!$J$6:$J$305,"&lt;&gt;")&gt;='Parâmetros'!$B$10,AVERAGEIFS('Histórico'!$K$6:$K$305,'Histórico'!$B$6:$B$305,B694,'Histórico'!$J$6:$J$305,"&lt;&gt;"),'Parâmetros'!$B$9))</f>
        <v/>
      </c>
      <c r="N694" s="44">
        <f>IF(L694="","",MAX(0,L694*(1-M694)))</f>
        <v/>
      </c>
      <c r="O694" s="44">
        <f>IF(L694="","",L694*(1+M694))</f>
        <v/>
      </c>
      <c r="P694" s="44">
        <f>IF(L694="","",IF(INDEX('Parâmetros'!$E$18:$E$117,MATCH(B694,'Parâmetros'!$A$18:$A$117,0))="","",INDEX('Parâmetros'!$E$18:$E$117,MATCH(B694,'Parâmetros'!$A$18:$A$117,0))+N(INDEX('Parâmetros'!$F$18:$F$117,MATCH(B694,'Parâmetros'!$A$18:$A$117,0)))-SUMIFS($L$6:L694,$B$6:B694,B694,$A$6:A694,"&lt;="&amp;A694)))</f>
        <v/>
      </c>
      <c r="Q694" s="44">
        <f>IF(P694="","",MAX(0,-P694))</f>
        <v/>
      </c>
      <c r="R694" s="43">
        <f>IF(B694="","",IF(L694="","SEM BASE",IF(P694="","ESTOQUE NÃO INFORMADO",IF(P694&lt;0,"RUPTURA PREVISTA",IF(D694="Sem histórico","USAR DEMANDA INICIAL",IF(D694="Histórico insuficiente","HISTÓRICO INSUFICIENTE","OK"))))))</f>
        <v/>
      </c>
    </row>
    <row r="695">
      <c r="A695" s="42">
        <f>IF(B695="","",EDATE(EOMONTH('Parâmetros'!$B$2,0)+1,MOD(ROW()-6,12)))</f>
        <v/>
      </c>
      <c r="B69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95" s="43">
        <f>IF(B695="","",INDEX('Parâmetros'!$B$18:$B$117,MATCH(B695,'Parâmetros'!$A$18:$A$117,0)))</f>
        <v/>
      </c>
      <c r="D695" s="43">
        <f>IF(B695="","",INDEX('Parâmetros'!$I$18:$I$117,MATCH(B695,'Parâmetros'!$A$18:$A$117,0)))</f>
        <v/>
      </c>
      <c r="E695" s="44">
        <f>IF(B695="","",IF(COUNTIFS('Histórico'!$B$6:$B$305,B695,'Histórico'!$A$6:$A$305,"&gt;="&amp;EDATE(EOMONTH('Parâmetros'!$B$2,0)+1,-'Parâmetros'!$B$4),'Histórico'!$A$6:$A$305,"&lt;="&amp;'Parâmetros'!$B$2,'Histórico'!$L$6:$L$305,"OK")&gt;='Parâmetros'!$B$11,AVERAGEIFS('Histórico'!$H$6:$H$305,'Histórico'!$B$6:$B$305,B695,'Histórico'!$A$6:$A$305,"&gt;="&amp;EDATE(EOMONTH('Parâmetros'!$B$2,0)+1,-'Parâmetros'!$B$4),'Histórico'!$A$6:$A$305,"&lt;="&amp;'Parâmetros'!$B$2,'Histórico'!$L$6:$L$305,"OK"),IF(INDEX('Parâmetros'!$G$18:$G$117,MATCH(B695,'Parâmetros'!$A$18:$A$117,0))="","",INDEX('Parâmetros'!$G$18:$G$117,MATCH(B695,'Parâmetros'!$A$18:$A$117,0)))))</f>
        <v/>
      </c>
      <c r="F695" s="45">
        <f>IF(B695="","",IF(COUNTIFS('Histórico'!$B$6:$B$305,B695,'Histórico'!$L$6:$L$305,"OK",'Histórico'!$M$6:$M$305,MONTH(A695),'Histórico'!$A$6:$A$305,"&lt;="&amp;'Parâmetros'!$B$2)&gt;='Parâmetros'!$B$12,MAX('Parâmetros'!$B$13,MIN('Parâmetros'!$B$14,IFERROR(AVERAGEIFS('Histórico'!$H$6:$H$305,'Histórico'!$B$6:$B$305,B695,'Histórico'!$L$6:$L$305,"OK",'Histórico'!$M$6:$M$305,MONTH(A695),'Histórico'!$A$6:$A$305,"&lt;="&amp;'Parâmetros'!$B$2)/AVERAGEIFS('Histórico'!$H$6:$H$305,'Histórico'!$B$6:$B$305,B695,'Histórico'!$L$6:$L$305,"OK",'Histórico'!$A$6:$A$305,"&lt;="&amp;'Parâmetros'!$B$2),1))),1))</f>
        <v/>
      </c>
      <c r="G695" s="45">
        <f>IF(OR(A695="",B695=""),"",MAX(0.1,1+SUMPRODUCT(--('Eventos'!$B$6:$B$105&lt;=EOMONTH(A695,0)),--('Eventos'!$C$6:$C$105&gt;=A695),--((('Eventos'!$D$6:$D$105=B695)+('Eventos'!$D$6:$D$105="TODOS"))&gt;0),--('Eventos'!$G$6:$G$105="Ativo"),--('Eventos'!$I$6:$I$105="OK"),'Eventos'!$F$6:$F$105)))</f>
        <v/>
      </c>
      <c r="H695" s="44">
        <f>IF(OR(B695="",E695=""),"",MAX(0,E695*F695*G695))</f>
        <v/>
      </c>
      <c r="I695" s="44">
        <f>IF(H695="","",H695*'Parâmetros'!$B$6)</f>
        <v/>
      </c>
      <c r="J695" s="44">
        <f>IF(H695="","",H695*'Parâmetros'!$B$7)</f>
        <v/>
      </c>
      <c r="K695" s="44">
        <f>IF(H695="","",H695*'Parâmetros'!$B$8)</f>
        <v/>
      </c>
      <c r="L695" s="44">
        <f>IF(H695="","",IF('Parâmetros'!$B$5="Conservador",I695,IF('Parâmetros'!$B$5="Otimista",K695,J695)))</f>
        <v/>
      </c>
      <c r="M695" s="46">
        <f>IF(B695="","",IF(COUNTIFS('Histórico'!$B$6:$B$305,B695,'Histórico'!$J$6:$J$305,"&lt;&gt;")&gt;='Parâmetros'!$B$10,AVERAGEIFS('Histórico'!$K$6:$K$305,'Histórico'!$B$6:$B$305,B695,'Histórico'!$J$6:$J$305,"&lt;&gt;"),'Parâmetros'!$B$9))</f>
        <v/>
      </c>
      <c r="N695" s="44">
        <f>IF(L695="","",MAX(0,L695*(1-M695)))</f>
        <v/>
      </c>
      <c r="O695" s="44">
        <f>IF(L695="","",L695*(1+M695))</f>
        <v/>
      </c>
      <c r="P695" s="44">
        <f>IF(L695="","",IF(INDEX('Parâmetros'!$E$18:$E$117,MATCH(B695,'Parâmetros'!$A$18:$A$117,0))="","",INDEX('Parâmetros'!$E$18:$E$117,MATCH(B695,'Parâmetros'!$A$18:$A$117,0))+N(INDEX('Parâmetros'!$F$18:$F$117,MATCH(B695,'Parâmetros'!$A$18:$A$117,0)))-SUMIFS($L$6:L695,$B$6:B695,B695,$A$6:A695,"&lt;="&amp;A695)))</f>
        <v/>
      </c>
      <c r="Q695" s="44">
        <f>IF(P695="","",MAX(0,-P695))</f>
        <v/>
      </c>
      <c r="R695" s="43">
        <f>IF(B695="","",IF(L695="","SEM BASE",IF(P695="","ESTOQUE NÃO INFORMADO",IF(P695&lt;0,"RUPTURA PREVISTA",IF(D695="Sem histórico","USAR DEMANDA INICIAL",IF(D695="Histórico insuficiente","HISTÓRICO INSUFICIENTE","OK"))))))</f>
        <v/>
      </c>
    </row>
    <row r="696">
      <c r="A696" s="42">
        <f>IF(B696="","",EDATE(EOMONTH('Parâmetros'!$B$2,0)+1,MOD(ROW()-6,12)))</f>
        <v/>
      </c>
      <c r="B69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96" s="43">
        <f>IF(B696="","",INDEX('Parâmetros'!$B$18:$B$117,MATCH(B696,'Parâmetros'!$A$18:$A$117,0)))</f>
        <v/>
      </c>
      <c r="D696" s="43">
        <f>IF(B696="","",INDEX('Parâmetros'!$I$18:$I$117,MATCH(B696,'Parâmetros'!$A$18:$A$117,0)))</f>
        <v/>
      </c>
      <c r="E696" s="44">
        <f>IF(B696="","",IF(COUNTIFS('Histórico'!$B$6:$B$305,B696,'Histórico'!$A$6:$A$305,"&gt;="&amp;EDATE(EOMONTH('Parâmetros'!$B$2,0)+1,-'Parâmetros'!$B$4),'Histórico'!$A$6:$A$305,"&lt;="&amp;'Parâmetros'!$B$2,'Histórico'!$L$6:$L$305,"OK")&gt;='Parâmetros'!$B$11,AVERAGEIFS('Histórico'!$H$6:$H$305,'Histórico'!$B$6:$B$305,B696,'Histórico'!$A$6:$A$305,"&gt;="&amp;EDATE(EOMONTH('Parâmetros'!$B$2,0)+1,-'Parâmetros'!$B$4),'Histórico'!$A$6:$A$305,"&lt;="&amp;'Parâmetros'!$B$2,'Histórico'!$L$6:$L$305,"OK"),IF(INDEX('Parâmetros'!$G$18:$G$117,MATCH(B696,'Parâmetros'!$A$18:$A$117,0))="","",INDEX('Parâmetros'!$G$18:$G$117,MATCH(B696,'Parâmetros'!$A$18:$A$117,0)))))</f>
        <v/>
      </c>
      <c r="F696" s="45">
        <f>IF(B696="","",IF(COUNTIFS('Histórico'!$B$6:$B$305,B696,'Histórico'!$L$6:$L$305,"OK",'Histórico'!$M$6:$M$305,MONTH(A696),'Histórico'!$A$6:$A$305,"&lt;="&amp;'Parâmetros'!$B$2)&gt;='Parâmetros'!$B$12,MAX('Parâmetros'!$B$13,MIN('Parâmetros'!$B$14,IFERROR(AVERAGEIFS('Histórico'!$H$6:$H$305,'Histórico'!$B$6:$B$305,B696,'Histórico'!$L$6:$L$305,"OK",'Histórico'!$M$6:$M$305,MONTH(A696),'Histórico'!$A$6:$A$305,"&lt;="&amp;'Parâmetros'!$B$2)/AVERAGEIFS('Histórico'!$H$6:$H$305,'Histórico'!$B$6:$B$305,B696,'Histórico'!$L$6:$L$305,"OK",'Histórico'!$A$6:$A$305,"&lt;="&amp;'Parâmetros'!$B$2),1))),1))</f>
        <v/>
      </c>
      <c r="G696" s="45">
        <f>IF(OR(A696="",B696=""),"",MAX(0.1,1+SUMPRODUCT(--('Eventos'!$B$6:$B$105&lt;=EOMONTH(A696,0)),--('Eventos'!$C$6:$C$105&gt;=A696),--((('Eventos'!$D$6:$D$105=B696)+('Eventos'!$D$6:$D$105="TODOS"))&gt;0),--('Eventos'!$G$6:$G$105="Ativo"),--('Eventos'!$I$6:$I$105="OK"),'Eventos'!$F$6:$F$105)))</f>
        <v/>
      </c>
      <c r="H696" s="44">
        <f>IF(OR(B696="",E696=""),"",MAX(0,E696*F696*G696))</f>
        <v/>
      </c>
      <c r="I696" s="44">
        <f>IF(H696="","",H696*'Parâmetros'!$B$6)</f>
        <v/>
      </c>
      <c r="J696" s="44">
        <f>IF(H696="","",H696*'Parâmetros'!$B$7)</f>
        <v/>
      </c>
      <c r="K696" s="44">
        <f>IF(H696="","",H696*'Parâmetros'!$B$8)</f>
        <v/>
      </c>
      <c r="L696" s="44">
        <f>IF(H696="","",IF('Parâmetros'!$B$5="Conservador",I696,IF('Parâmetros'!$B$5="Otimista",K696,J696)))</f>
        <v/>
      </c>
      <c r="M696" s="46">
        <f>IF(B696="","",IF(COUNTIFS('Histórico'!$B$6:$B$305,B696,'Histórico'!$J$6:$J$305,"&lt;&gt;")&gt;='Parâmetros'!$B$10,AVERAGEIFS('Histórico'!$K$6:$K$305,'Histórico'!$B$6:$B$305,B696,'Histórico'!$J$6:$J$305,"&lt;&gt;"),'Parâmetros'!$B$9))</f>
        <v/>
      </c>
      <c r="N696" s="44">
        <f>IF(L696="","",MAX(0,L696*(1-M696)))</f>
        <v/>
      </c>
      <c r="O696" s="44">
        <f>IF(L696="","",L696*(1+M696))</f>
        <v/>
      </c>
      <c r="P696" s="44">
        <f>IF(L696="","",IF(INDEX('Parâmetros'!$E$18:$E$117,MATCH(B696,'Parâmetros'!$A$18:$A$117,0))="","",INDEX('Parâmetros'!$E$18:$E$117,MATCH(B696,'Parâmetros'!$A$18:$A$117,0))+N(INDEX('Parâmetros'!$F$18:$F$117,MATCH(B696,'Parâmetros'!$A$18:$A$117,0)))-SUMIFS($L$6:L696,$B$6:B696,B696,$A$6:A696,"&lt;="&amp;A696)))</f>
        <v/>
      </c>
      <c r="Q696" s="44">
        <f>IF(P696="","",MAX(0,-P696))</f>
        <v/>
      </c>
      <c r="R696" s="43">
        <f>IF(B696="","",IF(L696="","SEM BASE",IF(P696="","ESTOQUE NÃO INFORMADO",IF(P696&lt;0,"RUPTURA PREVISTA",IF(D696="Sem histórico","USAR DEMANDA INICIAL",IF(D696="Histórico insuficiente","HISTÓRICO INSUFICIENTE","OK"))))))</f>
        <v/>
      </c>
    </row>
    <row r="697">
      <c r="A697" s="42">
        <f>IF(B697="","",EDATE(EOMONTH('Parâmetros'!$B$2,0)+1,MOD(ROW()-6,12)))</f>
        <v/>
      </c>
      <c r="B69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97" s="43">
        <f>IF(B697="","",INDEX('Parâmetros'!$B$18:$B$117,MATCH(B697,'Parâmetros'!$A$18:$A$117,0)))</f>
        <v/>
      </c>
      <c r="D697" s="43">
        <f>IF(B697="","",INDEX('Parâmetros'!$I$18:$I$117,MATCH(B697,'Parâmetros'!$A$18:$A$117,0)))</f>
        <v/>
      </c>
      <c r="E697" s="44">
        <f>IF(B697="","",IF(COUNTIFS('Histórico'!$B$6:$B$305,B697,'Histórico'!$A$6:$A$305,"&gt;="&amp;EDATE(EOMONTH('Parâmetros'!$B$2,0)+1,-'Parâmetros'!$B$4),'Histórico'!$A$6:$A$305,"&lt;="&amp;'Parâmetros'!$B$2,'Histórico'!$L$6:$L$305,"OK")&gt;='Parâmetros'!$B$11,AVERAGEIFS('Histórico'!$H$6:$H$305,'Histórico'!$B$6:$B$305,B697,'Histórico'!$A$6:$A$305,"&gt;="&amp;EDATE(EOMONTH('Parâmetros'!$B$2,0)+1,-'Parâmetros'!$B$4),'Histórico'!$A$6:$A$305,"&lt;="&amp;'Parâmetros'!$B$2,'Histórico'!$L$6:$L$305,"OK"),IF(INDEX('Parâmetros'!$G$18:$G$117,MATCH(B697,'Parâmetros'!$A$18:$A$117,0))="","",INDEX('Parâmetros'!$G$18:$G$117,MATCH(B697,'Parâmetros'!$A$18:$A$117,0)))))</f>
        <v/>
      </c>
      <c r="F697" s="45">
        <f>IF(B697="","",IF(COUNTIFS('Histórico'!$B$6:$B$305,B697,'Histórico'!$L$6:$L$305,"OK",'Histórico'!$M$6:$M$305,MONTH(A697),'Histórico'!$A$6:$A$305,"&lt;="&amp;'Parâmetros'!$B$2)&gt;='Parâmetros'!$B$12,MAX('Parâmetros'!$B$13,MIN('Parâmetros'!$B$14,IFERROR(AVERAGEIFS('Histórico'!$H$6:$H$305,'Histórico'!$B$6:$B$305,B697,'Histórico'!$L$6:$L$305,"OK",'Histórico'!$M$6:$M$305,MONTH(A697),'Histórico'!$A$6:$A$305,"&lt;="&amp;'Parâmetros'!$B$2)/AVERAGEIFS('Histórico'!$H$6:$H$305,'Histórico'!$B$6:$B$305,B697,'Histórico'!$L$6:$L$305,"OK",'Histórico'!$A$6:$A$305,"&lt;="&amp;'Parâmetros'!$B$2),1))),1))</f>
        <v/>
      </c>
      <c r="G697" s="45">
        <f>IF(OR(A697="",B697=""),"",MAX(0.1,1+SUMPRODUCT(--('Eventos'!$B$6:$B$105&lt;=EOMONTH(A697,0)),--('Eventos'!$C$6:$C$105&gt;=A697),--((('Eventos'!$D$6:$D$105=B697)+('Eventos'!$D$6:$D$105="TODOS"))&gt;0),--('Eventos'!$G$6:$G$105="Ativo"),--('Eventos'!$I$6:$I$105="OK"),'Eventos'!$F$6:$F$105)))</f>
        <v/>
      </c>
      <c r="H697" s="44">
        <f>IF(OR(B697="",E697=""),"",MAX(0,E697*F697*G697))</f>
        <v/>
      </c>
      <c r="I697" s="44">
        <f>IF(H697="","",H697*'Parâmetros'!$B$6)</f>
        <v/>
      </c>
      <c r="J697" s="44">
        <f>IF(H697="","",H697*'Parâmetros'!$B$7)</f>
        <v/>
      </c>
      <c r="K697" s="44">
        <f>IF(H697="","",H697*'Parâmetros'!$B$8)</f>
        <v/>
      </c>
      <c r="L697" s="44">
        <f>IF(H697="","",IF('Parâmetros'!$B$5="Conservador",I697,IF('Parâmetros'!$B$5="Otimista",K697,J697)))</f>
        <v/>
      </c>
      <c r="M697" s="46">
        <f>IF(B697="","",IF(COUNTIFS('Histórico'!$B$6:$B$305,B697,'Histórico'!$J$6:$J$305,"&lt;&gt;")&gt;='Parâmetros'!$B$10,AVERAGEIFS('Histórico'!$K$6:$K$305,'Histórico'!$B$6:$B$305,B697,'Histórico'!$J$6:$J$305,"&lt;&gt;"),'Parâmetros'!$B$9))</f>
        <v/>
      </c>
      <c r="N697" s="44">
        <f>IF(L697="","",MAX(0,L697*(1-M697)))</f>
        <v/>
      </c>
      <c r="O697" s="44">
        <f>IF(L697="","",L697*(1+M697))</f>
        <v/>
      </c>
      <c r="P697" s="44">
        <f>IF(L697="","",IF(INDEX('Parâmetros'!$E$18:$E$117,MATCH(B697,'Parâmetros'!$A$18:$A$117,0))="","",INDEX('Parâmetros'!$E$18:$E$117,MATCH(B697,'Parâmetros'!$A$18:$A$117,0))+N(INDEX('Parâmetros'!$F$18:$F$117,MATCH(B697,'Parâmetros'!$A$18:$A$117,0)))-SUMIFS($L$6:L697,$B$6:B697,B697,$A$6:A697,"&lt;="&amp;A697)))</f>
        <v/>
      </c>
      <c r="Q697" s="44">
        <f>IF(P697="","",MAX(0,-P697))</f>
        <v/>
      </c>
      <c r="R697" s="43">
        <f>IF(B697="","",IF(L697="","SEM BASE",IF(P697="","ESTOQUE NÃO INFORMADO",IF(P697&lt;0,"RUPTURA PREVISTA",IF(D697="Sem histórico","USAR DEMANDA INICIAL",IF(D697="Histórico insuficiente","HISTÓRICO INSUFICIENTE","OK"))))))</f>
        <v/>
      </c>
    </row>
    <row r="698">
      <c r="A698" s="42">
        <f>IF(B698="","",EDATE(EOMONTH('Parâmetros'!$B$2,0)+1,MOD(ROW()-6,12)))</f>
        <v/>
      </c>
      <c r="B69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98" s="43">
        <f>IF(B698="","",INDEX('Parâmetros'!$B$18:$B$117,MATCH(B698,'Parâmetros'!$A$18:$A$117,0)))</f>
        <v/>
      </c>
      <c r="D698" s="43">
        <f>IF(B698="","",INDEX('Parâmetros'!$I$18:$I$117,MATCH(B698,'Parâmetros'!$A$18:$A$117,0)))</f>
        <v/>
      </c>
      <c r="E698" s="44">
        <f>IF(B698="","",IF(COUNTIFS('Histórico'!$B$6:$B$305,B698,'Histórico'!$A$6:$A$305,"&gt;="&amp;EDATE(EOMONTH('Parâmetros'!$B$2,0)+1,-'Parâmetros'!$B$4),'Histórico'!$A$6:$A$305,"&lt;="&amp;'Parâmetros'!$B$2,'Histórico'!$L$6:$L$305,"OK")&gt;='Parâmetros'!$B$11,AVERAGEIFS('Histórico'!$H$6:$H$305,'Histórico'!$B$6:$B$305,B698,'Histórico'!$A$6:$A$305,"&gt;="&amp;EDATE(EOMONTH('Parâmetros'!$B$2,0)+1,-'Parâmetros'!$B$4),'Histórico'!$A$6:$A$305,"&lt;="&amp;'Parâmetros'!$B$2,'Histórico'!$L$6:$L$305,"OK"),IF(INDEX('Parâmetros'!$G$18:$G$117,MATCH(B698,'Parâmetros'!$A$18:$A$117,0))="","",INDEX('Parâmetros'!$G$18:$G$117,MATCH(B698,'Parâmetros'!$A$18:$A$117,0)))))</f>
        <v/>
      </c>
      <c r="F698" s="45">
        <f>IF(B698="","",IF(COUNTIFS('Histórico'!$B$6:$B$305,B698,'Histórico'!$L$6:$L$305,"OK",'Histórico'!$M$6:$M$305,MONTH(A698),'Histórico'!$A$6:$A$305,"&lt;="&amp;'Parâmetros'!$B$2)&gt;='Parâmetros'!$B$12,MAX('Parâmetros'!$B$13,MIN('Parâmetros'!$B$14,IFERROR(AVERAGEIFS('Histórico'!$H$6:$H$305,'Histórico'!$B$6:$B$305,B698,'Histórico'!$L$6:$L$305,"OK",'Histórico'!$M$6:$M$305,MONTH(A698),'Histórico'!$A$6:$A$305,"&lt;="&amp;'Parâmetros'!$B$2)/AVERAGEIFS('Histórico'!$H$6:$H$305,'Histórico'!$B$6:$B$305,B698,'Histórico'!$L$6:$L$305,"OK",'Histórico'!$A$6:$A$305,"&lt;="&amp;'Parâmetros'!$B$2),1))),1))</f>
        <v/>
      </c>
      <c r="G698" s="45">
        <f>IF(OR(A698="",B698=""),"",MAX(0.1,1+SUMPRODUCT(--('Eventos'!$B$6:$B$105&lt;=EOMONTH(A698,0)),--('Eventos'!$C$6:$C$105&gt;=A698),--((('Eventos'!$D$6:$D$105=B698)+('Eventos'!$D$6:$D$105="TODOS"))&gt;0),--('Eventos'!$G$6:$G$105="Ativo"),--('Eventos'!$I$6:$I$105="OK"),'Eventos'!$F$6:$F$105)))</f>
        <v/>
      </c>
      <c r="H698" s="44">
        <f>IF(OR(B698="",E698=""),"",MAX(0,E698*F698*G698))</f>
        <v/>
      </c>
      <c r="I698" s="44">
        <f>IF(H698="","",H698*'Parâmetros'!$B$6)</f>
        <v/>
      </c>
      <c r="J698" s="44">
        <f>IF(H698="","",H698*'Parâmetros'!$B$7)</f>
        <v/>
      </c>
      <c r="K698" s="44">
        <f>IF(H698="","",H698*'Parâmetros'!$B$8)</f>
        <v/>
      </c>
      <c r="L698" s="44">
        <f>IF(H698="","",IF('Parâmetros'!$B$5="Conservador",I698,IF('Parâmetros'!$B$5="Otimista",K698,J698)))</f>
        <v/>
      </c>
      <c r="M698" s="46">
        <f>IF(B698="","",IF(COUNTIFS('Histórico'!$B$6:$B$305,B698,'Histórico'!$J$6:$J$305,"&lt;&gt;")&gt;='Parâmetros'!$B$10,AVERAGEIFS('Histórico'!$K$6:$K$305,'Histórico'!$B$6:$B$305,B698,'Histórico'!$J$6:$J$305,"&lt;&gt;"),'Parâmetros'!$B$9))</f>
        <v/>
      </c>
      <c r="N698" s="44">
        <f>IF(L698="","",MAX(0,L698*(1-M698)))</f>
        <v/>
      </c>
      <c r="O698" s="44">
        <f>IF(L698="","",L698*(1+M698))</f>
        <v/>
      </c>
      <c r="P698" s="44">
        <f>IF(L698="","",IF(INDEX('Parâmetros'!$E$18:$E$117,MATCH(B698,'Parâmetros'!$A$18:$A$117,0))="","",INDEX('Parâmetros'!$E$18:$E$117,MATCH(B698,'Parâmetros'!$A$18:$A$117,0))+N(INDEX('Parâmetros'!$F$18:$F$117,MATCH(B698,'Parâmetros'!$A$18:$A$117,0)))-SUMIFS($L$6:L698,$B$6:B698,B698,$A$6:A698,"&lt;="&amp;A698)))</f>
        <v/>
      </c>
      <c r="Q698" s="44">
        <f>IF(P698="","",MAX(0,-P698))</f>
        <v/>
      </c>
      <c r="R698" s="43">
        <f>IF(B698="","",IF(L698="","SEM BASE",IF(P698="","ESTOQUE NÃO INFORMADO",IF(P698&lt;0,"RUPTURA PREVISTA",IF(D698="Sem histórico","USAR DEMANDA INICIAL",IF(D698="Histórico insuficiente","HISTÓRICO INSUFICIENTE","OK"))))))</f>
        <v/>
      </c>
    </row>
    <row r="699">
      <c r="A699" s="42">
        <f>IF(B699="","",EDATE(EOMONTH('Parâmetros'!$B$2,0)+1,MOD(ROW()-6,12)))</f>
        <v/>
      </c>
      <c r="B69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699" s="43">
        <f>IF(B699="","",INDEX('Parâmetros'!$B$18:$B$117,MATCH(B699,'Parâmetros'!$A$18:$A$117,0)))</f>
        <v/>
      </c>
      <c r="D699" s="43">
        <f>IF(B699="","",INDEX('Parâmetros'!$I$18:$I$117,MATCH(B699,'Parâmetros'!$A$18:$A$117,0)))</f>
        <v/>
      </c>
      <c r="E699" s="44">
        <f>IF(B699="","",IF(COUNTIFS('Histórico'!$B$6:$B$305,B699,'Histórico'!$A$6:$A$305,"&gt;="&amp;EDATE(EOMONTH('Parâmetros'!$B$2,0)+1,-'Parâmetros'!$B$4),'Histórico'!$A$6:$A$305,"&lt;="&amp;'Parâmetros'!$B$2,'Histórico'!$L$6:$L$305,"OK")&gt;='Parâmetros'!$B$11,AVERAGEIFS('Histórico'!$H$6:$H$305,'Histórico'!$B$6:$B$305,B699,'Histórico'!$A$6:$A$305,"&gt;="&amp;EDATE(EOMONTH('Parâmetros'!$B$2,0)+1,-'Parâmetros'!$B$4),'Histórico'!$A$6:$A$305,"&lt;="&amp;'Parâmetros'!$B$2,'Histórico'!$L$6:$L$305,"OK"),IF(INDEX('Parâmetros'!$G$18:$G$117,MATCH(B699,'Parâmetros'!$A$18:$A$117,0))="","",INDEX('Parâmetros'!$G$18:$G$117,MATCH(B699,'Parâmetros'!$A$18:$A$117,0)))))</f>
        <v/>
      </c>
      <c r="F699" s="45">
        <f>IF(B699="","",IF(COUNTIFS('Histórico'!$B$6:$B$305,B699,'Histórico'!$L$6:$L$305,"OK",'Histórico'!$M$6:$M$305,MONTH(A699),'Histórico'!$A$6:$A$305,"&lt;="&amp;'Parâmetros'!$B$2)&gt;='Parâmetros'!$B$12,MAX('Parâmetros'!$B$13,MIN('Parâmetros'!$B$14,IFERROR(AVERAGEIFS('Histórico'!$H$6:$H$305,'Histórico'!$B$6:$B$305,B699,'Histórico'!$L$6:$L$305,"OK",'Histórico'!$M$6:$M$305,MONTH(A699),'Histórico'!$A$6:$A$305,"&lt;="&amp;'Parâmetros'!$B$2)/AVERAGEIFS('Histórico'!$H$6:$H$305,'Histórico'!$B$6:$B$305,B699,'Histórico'!$L$6:$L$305,"OK",'Histórico'!$A$6:$A$305,"&lt;="&amp;'Parâmetros'!$B$2),1))),1))</f>
        <v/>
      </c>
      <c r="G699" s="45">
        <f>IF(OR(A699="",B699=""),"",MAX(0.1,1+SUMPRODUCT(--('Eventos'!$B$6:$B$105&lt;=EOMONTH(A699,0)),--('Eventos'!$C$6:$C$105&gt;=A699),--((('Eventos'!$D$6:$D$105=B699)+('Eventos'!$D$6:$D$105="TODOS"))&gt;0),--('Eventos'!$G$6:$G$105="Ativo"),--('Eventos'!$I$6:$I$105="OK"),'Eventos'!$F$6:$F$105)))</f>
        <v/>
      </c>
      <c r="H699" s="44">
        <f>IF(OR(B699="",E699=""),"",MAX(0,E699*F699*G699))</f>
        <v/>
      </c>
      <c r="I699" s="44">
        <f>IF(H699="","",H699*'Parâmetros'!$B$6)</f>
        <v/>
      </c>
      <c r="J699" s="44">
        <f>IF(H699="","",H699*'Parâmetros'!$B$7)</f>
        <v/>
      </c>
      <c r="K699" s="44">
        <f>IF(H699="","",H699*'Parâmetros'!$B$8)</f>
        <v/>
      </c>
      <c r="L699" s="44">
        <f>IF(H699="","",IF('Parâmetros'!$B$5="Conservador",I699,IF('Parâmetros'!$B$5="Otimista",K699,J699)))</f>
        <v/>
      </c>
      <c r="M699" s="46">
        <f>IF(B699="","",IF(COUNTIFS('Histórico'!$B$6:$B$305,B699,'Histórico'!$J$6:$J$305,"&lt;&gt;")&gt;='Parâmetros'!$B$10,AVERAGEIFS('Histórico'!$K$6:$K$305,'Histórico'!$B$6:$B$305,B699,'Histórico'!$J$6:$J$305,"&lt;&gt;"),'Parâmetros'!$B$9))</f>
        <v/>
      </c>
      <c r="N699" s="44">
        <f>IF(L699="","",MAX(0,L699*(1-M699)))</f>
        <v/>
      </c>
      <c r="O699" s="44">
        <f>IF(L699="","",L699*(1+M699))</f>
        <v/>
      </c>
      <c r="P699" s="44">
        <f>IF(L699="","",IF(INDEX('Parâmetros'!$E$18:$E$117,MATCH(B699,'Parâmetros'!$A$18:$A$117,0))="","",INDEX('Parâmetros'!$E$18:$E$117,MATCH(B699,'Parâmetros'!$A$18:$A$117,0))+N(INDEX('Parâmetros'!$F$18:$F$117,MATCH(B699,'Parâmetros'!$A$18:$A$117,0)))-SUMIFS($L$6:L699,$B$6:B699,B699,$A$6:A699,"&lt;="&amp;A699)))</f>
        <v/>
      </c>
      <c r="Q699" s="44">
        <f>IF(P699="","",MAX(0,-P699))</f>
        <v/>
      </c>
      <c r="R699" s="43">
        <f>IF(B699="","",IF(L699="","SEM BASE",IF(P699="","ESTOQUE NÃO INFORMADO",IF(P699&lt;0,"RUPTURA PREVISTA",IF(D699="Sem histórico","USAR DEMANDA INICIAL",IF(D699="Histórico insuficiente","HISTÓRICO INSUFICIENTE","OK"))))))</f>
        <v/>
      </c>
    </row>
    <row r="700">
      <c r="A700" s="42">
        <f>IF(B700="","",EDATE(EOMONTH('Parâmetros'!$B$2,0)+1,MOD(ROW()-6,12)))</f>
        <v/>
      </c>
      <c r="B70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00" s="43">
        <f>IF(B700="","",INDEX('Parâmetros'!$B$18:$B$117,MATCH(B700,'Parâmetros'!$A$18:$A$117,0)))</f>
        <v/>
      </c>
      <c r="D700" s="43">
        <f>IF(B700="","",INDEX('Parâmetros'!$I$18:$I$117,MATCH(B700,'Parâmetros'!$A$18:$A$117,0)))</f>
        <v/>
      </c>
      <c r="E700" s="44">
        <f>IF(B700="","",IF(COUNTIFS('Histórico'!$B$6:$B$305,B700,'Histórico'!$A$6:$A$305,"&gt;="&amp;EDATE(EOMONTH('Parâmetros'!$B$2,0)+1,-'Parâmetros'!$B$4),'Histórico'!$A$6:$A$305,"&lt;="&amp;'Parâmetros'!$B$2,'Histórico'!$L$6:$L$305,"OK")&gt;='Parâmetros'!$B$11,AVERAGEIFS('Histórico'!$H$6:$H$305,'Histórico'!$B$6:$B$305,B700,'Histórico'!$A$6:$A$305,"&gt;="&amp;EDATE(EOMONTH('Parâmetros'!$B$2,0)+1,-'Parâmetros'!$B$4),'Histórico'!$A$6:$A$305,"&lt;="&amp;'Parâmetros'!$B$2,'Histórico'!$L$6:$L$305,"OK"),IF(INDEX('Parâmetros'!$G$18:$G$117,MATCH(B700,'Parâmetros'!$A$18:$A$117,0))="","",INDEX('Parâmetros'!$G$18:$G$117,MATCH(B700,'Parâmetros'!$A$18:$A$117,0)))))</f>
        <v/>
      </c>
      <c r="F700" s="45">
        <f>IF(B700="","",IF(COUNTIFS('Histórico'!$B$6:$B$305,B700,'Histórico'!$L$6:$L$305,"OK",'Histórico'!$M$6:$M$305,MONTH(A700),'Histórico'!$A$6:$A$305,"&lt;="&amp;'Parâmetros'!$B$2)&gt;='Parâmetros'!$B$12,MAX('Parâmetros'!$B$13,MIN('Parâmetros'!$B$14,IFERROR(AVERAGEIFS('Histórico'!$H$6:$H$305,'Histórico'!$B$6:$B$305,B700,'Histórico'!$L$6:$L$305,"OK",'Histórico'!$M$6:$M$305,MONTH(A700),'Histórico'!$A$6:$A$305,"&lt;="&amp;'Parâmetros'!$B$2)/AVERAGEIFS('Histórico'!$H$6:$H$305,'Histórico'!$B$6:$B$305,B700,'Histórico'!$L$6:$L$305,"OK",'Histórico'!$A$6:$A$305,"&lt;="&amp;'Parâmetros'!$B$2),1))),1))</f>
        <v/>
      </c>
      <c r="G700" s="45">
        <f>IF(OR(A700="",B700=""),"",MAX(0.1,1+SUMPRODUCT(--('Eventos'!$B$6:$B$105&lt;=EOMONTH(A700,0)),--('Eventos'!$C$6:$C$105&gt;=A700),--((('Eventos'!$D$6:$D$105=B700)+('Eventos'!$D$6:$D$105="TODOS"))&gt;0),--('Eventos'!$G$6:$G$105="Ativo"),--('Eventos'!$I$6:$I$105="OK"),'Eventos'!$F$6:$F$105)))</f>
        <v/>
      </c>
      <c r="H700" s="44">
        <f>IF(OR(B700="",E700=""),"",MAX(0,E700*F700*G700))</f>
        <v/>
      </c>
      <c r="I700" s="44">
        <f>IF(H700="","",H700*'Parâmetros'!$B$6)</f>
        <v/>
      </c>
      <c r="J700" s="44">
        <f>IF(H700="","",H700*'Parâmetros'!$B$7)</f>
        <v/>
      </c>
      <c r="K700" s="44">
        <f>IF(H700="","",H700*'Parâmetros'!$B$8)</f>
        <v/>
      </c>
      <c r="L700" s="44">
        <f>IF(H700="","",IF('Parâmetros'!$B$5="Conservador",I700,IF('Parâmetros'!$B$5="Otimista",K700,J700)))</f>
        <v/>
      </c>
      <c r="M700" s="46">
        <f>IF(B700="","",IF(COUNTIFS('Histórico'!$B$6:$B$305,B700,'Histórico'!$J$6:$J$305,"&lt;&gt;")&gt;='Parâmetros'!$B$10,AVERAGEIFS('Histórico'!$K$6:$K$305,'Histórico'!$B$6:$B$305,B700,'Histórico'!$J$6:$J$305,"&lt;&gt;"),'Parâmetros'!$B$9))</f>
        <v/>
      </c>
      <c r="N700" s="44">
        <f>IF(L700="","",MAX(0,L700*(1-M700)))</f>
        <v/>
      </c>
      <c r="O700" s="44">
        <f>IF(L700="","",L700*(1+M700))</f>
        <v/>
      </c>
      <c r="P700" s="44">
        <f>IF(L700="","",IF(INDEX('Parâmetros'!$E$18:$E$117,MATCH(B700,'Parâmetros'!$A$18:$A$117,0))="","",INDEX('Parâmetros'!$E$18:$E$117,MATCH(B700,'Parâmetros'!$A$18:$A$117,0))+N(INDEX('Parâmetros'!$F$18:$F$117,MATCH(B700,'Parâmetros'!$A$18:$A$117,0)))-SUMIFS($L$6:L700,$B$6:B700,B700,$A$6:A700,"&lt;="&amp;A700)))</f>
        <v/>
      </c>
      <c r="Q700" s="44">
        <f>IF(P700="","",MAX(0,-P700))</f>
        <v/>
      </c>
      <c r="R700" s="43">
        <f>IF(B700="","",IF(L700="","SEM BASE",IF(P700="","ESTOQUE NÃO INFORMADO",IF(P700&lt;0,"RUPTURA PREVISTA",IF(D700="Sem histórico","USAR DEMANDA INICIAL",IF(D700="Histórico insuficiente","HISTÓRICO INSUFICIENTE","OK"))))))</f>
        <v/>
      </c>
    </row>
    <row r="701">
      <c r="A701" s="42">
        <f>IF(B701="","",EDATE(EOMONTH('Parâmetros'!$B$2,0)+1,MOD(ROW()-6,12)))</f>
        <v/>
      </c>
      <c r="B70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01" s="43">
        <f>IF(B701="","",INDEX('Parâmetros'!$B$18:$B$117,MATCH(B701,'Parâmetros'!$A$18:$A$117,0)))</f>
        <v/>
      </c>
      <c r="D701" s="43">
        <f>IF(B701="","",INDEX('Parâmetros'!$I$18:$I$117,MATCH(B701,'Parâmetros'!$A$18:$A$117,0)))</f>
        <v/>
      </c>
      <c r="E701" s="44">
        <f>IF(B701="","",IF(COUNTIFS('Histórico'!$B$6:$B$305,B701,'Histórico'!$A$6:$A$305,"&gt;="&amp;EDATE(EOMONTH('Parâmetros'!$B$2,0)+1,-'Parâmetros'!$B$4),'Histórico'!$A$6:$A$305,"&lt;="&amp;'Parâmetros'!$B$2,'Histórico'!$L$6:$L$305,"OK")&gt;='Parâmetros'!$B$11,AVERAGEIFS('Histórico'!$H$6:$H$305,'Histórico'!$B$6:$B$305,B701,'Histórico'!$A$6:$A$305,"&gt;="&amp;EDATE(EOMONTH('Parâmetros'!$B$2,0)+1,-'Parâmetros'!$B$4),'Histórico'!$A$6:$A$305,"&lt;="&amp;'Parâmetros'!$B$2,'Histórico'!$L$6:$L$305,"OK"),IF(INDEX('Parâmetros'!$G$18:$G$117,MATCH(B701,'Parâmetros'!$A$18:$A$117,0))="","",INDEX('Parâmetros'!$G$18:$G$117,MATCH(B701,'Parâmetros'!$A$18:$A$117,0)))))</f>
        <v/>
      </c>
      <c r="F701" s="45">
        <f>IF(B701="","",IF(COUNTIFS('Histórico'!$B$6:$B$305,B701,'Histórico'!$L$6:$L$305,"OK",'Histórico'!$M$6:$M$305,MONTH(A701),'Histórico'!$A$6:$A$305,"&lt;="&amp;'Parâmetros'!$B$2)&gt;='Parâmetros'!$B$12,MAX('Parâmetros'!$B$13,MIN('Parâmetros'!$B$14,IFERROR(AVERAGEIFS('Histórico'!$H$6:$H$305,'Histórico'!$B$6:$B$305,B701,'Histórico'!$L$6:$L$305,"OK",'Histórico'!$M$6:$M$305,MONTH(A701),'Histórico'!$A$6:$A$305,"&lt;="&amp;'Parâmetros'!$B$2)/AVERAGEIFS('Histórico'!$H$6:$H$305,'Histórico'!$B$6:$B$305,B701,'Histórico'!$L$6:$L$305,"OK",'Histórico'!$A$6:$A$305,"&lt;="&amp;'Parâmetros'!$B$2),1))),1))</f>
        <v/>
      </c>
      <c r="G701" s="45">
        <f>IF(OR(A701="",B701=""),"",MAX(0.1,1+SUMPRODUCT(--('Eventos'!$B$6:$B$105&lt;=EOMONTH(A701,0)),--('Eventos'!$C$6:$C$105&gt;=A701),--((('Eventos'!$D$6:$D$105=B701)+('Eventos'!$D$6:$D$105="TODOS"))&gt;0),--('Eventos'!$G$6:$G$105="Ativo"),--('Eventos'!$I$6:$I$105="OK"),'Eventos'!$F$6:$F$105)))</f>
        <v/>
      </c>
      <c r="H701" s="44">
        <f>IF(OR(B701="",E701=""),"",MAX(0,E701*F701*G701))</f>
        <v/>
      </c>
      <c r="I701" s="44">
        <f>IF(H701="","",H701*'Parâmetros'!$B$6)</f>
        <v/>
      </c>
      <c r="J701" s="44">
        <f>IF(H701="","",H701*'Parâmetros'!$B$7)</f>
        <v/>
      </c>
      <c r="K701" s="44">
        <f>IF(H701="","",H701*'Parâmetros'!$B$8)</f>
        <v/>
      </c>
      <c r="L701" s="44">
        <f>IF(H701="","",IF('Parâmetros'!$B$5="Conservador",I701,IF('Parâmetros'!$B$5="Otimista",K701,J701)))</f>
        <v/>
      </c>
      <c r="M701" s="46">
        <f>IF(B701="","",IF(COUNTIFS('Histórico'!$B$6:$B$305,B701,'Histórico'!$J$6:$J$305,"&lt;&gt;")&gt;='Parâmetros'!$B$10,AVERAGEIFS('Histórico'!$K$6:$K$305,'Histórico'!$B$6:$B$305,B701,'Histórico'!$J$6:$J$305,"&lt;&gt;"),'Parâmetros'!$B$9))</f>
        <v/>
      </c>
      <c r="N701" s="44">
        <f>IF(L701="","",MAX(0,L701*(1-M701)))</f>
        <v/>
      </c>
      <c r="O701" s="44">
        <f>IF(L701="","",L701*(1+M701))</f>
        <v/>
      </c>
      <c r="P701" s="44">
        <f>IF(L701="","",IF(INDEX('Parâmetros'!$E$18:$E$117,MATCH(B701,'Parâmetros'!$A$18:$A$117,0))="","",INDEX('Parâmetros'!$E$18:$E$117,MATCH(B701,'Parâmetros'!$A$18:$A$117,0))+N(INDEX('Parâmetros'!$F$18:$F$117,MATCH(B701,'Parâmetros'!$A$18:$A$117,0)))-SUMIFS($L$6:L701,$B$6:B701,B701,$A$6:A701,"&lt;="&amp;A701)))</f>
        <v/>
      </c>
      <c r="Q701" s="44">
        <f>IF(P701="","",MAX(0,-P701))</f>
        <v/>
      </c>
      <c r="R701" s="43">
        <f>IF(B701="","",IF(L701="","SEM BASE",IF(P701="","ESTOQUE NÃO INFORMADO",IF(P701&lt;0,"RUPTURA PREVISTA",IF(D701="Sem histórico","USAR DEMANDA INICIAL",IF(D701="Histórico insuficiente","HISTÓRICO INSUFICIENTE","OK"))))))</f>
        <v/>
      </c>
    </row>
    <row r="702">
      <c r="A702" s="42">
        <f>IF(B702="","",EDATE(EOMONTH('Parâmetros'!$B$2,0)+1,MOD(ROW()-6,12)))</f>
        <v/>
      </c>
      <c r="B70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02" s="43">
        <f>IF(B702="","",INDEX('Parâmetros'!$B$18:$B$117,MATCH(B702,'Parâmetros'!$A$18:$A$117,0)))</f>
        <v/>
      </c>
      <c r="D702" s="43">
        <f>IF(B702="","",INDEX('Parâmetros'!$I$18:$I$117,MATCH(B702,'Parâmetros'!$A$18:$A$117,0)))</f>
        <v/>
      </c>
      <c r="E702" s="44">
        <f>IF(B702="","",IF(COUNTIFS('Histórico'!$B$6:$B$305,B702,'Histórico'!$A$6:$A$305,"&gt;="&amp;EDATE(EOMONTH('Parâmetros'!$B$2,0)+1,-'Parâmetros'!$B$4),'Histórico'!$A$6:$A$305,"&lt;="&amp;'Parâmetros'!$B$2,'Histórico'!$L$6:$L$305,"OK")&gt;='Parâmetros'!$B$11,AVERAGEIFS('Histórico'!$H$6:$H$305,'Histórico'!$B$6:$B$305,B702,'Histórico'!$A$6:$A$305,"&gt;="&amp;EDATE(EOMONTH('Parâmetros'!$B$2,0)+1,-'Parâmetros'!$B$4),'Histórico'!$A$6:$A$305,"&lt;="&amp;'Parâmetros'!$B$2,'Histórico'!$L$6:$L$305,"OK"),IF(INDEX('Parâmetros'!$G$18:$G$117,MATCH(B702,'Parâmetros'!$A$18:$A$117,0))="","",INDEX('Parâmetros'!$G$18:$G$117,MATCH(B702,'Parâmetros'!$A$18:$A$117,0)))))</f>
        <v/>
      </c>
      <c r="F702" s="45">
        <f>IF(B702="","",IF(COUNTIFS('Histórico'!$B$6:$B$305,B702,'Histórico'!$L$6:$L$305,"OK",'Histórico'!$M$6:$M$305,MONTH(A702),'Histórico'!$A$6:$A$305,"&lt;="&amp;'Parâmetros'!$B$2)&gt;='Parâmetros'!$B$12,MAX('Parâmetros'!$B$13,MIN('Parâmetros'!$B$14,IFERROR(AVERAGEIFS('Histórico'!$H$6:$H$305,'Histórico'!$B$6:$B$305,B702,'Histórico'!$L$6:$L$305,"OK",'Histórico'!$M$6:$M$305,MONTH(A702),'Histórico'!$A$6:$A$305,"&lt;="&amp;'Parâmetros'!$B$2)/AVERAGEIFS('Histórico'!$H$6:$H$305,'Histórico'!$B$6:$B$305,B702,'Histórico'!$L$6:$L$305,"OK",'Histórico'!$A$6:$A$305,"&lt;="&amp;'Parâmetros'!$B$2),1))),1))</f>
        <v/>
      </c>
      <c r="G702" s="45">
        <f>IF(OR(A702="",B702=""),"",MAX(0.1,1+SUMPRODUCT(--('Eventos'!$B$6:$B$105&lt;=EOMONTH(A702,0)),--('Eventos'!$C$6:$C$105&gt;=A702),--((('Eventos'!$D$6:$D$105=B702)+('Eventos'!$D$6:$D$105="TODOS"))&gt;0),--('Eventos'!$G$6:$G$105="Ativo"),--('Eventos'!$I$6:$I$105="OK"),'Eventos'!$F$6:$F$105)))</f>
        <v/>
      </c>
      <c r="H702" s="44">
        <f>IF(OR(B702="",E702=""),"",MAX(0,E702*F702*G702))</f>
        <v/>
      </c>
      <c r="I702" s="44">
        <f>IF(H702="","",H702*'Parâmetros'!$B$6)</f>
        <v/>
      </c>
      <c r="J702" s="44">
        <f>IF(H702="","",H702*'Parâmetros'!$B$7)</f>
        <v/>
      </c>
      <c r="K702" s="44">
        <f>IF(H702="","",H702*'Parâmetros'!$B$8)</f>
        <v/>
      </c>
      <c r="L702" s="44">
        <f>IF(H702="","",IF('Parâmetros'!$B$5="Conservador",I702,IF('Parâmetros'!$B$5="Otimista",K702,J702)))</f>
        <v/>
      </c>
      <c r="M702" s="46">
        <f>IF(B702="","",IF(COUNTIFS('Histórico'!$B$6:$B$305,B702,'Histórico'!$J$6:$J$305,"&lt;&gt;")&gt;='Parâmetros'!$B$10,AVERAGEIFS('Histórico'!$K$6:$K$305,'Histórico'!$B$6:$B$305,B702,'Histórico'!$J$6:$J$305,"&lt;&gt;"),'Parâmetros'!$B$9))</f>
        <v/>
      </c>
      <c r="N702" s="44">
        <f>IF(L702="","",MAX(0,L702*(1-M702)))</f>
        <v/>
      </c>
      <c r="O702" s="44">
        <f>IF(L702="","",L702*(1+M702))</f>
        <v/>
      </c>
      <c r="P702" s="44">
        <f>IF(L702="","",IF(INDEX('Parâmetros'!$E$18:$E$117,MATCH(B702,'Parâmetros'!$A$18:$A$117,0))="","",INDEX('Parâmetros'!$E$18:$E$117,MATCH(B702,'Parâmetros'!$A$18:$A$117,0))+N(INDEX('Parâmetros'!$F$18:$F$117,MATCH(B702,'Parâmetros'!$A$18:$A$117,0)))-SUMIFS($L$6:L702,$B$6:B702,B702,$A$6:A702,"&lt;="&amp;A702)))</f>
        <v/>
      </c>
      <c r="Q702" s="44">
        <f>IF(P702="","",MAX(0,-P702))</f>
        <v/>
      </c>
      <c r="R702" s="43">
        <f>IF(B702="","",IF(L702="","SEM BASE",IF(P702="","ESTOQUE NÃO INFORMADO",IF(P702&lt;0,"RUPTURA PREVISTA",IF(D702="Sem histórico","USAR DEMANDA INICIAL",IF(D702="Histórico insuficiente","HISTÓRICO INSUFICIENTE","OK"))))))</f>
        <v/>
      </c>
    </row>
    <row r="703">
      <c r="A703" s="42">
        <f>IF(B703="","",EDATE(EOMONTH('Parâmetros'!$B$2,0)+1,MOD(ROW()-6,12)))</f>
        <v/>
      </c>
      <c r="B70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03" s="43">
        <f>IF(B703="","",INDEX('Parâmetros'!$B$18:$B$117,MATCH(B703,'Parâmetros'!$A$18:$A$117,0)))</f>
        <v/>
      </c>
      <c r="D703" s="43">
        <f>IF(B703="","",INDEX('Parâmetros'!$I$18:$I$117,MATCH(B703,'Parâmetros'!$A$18:$A$117,0)))</f>
        <v/>
      </c>
      <c r="E703" s="44">
        <f>IF(B703="","",IF(COUNTIFS('Histórico'!$B$6:$B$305,B703,'Histórico'!$A$6:$A$305,"&gt;="&amp;EDATE(EOMONTH('Parâmetros'!$B$2,0)+1,-'Parâmetros'!$B$4),'Histórico'!$A$6:$A$305,"&lt;="&amp;'Parâmetros'!$B$2,'Histórico'!$L$6:$L$305,"OK")&gt;='Parâmetros'!$B$11,AVERAGEIFS('Histórico'!$H$6:$H$305,'Histórico'!$B$6:$B$305,B703,'Histórico'!$A$6:$A$305,"&gt;="&amp;EDATE(EOMONTH('Parâmetros'!$B$2,0)+1,-'Parâmetros'!$B$4),'Histórico'!$A$6:$A$305,"&lt;="&amp;'Parâmetros'!$B$2,'Histórico'!$L$6:$L$305,"OK"),IF(INDEX('Parâmetros'!$G$18:$G$117,MATCH(B703,'Parâmetros'!$A$18:$A$117,0))="","",INDEX('Parâmetros'!$G$18:$G$117,MATCH(B703,'Parâmetros'!$A$18:$A$117,0)))))</f>
        <v/>
      </c>
      <c r="F703" s="45">
        <f>IF(B703="","",IF(COUNTIFS('Histórico'!$B$6:$B$305,B703,'Histórico'!$L$6:$L$305,"OK",'Histórico'!$M$6:$M$305,MONTH(A703),'Histórico'!$A$6:$A$305,"&lt;="&amp;'Parâmetros'!$B$2)&gt;='Parâmetros'!$B$12,MAX('Parâmetros'!$B$13,MIN('Parâmetros'!$B$14,IFERROR(AVERAGEIFS('Histórico'!$H$6:$H$305,'Histórico'!$B$6:$B$305,B703,'Histórico'!$L$6:$L$305,"OK",'Histórico'!$M$6:$M$305,MONTH(A703),'Histórico'!$A$6:$A$305,"&lt;="&amp;'Parâmetros'!$B$2)/AVERAGEIFS('Histórico'!$H$6:$H$305,'Histórico'!$B$6:$B$305,B703,'Histórico'!$L$6:$L$305,"OK",'Histórico'!$A$6:$A$305,"&lt;="&amp;'Parâmetros'!$B$2),1))),1))</f>
        <v/>
      </c>
      <c r="G703" s="45">
        <f>IF(OR(A703="",B703=""),"",MAX(0.1,1+SUMPRODUCT(--('Eventos'!$B$6:$B$105&lt;=EOMONTH(A703,0)),--('Eventos'!$C$6:$C$105&gt;=A703),--((('Eventos'!$D$6:$D$105=B703)+('Eventos'!$D$6:$D$105="TODOS"))&gt;0),--('Eventos'!$G$6:$G$105="Ativo"),--('Eventos'!$I$6:$I$105="OK"),'Eventos'!$F$6:$F$105)))</f>
        <v/>
      </c>
      <c r="H703" s="44">
        <f>IF(OR(B703="",E703=""),"",MAX(0,E703*F703*G703))</f>
        <v/>
      </c>
      <c r="I703" s="44">
        <f>IF(H703="","",H703*'Parâmetros'!$B$6)</f>
        <v/>
      </c>
      <c r="J703" s="44">
        <f>IF(H703="","",H703*'Parâmetros'!$B$7)</f>
        <v/>
      </c>
      <c r="K703" s="44">
        <f>IF(H703="","",H703*'Parâmetros'!$B$8)</f>
        <v/>
      </c>
      <c r="L703" s="44">
        <f>IF(H703="","",IF('Parâmetros'!$B$5="Conservador",I703,IF('Parâmetros'!$B$5="Otimista",K703,J703)))</f>
        <v/>
      </c>
      <c r="M703" s="46">
        <f>IF(B703="","",IF(COUNTIFS('Histórico'!$B$6:$B$305,B703,'Histórico'!$J$6:$J$305,"&lt;&gt;")&gt;='Parâmetros'!$B$10,AVERAGEIFS('Histórico'!$K$6:$K$305,'Histórico'!$B$6:$B$305,B703,'Histórico'!$J$6:$J$305,"&lt;&gt;"),'Parâmetros'!$B$9))</f>
        <v/>
      </c>
      <c r="N703" s="44">
        <f>IF(L703="","",MAX(0,L703*(1-M703)))</f>
        <v/>
      </c>
      <c r="O703" s="44">
        <f>IF(L703="","",L703*(1+M703))</f>
        <v/>
      </c>
      <c r="P703" s="44">
        <f>IF(L703="","",IF(INDEX('Parâmetros'!$E$18:$E$117,MATCH(B703,'Parâmetros'!$A$18:$A$117,0))="","",INDEX('Parâmetros'!$E$18:$E$117,MATCH(B703,'Parâmetros'!$A$18:$A$117,0))+N(INDEX('Parâmetros'!$F$18:$F$117,MATCH(B703,'Parâmetros'!$A$18:$A$117,0)))-SUMIFS($L$6:L703,$B$6:B703,B703,$A$6:A703,"&lt;="&amp;A703)))</f>
        <v/>
      </c>
      <c r="Q703" s="44">
        <f>IF(P703="","",MAX(0,-P703))</f>
        <v/>
      </c>
      <c r="R703" s="43">
        <f>IF(B703="","",IF(L703="","SEM BASE",IF(P703="","ESTOQUE NÃO INFORMADO",IF(P703&lt;0,"RUPTURA PREVISTA",IF(D703="Sem histórico","USAR DEMANDA INICIAL",IF(D703="Histórico insuficiente","HISTÓRICO INSUFICIENTE","OK"))))))</f>
        <v/>
      </c>
    </row>
    <row r="704">
      <c r="A704" s="42">
        <f>IF(B704="","",EDATE(EOMONTH('Parâmetros'!$B$2,0)+1,MOD(ROW()-6,12)))</f>
        <v/>
      </c>
      <c r="B70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04" s="43">
        <f>IF(B704="","",INDEX('Parâmetros'!$B$18:$B$117,MATCH(B704,'Parâmetros'!$A$18:$A$117,0)))</f>
        <v/>
      </c>
      <c r="D704" s="43">
        <f>IF(B704="","",INDEX('Parâmetros'!$I$18:$I$117,MATCH(B704,'Parâmetros'!$A$18:$A$117,0)))</f>
        <v/>
      </c>
      <c r="E704" s="44">
        <f>IF(B704="","",IF(COUNTIFS('Histórico'!$B$6:$B$305,B704,'Histórico'!$A$6:$A$305,"&gt;="&amp;EDATE(EOMONTH('Parâmetros'!$B$2,0)+1,-'Parâmetros'!$B$4),'Histórico'!$A$6:$A$305,"&lt;="&amp;'Parâmetros'!$B$2,'Histórico'!$L$6:$L$305,"OK")&gt;='Parâmetros'!$B$11,AVERAGEIFS('Histórico'!$H$6:$H$305,'Histórico'!$B$6:$B$305,B704,'Histórico'!$A$6:$A$305,"&gt;="&amp;EDATE(EOMONTH('Parâmetros'!$B$2,0)+1,-'Parâmetros'!$B$4),'Histórico'!$A$6:$A$305,"&lt;="&amp;'Parâmetros'!$B$2,'Histórico'!$L$6:$L$305,"OK"),IF(INDEX('Parâmetros'!$G$18:$G$117,MATCH(B704,'Parâmetros'!$A$18:$A$117,0))="","",INDEX('Parâmetros'!$G$18:$G$117,MATCH(B704,'Parâmetros'!$A$18:$A$117,0)))))</f>
        <v/>
      </c>
      <c r="F704" s="45">
        <f>IF(B704="","",IF(COUNTIFS('Histórico'!$B$6:$B$305,B704,'Histórico'!$L$6:$L$305,"OK",'Histórico'!$M$6:$M$305,MONTH(A704),'Histórico'!$A$6:$A$305,"&lt;="&amp;'Parâmetros'!$B$2)&gt;='Parâmetros'!$B$12,MAX('Parâmetros'!$B$13,MIN('Parâmetros'!$B$14,IFERROR(AVERAGEIFS('Histórico'!$H$6:$H$305,'Histórico'!$B$6:$B$305,B704,'Histórico'!$L$6:$L$305,"OK",'Histórico'!$M$6:$M$305,MONTH(A704),'Histórico'!$A$6:$A$305,"&lt;="&amp;'Parâmetros'!$B$2)/AVERAGEIFS('Histórico'!$H$6:$H$305,'Histórico'!$B$6:$B$305,B704,'Histórico'!$L$6:$L$305,"OK",'Histórico'!$A$6:$A$305,"&lt;="&amp;'Parâmetros'!$B$2),1))),1))</f>
        <v/>
      </c>
      <c r="G704" s="45">
        <f>IF(OR(A704="",B704=""),"",MAX(0.1,1+SUMPRODUCT(--('Eventos'!$B$6:$B$105&lt;=EOMONTH(A704,0)),--('Eventos'!$C$6:$C$105&gt;=A704),--((('Eventos'!$D$6:$D$105=B704)+('Eventos'!$D$6:$D$105="TODOS"))&gt;0),--('Eventos'!$G$6:$G$105="Ativo"),--('Eventos'!$I$6:$I$105="OK"),'Eventos'!$F$6:$F$105)))</f>
        <v/>
      </c>
      <c r="H704" s="44">
        <f>IF(OR(B704="",E704=""),"",MAX(0,E704*F704*G704))</f>
        <v/>
      </c>
      <c r="I704" s="44">
        <f>IF(H704="","",H704*'Parâmetros'!$B$6)</f>
        <v/>
      </c>
      <c r="J704" s="44">
        <f>IF(H704="","",H704*'Parâmetros'!$B$7)</f>
        <v/>
      </c>
      <c r="K704" s="44">
        <f>IF(H704="","",H704*'Parâmetros'!$B$8)</f>
        <v/>
      </c>
      <c r="L704" s="44">
        <f>IF(H704="","",IF('Parâmetros'!$B$5="Conservador",I704,IF('Parâmetros'!$B$5="Otimista",K704,J704)))</f>
        <v/>
      </c>
      <c r="M704" s="46">
        <f>IF(B704="","",IF(COUNTIFS('Histórico'!$B$6:$B$305,B704,'Histórico'!$J$6:$J$305,"&lt;&gt;")&gt;='Parâmetros'!$B$10,AVERAGEIFS('Histórico'!$K$6:$K$305,'Histórico'!$B$6:$B$305,B704,'Histórico'!$J$6:$J$305,"&lt;&gt;"),'Parâmetros'!$B$9))</f>
        <v/>
      </c>
      <c r="N704" s="44">
        <f>IF(L704="","",MAX(0,L704*(1-M704)))</f>
        <v/>
      </c>
      <c r="O704" s="44">
        <f>IF(L704="","",L704*(1+M704))</f>
        <v/>
      </c>
      <c r="P704" s="44">
        <f>IF(L704="","",IF(INDEX('Parâmetros'!$E$18:$E$117,MATCH(B704,'Parâmetros'!$A$18:$A$117,0))="","",INDEX('Parâmetros'!$E$18:$E$117,MATCH(B704,'Parâmetros'!$A$18:$A$117,0))+N(INDEX('Parâmetros'!$F$18:$F$117,MATCH(B704,'Parâmetros'!$A$18:$A$117,0)))-SUMIFS($L$6:L704,$B$6:B704,B704,$A$6:A704,"&lt;="&amp;A704)))</f>
        <v/>
      </c>
      <c r="Q704" s="44">
        <f>IF(P704="","",MAX(0,-P704))</f>
        <v/>
      </c>
      <c r="R704" s="43">
        <f>IF(B704="","",IF(L704="","SEM BASE",IF(P704="","ESTOQUE NÃO INFORMADO",IF(P704&lt;0,"RUPTURA PREVISTA",IF(D704="Sem histórico","USAR DEMANDA INICIAL",IF(D704="Histórico insuficiente","HISTÓRICO INSUFICIENTE","OK"))))))</f>
        <v/>
      </c>
    </row>
    <row r="705">
      <c r="A705" s="42">
        <f>IF(B705="","",EDATE(EOMONTH('Parâmetros'!$B$2,0)+1,MOD(ROW()-6,12)))</f>
        <v/>
      </c>
      <c r="B70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05" s="43">
        <f>IF(B705="","",INDEX('Parâmetros'!$B$18:$B$117,MATCH(B705,'Parâmetros'!$A$18:$A$117,0)))</f>
        <v/>
      </c>
      <c r="D705" s="43">
        <f>IF(B705="","",INDEX('Parâmetros'!$I$18:$I$117,MATCH(B705,'Parâmetros'!$A$18:$A$117,0)))</f>
        <v/>
      </c>
      <c r="E705" s="44">
        <f>IF(B705="","",IF(COUNTIFS('Histórico'!$B$6:$B$305,B705,'Histórico'!$A$6:$A$305,"&gt;="&amp;EDATE(EOMONTH('Parâmetros'!$B$2,0)+1,-'Parâmetros'!$B$4),'Histórico'!$A$6:$A$305,"&lt;="&amp;'Parâmetros'!$B$2,'Histórico'!$L$6:$L$305,"OK")&gt;='Parâmetros'!$B$11,AVERAGEIFS('Histórico'!$H$6:$H$305,'Histórico'!$B$6:$B$305,B705,'Histórico'!$A$6:$A$305,"&gt;="&amp;EDATE(EOMONTH('Parâmetros'!$B$2,0)+1,-'Parâmetros'!$B$4),'Histórico'!$A$6:$A$305,"&lt;="&amp;'Parâmetros'!$B$2,'Histórico'!$L$6:$L$305,"OK"),IF(INDEX('Parâmetros'!$G$18:$G$117,MATCH(B705,'Parâmetros'!$A$18:$A$117,0))="","",INDEX('Parâmetros'!$G$18:$G$117,MATCH(B705,'Parâmetros'!$A$18:$A$117,0)))))</f>
        <v/>
      </c>
      <c r="F705" s="45">
        <f>IF(B705="","",IF(COUNTIFS('Histórico'!$B$6:$B$305,B705,'Histórico'!$L$6:$L$305,"OK",'Histórico'!$M$6:$M$305,MONTH(A705),'Histórico'!$A$6:$A$305,"&lt;="&amp;'Parâmetros'!$B$2)&gt;='Parâmetros'!$B$12,MAX('Parâmetros'!$B$13,MIN('Parâmetros'!$B$14,IFERROR(AVERAGEIFS('Histórico'!$H$6:$H$305,'Histórico'!$B$6:$B$305,B705,'Histórico'!$L$6:$L$305,"OK",'Histórico'!$M$6:$M$305,MONTH(A705),'Histórico'!$A$6:$A$305,"&lt;="&amp;'Parâmetros'!$B$2)/AVERAGEIFS('Histórico'!$H$6:$H$305,'Histórico'!$B$6:$B$305,B705,'Histórico'!$L$6:$L$305,"OK",'Histórico'!$A$6:$A$305,"&lt;="&amp;'Parâmetros'!$B$2),1))),1))</f>
        <v/>
      </c>
      <c r="G705" s="45">
        <f>IF(OR(A705="",B705=""),"",MAX(0.1,1+SUMPRODUCT(--('Eventos'!$B$6:$B$105&lt;=EOMONTH(A705,0)),--('Eventos'!$C$6:$C$105&gt;=A705),--((('Eventos'!$D$6:$D$105=B705)+('Eventos'!$D$6:$D$105="TODOS"))&gt;0),--('Eventos'!$G$6:$G$105="Ativo"),--('Eventos'!$I$6:$I$105="OK"),'Eventos'!$F$6:$F$105)))</f>
        <v/>
      </c>
      <c r="H705" s="44">
        <f>IF(OR(B705="",E705=""),"",MAX(0,E705*F705*G705))</f>
        <v/>
      </c>
      <c r="I705" s="44">
        <f>IF(H705="","",H705*'Parâmetros'!$B$6)</f>
        <v/>
      </c>
      <c r="J705" s="44">
        <f>IF(H705="","",H705*'Parâmetros'!$B$7)</f>
        <v/>
      </c>
      <c r="K705" s="44">
        <f>IF(H705="","",H705*'Parâmetros'!$B$8)</f>
        <v/>
      </c>
      <c r="L705" s="44">
        <f>IF(H705="","",IF('Parâmetros'!$B$5="Conservador",I705,IF('Parâmetros'!$B$5="Otimista",K705,J705)))</f>
        <v/>
      </c>
      <c r="M705" s="46">
        <f>IF(B705="","",IF(COUNTIFS('Histórico'!$B$6:$B$305,B705,'Histórico'!$J$6:$J$305,"&lt;&gt;")&gt;='Parâmetros'!$B$10,AVERAGEIFS('Histórico'!$K$6:$K$305,'Histórico'!$B$6:$B$305,B705,'Histórico'!$J$6:$J$305,"&lt;&gt;"),'Parâmetros'!$B$9))</f>
        <v/>
      </c>
      <c r="N705" s="44">
        <f>IF(L705="","",MAX(0,L705*(1-M705)))</f>
        <v/>
      </c>
      <c r="O705" s="44">
        <f>IF(L705="","",L705*(1+M705))</f>
        <v/>
      </c>
      <c r="P705" s="44">
        <f>IF(L705="","",IF(INDEX('Parâmetros'!$E$18:$E$117,MATCH(B705,'Parâmetros'!$A$18:$A$117,0))="","",INDEX('Parâmetros'!$E$18:$E$117,MATCH(B705,'Parâmetros'!$A$18:$A$117,0))+N(INDEX('Parâmetros'!$F$18:$F$117,MATCH(B705,'Parâmetros'!$A$18:$A$117,0)))-SUMIFS($L$6:L705,$B$6:B705,B705,$A$6:A705,"&lt;="&amp;A705)))</f>
        <v/>
      </c>
      <c r="Q705" s="44">
        <f>IF(P705="","",MAX(0,-P705))</f>
        <v/>
      </c>
      <c r="R705" s="43">
        <f>IF(B705="","",IF(L705="","SEM BASE",IF(P705="","ESTOQUE NÃO INFORMADO",IF(P705&lt;0,"RUPTURA PREVISTA",IF(D705="Sem histórico","USAR DEMANDA INICIAL",IF(D705="Histórico insuficiente","HISTÓRICO INSUFICIENTE","OK"))))))</f>
        <v/>
      </c>
    </row>
    <row r="706">
      <c r="A706" s="42">
        <f>IF(B706="","",EDATE(EOMONTH('Parâmetros'!$B$2,0)+1,MOD(ROW()-6,12)))</f>
        <v/>
      </c>
      <c r="B70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06" s="43">
        <f>IF(B706="","",INDEX('Parâmetros'!$B$18:$B$117,MATCH(B706,'Parâmetros'!$A$18:$A$117,0)))</f>
        <v/>
      </c>
      <c r="D706" s="43">
        <f>IF(B706="","",INDEX('Parâmetros'!$I$18:$I$117,MATCH(B706,'Parâmetros'!$A$18:$A$117,0)))</f>
        <v/>
      </c>
      <c r="E706" s="44">
        <f>IF(B706="","",IF(COUNTIFS('Histórico'!$B$6:$B$305,B706,'Histórico'!$A$6:$A$305,"&gt;="&amp;EDATE(EOMONTH('Parâmetros'!$B$2,0)+1,-'Parâmetros'!$B$4),'Histórico'!$A$6:$A$305,"&lt;="&amp;'Parâmetros'!$B$2,'Histórico'!$L$6:$L$305,"OK")&gt;='Parâmetros'!$B$11,AVERAGEIFS('Histórico'!$H$6:$H$305,'Histórico'!$B$6:$B$305,B706,'Histórico'!$A$6:$A$305,"&gt;="&amp;EDATE(EOMONTH('Parâmetros'!$B$2,0)+1,-'Parâmetros'!$B$4),'Histórico'!$A$6:$A$305,"&lt;="&amp;'Parâmetros'!$B$2,'Histórico'!$L$6:$L$305,"OK"),IF(INDEX('Parâmetros'!$G$18:$G$117,MATCH(B706,'Parâmetros'!$A$18:$A$117,0))="","",INDEX('Parâmetros'!$G$18:$G$117,MATCH(B706,'Parâmetros'!$A$18:$A$117,0)))))</f>
        <v/>
      </c>
      <c r="F706" s="45">
        <f>IF(B706="","",IF(COUNTIFS('Histórico'!$B$6:$B$305,B706,'Histórico'!$L$6:$L$305,"OK",'Histórico'!$M$6:$M$305,MONTH(A706),'Histórico'!$A$6:$A$305,"&lt;="&amp;'Parâmetros'!$B$2)&gt;='Parâmetros'!$B$12,MAX('Parâmetros'!$B$13,MIN('Parâmetros'!$B$14,IFERROR(AVERAGEIFS('Histórico'!$H$6:$H$305,'Histórico'!$B$6:$B$305,B706,'Histórico'!$L$6:$L$305,"OK",'Histórico'!$M$6:$M$305,MONTH(A706),'Histórico'!$A$6:$A$305,"&lt;="&amp;'Parâmetros'!$B$2)/AVERAGEIFS('Histórico'!$H$6:$H$305,'Histórico'!$B$6:$B$305,B706,'Histórico'!$L$6:$L$305,"OK",'Histórico'!$A$6:$A$305,"&lt;="&amp;'Parâmetros'!$B$2),1))),1))</f>
        <v/>
      </c>
      <c r="G706" s="45">
        <f>IF(OR(A706="",B706=""),"",MAX(0.1,1+SUMPRODUCT(--('Eventos'!$B$6:$B$105&lt;=EOMONTH(A706,0)),--('Eventos'!$C$6:$C$105&gt;=A706),--((('Eventos'!$D$6:$D$105=B706)+('Eventos'!$D$6:$D$105="TODOS"))&gt;0),--('Eventos'!$G$6:$G$105="Ativo"),--('Eventos'!$I$6:$I$105="OK"),'Eventos'!$F$6:$F$105)))</f>
        <v/>
      </c>
      <c r="H706" s="44">
        <f>IF(OR(B706="",E706=""),"",MAX(0,E706*F706*G706))</f>
        <v/>
      </c>
      <c r="I706" s="44">
        <f>IF(H706="","",H706*'Parâmetros'!$B$6)</f>
        <v/>
      </c>
      <c r="J706" s="44">
        <f>IF(H706="","",H706*'Parâmetros'!$B$7)</f>
        <v/>
      </c>
      <c r="K706" s="44">
        <f>IF(H706="","",H706*'Parâmetros'!$B$8)</f>
        <v/>
      </c>
      <c r="L706" s="44">
        <f>IF(H706="","",IF('Parâmetros'!$B$5="Conservador",I706,IF('Parâmetros'!$B$5="Otimista",K706,J706)))</f>
        <v/>
      </c>
      <c r="M706" s="46">
        <f>IF(B706="","",IF(COUNTIFS('Histórico'!$B$6:$B$305,B706,'Histórico'!$J$6:$J$305,"&lt;&gt;")&gt;='Parâmetros'!$B$10,AVERAGEIFS('Histórico'!$K$6:$K$305,'Histórico'!$B$6:$B$305,B706,'Histórico'!$J$6:$J$305,"&lt;&gt;"),'Parâmetros'!$B$9))</f>
        <v/>
      </c>
      <c r="N706" s="44">
        <f>IF(L706="","",MAX(0,L706*(1-M706)))</f>
        <v/>
      </c>
      <c r="O706" s="44">
        <f>IF(L706="","",L706*(1+M706))</f>
        <v/>
      </c>
      <c r="P706" s="44">
        <f>IF(L706="","",IF(INDEX('Parâmetros'!$E$18:$E$117,MATCH(B706,'Parâmetros'!$A$18:$A$117,0))="","",INDEX('Parâmetros'!$E$18:$E$117,MATCH(B706,'Parâmetros'!$A$18:$A$117,0))+N(INDEX('Parâmetros'!$F$18:$F$117,MATCH(B706,'Parâmetros'!$A$18:$A$117,0)))-SUMIFS($L$6:L706,$B$6:B706,B706,$A$6:A706,"&lt;="&amp;A706)))</f>
        <v/>
      </c>
      <c r="Q706" s="44">
        <f>IF(P706="","",MAX(0,-P706))</f>
        <v/>
      </c>
      <c r="R706" s="43">
        <f>IF(B706="","",IF(L706="","SEM BASE",IF(P706="","ESTOQUE NÃO INFORMADO",IF(P706&lt;0,"RUPTURA PREVISTA",IF(D706="Sem histórico","USAR DEMANDA INICIAL",IF(D706="Histórico insuficiente","HISTÓRICO INSUFICIENTE","OK"))))))</f>
        <v/>
      </c>
    </row>
    <row r="707">
      <c r="A707" s="42">
        <f>IF(B707="","",EDATE(EOMONTH('Parâmetros'!$B$2,0)+1,MOD(ROW()-6,12)))</f>
        <v/>
      </c>
      <c r="B70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07" s="43">
        <f>IF(B707="","",INDEX('Parâmetros'!$B$18:$B$117,MATCH(B707,'Parâmetros'!$A$18:$A$117,0)))</f>
        <v/>
      </c>
      <c r="D707" s="43">
        <f>IF(B707="","",INDEX('Parâmetros'!$I$18:$I$117,MATCH(B707,'Parâmetros'!$A$18:$A$117,0)))</f>
        <v/>
      </c>
      <c r="E707" s="44">
        <f>IF(B707="","",IF(COUNTIFS('Histórico'!$B$6:$B$305,B707,'Histórico'!$A$6:$A$305,"&gt;="&amp;EDATE(EOMONTH('Parâmetros'!$B$2,0)+1,-'Parâmetros'!$B$4),'Histórico'!$A$6:$A$305,"&lt;="&amp;'Parâmetros'!$B$2,'Histórico'!$L$6:$L$305,"OK")&gt;='Parâmetros'!$B$11,AVERAGEIFS('Histórico'!$H$6:$H$305,'Histórico'!$B$6:$B$305,B707,'Histórico'!$A$6:$A$305,"&gt;="&amp;EDATE(EOMONTH('Parâmetros'!$B$2,0)+1,-'Parâmetros'!$B$4),'Histórico'!$A$6:$A$305,"&lt;="&amp;'Parâmetros'!$B$2,'Histórico'!$L$6:$L$305,"OK"),IF(INDEX('Parâmetros'!$G$18:$G$117,MATCH(B707,'Parâmetros'!$A$18:$A$117,0))="","",INDEX('Parâmetros'!$G$18:$G$117,MATCH(B707,'Parâmetros'!$A$18:$A$117,0)))))</f>
        <v/>
      </c>
      <c r="F707" s="45">
        <f>IF(B707="","",IF(COUNTIFS('Histórico'!$B$6:$B$305,B707,'Histórico'!$L$6:$L$305,"OK",'Histórico'!$M$6:$M$305,MONTH(A707),'Histórico'!$A$6:$A$305,"&lt;="&amp;'Parâmetros'!$B$2)&gt;='Parâmetros'!$B$12,MAX('Parâmetros'!$B$13,MIN('Parâmetros'!$B$14,IFERROR(AVERAGEIFS('Histórico'!$H$6:$H$305,'Histórico'!$B$6:$B$305,B707,'Histórico'!$L$6:$L$305,"OK",'Histórico'!$M$6:$M$305,MONTH(A707),'Histórico'!$A$6:$A$305,"&lt;="&amp;'Parâmetros'!$B$2)/AVERAGEIFS('Histórico'!$H$6:$H$305,'Histórico'!$B$6:$B$305,B707,'Histórico'!$L$6:$L$305,"OK",'Histórico'!$A$6:$A$305,"&lt;="&amp;'Parâmetros'!$B$2),1))),1))</f>
        <v/>
      </c>
      <c r="G707" s="45">
        <f>IF(OR(A707="",B707=""),"",MAX(0.1,1+SUMPRODUCT(--('Eventos'!$B$6:$B$105&lt;=EOMONTH(A707,0)),--('Eventos'!$C$6:$C$105&gt;=A707),--((('Eventos'!$D$6:$D$105=B707)+('Eventos'!$D$6:$D$105="TODOS"))&gt;0),--('Eventos'!$G$6:$G$105="Ativo"),--('Eventos'!$I$6:$I$105="OK"),'Eventos'!$F$6:$F$105)))</f>
        <v/>
      </c>
      <c r="H707" s="44">
        <f>IF(OR(B707="",E707=""),"",MAX(0,E707*F707*G707))</f>
        <v/>
      </c>
      <c r="I707" s="44">
        <f>IF(H707="","",H707*'Parâmetros'!$B$6)</f>
        <v/>
      </c>
      <c r="J707" s="44">
        <f>IF(H707="","",H707*'Parâmetros'!$B$7)</f>
        <v/>
      </c>
      <c r="K707" s="44">
        <f>IF(H707="","",H707*'Parâmetros'!$B$8)</f>
        <v/>
      </c>
      <c r="L707" s="44">
        <f>IF(H707="","",IF('Parâmetros'!$B$5="Conservador",I707,IF('Parâmetros'!$B$5="Otimista",K707,J707)))</f>
        <v/>
      </c>
      <c r="M707" s="46">
        <f>IF(B707="","",IF(COUNTIFS('Histórico'!$B$6:$B$305,B707,'Histórico'!$J$6:$J$305,"&lt;&gt;")&gt;='Parâmetros'!$B$10,AVERAGEIFS('Histórico'!$K$6:$K$305,'Histórico'!$B$6:$B$305,B707,'Histórico'!$J$6:$J$305,"&lt;&gt;"),'Parâmetros'!$B$9))</f>
        <v/>
      </c>
      <c r="N707" s="44">
        <f>IF(L707="","",MAX(0,L707*(1-M707)))</f>
        <v/>
      </c>
      <c r="O707" s="44">
        <f>IF(L707="","",L707*(1+M707))</f>
        <v/>
      </c>
      <c r="P707" s="44">
        <f>IF(L707="","",IF(INDEX('Parâmetros'!$E$18:$E$117,MATCH(B707,'Parâmetros'!$A$18:$A$117,0))="","",INDEX('Parâmetros'!$E$18:$E$117,MATCH(B707,'Parâmetros'!$A$18:$A$117,0))+N(INDEX('Parâmetros'!$F$18:$F$117,MATCH(B707,'Parâmetros'!$A$18:$A$117,0)))-SUMIFS($L$6:L707,$B$6:B707,B707,$A$6:A707,"&lt;="&amp;A707)))</f>
        <v/>
      </c>
      <c r="Q707" s="44">
        <f>IF(P707="","",MAX(0,-P707))</f>
        <v/>
      </c>
      <c r="R707" s="43">
        <f>IF(B707="","",IF(L707="","SEM BASE",IF(P707="","ESTOQUE NÃO INFORMADO",IF(P707&lt;0,"RUPTURA PREVISTA",IF(D707="Sem histórico","USAR DEMANDA INICIAL",IF(D707="Histórico insuficiente","HISTÓRICO INSUFICIENTE","OK"))))))</f>
        <v/>
      </c>
    </row>
    <row r="708">
      <c r="A708" s="42">
        <f>IF(B708="","",EDATE(EOMONTH('Parâmetros'!$B$2,0)+1,MOD(ROW()-6,12)))</f>
        <v/>
      </c>
      <c r="B70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08" s="43">
        <f>IF(B708="","",INDEX('Parâmetros'!$B$18:$B$117,MATCH(B708,'Parâmetros'!$A$18:$A$117,0)))</f>
        <v/>
      </c>
      <c r="D708" s="43">
        <f>IF(B708="","",INDEX('Parâmetros'!$I$18:$I$117,MATCH(B708,'Parâmetros'!$A$18:$A$117,0)))</f>
        <v/>
      </c>
      <c r="E708" s="44">
        <f>IF(B708="","",IF(COUNTIFS('Histórico'!$B$6:$B$305,B708,'Histórico'!$A$6:$A$305,"&gt;="&amp;EDATE(EOMONTH('Parâmetros'!$B$2,0)+1,-'Parâmetros'!$B$4),'Histórico'!$A$6:$A$305,"&lt;="&amp;'Parâmetros'!$B$2,'Histórico'!$L$6:$L$305,"OK")&gt;='Parâmetros'!$B$11,AVERAGEIFS('Histórico'!$H$6:$H$305,'Histórico'!$B$6:$B$305,B708,'Histórico'!$A$6:$A$305,"&gt;="&amp;EDATE(EOMONTH('Parâmetros'!$B$2,0)+1,-'Parâmetros'!$B$4),'Histórico'!$A$6:$A$305,"&lt;="&amp;'Parâmetros'!$B$2,'Histórico'!$L$6:$L$305,"OK"),IF(INDEX('Parâmetros'!$G$18:$G$117,MATCH(B708,'Parâmetros'!$A$18:$A$117,0))="","",INDEX('Parâmetros'!$G$18:$G$117,MATCH(B708,'Parâmetros'!$A$18:$A$117,0)))))</f>
        <v/>
      </c>
      <c r="F708" s="45">
        <f>IF(B708="","",IF(COUNTIFS('Histórico'!$B$6:$B$305,B708,'Histórico'!$L$6:$L$305,"OK",'Histórico'!$M$6:$M$305,MONTH(A708),'Histórico'!$A$6:$A$305,"&lt;="&amp;'Parâmetros'!$B$2)&gt;='Parâmetros'!$B$12,MAX('Parâmetros'!$B$13,MIN('Parâmetros'!$B$14,IFERROR(AVERAGEIFS('Histórico'!$H$6:$H$305,'Histórico'!$B$6:$B$305,B708,'Histórico'!$L$6:$L$305,"OK",'Histórico'!$M$6:$M$305,MONTH(A708),'Histórico'!$A$6:$A$305,"&lt;="&amp;'Parâmetros'!$B$2)/AVERAGEIFS('Histórico'!$H$6:$H$305,'Histórico'!$B$6:$B$305,B708,'Histórico'!$L$6:$L$305,"OK",'Histórico'!$A$6:$A$305,"&lt;="&amp;'Parâmetros'!$B$2),1))),1))</f>
        <v/>
      </c>
      <c r="G708" s="45">
        <f>IF(OR(A708="",B708=""),"",MAX(0.1,1+SUMPRODUCT(--('Eventos'!$B$6:$B$105&lt;=EOMONTH(A708,0)),--('Eventos'!$C$6:$C$105&gt;=A708),--((('Eventos'!$D$6:$D$105=B708)+('Eventos'!$D$6:$D$105="TODOS"))&gt;0),--('Eventos'!$G$6:$G$105="Ativo"),--('Eventos'!$I$6:$I$105="OK"),'Eventos'!$F$6:$F$105)))</f>
        <v/>
      </c>
      <c r="H708" s="44">
        <f>IF(OR(B708="",E708=""),"",MAX(0,E708*F708*G708))</f>
        <v/>
      </c>
      <c r="I708" s="44">
        <f>IF(H708="","",H708*'Parâmetros'!$B$6)</f>
        <v/>
      </c>
      <c r="J708" s="44">
        <f>IF(H708="","",H708*'Parâmetros'!$B$7)</f>
        <v/>
      </c>
      <c r="K708" s="44">
        <f>IF(H708="","",H708*'Parâmetros'!$B$8)</f>
        <v/>
      </c>
      <c r="L708" s="44">
        <f>IF(H708="","",IF('Parâmetros'!$B$5="Conservador",I708,IF('Parâmetros'!$B$5="Otimista",K708,J708)))</f>
        <v/>
      </c>
      <c r="M708" s="46">
        <f>IF(B708="","",IF(COUNTIFS('Histórico'!$B$6:$B$305,B708,'Histórico'!$J$6:$J$305,"&lt;&gt;")&gt;='Parâmetros'!$B$10,AVERAGEIFS('Histórico'!$K$6:$K$305,'Histórico'!$B$6:$B$305,B708,'Histórico'!$J$6:$J$305,"&lt;&gt;"),'Parâmetros'!$B$9))</f>
        <v/>
      </c>
      <c r="N708" s="44">
        <f>IF(L708="","",MAX(0,L708*(1-M708)))</f>
        <v/>
      </c>
      <c r="O708" s="44">
        <f>IF(L708="","",L708*(1+M708))</f>
        <v/>
      </c>
      <c r="P708" s="44">
        <f>IF(L708="","",IF(INDEX('Parâmetros'!$E$18:$E$117,MATCH(B708,'Parâmetros'!$A$18:$A$117,0))="","",INDEX('Parâmetros'!$E$18:$E$117,MATCH(B708,'Parâmetros'!$A$18:$A$117,0))+N(INDEX('Parâmetros'!$F$18:$F$117,MATCH(B708,'Parâmetros'!$A$18:$A$117,0)))-SUMIFS($L$6:L708,$B$6:B708,B708,$A$6:A708,"&lt;="&amp;A708)))</f>
        <v/>
      </c>
      <c r="Q708" s="44">
        <f>IF(P708="","",MAX(0,-P708))</f>
        <v/>
      </c>
      <c r="R708" s="43">
        <f>IF(B708="","",IF(L708="","SEM BASE",IF(P708="","ESTOQUE NÃO INFORMADO",IF(P708&lt;0,"RUPTURA PREVISTA",IF(D708="Sem histórico","USAR DEMANDA INICIAL",IF(D708="Histórico insuficiente","HISTÓRICO INSUFICIENTE","OK"))))))</f>
        <v/>
      </c>
    </row>
    <row r="709">
      <c r="A709" s="42">
        <f>IF(B709="","",EDATE(EOMONTH('Parâmetros'!$B$2,0)+1,MOD(ROW()-6,12)))</f>
        <v/>
      </c>
      <c r="B70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09" s="43">
        <f>IF(B709="","",INDEX('Parâmetros'!$B$18:$B$117,MATCH(B709,'Parâmetros'!$A$18:$A$117,0)))</f>
        <v/>
      </c>
      <c r="D709" s="43">
        <f>IF(B709="","",INDEX('Parâmetros'!$I$18:$I$117,MATCH(B709,'Parâmetros'!$A$18:$A$117,0)))</f>
        <v/>
      </c>
      <c r="E709" s="44">
        <f>IF(B709="","",IF(COUNTIFS('Histórico'!$B$6:$B$305,B709,'Histórico'!$A$6:$A$305,"&gt;="&amp;EDATE(EOMONTH('Parâmetros'!$B$2,0)+1,-'Parâmetros'!$B$4),'Histórico'!$A$6:$A$305,"&lt;="&amp;'Parâmetros'!$B$2,'Histórico'!$L$6:$L$305,"OK")&gt;='Parâmetros'!$B$11,AVERAGEIFS('Histórico'!$H$6:$H$305,'Histórico'!$B$6:$B$305,B709,'Histórico'!$A$6:$A$305,"&gt;="&amp;EDATE(EOMONTH('Parâmetros'!$B$2,0)+1,-'Parâmetros'!$B$4),'Histórico'!$A$6:$A$305,"&lt;="&amp;'Parâmetros'!$B$2,'Histórico'!$L$6:$L$305,"OK"),IF(INDEX('Parâmetros'!$G$18:$G$117,MATCH(B709,'Parâmetros'!$A$18:$A$117,0))="","",INDEX('Parâmetros'!$G$18:$G$117,MATCH(B709,'Parâmetros'!$A$18:$A$117,0)))))</f>
        <v/>
      </c>
      <c r="F709" s="45">
        <f>IF(B709="","",IF(COUNTIFS('Histórico'!$B$6:$B$305,B709,'Histórico'!$L$6:$L$305,"OK",'Histórico'!$M$6:$M$305,MONTH(A709),'Histórico'!$A$6:$A$305,"&lt;="&amp;'Parâmetros'!$B$2)&gt;='Parâmetros'!$B$12,MAX('Parâmetros'!$B$13,MIN('Parâmetros'!$B$14,IFERROR(AVERAGEIFS('Histórico'!$H$6:$H$305,'Histórico'!$B$6:$B$305,B709,'Histórico'!$L$6:$L$305,"OK",'Histórico'!$M$6:$M$305,MONTH(A709),'Histórico'!$A$6:$A$305,"&lt;="&amp;'Parâmetros'!$B$2)/AVERAGEIFS('Histórico'!$H$6:$H$305,'Histórico'!$B$6:$B$305,B709,'Histórico'!$L$6:$L$305,"OK",'Histórico'!$A$6:$A$305,"&lt;="&amp;'Parâmetros'!$B$2),1))),1))</f>
        <v/>
      </c>
      <c r="G709" s="45">
        <f>IF(OR(A709="",B709=""),"",MAX(0.1,1+SUMPRODUCT(--('Eventos'!$B$6:$B$105&lt;=EOMONTH(A709,0)),--('Eventos'!$C$6:$C$105&gt;=A709),--((('Eventos'!$D$6:$D$105=B709)+('Eventos'!$D$6:$D$105="TODOS"))&gt;0),--('Eventos'!$G$6:$G$105="Ativo"),--('Eventos'!$I$6:$I$105="OK"),'Eventos'!$F$6:$F$105)))</f>
        <v/>
      </c>
      <c r="H709" s="44">
        <f>IF(OR(B709="",E709=""),"",MAX(0,E709*F709*G709))</f>
        <v/>
      </c>
      <c r="I709" s="44">
        <f>IF(H709="","",H709*'Parâmetros'!$B$6)</f>
        <v/>
      </c>
      <c r="J709" s="44">
        <f>IF(H709="","",H709*'Parâmetros'!$B$7)</f>
        <v/>
      </c>
      <c r="K709" s="44">
        <f>IF(H709="","",H709*'Parâmetros'!$B$8)</f>
        <v/>
      </c>
      <c r="L709" s="44">
        <f>IF(H709="","",IF('Parâmetros'!$B$5="Conservador",I709,IF('Parâmetros'!$B$5="Otimista",K709,J709)))</f>
        <v/>
      </c>
      <c r="M709" s="46">
        <f>IF(B709="","",IF(COUNTIFS('Histórico'!$B$6:$B$305,B709,'Histórico'!$J$6:$J$305,"&lt;&gt;")&gt;='Parâmetros'!$B$10,AVERAGEIFS('Histórico'!$K$6:$K$305,'Histórico'!$B$6:$B$305,B709,'Histórico'!$J$6:$J$305,"&lt;&gt;"),'Parâmetros'!$B$9))</f>
        <v/>
      </c>
      <c r="N709" s="44">
        <f>IF(L709="","",MAX(0,L709*(1-M709)))</f>
        <v/>
      </c>
      <c r="O709" s="44">
        <f>IF(L709="","",L709*(1+M709))</f>
        <v/>
      </c>
      <c r="P709" s="44">
        <f>IF(L709="","",IF(INDEX('Parâmetros'!$E$18:$E$117,MATCH(B709,'Parâmetros'!$A$18:$A$117,0))="","",INDEX('Parâmetros'!$E$18:$E$117,MATCH(B709,'Parâmetros'!$A$18:$A$117,0))+N(INDEX('Parâmetros'!$F$18:$F$117,MATCH(B709,'Parâmetros'!$A$18:$A$117,0)))-SUMIFS($L$6:L709,$B$6:B709,B709,$A$6:A709,"&lt;="&amp;A709)))</f>
        <v/>
      </c>
      <c r="Q709" s="44">
        <f>IF(P709="","",MAX(0,-P709))</f>
        <v/>
      </c>
      <c r="R709" s="43">
        <f>IF(B709="","",IF(L709="","SEM BASE",IF(P709="","ESTOQUE NÃO INFORMADO",IF(P709&lt;0,"RUPTURA PREVISTA",IF(D709="Sem histórico","USAR DEMANDA INICIAL",IF(D709="Histórico insuficiente","HISTÓRICO INSUFICIENTE","OK"))))))</f>
        <v/>
      </c>
    </row>
    <row r="710">
      <c r="A710" s="42">
        <f>IF(B710="","",EDATE(EOMONTH('Parâmetros'!$B$2,0)+1,MOD(ROW()-6,12)))</f>
        <v/>
      </c>
      <c r="B71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10" s="43">
        <f>IF(B710="","",INDEX('Parâmetros'!$B$18:$B$117,MATCH(B710,'Parâmetros'!$A$18:$A$117,0)))</f>
        <v/>
      </c>
      <c r="D710" s="43">
        <f>IF(B710="","",INDEX('Parâmetros'!$I$18:$I$117,MATCH(B710,'Parâmetros'!$A$18:$A$117,0)))</f>
        <v/>
      </c>
      <c r="E710" s="44">
        <f>IF(B710="","",IF(COUNTIFS('Histórico'!$B$6:$B$305,B710,'Histórico'!$A$6:$A$305,"&gt;="&amp;EDATE(EOMONTH('Parâmetros'!$B$2,0)+1,-'Parâmetros'!$B$4),'Histórico'!$A$6:$A$305,"&lt;="&amp;'Parâmetros'!$B$2,'Histórico'!$L$6:$L$305,"OK")&gt;='Parâmetros'!$B$11,AVERAGEIFS('Histórico'!$H$6:$H$305,'Histórico'!$B$6:$B$305,B710,'Histórico'!$A$6:$A$305,"&gt;="&amp;EDATE(EOMONTH('Parâmetros'!$B$2,0)+1,-'Parâmetros'!$B$4),'Histórico'!$A$6:$A$305,"&lt;="&amp;'Parâmetros'!$B$2,'Histórico'!$L$6:$L$305,"OK"),IF(INDEX('Parâmetros'!$G$18:$G$117,MATCH(B710,'Parâmetros'!$A$18:$A$117,0))="","",INDEX('Parâmetros'!$G$18:$G$117,MATCH(B710,'Parâmetros'!$A$18:$A$117,0)))))</f>
        <v/>
      </c>
      <c r="F710" s="45">
        <f>IF(B710="","",IF(COUNTIFS('Histórico'!$B$6:$B$305,B710,'Histórico'!$L$6:$L$305,"OK",'Histórico'!$M$6:$M$305,MONTH(A710),'Histórico'!$A$6:$A$305,"&lt;="&amp;'Parâmetros'!$B$2)&gt;='Parâmetros'!$B$12,MAX('Parâmetros'!$B$13,MIN('Parâmetros'!$B$14,IFERROR(AVERAGEIFS('Histórico'!$H$6:$H$305,'Histórico'!$B$6:$B$305,B710,'Histórico'!$L$6:$L$305,"OK",'Histórico'!$M$6:$M$305,MONTH(A710),'Histórico'!$A$6:$A$305,"&lt;="&amp;'Parâmetros'!$B$2)/AVERAGEIFS('Histórico'!$H$6:$H$305,'Histórico'!$B$6:$B$305,B710,'Histórico'!$L$6:$L$305,"OK",'Histórico'!$A$6:$A$305,"&lt;="&amp;'Parâmetros'!$B$2),1))),1))</f>
        <v/>
      </c>
      <c r="G710" s="45">
        <f>IF(OR(A710="",B710=""),"",MAX(0.1,1+SUMPRODUCT(--('Eventos'!$B$6:$B$105&lt;=EOMONTH(A710,0)),--('Eventos'!$C$6:$C$105&gt;=A710),--((('Eventos'!$D$6:$D$105=B710)+('Eventos'!$D$6:$D$105="TODOS"))&gt;0),--('Eventos'!$G$6:$G$105="Ativo"),--('Eventos'!$I$6:$I$105="OK"),'Eventos'!$F$6:$F$105)))</f>
        <v/>
      </c>
      <c r="H710" s="44">
        <f>IF(OR(B710="",E710=""),"",MAX(0,E710*F710*G710))</f>
        <v/>
      </c>
      <c r="I710" s="44">
        <f>IF(H710="","",H710*'Parâmetros'!$B$6)</f>
        <v/>
      </c>
      <c r="J710" s="44">
        <f>IF(H710="","",H710*'Parâmetros'!$B$7)</f>
        <v/>
      </c>
      <c r="K710" s="44">
        <f>IF(H710="","",H710*'Parâmetros'!$B$8)</f>
        <v/>
      </c>
      <c r="L710" s="44">
        <f>IF(H710="","",IF('Parâmetros'!$B$5="Conservador",I710,IF('Parâmetros'!$B$5="Otimista",K710,J710)))</f>
        <v/>
      </c>
      <c r="M710" s="46">
        <f>IF(B710="","",IF(COUNTIFS('Histórico'!$B$6:$B$305,B710,'Histórico'!$J$6:$J$305,"&lt;&gt;")&gt;='Parâmetros'!$B$10,AVERAGEIFS('Histórico'!$K$6:$K$305,'Histórico'!$B$6:$B$305,B710,'Histórico'!$J$6:$J$305,"&lt;&gt;"),'Parâmetros'!$B$9))</f>
        <v/>
      </c>
      <c r="N710" s="44">
        <f>IF(L710="","",MAX(0,L710*(1-M710)))</f>
        <v/>
      </c>
      <c r="O710" s="44">
        <f>IF(L710="","",L710*(1+M710))</f>
        <v/>
      </c>
      <c r="P710" s="44">
        <f>IF(L710="","",IF(INDEX('Parâmetros'!$E$18:$E$117,MATCH(B710,'Parâmetros'!$A$18:$A$117,0))="","",INDEX('Parâmetros'!$E$18:$E$117,MATCH(B710,'Parâmetros'!$A$18:$A$117,0))+N(INDEX('Parâmetros'!$F$18:$F$117,MATCH(B710,'Parâmetros'!$A$18:$A$117,0)))-SUMIFS($L$6:L710,$B$6:B710,B710,$A$6:A710,"&lt;="&amp;A710)))</f>
        <v/>
      </c>
      <c r="Q710" s="44">
        <f>IF(P710="","",MAX(0,-P710))</f>
        <v/>
      </c>
      <c r="R710" s="43">
        <f>IF(B710="","",IF(L710="","SEM BASE",IF(P710="","ESTOQUE NÃO INFORMADO",IF(P710&lt;0,"RUPTURA PREVISTA",IF(D710="Sem histórico","USAR DEMANDA INICIAL",IF(D710="Histórico insuficiente","HISTÓRICO INSUFICIENTE","OK"))))))</f>
        <v/>
      </c>
    </row>
    <row r="711">
      <c r="A711" s="42">
        <f>IF(B711="","",EDATE(EOMONTH('Parâmetros'!$B$2,0)+1,MOD(ROW()-6,12)))</f>
        <v/>
      </c>
      <c r="B71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11" s="43">
        <f>IF(B711="","",INDEX('Parâmetros'!$B$18:$B$117,MATCH(B711,'Parâmetros'!$A$18:$A$117,0)))</f>
        <v/>
      </c>
      <c r="D711" s="43">
        <f>IF(B711="","",INDEX('Parâmetros'!$I$18:$I$117,MATCH(B711,'Parâmetros'!$A$18:$A$117,0)))</f>
        <v/>
      </c>
      <c r="E711" s="44">
        <f>IF(B711="","",IF(COUNTIFS('Histórico'!$B$6:$B$305,B711,'Histórico'!$A$6:$A$305,"&gt;="&amp;EDATE(EOMONTH('Parâmetros'!$B$2,0)+1,-'Parâmetros'!$B$4),'Histórico'!$A$6:$A$305,"&lt;="&amp;'Parâmetros'!$B$2,'Histórico'!$L$6:$L$305,"OK")&gt;='Parâmetros'!$B$11,AVERAGEIFS('Histórico'!$H$6:$H$305,'Histórico'!$B$6:$B$305,B711,'Histórico'!$A$6:$A$305,"&gt;="&amp;EDATE(EOMONTH('Parâmetros'!$B$2,0)+1,-'Parâmetros'!$B$4),'Histórico'!$A$6:$A$305,"&lt;="&amp;'Parâmetros'!$B$2,'Histórico'!$L$6:$L$305,"OK"),IF(INDEX('Parâmetros'!$G$18:$G$117,MATCH(B711,'Parâmetros'!$A$18:$A$117,0))="","",INDEX('Parâmetros'!$G$18:$G$117,MATCH(B711,'Parâmetros'!$A$18:$A$117,0)))))</f>
        <v/>
      </c>
      <c r="F711" s="45">
        <f>IF(B711="","",IF(COUNTIFS('Histórico'!$B$6:$B$305,B711,'Histórico'!$L$6:$L$305,"OK",'Histórico'!$M$6:$M$305,MONTH(A711),'Histórico'!$A$6:$A$305,"&lt;="&amp;'Parâmetros'!$B$2)&gt;='Parâmetros'!$B$12,MAX('Parâmetros'!$B$13,MIN('Parâmetros'!$B$14,IFERROR(AVERAGEIFS('Histórico'!$H$6:$H$305,'Histórico'!$B$6:$B$305,B711,'Histórico'!$L$6:$L$305,"OK",'Histórico'!$M$6:$M$305,MONTH(A711),'Histórico'!$A$6:$A$305,"&lt;="&amp;'Parâmetros'!$B$2)/AVERAGEIFS('Histórico'!$H$6:$H$305,'Histórico'!$B$6:$B$305,B711,'Histórico'!$L$6:$L$305,"OK",'Histórico'!$A$6:$A$305,"&lt;="&amp;'Parâmetros'!$B$2),1))),1))</f>
        <v/>
      </c>
      <c r="G711" s="45">
        <f>IF(OR(A711="",B711=""),"",MAX(0.1,1+SUMPRODUCT(--('Eventos'!$B$6:$B$105&lt;=EOMONTH(A711,0)),--('Eventos'!$C$6:$C$105&gt;=A711),--((('Eventos'!$D$6:$D$105=B711)+('Eventos'!$D$6:$D$105="TODOS"))&gt;0),--('Eventos'!$G$6:$G$105="Ativo"),--('Eventos'!$I$6:$I$105="OK"),'Eventos'!$F$6:$F$105)))</f>
        <v/>
      </c>
      <c r="H711" s="44">
        <f>IF(OR(B711="",E711=""),"",MAX(0,E711*F711*G711))</f>
        <v/>
      </c>
      <c r="I711" s="44">
        <f>IF(H711="","",H711*'Parâmetros'!$B$6)</f>
        <v/>
      </c>
      <c r="J711" s="44">
        <f>IF(H711="","",H711*'Parâmetros'!$B$7)</f>
        <v/>
      </c>
      <c r="K711" s="44">
        <f>IF(H711="","",H711*'Parâmetros'!$B$8)</f>
        <v/>
      </c>
      <c r="L711" s="44">
        <f>IF(H711="","",IF('Parâmetros'!$B$5="Conservador",I711,IF('Parâmetros'!$B$5="Otimista",K711,J711)))</f>
        <v/>
      </c>
      <c r="M711" s="46">
        <f>IF(B711="","",IF(COUNTIFS('Histórico'!$B$6:$B$305,B711,'Histórico'!$J$6:$J$305,"&lt;&gt;")&gt;='Parâmetros'!$B$10,AVERAGEIFS('Histórico'!$K$6:$K$305,'Histórico'!$B$6:$B$305,B711,'Histórico'!$J$6:$J$305,"&lt;&gt;"),'Parâmetros'!$B$9))</f>
        <v/>
      </c>
      <c r="N711" s="44">
        <f>IF(L711="","",MAX(0,L711*(1-M711)))</f>
        <v/>
      </c>
      <c r="O711" s="44">
        <f>IF(L711="","",L711*(1+M711))</f>
        <v/>
      </c>
      <c r="P711" s="44">
        <f>IF(L711="","",IF(INDEX('Parâmetros'!$E$18:$E$117,MATCH(B711,'Parâmetros'!$A$18:$A$117,0))="","",INDEX('Parâmetros'!$E$18:$E$117,MATCH(B711,'Parâmetros'!$A$18:$A$117,0))+N(INDEX('Parâmetros'!$F$18:$F$117,MATCH(B711,'Parâmetros'!$A$18:$A$117,0)))-SUMIFS($L$6:L711,$B$6:B711,B711,$A$6:A711,"&lt;="&amp;A711)))</f>
        <v/>
      </c>
      <c r="Q711" s="44">
        <f>IF(P711="","",MAX(0,-P711))</f>
        <v/>
      </c>
      <c r="R711" s="43">
        <f>IF(B711="","",IF(L711="","SEM BASE",IF(P711="","ESTOQUE NÃO INFORMADO",IF(P711&lt;0,"RUPTURA PREVISTA",IF(D711="Sem histórico","USAR DEMANDA INICIAL",IF(D711="Histórico insuficiente","HISTÓRICO INSUFICIENTE","OK"))))))</f>
        <v/>
      </c>
    </row>
    <row r="712">
      <c r="A712" s="42">
        <f>IF(B712="","",EDATE(EOMONTH('Parâmetros'!$B$2,0)+1,MOD(ROW()-6,12)))</f>
        <v/>
      </c>
      <c r="B71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12" s="43">
        <f>IF(B712="","",INDEX('Parâmetros'!$B$18:$B$117,MATCH(B712,'Parâmetros'!$A$18:$A$117,0)))</f>
        <v/>
      </c>
      <c r="D712" s="43">
        <f>IF(B712="","",INDEX('Parâmetros'!$I$18:$I$117,MATCH(B712,'Parâmetros'!$A$18:$A$117,0)))</f>
        <v/>
      </c>
      <c r="E712" s="44">
        <f>IF(B712="","",IF(COUNTIFS('Histórico'!$B$6:$B$305,B712,'Histórico'!$A$6:$A$305,"&gt;="&amp;EDATE(EOMONTH('Parâmetros'!$B$2,0)+1,-'Parâmetros'!$B$4),'Histórico'!$A$6:$A$305,"&lt;="&amp;'Parâmetros'!$B$2,'Histórico'!$L$6:$L$305,"OK")&gt;='Parâmetros'!$B$11,AVERAGEIFS('Histórico'!$H$6:$H$305,'Histórico'!$B$6:$B$305,B712,'Histórico'!$A$6:$A$305,"&gt;="&amp;EDATE(EOMONTH('Parâmetros'!$B$2,0)+1,-'Parâmetros'!$B$4),'Histórico'!$A$6:$A$305,"&lt;="&amp;'Parâmetros'!$B$2,'Histórico'!$L$6:$L$305,"OK"),IF(INDEX('Parâmetros'!$G$18:$G$117,MATCH(B712,'Parâmetros'!$A$18:$A$117,0))="","",INDEX('Parâmetros'!$G$18:$G$117,MATCH(B712,'Parâmetros'!$A$18:$A$117,0)))))</f>
        <v/>
      </c>
      <c r="F712" s="45">
        <f>IF(B712="","",IF(COUNTIFS('Histórico'!$B$6:$B$305,B712,'Histórico'!$L$6:$L$305,"OK",'Histórico'!$M$6:$M$305,MONTH(A712),'Histórico'!$A$6:$A$305,"&lt;="&amp;'Parâmetros'!$B$2)&gt;='Parâmetros'!$B$12,MAX('Parâmetros'!$B$13,MIN('Parâmetros'!$B$14,IFERROR(AVERAGEIFS('Histórico'!$H$6:$H$305,'Histórico'!$B$6:$B$305,B712,'Histórico'!$L$6:$L$305,"OK",'Histórico'!$M$6:$M$305,MONTH(A712),'Histórico'!$A$6:$A$305,"&lt;="&amp;'Parâmetros'!$B$2)/AVERAGEIFS('Histórico'!$H$6:$H$305,'Histórico'!$B$6:$B$305,B712,'Histórico'!$L$6:$L$305,"OK",'Histórico'!$A$6:$A$305,"&lt;="&amp;'Parâmetros'!$B$2),1))),1))</f>
        <v/>
      </c>
      <c r="G712" s="45">
        <f>IF(OR(A712="",B712=""),"",MAX(0.1,1+SUMPRODUCT(--('Eventos'!$B$6:$B$105&lt;=EOMONTH(A712,0)),--('Eventos'!$C$6:$C$105&gt;=A712),--((('Eventos'!$D$6:$D$105=B712)+('Eventos'!$D$6:$D$105="TODOS"))&gt;0),--('Eventos'!$G$6:$G$105="Ativo"),--('Eventos'!$I$6:$I$105="OK"),'Eventos'!$F$6:$F$105)))</f>
        <v/>
      </c>
      <c r="H712" s="44">
        <f>IF(OR(B712="",E712=""),"",MAX(0,E712*F712*G712))</f>
        <v/>
      </c>
      <c r="I712" s="44">
        <f>IF(H712="","",H712*'Parâmetros'!$B$6)</f>
        <v/>
      </c>
      <c r="J712" s="44">
        <f>IF(H712="","",H712*'Parâmetros'!$B$7)</f>
        <v/>
      </c>
      <c r="K712" s="44">
        <f>IF(H712="","",H712*'Parâmetros'!$B$8)</f>
        <v/>
      </c>
      <c r="L712" s="44">
        <f>IF(H712="","",IF('Parâmetros'!$B$5="Conservador",I712,IF('Parâmetros'!$B$5="Otimista",K712,J712)))</f>
        <v/>
      </c>
      <c r="M712" s="46">
        <f>IF(B712="","",IF(COUNTIFS('Histórico'!$B$6:$B$305,B712,'Histórico'!$J$6:$J$305,"&lt;&gt;")&gt;='Parâmetros'!$B$10,AVERAGEIFS('Histórico'!$K$6:$K$305,'Histórico'!$B$6:$B$305,B712,'Histórico'!$J$6:$J$305,"&lt;&gt;"),'Parâmetros'!$B$9))</f>
        <v/>
      </c>
      <c r="N712" s="44">
        <f>IF(L712="","",MAX(0,L712*(1-M712)))</f>
        <v/>
      </c>
      <c r="O712" s="44">
        <f>IF(L712="","",L712*(1+M712))</f>
        <v/>
      </c>
      <c r="P712" s="44">
        <f>IF(L712="","",IF(INDEX('Parâmetros'!$E$18:$E$117,MATCH(B712,'Parâmetros'!$A$18:$A$117,0))="","",INDEX('Parâmetros'!$E$18:$E$117,MATCH(B712,'Parâmetros'!$A$18:$A$117,0))+N(INDEX('Parâmetros'!$F$18:$F$117,MATCH(B712,'Parâmetros'!$A$18:$A$117,0)))-SUMIFS($L$6:L712,$B$6:B712,B712,$A$6:A712,"&lt;="&amp;A712)))</f>
        <v/>
      </c>
      <c r="Q712" s="44">
        <f>IF(P712="","",MAX(0,-P712))</f>
        <v/>
      </c>
      <c r="R712" s="43">
        <f>IF(B712="","",IF(L712="","SEM BASE",IF(P712="","ESTOQUE NÃO INFORMADO",IF(P712&lt;0,"RUPTURA PREVISTA",IF(D712="Sem histórico","USAR DEMANDA INICIAL",IF(D712="Histórico insuficiente","HISTÓRICO INSUFICIENTE","OK"))))))</f>
        <v/>
      </c>
    </row>
    <row r="713">
      <c r="A713" s="42">
        <f>IF(B713="","",EDATE(EOMONTH('Parâmetros'!$B$2,0)+1,MOD(ROW()-6,12)))</f>
        <v/>
      </c>
      <c r="B71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13" s="43">
        <f>IF(B713="","",INDEX('Parâmetros'!$B$18:$B$117,MATCH(B713,'Parâmetros'!$A$18:$A$117,0)))</f>
        <v/>
      </c>
      <c r="D713" s="43">
        <f>IF(B713="","",INDEX('Parâmetros'!$I$18:$I$117,MATCH(B713,'Parâmetros'!$A$18:$A$117,0)))</f>
        <v/>
      </c>
      <c r="E713" s="44">
        <f>IF(B713="","",IF(COUNTIFS('Histórico'!$B$6:$B$305,B713,'Histórico'!$A$6:$A$305,"&gt;="&amp;EDATE(EOMONTH('Parâmetros'!$B$2,0)+1,-'Parâmetros'!$B$4),'Histórico'!$A$6:$A$305,"&lt;="&amp;'Parâmetros'!$B$2,'Histórico'!$L$6:$L$305,"OK")&gt;='Parâmetros'!$B$11,AVERAGEIFS('Histórico'!$H$6:$H$305,'Histórico'!$B$6:$B$305,B713,'Histórico'!$A$6:$A$305,"&gt;="&amp;EDATE(EOMONTH('Parâmetros'!$B$2,0)+1,-'Parâmetros'!$B$4),'Histórico'!$A$6:$A$305,"&lt;="&amp;'Parâmetros'!$B$2,'Histórico'!$L$6:$L$305,"OK"),IF(INDEX('Parâmetros'!$G$18:$G$117,MATCH(B713,'Parâmetros'!$A$18:$A$117,0))="","",INDEX('Parâmetros'!$G$18:$G$117,MATCH(B713,'Parâmetros'!$A$18:$A$117,0)))))</f>
        <v/>
      </c>
      <c r="F713" s="45">
        <f>IF(B713="","",IF(COUNTIFS('Histórico'!$B$6:$B$305,B713,'Histórico'!$L$6:$L$305,"OK",'Histórico'!$M$6:$M$305,MONTH(A713),'Histórico'!$A$6:$A$305,"&lt;="&amp;'Parâmetros'!$B$2)&gt;='Parâmetros'!$B$12,MAX('Parâmetros'!$B$13,MIN('Parâmetros'!$B$14,IFERROR(AVERAGEIFS('Histórico'!$H$6:$H$305,'Histórico'!$B$6:$B$305,B713,'Histórico'!$L$6:$L$305,"OK",'Histórico'!$M$6:$M$305,MONTH(A713),'Histórico'!$A$6:$A$305,"&lt;="&amp;'Parâmetros'!$B$2)/AVERAGEIFS('Histórico'!$H$6:$H$305,'Histórico'!$B$6:$B$305,B713,'Histórico'!$L$6:$L$305,"OK",'Histórico'!$A$6:$A$305,"&lt;="&amp;'Parâmetros'!$B$2),1))),1))</f>
        <v/>
      </c>
      <c r="G713" s="45">
        <f>IF(OR(A713="",B713=""),"",MAX(0.1,1+SUMPRODUCT(--('Eventos'!$B$6:$B$105&lt;=EOMONTH(A713,0)),--('Eventos'!$C$6:$C$105&gt;=A713),--((('Eventos'!$D$6:$D$105=B713)+('Eventos'!$D$6:$D$105="TODOS"))&gt;0),--('Eventos'!$G$6:$G$105="Ativo"),--('Eventos'!$I$6:$I$105="OK"),'Eventos'!$F$6:$F$105)))</f>
        <v/>
      </c>
      <c r="H713" s="44">
        <f>IF(OR(B713="",E713=""),"",MAX(0,E713*F713*G713))</f>
        <v/>
      </c>
      <c r="I713" s="44">
        <f>IF(H713="","",H713*'Parâmetros'!$B$6)</f>
        <v/>
      </c>
      <c r="J713" s="44">
        <f>IF(H713="","",H713*'Parâmetros'!$B$7)</f>
        <v/>
      </c>
      <c r="K713" s="44">
        <f>IF(H713="","",H713*'Parâmetros'!$B$8)</f>
        <v/>
      </c>
      <c r="L713" s="44">
        <f>IF(H713="","",IF('Parâmetros'!$B$5="Conservador",I713,IF('Parâmetros'!$B$5="Otimista",K713,J713)))</f>
        <v/>
      </c>
      <c r="M713" s="46">
        <f>IF(B713="","",IF(COUNTIFS('Histórico'!$B$6:$B$305,B713,'Histórico'!$J$6:$J$305,"&lt;&gt;")&gt;='Parâmetros'!$B$10,AVERAGEIFS('Histórico'!$K$6:$K$305,'Histórico'!$B$6:$B$305,B713,'Histórico'!$J$6:$J$305,"&lt;&gt;"),'Parâmetros'!$B$9))</f>
        <v/>
      </c>
      <c r="N713" s="44">
        <f>IF(L713="","",MAX(0,L713*(1-M713)))</f>
        <v/>
      </c>
      <c r="O713" s="44">
        <f>IF(L713="","",L713*(1+M713))</f>
        <v/>
      </c>
      <c r="P713" s="44">
        <f>IF(L713="","",IF(INDEX('Parâmetros'!$E$18:$E$117,MATCH(B713,'Parâmetros'!$A$18:$A$117,0))="","",INDEX('Parâmetros'!$E$18:$E$117,MATCH(B713,'Parâmetros'!$A$18:$A$117,0))+N(INDEX('Parâmetros'!$F$18:$F$117,MATCH(B713,'Parâmetros'!$A$18:$A$117,0)))-SUMIFS($L$6:L713,$B$6:B713,B713,$A$6:A713,"&lt;="&amp;A713)))</f>
        <v/>
      </c>
      <c r="Q713" s="44">
        <f>IF(P713="","",MAX(0,-P713))</f>
        <v/>
      </c>
      <c r="R713" s="43">
        <f>IF(B713="","",IF(L713="","SEM BASE",IF(P713="","ESTOQUE NÃO INFORMADO",IF(P713&lt;0,"RUPTURA PREVISTA",IF(D713="Sem histórico","USAR DEMANDA INICIAL",IF(D713="Histórico insuficiente","HISTÓRICO INSUFICIENTE","OK"))))))</f>
        <v/>
      </c>
    </row>
    <row r="714">
      <c r="A714" s="42">
        <f>IF(B714="","",EDATE(EOMONTH('Parâmetros'!$B$2,0)+1,MOD(ROW()-6,12)))</f>
        <v/>
      </c>
      <c r="B71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14" s="43">
        <f>IF(B714="","",INDEX('Parâmetros'!$B$18:$B$117,MATCH(B714,'Parâmetros'!$A$18:$A$117,0)))</f>
        <v/>
      </c>
      <c r="D714" s="43">
        <f>IF(B714="","",INDEX('Parâmetros'!$I$18:$I$117,MATCH(B714,'Parâmetros'!$A$18:$A$117,0)))</f>
        <v/>
      </c>
      <c r="E714" s="44">
        <f>IF(B714="","",IF(COUNTIFS('Histórico'!$B$6:$B$305,B714,'Histórico'!$A$6:$A$305,"&gt;="&amp;EDATE(EOMONTH('Parâmetros'!$B$2,0)+1,-'Parâmetros'!$B$4),'Histórico'!$A$6:$A$305,"&lt;="&amp;'Parâmetros'!$B$2,'Histórico'!$L$6:$L$305,"OK")&gt;='Parâmetros'!$B$11,AVERAGEIFS('Histórico'!$H$6:$H$305,'Histórico'!$B$6:$B$305,B714,'Histórico'!$A$6:$A$305,"&gt;="&amp;EDATE(EOMONTH('Parâmetros'!$B$2,0)+1,-'Parâmetros'!$B$4),'Histórico'!$A$6:$A$305,"&lt;="&amp;'Parâmetros'!$B$2,'Histórico'!$L$6:$L$305,"OK"),IF(INDEX('Parâmetros'!$G$18:$G$117,MATCH(B714,'Parâmetros'!$A$18:$A$117,0))="","",INDEX('Parâmetros'!$G$18:$G$117,MATCH(B714,'Parâmetros'!$A$18:$A$117,0)))))</f>
        <v/>
      </c>
      <c r="F714" s="45">
        <f>IF(B714="","",IF(COUNTIFS('Histórico'!$B$6:$B$305,B714,'Histórico'!$L$6:$L$305,"OK",'Histórico'!$M$6:$M$305,MONTH(A714),'Histórico'!$A$6:$A$305,"&lt;="&amp;'Parâmetros'!$B$2)&gt;='Parâmetros'!$B$12,MAX('Parâmetros'!$B$13,MIN('Parâmetros'!$B$14,IFERROR(AVERAGEIFS('Histórico'!$H$6:$H$305,'Histórico'!$B$6:$B$305,B714,'Histórico'!$L$6:$L$305,"OK",'Histórico'!$M$6:$M$305,MONTH(A714),'Histórico'!$A$6:$A$305,"&lt;="&amp;'Parâmetros'!$B$2)/AVERAGEIFS('Histórico'!$H$6:$H$305,'Histórico'!$B$6:$B$305,B714,'Histórico'!$L$6:$L$305,"OK",'Histórico'!$A$6:$A$305,"&lt;="&amp;'Parâmetros'!$B$2),1))),1))</f>
        <v/>
      </c>
      <c r="G714" s="45">
        <f>IF(OR(A714="",B714=""),"",MAX(0.1,1+SUMPRODUCT(--('Eventos'!$B$6:$B$105&lt;=EOMONTH(A714,0)),--('Eventos'!$C$6:$C$105&gt;=A714),--((('Eventos'!$D$6:$D$105=B714)+('Eventos'!$D$6:$D$105="TODOS"))&gt;0),--('Eventos'!$G$6:$G$105="Ativo"),--('Eventos'!$I$6:$I$105="OK"),'Eventos'!$F$6:$F$105)))</f>
        <v/>
      </c>
      <c r="H714" s="44">
        <f>IF(OR(B714="",E714=""),"",MAX(0,E714*F714*G714))</f>
        <v/>
      </c>
      <c r="I714" s="44">
        <f>IF(H714="","",H714*'Parâmetros'!$B$6)</f>
        <v/>
      </c>
      <c r="J714" s="44">
        <f>IF(H714="","",H714*'Parâmetros'!$B$7)</f>
        <v/>
      </c>
      <c r="K714" s="44">
        <f>IF(H714="","",H714*'Parâmetros'!$B$8)</f>
        <v/>
      </c>
      <c r="L714" s="44">
        <f>IF(H714="","",IF('Parâmetros'!$B$5="Conservador",I714,IF('Parâmetros'!$B$5="Otimista",K714,J714)))</f>
        <v/>
      </c>
      <c r="M714" s="46">
        <f>IF(B714="","",IF(COUNTIFS('Histórico'!$B$6:$B$305,B714,'Histórico'!$J$6:$J$305,"&lt;&gt;")&gt;='Parâmetros'!$B$10,AVERAGEIFS('Histórico'!$K$6:$K$305,'Histórico'!$B$6:$B$305,B714,'Histórico'!$J$6:$J$305,"&lt;&gt;"),'Parâmetros'!$B$9))</f>
        <v/>
      </c>
      <c r="N714" s="44">
        <f>IF(L714="","",MAX(0,L714*(1-M714)))</f>
        <v/>
      </c>
      <c r="O714" s="44">
        <f>IF(L714="","",L714*(1+M714))</f>
        <v/>
      </c>
      <c r="P714" s="44">
        <f>IF(L714="","",IF(INDEX('Parâmetros'!$E$18:$E$117,MATCH(B714,'Parâmetros'!$A$18:$A$117,0))="","",INDEX('Parâmetros'!$E$18:$E$117,MATCH(B714,'Parâmetros'!$A$18:$A$117,0))+N(INDEX('Parâmetros'!$F$18:$F$117,MATCH(B714,'Parâmetros'!$A$18:$A$117,0)))-SUMIFS($L$6:L714,$B$6:B714,B714,$A$6:A714,"&lt;="&amp;A714)))</f>
        <v/>
      </c>
      <c r="Q714" s="44">
        <f>IF(P714="","",MAX(0,-P714))</f>
        <v/>
      </c>
      <c r="R714" s="43">
        <f>IF(B714="","",IF(L714="","SEM BASE",IF(P714="","ESTOQUE NÃO INFORMADO",IF(P714&lt;0,"RUPTURA PREVISTA",IF(D714="Sem histórico","USAR DEMANDA INICIAL",IF(D714="Histórico insuficiente","HISTÓRICO INSUFICIENTE","OK"))))))</f>
        <v/>
      </c>
    </row>
    <row r="715">
      <c r="A715" s="42">
        <f>IF(B715="","",EDATE(EOMONTH('Parâmetros'!$B$2,0)+1,MOD(ROW()-6,12)))</f>
        <v/>
      </c>
      <c r="B71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15" s="43">
        <f>IF(B715="","",INDEX('Parâmetros'!$B$18:$B$117,MATCH(B715,'Parâmetros'!$A$18:$A$117,0)))</f>
        <v/>
      </c>
      <c r="D715" s="43">
        <f>IF(B715="","",INDEX('Parâmetros'!$I$18:$I$117,MATCH(B715,'Parâmetros'!$A$18:$A$117,0)))</f>
        <v/>
      </c>
      <c r="E715" s="44">
        <f>IF(B715="","",IF(COUNTIFS('Histórico'!$B$6:$B$305,B715,'Histórico'!$A$6:$A$305,"&gt;="&amp;EDATE(EOMONTH('Parâmetros'!$B$2,0)+1,-'Parâmetros'!$B$4),'Histórico'!$A$6:$A$305,"&lt;="&amp;'Parâmetros'!$B$2,'Histórico'!$L$6:$L$305,"OK")&gt;='Parâmetros'!$B$11,AVERAGEIFS('Histórico'!$H$6:$H$305,'Histórico'!$B$6:$B$305,B715,'Histórico'!$A$6:$A$305,"&gt;="&amp;EDATE(EOMONTH('Parâmetros'!$B$2,0)+1,-'Parâmetros'!$B$4),'Histórico'!$A$6:$A$305,"&lt;="&amp;'Parâmetros'!$B$2,'Histórico'!$L$6:$L$305,"OK"),IF(INDEX('Parâmetros'!$G$18:$G$117,MATCH(B715,'Parâmetros'!$A$18:$A$117,0))="","",INDEX('Parâmetros'!$G$18:$G$117,MATCH(B715,'Parâmetros'!$A$18:$A$117,0)))))</f>
        <v/>
      </c>
      <c r="F715" s="45">
        <f>IF(B715="","",IF(COUNTIFS('Histórico'!$B$6:$B$305,B715,'Histórico'!$L$6:$L$305,"OK",'Histórico'!$M$6:$M$305,MONTH(A715),'Histórico'!$A$6:$A$305,"&lt;="&amp;'Parâmetros'!$B$2)&gt;='Parâmetros'!$B$12,MAX('Parâmetros'!$B$13,MIN('Parâmetros'!$B$14,IFERROR(AVERAGEIFS('Histórico'!$H$6:$H$305,'Histórico'!$B$6:$B$305,B715,'Histórico'!$L$6:$L$305,"OK",'Histórico'!$M$6:$M$305,MONTH(A715),'Histórico'!$A$6:$A$305,"&lt;="&amp;'Parâmetros'!$B$2)/AVERAGEIFS('Histórico'!$H$6:$H$305,'Histórico'!$B$6:$B$305,B715,'Histórico'!$L$6:$L$305,"OK",'Histórico'!$A$6:$A$305,"&lt;="&amp;'Parâmetros'!$B$2),1))),1))</f>
        <v/>
      </c>
      <c r="G715" s="45">
        <f>IF(OR(A715="",B715=""),"",MAX(0.1,1+SUMPRODUCT(--('Eventos'!$B$6:$B$105&lt;=EOMONTH(A715,0)),--('Eventos'!$C$6:$C$105&gt;=A715),--((('Eventos'!$D$6:$D$105=B715)+('Eventos'!$D$6:$D$105="TODOS"))&gt;0),--('Eventos'!$G$6:$G$105="Ativo"),--('Eventos'!$I$6:$I$105="OK"),'Eventos'!$F$6:$F$105)))</f>
        <v/>
      </c>
      <c r="H715" s="44">
        <f>IF(OR(B715="",E715=""),"",MAX(0,E715*F715*G715))</f>
        <v/>
      </c>
      <c r="I715" s="44">
        <f>IF(H715="","",H715*'Parâmetros'!$B$6)</f>
        <v/>
      </c>
      <c r="J715" s="44">
        <f>IF(H715="","",H715*'Parâmetros'!$B$7)</f>
        <v/>
      </c>
      <c r="K715" s="44">
        <f>IF(H715="","",H715*'Parâmetros'!$B$8)</f>
        <v/>
      </c>
      <c r="L715" s="44">
        <f>IF(H715="","",IF('Parâmetros'!$B$5="Conservador",I715,IF('Parâmetros'!$B$5="Otimista",K715,J715)))</f>
        <v/>
      </c>
      <c r="M715" s="46">
        <f>IF(B715="","",IF(COUNTIFS('Histórico'!$B$6:$B$305,B715,'Histórico'!$J$6:$J$305,"&lt;&gt;")&gt;='Parâmetros'!$B$10,AVERAGEIFS('Histórico'!$K$6:$K$305,'Histórico'!$B$6:$B$305,B715,'Histórico'!$J$6:$J$305,"&lt;&gt;"),'Parâmetros'!$B$9))</f>
        <v/>
      </c>
      <c r="N715" s="44">
        <f>IF(L715="","",MAX(0,L715*(1-M715)))</f>
        <v/>
      </c>
      <c r="O715" s="44">
        <f>IF(L715="","",L715*(1+M715))</f>
        <v/>
      </c>
      <c r="P715" s="44">
        <f>IF(L715="","",IF(INDEX('Parâmetros'!$E$18:$E$117,MATCH(B715,'Parâmetros'!$A$18:$A$117,0))="","",INDEX('Parâmetros'!$E$18:$E$117,MATCH(B715,'Parâmetros'!$A$18:$A$117,0))+N(INDEX('Parâmetros'!$F$18:$F$117,MATCH(B715,'Parâmetros'!$A$18:$A$117,0)))-SUMIFS($L$6:L715,$B$6:B715,B715,$A$6:A715,"&lt;="&amp;A715)))</f>
        <v/>
      </c>
      <c r="Q715" s="44">
        <f>IF(P715="","",MAX(0,-P715))</f>
        <v/>
      </c>
      <c r="R715" s="43">
        <f>IF(B715="","",IF(L715="","SEM BASE",IF(P715="","ESTOQUE NÃO INFORMADO",IF(P715&lt;0,"RUPTURA PREVISTA",IF(D715="Sem histórico","USAR DEMANDA INICIAL",IF(D715="Histórico insuficiente","HISTÓRICO INSUFICIENTE","OK"))))))</f>
        <v/>
      </c>
    </row>
    <row r="716">
      <c r="A716" s="42">
        <f>IF(B716="","",EDATE(EOMONTH('Parâmetros'!$B$2,0)+1,MOD(ROW()-6,12)))</f>
        <v/>
      </c>
      <c r="B71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16" s="43">
        <f>IF(B716="","",INDEX('Parâmetros'!$B$18:$B$117,MATCH(B716,'Parâmetros'!$A$18:$A$117,0)))</f>
        <v/>
      </c>
      <c r="D716" s="43">
        <f>IF(B716="","",INDEX('Parâmetros'!$I$18:$I$117,MATCH(B716,'Parâmetros'!$A$18:$A$117,0)))</f>
        <v/>
      </c>
      <c r="E716" s="44">
        <f>IF(B716="","",IF(COUNTIFS('Histórico'!$B$6:$B$305,B716,'Histórico'!$A$6:$A$305,"&gt;="&amp;EDATE(EOMONTH('Parâmetros'!$B$2,0)+1,-'Parâmetros'!$B$4),'Histórico'!$A$6:$A$305,"&lt;="&amp;'Parâmetros'!$B$2,'Histórico'!$L$6:$L$305,"OK")&gt;='Parâmetros'!$B$11,AVERAGEIFS('Histórico'!$H$6:$H$305,'Histórico'!$B$6:$B$305,B716,'Histórico'!$A$6:$A$305,"&gt;="&amp;EDATE(EOMONTH('Parâmetros'!$B$2,0)+1,-'Parâmetros'!$B$4),'Histórico'!$A$6:$A$305,"&lt;="&amp;'Parâmetros'!$B$2,'Histórico'!$L$6:$L$305,"OK"),IF(INDEX('Parâmetros'!$G$18:$G$117,MATCH(B716,'Parâmetros'!$A$18:$A$117,0))="","",INDEX('Parâmetros'!$G$18:$G$117,MATCH(B716,'Parâmetros'!$A$18:$A$117,0)))))</f>
        <v/>
      </c>
      <c r="F716" s="45">
        <f>IF(B716="","",IF(COUNTIFS('Histórico'!$B$6:$B$305,B716,'Histórico'!$L$6:$L$305,"OK",'Histórico'!$M$6:$M$305,MONTH(A716),'Histórico'!$A$6:$A$305,"&lt;="&amp;'Parâmetros'!$B$2)&gt;='Parâmetros'!$B$12,MAX('Parâmetros'!$B$13,MIN('Parâmetros'!$B$14,IFERROR(AVERAGEIFS('Histórico'!$H$6:$H$305,'Histórico'!$B$6:$B$305,B716,'Histórico'!$L$6:$L$305,"OK",'Histórico'!$M$6:$M$305,MONTH(A716),'Histórico'!$A$6:$A$305,"&lt;="&amp;'Parâmetros'!$B$2)/AVERAGEIFS('Histórico'!$H$6:$H$305,'Histórico'!$B$6:$B$305,B716,'Histórico'!$L$6:$L$305,"OK",'Histórico'!$A$6:$A$305,"&lt;="&amp;'Parâmetros'!$B$2),1))),1))</f>
        <v/>
      </c>
      <c r="G716" s="45">
        <f>IF(OR(A716="",B716=""),"",MAX(0.1,1+SUMPRODUCT(--('Eventos'!$B$6:$B$105&lt;=EOMONTH(A716,0)),--('Eventos'!$C$6:$C$105&gt;=A716),--((('Eventos'!$D$6:$D$105=B716)+('Eventos'!$D$6:$D$105="TODOS"))&gt;0),--('Eventos'!$G$6:$G$105="Ativo"),--('Eventos'!$I$6:$I$105="OK"),'Eventos'!$F$6:$F$105)))</f>
        <v/>
      </c>
      <c r="H716" s="44">
        <f>IF(OR(B716="",E716=""),"",MAX(0,E716*F716*G716))</f>
        <v/>
      </c>
      <c r="I716" s="44">
        <f>IF(H716="","",H716*'Parâmetros'!$B$6)</f>
        <v/>
      </c>
      <c r="J716" s="44">
        <f>IF(H716="","",H716*'Parâmetros'!$B$7)</f>
        <v/>
      </c>
      <c r="K716" s="44">
        <f>IF(H716="","",H716*'Parâmetros'!$B$8)</f>
        <v/>
      </c>
      <c r="L716" s="44">
        <f>IF(H716="","",IF('Parâmetros'!$B$5="Conservador",I716,IF('Parâmetros'!$B$5="Otimista",K716,J716)))</f>
        <v/>
      </c>
      <c r="M716" s="46">
        <f>IF(B716="","",IF(COUNTIFS('Histórico'!$B$6:$B$305,B716,'Histórico'!$J$6:$J$305,"&lt;&gt;")&gt;='Parâmetros'!$B$10,AVERAGEIFS('Histórico'!$K$6:$K$305,'Histórico'!$B$6:$B$305,B716,'Histórico'!$J$6:$J$305,"&lt;&gt;"),'Parâmetros'!$B$9))</f>
        <v/>
      </c>
      <c r="N716" s="44">
        <f>IF(L716="","",MAX(0,L716*(1-M716)))</f>
        <v/>
      </c>
      <c r="O716" s="44">
        <f>IF(L716="","",L716*(1+M716))</f>
        <v/>
      </c>
      <c r="P716" s="44">
        <f>IF(L716="","",IF(INDEX('Parâmetros'!$E$18:$E$117,MATCH(B716,'Parâmetros'!$A$18:$A$117,0))="","",INDEX('Parâmetros'!$E$18:$E$117,MATCH(B716,'Parâmetros'!$A$18:$A$117,0))+N(INDEX('Parâmetros'!$F$18:$F$117,MATCH(B716,'Parâmetros'!$A$18:$A$117,0)))-SUMIFS($L$6:L716,$B$6:B716,B716,$A$6:A716,"&lt;="&amp;A716)))</f>
        <v/>
      </c>
      <c r="Q716" s="44">
        <f>IF(P716="","",MAX(0,-P716))</f>
        <v/>
      </c>
      <c r="R716" s="43">
        <f>IF(B716="","",IF(L716="","SEM BASE",IF(P716="","ESTOQUE NÃO INFORMADO",IF(P716&lt;0,"RUPTURA PREVISTA",IF(D716="Sem histórico","USAR DEMANDA INICIAL",IF(D716="Histórico insuficiente","HISTÓRICO INSUFICIENTE","OK"))))))</f>
        <v/>
      </c>
    </row>
    <row r="717">
      <c r="A717" s="42">
        <f>IF(B717="","",EDATE(EOMONTH('Parâmetros'!$B$2,0)+1,MOD(ROW()-6,12)))</f>
        <v/>
      </c>
      <c r="B71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17" s="43">
        <f>IF(B717="","",INDEX('Parâmetros'!$B$18:$B$117,MATCH(B717,'Parâmetros'!$A$18:$A$117,0)))</f>
        <v/>
      </c>
      <c r="D717" s="43">
        <f>IF(B717="","",INDEX('Parâmetros'!$I$18:$I$117,MATCH(B717,'Parâmetros'!$A$18:$A$117,0)))</f>
        <v/>
      </c>
      <c r="E717" s="44">
        <f>IF(B717="","",IF(COUNTIFS('Histórico'!$B$6:$B$305,B717,'Histórico'!$A$6:$A$305,"&gt;="&amp;EDATE(EOMONTH('Parâmetros'!$B$2,0)+1,-'Parâmetros'!$B$4),'Histórico'!$A$6:$A$305,"&lt;="&amp;'Parâmetros'!$B$2,'Histórico'!$L$6:$L$305,"OK")&gt;='Parâmetros'!$B$11,AVERAGEIFS('Histórico'!$H$6:$H$305,'Histórico'!$B$6:$B$305,B717,'Histórico'!$A$6:$A$305,"&gt;="&amp;EDATE(EOMONTH('Parâmetros'!$B$2,0)+1,-'Parâmetros'!$B$4),'Histórico'!$A$6:$A$305,"&lt;="&amp;'Parâmetros'!$B$2,'Histórico'!$L$6:$L$305,"OK"),IF(INDEX('Parâmetros'!$G$18:$G$117,MATCH(B717,'Parâmetros'!$A$18:$A$117,0))="","",INDEX('Parâmetros'!$G$18:$G$117,MATCH(B717,'Parâmetros'!$A$18:$A$117,0)))))</f>
        <v/>
      </c>
      <c r="F717" s="45">
        <f>IF(B717="","",IF(COUNTIFS('Histórico'!$B$6:$B$305,B717,'Histórico'!$L$6:$L$305,"OK",'Histórico'!$M$6:$M$305,MONTH(A717),'Histórico'!$A$6:$A$305,"&lt;="&amp;'Parâmetros'!$B$2)&gt;='Parâmetros'!$B$12,MAX('Parâmetros'!$B$13,MIN('Parâmetros'!$B$14,IFERROR(AVERAGEIFS('Histórico'!$H$6:$H$305,'Histórico'!$B$6:$B$305,B717,'Histórico'!$L$6:$L$305,"OK",'Histórico'!$M$6:$M$305,MONTH(A717),'Histórico'!$A$6:$A$305,"&lt;="&amp;'Parâmetros'!$B$2)/AVERAGEIFS('Histórico'!$H$6:$H$305,'Histórico'!$B$6:$B$305,B717,'Histórico'!$L$6:$L$305,"OK",'Histórico'!$A$6:$A$305,"&lt;="&amp;'Parâmetros'!$B$2),1))),1))</f>
        <v/>
      </c>
      <c r="G717" s="45">
        <f>IF(OR(A717="",B717=""),"",MAX(0.1,1+SUMPRODUCT(--('Eventos'!$B$6:$B$105&lt;=EOMONTH(A717,0)),--('Eventos'!$C$6:$C$105&gt;=A717),--((('Eventos'!$D$6:$D$105=B717)+('Eventos'!$D$6:$D$105="TODOS"))&gt;0),--('Eventos'!$G$6:$G$105="Ativo"),--('Eventos'!$I$6:$I$105="OK"),'Eventos'!$F$6:$F$105)))</f>
        <v/>
      </c>
      <c r="H717" s="44">
        <f>IF(OR(B717="",E717=""),"",MAX(0,E717*F717*G717))</f>
        <v/>
      </c>
      <c r="I717" s="44">
        <f>IF(H717="","",H717*'Parâmetros'!$B$6)</f>
        <v/>
      </c>
      <c r="J717" s="44">
        <f>IF(H717="","",H717*'Parâmetros'!$B$7)</f>
        <v/>
      </c>
      <c r="K717" s="44">
        <f>IF(H717="","",H717*'Parâmetros'!$B$8)</f>
        <v/>
      </c>
      <c r="L717" s="44">
        <f>IF(H717="","",IF('Parâmetros'!$B$5="Conservador",I717,IF('Parâmetros'!$B$5="Otimista",K717,J717)))</f>
        <v/>
      </c>
      <c r="M717" s="46">
        <f>IF(B717="","",IF(COUNTIFS('Histórico'!$B$6:$B$305,B717,'Histórico'!$J$6:$J$305,"&lt;&gt;")&gt;='Parâmetros'!$B$10,AVERAGEIFS('Histórico'!$K$6:$K$305,'Histórico'!$B$6:$B$305,B717,'Histórico'!$J$6:$J$305,"&lt;&gt;"),'Parâmetros'!$B$9))</f>
        <v/>
      </c>
      <c r="N717" s="44">
        <f>IF(L717="","",MAX(0,L717*(1-M717)))</f>
        <v/>
      </c>
      <c r="O717" s="44">
        <f>IF(L717="","",L717*(1+M717))</f>
        <v/>
      </c>
      <c r="P717" s="44">
        <f>IF(L717="","",IF(INDEX('Parâmetros'!$E$18:$E$117,MATCH(B717,'Parâmetros'!$A$18:$A$117,0))="","",INDEX('Parâmetros'!$E$18:$E$117,MATCH(B717,'Parâmetros'!$A$18:$A$117,0))+N(INDEX('Parâmetros'!$F$18:$F$117,MATCH(B717,'Parâmetros'!$A$18:$A$117,0)))-SUMIFS($L$6:L717,$B$6:B717,B717,$A$6:A717,"&lt;="&amp;A717)))</f>
        <v/>
      </c>
      <c r="Q717" s="44">
        <f>IF(P717="","",MAX(0,-P717))</f>
        <v/>
      </c>
      <c r="R717" s="43">
        <f>IF(B717="","",IF(L717="","SEM BASE",IF(P717="","ESTOQUE NÃO INFORMADO",IF(P717&lt;0,"RUPTURA PREVISTA",IF(D717="Sem histórico","USAR DEMANDA INICIAL",IF(D717="Histórico insuficiente","HISTÓRICO INSUFICIENTE","OK"))))))</f>
        <v/>
      </c>
    </row>
    <row r="718">
      <c r="A718" s="42">
        <f>IF(B718="","",EDATE(EOMONTH('Parâmetros'!$B$2,0)+1,MOD(ROW()-6,12)))</f>
        <v/>
      </c>
      <c r="B71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18" s="43">
        <f>IF(B718="","",INDEX('Parâmetros'!$B$18:$B$117,MATCH(B718,'Parâmetros'!$A$18:$A$117,0)))</f>
        <v/>
      </c>
      <c r="D718" s="43">
        <f>IF(B718="","",INDEX('Parâmetros'!$I$18:$I$117,MATCH(B718,'Parâmetros'!$A$18:$A$117,0)))</f>
        <v/>
      </c>
      <c r="E718" s="44">
        <f>IF(B718="","",IF(COUNTIFS('Histórico'!$B$6:$B$305,B718,'Histórico'!$A$6:$A$305,"&gt;="&amp;EDATE(EOMONTH('Parâmetros'!$B$2,0)+1,-'Parâmetros'!$B$4),'Histórico'!$A$6:$A$305,"&lt;="&amp;'Parâmetros'!$B$2,'Histórico'!$L$6:$L$305,"OK")&gt;='Parâmetros'!$B$11,AVERAGEIFS('Histórico'!$H$6:$H$305,'Histórico'!$B$6:$B$305,B718,'Histórico'!$A$6:$A$305,"&gt;="&amp;EDATE(EOMONTH('Parâmetros'!$B$2,0)+1,-'Parâmetros'!$B$4),'Histórico'!$A$6:$A$305,"&lt;="&amp;'Parâmetros'!$B$2,'Histórico'!$L$6:$L$305,"OK"),IF(INDEX('Parâmetros'!$G$18:$G$117,MATCH(B718,'Parâmetros'!$A$18:$A$117,0))="","",INDEX('Parâmetros'!$G$18:$G$117,MATCH(B718,'Parâmetros'!$A$18:$A$117,0)))))</f>
        <v/>
      </c>
      <c r="F718" s="45">
        <f>IF(B718="","",IF(COUNTIFS('Histórico'!$B$6:$B$305,B718,'Histórico'!$L$6:$L$305,"OK",'Histórico'!$M$6:$M$305,MONTH(A718),'Histórico'!$A$6:$A$305,"&lt;="&amp;'Parâmetros'!$B$2)&gt;='Parâmetros'!$B$12,MAX('Parâmetros'!$B$13,MIN('Parâmetros'!$B$14,IFERROR(AVERAGEIFS('Histórico'!$H$6:$H$305,'Histórico'!$B$6:$B$305,B718,'Histórico'!$L$6:$L$305,"OK",'Histórico'!$M$6:$M$305,MONTH(A718),'Histórico'!$A$6:$A$305,"&lt;="&amp;'Parâmetros'!$B$2)/AVERAGEIFS('Histórico'!$H$6:$H$305,'Histórico'!$B$6:$B$305,B718,'Histórico'!$L$6:$L$305,"OK",'Histórico'!$A$6:$A$305,"&lt;="&amp;'Parâmetros'!$B$2),1))),1))</f>
        <v/>
      </c>
      <c r="G718" s="45">
        <f>IF(OR(A718="",B718=""),"",MAX(0.1,1+SUMPRODUCT(--('Eventos'!$B$6:$B$105&lt;=EOMONTH(A718,0)),--('Eventos'!$C$6:$C$105&gt;=A718),--((('Eventos'!$D$6:$D$105=B718)+('Eventos'!$D$6:$D$105="TODOS"))&gt;0),--('Eventos'!$G$6:$G$105="Ativo"),--('Eventos'!$I$6:$I$105="OK"),'Eventos'!$F$6:$F$105)))</f>
        <v/>
      </c>
      <c r="H718" s="44">
        <f>IF(OR(B718="",E718=""),"",MAX(0,E718*F718*G718))</f>
        <v/>
      </c>
      <c r="I718" s="44">
        <f>IF(H718="","",H718*'Parâmetros'!$B$6)</f>
        <v/>
      </c>
      <c r="J718" s="44">
        <f>IF(H718="","",H718*'Parâmetros'!$B$7)</f>
        <v/>
      </c>
      <c r="K718" s="44">
        <f>IF(H718="","",H718*'Parâmetros'!$B$8)</f>
        <v/>
      </c>
      <c r="L718" s="44">
        <f>IF(H718="","",IF('Parâmetros'!$B$5="Conservador",I718,IF('Parâmetros'!$B$5="Otimista",K718,J718)))</f>
        <v/>
      </c>
      <c r="M718" s="46">
        <f>IF(B718="","",IF(COUNTIFS('Histórico'!$B$6:$B$305,B718,'Histórico'!$J$6:$J$305,"&lt;&gt;")&gt;='Parâmetros'!$B$10,AVERAGEIFS('Histórico'!$K$6:$K$305,'Histórico'!$B$6:$B$305,B718,'Histórico'!$J$6:$J$305,"&lt;&gt;"),'Parâmetros'!$B$9))</f>
        <v/>
      </c>
      <c r="N718" s="44">
        <f>IF(L718="","",MAX(0,L718*(1-M718)))</f>
        <v/>
      </c>
      <c r="O718" s="44">
        <f>IF(L718="","",L718*(1+M718))</f>
        <v/>
      </c>
      <c r="P718" s="44">
        <f>IF(L718="","",IF(INDEX('Parâmetros'!$E$18:$E$117,MATCH(B718,'Parâmetros'!$A$18:$A$117,0))="","",INDEX('Parâmetros'!$E$18:$E$117,MATCH(B718,'Parâmetros'!$A$18:$A$117,0))+N(INDEX('Parâmetros'!$F$18:$F$117,MATCH(B718,'Parâmetros'!$A$18:$A$117,0)))-SUMIFS($L$6:L718,$B$6:B718,B718,$A$6:A718,"&lt;="&amp;A718)))</f>
        <v/>
      </c>
      <c r="Q718" s="44">
        <f>IF(P718="","",MAX(0,-P718))</f>
        <v/>
      </c>
      <c r="R718" s="43">
        <f>IF(B718="","",IF(L718="","SEM BASE",IF(P718="","ESTOQUE NÃO INFORMADO",IF(P718&lt;0,"RUPTURA PREVISTA",IF(D718="Sem histórico","USAR DEMANDA INICIAL",IF(D718="Histórico insuficiente","HISTÓRICO INSUFICIENTE","OK"))))))</f>
        <v/>
      </c>
    </row>
    <row r="719">
      <c r="A719" s="42">
        <f>IF(B719="","",EDATE(EOMONTH('Parâmetros'!$B$2,0)+1,MOD(ROW()-6,12)))</f>
        <v/>
      </c>
      <c r="B71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19" s="43">
        <f>IF(B719="","",INDEX('Parâmetros'!$B$18:$B$117,MATCH(B719,'Parâmetros'!$A$18:$A$117,0)))</f>
        <v/>
      </c>
      <c r="D719" s="43">
        <f>IF(B719="","",INDEX('Parâmetros'!$I$18:$I$117,MATCH(B719,'Parâmetros'!$A$18:$A$117,0)))</f>
        <v/>
      </c>
      <c r="E719" s="44">
        <f>IF(B719="","",IF(COUNTIFS('Histórico'!$B$6:$B$305,B719,'Histórico'!$A$6:$A$305,"&gt;="&amp;EDATE(EOMONTH('Parâmetros'!$B$2,0)+1,-'Parâmetros'!$B$4),'Histórico'!$A$6:$A$305,"&lt;="&amp;'Parâmetros'!$B$2,'Histórico'!$L$6:$L$305,"OK")&gt;='Parâmetros'!$B$11,AVERAGEIFS('Histórico'!$H$6:$H$305,'Histórico'!$B$6:$B$305,B719,'Histórico'!$A$6:$A$305,"&gt;="&amp;EDATE(EOMONTH('Parâmetros'!$B$2,0)+1,-'Parâmetros'!$B$4),'Histórico'!$A$6:$A$305,"&lt;="&amp;'Parâmetros'!$B$2,'Histórico'!$L$6:$L$305,"OK"),IF(INDEX('Parâmetros'!$G$18:$G$117,MATCH(B719,'Parâmetros'!$A$18:$A$117,0))="","",INDEX('Parâmetros'!$G$18:$G$117,MATCH(B719,'Parâmetros'!$A$18:$A$117,0)))))</f>
        <v/>
      </c>
      <c r="F719" s="45">
        <f>IF(B719="","",IF(COUNTIFS('Histórico'!$B$6:$B$305,B719,'Histórico'!$L$6:$L$305,"OK",'Histórico'!$M$6:$M$305,MONTH(A719),'Histórico'!$A$6:$A$305,"&lt;="&amp;'Parâmetros'!$B$2)&gt;='Parâmetros'!$B$12,MAX('Parâmetros'!$B$13,MIN('Parâmetros'!$B$14,IFERROR(AVERAGEIFS('Histórico'!$H$6:$H$305,'Histórico'!$B$6:$B$305,B719,'Histórico'!$L$6:$L$305,"OK",'Histórico'!$M$6:$M$305,MONTH(A719),'Histórico'!$A$6:$A$305,"&lt;="&amp;'Parâmetros'!$B$2)/AVERAGEIFS('Histórico'!$H$6:$H$305,'Histórico'!$B$6:$B$305,B719,'Histórico'!$L$6:$L$305,"OK",'Histórico'!$A$6:$A$305,"&lt;="&amp;'Parâmetros'!$B$2),1))),1))</f>
        <v/>
      </c>
      <c r="G719" s="45">
        <f>IF(OR(A719="",B719=""),"",MAX(0.1,1+SUMPRODUCT(--('Eventos'!$B$6:$B$105&lt;=EOMONTH(A719,0)),--('Eventos'!$C$6:$C$105&gt;=A719),--((('Eventos'!$D$6:$D$105=B719)+('Eventos'!$D$6:$D$105="TODOS"))&gt;0),--('Eventos'!$G$6:$G$105="Ativo"),--('Eventos'!$I$6:$I$105="OK"),'Eventos'!$F$6:$F$105)))</f>
        <v/>
      </c>
      <c r="H719" s="44">
        <f>IF(OR(B719="",E719=""),"",MAX(0,E719*F719*G719))</f>
        <v/>
      </c>
      <c r="I719" s="44">
        <f>IF(H719="","",H719*'Parâmetros'!$B$6)</f>
        <v/>
      </c>
      <c r="J719" s="44">
        <f>IF(H719="","",H719*'Parâmetros'!$B$7)</f>
        <v/>
      </c>
      <c r="K719" s="44">
        <f>IF(H719="","",H719*'Parâmetros'!$B$8)</f>
        <v/>
      </c>
      <c r="L719" s="44">
        <f>IF(H719="","",IF('Parâmetros'!$B$5="Conservador",I719,IF('Parâmetros'!$B$5="Otimista",K719,J719)))</f>
        <v/>
      </c>
      <c r="M719" s="46">
        <f>IF(B719="","",IF(COUNTIFS('Histórico'!$B$6:$B$305,B719,'Histórico'!$J$6:$J$305,"&lt;&gt;")&gt;='Parâmetros'!$B$10,AVERAGEIFS('Histórico'!$K$6:$K$305,'Histórico'!$B$6:$B$305,B719,'Histórico'!$J$6:$J$305,"&lt;&gt;"),'Parâmetros'!$B$9))</f>
        <v/>
      </c>
      <c r="N719" s="44">
        <f>IF(L719="","",MAX(0,L719*(1-M719)))</f>
        <v/>
      </c>
      <c r="O719" s="44">
        <f>IF(L719="","",L719*(1+M719))</f>
        <v/>
      </c>
      <c r="P719" s="44">
        <f>IF(L719="","",IF(INDEX('Parâmetros'!$E$18:$E$117,MATCH(B719,'Parâmetros'!$A$18:$A$117,0))="","",INDEX('Parâmetros'!$E$18:$E$117,MATCH(B719,'Parâmetros'!$A$18:$A$117,0))+N(INDEX('Parâmetros'!$F$18:$F$117,MATCH(B719,'Parâmetros'!$A$18:$A$117,0)))-SUMIFS($L$6:L719,$B$6:B719,B719,$A$6:A719,"&lt;="&amp;A719)))</f>
        <v/>
      </c>
      <c r="Q719" s="44">
        <f>IF(P719="","",MAX(0,-P719))</f>
        <v/>
      </c>
      <c r="R719" s="43">
        <f>IF(B719="","",IF(L719="","SEM BASE",IF(P719="","ESTOQUE NÃO INFORMADO",IF(P719&lt;0,"RUPTURA PREVISTA",IF(D719="Sem histórico","USAR DEMANDA INICIAL",IF(D719="Histórico insuficiente","HISTÓRICO INSUFICIENTE","OK"))))))</f>
        <v/>
      </c>
    </row>
    <row r="720">
      <c r="A720" s="42">
        <f>IF(B720="","",EDATE(EOMONTH('Parâmetros'!$B$2,0)+1,MOD(ROW()-6,12)))</f>
        <v/>
      </c>
      <c r="B72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20" s="43">
        <f>IF(B720="","",INDEX('Parâmetros'!$B$18:$B$117,MATCH(B720,'Parâmetros'!$A$18:$A$117,0)))</f>
        <v/>
      </c>
      <c r="D720" s="43">
        <f>IF(B720="","",INDEX('Parâmetros'!$I$18:$I$117,MATCH(B720,'Parâmetros'!$A$18:$A$117,0)))</f>
        <v/>
      </c>
      <c r="E720" s="44">
        <f>IF(B720="","",IF(COUNTIFS('Histórico'!$B$6:$B$305,B720,'Histórico'!$A$6:$A$305,"&gt;="&amp;EDATE(EOMONTH('Parâmetros'!$B$2,0)+1,-'Parâmetros'!$B$4),'Histórico'!$A$6:$A$305,"&lt;="&amp;'Parâmetros'!$B$2,'Histórico'!$L$6:$L$305,"OK")&gt;='Parâmetros'!$B$11,AVERAGEIFS('Histórico'!$H$6:$H$305,'Histórico'!$B$6:$B$305,B720,'Histórico'!$A$6:$A$305,"&gt;="&amp;EDATE(EOMONTH('Parâmetros'!$B$2,0)+1,-'Parâmetros'!$B$4),'Histórico'!$A$6:$A$305,"&lt;="&amp;'Parâmetros'!$B$2,'Histórico'!$L$6:$L$305,"OK"),IF(INDEX('Parâmetros'!$G$18:$G$117,MATCH(B720,'Parâmetros'!$A$18:$A$117,0))="","",INDEX('Parâmetros'!$G$18:$G$117,MATCH(B720,'Parâmetros'!$A$18:$A$117,0)))))</f>
        <v/>
      </c>
      <c r="F720" s="45">
        <f>IF(B720="","",IF(COUNTIFS('Histórico'!$B$6:$B$305,B720,'Histórico'!$L$6:$L$305,"OK",'Histórico'!$M$6:$M$305,MONTH(A720),'Histórico'!$A$6:$A$305,"&lt;="&amp;'Parâmetros'!$B$2)&gt;='Parâmetros'!$B$12,MAX('Parâmetros'!$B$13,MIN('Parâmetros'!$B$14,IFERROR(AVERAGEIFS('Histórico'!$H$6:$H$305,'Histórico'!$B$6:$B$305,B720,'Histórico'!$L$6:$L$305,"OK",'Histórico'!$M$6:$M$305,MONTH(A720),'Histórico'!$A$6:$A$305,"&lt;="&amp;'Parâmetros'!$B$2)/AVERAGEIFS('Histórico'!$H$6:$H$305,'Histórico'!$B$6:$B$305,B720,'Histórico'!$L$6:$L$305,"OK",'Histórico'!$A$6:$A$305,"&lt;="&amp;'Parâmetros'!$B$2),1))),1))</f>
        <v/>
      </c>
      <c r="G720" s="45">
        <f>IF(OR(A720="",B720=""),"",MAX(0.1,1+SUMPRODUCT(--('Eventos'!$B$6:$B$105&lt;=EOMONTH(A720,0)),--('Eventos'!$C$6:$C$105&gt;=A720),--((('Eventos'!$D$6:$D$105=B720)+('Eventos'!$D$6:$D$105="TODOS"))&gt;0),--('Eventos'!$G$6:$G$105="Ativo"),--('Eventos'!$I$6:$I$105="OK"),'Eventos'!$F$6:$F$105)))</f>
        <v/>
      </c>
      <c r="H720" s="44">
        <f>IF(OR(B720="",E720=""),"",MAX(0,E720*F720*G720))</f>
        <v/>
      </c>
      <c r="I720" s="44">
        <f>IF(H720="","",H720*'Parâmetros'!$B$6)</f>
        <v/>
      </c>
      <c r="J720" s="44">
        <f>IF(H720="","",H720*'Parâmetros'!$B$7)</f>
        <v/>
      </c>
      <c r="K720" s="44">
        <f>IF(H720="","",H720*'Parâmetros'!$B$8)</f>
        <v/>
      </c>
      <c r="L720" s="44">
        <f>IF(H720="","",IF('Parâmetros'!$B$5="Conservador",I720,IF('Parâmetros'!$B$5="Otimista",K720,J720)))</f>
        <v/>
      </c>
      <c r="M720" s="46">
        <f>IF(B720="","",IF(COUNTIFS('Histórico'!$B$6:$B$305,B720,'Histórico'!$J$6:$J$305,"&lt;&gt;")&gt;='Parâmetros'!$B$10,AVERAGEIFS('Histórico'!$K$6:$K$305,'Histórico'!$B$6:$B$305,B720,'Histórico'!$J$6:$J$305,"&lt;&gt;"),'Parâmetros'!$B$9))</f>
        <v/>
      </c>
      <c r="N720" s="44">
        <f>IF(L720="","",MAX(0,L720*(1-M720)))</f>
        <v/>
      </c>
      <c r="O720" s="44">
        <f>IF(L720="","",L720*(1+M720))</f>
        <v/>
      </c>
      <c r="P720" s="44">
        <f>IF(L720="","",IF(INDEX('Parâmetros'!$E$18:$E$117,MATCH(B720,'Parâmetros'!$A$18:$A$117,0))="","",INDEX('Parâmetros'!$E$18:$E$117,MATCH(B720,'Parâmetros'!$A$18:$A$117,0))+N(INDEX('Parâmetros'!$F$18:$F$117,MATCH(B720,'Parâmetros'!$A$18:$A$117,0)))-SUMIFS($L$6:L720,$B$6:B720,B720,$A$6:A720,"&lt;="&amp;A720)))</f>
        <v/>
      </c>
      <c r="Q720" s="44">
        <f>IF(P720="","",MAX(0,-P720))</f>
        <v/>
      </c>
      <c r="R720" s="43">
        <f>IF(B720="","",IF(L720="","SEM BASE",IF(P720="","ESTOQUE NÃO INFORMADO",IF(P720&lt;0,"RUPTURA PREVISTA",IF(D720="Sem histórico","USAR DEMANDA INICIAL",IF(D720="Histórico insuficiente","HISTÓRICO INSUFICIENTE","OK"))))))</f>
        <v/>
      </c>
    </row>
    <row r="721">
      <c r="A721" s="42">
        <f>IF(B721="","",EDATE(EOMONTH('Parâmetros'!$B$2,0)+1,MOD(ROW()-6,12)))</f>
        <v/>
      </c>
      <c r="B72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21" s="43">
        <f>IF(B721="","",INDEX('Parâmetros'!$B$18:$B$117,MATCH(B721,'Parâmetros'!$A$18:$A$117,0)))</f>
        <v/>
      </c>
      <c r="D721" s="43">
        <f>IF(B721="","",INDEX('Parâmetros'!$I$18:$I$117,MATCH(B721,'Parâmetros'!$A$18:$A$117,0)))</f>
        <v/>
      </c>
      <c r="E721" s="44">
        <f>IF(B721="","",IF(COUNTIFS('Histórico'!$B$6:$B$305,B721,'Histórico'!$A$6:$A$305,"&gt;="&amp;EDATE(EOMONTH('Parâmetros'!$B$2,0)+1,-'Parâmetros'!$B$4),'Histórico'!$A$6:$A$305,"&lt;="&amp;'Parâmetros'!$B$2,'Histórico'!$L$6:$L$305,"OK")&gt;='Parâmetros'!$B$11,AVERAGEIFS('Histórico'!$H$6:$H$305,'Histórico'!$B$6:$B$305,B721,'Histórico'!$A$6:$A$305,"&gt;="&amp;EDATE(EOMONTH('Parâmetros'!$B$2,0)+1,-'Parâmetros'!$B$4),'Histórico'!$A$6:$A$305,"&lt;="&amp;'Parâmetros'!$B$2,'Histórico'!$L$6:$L$305,"OK"),IF(INDEX('Parâmetros'!$G$18:$G$117,MATCH(B721,'Parâmetros'!$A$18:$A$117,0))="","",INDEX('Parâmetros'!$G$18:$G$117,MATCH(B721,'Parâmetros'!$A$18:$A$117,0)))))</f>
        <v/>
      </c>
      <c r="F721" s="45">
        <f>IF(B721="","",IF(COUNTIFS('Histórico'!$B$6:$B$305,B721,'Histórico'!$L$6:$L$305,"OK",'Histórico'!$M$6:$M$305,MONTH(A721),'Histórico'!$A$6:$A$305,"&lt;="&amp;'Parâmetros'!$B$2)&gt;='Parâmetros'!$B$12,MAX('Parâmetros'!$B$13,MIN('Parâmetros'!$B$14,IFERROR(AVERAGEIFS('Histórico'!$H$6:$H$305,'Histórico'!$B$6:$B$305,B721,'Histórico'!$L$6:$L$305,"OK",'Histórico'!$M$6:$M$305,MONTH(A721),'Histórico'!$A$6:$A$305,"&lt;="&amp;'Parâmetros'!$B$2)/AVERAGEIFS('Histórico'!$H$6:$H$305,'Histórico'!$B$6:$B$305,B721,'Histórico'!$L$6:$L$305,"OK",'Histórico'!$A$6:$A$305,"&lt;="&amp;'Parâmetros'!$B$2),1))),1))</f>
        <v/>
      </c>
      <c r="G721" s="45">
        <f>IF(OR(A721="",B721=""),"",MAX(0.1,1+SUMPRODUCT(--('Eventos'!$B$6:$B$105&lt;=EOMONTH(A721,0)),--('Eventos'!$C$6:$C$105&gt;=A721),--((('Eventos'!$D$6:$D$105=B721)+('Eventos'!$D$6:$D$105="TODOS"))&gt;0),--('Eventos'!$G$6:$G$105="Ativo"),--('Eventos'!$I$6:$I$105="OK"),'Eventos'!$F$6:$F$105)))</f>
        <v/>
      </c>
      <c r="H721" s="44">
        <f>IF(OR(B721="",E721=""),"",MAX(0,E721*F721*G721))</f>
        <v/>
      </c>
      <c r="I721" s="44">
        <f>IF(H721="","",H721*'Parâmetros'!$B$6)</f>
        <v/>
      </c>
      <c r="J721" s="44">
        <f>IF(H721="","",H721*'Parâmetros'!$B$7)</f>
        <v/>
      </c>
      <c r="K721" s="44">
        <f>IF(H721="","",H721*'Parâmetros'!$B$8)</f>
        <v/>
      </c>
      <c r="L721" s="44">
        <f>IF(H721="","",IF('Parâmetros'!$B$5="Conservador",I721,IF('Parâmetros'!$B$5="Otimista",K721,J721)))</f>
        <v/>
      </c>
      <c r="M721" s="46">
        <f>IF(B721="","",IF(COUNTIFS('Histórico'!$B$6:$B$305,B721,'Histórico'!$J$6:$J$305,"&lt;&gt;")&gt;='Parâmetros'!$B$10,AVERAGEIFS('Histórico'!$K$6:$K$305,'Histórico'!$B$6:$B$305,B721,'Histórico'!$J$6:$J$305,"&lt;&gt;"),'Parâmetros'!$B$9))</f>
        <v/>
      </c>
      <c r="N721" s="44">
        <f>IF(L721="","",MAX(0,L721*(1-M721)))</f>
        <v/>
      </c>
      <c r="O721" s="44">
        <f>IF(L721="","",L721*(1+M721))</f>
        <v/>
      </c>
      <c r="P721" s="44">
        <f>IF(L721="","",IF(INDEX('Parâmetros'!$E$18:$E$117,MATCH(B721,'Parâmetros'!$A$18:$A$117,0))="","",INDEX('Parâmetros'!$E$18:$E$117,MATCH(B721,'Parâmetros'!$A$18:$A$117,0))+N(INDEX('Parâmetros'!$F$18:$F$117,MATCH(B721,'Parâmetros'!$A$18:$A$117,0)))-SUMIFS($L$6:L721,$B$6:B721,B721,$A$6:A721,"&lt;="&amp;A721)))</f>
        <v/>
      </c>
      <c r="Q721" s="44">
        <f>IF(P721="","",MAX(0,-P721))</f>
        <v/>
      </c>
      <c r="R721" s="43">
        <f>IF(B721="","",IF(L721="","SEM BASE",IF(P721="","ESTOQUE NÃO INFORMADO",IF(P721&lt;0,"RUPTURA PREVISTA",IF(D721="Sem histórico","USAR DEMANDA INICIAL",IF(D721="Histórico insuficiente","HISTÓRICO INSUFICIENTE","OK"))))))</f>
        <v/>
      </c>
    </row>
    <row r="722">
      <c r="A722" s="42">
        <f>IF(B722="","",EDATE(EOMONTH('Parâmetros'!$B$2,0)+1,MOD(ROW()-6,12)))</f>
        <v/>
      </c>
      <c r="B72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22" s="43">
        <f>IF(B722="","",INDEX('Parâmetros'!$B$18:$B$117,MATCH(B722,'Parâmetros'!$A$18:$A$117,0)))</f>
        <v/>
      </c>
      <c r="D722" s="43">
        <f>IF(B722="","",INDEX('Parâmetros'!$I$18:$I$117,MATCH(B722,'Parâmetros'!$A$18:$A$117,0)))</f>
        <v/>
      </c>
      <c r="E722" s="44">
        <f>IF(B722="","",IF(COUNTIFS('Histórico'!$B$6:$B$305,B722,'Histórico'!$A$6:$A$305,"&gt;="&amp;EDATE(EOMONTH('Parâmetros'!$B$2,0)+1,-'Parâmetros'!$B$4),'Histórico'!$A$6:$A$305,"&lt;="&amp;'Parâmetros'!$B$2,'Histórico'!$L$6:$L$305,"OK")&gt;='Parâmetros'!$B$11,AVERAGEIFS('Histórico'!$H$6:$H$305,'Histórico'!$B$6:$B$305,B722,'Histórico'!$A$6:$A$305,"&gt;="&amp;EDATE(EOMONTH('Parâmetros'!$B$2,0)+1,-'Parâmetros'!$B$4),'Histórico'!$A$6:$A$305,"&lt;="&amp;'Parâmetros'!$B$2,'Histórico'!$L$6:$L$305,"OK"),IF(INDEX('Parâmetros'!$G$18:$G$117,MATCH(B722,'Parâmetros'!$A$18:$A$117,0))="","",INDEX('Parâmetros'!$G$18:$G$117,MATCH(B722,'Parâmetros'!$A$18:$A$117,0)))))</f>
        <v/>
      </c>
      <c r="F722" s="45">
        <f>IF(B722="","",IF(COUNTIFS('Histórico'!$B$6:$B$305,B722,'Histórico'!$L$6:$L$305,"OK",'Histórico'!$M$6:$M$305,MONTH(A722),'Histórico'!$A$6:$A$305,"&lt;="&amp;'Parâmetros'!$B$2)&gt;='Parâmetros'!$B$12,MAX('Parâmetros'!$B$13,MIN('Parâmetros'!$B$14,IFERROR(AVERAGEIFS('Histórico'!$H$6:$H$305,'Histórico'!$B$6:$B$305,B722,'Histórico'!$L$6:$L$305,"OK",'Histórico'!$M$6:$M$305,MONTH(A722),'Histórico'!$A$6:$A$305,"&lt;="&amp;'Parâmetros'!$B$2)/AVERAGEIFS('Histórico'!$H$6:$H$305,'Histórico'!$B$6:$B$305,B722,'Histórico'!$L$6:$L$305,"OK",'Histórico'!$A$6:$A$305,"&lt;="&amp;'Parâmetros'!$B$2),1))),1))</f>
        <v/>
      </c>
      <c r="G722" s="45">
        <f>IF(OR(A722="",B722=""),"",MAX(0.1,1+SUMPRODUCT(--('Eventos'!$B$6:$B$105&lt;=EOMONTH(A722,0)),--('Eventos'!$C$6:$C$105&gt;=A722),--((('Eventos'!$D$6:$D$105=B722)+('Eventos'!$D$6:$D$105="TODOS"))&gt;0),--('Eventos'!$G$6:$G$105="Ativo"),--('Eventos'!$I$6:$I$105="OK"),'Eventos'!$F$6:$F$105)))</f>
        <v/>
      </c>
      <c r="H722" s="44">
        <f>IF(OR(B722="",E722=""),"",MAX(0,E722*F722*G722))</f>
        <v/>
      </c>
      <c r="I722" s="44">
        <f>IF(H722="","",H722*'Parâmetros'!$B$6)</f>
        <v/>
      </c>
      <c r="J722" s="44">
        <f>IF(H722="","",H722*'Parâmetros'!$B$7)</f>
        <v/>
      </c>
      <c r="K722" s="44">
        <f>IF(H722="","",H722*'Parâmetros'!$B$8)</f>
        <v/>
      </c>
      <c r="L722" s="44">
        <f>IF(H722="","",IF('Parâmetros'!$B$5="Conservador",I722,IF('Parâmetros'!$B$5="Otimista",K722,J722)))</f>
        <v/>
      </c>
      <c r="M722" s="46">
        <f>IF(B722="","",IF(COUNTIFS('Histórico'!$B$6:$B$305,B722,'Histórico'!$J$6:$J$305,"&lt;&gt;")&gt;='Parâmetros'!$B$10,AVERAGEIFS('Histórico'!$K$6:$K$305,'Histórico'!$B$6:$B$305,B722,'Histórico'!$J$6:$J$305,"&lt;&gt;"),'Parâmetros'!$B$9))</f>
        <v/>
      </c>
      <c r="N722" s="44">
        <f>IF(L722="","",MAX(0,L722*(1-M722)))</f>
        <v/>
      </c>
      <c r="O722" s="44">
        <f>IF(L722="","",L722*(1+M722))</f>
        <v/>
      </c>
      <c r="P722" s="44">
        <f>IF(L722="","",IF(INDEX('Parâmetros'!$E$18:$E$117,MATCH(B722,'Parâmetros'!$A$18:$A$117,0))="","",INDEX('Parâmetros'!$E$18:$E$117,MATCH(B722,'Parâmetros'!$A$18:$A$117,0))+N(INDEX('Parâmetros'!$F$18:$F$117,MATCH(B722,'Parâmetros'!$A$18:$A$117,0)))-SUMIFS($L$6:L722,$B$6:B722,B722,$A$6:A722,"&lt;="&amp;A722)))</f>
        <v/>
      </c>
      <c r="Q722" s="44">
        <f>IF(P722="","",MAX(0,-P722))</f>
        <v/>
      </c>
      <c r="R722" s="43">
        <f>IF(B722="","",IF(L722="","SEM BASE",IF(P722="","ESTOQUE NÃO INFORMADO",IF(P722&lt;0,"RUPTURA PREVISTA",IF(D722="Sem histórico","USAR DEMANDA INICIAL",IF(D722="Histórico insuficiente","HISTÓRICO INSUFICIENTE","OK"))))))</f>
        <v/>
      </c>
    </row>
    <row r="723">
      <c r="A723" s="42">
        <f>IF(B723="","",EDATE(EOMONTH('Parâmetros'!$B$2,0)+1,MOD(ROW()-6,12)))</f>
        <v/>
      </c>
      <c r="B72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23" s="43">
        <f>IF(B723="","",INDEX('Parâmetros'!$B$18:$B$117,MATCH(B723,'Parâmetros'!$A$18:$A$117,0)))</f>
        <v/>
      </c>
      <c r="D723" s="43">
        <f>IF(B723="","",INDEX('Parâmetros'!$I$18:$I$117,MATCH(B723,'Parâmetros'!$A$18:$A$117,0)))</f>
        <v/>
      </c>
      <c r="E723" s="44">
        <f>IF(B723="","",IF(COUNTIFS('Histórico'!$B$6:$B$305,B723,'Histórico'!$A$6:$A$305,"&gt;="&amp;EDATE(EOMONTH('Parâmetros'!$B$2,0)+1,-'Parâmetros'!$B$4),'Histórico'!$A$6:$A$305,"&lt;="&amp;'Parâmetros'!$B$2,'Histórico'!$L$6:$L$305,"OK")&gt;='Parâmetros'!$B$11,AVERAGEIFS('Histórico'!$H$6:$H$305,'Histórico'!$B$6:$B$305,B723,'Histórico'!$A$6:$A$305,"&gt;="&amp;EDATE(EOMONTH('Parâmetros'!$B$2,0)+1,-'Parâmetros'!$B$4),'Histórico'!$A$6:$A$305,"&lt;="&amp;'Parâmetros'!$B$2,'Histórico'!$L$6:$L$305,"OK"),IF(INDEX('Parâmetros'!$G$18:$G$117,MATCH(B723,'Parâmetros'!$A$18:$A$117,0))="","",INDEX('Parâmetros'!$G$18:$G$117,MATCH(B723,'Parâmetros'!$A$18:$A$117,0)))))</f>
        <v/>
      </c>
      <c r="F723" s="45">
        <f>IF(B723="","",IF(COUNTIFS('Histórico'!$B$6:$B$305,B723,'Histórico'!$L$6:$L$305,"OK",'Histórico'!$M$6:$M$305,MONTH(A723),'Histórico'!$A$6:$A$305,"&lt;="&amp;'Parâmetros'!$B$2)&gt;='Parâmetros'!$B$12,MAX('Parâmetros'!$B$13,MIN('Parâmetros'!$B$14,IFERROR(AVERAGEIFS('Histórico'!$H$6:$H$305,'Histórico'!$B$6:$B$305,B723,'Histórico'!$L$6:$L$305,"OK",'Histórico'!$M$6:$M$305,MONTH(A723),'Histórico'!$A$6:$A$305,"&lt;="&amp;'Parâmetros'!$B$2)/AVERAGEIFS('Histórico'!$H$6:$H$305,'Histórico'!$B$6:$B$305,B723,'Histórico'!$L$6:$L$305,"OK",'Histórico'!$A$6:$A$305,"&lt;="&amp;'Parâmetros'!$B$2),1))),1))</f>
        <v/>
      </c>
      <c r="G723" s="45">
        <f>IF(OR(A723="",B723=""),"",MAX(0.1,1+SUMPRODUCT(--('Eventos'!$B$6:$B$105&lt;=EOMONTH(A723,0)),--('Eventos'!$C$6:$C$105&gt;=A723),--((('Eventos'!$D$6:$D$105=B723)+('Eventos'!$D$6:$D$105="TODOS"))&gt;0),--('Eventos'!$G$6:$G$105="Ativo"),--('Eventos'!$I$6:$I$105="OK"),'Eventos'!$F$6:$F$105)))</f>
        <v/>
      </c>
      <c r="H723" s="44">
        <f>IF(OR(B723="",E723=""),"",MAX(0,E723*F723*G723))</f>
        <v/>
      </c>
      <c r="I723" s="44">
        <f>IF(H723="","",H723*'Parâmetros'!$B$6)</f>
        <v/>
      </c>
      <c r="J723" s="44">
        <f>IF(H723="","",H723*'Parâmetros'!$B$7)</f>
        <v/>
      </c>
      <c r="K723" s="44">
        <f>IF(H723="","",H723*'Parâmetros'!$B$8)</f>
        <v/>
      </c>
      <c r="L723" s="44">
        <f>IF(H723="","",IF('Parâmetros'!$B$5="Conservador",I723,IF('Parâmetros'!$B$5="Otimista",K723,J723)))</f>
        <v/>
      </c>
      <c r="M723" s="46">
        <f>IF(B723="","",IF(COUNTIFS('Histórico'!$B$6:$B$305,B723,'Histórico'!$J$6:$J$305,"&lt;&gt;")&gt;='Parâmetros'!$B$10,AVERAGEIFS('Histórico'!$K$6:$K$305,'Histórico'!$B$6:$B$305,B723,'Histórico'!$J$6:$J$305,"&lt;&gt;"),'Parâmetros'!$B$9))</f>
        <v/>
      </c>
      <c r="N723" s="44">
        <f>IF(L723="","",MAX(0,L723*(1-M723)))</f>
        <v/>
      </c>
      <c r="O723" s="44">
        <f>IF(L723="","",L723*(1+M723))</f>
        <v/>
      </c>
      <c r="P723" s="44">
        <f>IF(L723="","",IF(INDEX('Parâmetros'!$E$18:$E$117,MATCH(B723,'Parâmetros'!$A$18:$A$117,0))="","",INDEX('Parâmetros'!$E$18:$E$117,MATCH(B723,'Parâmetros'!$A$18:$A$117,0))+N(INDEX('Parâmetros'!$F$18:$F$117,MATCH(B723,'Parâmetros'!$A$18:$A$117,0)))-SUMIFS($L$6:L723,$B$6:B723,B723,$A$6:A723,"&lt;="&amp;A723)))</f>
        <v/>
      </c>
      <c r="Q723" s="44">
        <f>IF(P723="","",MAX(0,-P723))</f>
        <v/>
      </c>
      <c r="R723" s="43">
        <f>IF(B723="","",IF(L723="","SEM BASE",IF(P723="","ESTOQUE NÃO INFORMADO",IF(P723&lt;0,"RUPTURA PREVISTA",IF(D723="Sem histórico","USAR DEMANDA INICIAL",IF(D723="Histórico insuficiente","HISTÓRICO INSUFICIENTE","OK"))))))</f>
        <v/>
      </c>
    </row>
    <row r="724">
      <c r="A724" s="42">
        <f>IF(B724="","",EDATE(EOMONTH('Parâmetros'!$B$2,0)+1,MOD(ROW()-6,12)))</f>
        <v/>
      </c>
      <c r="B72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24" s="43">
        <f>IF(B724="","",INDEX('Parâmetros'!$B$18:$B$117,MATCH(B724,'Parâmetros'!$A$18:$A$117,0)))</f>
        <v/>
      </c>
      <c r="D724" s="43">
        <f>IF(B724="","",INDEX('Parâmetros'!$I$18:$I$117,MATCH(B724,'Parâmetros'!$A$18:$A$117,0)))</f>
        <v/>
      </c>
      <c r="E724" s="44">
        <f>IF(B724="","",IF(COUNTIFS('Histórico'!$B$6:$B$305,B724,'Histórico'!$A$6:$A$305,"&gt;="&amp;EDATE(EOMONTH('Parâmetros'!$B$2,0)+1,-'Parâmetros'!$B$4),'Histórico'!$A$6:$A$305,"&lt;="&amp;'Parâmetros'!$B$2,'Histórico'!$L$6:$L$305,"OK")&gt;='Parâmetros'!$B$11,AVERAGEIFS('Histórico'!$H$6:$H$305,'Histórico'!$B$6:$B$305,B724,'Histórico'!$A$6:$A$305,"&gt;="&amp;EDATE(EOMONTH('Parâmetros'!$B$2,0)+1,-'Parâmetros'!$B$4),'Histórico'!$A$6:$A$305,"&lt;="&amp;'Parâmetros'!$B$2,'Histórico'!$L$6:$L$305,"OK"),IF(INDEX('Parâmetros'!$G$18:$G$117,MATCH(B724,'Parâmetros'!$A$18:$A$117,0))="","",INDEX('Parâmetros'!$G$18:$G$117,MATCH(B724,'Parâmetros'!$A$18:$A$117,0)))))</f>
        <v/>
      </c>
      <c r="F724" s="45">
        <f>IF(B724="","",IF(COUNTIFS('Histórico'!$B$6:$B$305,B724,'Histórico'!$L$6:$L$305,"OK",'Histórico'!$M$6:$M$305,MONTH(A724),'Histórico'!$A$6:$A$305,"&lt;="&amp;'Parâmetros'!$B$2)&gt;='Parâmetros'!$B$12,MAX('Parâmetros'!$B$13,MIN('Parâmetros'!$B$14,IFERROR(AVERAGEIFS('Histórico'!$H$6:$H$305,'Histórico'!$B$6:$B$305,B724,'Histórico'!$L$6:$L$305,"OK",'Histórico'!$M$6:$M$305,MONTH(A724),'Histórico'!$A$6:$A$305,"&lt;="&amp;'Parâmetros'!$B$2)/AVERAGEIFS('Histórico'!$H$6:$H$305,'Histórico'!$B$6:$B$305,B724,'Histórico'!$L$6:$L$305,"OK",'Histórico'!$A$6:$A$305,"&lt;="&amp;'Parâmetros'!$B$2),1))),1))</f>
        <v/>
      </c>
      <c r="G724" s="45">
        <f>IF(OR(A724="",B724=""),"",MAX(0.1,1+SUMPRODUCT(--('Eventos'!$B$6:$B$105&lt;=EOMONTH(A724,0)),--('Eventos'!$C$6:$C$105&gt;=A724),--((('Eventos'!$D$6:$D$105=B724)+('Eventos'!$D$6:$D$105="TODOS"))&gt;0),--('Eventos'!$G$6:$G$105="Ativo"),--('Eventos'!$I$6:$I$105="OK"),'Eventos'!$F$6:$F$105)))</f>
        <v/>
      </c>
      <c r="H724" s="44">
        <f>IF(OR(B724="",E724=""),"",MAX(0,E724*F724*G724))</f>
        <v/>
      </c>
      <c r="I724" s="44">
        <f>IF(H724="","",H724*'Parâmetros'!$B$6)</f>
        <v/>
      </c>
      <c r="J724" s="44">
        <f>IF(H724="","",H724*'Parâmetros'!$B$7)</f>
        <v/>
      </c>
      <c r="K724" s="44">
        <f>IF(H724="","",H724*'Parâmetros'!$B$8)</f>
        <v/>
      </c>
      <c r="L724" s="44">
        <f>IF(H724="","",IF('Parâmetros'!$B$5="Conservador",I724,IF('Parâmetros'!$B$5="Otimista",K724,J724)))</f>
        <v/>
      </c>
      <c r="M724" s="46">
        <f>IF(B724="","",IF(COUNTIFS('Histórico'!$B$6:$B$305,B724,'Histórico'!$J$6:$J$305,"&lt;&gt;")&gt;='Parâmetros'!$B$10,AVERAGEIFS('Histórico'!$K$6:$K$305,'Histórico'!$B$6:$B$305,B724,'Histórico'!$J$6:$J$305,"&lt;&gt;"),'Parâmetros'!$B$9))</f>
        <v/>
      </c>
      <c r="N724" s="44">
        <f>IF(L724="","",MAX(0,L724*(1-M724)))</f>
        <v/>
      </c>
      <c r="O724" s="44">
        <f>IF(L724="","",L724*(1+M724))</f>
        <v/>
      </c>
      <c r="P724" s="44">
        <f>IF(L724="","",IF(INDEX('Parâmetros'!$E$18:$E$117,MATCH(B724,'Parâmetros'!$A$18:$A$117,0))="","",INDEX('Parâmetros'!$E$18:$E$117,MATCH(B724,'Parâmetros'!$A$18:$A$117,0))+N(INDEX('Parâmetros'!$F$18:$F$117,MATCH(B724,'Parâmetros'!$A$18:$A$117,0)))-SUMIFS($L$6:L724,$B$6:B724,B724,$A$6:A724,"&lt;="&amp;A724)))</f>
        <v/>
      </c>
      <c r="Q724" s="44">
        <f>IF(P724="","",MAX(0,-P724))</f>
        <v/>
      </c>
      <c r="R724" s="43">
        <f>IF(B724="","",IF(L724="","SEM BASE",IF(P724="","ESTOQUE NÃO INFORMADO",IF(P724&lt;0,"RUPTURA PREVISTA",IF(D724="Sem histórico","USAR DEMANDA INICIAL",IF(D724="Histórico insuficiente","HISTÓRICO INSUFICIENTE","OK"))))))</f>
        <v/>
      </c>
    </row>
    <row r="725">
      <c r="A725" s="42">
        <f>IF(B725="","",EDATE(EOMONTH('Parâmetros'!$B$2,0)+1,MOD(ROW()-6,12)))</f>
        <v/>
      </c>
      <c r="B72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25" s="43">
        <f>IF(B725="","",INDEX('Parâmetros'!$B$18:$B$117,MATCH(B725,'Parâmetros'!$A$18:$A$117,0)))</f>
        <v/>
      </c>
      <c r="D725" s="43">
        <f>IF(B725="","",INDEX('Parâmetros'!$I$18:$I$117,MATCH(B725,'Parâmetros'!$A$18:$A$117,0)))</f>
        <v/>
      </c>
      <c r="E725" s="44">
        <f>IF(B725="","",IF(COUNTIFS('Histórico'!$B$6:$B$305,B725,'Histórico'!$A$6:$A$305,"&gt;="&amp;EDATE(EOMONTH('Parâmetros'!$B$2,0)+1,-'Parâmetros'!$B$4),'Histórico'!$A$6:$A$305,"&lt;="&amp;'Parâmetros'!$B$2,'Histórico'!$L$6:$L$305,"OK")&gt;='Parâmetros'!$B$11,AVERAGEIFS('Histórico'!$H$6:$H$305,'Histórico'!$B$6:$B$305,B725,'Histórico'!$A$6:$A$305,"&gt;="&amp;EDATE(EOMONTH('Parâmetros'!$B$2,0)+1,-'Parâmetros'!$B$4),'Histórico'!$A$6:$A$305,"&lt;="&amp;'Parâmetros'!$B$2,'Histórico'!$L$6:$L$305,"OK"),IF(INDEX('Parâmetros'!$G$18:$G$117,MATCH(B725,'Parâmetros'!$A$18:$A$117,0))="","",INDEX('Parâmetros'!$G$18:$G$117,MATCH(B725,'Parâmetros'!$A$18:$A$117,0)))))</f>
        <v/>
      </c>
      <c r="F725" s="45">
        <f>IF(B725="","",IF(COUNTIFS('Histórico'!$B$6:$B$305,B725,'Histórico'!$L$6:$L$305,"OK",'Histórico'!$M$6:$M$305,MONTH(A725),'Histórico'!$A$6:$A$305,"&lt;="&amp;'Parâmetros'!$B$2)&gt;='Parâmetros'!$B$12,MAX('Parâmetros'!$B$13,MIN('Parâmetros'!$B$14,IFERROR(AVERAGEIFS('Histórico'!$H$6:$H$305,'Histórico'!$B$6:$B$305,B725,'Histórico'!$L$6:$L$305,"OK",'Histórico'!$M$6:$M$305,MONTH(A725),'Histórico'!$A$6:$A$305,"&lt;="&amp;'Parâmetros'!$B$2)/AVERAGEIFS('Histórico'!$H$6:$H$305,'Histórico'!$B$6:$B$305,B725,'Histórico'!$L$6:$L$305,"OK",'Histórico'!$A$6:$A$305,"&lt;="&amp;'Parâmetros'!$B$2),1))),1))</f>
        <v/>
      </c>
      <c r="G725" s="45">
        <f>IF(OR(A725="",B725=""),"",MAX(0.1,1+SUMPRODUCT(--('Eventos'!$B$6:$B$105&lt;=EOMONTH(A725,0)),--('Eventos'!$C$6:$C$105&gt;=A725),--((('Eventos'!$D$6:$D$105=B725)+('Eventos'!$D$6:$D$105="TODOS"))&gt;0),--('Eventos'!$G$6:$G$105="Ativo"),--('Eventos'!$I$6:$I$105="OK"),'Eventos'!$F$6:$F$105)))</f>
        <v/>
      </c>
      <c r="H725" s="44">
        <f>IF(OR(B725="",E725=""),"",MAX(0,E725*F725*G725))</f>
        <v/>
      </c>
      <c r="I725" s="44">
        <f>IF(H725="","",H725*'Parâmetros'!$B$6)</f>
        <v/>
      </c>
      <c r="J725" s="44">
        <f>IF(H725="","",H725*'Parâmetros'!$B$7)</f>
        <v/>
      </c>
      <c r="K725" s="44">
        <f>IF(H725="","",H725*'Parâmetros'!$B$8)</f>
        <v/>
      </c>
      <c r="L725" s="44">
        <f>IF(H725="","",IF('Parâmetros'!$B$5="Conservador",I725,IF('Parâmetros'!$B$5="Otimista",K725,J725)))</f>
        <v/>
      </c>
      <c r="M725" s="46">
        <f>IF(B725="","",IF(COUNTIFS('Histórico'!$B$6:$B$305,B725,'Histórico'!$J$6:$J$305,"&lt;&gt;")&gt;='Parâmetros'!$B$10,AVERAGEIFS('Histórico'!$K$6:$K$305,'Histórico'!$B$6:$B$305,B725,'Histórico'!$J$6:$J$305,"&lt;&gt;"),'Parâmetros'!$B$9))</f>
        <v/>
      </c>
      <c r="N725" s="44">
        <f>IF(L725="","",MAX(0,L725*(1-M725)))</f>
        <v/>
      </c>
      <c r="O725" s="44">
        <f>IF(L725="","",L725*(1+M725))</f>
        <v/>
      </c>
      <c r="P725" s="44">
        <f>IF(L725="","",IF(INDEX('Parâmetros'!$E$18:$E$117,MATCH(B725,'Parâmetros'!$A$18:$A$117,0))="","",INDEX('Parâmetros'!$E$18:$E$117,MATCH(B725,'Parâmetros'!$A$18:$A$117,0))+N(INDEX('Parâmetros'!$F$18:$F$117,MATCH(B725,'Parâmetros'!$A$18:$A$117,0)))-SUMIFS($L$6:L725,$B$6:B725,B725,$A$6:A725,"&lt;="&amp;A725)))</f>
        <v/>
      </c>
      <c r="Q725" s="44">
        <f>IF(P725="","",MAX(0,-P725))</f>
        <v/>
      </c>
      <c r="R725" s="43">
        <f>IF(B725="","",IF(L725="","SEM BASE",IF(P725="","ESTOQUE NÃO INFORMADO",IF(P725&lt;0,"RUPTURA PREVISTA",IF(D725="Sem histórico","USAR DEMANDA INICIAL",IF(D725="Histórico insuficiente","HISTÓRICO INSUFICIENTE","OK"))))))</f>
        <v/>
      </c>
    </row>
    <row r="726">
      <c r="A726" s="42">
        <f>IF(B726="","",EDATE(EOMONTH('Parâmetros'!$B$2,0)+1,MOD(ROW()-6,12)))</f>
        <v/>
      </c>
      <c r="B72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26" s="43">
        <f>IF(B726="","",INDEX('Parâmetros'!$B$18:$B$117,MATCH(B726,'Parâmetros'!$A$18:$A$117,0)))</f>
        <v/>
      </c>
      <c r="D726" s="43">
        <f>IF(B726="","",INDEX('Parâmetros'!$I$18:$I$117,MATCH(B726,'Parâmetros'!$A$18:$A$117,0)))</f>
        <v/>
      </c>
      <c r="E726" s="44">
        <f>IF(B726="","",IF(COUNTIFS('Histórico'!$B$6:$B$305,B726,'Histórico'!$A$6:$A$305,"&gt;="&amp;EDATE(EOMONTH('Parâmetros'!$B$2,0)+1,-'Parâmetros'!$B$4),'Histórico'!$A$6:$A$305,"&lt;="&amp;'Parâmetros'!$B$2,'Histórico'!$L$6:$L$305,"OK")&gt;='Parâmetros'!$B$11,AVERAGEIFS('Histórico'!$H$6:$H$305,'Histórico'!$B$6:$B$305,B726,'Histórico'!$A$6:$A$305,"&gt;="&amp;EDATE(EOMONTH('Parâmetros'!$B$2,0)+1,-'Parâmetros'!$B$4),'Histórico'!$A$6:$A$305,"&lt;="&amp;'Parâmetros'!$B$2,'Histórico'!$L$6:$L$305,"OK"),IF(INDEX('Parâmetros'!$G$18:$G$117,MATCH(B726,'Parâmetros'!$A$18:$A$117,0))="","",INDEX('Parâmetros'!$G$18:$G$117,MATCH(B726,'Parâmetros'!$A$18:$A$117,0)))))</f>
        <v/>
      </c>
      <c r="F726" s="45">
        <f>IF(B726="","",IF(COUNTIFS('Histórico'!$B$6:$B$305,B726,'Histórico'!$L$6:$L$305,"OK",'Histórico'!$M$6:$M$305,MONTH(A726),'Histórico'!$A$6:$A$305,"&lt;="&amp;'Parâmetros'!$B$2)&gt;='Parâmetros'!$B$12,MAX('Parâmetros'!$B$13,MIN('Parâmetros'!$B$14,IFERROR(AVERAGEIFS('Histórico'!$H$6:$H$305,'Histórico'!$B$6:$B$305,B726,'Histórico'!$L$6:$L$305,"OK",'Histórico'!$M$6:$M$305,MONTH(A726),'Histórico'!$A$6:$A$305,"&lt;="&amp;'Parâmetros'!$B$2)/AVERAGEIFS('Histórico'!$H$6:$H$305,'Histórico'!$B$6:$B$305,B726,'Histórico'!$L$6:$L$305,"OK",'Histórico'!$A$6:$A$305,"&lt;="&amp;'Parâmetros'!$B$2),1))),1))</f>
        <v/>
      </c>
      <c r="G726" s="45">
        <f>IF(OR(A726="",B726=""),"",MAX(0.1,1+SUMPRODUCT(--('Eventos'!$B$6:$B$105&lt;=EOMONTH(A726,0)),--('Eventos'!$C$6:$C$105&gt;=A726),--((('Eventos'!$D$6:$D$105=B726)+('Eventos'!$D$6:$D$105="TODOS"))&gt;0),--('Eventos'!$G$6:$G$105="Ativo"),--('Eventos'!$I$6:$I$105="OK"),'Eventos'!$F$6:$F$105)))</f>
        <v/>
      </c>
      <c r="H726" s="44">
        <f>IF(OR(B726="",E726=""),"",MAX(0,E726*F726*G726))</f>
        <v/>
      </c>
      <c r="I726" s="44">
        <f>IF(H726="","",H726*'Parâmetros'!$B$6)</f>
        <v/>
      </c>
      <c r="J726" s="44">
        <f>IF(H726="","",H726*'Parâmetros'!$B$7)</f>
        <v/>
      </c>
      <c r="K726" s="44">
        <f>IF(H726="","",H726*'Parâmetros'!$B$8)</f>
        <v/>
      </c>
      <c r="L726" s="44">
        <f>IF(H726="","",IF('Parâmetros'!$B$5="Conservador",I726,IF('Parâmetros'!$B$5="Otimista",K726,J726)))</f>
        <v/>
      </c>
      <c r="M726" s="46">
        <f>IF(B726="","",IF(COUNTIFS('Histórico'!$B$6:$B$305,B726,'Histórico'!$J$6:$J$305,"&lt;&gt;")&gt;='Parâmetros'!$B$10,AVERAGEIFS('Histórico'!$K$6:$K$305,'Histórico'!$B$6:$B$305,B726,'Histórico'!$J$6:$J$305,"&lt;&gt;"),'Parâmetros'!$B$9))</f>
        <v/>
      </c>
      <c r="N726" s="44">
        <f>IF(L726="","",MAX(0,L726*(1-M726)))</f>
        <v/>
      </c>
      <c r="O726" s="44">
        <f>IF(L726="","",L726*(1+M726))</f>
        <v/>
      </c>
      <c r="P726" s="44">
        <f>IF(L726="","",IF(INDEX('Parâmetros'!$E$18:$E$117,MATCH(B726,'Parâmetros'!$A$18:$A$117,0))="","",INDEX('Parâmetros'!$E$18:$E$117,MATCH(B726,'Parâmetros'!$A$18:$A$117,0))+N(INDEX('Parâmetros'!$F$18:$F$117,MATCH(B726,'Parâmetros'!$A$18:$A$117,0)))-SUMIFS($L$6:L726,$B$6:B726,B726,$A$6:A726,"&lt;="&amp;A726)))</f>
        <v/>
      </c>
      <c r="Q726" s="44">
        <f>IF(P726="","",MAX(0,-P726))</f>
        <v/>
      </c>
      <c r="R726" s="43">
        <f>IF(B726="","",IF(L726="","SEM BASE",IF(P726="","ESTOQUE NÃO INFORMADO",IF(P726&lt;0,"RUPTURA PREVISTA",IF(D726="Sem histórico","USAR DEMANDA INICIAL",IF(D726="Histórico insuficiente","HISTÓRICO INSUFICIENTE","OK"))))))</f>
        <v/>
      </c>
    </row>
    <row r="727">
      <c r="A727" s="42">
        <f>IF(B727="","",EDATE(EOMONTH('Parâmetros'!$B$2,0)+1,MOD(ROW()-6,12)))</f>
        <v/>
      </c>
      <c r="B72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27" s="43">
        <f>IF(B727="","",INDEX('Parâmetros'!$B$18:$B$117,MATCH(B727,'Parâmetros'!$A$18:$A$117,0)))</f>
        <v/>
      </c>
      <c r="D727" s="43">
        <f>IF(B727="","",INDEX('Parâmetros'!$I$18:$I$117,MATCH(B727,'Parâmetros'!$A$18:$A$117,0)))</f>
        <v/>
      </c>
      <c r="E727" s="44">
        <f>IF(B727="","",IF(COUNTIFS('Histórico'!$B$6:$B$305,B727,'Histórico'!$A$6:$A$305,"&gt;="&amp;EDATE(EOMONTH('Parâmetros'!$B$2,0)+1,-'Parâmetros'!$B$4),'Histórico'!$A$6:$A$305,"&lt;="&amp;'Parâmetros'!$B$2,'Histórico'!$L$6:$L$305,"OK")&gt;='Parâmetros'!$B$11,AVERAGEIFS('Histórico'!$H$6:$H$305,'Histórico'!$B$6:$B$305,B727,'Histórico'!$A$6:$A$305,"&gt;="&amp;EDATE(EOMONTH('Parâmetros'!$B$2,0)+1,-'Parâmetros'!$B$4),'Histórico'!$A$6:$A$305,"&lt;="&amp;'Parâmetros'!$B$2,'Histórico'!$L$6:$L$305,"OK"),IF(INDEX('Parâmetros'!$G$18:$G$117,MATCH(B727,'Parâmetros'!$A$18:$A$117,0))="","",INDEX('Parâmetros'!$G$18:$G$117,MATCH(B727,'Parâmetros'!$A$18:$A$117,0)))))</f>
        <v/>
      </c>
      <c r="F727" s="45">
        <f>IF(B727="","",IF(COUNTIFS('Histórico'!$B$6:$B$305,B727,'Histórico'!$L$6:$L$305,"OK",'Histórico'!$M$6:$M$305,MONTH(A727),'Histórico'!$A$6:$A$305,"&lt;="&amp;'Parâmetros'!$B$2)&gt;='Parâmetros'!$B$12,MAX('Parâmetros'!$B$13,MIN('Parâmetros'!$B$14,IFERROR(AVERAGEIFS('Histórico'!$H$6:$H$305,'Histórico'!$B$6:$B$305,B727,'Histórico'!$L$6:$L$305,"OK",'Histórico'!$M$6:$M$305,MONTH(A727),'Histórico'!$A$6:$A$305,"&lt;="&amp;'Parâmetros'!$B$2)/AVERAGEIFS('Histórico'!$H$6:$H$305,'Histórico'!$B$6:$B$305,B727,'Histórico'!$L$6:$L$305,"OK",'Histórico'!$A$6:$A$305,"&lt;="&amp;'Parâmetros'!$B$2),1))),1))</f>
        <v/>
      </c>
      <c r="G727" s="45">
        <f>IF(OR(A727="",B727=""),"",MAX(0.1,1+SUMPRODUCT(--('Eventos'!$B$6:$B$105&lt;=EOMONTH(A727,0)),--('Eventos'!$C$6:$C$105&gt;=A727),--((('Eventos'!$D$6:$D$105=B727)+('Eventos'!$D$6:$D$105="TODOS"))&gt;0),--('Eventos'!$G$6:$G$105="Ativo"),--('Eventos'!$I$6:$I$105="OK"),'Eventos'!$F$6:$F$105)))</f>
        <v/>
      </c>
      <c r="H727" s="44">
        <f>IF(OR(B727="",E727=""),"",MAX(0,E727*F727*G727))</f>
        <v/>
      </c>
      <c r="I727" s="44">
        <f>IF(H727="","",H727*'Parâmetros'!$B$6)</f>
        <v/>
      </c>
      <c r="J727" s="44">
        <f>IF(H727="","",H727*'Parâmetros'!$B$7)</f>
        <v/>
      </c>
      <c r="K727" s="44">
        <f>IF(H727="","",H727*'Parâmetros'!$B$8)</f>
        <v/>
      </c>
      <c r="L727" s="44">
        <f>IF(H727="","",IF('Parâmetros'!$B$5="Conservador",I727,IF('Parâmetros'!$B$5="Otimista",K727,J727)))</f>
        <v/>
      </c>
      <c r="M727" s="46">
        <f>IF(B727="","",IF(COUNTIFS('Histórico'!$B$6:$B$305,B727,'Histórico'!$J$6:$J$305,"&lt;&gt;")&gt;='Parâmetros'!$B$10,AVERAGEIFS('Histórico'!$K$6:$K$305,'Histórico'!$B$6:$B$305,B727,'Histórico'!$J$6:$J$305,"&lt;&gt;"),'Parâmetros'!$B$9))</f>
        <v/>
      </c>
      <c r="N727" s="44">
        <f>IF(L727="","",MAX(0,L727*(1-M727)))</f>
        <v/>
      </c>
      <c r="O727" s="44">
        <f>IF(L727="","",L727*(1+M727))</f>
        <v/>
      </c>
      <c r="P727" s="44">
        <f>IF(L727="","",IF(INDEX('Parâmetros'!$E$18:$E$117,MATCH(B727,'Parâmetros'!$A$18:$A$117,0))="","",INDEX('Parâmetros'!$E$18:$E$117,MATCH(B727,'Parâmetros'!$A$18:$A$117,0))+N(INDEX('Parâmetros'!$F$18:$F$117,MATCH(B727,'Parâmetros'!$A$18:$A$117,0)))-SUMIFS($L$6:L727,$B$6:B727,B727,$A$6:A727,"&lt;="&amp;A727)))</f>
        <v/>
      </c>
      <c r="Q727" s="44">
        <f>IF(P727="","",MAX(0,-P727))</f>
        <v/>
      </c>
      <c r="R727" s="43">
        <f>IF(B727="","",IF(L727="","SEM BASE",IF(P727="","ESTOQUE NÃO INFORMADO",IF(P727&lt;0,"RUPTURA PREVISTA",IF(D727="Sem histórico","USAR DEMANDA INICIAL",IF(D727="Histórico insuficiente","HISTÓRICO INSUFICIENTE","OK"))))))</f>
        <v/>
      </c>
    </row>
    <row r="728">
      <c r="A728" s="42">
        <f>IF(B728="","",EDATE(EOMONTH('Parâmetros'!$B$2,0)+1,MOD(ROW()-6,12)))</f>
        <v/>
      </c>
      <c r="B72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28" s="43">
        <f>IF(B728="","",INDEX('Parâmetros'!$B$18:$B$117,MATCH(B728,'Parâmetros'!$A$18:$A$117,0)))</f>
        <v/>
      </c>
      <c r="D728" s="43">
        <f>IF(B728="","",INDEX('Parâmetros'!$I$18:$I$117,MATCH(B728,'Parâmetros'!$A$18:$A$117,0)))</f>
        <v/>
      </c>
      <c r="E728" s="44">
        <f>IF(B728="","",IF(COUNTIFS('Histórico'!$B$6:$B$305,B728,'Histórico'!$A$6:$A$305,"&gt;="&amp;EDATE(EOMONTH('Parâmetros'!$B$2,0)+1,-'Parâmetros'!$B$4),'Histórico'!$A$6:$A$305,"&lt;="&amp;'Parâmetros'!$B$2,'Histórico'!$L$6:$L$305,"OK")&gt;='Parâmetros'!$B$11,AVERAGEIFS('Histórico'!$H$6:$H$305,'Histórico'!$B$6:$B$305,B728,'Histórico'!$A$6:$A$305,"&gt;="&amp;EDATE(EOMONTH('Parâmetros'!$B$2,0)+1,-'Parâmetros'!$B$4),'Histórico'!$A$6:$A$305,"&lt;="&amp;'Parâmetros'!$B$2,'Histórico'!$L$6:$L$305,"OK"),IF(INDEX('Parâmetros'!$G$18:$G$117,MATCH(B728,'Parâmetros'!$A$18:$A$117,0))="","",INDEX('Parâmetros'!$G$18:$G$117,MATCH(B728,'Parâmetros'!$A$18:$A$117,0)))))</f>
        <v/>
      </c>
      <c r="F728" s="45">
        <f>IF(B728="","",IF(COUNTIFS('Histórico'!$B$6:$B$305,B728,'Histórico'!$L$6:$L$305,"OK",'Histórico'!$M$6:$M$305,MONTH(A728),'Histórico'!$A$6:$A$305,"&lt;="&amp;'Parâmetros'!$B$2)&gt;='Parâmetros'!$B$12,MAX('Parâmetros'!$B$13,MIN('Parâmetros'!$B$14,IFERROR(AVERAGEIFS('Histórico'!$H$6:$H$305,'Histórico'!$B$6:$B$305,B728,'Histórico'!$L$6:$L$305,"OK",'Histórico'!$M$6:$M$305,MONTH(A728),'Histórico'!$A$6:$A$305,"&lt;="&amp;'Parâmetros'!$B$2)/AVERAGEIFS('Histórico'!$H$6:$H$305,'Histórico'!$B$6:$B$305,B728,'Histórico'!$L$6:$L$305,"OK",'Histórico'!$A$6:$A$305,"&lt;="&amp;'Parâmetros'!$B$2),1))),1))</f>
        <v/>
      </c>
      <c r="G728" s="45">
        <f>IF(OR(A728="",B728=""),"",MAX(0.1,1+SUMPRODUCT(--('Eventos'!$B$6:$B$105&lt;=EOMONTH(A728,0)),--('Eventos'!$C$6:$C$105&gt;=A728),--((('Eventos'!$D$6:$D$105=B728)+('Eventos'!$D$6:$D$105="TODOS"))&gt;0),--('Eventos'!$G$6:$G$105="Ativo"),--('Eventos'!$I$6:$I$105="OK"),'Eventos'!$F$6:$F$105)))</f>
        <v/>
      </c>
      <c r="H728" s="44">
        <f>IF(OR(B728="",E728=""),"",MAX(0,E728*F728*G728))</f>
        <v/>
      </c>
      <c r="I728" s="44">
        <f>IF(H728="","",H728*'Parâmetros'!$B$6)</f>
        <v/>
      </c>
      <c r="J728" s="44">
        <f>IF(H728="","",H728*'Parâmetros'!$B$7)</f>
        <v/>
      </c>
      <c r="K728" s="44">
        <f>IF(H728="","",H728*'Parâmetros'!$B$8)</f>
        <v/>
      </c>
      <c r="L728" s="44">
        <f>IF(H728="","",IF('Parâmetros'!$B$5="Conservador",I728,IF('Parâmetros'!$B$5="Otimista",K728,J728)))</f>
        <v/>
      </c>
      <c r="M728" s="46">
        <f>IF(B728="","",IF(COUNTIFS('Histórico'!$B$6:$B$305,B728,'Histórico'!$J$6:$J$305,"&lt;&gt;")&gt;='Parâmetros'!$B$10,AVERAGEIFS('Histórico'!$K$6:$K$305,'Histórico'!$B$6:$B$305,B728,'Histórico'!$J$6:$J$305,"&lt;&gt;"),'Parâmetros'!$B$9))</f>
        <v/>
      </c>
      <c r="N728" s="44">
        <f>IF(L728="","",MAX(0,L728*(1-M728)))</f>
        <v/>
      </c>
      <c r="O728" s="44">
        <f>IF(L728="","",L728*(1+M728))</f>
        <v/>
      </c>
      <c r="P728" s="44">
        <f>IF(L728="","",IF(INDEX('Parâmetros'!$E$18:$E$117,MATCH(B728,'Parâmetros'!$A$18:$A$117,0))="","",INDEX('Parâmetros'!$E$18:$E$117,MATCH(B728,'Parâmetros'!$A$18:$A$117,0))+N(INDEX('Parâmetros'!$F$18:$F$117,MATCH(B728,'Parâmetros'!$A$18:$A$117,0)))-SUMIFS($L$6:L728,$B$6:B728,B728,$A$6:A728,"&lt;="&amp;A728)))</f>
        <v/>
      </c>
      <c r="Q728" s="44">
        <f>IF(P728="","",MAX(0,-P728))</f>
        <v/>
      </c>
      <c r="R728" s="43">
        <f>IF(B728="","",IF(L728="","SEM BASE",IF(P728="","ESTOQUE NÃO INFORMADO",IF(P728&lt;0,"RUPTURA PREVISTA",IF(D728="Sem histórico","USAR DEMANDA INICIAL",IF(D728="Histórico insuficiente","HISTÓRICO INSUFICIENTE","OK"))))))</f>
        <v/>
      </c>
    </row>
    <row r="729">
      <c r="A729" s="42">
        <f>IF(B729="","",EDATE(EOMONTH('Parâmetros'!$B$2,0)+1,MOD(ROW()-6,12)))</f>
        <v/>
      </c>
      <c r="B72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29" s="43">
        <f>IF(B729="","",INDEX('Parâmetros'!$B$18:$B$117,MATCH(B729,'Parâmetros'!$A$18:$A$117,0)))</f>
        <v/>
      </c>
      <c r="D729" s="43">
        <f>IF(B729="","",INDEX('Parâmetros'!$I$18:$I$117,MATCH(B729,'Parâmetros'!$A$18:$A$117,0)))</f>
        <v/>
      </c>
      <c r="E729" s="44">
        <f>IF(B729="","",IF(COUNTIFS('Histórico'!$B$6:$B$305,B729,'Histórico'!$A$6:$A$305,"&gt;="&amp;EDATE(EOMONTH('Parâmetros'!$B$2,0)+1,-'Parâmetros'!$B$4),'Histórico'!$A$6:$A$305,"&lt;="&amp;'Parâmetros'!$B$2,'Histórico'!$L$6:$L$305,"OK")&gt;='Parâmetros'!$B$11,AVERAGEIFS('Histórico'!$H$6:$H$305,'Histórico'!$B$6:$B$305,B729,'Histórico'!$A$6:$A$305,"&gt;="&amp;EDATE(EOMONTH('Parâmetros'!$B$2,0)+1,-'Parâmetros'!$B$4),'Histórico'!$A$6:$A$305,"&lt;="&amp;'Parâmetros'!$B$2,'Histórico'!$L$6:$L$305,"OK"),IF(INDEX('Parâmetros'!$G$18:$G$117,MATCH(B729,'Parâmetros'!$A$18:$A$117,0))="","",INDEX('Parâmetros'!$G$18:$G$117,MATCH(B729,'Parâmetros'!$A$18:$A$117,0)))))</f>
        <v/>
      </c>
      <c r="F729" s="45">
        <f>IF(B729="","",IF(COUNTIFS('Histórico'!$B$6:$B$305,B729,'Histórico'!$L$6:$L$305,"OK",'Histórico'!$M$6:$M$305,MONTH(A729),'Histórico'!$A$6:$A$305,"&lt;="&amp;'Parâmetros'!$B$2)&gt;='Parâmetros'!$B$12,MAX('Parâmetros'!$B$13,MIN('Parâmetros'!$B$14,IFERROR(AVERAGEIFS('Histórico'!$H$6:$H$305,'Histórico'!$B$6:$B$305,B729,'Histórico'!$L$6:$L$305,"OK",'Histórico'!$M$6:$M$305,MONTH(A729),'Histórico'!$A$6:$A$305,"&lt;="&amp;'Parâmetros'!$B$2)/AVERAGEIFS('Histórico'!$H$6:$H$305,'Histórico'!$B$6:$B$305,B729,'Histórico'!$L$6:$L$305,"OK",'Histórico'!$A$6:$A$305,"&lt;="&amp;'Parâmetros'!$B$2),1))),1))</f>
        <v/>
      </c>
      <c r="G729" s="45">
        <f>IF(OR(A729="",B729=""),"",MAX(0.1,1+SUMPRODUCT(--('Eventos'!$B$6:$B$105&lt;=EOMONTH(A729,0)),--('Eventos'!$C$6:$C$105&gt;=A729),--((('Eventos'!$D$6:$D$105=B729)+('Eventos'!$D$6:$D$105="TODOS"))&gt;0),--('Eventos'!$G$6:$G$105="Ativo"),--('Eventos'!$I$6:$I$105="OK"),'Eventos'!$F$6:$F$105)))</f>
        <v/>
      </c>
      <c r="H729" s="44">
        <f>IF(OR(B729="",E729=""),"",MAX(0,E729*F729*G729))</f>
        <v/>
      </c>
      <c r="I729" s="44">
        <f>IF(H729="","",H729*'Parâmetros'!$B$6)</f>
        <v/>
      </c>
      <c r="J729" s="44">
        <f>IF(H729="","",H729*'Parâmetros'!$B$7)</f>
        <v/>
      </c>
      <c r="K729" s="44">
        <f>IF(H729="","",H729*'Parâmetros'!$B$8)</f>
        <v/>
      </c>
      <c r="L729" s="44">
        <f>IF(H729="","",IF('Parâmetros'!$B$5="Conservador",I729,IF('Parâmetros'!$B$5="Otimista",K729,J729)))</f>
        <v/>
      </c>
      <c r="M729" s="46">
        <f>IF(B729="","",IF(COUNTIFS('Histórico'!$B$6:$B$305,B729,'Histórico'!$J$6:$J$305,"&lt;&gt;")&gt;='Parâmetros'!$B$10,AVERAGEIFS('Histórico'!$K$6:$K$305,'Histórico'!$B$6:$B$305,B729,'Histórico'!$J$6:$J$305,"&lt;&gt;"),'Parâmetros'!$B$9))</f>
        <v/>
      </c>
      <c r="N729" s="44">
        <f>IF(L729="","",MAX(0,L729*(1-M729)))</f>
        <v/>
      </c>
      <c r="O729" s="44">
        <f>IF(L729="","",L729*(1+M729))</f>
        <v/>
      </c>
      <c r="P729" s="44">
        <f>IF(L729="","",IF(INDEX('Parâmetros'!$E$18:$E$117,MATCH(B729,'Parâmetros'!$A$18:$A$117,0))="","",INDEX('Parâmetros'!$E$18:$E$117,MATCH(B729,'Parâmetros'!$A$18:$A$117,0))+N(INDEX('Parâmetros'!$F$18:$F$117,MATCH(B729,'Parâmetros'!$A$18:$A$117,0)))-SUMIFS($L$6:L729,$B$6:B729,B729,$A$6:A729,"&lt;="&amp;A729)))</f>
        <v/>
      </c>
      <c r="Q729" s="44">
        <f>IF(P729="","",MAX(0,-P729))</f>
        <v/>
      </c>
      <c r="R729" s="43">
        <f>IF(B729="","",IF(L729="","SEM BASE",IF(P729="","ESTOQUE NÃO INFORMADO",IF(P729&lt;0,"RUPTURA PREVISTA",IF(D729="Sem histórico","USAR DEMANDA INICIAL",IF(D729="Histórico insuficiente","HISTÓRICO INSUFICIENTE","OK"))))))</f>
        <v/>
      </c>
    </row>
    <row r="730">
      <c r="A730" s="42">
        <f>IF(B730="","",EDATE(EOMONTH('Parâmetros'!$B$2,0)+1,MOD(ROW()-6,12)))</f>
        <v/>
      </c>
      <c r="B73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30" s="43">
        <f>IF(B730="","",INDEX('Parâmetros'!$B$18:$B$117,MATCH(B730,'Parâmetros'!$A$18:$A$117,0)))</f>
        <v/>
      </c>
      <c r="D730" s="43">
        <f>IF(B730="","",INDEX('Parâmetros'!$I$18:$I$117,MATCH(B730,'Parâmetros'!$A$18:$A$117,0)))</f>
        <v/>
      </c>
      <c r="E730" s="44">
        <f>IF(B730="","",IF(COUNTIFS('Histórico'!$B$6:$B$305,B730,'Histórico'!$A$6:$A$305,"&gt;="&amp;EDATE(EOMONTH('Parâmetros'!$B$2,0)+1,-'Parâmetros'!$B$4),'Histórico'!$A$6:$A$305,"&lt;="&amp;'Parâmetros'!$B$2,'Histórico'!$L$6:$L$305,"OK")&gt;='Parâmetros'!$B$11,AVERAGEIFS('Histórico'!$H$6:$H$305,'Histórico'!$B$6:$B$305,B730,'Histórico'!$A$6:$A$305,"&gt;="&amp;EDATE(EOMONTH('Parâmetros'!$B$2,0)+1,-'Parâmetros'!$B$4),'Histórico'!$A$6:$A$305,"&lt;="&amp;'Parâmetros'!$B$2,'Histórico'!$L$6:$L$305,"OK"),IF(INDEX('Parâmetros'!$G$18:$G$117,MATCH(B730,'Parâmetros'!$A$18:$A$117,0))="","",INDEX('Parâmetros'!$G$18:$G$117,MATCH(B730,'Parâmetros'!$A$18:$A$117,0)))))</f>
        <v/>
      </c>
      <c r="F730" s="45">
        <f>IF(B730="","",IF(COUNTIFS('Histórico'!$B$6:$B$305,B730,'Histórico'!$L$6:$L$305,"OK",'Histórico'!$M$6:$M$305,MONTH(A730),'Histórico'!$A$6:$A$305,"&lt;="&amp;'Parâmetros'!$B$2)&gt;='Parâmetros'!$B$12,MAX('Parâmetros'!$B$13,MIN('Parâmetros'!$B$14,IFERROR(AVERAGEIFS('Histórico'!$H$6:$H$305,'Histórico'!$B$6:$B$305,B730,'Histórico'!$L$6:$L$305,"OK",'Histórico'!$M$6:$M$305,MONTH(A730),'Histórico'!$A$6:$A$305,"&lt;="&amp;'Parâmetros'!$B$2)/AVERAGEIFS('Histórico'!$H$6:$H$305,'Histórico'!$B$6:$B$305,B730,'Histórico'!$L$6:$L$305,"OK",'Histórico'!$A$6:$A$305,"&lt;="&amp;'Parâmetros'!$B$2),1))),1))</f>
        <v/>
      </c>
      <c r="G730" s="45">
        <f>IF(OR(A730="",B730=""),"",MAX(0.1,1+SUMPRODUCT(--('Eventos'!$B$6:$B$105&lt;=EOMONTH(A730,0)),--('Eventos'!$C$6:$C$105&gt;=A730),--((('Eventos'!$D$6:$D$105=B730)+('Eventos'!$D$6:$D$105="TODOS"))&gt;0),--('Eventos'!$G$6:$G$105="Ativo"),--('Eventos'!$I$6:$I$105="OK"),'Eventos'!$F$6:$F$105)))</f>
        <v/>
      </c>
      <c r="H730" s="44">
        <f>IF(OR(B730="",E730=""),"",MAX(0,E730*F730*G730))</f>
        <v/>
      </c>
      <c r="I730" s="44">
        <f>IF(H730="","",H730*'Parâmetros'!$B$6)</f>
        <v/>
      </c>
      <c r="J730" s="44">
        <f>IF(H730="","",H730*'Parâmetros'!$B$7)</f>
        <v/>
      </c>
      <c r="K730" s="44">
        <f>IF(H730="","",H730*'Parâmetros'!$B$8)</f>
        <v/>
      </c>
      <c r="L730" s="44">
        <f>IF(H730="","",IF('Parâmetros'!$B$5="Conservador",I730,IF('Parâmetros'!$B$5="Otimista",K730,J730)))</f>
        <v/>
      </c>
      <c r="M730" s="46">
        <f>IF(B730="","",IF(COUNTIFS('Histórico'!$B$6:$B$305,B730,'Histórico'!$J$6:$J$305,"&lt;&gt;")&gt;='Parâmetros'!$B$10,AVERAGEIFS('Histórico'!$K$6:$K$305,'Histórico'!$B$6:$B$305,B730,'Histórico'!$J$6:$J$305,"&lt;&gt;"),'Parâmetros'!$B$9))</f>
        <v/>
      </c>
      <c r="N730" s="44">
        <f>IF(L730="","",MAX(0,L730*(1-M730)))</f>
        <v/>
      </c>
      <c r="O730" s="44">
        <f>IF(L730="","",L730*(1+M730))</f>
        <v/>
      </c>
      <c r="P730" s="44">
        <f>IF(L730="","",IF(INDEX('Parâmetros'!$E$18:$E$117,MATCH(B730,'Parâmetros'!$A$18:$A$117,0))="","",INDEX('Parâmetros'!$E$18:$E$117,MATCH(B730,'Parâmetros'!$A$18:$A$117,0))+N(INDEX('Parâmetros'!$F$18:$F$117,MATCH(B730,'Parâmetros'!$A$18:$A$117,0)))-SUMIFS($L$6:L730,$B$6:B730,B730,$A$6:A730,"&lt;="&amp;A730)))</f>
        <v/>
      </c>
      <c r="Q730" s="44">
        <f>IF(P730="","",MAX(0,-P730))</f>
        <v/>
      </c>
      <c r="R730" s="43">
        <f>IF(B730="","",IF(L730="","SEM BASE",IF(P730="","ESTOQUE NÃO INFORMADO",IF(P730&lt;0,"RUPTURA PREVISTA",IF(D730="Sem histórico","USAR DEMANDA INICIAL",IF(D730="Histórico insuficiente","HISTÓRICO INSUFICIENTE","OK"))))))</f>
        <v/>
      </c>
    </row>
    <row r="731">
      <c r="A731" s="42">
        <f>IF(B731="","",EDATE(EOMONTH('Parâmetros'!$B$2,0)+1,MOD(ROW()-6,12)))</f>
        <v/>
      </c>
      <c r="B73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31" s="43">
        <f>IF(B731="","",INDEX('Parâmetros'!$B$18:$B$117,MATCH(B731,'Parâmetros'!$A$18:$A$117,0)))</f>
        <v/>
      </c>
      <c r="D731" s="43">
        <f>IF(B731="","",INDEX('Parâmetros'!$I$18:$I$117,MATCH(B731,'Parâmetros'!$A$18:$A$117,0)))</f>
        <v/>
      </c>
      <c r="E731" s="44">
        <f>IF(B731="","",IF(COUNTIFS('Histórico'!$B$6:$B$305,B731,'Histórico'!$A$6:$A$305,"&gt;="&amp;EDATE(EOMONTH('Parâmetros'!$B$2,0)+1,-'Parâmetros'!$B$4),'Histórico'!$A$6:$A$305,"&lt;="&amp;'Parâmetros'!$B$2,'Histórico'!$L$6:$L$305,"OK")&gt;='Parâmetros'!$B$11,AVERAGEIFS('Histórico'!$H$6:$H$305,'Histórico'!$B$6:$B$305,B731,'Histórico'!$A$6:$A$305,"&gt;="&amp;EDATE(EOMONTH('Parâmetros'!$B$2,0)+1,-'Parâmetros'!$B$4),'Histórico'!$A$6:$A$305,"&lt;="&amp;'Parâmetros'!$B$2,'Histórico'!$L$6:$L$305,"OK"),IF(INDEX('Parâmetros'!$G$18:$G$117,MATCH(B731,'Parâmetros'!$A$18:$A$117,0))="","",INDEX('Parâmetros'!$G$18:$G$117,MATCH(B731,'Parâmetros'!$A$18:$A$117,0)))))</f>
        <v/>
      </c>
      <c r="F731" s="45">
        <f>IF(B731="","",IF(COUNTIFS('Histórico'!$B$6:$B$305,B731,'Histórico'!$L$6:$L$305,"OK",'Histórico'!$M$6:$M$305,MONTH(A731),'Histórico'!$A$6:$A$305,"&lt;="&amp;'Parâmetros'!$B$2)&gt;='Parâmetros'!$B$12,MAX('Parâmetros'!$B$13,MIN('Parâmetros'!$B$14,IFERROR(AVERAGEIFS('Histórico'!$H$6:$H$305,'Histórico'!$B$6:$B$305,B731,'Histórico'!$L$6:$L$305,"OK",'Histórico'!$M$6:$M$305,MONTH(A731),'Histórico'!$A$6:$A$305,"&lt;="&amp;'Parâmetros'!$B$2)/AVERAGEIFS('Histórico'!$H$6:$H$305,'Histórico'!$B$6:$B$305,B731,'Histórico'!$L$6:$L$305,"OK",'Histórico'!$A$6:$A$305,"&lt;="&amp;'Parâmetros'!$B$2),1))),1))</f>
        <v/>
      </c>
      <c r="G731" s="45">
        <f>IF(OR(A731="",B731=""),"",MAX(0.1,1+SUMPRODUCT(--('Eventos'!$B$6:$B$105&lt;=EOMONTH(A731,0)),--('Eventos'!$C$6:$C$105&gt;=A731),--((('Eventos'!$D$6:$D$105=B731)+('Eventos'!$D$6:$D$105="TODOS"))&gt;0),--('Eventos'!$G$6:$G$105="Ativo"),--('Eventos'!$I$6:$I$105="OK"),'Eventos'!$F$6:$F$105)))</f>
        <v/>
      </c>
      <c r="H731" s="44">
        <f>IF(OR(B731="",E731=""),"",MAX(0,E731*F731*G731))</f>
        <v/>
      </c>
      <c r="I731" s="44">
        <f>IF(H731="","",H731*'Parâmetros'!$B$6)</f>
        <v/>
      </c>
      <c r="J731" s="44">
        <f>IF(H731="","",H731*'Parâmetros'!$B$7)</f>
        <v/>
      </c>
      <c r="K731" s="44">
        <f>IF(H731="","",H731*'Parâmetros'!$B$8)</f>
        <v/>
      </c>
      <c r="L731" s="44">
        <f>IF(H731="","",IF('Parâmetros'!$B$5="Conservador",I731,IF('Parâmetros'!$B$5="Otimista",K731,J731)))</f>
        <v/>
      </c>
      <c r="M731" s="46">
        <f>IF(B731="","",IF(COUNTIFS('Histórico'!$B$6:$B$305,B731,'Histórico'!$J$6:$J$305,"&lt;&gt;")&gt;='Parâmetros'!$B$10,AVERAGEIFS('Histórico'!$K$6:$K$305,'Histórico'!$B$6:$B$305,B731,'Histórico'!$J$6:$J$305,"&lt;&gt;"),'Parâmetros'!$B$9))</f>
        <v/>
      </c>
      <c r="N731" s="44">
        <f>IF(L731="","",MAX(0,L731*(1-M731)))</f>
        <v/>
      </c>
      <c r="O731" s="44">
        <f>IF(L731="","",L731*(1+M731))</f>
        <v/>
      </c>
      <c r="P731" s="44">
        <f>IF(L731="","",IF(INDEX('Parâmetros'!$E$18:$E$117,MATCH(B731,'Parâmetros'!$A$18:$A$117,0))="","",INDEX('Parâmetros'!$E$18:$E$117,MATCH(B731,'Parâmetros'!$A$18:$A$117,0))+N(INDEX('Parâmetros'!$F$18:$F$117,MATCH(B731,'Parâmetros'!$A$18:$A$117,0)))-SUMIFS($L$6:L731,$B$6:B731,B731,$A$6:A731,"&lt;="&amp;A731)))</f>
        <v/>
      </c>
      <c r="Q731" s="44">
        <f>IF(P731="","",MAX(0,-P731))</f>
        <v/>
      </c>
      <c r="R731" s="43">
        <f>IF(B731="","",IF(L731="","SEM BASE",IF(P731="","ESTOQUE NÃO INFORMADO",IF(P731&lt;0,"RUPTURA PREVISTA",IF(D731="Sem histórico","USAR DEMANDA INICIAL",IF(D731="Histórico insuficiente","HISTÓRICO INSUFICIENTE","OK"))))))</f>
        <v/>
      </c>
    </row>
    <row r="732">
      <c r="A732" s="42">
        <f>IF(B732="","",EDATE(EOMONTH('Parâmetros'!$B$2,0)+1,MOD(ROW()-6,12)))</f>
        <v/>
      </c>
      <c r="B73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32" s="43">
        <f>IF(B732="","",INDEX('Parâmetros'!$B$18:$B$117,MATCH(B732,'Parâmetros'!$A$18:$A$117,0)))</f>
        <v/>
      </c>
      <c r="D732" s="43">
        <f>IF(B732="","",INDEX('Parâmetros'!$I$18:$I$117,MATCH(B732,'Parâmetros'!$A$18:$A$117,0)))</f>
        <v/>
      </c>
      <c r="E732" s="44">
        <f>IF(B732="","",IF(COUNTIFS('Histórico'!$B$6:$B$305,B732,'Histórico'!$A$6:$A$305,"&gt;="&amp;EDATE(EOMONTH('Parâmetros'!$B$2,0)+1,-'Parâmetros'!$B$4),'Histórico'!$A$6:$A$305,"&lt;="&amp;'Parâmetros'!$B$2,'Histórico'!$L$6:$L$305,"OK")&gt;='Parâmetros'!$B$11,AVERAGEIFS('Histórico'!$H$6:$H$305,'Histórico'!$B$6:$B$305,B732,'Histórico'!$A$6:$A$305,"&gt;="&amp;EDATE(EOMONTH('Parâmetros'!$B$2,0)+1,-'Parâmetros'!$B$4),'Histórico'!$A$6:$A$305,"&lt;="&amp;'Parâmetros'!$B$2,'Histórico'!$L$6:$L$305,"OK"),IF(INDEX('Parâmetros'!$G$18:$G$117,MATCH(B732,'Parâmetros'!$A$18:$A$117,0))="","",INDEX('Parâmetros'!$G$18:$G$117,MATCH(B732,'Parâmetros'!$A$18:$A$117,0)))))</f>
        <v/>
      </c>
      <c r="F732" s="45">
        <f>IF(B732="","",IF(COUNTIFS('Histórico'!$B$6:$B$305,B732,'Histórico'!$L$6:$L$305,"OK",'Histórico'!$M$6:$M$305,MONTH(A732),'Histórico'!$A$6:$A$305,"&lt;="&amp;'Parâmetros'!$B$2)&gt;='Parâmetros'!$B$12,MAX('Parâmetros'!$B$13,MIN('Parâmetros'!$B$14,IFERROR(AVERAGEIFS('Histórico'!$H$6:$H$305,'Histórico'!$B$6:$B$305,B732,'Histórico'!$L$6:$L$305,"OK",'Histórico'!$M$6:$M$305,MONTH(A732),'Histórico'!$A$6:$A$305,"&lt;="&amp;'Parâmetros'!$B$2)/AVERAGEIFS('Histórico'!$H$6:$H$305,'Histórico'!$B$6:$B$305,B732,'Histórico'!$L$6:$L$305,"OK",'Histórico'!$A$6:$A$305,"&lt;="&amp;'Parâmetros'!$B$2),1))),1))</f>
        <v/>
      </c>
      <c r="G732" s="45">
        <f>IF(OR(A732="",B732=""),"",MAX(0.1,1+SUMPRODUCT(--('Eventos'!$B$6:$B$105&lt;=EOMONTH(A732,0)),--('Eventos'!$C$6:$C$105&gt;=A732),--((('Eventos'!$D$6:$D$105=B732)+('Eventos'!$D$6:$D$105="TODOS"))&gt;0),--('Eventos'!$G$6:$G$105="Ativo"),--('Eventos'!$I$6:$I$105="OK"),'Eventos'!$F$6:$F$105)))</f>
        <v/>
      </c>
      <c r="H732" s="44">
        <f>IF(OR(B732="",E732=""),"",MAX(0,E732*F732*G732))</f>
        <v/>
      </c>
      <c r="I732" s="44">
        <f>IF(H732="","",H732*'Parâmetros'!$B$6)</f>
        <v/>
      </c>
      <c r="J732" s="44">
        <f>IF(H732="","",H732*'Parâmetros'!$B$7)</f>
        <v/>
      </c>
      <c r="K732" s="44">
        <f>IF(H732="","",H732*'Parâmetros'!$B$8)</f>
        <v/>
      </c>
      <c r="L732" s="44">
        <f>IF(H732="","",IF('Parâmetros'!$B$5="Conservador",I732,IF('Parâmetros'!$B$5="Otimista",K732,J732)))</f>
        <v/>
      </c>
      <c r="M732" s="46">
        <f>IF(B732="","",IF(COUNTIFS('Histórico'!$B$6:$B$305,B732,'Histórico'!$J$6:$J$305,"&lt;&gt;")&gt;='Parâmetros'!$B$10,AVERAGEIFS('Histórico'!$K$6:$K$305,'Histórico'!$B$6:$B$305,B732,'Histórico'!$J$6:$J$305,"&lt;&gt;"),'Parâmetros'!$B$9))</f>
        <v/>
      </c>
      <c r="N732" s="44">
        <f>IF(L732="","",MAX(0,L732*(1-M732)))</f>
        <v/>
      </c>
      <c r="O732" s="44">
        <f>IF(L732="","",L732*(1+M732))</f>
        <v/>
      </c>
      <c r="P732" s="44">
        <f>IF(L732="","",IF(INDEX('Parâmetros'!$E$18:$E$117,MATCH(B732,'Parâmetros'!$A$18:$A$117,0))="","",INDEX('Parâmetros'!$E$18:$E$117,MATCH(B732,'Parâmetros'!$A$18:$A$117,0))+N(INDEX('Parâmetros'!$F$18:$F$117,MATCH(B732,'Parâmetros'!$A$18:$A$117,0)))-SUMIFS($L$6:L732,$B$6:B732,B732,$A$6:A732,"&lt;="&amp;A732)))</f>
        <v/>
      </c>
      <c r="Q732" s="44">
        <f>IF(P732="","",MAX(0,-P732))</f>
        <v/>
      </c>
      <c r="R732" s="43">
        <f>IF(B732="","",IF(L732="","SEM BASE",IF(P732="","ESTOQUE NÃO INFORMADO",IF(P732&lt;0,"RUPTURA PREVISTA",IF(D732="Sem histórico","USAR DEMANDA INICIAL",IF(D732="Histórico insuficiente","HISTÓRICO INSUFICIENTE","OK"))))))</f>
        <v/>
      </c>
    </row>
    <row r="733">
      <c r="A733" s="42">
        <f>IF(B733="","",EDATE(EOMONTH('Parâmetros'!$B$2,0)+1,MOD(ROW()-6,12)))</f>
        <v/>
      </c>
      <c r="B73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33" s="43">
        <f>IF(B733="","",INDEX('Parâmetros'!$B$18:$B$117,MATCH(B733,'Parâmetros'!$A$18:$A$117,0)))</f>
        <v/>
      </c>
      <c r="D733" s="43">
        <f>IF(B733="","",INDEX('Parâmetros'!$I$18:$I$117,MATCH(B733,'Parâmetros'!$A$18:$A$117,0)))</f>
        <v/>
      </c>
      <c r="E733" s="44">
        <f>IF(B733="","",IF(COUNTIFS('Histórico'!$B$6:$B$305,B733,'Histórico'!$A$6:$A$305,"&gt;="&amp;EDATE(EOMONTH('Parâmetros'!$B$2,0)+1,-'Parâmetros'!$B$4),'Histórico'!$A$6:$A$305,"&lt;="&amp;'Parâmetros'!$B$2,'Histórico'!$L$6:$L$305,"OK")&gt;='Parâmetros'!$B$11,AVERAGEIFS('Histórico'!$H$6:$H$305,'Histórico'!$B$6:$B$305,B733,'Histórico'!$A$6:$A$305,"&gt;="&amp;EDATE(EOMONTH('Parâmetros'!$B$2,0)+1,-'Parâmetros'!$B$4),'Histórico'!$A$6:$A$305,"&lt;="&amp;'Parâmetros'!$B$2,'Histórico'!$L$6:$L$305,"OK"),IF(INDEX('Parâmetros'!$G$18:$G$117,MATCH(B733,'Parâmetros'!$A$18:$A$117,0))="","",INDEX('Parâmetros'!$G$18:$G$117,MATCH(B733,'Parâmetros'!$A$18:$A$117,0)))))</f>
        <v/>
      </c>
      <c r="F733" s="45">
        <f>IF(B733="","",IF(COUNTIFS('Histórico'!$B$6:$B$305,B733,'Histórico'!$L$6:$L$305,"OK",'Histórico'!$M$6:$M$305,MONTH(A733),'Histórico'!$A$6:$A$305,"&lt;="&amp;'Parâmetros'!$B$2)&gt;='Parâmetros'!$B$12,MAX('Parâmetros'!$B$13,MIN('Parâmetros'!$B$14,IFERROR(AVERAGEIFS('Histórico'!$H$6:$H$305,'Histórico'!$B$6:$B$305,B733,'Histórico'!$L$6:$L$305,"OK",'Histórico'!$M$6:$M$305,MONTH(A733),'Histórico'!$A$6:$A$305,"&lt;="&amp;'Parâmetros'!$B$2)/AVERAGEIFS('Histórico'!$H$6:$H$305,'Histórico'!$B$6:$B$305,B733,'Histórico'!$L$6:$L$305,"OK",'Histórico'!$A$6:$A$305,"&lt;="&amp;'Parâmetros'!$B$2),1))),1))</f>
        <v/>
      </c>
      <c r="G733" s="45">
        <f>IF(OR(A733="",B733=""),"",MAX(0.1,1+SUMPRODUCT(--('Eventos'!$B$6:$B$105&lt;=EOMONTH(A733,0)),--('Eventos'!$C$6:$C$105&gt;=A733),--((('Eventos'!$D$6:$D$105=B733)+('Eventos'!$D$6:$D$105="TODOS"))&gt;0),--('Eventos'!$G$6:$G$105="Ativo"),--('Eventos'!$I$6:$I$105="OK"),'Eventos'!$F$6:$F$105)))</f>
        <v/>
      </c>
      <c r="H733" s="44">
        <f>IF(OR(B733="",E733=""),"",MAX(0,E733*F733*G733))</f>
        <v/>
      </c>
      <c r="I733" s="44">
        <f>IF(H733="","",H733*'Parâmetros'!$B$6)</f>
        <v/>
      </c>
      <c r="J733" s="44">
        <f>IF(H733="","",H733*'Parâmetros'!$B$7)</f>
        <v/>
      </c>
      <c r="K733" s="44">
        <f>IF(H733="","",H733*'Parâmetros'!$B$8)</f>
        <v/>
      </c>
      <c r="L733" s="44">
        <f>IF(H733="","",IF('Parâmetros'!$B$5="Conservador",I733,IF('Parâmetros'!$B$5="Otimista",K733,J733)))</f>
        <v/>
      </c>
      <c r="M733" s="46">
        <f>IF(B733="","",IF(COUNTIFS('Histórico'!$B$6:$B$305,B733,'Histórico'!$J$6:$J$305,"&lt;&gt;")&gt;='Parâmetros'!$B$10,AVERAGEIFS('Histórico'!$K$6:$K$305,'Histórico'!$B$6:$B$305,B733,'Histórico'!$J$6:$J$305,"&lt;&gt;"),'Parâmetros'!$B$9))</f>
        <v/>
      </c>
      <c r="N733" s="44">
        <f>IF(L733="","",MAX(0,L733*(1-M733)))</f>
        <v/>
      </c>
      <c r="O733" s="44">
        <f>IF(L733="","",L733*(1+M733))</f>
        <v/>
      </c>
      <c r="P733" s="44">
        <f>IF(L733="","",IF(INDEX('Parâmetros'!$E$18:$E$117,MATCH(B733,'Parâmetros'!$A$18:$A$117,0))="","",INDEX('Parâmetros'!$E$18:$E$117,MATCH(B733,'Parâmetros'!$A$18:$A$117,0))+N(INDEX('Parâmetros'!$F$18:$F$117,MATCH(B733,'Parâmetros'!$A$18:$A$117,0)))-SUMIFS($L$6:L733,$B$6:B733,B733,$A$6:A733,"&lt;="&amp;A733)))</f>
        <v/>
      </c>
      <c r="Q733" s="44">
        <f>IF(P733="","",MAX(0,-P733))</f>
        <v/>
      </c>
      <c r="R733" s="43">
        <f>IF(B733="","",IF(L733="","SEM BASE",IF(P733="","ESTOQUE NÃO INFORMADO",IF(P733&lt;0,"RUPTURA PREVISTA",IF(D733="Sem histórico","USAR DEMANDA INICIAL",IF(D733="Histórico insuficiente","HISTÓRICO INSUFICIENTE","OK"))))))</f>
        <v/>
      </c>
    </row>
    <row r="734">
      <c r="A734" s="42">
        <f>IF(B734="","",EDATE(EOMONTH('Parâmetros'!$B$2,0)+1,MOD(ROW()-6,12)))</f>
        <v/>
      </c>
      <c r="B73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34" s="43">
        <f>IF(B734="","",INDEX('Parâmetros'!$B$18:$B$117,MATCH(B734,'Parâmetros'!$A$18:$A$117,0)))</f>
        <v/>
      </c>
      <c r="D734" s="43">
        <f>IF(B734="","",INDEX('Parâmetros'!$I$18:$I$117,MATCH(B734,'Parâmetros'!$A$18:$A$117,0)))</f>
        <v/>
      </c>
      <c r="E734" s="44">
        <f>IF(B734="","",IF(COUNTIFS('Histórico'!$B$6:$B$305,B734,'Histórico'!$A$6:$A$305,"&gt;="&amp;EDATE(EOMONTH('Parâmetros'!$B$2,0)+1,-'Parâmetros'!$B$4),'Histórico'!$A$6:$A$305,"&lt;="&amp;'Parâmetros'!$B$2,'Histórico'!$L$6:$L$305,"OK")&gt;='Parâmetros'!$B$11,AVERAGEIFS('Histórico'!$H$6:$H$305,'Histórico'!$B$6:$B$305,B734,'Histórico'!$A$6:$A$305,"&gt;="&amp;EDATE(EOMONTH('Parâmetros'!$B$2,0)+1,-'Parâmetros'!$B$4),'Histórico'!$A$6:$A$305,"&lt;="&amp;'Parâmetros'!$B$2,'Histórico'!$L$6:$L$305,"OK"),IF(INDEX('Parâmetros'!$G$18:$G$117,MATCH(B734,'Parâmetros'!$A$18:$A$117,0))="","",INDEX('Parâmetros'!$G$18:$G$117,MATCH(B734,'Parâmetros'!$A$18:$A$117,0)))))</f>
        <v/>
      </c>
      <c r="F734" s="45">
        <f>IF(B734="","",IF(COUNTIFS('Histórico'!$B$6:$B$305,B734,'Histórico'!$L$6:$L$305,"OK",'Histórico'!$M$6:$M$305,MONTH(A734),'Histórico'!$A$6:$A$305,"&lt;="&amp;'Parâmetros'!$B$2)&gt;='Parâmetros'!$B$12,MAX('Parâmetros'!$B$13,MIN('Parâmetros'!$B$14,IFERROR(AVERAGEIFS('Histórico'!$H$6:$H$305,'Histórico'!$B$6:$B$305,B734,'Histórico'!$L$6:$L$305,"OK",'Histórico'!$M$6:$M$305,MONTH(A734),'Histórico'!$A$6:$A$305,"&lt;="&amp;'Parâmetros'!$B$2)/AVERAGEIFS('Histórico'!$H$6:$H$305,'Histórico'!$B$6:$B$305,B734,'Histórico'!$L$6:$L$305,"OK",'Histórico'!$A$6:$A$305,"&lt;="&amp;'Parâmetros'!$B$2),1))),1))</f>
        <v/>
      </c>
      <c r="G734" s="45">
        <f>IF(OR(A734="",B734=""),"",MAX(0.1,1+SUMPRODUCT(--('Eventos'!$B$6:$B$105&lt;=EOMONTH(A734,0)),--('Eventos'!$C$6:$C$105&gt;=A734),--((('Eventos'!$D$6:$D$105=B734)+('Eventos'!$D$6:$D$105="TODOS"))&gt;0),--('Eventos'!$G$6:$G$105="Ativo"),--('Eventos'!$I$6:$I$105="OK"),'Eventos'!$F$6:$F$105)))</f>
        <v/>
      </c>
      <c r="H734" s="44">
        <f>IF(OR(B734="",E734=""),"",MAX(0,E734*F734*G734))</f>
        <v/>
      </c>
      <c r="I734" s="44">
        <f>IF(H734="","",H734*'Parâmetros'!$B$6)</f>
        <v/>
      </c>
      <c r="J734" s="44">
        <f>IF(H734="","",H734*'Parâmetros'!$B$7)</f>
        <v/>
      </c>
      <c r="K734" s="44">
        <f>IF(H734="","",H734*'Parâmetros'!$B$8)</f>
        <v/>
      </c>
      <c r="L734" s="44">
        <f>IF(H734="","",IF('Parâmetros'!$B$5="Conservador",I734,IF('Parâmetros'!$B$5="Otimista",K734,J734)))</f>
        <v/>
      </c>
      <c r="M734" s="46">
        <f>IF(B734="","",IF(COUNTIFS('Histórico'!$B$6:$B$305,B734,'Histórico'!$J$6:$J$305,"&lt;&gt;")&gt;='Parâmetros'!$B$10,AVERAGEIFS('Histórico'!$K$6:$K$305,'Histórico'!$B$6:$B$305,B734,'Histórico'!$J$6:$J$305,"&lt;&gt;"),'Parâmetros'!$B$9))</f>
        <v/>
      </c>
      <c r="N734" s="44">
        <f>IF(L734="","",MAX(0,L734*(1-M734)))</f>
        <v/>
      </c>
      <c r="O734" s="44">
        <f>IF(L734="","",L734*(1+M734))</f>
        <v/>
      </c>
      <c r="P734" s="44">
        <f>IF(L734="","",IF(INDEX('Parâmetros'!$E$18:$E$117,MATCH(B734,'Parâmetros'!$A$18:$A$117,0))="","",INDEX('Parâmetros'!$E$18:$E$117,MATCH(B734,'Parâmetros'!$A$18:$A$117,0))+N(INDEX('Parâmetros'!$F$18:$F$117,MATCH(B734,'Parâmetros'!$A$18:$A$117,0)))-SUMIFS($L$6:L734,$B$6:B734,B734,$A$6:A734,"&lt;="&amp;A734)))</f>
        <v/>
      </c>
      <c r="Q734" s="44">
        <f>IF(P734="","",MAX(0,-P734))</f>
        <v/>
      </c>
      <c r="R734" s="43">
        <f>IF(B734="","",IF(L734="","SEM BASE",IF(P734="","ESTOQUE NÃO INFORMADO",IF(P734&lt;0,"RUPTURA PREVISTA",IF(D734="Sem histórico","USAR DEMANDA INICIAL",IF(D734="Histórico insuficiente","HISTÓRICO INSUFICIENTE","OK"))))))</f>
        <v/>
      </c>
    </row>
    <row r="735">
      <c r="A735" s="42">
        <f>IF(B735="","",EDATE(EOMONTH('Parâmetros'!$B$2,0)+1,MOD(ROW()-6,12)))</f>
        <v/>
      </c>
      <c r="B73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35" s="43">
        <f>IF(B735="","",INDEX('Parâmetros'!$B$18:$B$117,MATCH(B735,'Parâmetros'!$A$18:$A$117,0)))</f>
        <v/>
      </c>
      <c r="D735" s="43">
        <f>IF(B735="","",INDEX('Parâmetros'!$I$18:$I$117,MATCH(B735,'Parâmetros'!$A$18:$A$117,0)))</f>
        <v/>
      </c>
      <c r="E735" s="44">
        <f>IF(B735="","",IF(COUNTIFS('Histórico'!$B$6:$B$305,B735,'Histórico'!$A$6:$A$305,"&gt;="&amp;EDATE(EOMONTH('Parâmetros'!$B$2,0)+1,-'Parâmetros'!$B$4),'Histórico'!$A$6:$A$305,"&lt;="&amp;'Parâmetros'!$B$2,'Histórico'!$L$6:$L$305,"OK")&gt;='Parâmetros'!$B$11,AVERAGEIFS('Histórico'!$H$6:$H$305,'Histórico'!$B$6:$B$305,B735,'Histórico'!$A$6:$A$305,"&gt;="&amp;EDATE(EOMONTH('Parâmetros'!$B$2,0)+1,-'Parâmetros'!$B$4),'Histórico'!$A$6:$A$305,"&lt;="&amp;'Parâmetros'!$B$2,'Histórico'!$L$6:$L$305,"OK"),IF(INDEX('Parâmetros'!$G$18:$G$117,MATCH(B735,'Parâmetros'!$A$18:$A$117,0))="","",INDEX('Parâmetros'!$G$18:$G$117,MATCH(B735,'Parâmetros'!$A$18:$A$117,0)))))</f>
        <v/>
      </c>
      <c r="F735" s="45">
        <f>IF(B735="","",IF(COUNTIFS('Histórico'!$B$6:$B$305,B735,'Histórico'!$L$6:$L$305,"OK",'Histórico'!$M$6:$M$305,MONTH(A735),'Histórico'!$A$6:$A$305,"&lt;="&amp;'Parâmetros'!$B$2)&gt;='Parâmetros'!$B$12,MAX('Parâmetros'!$B$13,MIN('Parâmetros'!$B$14,IFERROR(AVERAGEIFS('Histórico'!$H$6:$H$305,'Histórico'!$B$6:$B$305,B735,'Histórico'!$L$6:$L$305,"OK",'Histórico'!$M$6:$M$305,MONTH(A735),'Histórico'!$A$6:$A$305,"&lt;="&amp;'Parâmetros'!$B$2)/AVERAGEIFS('Histórico'!$H$6:$H$305,'Histórico'!$B$6:$B$305,B735,'Histórico'!$L$6:$L$305,"OK",'Histórico'!$A$6:$A$305,"&lt;="&amp;'Parâmetros'!$B$2),1))),1))</f>
        <v/>
      </c>
      <c r="G735" s="45">
        <f>IF(OR(A735="",B735=""),"",MAX(0.1,1+SUMPRODUCT(--('Eventos'!$B$6:$B$105&lt;=EOMONTH(A735,0)),--('Eventos'!$C$6:$C$105&gt;=A735),--((('Eventos'!$D$6:$D$105=B735)+('Eventos'!$D$6:$D$105="TODOS"))&gt;0),--('Eventos'!$G$6:$G$105="Ativo"),--('Eventos'!$I$6:$I$105="OK"),'Eventos'!$F$6:$F$105)))</f>
        <v/>
      </c>
      <c r="H735" s="44">
        <f>IF(OR(B735="",E735=""),"",MAX(0,E735*F735*G735))</f>
        <v/>
      </c>
      <c r="I735" s="44">
        <f>IF(H735="","",H735*'Parâmetros'!$B$6)</f>
        <v/>
      </c>
      <c r="J735" s="44">
        <f>IF(H735="","",H735*'Parâmetros'!$B$7)</f>
        <v/>
      </c>
      <c r="K735" s="44">
        <f>IF(H735="","",H735*'Parâmetros'!$B$8)</f>
        <v/>
      </c>
      <c r="L735" s="44">
        <f>IF(H735="","",IF('Parâmetros'!$B$5="Conservador",I735,IF('Parâmetros'!$B$5="Otimista",K735,J735)))</f>
        <v/>
      </c>
      <c r="M735" s="46">
        <f>IF(B735="","",IF(COUNTIFS('Histórico'!$B$6:$B$305,B735,'Histórico'!$J$6:$J$305,"&lt;&gt;")&gt;='Parâmetros'!$B$10,AVERAGEIFS('Histórico'!$K$6:$K$305,'Histórico'!$B$6:$B$305,B735,'Histórico'!$J$6:$J$305,"&lt;&gt;"),'Parâmetros'!$B$9))</f>
        <v/>
      </c>
      <c r="N735" s="44">
        <f>IF(L735="","",MAX(0,L735*(1-M735)))</f>
        <v/>
      </c>
      <c r="O735" s="44">
        <f>IF(L735="","",L735*(1+M735))</f>
        <v/>
      </c>
      <c r="P735" s="44">
        <f>IF(L735="","",IF(INDEX('Parâmetros'!$E$18:$E$117,MATCH(B735,'Parâmetros'!$A$18:$A$117,0))="","",INDEX('Parâmetros'!$E$18:$E$117,MATCH(B735,'Parâmetros'!$A$18:$A$117,0))+N(INDEX('Parâmetros'!$F$18:$F$117,MATCH(B735,'Parâmetros'!$A$18:$A$117,0)))-SUMIFS($L$6:L735,$B$6:B735,B735,$A$6:A735,"&lt;="&amp;A735)))</f>
        <v/>
      </c>
      <c r="Q735" s="44">
        <f>IF(P735="","",MAX(0,-P735))</f>
        <v/>
      </c>
      <c r="R735" s="43">
        <f>IF(B735="","",IF(L735="","SEM BASE",IF(P735="","ESTOQUE NÃO INFORMADO",IF(P735&lt;0,"RUPTURA PREVISTA",IF(D735="Sem histórico","USAR DEMANDA INICIAL",IF(D735="Histórico insuficiente","HISTÓRICO INSUFICIENTE","OK"))))))</f>
        <v/>
      </c>
    </row>
    <row r="736">
      <c r="A736" s="42">
        <f>IF(B736="","",EDATE(EOMONTH('Parâmetros'!$B$2,0)+1,MOD(ROW()-6,12)))</f>
        <v/>
      </c>
      <c r="B73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36" s="43">
        <f>IF(B736="","",INDEX('Parâmetros'!$B$18:$B$117,MATCH(B736,'Parâmetros'!$A$18:$A$117,0)))</f>
        <v/>
      </c>
      <c r="D736" s="43">
        <f>IF(B736="","",INDEX('Parâmetros'!$I$18:$I$117,MATCH(B736,'Parâmetros'!$A$18:$A$117,0)))</f>
        <v/>
      </c>
      <c r="E736" s="44">
        <f>IF(B736="","",IF(COUNTIFS('Histórico'!$B$6:$B$305,B736,'Histórico'!$A$6:$A$305,"&gt;="&amp;EDATE(EOMONTH('Parâmetros'!$B$2,0)+1,-'Parâmetros'!$B$4),'Histórico'!$A$6:$A$305,"&lt;="&amp;'Parâmetros'!$B$2,'Histórico'!$L$6:$L$305,"OK")&gt;='Parâmetros'!$B$11,AVERAGEIFS('Histórico'!$H$6:$H$305,'Histórico'!$B$6:$B$305,B736,'Histórico'!$A$6:$A$305,"&gt;="&amp;EDATE(EOMONTH('Parâmetros'!$B$2,0)+1,-'Parâmetros'!$B$4),'Histórico'!$A$6:$A$305,"&lt;="&amp;'Parâmetros'!$B$2,'Histórico'!$L$6:$L$305,"OK"),IF(INDEX('Parâmetros'!$G$18:$G$117,MATCH(B736,'Parâmetros'!$A$18:$A$117,0))="","",INDEX('Parâmetros'!$G$18:$G$117,MATCH(B736,'Parâmetros'!$A$18:$A$117,0)))))</f>
        <v/>
      </c>
      <c r="F736" s="45">
        <f>IF(B736="","",IF(COUNTIFS('Histórico'!$B$6:$B$305,B736,'Histórico'!$L$6:$L$305,"OK",'Histórico'!$M$6:$M$305,MONTH(A736),'Histórico'!$A$6:$A$305,"&lt;="&amp;'Parâmetros'!$B$2)&gt;='Parâmetros'!$B$12,MAX('Parâmetros'!$B$13,MIN('Parâmetros'!$B$14,IFERROR(AVERAGEIFS('Histórico'!$H$6:$H$305,'Histórico'!$B$6:$B$305,B736,'Histórico'!$L$6:$L$305,"OK",'Histórico'!$M$6:$M$305,MONTH(A736),'Histórico'!$A$6:$A$305,"&lt;="&amp;'Parâmetros'!$B$2)/AVERAGEIFS('Histórico'!$H$6:$H$305,'Histórico'!$B$6:$B$305,B736,'Histórico'!$L$6:$L$305,"OK",'Histórico'!$A$6:$A$305,"&lt;="&amp;'Parâmetros'!$B$2),1))),1))</f>
        <v/>
      </c>
      <c r="G736" s="45">
        <f>IF(OR(A736="",B736=""),"",MAX(0.1,1+SUMPRODUCT(--('Eventos'!$B$6:$B$105&lt;=EOMONTH(A736,0)),--('Eventos'!$C$6:$C$105&gt;=A736),--((('Eventos'!$D$6:$D$105=B736)+('Eventos'!$D$6:$D$105="TODOS"))&gt;0),--('Eventos'!$G$6:$G$105="Ativo"),--('Eventos'!$I$6:$I$105="OK"),'Eventos'!$F$6:$F$105)))</f>
        <v/>
      </c>
      <c r="H736" s="44">
        <f>IF(OR(B736="",E736=""),"",MAX(0,E736*F736*G736))</f>
        <v/>
      </c>
      <c r="I736" s="44">
        <f>IF(H736="","",H736*'Parâmetros'!$B$6)</f>
        <v/>
      </c>
      <c r="J736" s="44">
        <f>IF(H736="","",H736*'Parâmetros'!$B$7)</f>
        <v/>
      </c>
      <c r="K736" s="44">
        <f>IF(H736="","",H736*'Parâmetros'!$B$8)</f>
        <v/>
      </c>
      <c r="L736" s="44">
        <f>IF(H736="","",IF('Parâmetros'!$B$5="Conservador",I736,IF('Parâmetros'!$B$5="Otimista",K736,J736)))</f>
        <v/>
      </c>
      <c r="M736" s="46">
        <f>IF(B736="","",IF(COUNTIFS('Histórico'!$B$6:$B$305,B736,'Histórico'!$J$6:$J$305,"&lt;&gt;")&gt;='Parâmetros'!$B$10,AVERAGEIFS('Histórico'!$K$6:$K$305,'Histórico'!$B$6:$B$305,B736,'Histórico'!$J$6:$J$305,"&lt;&gt;"),'Parâmetros'!$B$9))</f>
        <v/>
      </c>
      <c r="N736" s="44">
        <f>IF(L736="","",MAX(0,L736*(1-M736)))</f>
        <v/>
      </c>
      <c r="O736" s="44">
        <f>IF(L736="","",L736*(1+M736))</f>
        <v/>
      </c>
      <c r="P736" s="44">
        <f>IF(L736="","",IF(INDEX('Parâmetros'!$E$18:$E$117,MATCH(B736,'Parâmetros'!$A$18:$A$117,0))="","",INDEX('Parâmetros'!$E$18:$E$117,MATCH(B736,'Parâmetros'!$A$18:$A$117,0))+N(INDEX('Parâmetros'!$F$18:$F$117,MATCH(B736,'Parâmetros'!$A$18:$A$117,0)))-SUMIFS($L$6:L736,$B$6:B736,B736,$A$6:A736,"&lt;="&amp;A736)))</f>
        <v/>
      </c>
      <c r="Q736" s="44">
        <f>IF(P736="","",MAX(0,-P736))</f>
        <v/>
      </c>
      <c r="R736" s="43">
        <f>IF(B736="","",IF(L736="","SEM BASE",IF(P736="","ESTOQUE NÃO INFORMADO",IF(P736&lt;0,"RUPTURA PREVISTA",IF(D736="Sem histórico","USAR DEMANDA INICIAL",IF(D736="Histórico insuficiente","HISTÓRICO INSUFICIENTE","OK"))))))</f>
        <v/>
      </c>
    </row>
    <row r="737">
      <c r="A737" s="42">
        <f>IF(B737="","",EDATE(EOMONTH('Parâmetros'!$B$2,0)+1,MOD(ROW()-6,12)))</f>
        <v/>
      </c>
      <c r="B73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37" s="43">
        <f>IF(B737="","",INDEX('Parâmetros'!$B$18:$B$117,MATCH(B737,'Parâmetros'!$A$18:$A$117,0)))</f>
        <v/>
      </c>
      <c r="D737" s="43">
        <f>IF(B737="","",INDEX('Parâmetros'!$I$18:$I$117,MATCH(B737,'Parâmetros'!$A$18:$A$117,0)))</f>
        <v/>
      </c>
      <c r="E737" s="44">
        <f>IF(B737="","",IF(COUNTIFS('Histórico'!$B$6:$B$305,B737,'Histórico'!$A$6:$A$305,"&gt;="&amp;EDATE(EOMONTH('Parâmetros'!$B$2,0)+1,-'Parâmetros'!$B$4),'Histórico'!$A$6:$A$305,"&lt;="&amp;'Parâmetros'!$B$2,'Histórico'!$L$6:$L$305,"OK")&gt;='Parâmetros'!$B$11,AVERAGEIFS('Histórico'!$H$6:$H$305,'Histórico'!$B$6:$B$305,B737,'Histórico'!$A$6:$A$305,"&gt;="&amp;EDATE(EOMONTH('Parâmetros'!$B$2,0)+1,-'Parâmetros'!$B$4),'Histórico'!$A$6:$A$305,"&lt;="&amp;'Parâmetros'!$B$2,'Histórico'!$L$6:$L$305,"OK"),IF(INDEX('Parâmetros'!$G$18:$G$117,MATCH(B737,'Parâmetros'!$A$18:$A$117,0))="","",INDEX('Parâmetros'!$G$18:$G$117,MATCH(B737,'Parâmetros'!$A$18:$A$117,0)))))</f>
        <v/>
      </c>
      <c r="F737" s="45">
        <f>IF(B737="","",IF(COUNTIFS('Histórico'!$B$6:$B$305,B737,'Histórico'!$L$6:$L$305,"OK",'Histórico'!$M$6:$M$305,MONTH(A737),'Histórico'!$A$6:$A$305,"&lt;="&amp;'Parâmetros'!$B$2)&gt;='Parâmetros'!$B$12,MAX('Parâmetros'!$B$13,MIN('Parâmetros'!$B$14,IFERROR(AVERAGEIFS('Histórico'!$H$6:$H$305,'Histórico'!$B$6:$B$305,B737,'Histórico'!$L$6:$L$305,"OK",'Histórico'!$M$6:$M$305,MONTH(A737),'Histórico'!$A$6:$A$305,"&lt;="&amp;'Parâmetros'!$B$2)/AVERAGEIFS('Histórico'!$H$6:$H$305,'Histórico'!$B$6:$B$305,B737,'Histórico'!$L$6:$L$305,"OK",'Histórico'!$A$6:$A$305,"&lt;="&amp;'Parâmetros'!$B$2),1))),1))</f>
        <v/>
      </c>
      <c r="G737" s="45">
        <f>IF(OR(A737="",B737=""),"",MAX(0.1,1+SUMPRODUCT(--('Eventos'!$B$6:$B$105&lt;=EOMONTH(A737,0)),--('Eventos'!$C$6:$C$105&gt;=A737),--((('Eventos'!$D$6:$D$105=B737)+('Eventos'!$D$6:$D$105="TODOS"))&gt;0),--('Eventos'!$G$6:$G$105="Ativo"),--('Eventos'!$I$6:$I$105="OK"),'Eventos'!$F$6:$F$105)))</f>
        <v/>
      </c>
      <c r="H737" s="44">
        <f>IF(OR(B737="",E737=""),"",MAX(0,E737*F737*G737))</f>
        <v/>
      </c>
      <c r="I737" s="44">
        <f>IF(H737="","",H737*'Parâmetros'!$B$6)</f>
        <v/>
      </c>
      <c r="J737" s="44">
        <f>IF(H737="","",H737*'Parâmetros'!$B$7)</f>
        <v/>
      </c>
      <c r="K737" s="44">
        <f>IF(H737="","",H737*'Parâmetros'!$B$8)</f>
        <v/>
      </c>
      <c r="L737" s="44">
        <f>IF(H737="","",IF('Parâmetros'!$B$5="Conservador",I737,IF('Parâmetros'!$B$5="Otimista",K737,J737)))</f>
        <v/>
      </c>
      <c r="M737" s="46">
        <f>IF(B737="","",IF(COUNTIFS('Histórico'!$B$6:$B$305,B737,'Histórico'!$J$6:$J$305,"&lt;&gt;")&gt;='Parâmetros'!$B$10,AVERAGEIFS('Histórico'!$K$6:$K$305,'Histórico'!$B$6:$B$305,B737,'Histórico'!$J$6:$J$305,"&lt;&gt;"),'Parâmetros'!$B$9))</f>
        <v/>
      </c>
      <c r="N737" s="44">
        <f>IF(L737="","",MAX(0,L737*(1-M737)))</f>
        <v/>
      </c>
      <c r="O737" s="44">
        <f>IF(L737="","",L737*(1+M737))</f>
        <v/>
      </c>
      <c r="P737" s="44">
        <f>IF(L737="","",IF(INDEX('Parâmetros'!$E$18:$E$117,MATCH(B737,'Parâmetros'!$A$18:$A$117,0))="","",INDEX('Parâmetros'!$E$18:$E$117,MATCH(B737,'Parâmetros'!$A$18:$A$117,0))+N(INDEX('Parâmetros'!$F$18:$F$117,MATCH(B737,'Parâmetros'!$A$18:$A$117,0)))-SUMIFS($L$6:L737,$B$6:B737,B737,$A$6:A737,"&lt;="&amp;A737)))</f>
        <v/>
      </c>
      <c r="Q737" s="44">
        <f>IF(P737="","",MAX(0,-P737))</f>
        <v/>
      </c>
      <c r="R737" s="43">
        <f>IF(B737="","",IF(L737="","SEM BASE",IF(P737="","ESTOQUE NÃO INFORMADO",IF(P737&lt;0,"RUPTURA PREVISTA",IF(D737="Sem histórico","USAR DEMANDA INICIAL",IF(D737="Histórico insuficiente","HISTÓRICO INSUFICIENTE","OK"))))))</f>
        <v/>
      </c>
    </row>
    <row r="738">
      <c r="A738" s="42">
        <f>IF(B738="","",EDATE(EOMONTH('Parâmetros'!$B$2,0)+1,MOD(ROW()-6,12)))</f>
        <v/>
      </c>
      <c r="B73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38" s="43">
        <f>IF(B738="","",INDEX('Parâmetros'!$B$18:$B$117,MATCH(B738,'Parâmetros'!$A$18:$A$117,0)))</f>
        <v/>
      </c>
      <c r="D738" s="43">
        <f>IF(B738="","",INDEX('Parâmetros'!$I$18:$I$117,MATCH(B738,'Parâmetros'!$A$18:$A$117,0)))</f>
        <v/>
      </c>
      <c r="E738" s="44">
        <f>IF(B738="","",IF(COUNTIFS('Histórico'!$B$6:$B$305,B738,'Histórico'!$A$6:$A$305,"&gt;="&amp;EDATE(EOMONTH('Parâmetros'!$B$2,0)+1,-'Parâmetros'!$B$4),'Histórico'!$A$6:$A$305,"&lt;="&amp;'Parâmetros'!$B$2,'Histórico'!$L$6:$L$305,"OK")&gt;='Parâmetros'!$B$11,AVERAGEIFS('Histórico'!$H$6:$H$305,'Histórico'!$B$6:$B$305,B738,'Histórico'!$A$6:$A$305,"&gt;="&amp;EDATE(EOMONTH('Parâmetros'!$B$2,0)+1,-'Parâmetros'!$B$4),'Histórico'!$A$6:$A$305,"&lt;="&amp;'Parâmetros'!$B$2,'Histórico'!$L$6:$L$305,"OK"),IF(INDEX('Parâmetros'!$G$18:$G$117,MATCH(B738,'Parâmetros'!$A$18:$A$117,0))="","",INDEX('Parâmetros'!$G$18:$G$117,MATCH(B738,'Parâmetros'!$A$18:$A$117,0)))))</f>
        <v/>
      </c>
      <c r="F738" s="45">
        <f>IF(B738="","",IF(COUNTIFS('Histórico'!$B$6:$B$305,B738,'Histórico'!$L$6:$L$305,"OK",'Histórico'!$M$6:$M$305,MONTH(A738),'Histórico'!$A$6:$A$305,"&lt;="&amp;'Parâmetros'!$B$2)&gt;='Parâmetros'!$B$12,MAX('Parâmetros'!$B$13,MIN('Parâmetros'!$B$14,IFERROR(AVERAGEIFS('Histórico'!$H$6:$H$305,'Histórico'!$B$6:$B$305,B738,'Histórico'!$L$6:$L$305,"OK",'Histórico'!$M$6:$M$305,MONTH(A738),'Histórico'!$A$6:$A$305,"&lt;="&amp;'Parâmetros'!$B$2)/AVERAGEIFS('Histórico'!$H$6:$H$305,'Histórico'!$B$6:$B$305,B738,'Histórico'!$L$6:$L$305,"OK",'Histórico'!$A$6:$A$305,"&lt;="&amp;'Parâmetros'!$B$2),1))),1))</f>
        <v/>
      </c>
      <c r="G738" s="45">
        <f>IF(OR(A738="",B738=""),"",MAX(0.1,1+SUMPRODUCT(--('Eventos'!$B$6:$B$105&lt;=EOMONTH(A738,0)),--('Eventos'!$C$6:$C$105&gt;=A738),--((('Eventos'!$D$6:$D$105=B738)+('Eventos'!$D$6:$D$105="TODOS"))&gt;0),--('Eventos'!$G$6:$G$105="Ativo"),--('Eventos'!$I$6:$I$105="OK"),'Eventos'!$F$6:$F$105)))</f>
        <v/>
      </c>
      <c r="H738" s="44">
        <f>IF(OR(B738="",E738=""),"",MAX(0,E738*F738*G738))</f>
        <v/>
      </c>
      <c r="I738" s="44">
        <f>IF(H738="","",H738*'Parâmetros'!$B$6)</f>
        <v/>
      </c>
      <c r="J738" s="44">
        <f>IF(H738="","",H738*'Parâmetros'!$B$7)</f>
        <v/>
      </c>
      <c r="K738" s="44">
        <f>IF(H738="","",H738*'Parâmetros'!$B$8)</f>
        <v/>
      </c>
      <c r="L738" s="44">
        <f>IF(H738="","",IF('Parâmetros'!$B$5="Conservador",I738,IF('Parâmetros'!$B$5="Otimista",K738,J738)))</f>
        <v/>
      </c>
      <c r="M738" s="46">
        <f>IF(B738="","",IF(COUNTIFS('Histórico'!$B$6:$B$305,B738,'Histórico'!$J$6:$J$305,"&lt;&gt;")&gt;='Parâmetros'!$B$10,AVERAGEIFS('Histórico'!$K$6:$K$305,'Histórico'!$B$6:$B$305,B738,'Histórico'!$J$6:$J$305,"&lt;&gt;"),'Parâmetros'!$B$9))</f>
        <v/>
      </c>
      <c r="N738" s="44">
        <f>IF(L738="","",MAX(0,L738*(1-M738)))</f>
        <v/>
      </c>
      <c r="O738" s="44">
        <f>IF(L738="","",L738*(1+M738))</f>
        <v/>
      </c>
      <c r="P738" s="44">
        <f>IF(L738="","",IF(INDEX('Parâmetros'!$E$18:$E$117,MATCH(B738,'Parâmetros'!$A$18:$A$117,0))="","",INDEX('Parâmetros'!$E$18:$E$117,MATCH(B738,'Parâmetros'!$A$18:$A$117,0))+N(INDEX('Parâmetros'!$F$18:$F$117,MATCH(B738,'Parâmetros'!$A$18:$A$117,0)))-SUMIFS($L$6:L738,$B$6:B738,B738,$A$6:A738,"&lt;="&amp;A738)))</f>
        <v/>
      </c>
      <c r="Q738" s="44">
        <f>IF(P738="","",MAX(0,-P738))</f>
        <v/>
      </c>
      <c r="R738" s="43">
        <f>IF(B738="","",IF(L738="","SEM BASE",IF(P738="","ESTOQUE NÃO INFORMADO",IF(P738&lt;0,"RUPTURA PREVISTA",IF(D738="Sem histórico","USAR DEMANDA INICIAL",IF(D738="Histórico insuficiente","HISTÓRICO INSUFICIENTE","OK"))))))</f>
        <v/>
      </c>
    </row>
    <row r="739">
      <c r="A739" s="42">
        <f>IF(B739="","",EDATE(EOMONTH('Parâmetros'!$B$2,0)+1,MOD(ROW()-6,12)))</f>
        <v/>
      </c>
      <c r="B73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39" s="43">
        <f>IF(B739="","",INDEX('Parâmetros'!$B$18:$B$117,MATCH(B739,'Parâmetros'!$A$18:$A$117,0)))</f>
        <v/>
      </c>
      <c r="D739" s="43">
        <f>IF(B739="","",INDEX('Parâmetros'!$I$18:$I$117,MATCH(B739,'Parâmetros'!$A$18:$A$117,0)))</f>
        <v/>
      </c>
      <c r="E739" s="44">
        <f>IF(B739="","",IF(COUNTIFS('Histórico'!$B$6:$B$305,B739,'Histórico'!$A$6:$A$305,"&gt;="&amp;EDATE(EOMONTH('Parâmetros'!$B$2,0)+1,-'Parâmetros'!$B$4),'Histórico'!$A$6:$A$305,"&lt;="&amp;'Parâmetros'!$B$2,'Histórico'!$L$6:$L$305,"OK")&gt;='Parâmetros'!$B$11,AVERAGEIFS('Histórico'!$H$6:$H$305,'Histórico'!$B$6:$B$305,B739,'Histórico'!$A$6:$A$305,"&gt;="&amp;EDATE(EOMONTH('Parâmetros'!$B$2,0)+1,-'Parâmetros'!$B$4),'Histórico'!$A$6:$A$305,"&lt;="&amp;'Parâmetros'!$B$2,'Histórico'!$L$6:$L$305,"OK"),IF(INDEX('Parâmetros'!$G$18:$G$117,MATCH(B739,'Parâmetros'!$A$18:$A$117,0))="","",INDEX('Parâmetros'!$G$18:$G$117,MATCH(B739,'Parâmetros'!$A$18:$A$117,0)))))</f>
        <v/>
      </c>
      <c r="F739" s="45">
        <f>IF(B739="","",IF(COUNTIFS('Histórico'!$B$6:$B$305,B739,'Histórico'!$L$6:$L$305,"OK",'Histórico'!$M$6:$M$305,MONTH(A739),'Histórico'!$A$6:$A$305,"&lt;="&amp;'Parâmetros'!$B$2)&gt;='Parâmetros'!$B$12,MAX('Parâmetros'!$B$13,MIN('Parâmetros'!$B$14,IFERROR(AVERAGEIFS('Histórico'!$H$6:$H$305,'Histórico'!$B$6:$B$305,B739,'Histórico'!$L$6:$L$305,"OK",'Histórico'!$M$6:$M$305,MONTH(A739),'Histórico'!$A$6:$A$305,"&lt;="&amp;'Parâmetros'!$B$2)/AVERAGEIFS('Histórico'!$H$6:$H$305,'Histórico'!$B$6:$B$305,B739,'Histórico'!$L$6:$L$305,"OK",'Histórico'!$A$6:$A$305,"&lt;="&amp;'Parâmetros'!$B$2),1))),1))</f>
        <v/>
      </c>
      <c r="G739" s="45">
        <f>IF(OR(A739="",B739=""),"",MAX(0.1,1+SUMPRODUCT(--('Eventos'!$B$6:$B$105&lt;=EOMONTH(A739,0)),--('Eventos'!$C$6:$C$105&gt;=A739),--((('Eventos'!$D$6:$D$105=B739)+('Eventos'!$D$6:$D$105="TODOS"))&gt;0),--('Eventos'!$G$6:$G$105="Ativo"),--('Eventos'!$I$6:$I$105="OK"),'Eventos'!$F$6:$F$105)))</f>
        <v/>
      </c>
      <c r="H739" s="44">
        <f>IF(OR(B739="",E739=""),"",MAX(0,E739*F739*G739))</f>
        <v/>
      </c>
      <c r="I739" s="44">
        <f>IF(H739="","",H739*'Parâmetros'!$B$6)</f>
        <v/>
      </c>
      <c r="J739" s="44">
        <f>IF(H739="","",H739*'Parâmetros'!$B$7)</f>
        <v/>
      </c>
      <c r="K739" s="44">
        <f>IF(H739="","",H739*'Parâmetros'!$B$8)</f>
        <v/>
      </c>
      <c r="L739" s="44">
        <f>IF(H739="","",IF('Parâmetros'!$B$5="Conservador",I739,IF('Parâmetros'!$B$5="Otimista",K739,J739)))</f>
        <v/>
      </c>
      <c r="M739" s="46">
        <f>IF(B739="","",IF(COUNTIFS('Histórico'!$B$6:$B$305,B739,'Histórico'!$J$6:$J$305,"&lt;&gt;")&gt;='Parâmetros'!$B$10,AVERAGEIFS('Histórico'!$K$6:$K$305,'Histórico'!$B$6:$B$305,B739,'Histórico'!$J$6:$J$305,"&lt;&gt;"),'Parâmetros'!$B$9))</f>
        <v/>
      </c>
      <c r="N739" s="44">
        <f>IF(L739="","",MAX(0,L739*(1-M739)))</f>
        <v/>
      </c>
      <c r="O739" s="44">
        <f>IF(L739="","",L739*(1+M739))</f>
        <v/>
      </c>
      <c r="P739" s="44">
        <f>IF(L739="","",IF(INDEX('Parâmetros'!$E$18:$E$117,MATCH(B739,'Parâmetros'!$A$18:$A$117,0))="","",INDEX('Parâmetros'!$E$18:$E$117,MATCH(B739,'Parâmetros'!$A$18:$A$117,0))+N(INDEX('Parâmetros'!$F$18:$F$117,MATCH(B739,'Parâmetros'!$A$18:$A$117,0)))-SUMIFS($L$6:L739,$B$6:B739,B739,$A$6:A739,"&lt;="&amp;A739)))</f>
        <v/>
      </c>
      <c r="Q739" s="44">
        <f>IF(P739="","",MAX(0,-P739))</f>
        <v/>
      </c>
      <c r="R739" s="43">
        <f>IF(B739="","",IF(L739="","SEM BASE",IF(P739="","ESTOQUE NÃO INFORMADO",IF(P739&lt;0,"RUPTURA PREVISTA",IF(D739="Sem histórico","USAR DEMANDA INICIAL",IF(D739="Histórico insuficiente","HISTÓRICO INSUFICIENTE","OK"))))))</f>
        <v/>
      </c>
    </row>
    <row r="740">
      <c r="A740" s="42">
        <f>IF(B740="","",EDATE(EOMONTH('Parâmetros'!$B$2,0)+1,MOD(ROW()-6,12)))</f>
        <v/>
      </c>
      <c r="B74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40" s="43">
        <f>IF(B740="","",INDEX('Parâmetros'!$B$18:$B$117,MATCH(B740,'Parâmetros'!$A$18:$A$117,0)))</f>
        <v/>
      </c>
      <c r="D740" s="43">
        <f>IF(B740="","",INDEX('Parâmetros'!$I$18:$I$117,MATCH(B740,'Parâmetros'!$A$18:$A$117,0)))</f>
        <v/>
      </c>
      <c r="E740" s="44">
        <f>IF(B740="","",IF(COUNTIFS('Histórico'!$B$6:$B$305,B740,'Histórico'!$A$6:$A$305,"&gt;="&amp;EDATE(EOMONTH('Parâmetros'!$B$2,0)+1,-'Parâmetros'!$B$4),'Histórico'!$A$6:$A$305,"&lt;="&amp;'Parâmetros'!$B$2,'Histórico'!$L$6:$L$305,"OK")&gt;='Parâmetros'!$B$11,AVERAGEIFS('Histórico'!$H$6:$H$305,'Histórico'!$B$6:$B$305,B740,'Histórico'!$A$6:$A$305,"&gt;="&amp;EDATE(EOMONTH('Parâmetros'!$B$2,0)+1,-'Parâmetros'!$B$4),'Histórico'!$A$6:$A$305,"&lt;="&amp;'Parâmetros'!$B$2,'Histórico'!$L$6:$L$305,"OK"),IF(INDEX('Parâmetros'!$G$18:$G$117,MATCH(B740,'Parâmetros'!$A$18:$A$117,0))="","",INDEX('Parâmetros'!$G$18:$G$117,MATCH(B740,'Parâmetros'!$A$18:$A$117,0)))))</f>
        <v/>
      </c>
      <c r="F740" s="45">
        <f>IF(B740="","",IF(COUNTIFS('Histórico'!$B$6:$B$305,B740,'Histórico'!$L$6:$L$305,"OK",'Histórico'!$M$6:$M$305,MONTH(A740),'Histórico'!$A$6:$A$305,"&lt;="&amp;'Parâmetros'!$B$2)&gt;='Parâmetros'!$B$12,MAX('Parâmetros'!$B$13,MIN('Parâmetros'!$B$14,IFERROR(AVERAGEIFS('Histórico'!$H$6:$H$305,'Histórico'!$B$6:$B$305,B740,'Histórico'!$L$6:$L$305,"OK",'Histórico'!$M$6:$M$305,MONTH(A740),'Histórico'!$A$6:$A$305,"&lt;="&amp;'Parâmetros'!$B$2)/AVERAGEIFS('Histórico'!$H$6:$H$305,'Histórico'!$B$6:$B$305,B740,'Histórico'!$L$6:$L$305,"OK",'Histórico'!$A$6:$A$305,"&lt;="&amp;'Parâmetros'!$B$2),1))),1))</f>
        <v/>
      </c>
      <c r="G740" s="45">
        <f>IF(OR(A740="",B740=""),"",MAX(0.1,1+SUMPRODUCT(--('Eventos'!$B$6:$B$105&lt;=EOMONTH(A740,0)),--('Eventos'!$C$6:$C$105&gt;=A740),--((('Eventos'!$D$6:$D$105=B740)+('Eventos'!$D$6:$D$105="TODOS"))&gt;0),--('Eventos'!$G$6:$G$105="Ativo"),--('Eventos'!$I$6:$I$105="OK"),'Eventos'!$F$6:$F$105)))</f>
        <v/>
      </c>
      <c r="H740" s="44">
        <f>IF(OR(B740="",E740=""),"",MAX(0,E740*F740*G740))</f>
        <v/>
      </c>
      <c r="I740" s="44">
        <f>IF(H740="","",H740*'Parâmetros'!$B$6)</f>
        <v/>
      </c>
      <c r="J740" s="44">
        <f>IF(H740="","",H740*'Parâmetros'!$B$7)</f>
        <v/>
      </c>
      <c r="K740" s="44">
        <f>IF(H740="","",H740*'Parâmetros'!$B$8)</f>
        <v/>
      </c>
      <c r="L740" s="44">
        <f>IF(H740="","",IF('Parâmetros'!$B$5="Conservador",I740,IF('Parâmetros'!$B$5="Otimista",K740,J740)))</f>
        <v/>
      </c>
      <c r="M740" s="46">
        <f>IF(B740="","",IF(COUNTIFS('Histórico'!$B$6:$B$305,B740,'Histórico'!$J$6:$J$305,"&lt;&gt;")&gt;='Parâmetros'!$B$10,AVERAGEIFS('Histórico'!$K$6:$K$305,'Histórico'!$B$6:$B$305,B740,'Histórico'!$J$6:$J$305,"&lt;&gt;"),'Parâmetros'!$B$9))</f>
        <v/>
      </c>
      <c r="N740" s="44">
        <f>IF(L740="","",MAX(0,L740*(1-M740)))</f>
        <v/>
      </c>
      <c r="O740" s="44">
        <f>IF(L740="","",L740*(1+M740))</f>
        <v/>
      </c>
      <c r="P740" s="44">
        <f>IF(L740="","",IF(INDEX('Parâmetros'!$E$18:$E$117,MATCH(B740,'Parâmetros'!$A$18:$A$117,0))="","",INDEX('Parâmetros'!$E$18:$E$117,MATCH(B740,'Parâmetros'!$A$18:$A$117,0))+N(INDEX('Parâmetros'!$F$18:$F$117,MATCH(B740,'Parâmetros'!$A$18:$A$117,0)))-SUMIFS($L$6:L740,$B$6:B740,B740,$A$6:A740,"&lt;="&amp;A740)))</f>
        <v/>
      </c>
      <c r="Q740" s="44">
        <f>IF(P740="","",MAX(0,-P740))</f>
        <v/>
      </c>
      <c r="R740" s="43">
        <f>IF(B740="","",IF(L740="","SEM BASE",IF(P740="","ESTOQUE NÃO INFORMADO",IF(P740&lt;0,"RUPTURA PREVISTA",IF(D740="Sem histórico","USAR DEMANDA INICIAL",IF(D740="Histórico insuficiente","HISTÓRICO INSUFICIENTE","OK"))))))</f>
        <v/>
      </c>
    </row>
    <row r="741">
      <c r="A741" s="42">
        <f>IF(B741="","",EDATE(EOMONTH('Parâmetros'!$B$2,0)+1,MOD(ROW()-6,12)))</f>
        <v/>
      </c>
      <c r="B74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41" s="43">
        <f>IF(B741="","",INDEX('Parâmetros'!$B$18:$B$117,MATCH(B741,'Parâmetros'!$A$18:$A$117,0)))</f>
        <v/>
      </c>
      <c r="D741" s="43">
        <f>IF(B741="","",INDEX('Parâmetros'!$I$18:$I$117,MATCH(B741,'Parâmetros'!$A$18:$A$117,0)))</f>
        <v/>
      </c>
      <c r="E741" s="44">
        <f>IF(B741="","",IF(COUNTIFS('Histórico'!$B$6:$B$305,B741,'Histórico'!$A$6:$A$305,"&gt;="&amp;EDATE(EOMONTH('Parâmetros'!$B$2,0)+1,-'Parâmetros'!$B$4),'Histórico'!$A$6:$A$305,"&lt;="&amp;'Parâmetros'!$B$2,'Histórico'!$L$6:$L$305,"OK")&gt;='Parâmetros'!$B$11,AVERAGEIFS('Histórico'!$H$6:$H$305,'Histórico'!$B$6:$B$305,B741,'Histórico'!$A$6:$A$305,"&gt;="&amp;EDATE(EOMONTH('Parâmetros'!$B$2,0)+1,-'Parâmetros'!$B$4),'Histórico'!$A$6:$A$305,"&lt;="&amp;'Parâmetros'!$B$2,'Histórico'!$L$6:$L$305,"OK"),IF(INDEX('Parâmetros'!$G$18:$G$117,MATCH(B741,'Parâmetros'!$A$18:$A$117,0))="","",INDEX('Parâmetros'!$G$18:$G$117,MATCH(B741,'Parâmetros'!$A$18:$A$117,0)))))</f>
        <v/>
      </c>
      <c r="F741" s="45">
        <f>IF(B741="","",IF(COUNTIFS('Histórico'!$B$6:$B$305,B741,'Histórico'!$L$6:$L$305,"OK",'Histórico'!$M$6:$M$305,MONTH(A741),'Histórico'!$A$6:$A$305,"&lt;="&amp;'Parâmetros'!$B$2)&gt;='Parâmetros'!$B$12,MAX('Parâmetros'!$B$13,MIN('Parâmetros'!$B$14,IFERROR(AVERAGEIFS('Histórico'!$H$6:$H$305,'Histórico'!$B$6:$B$305,B741,'Histórico'!$L$6:$L$305,"OK",'Histórico'!$M$6:$M$305,MONTH(A741),'Histórico'!$A$6:$A$305,"&lt;="&amp;'Parâmetros'!$B$2)/AVERAGEIFS('Histórico'!$H$6:$H$305,'Histórico'!$B$6:$B$305,B741,'Histórico'!$L$6:$L$305,"OK",'Histórico'!$A$6:$A$305,"&lt;="&amp;'Parâmetros'!$B$2),1))),1))</f>
        <v/>
      </c>
      <c r="G741" s="45">
        <f>IF(OR(A741="",B741=""),"",MAX(0.1,1+SUMPRODUCT(--('Eventos'!$B$6:$B$105&lt;=EOMONTH(A741,0)),--('Eventos'!$C$6:$C$105&gt;=A741),--((('Eventos'!$D$6:$D$105=B741)+('Eventos'!$D$6:$D$105="TODOS"))&gt;0),--('Eventos'!$G$6:$G$105="Ativo"),--('Eventos'!$I$6:$I$105="OK"),'Eventos'!$F$6:$F$105)))</f>
        <v/>
      </c>
      <c r="H741" s="44">
        <f>IF(OR(B741="",E741=""),"",MAX(0,E741*F741*G741))</f>
        <v/>
      </c>
      <c r="I741" s="44">
        <f>IF(H741="","",H741*'Parâmetros'!$B$6)</f>
        <v/>
      </c>
      <c r="J741" s="44">
        <f>IF(H741="","",H741*'Parâmetros'!$B$7)</f>
        <v/>
      </c>
      <c r="K741" s="44">
        <f>IF(H741="","",H741*'Parâmetros'!$B$8)</f>
        <v/>
      </c>
      <c r="L741" s="44">
        <f>IF(H741="","",IF('Parâmetros'!$B$5="Conservador",I741,IF('Parâmetros'!$B$5="Otimista",K741,J741)))</f>
        <v/>
      </c>
      <c r="M741" s="46">
        <f>IF(B741="","",IF(COUNTIFS('Histórico'!$B$6:$B$305,B741,'Histórico'!$J$6:$J$305,"&lt;&gt;")&gt;='Parâmetros'!$B$10,AVERAGEIFS('Histórico'!$K$6:$K$305,'Histórico'!$B$6:$B$305,B741,'Histórico'!$J$6:$J$305,"&lt;&gt;"),'Parâmetros'!$B$9))</f>
        <v/>
      </c>
      <c r="N741" s="44">
        <f>IF(L741="","",MAX(0,L741*(1-M741)))</f>
        <v/>
      </c>
      <c r="O741" s="44">
        <f>IF(L741="","",L741*(1+M741))</f>
        <v/>
      </c>
      <c r="P741" s="44">
        <f>IF(L741="","",IF(INDEX('Parâmetros'!$E$18:$E$117,MATCH(B741,'Parâmetros'!$A$18:$A$117,0))="","",INDEX('Parâmetros'!$E$18:$E$117,MATCH(B741,'Parâmetros'!$A$18:$A$117,0))+N(INDEX('Parâmetros'!$F$18:$F$117,MATCH(B741,'Parâmetros'!$A$18:$A$117,0)))-SUMIFS($L$6:L741,$B$6:B741,B741,$A$6:A741,"&lt;="&amp;A741)))</f>
        <v/>
      </c>
      <c r="Q741" s="44">
        <f>IF(P741="","",MAX(0,-P741))</f>
        <v/>
      </c>
      <c r="R741" s="43">
        <f>IF(B741="","",IF(L741="","SEM BASE",IF(P741="","ESTOQUE NÃO INFORMADO",IF(P741&lt;0,"RUPTURA PREVISTA",IF(D741="Sem histórico","USAR DEMANDA INICIAL",IF(D741="Histórico insuficiente","HISTÓRICO INSUFICIENTE","OK"))))))</f>
        <v/>
      </c>
    </row>
    <row r="742">
      <c r="A742" s="42">
        <f>IF(B742="","",EDATE(EOMONTH('Parâmetros'!$B$2,0)+1,MOD(ROW()-6,12)))</f>
        <v/>
      </c>
      <c r="B74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42" s="43">
        <f>IF(B742="","",INDEX('Parâmetros'!$B$18:$B$117,MATCH(B742,'Parâmetros'!$A$18:$A$117,0)))</f>
        <v/>
      </c>
      <c r="D742" s="43">
        <f>IF(B742="","",INDEX('Parâmetros'!$I$18:$I$117,MATCH(B742,'Parâmetros'!$A$18:$A$117,0)))</f>
        <v/>
      </c>
      <c r="E742" s="44">
        <f>IF(B742="","",IF(COUNTIFS('Histórico'!$B$6:$B$305,B742,'Histórico'!$A$6:$A$305,"&gt;="&amp;EDATE(EOMONTH('Parâmetros'!$B$2,0)+1,-'Parâmetros'!$B$4),'Histórico'!$A$6:$A$305,"&lt;="&amp;'Parâmetros'!$B$2,'Histórico'!$L$6:$L$305,"OK")&gt;='Parâmetros'!$B$11,AVERAGEIFS('Histórico'!$H$6:$H$305,'Histórico'!$B$6:$B$305,B742,'Histórico'!$A$6:$A$305,"&gt;="&amp;EDATE(EOMONTH('Parâmetros'!$B$2,0)+1,-'Parâmetros'!$B$4),'Histórico'!$A$6:$A$305,"&lt;="&amp;'Parâmetros'!$B$2,'Histórico'!$L$6:$L$305,"OK"),IF(INDEX('Parâmetros'!$G$18:$G$117,MATCH(B742,'Parâmetros'!$A$18:$A$117,0))="","",INDEX('Parâmetros'!$G$18:$G$117,MATCH(B742,'Parâmetros'!$A$18:$A$117,0)))))</f>
        <v/>
      </c>
      <c r="F742" s="45">
        <f>IF(B742="","",IF(COUNTIFS('Histórico'!$B$6:$B$305,B742,'Histórico'!$L$6:$L$305,"OK",'Histórico'!$M$6:$M$305,MONTH(A742),'Histórico'!$A$6:$A$305,"&lt;="&amp;'Parâmetros'!$B$2)&gt;='Parâmetros'!$B$12,MAX('Parâmetros'!$B$13,MIN('Parâmetros'!$B$14,IFERROR(AVERAGEIFS('Histórico'!$H$6:$H$305,'Histórico'!$B$6:$B$305,B742,'Histórico'!$L$6:$L$305,"OK",'Histórico'!$M$6:$M$305,MONTH(A742),'Histórico'!$A$6:$A$305,"&lt;="&amp;'Parâmetros'!$B$2)/AVERAGEIFS('Histórico'!$H$6:$H$305,'Histórico'!$B$6:$B$305,B742,'Histórico'!$L$6:$L$305,"OK",'Histórico'!$A$6:$A$305,"&lt;="&amp;'Parâmetros'!$B$2),1))),1))</f>
        <v/>
      </c>
      <c r="G742" s="45">
        <f>IF(OR(A742="",B742=""),"",MAX(0.1,1+SUMPRODUCT(--('Eventos'!$B$6:$B$105&lt;=EOMONTH(A742,0)),--('Eventos'!$C$6:$C$105&gt;=A742),--((('Eventos'!$D$6:$D$105=B742)+('Eventos'!$D$6:$D$105="TODOS"))&gt;0),--('Eventos'!$G$6:$G$105="Ativo"),--('Eventos'!$I$6:$I$105="OK"),'Eventos'!$F$6:$F$105)))</f>
        <v/>
      </c>
      <c r="H742" s="44">
        <f>IF(OR(B742="",E742=""),"",MAX(0,E742*F742*G742))</f>
        <v/>
      </c>
      <c r="I742" s="44">
        <f>IF(H742="","",H742*'Parâmetros'!$B$6)</f>
        <v/>
      </c>
      <c r="J742" s="44">
        <f>IF(H742="","",H742*'Parâmetros'!$B$7)</f>
        <v/>
      </c>
      <c r="K742" s="44">
        <f>IF(H742="","",H742*'Parâmetros'!$B$8)</f>
        <v/>
      </c>
      <c r="L742" s="44">
        <f>IF(H742="","",IF('Parâmetros'!$B$5="Conservador",I742,IF('Parâmetros'!$B$5="Otimista",K742,J742)))</f>
        <v/>
      </c>
      <c r="M742" s="46">
        <f>IF(B742="","",IF(COUNTIFS('Histórico'!$B$6:$B$305,B742,'Histórico'!$J$6:$J$305,"&lt;&gt;")&gt;='Parâmetros'!$B$10,AVERAGEIFS('Histórico'!$K$6:$K$305,'Histórico'!$B$6:$B$305,B742,'Histórico'!$J$6:$J$305,"&lt;&gt;"),'Parâmetros'!$B$9))</f>
        <v/>
      </c>
      <c r="N742" s="44">
        <f>IF(L742="","",MAX(0,L742*(1-M742)))</f>
        <v/>
      </c>
      <c r="O742" s="44">
        <f>IF(L742="","",L742*(1+M742))</f>
        <v/>
      </c>
      <c r="P742" s="44">
        <f>IF(L742="","",IF(INDEX('Parâmetros'!$E$18:$E$117,MATCH(B742,'Parâmetros'!$A$18:$A$117,0))="","",INDEX('Parâmetros'!$E$18:$E$117,MATCH(B742,'Parâmetros'!$A$18:$A$117,0))+N(INDEX('Parâmetros'!$F$18:$F$117,MATCH(B742,'Parâmetros'!$A$18:$A$117,0)))-SUMIFS($L$6:L742,$B$6:B742,B742,$A$6:A742,"&lt;="&amp;A742)))</f>
        <v/>
      </c>
      <c r="Q742" s="44">
        <f>IF(P742="","",MAX(0,-P742))</f>
        <v/>
      </c>
      <c r="R742" s="43">
        <f>IF(B742="","",IF(L742="","SEM BASE",IF(P742="","ESTOQUE NÃO INFORMADO",IF(P742&lt;0,"RUPTURA PREVISTA",IF(D742="Sem histórico","USAR DEMANDA INICIAL",IF(D742="Histórico insuficiente","HISTÓRICO INSUFICIENTE","OK"))))))</f>
        <v/>
      </c>
    </row>
    <row r="743">
      <c r="A743" s="42">
        <f>IF(B743="","",EDATE(EOMONTH('Parâmetros'!$B$2,0)+1,MOD(ROW()-6,12)))</f>
        <v/>
      </c>
      <c r="B74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43" s="43">
        <f>IF(B743="","",INDEX('Parâmetros'!$B$18:$B$117,MATCH(B743,'Parâmetros'!$A$18:$A$117,0)))</f>
        <v/>
      </c>
      <c r="D743" s="43">
        <f>IF(B743="","",INDEX('Parâmetros'!$I$18:$I$117,MATCH(B743,'Parâmetros'!$A$18:$A$117,0)))</f>
        <v/>
      </c>
      <c r="E743" s="44">
        <f>IF(B743="","",IF(COUNTIFS('Histórico'!$B$6:$B$305,B743,'Histórico'!$A$6:$A$305,"&gt;="&amp;EDATE(EOMONTH('Parâmetros'!$B$2,0)+1,-'Parâmetros'!$B$4),'Histórico'!$A$6:$A$305,"&lt;="&amp;'Parâmetros'!$B$2,'Histórico'!$L$6:$L$305,"OK")&gt;='Parâmetros'!$B$11,AVERAGEIFS('Histórico'!$H$6:$H$305,'Histórico'!$B$6:$B$305,B743,'Histórico'!$A$6:$A$305,"&gt;="&amp;EDATE(EOMONTH('Parâmetros'!$B$2,0)+1,-'Parâmetros'!$B$4),'Histórico'!$A$6:$A$305,"&lt;="&amp;'Parâmetros'!$B$2,'Histórico'!$L$6:$L$305,"OK"),IF(INDEX('Parâmetros'!$G$18:$G$117,MATCH(B743,'Parâmetros'!$A$18:$A$117,0))="","",INDEX('Parâmetros'!$G$18:$G$117,MATCH(B743,'Parâmetros'!$A$18:$A$117,0)))))</f>
        <v/>
      </c>
      <c r="F743" s="45">
        <f>IF(B743="","",IF(COUNTIFS('Histórico'!$B$6:$B$305,B743,'Histórico'!$L$6:$L$305,"OK",'Histórico'!$M$6:$M$305,MONTH(A743),'Histórico'!$A$6:$A$305,"&lt;="&amp;'Parâmetros'!$B$2)&gt;='Parâmetros'!$B$12,MAX('Parâmetros'!$B$13,MIN('Parâmetros'!$B$14,IFERROR(AVERAGEIFS('Histórico'!$H$6:$H$305,'Histórico'!$B$6:$B$305,B743,'Histórico'!$L$6:$L$305,"OK",'Histórico'!$M$6:$M$305,MONTH(A743),'Histórico'!$A$6:$A$305,"&lt;="&amp;'Parâmetros'!$B$2)/AVERAGEIFS('Histórico'!$H$6:$H$305,'Histórico'!$B$6:$B$305,B743,'Histórico'!$L$6:$L$305,"OK",'Histórico'!$A$6:$A$305,"&lt;="&amp;'Parâmetros'!$B$2),1))),1))</f>
        <v/>
      </c>
      <c r="G743" s="45">
        <f>IF(OR(A743="",B743=""),"",MAX(0.1,1+SUMPRODUCT(--('Eventos'!$B$6:$B$105&lt;=EOMONTH(A743,0)),--('Eventos'!$C$6:$C$105&gt;=A743),--((('Eventos'!$D$6:$D$105=B743)+('Eventos'!$D$6:$D$105="TODOS"))&gt;0),--('Eventos'!$G$6:$G$105="Ativo"),--('Eventos'!$I$6:$I$105="OK"),'Eventos'!$F$6:$F$105)))</f>
        <v/>
      </c>
      <c r="H743" s="44">
        <f>IF(OR(B743="",E743=""),"",MAX(0,E743*F743*G743))</f>
        <v/>
      </c>
      <c r="I743" s="44">
        <f>IF(H743="","",H743*'Parâmetros'!$B$6)</f>
        <v/>
      </c>
      <c r="J743" s="44">
        <f>IF(H743="","",H743*'Parâmetros'!$B$7)</f>
        <v/>
      </c>
      <c r="K743" s="44">
        <f>IF(H743="","",H743*'Parâmetros'!$B$8)</f>
        <v/>
      </c>
      <c r="L743" s="44">
        <f>IF(H743="","",IF('Parâmetros'!$B$5="Conservador",I743,IF('Parâmetros'!$B$5="Otimista",K743,J743)))</f>
        <v/>
      </c>
      <c r="M743" s="46">
        <f>IF(B743="","",IF(COUNTIFS('Histórico'!$B$6:$B$305,B743,'Histórico'!$J$6:$J$305,"&lt;&gt;")&gt;='Parâmetros'!$B$10,AVERAGEIFS('Histórico'!$K$6:$K$305,'Histórico'!$B$6:$B$305,B743,'Histórico'!$J$6:$J$305,"&lt;&gt;"),'Parâmetros'!$B$9))</f>
        <v/>
      </c>
      <c r="N743" s="44">
        <f>IF(L743="","",MAX(0,L743*(1-M743)))</f>
        <v/>
      </c>
      <c r="O743" s="44">
        <f>IF(L743="","",L743*(1+M743))</f>
        <v/>
      </c>
      <c r="P743" s="44">
        <f>IF(L743="","",IF(INDEX('Parâmetros'!$E$18:$E$117,MATCH(B743,'Parâmetros'!$A$18:$A$117,0))="","",INDEX('Parâmetros'!$E$18:$E$117,MATCH(B743,'Parâmetros'!$A$18:$A$117,0))+N(INDEX('Parâmetros'!$F$18:$F$117,MATCH(B743,'Parâmetros'!$A$18:$A$117,0)))-SUMIFS($L$6:L743,$B$6:B743,B743,$A$6:A743,"&lt;="&amp;A743)))</f>
        <v/>
      </c>
      <c r="Q743" s="44">
        <f>IF(P743="","",MAX(0,-P743))</f>
        <v/>
      </c>
      <c r="R743" s="43">
        <f>IF(B743="","",IF(L743="","SEM BASE",IF(P743="","ESTOQUE NÃO INFORMADO",IF(P743&lt;0,"RUPTURA PREVISTA",IF(D743="Sem histórico","USAR DEMANDA INICIAL",IF(D743="Histórico insuficiente","HISTÓRICO INSUFICIENTE","OK"))))))</f>
        <v/>
      </c>
    </row>
    <row r="744">
      <c r="A744" s="42">
        <f>IF(B744="","",EDATE(EOMONTH('Parâmetros'!$B$2,0)+1,MOD(ROW()-6,12)))</f>
        <v/>
      </c>
      <c r="B74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44" s="43">
        <f>IF(B744="","",INDEX('Parâmetros'!$B$18:$B$117,MATCH(B744,'Parâmetros'!$A$18:$A$117,0)))</f>
        <v/>
      </c>
      <c r="D744" s="43">
        <f>IF(B744="","",INDEX('Parâmetros'!$I$18:$I$117,MATCH(B744,'Parâmetros'!$A$18:$A$117,0)))</f>
        <v/>
      </c>
      <c r="E744" s="44">
        <f>IF(B744="","",IF(COUNTIFS('Histórico'!$B$6:$B$305,B744,'Histórico'!$A$6:$A$305,"&gt;="&amp;EDATE(EOMONTH('Parâmetros'!$B$2,0)+1,-'Parâmetros'!$B$4),'Histórico'!$A$6:$A$305,"&lt;="&amp;'Parâmetros'!$B$2,'Histórico'!$L$6:$L$305,"OK")&gt;='Parâmetros'!$B$11,AVERAGEIFS('Histórico'!$H$6:$H$305,'Histórico'!$B$6:$B$305,B744,'Histórico'!$A$6:$A$305,"&gt;="&amp;EDATE(EOMONTH('Parâmetros'!$B$2,0)+1,-'Parâmetros'!$B$4),'Histórico'!$A$6:$A$305,"&lt;="&amp;'Parâmetros'!$B$2,'Histórico'!$L$6:$L$305,"OK"),IF(INDEX('Parâmetros'!$G$18:$G$117,MATCH(B744,'Parâmetros'!$A$18:$A$117,0))="","",INDEX('Parâmetros'!$G$18:$G$117,MATCH(B744,'Parâmetros'!$A$18:$A$117,0)))))</f>
        <v/>
      </c>
      <c r="F744" s="45">
        <f>IF(B744="","",IF(COUNTIFS('Histórico'!$B$6:$B$305,B744,'Histórico'!$L$6:$L$305,"OK",'Histórico'!$M$6:$M$305,MONTH(A744),'Histórico'!$A$6:$A$305,"&lt;="&amp;'Parâmetros'!$B$2)&gt;='Parâmetros'!$B$12,MAX('Parâmetros'!$B$13,MIN('Parâmetros'!$B$14,IFERROR(AVERAGEIFS('Histórico'!$H$6:$H$305,'Histórico'!$B$6:$B$305,B744,'Histórico'!$L$6:$L$305,"OK",'Histórico'!$M$6:$M$305,MONTH(A744),'Histórico'!$A$6:$A$305,"&lt;="&amp;'Parâmetros'!$B$2)/AVERAGEIFS('Histórico'!$H$6:$H$305,'Histórico'!$B$6:$B$305,B744,'Histórico'!$L$6:$L$305,"OK",'Histórico'!$A$6:$A$305,"&lt;="&amp;'Parâmetros'!$B$2),1))),1))</f>
        <v/>
      </c>
      <c r="G744" s="45">
        <f>IF(OR(A744="",B744=""),"",MAX(0.1,1+SUMPRODUCT(--('Eventos'!$B$6:$B$105&lt;=EOMONTH(A744,0)),--('Eventos'!$C$6:$C$105&gt;=A744),--((('Eventos'!$D$6:$D$105=B744)+('Eventos'!$D$6:$D$105="TODOS"))&gt;0),--('Eventos'!$G$6:$G$105="Ativo"),--('Eventos'!$I$6:$I$105="OK"),'Eventos'!$F$6:$F$105)))</f>
        <v/>
      </c>
      <c r="H744" s="44">
        <f>IF(OR(B744="",E744=""),"",MAX(0,E744*F744*G744))</f>
        <v/>
      </c>
      <c r="I744" s="44">
        <f>IF(H744="","",H744*'Parâmetros'!$B$6)</f>
        <v/>
      </c>
      <c r="J744" s="44">
        <f>IF(H744="","",H744*'Parâmetros'!$B$7)</f>
        <v/>
      </c>
      <c r="K744" s="44">
        <f>IF(H744="","",H744*'Parâmetros'!$B$8)</f>
        <v/>
      </c>
      <c r="L744" s="44">
        <f>IF(H744="","",IF('Parâmetros'!$B$5="Conservador",I744,IF('Parâmetros'!$B$5="Otimista",K744,J744)))</f>
        <v/>
      </c>
      <c r="M744" s="46">
        <f>IF(B744="","",IF(COUNTIFS('Histórico'!$B$6:$B$305,B744,'Histórico'!$J$6:$J$305,"&lt;&gt;")&gt;='Parâmetros'!$B$10,AVERAGEIFS('Histórico'!$K$6:$K$305,'Histórico'!$B$6:$B$305,B744,'Histórico'!$J$6:$J$305,"&lt;&gt;"),'Parâmetros'!$B$9))</f>
        <v/>
      </c>
      <c r="N744" s="44">
        <f>IF(L744="","",MAX(0,L744*(1-M744)))</f>
        <v/>
      </c>
      <c r="O744" s="44">
        <f>IF(L744="","",L744*(1+M744))</f>
        <v/>
      </c>
      <c r="P744" s="44">
        <f>IF(L744="","",IF(INDEX('Parâmetros'!$E$18:$E$117,MATCH(B744,'Parâmetros'!$A$18:$A$117,0))="","",INDEX('Parâmetros'!$E$18:$E$117,MATCH(B744,'Parâmetros'!$A$18:$A$117,0))+N(INDEX('Parâmetros'!$F$18:$F$117,MATCH(B744,'Parâmetros'!$A$18:$A$117,0)))-SUMIFS($L$6:L744,$B$6:B744,B744,$A$6:A744,"&lt;="&amp;A744)))</f>
        <v/>
      </c>
      <c r="Q744" s="44">
        <f>IF(P744="","",MAX(0,-P744))</f>
        <v/>
      </c>
      <c r="R744" s="43">
        <f>IF(B744="","",IF(L744="","SEM BASE",IF(P744="","ESTOQUE NÃO INFORMADO",IF(P744&lt;0,"RUPTURA PREVISTA",IF(D744="Sem histórico","USAR DEMANDA INICIAL",IF(D744="Histórico insuficiente","HISTÓRICO INSUFICIENTE","OK"))))))</f>
        <v/>
      </c>
    </row>
    <row r="745">
      <c r="A745" s="42">
        <f>IF(B745="","",EDATE(EOMONTH('Parâmetros'!$B$2,0)+1,MOD(ROW()-6,12)))</f>
        <v/>
      </c>
      <c r="B74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45" s="43">
        <f>IF(B745="","",INDEX('Parâmetros'!$B$18:$B$117,MATCH(B745,'Parâmetros'!$A$18:$A$117,0)))</f>
        <v/>
      </c>
      <c r="D745" s="43">
        <f>IF(B745="","",INDEX('Parâmetros'!$I$18:$I$117,MATCH(B745,'Parâmetros'!$A$18:$A$117,0)))</f>
        <v/>
      </c>
      <c r="E745" s="44">
        <f>IF(B745="","",IF(COUNTIFS('Histórico'!$B$6:$B$305,B745,'Histórico'!$A$6:$A$305,"&gt;="&amp;EDATE(EOMONTH('Parâmetros'!$B$2,0)+1,-'Parâmetros'!$B$4),'Histórico'!$A$6:$A$305,"&lt;="&amp;'Parâmetros'!$B$2,'Histórico'!$L$6:$L$305,"OK")&gt;='Parâmetros'!$B$11,AVERAGEIFS('Histórico'!$H$6:$H$305,'Histórico'!$B$6:$B$305,B745,'Histórico'!$A$6:$A$305,"&gt;="&amp;EDATE(EOMONTH('Parâmetros'!$B$2,0)+1,-'Parâmetros'!$B$4),'Histórico'!$A$6:$A$305,"&lt;="&amp;'Parâmetros'!$B$2,'Histórico'!$L$6:$L$305,"OK"),IF(INDEX('Parâmetros'!$G$18:$G$117,MATCH(B745,'Parâmetros'!$A$18:$A$117,0))="","",INDEX('Parâmetros'!$G$18:$G$117,MATCH(B745,'Parâmetros'!$A$18:$A$117,0)))))</f>
        <v/>
      </c>
      <c r="F745" s="45">
        <f>IF(B745="","",IF(COUNTIFS('Histórico'!$B$6:$B$305,B745,'Histórico'!$L$6:$L$305,"OK",'Histórico'!$M$6:$M$305,MONTH(A745),'Histórico'!$A$6:$A$305,"&lt;="&amp;'Parâmetros'!$B$2)&gt;='Parâmetros'!$B$12,MAX('Parâmetros'!$B$13,MIN('Parâmetros'!$B$14,IFERROR(AVERAGEIFS('Histórico'!$H$6:$H$305,'Histórico'!$B$6:$B$305,B745,'Histórico'!$L$6:$L$305,"OK",'Histórico'!$M$6:$M$305,MONTH(A745),'Histórico'!$A$6:$A$305,"&lt;="&amp;'Parâmetros'!$B$2)/AVERAGEIFS('Histórico'!$H$6:$H$305,'Histórico'!$B$6:$B$305,B745,'Histórico'!$L$6:$L$305,"OK",'Histórico'!$A$6:$A$305,"&lt;="&amp;'Parâmetros'!$B$2),1))),1))</f>
        <v/>
      </c>
      <c r="G745" s="45">
        <f>IF(OR(A745="",B745=""),"",MAX(0.1,1+SUMPRODUCT(--('Eventos'!$B$6:$B$105&lt;=EOMONTH(A745,0)),--('Eventos'!$C$6:$C$105&gt;=A745),--((('Eventos'!$D$6:$D$105=B745)+('Eventos'!$D$6:$D$105="TODOS"))&gt;0),--('Eventos'!$G$6:$G$105="Ativo"),--('Eventos'!$I$6:$I$105="OK"),'Eventos'!$F$6:$F$105)))</f>
        <v/>
      </c>
      <c r="H745" s="44">
        <f>IF(OR(B745="",E745=""),"",MAX(0,E745*F745*G745))</f>
        <v/>
      </c>
      <c r="I745" s="44">
        <f>IF(H745="","",H745*'Parâmetros'!$B$6)</f>
        <v/>
      </c>
      <c r="J745" s="44">
        <f>IF(H745="","",H745*'Parâmetros'!$B$7)</f>
        <v/>
      </c>
      <c r="K745" s="44">
        <f>IF(H745="","",H745*'Parâmetros'!$B$8)</f>
        <v/>
      </c>
      <c r="L745" s="44">
        <f>IF(H745="","",IF('Parâmetros'!$B$5="Conservador",I745,IF('Parâmetros'!$B$5="Otimista",K745,J745)))</f>
        <v/>
      </c>
      <c r="M745" s="46">
        <f>IF(B745="","",IF(COUNTIFS('Histórico'!$B$6:$B$305,B745,'Histórico'!$J$6:$J$305,"&lt;&gt;")&gt;='Parâmetros'!$B$10,AVERAGEIFS('Histórico'!$K$6:$K$305,'Histórico'!$B$6:$B$305,B745,'Histórico'!$J$6:$J$305,"&lt;&gt;"),'Parâmetros'!$B$9))</f>
        <v/>
      </c>
      <c r="N745" s="44">
        <f>IF(L745="","",MAX(0,L745*(1-M745)))</f>
        <v/>
      </c>
      <c r="O745" s="44">
        <f>IF(L745="","",L745*(1+M745))</f>
        <v/>
      </c>
      <c r="P745" s="44">
        <f>IF(L745="","",IF(INDEX('Parâmetros'!$E$18:$E$117,MATCH(B745,'Parâmetros'!$A$18:$A$117,0))="","",INDEX('Parâmetros'!$E$18:$E$117,MATCH(B745,'Parâmetros'!$A$18:$A$117,0))+N(INDEX('Parâmetros'!$F$18:$F$117,MATCH(B745,'Parâmetros'!$A$18:$A$117,0)))-SUMIFS($L$6:L745,$B$6:B745,B745,$A$6:A745,"&lt;="&amp;A745)))</f>
        <v/>
      </c>
      <c r="Q745" s="44">
        <f>IF(P745="","",MAX(0,-P745))</f>
        <v/>
      </c>
      <c r="R745" s="43">
        <f>IF(B745="","",IF(L745="","SEM BASE",IF(P745="","ESTOQUE NÃO INFORMADO",IF(P745&lt;0,"RUPTURA PREVISTA",IF(D745="Sem histórico","USAR DEMANDA INICIAL",IF(D745="Histórico insuficiente","HISTÓRICO INSUFICIENTE","OK"))))))</f>
        <v/>
      </c>
    </row>
    <row r="746">
      <c r="A746" s="42">
        <f>IF(B746="","",EDATE(EOMONTH('Parâmetros'!$B$2,0)+1,MOD(ROW()-6,12)))</f>
        <v/>
      </c>
      <c r="B74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46" s="43">
        <f>IF(B746="","",INDEX('Parâmetros'!$B$18:$B$117,MATCH(B746,'Parâmetros'!$A$18:$A$117,0)))</f>
        <v/>
      </c>
      <c r="D746" s="43">
        <f>IF(B746="","",INDEX('Parâmetros'!$I$18:$I$117,MATCH(B746,'Parâmetros'!$A$18:$A$117,0)))</f>
        <v/>
      </c>
      <c r="E746" s="44">
        <f>IF(B746="","",IF(COUNTIFS('Histórico'!$B$6:$B$305,B746,'Histórico'!$A$6:$A$305,"&gt;="&amp;EDATE(EOMONTH('Parâmetros'!$B$2,0)+1,-'Parâmetros'!$B$4),'Histórico'!$A$6:$A$305,"&lt;="&amp;'Parâmetros'!$B$2,'Histórico'!$L$6:$L$305,"OK")&gt;='Parâmetros'!$B$11,AVERAGEIFS('Histórico'!$H$6:$H$305,'Histórico'!$B$6:$B$305,B746,'Histórico'!$A$6:$A$305,"&gt;="&amp;EDATE(EOMONTH('Parâmetros'!$B$2,0)+1,-'Parâmetros'!$B$4),'Histórico'!$A$6:$A$305,"&lt;="&amp;'Parâmetros'!$B$2,'Histórico'!$L$6:$L$305,"OK"),IF(INDEX('Parâmetros'!$G$18:$G$117,MATCH(B746,'Parâmetros'!$A$18:$A$117,0))="","",INDEX('Parâmetros'!$G$18:$G$117,MATCH(B746,'Parâmetros'!$A$18:$A$117,0)))))</f>
        <v/>
      </c>
      <c r="F746" s="45">
        <f>IF(B746="","",IF(COUNTIFS('Histórico'!$B$6:$B$305,B746,'Histórico'!$L$6:$L$305,"OK",'Histórico'!$M$6:$M$305,MONTH(A746),'Histórico'!$A$6:$A$305,"&lt;="&amp;'Parâmetros'!$B$2)&gt;='Parâmetros'!$B$12,MAX('Parâmetros'!$B$13,MIN('Parâmetros'!$B$14,IFERROR(AVERAGEIFS('Histórico'!$H$6:$H$305,'Histórico'!$B$6:$B$305,B746,'Histórico'!$L$6:$L$305,"OK",'Histórico'!$M$6:$M$305,MONTH(A746),'Histórico'!$A$6:$A$305,"&lt;="&amp;'Parâmetros'!$B$2)/AVERAGEIFS('Histórico'!$H$6:$H$305,'Histórico'!$B$6:$B$305,B746,'Histórico'!$L$6:$L$305,"OK",'Histórico'!$A$6:$A$305,"&lt;="&amp;'Parâmetros'!$B$2),1))),1))</f>
        <v/>
      </c>
      <c r="G746" s="45">
        <f>IF(OR(A746="",B746=""),"",MAX(0.1,1+SUMPRODUCT(--('Eventos'!$B$6:$B$105&lt;=EOMONTH(A746,0)),--('Eventos'!$C$6:$C$105&gt;=A746),--((('Eventos'!$D$6:$D$105=B746)+('Eventos'!$D$6:$D$105="TODOS"))&gt;0),--('Eventos'!$G$6:$G$105="Ativo"),--('Eventos'!$I$6:$I$105="OK"),'Eventos'!$F$6:$F$105)))</f>
        <v/>
      </c>
      <c r="H746" s="44">
        <f>IF(OR(B746="",E746=""),"",MAX(0,E746*F746*G746))</f>
        <v/>
      </c>
      <c r="I746" s="44">
        <f>IF(H746="","",H746*'Parâmetros'!$B$6)</f>
        <v/>
      </c>
      <c r="J746" s="44">
        <f>IF(H746="","",H746*'Parâmetros'!$B$7)</f>
        <v/>
      </c>
      <c r="K746" s="44">
        <f>IF(H746="","",H746*'Parâmetros'!$B$8)</f>
        <v/>
      </c>
      <c r="L746" s="44">
        <f>IF(H746="","",IF('Parâmetros'!$B$5="Conservador",I746,IF('Parâmetros'!$B$5="Otimista",K746,J746)))</f>
        <v/>
      </c>
      <c r="M746" s="46">
        <f>IF(B746="","",IF(COUNTIFS('Histórico'!$B$6:$B$305,B746,'Histórico'!$J$6:$J$305,"&lt;&gt;")&gt;='Parâmetros'!$B$10,AVERAGEIFS('Histórico'!$K$6:$K$305,'Histórico'!$B$6:$B$305,B746,'Histórico'!$J$6:$J$305,"&lt;&gt;"),'Parâmetros'!$B$9))</f>
        <v/>
      </c>
      <c r="N746" s="44">
        <f>IF(L746="","",MAX(0,L746*(1-M746)))</f>
        <v/>
      </c>
      <c r="O746" s="44">
        <f>IF(L746="","",L746*(1+M746))</f>
        <v/>
      </c>
      <c r="P746" s="44">
        <f>IF(L746="","",IF(INDEX('Parâmetros'!$E$18:$E$117,MATCH(B746,'Parâmetros'!$A$18:$A$117,0))="","",INDEX('Parâmetros'!$E$18:$E$117,MATCH(B746,'Parâmetros'!$A$18:$A$117,0))+N(INDEX('Parâmetros'!$F$18:$F$117,MATCH(B746,'Parâmetros'!$A$18:$A$117,0)))-SUMIFS($L$6:L746,$B$6:B746,B746,$A$6:A746,"&lt;="&amp;A746)))</f>
        <v/>
      </c>
      <c r="Q746" s="44">
        <f>IF(P746="","",MAX(0,-P746))</f>
        <v/>
      </c>
      <c r="R746" s="43">
        <f>IF(B746="","",IF(L746="","SEM BASE",IF(P746="","ESTOQUE NÃO INFORMADO",IF(P746&lt;0,"RUPTURA PREVISTA",IF(D746="Sem histórico","USAR DEMANDA INICIAL",IF(D746="Histórico insuficiente","HISTÓRICO INSUFICIENTE","OK"))))))</f>
        <v/>
      </c>
    </row>
    <row r="747">
      <c r="A747" s="42">
        <f>IF(B747="","",EDATE(EOMONTH('Parâmetros'!$B$2,0)+1,MOD(ROW()-6,12)))</f>
        <v/>
      </c>
      <c r="B74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47" s="43">
        <f>IF(B747="","",INDEX('Parâmetros'!$B$18:$B$117,MATCH(B747,'Parâmetros'!$A$18:$A$117,0)))</f>
        <v/>
      </c>
      <c r="D747" s="43">
        <f>IF(B747="","",INDEX('Parâmetros'!$I$18:$I$117,MATCH(B747,'Parâmetros'!$A$18:$A$117,0)))</f>
        <v/>
      </c>
      <c r="E747" s="44">
        <f>IF(B747="","",IF(COUNTIFS('Histórico'!$B$6:$B$305,B747,'Histórico'!$A$6:$A$305,"&gt;="&amp;EDATE(EOMONTH('Parâmetros'!$B$2,0)+1,-'Parâmetros'!$B$4),'Histórico'!$A$6:$A$305,"&lt;="&amp;'Parâmetros'!$B$2,'Histórico'!$L$6:$L$305,"OK")&gt;='Parâmetros'!$B$11,AVERAGEIFS('Histórico'!$H$6:$H$305,'Histórico'!$B$6:$B$305,B747,'Histórico'!$A$6:$A$305,"&gt;="&amp;EDATE(EOMONTH('Parâmetros'!$B$2,0)+1,-'Parâmetros'!$B$4),'Histórico'!$A$6:$A$305,"&lt;="&amp;'Parâmetros'!$B$2,'Histórico'!$L$6:$L$305,"OK"),IF(INDEX('Parâmetros'!$G$18:$G$117,MATCH(B747,'Parâmetros'!$A$18:$A$117,0))="","",INDEX('Parâmetros'!$G$18:$G$117,MATCH(B747,'Parâmetros'!$A$18:$A$117,0)))))</f>
        <v/>
      </c>
      <c r="F747" s="45">
        <f>IF(B747="","",IF(COUNTIFS('Histórico'!$B$6:$B$305,B747,'Histórico'!$L$6:$L$305,"OK",'Histórico'!$M$6:$M$305,MONTH(A747),'Histórico'!$A$6:$A$305,"&lt;="&amp;'Parâmetros'!$B$2)&gt;='Parâmetros'!$B$12,MAX('Parâmetros'!$B$13,MIN('Parâmetros'!$B$14,IFERROR(AVERAGEIFS('Histórico'!$H$6:$H$305,'Histórico'!$B$6:$B$305,B747,'Histórico'!$L$6:$L$305,"OK",'Histórico'!$M$6:$M$305,MONTH(A747),'Histórico'!$A$6:$A$305,"&lt;="&amp;'Parâmetros'!$B$2)/AVERAGEIFS('Histórico'!$H$6:$H$305,'Histórico'!$B$6:$B$305,B747,'Histórico'!$L$6:$L$305,"OK",'Histórico'!$A$6:$A$305,"&lt;="&amp;'Parâmetros'!$B$2),1))),1))</f>
        <v/>
      </c>
      <c r="G747" s="45">
        <f>IF(OR(A747="",B747=""),"",MAX(0.1,1+SUMPRODUCT(--('Eventos'!$B$6:$B$105&lt;=EOMONTH(A747,0)),--('Eventos'!$C$6:$C$105&gt;=A747),--((('Eventos'!$D$6:$D$105=B747)+('Eventos'!$D$6:$D$105="TODOS"))&gt;0),--('Eventos'!$G$6:$G$105="Ativo"),--('Eventos'!$I$6:$I$105="OK"),'Eventos'!$F$6:$F$105)))</f>
        <v/>
      </c>
      <c r="H747" s="44">
        <f>IF(OR(B747="",E747=""),"",MAX(0,E747*F747*G747))</f>
        <v/>
      </c>
      <c r="I747" s="44">
        <f>IF(H747="","",H747*'Parâmetros'!$B$6)</f>
        <v/>
      </c>
      <c r="J747" s="44">
        <f>IF(H747="","",H747*'Parâmetros'!$B$7)</f>
        <v/>
      </c>
      <c r="K747" s="44">
        <f>IF(H747="","",H747*'Parâmetros'!$B$8)</f>
        <v/>
      </c>
      <c r="L747" s="44">
        <f>IF(H747="","",IF('Parâmetros'!$B$5="Conservador",I747,IF('Parâmetros'!$B$5="Otimista",K747,J747)))</f>
        <v/>
      </c>
      <c r="M747" s="46">
        <f>IF(B747="","",IF(COUNTIFS('Histórico'!$B$6:$B$305,B747,'Histórico'!$J$6:$J$305,"&lt;&gt;")&gt;='Parâmetros'!$B$10,AVERAGEIFS('Histórico'!$K$6:$K$305,'Histórico'!$B$6:$B$305,B747,'Histórico'!$J$6:$J$305,"&lt;&gt;"),'Parâmetros'!$B$9))</f>
        <v/>
      </c>
      <c r="N747" s="44">
        <f>IF(L747="","",MAX(0,L747*(1-M747)))</f>
        <v/>
      </c>
      <c r="O747" s="44">
        <f>IF(L747="","",L747*(1+M747))</f>
        <v/>
      </c>
      <c r="P747" s="44">
        <f>IF(L747="","",IF(INDEX('Parâmetros'!$E$18:$E$117,MATCH(B747,'Parâmetros'!$A$18:$A$117,0))="","",INDEX('Parâmetros'!$E$18:$E$117,MATCH(B747,'Parâmetros'!$A$18:$A$117,0))+N(INDEX('Parâmetros'!$F$18:$F$117,MATCH(B747,'Parâmetros'!$A$18:$A$117,0)))-SUMIFS($L$6:L747,$B$6:B747,B747,$A$6:A747,"&lt;="&amp;A747)))</f>
        <v/>
      </c>
      <c r="Q747" s="44">
        <f>IF(P747="","",MAX(0,-P747))</f>
        <v/>
      </c>
      <c r="R747" s="43">
        <f>IF(B747="","",IF(L747="","SEM BASE",IF(P747="","ESTOQUE NÃO INFORMADO",IF(P747&lt;0,"RUPTURA PREVISTA",IF(D747="Sem histórico","USAR DEMANDA INICIAL",IF(D747="Histórico insuficiente","HISTÓRICO INSUFICIENTE","OK"))))))</f>
        <v/>
      </c>
    </row>
    <row r="748">
      <c r="A748" s="42">
        <f>IF(B748="","",EDATE(EOMONTH('Parâmetros'!$B$2,0)+1,MOD(ROW()-6,12)))</f>
        <v/>
      </c>
      <c r="B74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48" s="43">
        <f>IF(B748="","",INDEX('Parâmetros'!$B$18:$B$117,MATCH(B748,'Parâmetros'!$A$18:$A$117,0)))</f>
        <v/>
      </c>
      <c r="D748" s="43">
        <f>IF(B748="","",INDEX('Parâmetros'!$I$18:$I$117,MATCH(B748,'Parâmetros'!$A$18:$A$117,0)))</f>
        <v/>
      </c>
      <c r="E748" s="44">
        <f>IF(B748="","",IF(COUNTIFS('Histórico'!$B$6:$B$305,B748,'Histórico'!$A$6:$A$305,"&gt;="&amp;EDATE(EOMONTH('Parâmetros'!$B$2,0)+1,-'Parâmetros'!$B$4),'Histórico'!$A$6:$A$305,"&lt;="&amp;'Parâmetros'!$B$2,'Histórico'!$L$6:$L$305,"OK")&gt;='Parâmetros'!$B$11,AVERAGEIFS('Histórico'!$H$6:$H$305,'Histórico'!$B$6:$B$305,B748,'Histórico'!$A$6:$A$305,"&gt;="&amp;EDATE(EOMONTH('Parâmetros'!$B$2,0)+1,-'Parâmetros'!$B$4),'Histórico'!$A$6:$A$305,"&lt;="&amp;'Parâmetros'!$B$2,'Histórico'!$L$6:$L$305,"OK"),IF(INDEX('Parâmetros'!$G$18:$G$117,MATCH(B748,'Parâmetros'!$A$18:$A$117,0))="","",INDEX('Parâmetros'!$G$18:$G$117,MATCH(B748,'Parâmetros'!$A$18:$A$117,0)))))</f>
        <v/>
      </c>
      <c r="F748" s="45">
        <f>IF(B748="","",IF(COUNTIFS('Histórico'!$B$6:$B$305,B748,'Histórico'!$L$6:$L$305,"OK",'Histórico'!$M$6:$M$305,MONTH(A748),'Histórico'!$A$6:$A$305,"&lt;="&amp;'Parâmetros'!$B$2)&gt;='Parâmetros'!$B$12,MAX('Parâmetros'!$B$13,MIN('Parâmetros'!$B$14,IFERROR(AVERAGEIFS('Histórico'!$H$6:$H$305,'Histórico'!$B$6:$B$305,B748,'Histórico'!$L$6:$L$305,"OK",'Histórico'!$M$6:$M$305,MONTH(A748),'Histórico'!$A$6:$A$305,"&lt;="&amp;'Parâmetros'!$B$2)/AVERAGEIFS('Histórico'!$H$6:$H$305,'Histórico'!$B$6:$B$305,B748,'Histórico'!$L$6:$L$305,"OK",'Histórico'!$A$6:$A$305,"&lt;="&amp;'Parâmetros'!$B$2),1))),1))</f>
        <v/>
      </c>
      <c r="G748" s="45">
        <f>IF(OR(A748="",B748=""),"",MAX(0.1,1+SUMPRODUCT(--('Eventos'!$B$6:$B$105&lt;=EOMONTH(A748,0)),--('Eventos'!$C$6:$C$105&gt;=A748),--((('Eventos'!$D$6:$D$105=B748)+('Eventos'!$D$6:$D$105="TODOS"))&gt;0),--('Eventos'!$G$6:$G$105="Ativo"),--('Eventos'!$I$6:$I$105="OK"),'Eventos'!$F$6:$F$105)))</f>
        <v/>
      </c>
      <c r="H748" s="44">
        <f>IF(OR(B748="",E748=""),"",MAX(0,E748*F748*G748))</f>
        <v/>
      </c>
      <c r="I748" s="44">
        <f>IF(H748="","",H748*'Parâmetros'!$B$6)</f>
        <v/>
      </c>
      <c r="J748" s="44">
        <f>IF(H748="","",H748*'Parâmetros'!$B$7)</f>
        <v/>
      </c>
      <c r="K748" s="44">
        <f>IF(H748="","",H748*'Parâmetros'!$B$8)</f>
        <v/>
      </c>
      <c r="L748" s="44">
        <f>IF(H748="","",IF('Parâmetros'!$B$5="Conservador",I748,IF('Parâmetros'!$B$5="Otimista",K748,J748)))</f>
        <v/>
      </c>
      <c r="M748" s="46">
        <f>IF(B748="","",IF(COUNTIFS('Histórico'!$B$6:$B$305,B748,'Histórico'!$J$6:$J$305,"&lt;&gt;")&gt;='Parâmetros'!$B$10,AVERAGEIFS('Histórico'!$K$6:$K$305,'Histórico'!$B$6:$B$305,B748,'Histórico'!$J$6:$J$305,"&lt;&gt;"),'Parâmetros'!$B$9))</f>
        <v/>
      </c>
      <c r="N748" s="44">
        <f>IF(L748="","",MAX(0,L748*(1-M748)))</f>
        <v/>
      </c>
      <c r="O748" s="44">
        <f>IF(L748="","",L748*(1+M748))</f>
        <v/>
      </c>
      <c r="P748" s="44">
        <f>IF(L748="","",IF(INDEX('Parâmetros'!$E$18:$E$117,MATCH(B748,'Parâmetros'!$A$18:$A$117,0))="","",INDEX('Parâmetros'!$E$18:$E$117,MATCH(B748,'Parâmetros'!$A$18:$A$117,0))+N(INDEX('Parâmetros'!$F$18:$F$117,MATCH(B748,'Parâmetros'!$A$18:$A$117,0)))-SUMIFS($L$6:L748,$B$6:B748,B748,$A$6:A748,"&lt;="&amp;A748)))</f>
        <v/>
      </c>
      <c r="Q748" s="44">
        <f>IF(P748="","",MAX(0,-P748))</f>
        <v/>
      </c>
      <c r="R748" s="43">
        <f>IF(B748="","",IF(L748="","SEM BASE",IF(P748="","ESTOQUE NÃO INFORMADO",IF(P748&lt;0,"RUPTURA PREVISTA",IF(D748="Sem histórico","USAR DEMANDA INICIAL",IF(D748="Histórico insuficiente","HISTÓRICO INSUFICIENTE","OK"))))))</f>
        <v/>
      </c>
    </row>
    <row r="749">
      <c r="A749" s="42">
        <f>IF(B749="","",EDATE(EOMONTH('Parâmetros'!$B$2,0)+1,MOD(ROW()-6,12)))</f>
        <v/>
      </c>
      <c r="B74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49" s="43">
        <f>IF(B749="","",INDEX('Parâmetros'!$B$18:$B$117,MATCH(B749,'Parâmetros'!$A$18:$A$117,0)))</f>
        <v/>
      </c>
      <c r="D749" s="43">
        <f>IF(B749="","",INDEX('Parâmetros'!$I$18:$I$117,MATCH(B749,'Parâmetros'!$A$18:$A$117,0)))</f>
        <v/>
      </c>
      <c r="E749" s="44">
        <f>IF(B749="","",IF(COUNTIFS('Histórico'!$B$6:$B$305,B749,'Histórico'!$A$6:$A$305,"&gt;="&amp;EDATE(EOMONTH('Parâmetros'!$B$2,0)+1,-'Parâmetros'!$B$4),'Histórico'!$A$6:$A$305,"&lt;="&amp;'Parâmetros'!$B$2,'Histórico'!$L$6:$L$305,"OK")&gt;='Parâmetros'!$B$11,AVERAGEIFS('Histórico'!$H$6:$H$305,'Histórico'!$B$6:$B$305,B749,'Histórico'!$A$6:$A$305,"&gt;="&amp;EDATE(EOMONTH('Parâmetros'!$B$2,0)+1,-'Parâmetros'!$B$4),'Histórico'!$A$6:$A$305,"&lt;="&amp;'Parâmetros'!$B$2,'Histórico'!$L$6:$L$305,"OK"),IF(INDEX('Parâmetros'!$G$18:$G$117,MATCH(B749,'Parâmetros'!$A$18:$A$117,0))="","",INDEX('Parâmetros'!$G$18:$G$117,MATCH(B749,'Parâmetros'!$A$18:$A$117,0)))))</f>
        <v/>
      </c>
      <c r="F749" s="45">
        <f>IF(B749="","",IF(COUNTIFS('Histórico'!$B$6:$B$305,B749,'Histórico'!$L$6:$L$305,"OK",'Histórico'!$M$6:$M$305,MONTH(A749),'Histórico'!$A$6:$A$305,"&lt;="&amp;'Parâmetros'!$B$2)&gt;='Parâmetros'!$B$12,MAX('Parâmetros'!$B$13,MIN('Parâmetros'!$B$14,IFERROR(AVERAGEIFS('Histórico'!$H$6:$H$305,'Histórico'!$B$6:$B$305,B749,'Histórico'!$L$6:$L$305,"OK",'Histórico'!$M$6:$M$305,MONTH(A749),'Histórico'!$A$6:$A$305,"&lt;="&amp;'Parâmetros'!$B$2)/AVERAGEIFS('Histórico'!$H$6:$H$305,'Histórico'!$B$6:$B$305,B749,'Histórico'!$L$6:$L$305,"OK",'Histórico'!$A$6:$A$305,"&lt;="&amp;'Parâmetros'!$B$2),1))),1))</f>
        <v/>
      </c>
      <c r="G749" s="45">
        <f>IF(OR(A749="",B749=""),"",MAX(0.1,1+SUMPRODUCT(--('Eventos'!$B$6:$B$105&lt;=EOMONTH(A749,0)),--('Eventos'!$C$6:$C$105&gt;=A749),--((('Eventos'!$D$6:$D$105=B749)+('Eventos'!$D$6:$D$105="TODOS"))&gt;0),--('Eventos'!$G$6:$G$105="Ativo"),--('Eventos'!$I$6:$I$105="OK"),'Eventos'!$F$6:$F$105)))</f>
        <v/>
      </c>
      <c r="H749" s="44">
        <f>IF(OR(B749="",E749=""),"",MAX(0,E749*F749*G749))</f>
        <v/>
      </c>
      <c r="I749" s="44">
        <f>IF(H749="","",H749*'Parâmetros'!$B$6)</f>
        <v/>
      </c>
      <c r="J749" s="44">
        <f>IF(H749="","",H749*'Parâmetros'!$B$7)</f>
        <v/>
      </c>
      <c r="K749" s="44">
        <f>IF(H749="","",H749*'Parâmetros'!$B$8)</f>
        <v/>
      </c>
      <c r="L749" s="44">
        <f>IF(H749="","",IF('Parâmetros'!$B$5="Conservador",I749,IF('Parâmetros'!$B$5="Otimista",K749,J749)))</f>
        <v/>
      </c>
      <c r="M749" s="46">
        <f>IF(B749="","",IF(COUNTIFS('Histórico'!$B$6:$B$305,B749,'Histórico'!$J$6:$J$305,"&lt;&gt;")&gt;='Parâmetros'!$B$10,AVERAGEIFS('Histórico'!$K$6:$K$305,'Histórico'!$B$6:$B$305,B749,'Histórico'!$J$6:$J$305,"&lt;&gt;"),'Parâmetros'!$B$9))</f>
        <v/>
      </c>
      <c r="N749" s="44">
        <f>IF(L749="","",MAX(0,L749*(1-M749)))</f>
        <v/>
      </c>
      <c r="O749" s="44">
        <f>IF(L749="","",L749*(1+M749))</f>
        <v/>
      </c>
      <c r="P749" s="44">
        <f>IF(L749="","",IF(INDEX('Parâmetros'!$E$18:$E$117,MATCH(B749,'Parâmetros'!$A$18:$A$117,0))="","",INDEX('Parâmetros'!$E$18:$E$117,MATCH(B749,'Parâmetros'!$A$18:$A$117,0))+N(INDEX('Parâmetros'!$F$18:$F$117,MATCH(B749,'Parâmetros'!$A$18:$A$117,0)))-SUMIFS($L$6:L749,$B$6:B749,B749,$A$6:A749,"&lt;="&amp;A749)))</f>
        <v/>
      </c>
      <c r="Q749" s="44">
        <f>IF(P749="","",MAX(0,-P749))</f>
        <v/>
      </c>
      <c r="R749" s="43">
        <f>IF(B749="","",IF(L749="","SEM BASE",IF(P749="","ESTOQUE NÃO INFORMADO",IF(P749&lt;0,"RUPTURA PREVISTA",IF(D749="Sem histórico","USAR DEMANDA INICIAL",IF(D749="Histórico insuficiente","HISTÓRICO INSUFICIENTE","OK"))))))</f>
        <v/>
      </c>
    </row>
    <row r="750">
      <c r="A750" s="42">
        <f>IF(B750="","",EDATE(EOMONTH('Parâmetros'!$B$2,0)+1,MOD(ROW()-6,12)))</f>
        <v/>
      </c>
      <c r="B75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50" s="43">
        <f>IF(B750="","",INDEX('Parâmetros'!$B$18:$B$117,MATCH(B750,'Parâmetros'!$A$18:$A$117,0)))</f>
        <v/>
      </c>
      <c r="D750" s="43">
        <f>IF(B750="","",INDEX('Parâmetros'!$I$18:$I$117,MATCH(B750,'Parâmetros'!$A$18:$A$117,0)))</f>
        <v/>
      </c>
      <c r="E750" s="44">
        <f>IF(B750="","",IF(COUNTIFS('Histórico'!$B$6:$B$305,B750,'Histórico'!$A$6:$A$305,"&gt;="&amp;EDATE(EOMONTH('Parâmetros'!$B$2,0)+1,-'Parâmetros'!$B$4),'Histórico'!$A$6:$A$305,"&lt;="&amp;'Parâmetros'!$B$2,'Histórico'!$L$6:$L$305,"OK")&gt;='Parâmetros'!$B$11,AVERAGEIFS('Histórico'!$H$6:$H$305,'Histórico'!$B$6:$B$305,B750,'Histórico'!$A$6:$A$305,"&gt;="&amp;EDATE(EOMONTH('Parâmetros'!$B$2,0)+1,-'Parâmetros'!$B$4),'Histórico'!$A$6:$A$305,"&lt;="&amp;'Parâmetros'!$B$2,'Histórico'!$L$6:$L$305,"OK"),IF(INDEX('Parâmetros'!$G$18:$G$117,MATCH(B750,'Parâmetros'!$A$18:$A$117,0))="","",INDEX('Parâmetros'!$G$18:$G$117,MATCH(B750,'Parâmetros'!$A$18:$A$117,0)))))</f>
        <v/>
      </c>
      <c r="F750" s="45">
        <f>IF(B750="","",IF(COUNTIFS('Histórico'!$B$6:$B$305,B750,'Histórico'!$L$6:$L$305,"OK",'Histórico'!$M$6:$M$305,MONTH(A750),'Histórico'!$A$6:$A$305,"&lt;="&amp;'Parâmetros'!$B$2)&gt;='Parâmetros'!$B$12,MAX('Parâmetros'!$B$13,MIN('Parâmetros'!$B$14,IFERROR(AVERAGEIFS('Histórico'!$H$6:$H$305,'Histórico'!$B$6:$B$305,B750,'Histórico'!$L$6:$L$305,"OK",'Histórico'!$M$6:$M$305,MONTH(A750),'Histórico'!$A$6:$A$305,"&lt;="&amp;'Parâmetros'!$B$2)/AVERAGEIFS('Histórico'!$H$6:$H$305,'Histórico'!$B$6:$B$305,B750,'Histórico'!$L$6:$L$305,"OK",'Histórico'!$A$6:$A$305,"&lt;="&amp;'Parâmetros'!$B$2),1))),1))</f>
        <v/>
      </c>
      <c r="G750" s="45">
        <f>IF(OR(A750="",B750=""),"",MAX(0.1,1+SUMPRODUCT(--('Eventos'!$B$6:$B$105&lt;=EOMONTH(A750,0)),--('Eventos'!$C$6:$C$105&gt;=A750),--((('Eventos'!$D$6:$D$105=B750)+('Eventos'!$D$6:$D$105="TODOS"))&gt;0),--('Eventos'!$G$6:$G$105="Ativo"),--('Eventos'!$I$6:$I$105="OK"),'Eventos'!$F$6:$F$105)))</f>
        <v/>
      </c>
      <c r="H750" s="44">
        <f>IF(OR(B750="",E750=""),"",MAX(0,E750*F750*G750))</f>
        <v/>
      </c>
      <c r="I750" s="44">
        <f>IF(H750="","",H750*'Parâmetros'!$B$6)</f>
        <v/>
      </c>
      <c r="J750" s="44">
        <f>IF(H750="","",H750*'Parâmetros'!$B$7)</f>
        <v/>
      </c>
      <c r="K750" s="44">
        <f>IF(H750="","",H750*'Parâmetros'!$B$8)</f>
        <v/>
      </c>
      <c r="L750" s="44">
        <f>IF(H750="","",IF('Parâmetros'!$B$5="Conservador",I750,IF('Parâmetros'!$B$5="Otimista",K750,J750)))</f>
        <v/>
      </c>
      <c r="M750" s="46">
        <f>IF(B750="","",IF(COUNTIFS('Histórico'!$B$6:$B$305,B750,'Histórico'!$J$6:$J$305,"&lt;&gt;")&gt;='Parâmetros'!$B$10,AVERAGEIFS('Histórico'!$K$6:$K$305,'Histórico'!$B$6:$B$305,B750,'Histórico'!$J$6:$J$305,"&lt;&gt;"),'Parâmetros'!$B$9))</f>
        <v/>
      </c>
      <c r="N750" s="44">
        <f>IF(L750="","",MAX(0,L750*(1-M750)))</f>
        <v/>
      </c>
      <c r="O750" s="44">
        <f>IF(L750="","",L750*(1+M750))</f>
        <v/>
      </c>
      <c r="P750" s="44">
        <f>IF(L750="","",IF(INDEX('Parâmetros'!$E$18:$E$117,MATCH(B750,'Parâmetros'!$A$18:$A$117,0))="","",INDEX('Parâmetros'!$E$18:$E$117,MATCH(B750,'Parâmetros'!$A$18:$A$117,0))+N(INDEX('Parâmetros'!$F$18:$F$117,MATCH(B750,'Parâmetros'!$A$18:$A$117,0)))-SUMIFS($L$6:L750,$B$6:B750,B750,$A$6:A750,"&lt;="&amp;A750)))</f>
        <v/>
      </c>
      <c r="Q750" s="44">
        <f>IF(P750="","",MAX(0,-P750))</f>
        <v/>
      </c>
      <c r="R750" s="43">
        <f>IF(B750="","",IF(L750="","SEM BASE",IF(P750="","ESTOQUE NÃO INFORMADO",IF(P750&lt;0,"RUPTURA PREVISTA",IF(D750="Sem histórico","USAR DEMANDA INICIAL",IF(D750="Histórico insuficiente","HISTÓRICO INSUFICIENTE","OK"))))))</f>
        <v/>
      </c>
    </row>
    <row r="751">
      <c r="A751" s="42">
        <f>IF(B751="","",EDATE(EOMONTH('Parâmetros'!$B$2,0)+1,MOD(ROW()-6,12)))</f>
        <v/>
      </c>
      <c r="B75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51" s="43">
        <f>IF(B751="","",INDEX('Parâmetros'!$B$18:$B$117,MATCH(B751,'Parâmetros'!$A$18:$A$117,0)))</f>
        <v/>
      </c>
      <c r="D751" s="43">
        <f>IF(B751="","",INDEX('Parâmetros'!$I$18:$I$117,MATCH(B751,'Parâmetros'!$A$18:$A$117,0)))</f>
        <v/>
      </c>
      <c r="E751" s="44">
        <f>IF(B751="","",IF(COUNTIFS('Histórico'!$B$6:$B$305,B751,'Histórico'!$A$6:$A$305,"&gt;="&amp;EDATE(EOMONTH('Parâmetros'!$B$2,0)+1,-'Parâmetros'!$B$4),'Histórico'!$A$6:$A$305,"&lt;="&amp;'Parâmetros'!$B$2,'Histórico'!$L$6:$L$305,"OK")&gt;='Parâmetros'!$B$11,AVERAGEIFS('Histórico'!$H$6:$H$305,'Histórico'!$B$6:$B$305,B751,'Histórico'!$A$6:$A$305,"&gt;="&amp;EDATE(EOMONTH('Parâmetros'!$B$2,0)+1,-'Parâmetros'!$B$4),'Histórico'!$A$6:$A$305,"&lt;="&amp;'Parâmetros'!$B$2,'Histórico'!$L$6:$L$305,"OK"),IF(INDEX('Parâmetros'!$G$18:$G$117,MATCH(B751,'Parâmetros'!$A$18:$A$117,0))="","",INDEX('Parâmetros'!$G$18:$G$117,MATCH(B751,'Parâmetros'!$A$18:$A$117,0)))))</f>
        <v/>
      </c>
      <c r="F751" s="45">
        <f>IF(B751="","",IF(COUNTIFS('Histórico'!$B$6:$B$305,B751,'Histórico'!$L$6:$L$305,"OK",'Histórico'!$M$6:$M$305,MONTH(A751),'Histórico'!$A$6:$A$305,"&lt;="&amp;'Parâmetros'!$B$2)&gt;='Parâmetros'!$B$12,MAX('Parâmetros'!$B$13,MIN('Parâmetros'!$B$14,IFERROR(AVERAGEIFS('Histórico'!$H$6:$H$305,'Histórico'!$B$6:$B$305,B751,'Histórico'!$L$6:$L$305,"OK",'Histórico'!$M$6:$M$305,MONTH(A751),'Histórico'!$A$6:$A$305,"&lt;="&amp;'Parâmetros'!$B$2)/AVERAGEIFS('Histórico'!$H$6:$H$305,'Histórico'!$B$6:$B$305,B751,'Histórico'!$L$6:$L$305,"OK",'Histórico'!$A$6:$A$305,"&lt;="&amp;'Parâmetros'!$B$2),1))),1))</f>
        <v/>
      </c>
      <c r="G751" s="45">
        <f>IF(OR(A751="",B751=""),"",MAX(0.1,1+SUMPRODUCT(--('Eventos'!$B$6:$B$105&lt;=EOMONTH(A751,0)),--('Eventos'!$C$6:$C$105&gt;=A751),--((('Eventos'!$D$6:$D$105=B751)+('Eventos'!$D$6:$D$105="TODOS"))&gt;0),--('Eventos'!$G$6:$G$105="Ativo"),--('Eventos'!$I$6:$I$105="OK"),'Eventos'!$F$6:$F$105)))</f>
        <v/>
      </c>
      <c r="H751" s="44">
        <f>IF(OR(B751="",E751=""),"",MAX(0,E751*F751*G751))</f>
        <v/>
      </c>
      <c r="I751" s="44">
        <f>IF(H751="","",H751*'Parâmetros'!$B$6)</f>
        <v/>
      </c>
      <c r="J751" s="44">
        <f>IF(H751="","",H751*'Parâmetros'!$B$7)</f>
        <v/>
      </c>
      <c r="K751" s="44">
        <f>IF(H751="","",H751*'Parâmetros'!$B$8)</f>
        <v/>
      </c>
      <c r="L751" s="44">
        <f>IF(H751="","",IF('Parâmetros'!$B$5="Conservador",I751,IF('Parâmetros'!$B$5="Otimista",K751,J751)))</f>
        <v/>
      </c>
      <c r="M751" s="46">
        <f>IF(B751="","",IF(COUNTIFS('Histórico'!$B$6:$B$305,B751,'Histórico'!$J$6:$J$305,"&lt;&gt;")&gt;='Parâmetros'!$B$10,AVERAGEIFS('Histórico'!$K$6:$K$305,'Histórico'!$B$6:$B$305,B751,'Histórico'!$J$6:$J$305,"&lt;&gt;"),'Parâmetros'!$B$9))</f>
        <v/>
      </c>
      <c r="N751" s="44">
        <f>IF(L751="","",MAX(0,L751*(1-M751)))</f>
        <v/>
      </c>
      <c r="O751" s="44">
        <f>IF(L751="","",L751*(1+M751))</f>
        <v/>
      </c>
      <c r="P751" s="44">
        <f>IF(L751="","",IF(INDEX('Parâmetros'!$E$18:$E$117,MATCH(B751,'Parâmetros'!$A$18:$A$117,0))="","",INDEX('Parâmetros'!$E$18:$E$117,MATCH(B751,'Parâmetros'!$A$18:$A$117,0))+N(INDEX('Parâmetros'!$F$18:$F$117,MATCH(B751,'Parâmetros'!$A$18:$A$117,0)))-SUMIFS($L$6:L751,$B$6:B751,B751,$A$6:A751,"&lt;="&amp;A751)))</f>
        <v/>
      </c>
      <c r="Q751" s="44">
        <f>IF(P751="","",MAX(0,-P751))</f>
        <v/>
      </c>
      <c r="R751" s="43">
        <f>IF(B751="","",IF(L751="","SEM BASE",IF(P751="","ESTOQUE NÃO INFORMADO",IF(P751&lt;0,"RUPTURA PREVISTA",IF(D751="Sem histórico","USAR DEMANDA INICIAL",IF(D751="Histórico insuficiente","HISTÓRICO INSUFICIENTE","OK"))))))</f>
        <v/>
      </c>
    </row>
    <row r="752">
      <c r="A752" s="42">
        <f>IF(B752="","",EDATE(EOMONTH('Parâmetros'!$B$2,0)+1,MOD(ROW()-6,12)))</f>
        <v/>
      </c>
      <c r="B75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52" s="43">
        <f>IF(B752="","",INDEX('Parâmetros'!$B$18:$B$117,MATCH(B752,'Parâmetros'!$A$18:$A$117,0)))</f>
        <v/>
      </c>
      <c r="D752" s="43">
        <f>IF(B752="","",INDEX('Parâmetros'!$I$18:$I$117,MATCH(B752,'Parâmetros'!$A$18:$A$117,0)))</f>
        <v/>
      </c>
      <c r="E752" s="44">
        <f>IF(B752="","",IF(COUNTIFS('Histórico'!$B$6:$B$305,B752,'Histórico'!$A$6:$A$305,"&gt;="&amp;EDATE(EOMONTH('Parâmetros'!$B$2,0)+1,-'Parâmetros'!$B$4),'Histórico'!$A$6:$A$305,"&lt;="&amp;'Parâmetros'!$B$2,'Histórico'!$L$6:$L$305,"OK")&gt;='Parâmetros'!$B$11,AVERAGEIFS('Histórico'!$H$6:$H$305,'Histórico'!$B$6:$B$305,B752,'Histórico'!$A$6:$A$305,"&gt;="&amp;EDATE(EOMONTH('Parâmetros'!$B$2,0)+1,-'Parâmetros'!$B$4),'Histórico'!$A$6:$A$305,"&lt;="&amp;'Parâmetros'!$B$2,'Histórico'!$L$6:$L$305,"OK"),IF(INDEX('Parâmetros'!$G$18:$G$117,MATCH(B752,'Parâmetros'!$A$18:$A$117,0))="","",INDEX('Parâmetros'!$G$18:$G$117,MATCH(B752,'Parâmetros'!$A$18:$A$117,0)))))</f>
        <v/>
      </c>
      <c r="F752" s="45">
        <f>IF(B752="","",IF(COUNTIFS('Histórico'!$B$6:$B$305,B752,'Histórico'!$L$6:$L$305,"OK",'Histórico'!$M$6:$M$305,MONTH(A752),'Histórico'!$A$6:$A$305,"&lt;="&amp;'Parâmetros'!$B$2)&gt;='Parâmetros'!$B$12,MAX('Parâmetros'!$B$13,MIN('Parâmetros'!$B$14,IFERROR(AVERAGEIFS('Histórico'!$H$6:$H$305,'Histórico'!$B$6:$B$305,B752,'Histórico'!$L$6:$L$305,"OK",'Histórico'!$M$6:$M$305,MONTH(A752),'Histórico'!$A$6:$A$305,"&lt;="&amp;'Parâmetros'!$B$2)/AVERAGEIFS('Histórico'!$H$6:$H$305,'Histórico'!$B$6:$B$305,B752,'Histórico'!$L$6:$L$305,"OK",'Histórico'!$A$6:$A$305,"&lt;="&amp;'Parâmetros'!$B$2),1))),1))</f>
        <v/>
      </c>
      <c r="G752" s="45">
        <f>IF(OR(A752="",B752=""),"",MAX(0.1,1+SUMPRODUCT(--('Eventos'!$B$6:$B$105&lt;=EOMONTH(A752,0)),--('Eventos'!$C$6:$C$105&gt;=A752),--((('Eventos'!$D$6:$D$105=B752)+('Eventos'!$D$6:$D$105="TODOS"))&gt;0),--('Eventos'!$G$6:$G$105="Ativo"),--('Eventos'!$I$6:$I$105="OK"),'Eventos'!$F$6:$F$105)))</f>
        <v/>
      </c>
      <c r="H752" s="44">
        <f>IF(OR(B752="",E752=""),"",MAX(0,E752*F752*G752))</f>
        <v/>
      </c>
      <c r="I752" s="44">
        <f>IF(H752="","",H752*'Parâmetros'!$B$6)</f>
        <v/>
      </c>
      <c r="J752" s="44">
        <f>IF(H752="","",H752*'Parâmetros'!$B$7)</f>
        <v/>
      </c>
      <c r="K752" s="44">
        <f>IF(H752="","",H752*'Parâmetros'!$B$8)</f>
        <v/>
      </c>
      <c r="L752" s="44">
        <f>IF(H752="","",IF('Parâmetros'!$B$5="Conservador",I752,IF('Parâmetros'!$B$5="Otimista",K752,J752)))</f>
        <v/>
      </c>
      <c r="M752" s="46">
        <f>IF(B752="","",IF(COUNTIFS('Histórico'!$B$6:$B$305,B752,'Histórico'!$J$6:$J$305,"&lt;&gt;")&gt;='Parâmetros'!$B$10,AVERAGEIFS('Histórico'!$K$6:$K$305,'Histórico'!$B$6:$B$305,B752,'Histórico'!$J$6:$J$305,"&lt;&gt;"),'Parâmetros'!$B$9))</f>
        <v/>
      </c>
      <c r="N752" s="44">
        <f>IF(L752="","",MAX(0,L752*(1-M752)))</f>
        <v/>
      </c>
      <c r="O752" s="44">
        <f>IF(L752="","",L752*(1+M752))</f>
        <v/>
      </c>
      <c r="P752" s="44">
        <f>IF(L752="","",IF(INDEX('Parâmetros'!$E$18:$E$117,MATCH(B752,'Parâmetros'!$A$18:$A$117,0))="","",INDEX('Parâmetros'!$E$18:$E$117,MATCH(B752,'Parâmetros'!$A$18:$A$117,0))+N(INDEX('Parâmetros'!$F$18:$F$117,MATCH(B752,'Parâmetros'!$A$18:$A$117,0)))-SUMIFS($L$6:L752,$B$6:B752,B752,$A$6:A752,"&lt;="&amp;A752)))</f>
        <v/>
      </c>
      <c r="Q752" s="44">
        <f>IF(P752="","",MAX(0,-P752))</f>
        <v/>
      </c>
      <c r="R752" s="43">
        <f>IF(B752="","",IF(L752="","SEM BASE",IF(P752="","ESTOQUE NÃO INFORMADO",IF(P752&lt;0,"RUPTURA PREVISTA",IF(D752="Sem histórico","USAR DEMANDA INICIAL",IF(D752="Histórico insuficiente","HISTÓRICO INSUFICIENTE","OK"))))))</f>
        <v/>
      </c>
    </row>
    <row r="753">
      <c r="A753" s="42">
        <f>IF(B753="","",EDATE(EOMONTH('Parâmetros'!$B$2,0)+1,MOD(ROW()-6,12)))</f>
        <v/>
      </c>
      <c r="B75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53" s="43">
        <f>IF(B753="","",INDEX('Parâmetros'!$B$18:$B$117,MATCH(B753,'Parâmetros'!$A$18:$A$117,0)))</f>
        <v/>
      </c>
      <c r="D753" s="43">
        <f>IF(B753="","",INDEX('Parâmetros'!$I$18:$I$117,MATCH(B753,'Parâmetros'!$A$18:$A$117,0)))</f>
        <v/>
      </c>
      <c r="E753" s="44">
        <f>IF(B753="","",IF(COUNTIFS('Histórico'!$B$6:$B$305,B753,'Histórico'!$A$6:$A$305,"&gt;="&amp;EDATE(EOMONTH('Parâmetros'!$B$2,0)+1,-'Parâmetros'!$B$4),'Histórico'!$A$6:$A$305,"&lt;="&amp;'Parâmetros'!$B$2,'Histórico'!$L$6:$L$305,"OK")&gt;='Parâmetros'!$B$11,AVERAGEIFS('Histórico'!$H$6:$H$305,'Histórico'!$B$6:$B$305,B753,'Histórico'!$A$6:$A$305,"&gt;="&amp;EDATE(EOMONTH('Parâmetros'!$B$2,0)+1,-'Parâmetros'!$B$4),'Histórico'!$A$6:$A$305,"&lt;="&amp;'Parâmetros'!$B$2,'Histórico'!$L$6:$L$305,"OK"),IF(INDEX('Parâmetros'!$G$18:$G$117,MATCH(B753,'Parâmetros'!$A$18:$A$117,0))="","",INDEX('Parâmetros'!$G$18:$G$117,MATCH(B753,'Parâmetros'!$A$18:$A$117,0)))))</f>
        <v/>
      </c>
      <c r="F753" s="45">
        <f>IF(B753="","",IF(COUNTIFS('Histórico'!$B$6:$B$305,B753,'Histórico'!$L$6:$L$305,"OK",'Histórico'!$M$6:$M$305,MONTH(A753),'Histórico'!$A$6:$A$305,"&lt;="&amp;'Parâmetros'!$B$2)&gt;='Parâmetros'!$B$12,MAX('Parâmetros'!$B$13,MIN('Parâmetros'!$B$14,IFERROR(AVERAGEIFS('Histórico'!$H$6:$H$305,'Histórico'!$B$6:$B$305,B753,'Histórico'!$L$6:$L$305,"OK",'Histórico'!$M$6:$M$305,MONTH(A753),'Histórico'!$A$6:$A$305,"&lt;="&amp;'Parâmetros'!$B$2)/AVERAGEIFS('Histórico'!$H$6:$H$305,'Histórico'!$B$6:$B$305,B753,'Histórico'!$L$6:$L$305,"OK",'Histórico'!$A$6:$A$305,"&lt;="&amp;'Parâmetros'!$B$2),1))),1))</f>
        <v/>
      </c>
      <c r="G753" s="45">
        <f>IF(OR(A753="",B753=""),"",MAX(0.1,1+SUMPRODUCT(--('Eventos'!$B$6:$B$105&lt;=EOMONTH(A753,0)),--('Eventos'!$C$6:$C$105&gt;=A753),--((('Eventos'!$D$6:$D$105=B753)+('Eventos'!$D$6:$D$105="TODOS"))&gt;0),--('Eventos'!$G$6:$G$105="Ativo"),--('Eventos'!$I$6:$I$105="OK"),'Eventos'!$F$6:$F$105)))</f>
        <v/>
      </c>
      <c r="H753" s="44">
        <f>IF(OR(B753="",E753=""),"",MAX(0,E753*F753*G753))</f>
        <v/>
      </c>
      <c r="I753" s="44">
        <f>IF(H753="","",H753*'Parâmetros'!$B$6)</f>
        <v/>
      </c>
      <c r="J753" s="44">
        <f>IF(H753="","",H753*'Parâmetros'!$B$7)</f>
        <v/>
      </c>
      <c r="K753" s="44">
        <f>IF(H753="","",H753*'Parâmetros'!$B$8)</f>
        <v/>
      </c>
      <c r="L753" s="44">
        <f>IF(H753="","",IF('Parâmetros'!$B$5="Conservador",I753,IF('Parâmetros'!$B$5="Otimista",K753,J753)))</f>
        <v/>
      </c>
      <c r="M753" s="46">
        <f>IF(B753="","",IF(COUNTIFS('Histórico'!$B$6:$B$305,B753,'Histórico'!$J$6:$J$305,"&lt;&gt;")&gt;='Parâmetros'!$B$10,AVERAGEIFS('Histórico'!$K$6:$K$305,'Histórico'!$B$6:$B$305,B753,'Histórico'!$J$6:$J$305,"&lt;&gt;"),'Parâmetros'!$B$9))</f>
        <v/>
      </c>
      <c r="N753" s="44">
        <f>IF(L753="","",MAX(0,L753*(1-M753)))</f>
        <v/>
      </c>
      <c r="O753" s="44">
        <f>IF(L753="","",L753*(1+M753))</f>
        <v/>
      </c>
      <c r="P753" s="44">
        <f>IF(L753="","",IF(INDEX('Parâmetros'!$E$18:$E$117,MATCH(B753,'Parâmetros'!$A$18:$A$117,0))="","",INDEX('Parâmetros'!$E$18:$E$117,MATCH(B753,'Parâmetros'!$A$18:$A$117,0))+N(INDEX('Parâmetros'!$F$18:$F$117,MATCH(B753,'Parâmetros'!$A$18:$A$117,0)))-SUMIFS($L$6:L753,$B$6:B753,B753,$A$6:A753,"&lt;="&amp;A753)))</f>
        <v/>
      </c>
      <c r="Q753" s="44">
        <f>IF(P753="","",MAX(0,-P753))</f>
        <v/>
      </c>
      <c r="R753" s="43">
        <f>IF(B753="","",IF(L753="","SEM BASE",IF(P753="","ESTOQUE NÃO INFORMADO",IF(P753&lt;0,"RUPTURA PREVISTA",IF(D753="Sem histórico","USAR DEMANDA INICIAL",IF(D753="Histórico insuficiente","HISTÓRICO INSUFICIENTE","OK"))))))</f>
        <v/>
      </c>
    </row>
    <row r="754">
      <c r="A754" s="42">
        <f>IF(B754="","",EDATE(EOMONTH('Parâmetros'!$B$2,0)+1,MOD(ROW()-6,12)))</f>
        <v/>
      </c>
      <c r="B75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54" s="43">
        <f>IF(B754="","",INDEX('Parâmetros'!$B$18:$B$117,MATCH(B754,'Parâmetros'!$A$18:$A$117,0)))</f>
        <v/>
      </c>
      <c r="D754" s="43">
        <f>IF(B754="","",INDEX('Parâmetros'!$I$18:$I$117,MATCH(B754,'Parâmetros'!$A$18:$A$117,0)))</f>
        <v/>
      </c>
      <c r="E754" s="44">
        <f>IF(B754="","",IF(COUNTIFS('Histórico'!$B$6:$B$305,B754,'Histórico'!$A$6:$A$305,"&gt;="&amp;EDATE(EOMONTH('Parâmetros'!$B$2,0)+1,-'Parâmetros'!$B$4),'Histórico'!$A$6:$A$305,"&lt;="&amp;'Parâmetros'!$B$2,'Histórico'!$L$6:$L$305,"OK")&gt;='Parâmetros'!$B$11,AVERAGEIFS('Histórico'!$H$6:$H$305,'Histórico'!$B$6:$B$305,B754,'Histórico'!$A$6:$A$305,"&gt;="&amp;EDATE(EOMONTH('Parâmetros'!$B$2,0)+1,-'Parâmetros'!$B$4),'Histórico'!$A$6:$A$305,"&lt;="&amp;'Parâmetros'!$B$2,'Histórico'!$L$6:$L$305,"OK"),IF(INDEX('Parâmetros'!$G$18:$G$117,MATCH(B754,'Parâmetros'!$A$18:$A$117,0))="","",INDEX('Parâmetros'!$G$18:$G$117,MATCH(B754,'Parâmetros'!$A$18:$A$117,0)))))</f>
        <v/>
      </c>
      <c r="F754" s="45">
        <f>IF(B754="","",IF(COUNTIFS('Histórico'!$B$6:$B$305,B754,'Histórico'!$L$6:$L$305,"OK",'Histórico'!$M$6:$M$305,MONTH(A754),'Histórico'!$A$6:$A$305,"&lt;="&amp;'Parâmetros'!$B$2)&gt;='Parâmetros'!$B$12,MAX('Parâmetros'!$B$13,MIN('Parâmetros'!$B$14,IFERROR(AVERAGEIFS('Histórico'!$H$6:$H$305,'Histórico'!$B$6:$B$305,B754,'Histórico'!$L$6:$L$305,"OK",'Histórico'!$M$6:$M$305,MONTH(A754),'Histórico'!$A$6:$A$305,"&lt;="&amp;'Parâmetros'!$B$2)/AVERAGEIFS('Histórico'!$H$6:$H$305,'Histórico'!$B$6:$B$305,B754,'Histórico'!$L$6:$L$305,"OK",'Histórico'!$A$6:$A$305,"&lt;="&amp;'Parâmetros'!$B$2),1))),1))</f>
        <v/>
      </c>
      <c r="G754" s="45">
        <f>IF(OR(A754="",B754=""),"",MAX(0.1,1+SUMPRODUCT(--('Eventos'!$B$6:$B$105&lt;=EOMONTH(A754,0)),--('Eventos'!$C$6:$C$105&gt;=A754),--((('Eventos'!$D$6:$D$105=B754)+('Eventos'!$D$6:$D$105="TODOS"))&gt;0),--('Eventos'!$G$6:$G$105="Ativo"),--('Eventos'!$I$6:$I$105="OK"),'Eventos'!$F$6:$F$105)))</f>
        <v/>
      </c>
      <c r="H754" s="44">
        <f>IF(OR(B754="",E754=""),"",MAX(0,E754*F754*G754))</f>
        <v/>
      </c>
      <c r="I754" s="44">
        <f>IF(H754="","",H754*'Parâmetros'!$B$6)</f>
        <v/>
      </c>
      <c r="J754" s="44">
        <f>IF(H754="","",H754*'Parâmetros'!$B$7)</f>
        <v/>
      </c>
      <c r="K754" s="44">
        <f>IF(H754="","",H754*'Parâmetros'!$B$8)</f>
        <v/>
      </c>
      <c r="L754" s="44">
        <f>IF(H754="","",IF('Parâmetros'!$B$5="Conservador",I754,IF('Parâmetros'!$B$5="Otimista",K754,J754)))</f>
        <v/>
      </c>
      <c r="M754" s="46">
        <f>IF(B754="","",IF(COUNTIFS('Histórico'!$B$6:$B$305,B754,'Histórico'!$J$6:$J$305,"&lt;&gt;")&gt;='Parâmetros'!$B$10,AVERAGEIFS('Histórico'!$K$6:$K$305,'Histórico'!$B$6:$B$305,B754,'Histórico'!$J$6:$J$305,"&lt;&gt;"),'Parâmetros'!$B$9))</f>
        <v/>
      </c>
      <c r="N754" s="44">
        <f>IF(L754="","",MAX(0,L754*(1-M754)))</f>
        <v/>
      </c>
      <c r="O754" s="44">
        <f>IF(L754="","",L754*(1+M754))</f>
        <v/>
      </c>
      <c r="P754" s="44">
        <f>IF(L754="","",IF(INDEX('Parâmetros'!$E$18:$E$117,MATCH(B754,'Parâmetros'!$A$18:$A$117,0))="","",INDEX('Parâmetros'!$E$18:$E$117,MATCH(B754,'Parâmetros'!$A$18:$A$117,0))+N(INDEX('Parâmetros'!$F$18:$F$117,MATCH(B754,'Parâmetros'!$A$18:$A$117,0)))-SUMIFS($L$6:L754,$B$6:B754,B754,$A$6:A754,"&lt;="&amp;A754)))</f>
        <v/>
      </c>
      <c r="Q754" s="44">
        <f>IF(P754="","",MAX(0,-P754))</f>
        <v/>
      </c>
      <c r="R754" s="43">
        <f>IF(B754="","",IF(L754="","SEM BASE",IF(P754="","ESTOQUE NÃO INFORMADO",IF(P754&lt;0,"RUPTURA PREVISTA",IF(D754="Sem histórico","USAR DEMANDA INICIAL",IF(D754="Histórico insuficiente","HISTÓRICO INSUFICIENTE","OK"))))))</f>
        <v/>
      </c>
    </row>
    <row r="755">
      <c r="A755" s="42">
        <f>IF(B755="","",EDATE(EOMONTH('Parâmetros'!$B$2,0)+1,MOD(ROW()-6,12)))</f>
        <v/>
      </c>
      <c r="B75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55" s="43">
        <f>IF(B755="","",INDEX('Parâmetros'!$B$18:$B$117,MATCH(B755,'Parâmetros'!$A$18:$A$117,0)))</f>
        <v/>
      </c>
      <c r="D755" s="43">
        <f>IF(B755="","",INDEX('Parâmetros'!$I$18:$I$117,MATCH(B755,'Parâmetros'!$A$18:$A$117,0)))</f>
        <v/>
      </c>
      <c r="E755" s="44">
        <f>IF(B755="","",IF(COUNTIFS('Histórico'!$B$6:$B$305,B755,'Histórico'!$A$6:$A$305,"&gt;="&amp;EDATE(EOMONTH('Parâmetros'!$B$2,0)+1,-'Parâmetros'!$B$4),'Histórico'!$A$6:$A$305,"&lt;="&amp;'Parâmetros'!$B$2,'Histórico'!$L$6:$L$305,"OK")&gt;='Parâmetros'!$B$11,AVERAGEIFS('Histórico'!$H$6:$H$305,'Histórico'!$B$6:$B$305,B755,'Histórico'!$A$6:$A$305,"&gt;="&amp;EDATE(EOMONTH('Parâmetros'!$B$2,0)+1,-'Parâmetros'!$B$4),'Histórico'!$A$6:$A$305,"&lt;="&amp;'Parâmetros'!$B$2,'Histórico'!$L$6:$L$305,"OK"),IF(INDEX('Parâmetros'!$G$18:$G$117,MATCH(B755,'Parâmetros'!$A$18:$A$117,0))="","",INDEX('Parâmetros'!$G$18:$G$117,MATCH(B755,'Parâmetros'!$A$18:$A$117,0)))))</f>
        <v/>
      </c>
      <c r="F755" s="45">
        <f>IF(B755="","",IF(COUNTIFS('Histórico'!$B$6:$B$305,B755,'Histórico'!$L$6:$L$305,"OK",'Histórico'!$M$6:$M$305,MONTH(A755),'Histórico'!$A$6:$A$305,"&lt;="&amp;'Parâmetros'!$B$2)&gt;='Parâmetros'!$B$12,MAX('Parâmetros'!$B$13,MIN('Parâmetros'!$B$14,IFERROR(AVERAGEIFS('Histórico'!$H$6:$H$305,'Histórico'!$B$6:$B$305,B755,'Histórico'!$L$6:$L$305,"OK",'Histórico'!$M$6:$M$305,MONTH(A755),'Histórico'!$A$6:$A$305,"&lt;="&amp;'Parâmetros'!$B$2)/AVERAGEIFS('Histórico'!$H$6:$H$305,'Histórico'!$B$6:$B$305,B755,'Histórico'!$L$6:$L$305,"OK",'Histórico'!$A$6:$A$305,"&lt;="&amp;'Parâmetros'!$B$2),1))),1))</f>
        <v/>
      </c>
      <c r="G755" s="45">
        <f>IF(OR(A755="",B755=""),"",MAX(0.1,1+SUMPRODUCT(--('Eventos'!$B$6:$B$105&lt;=EOMONTH(A755,0)),--('Eventos'!$C$6:$C$105&gt;=A755),--((('Eventos'!$D$6:$D$105=B755)+('Eventos'!$D$6:$D$105="TODOS"))&gt;0),--('Eventos'!$G$6:$G$105="Ativo"),--('Eventos'!$I$6:$I$105="OK"),'Eventos'!$F$6:$F$105)))</f>
        <v/>
      </c>
      <c r="H755" s="44">
        <f>IF(OR(B755="",E755=""),"",MAX(0,E755*F755*G755))</f>
        <v/>
      </c>
      <c r="I755" s="44">
        <f>IF(H755="","",H755*'Parâmetros'!$B$6)</f>
        <v/>
      </c>
      <c r="J755" s="44">
        <f>IF(H755="","",H755*'Parâmetros'!$B$7)</f>
        <v/>
      </c>
      <c r="K755" s="44">
        <f>IF(H755="","",H755*'Parâmetros'!$B$8)</f>
        <v/>
      </c>
      <c r="L755" s="44">
        <f>IF(H755="","",IF('Parâmetros'!$B$5="Conservador",I755,IF('Parâmetros'!$B$5="Otimista",K755,J755)))</f>
        <v/>
      </c>
      <c r="M755" s="46">
        <f>IF(B755="","",IF(COUNTIFS('Histórico'!$B$6:$B$305,B755,'Histórico'!$J$6:$J$305,"&lt;&gt;")&gt;='Parâmetros'!$B$10,AVERAGEIFS('Histórico'!$K$6:$K$305,'Histórico'!$B$6:$B$305,B755,'Histórico'!$J$6:$J$305,"&lt;&gt;"),'Parâmetros'!$B$9))</f>
        <v/>
      </c>
      <c r="N755" s="44">
        <f>IF(L755="","",MAX(0,L755*(1-M755)))</f>
        <v/>
      </c>
      <c r="O755" s="44">
        <f>IF(L755="","",L755*(1+M755))</f>
        <v/>
      </c>
      <c r="P755" s="44">
        <f>IF(L755="","",IF(INDEX('Parâmetros'!$E$18:$E$117,MATCH(B755,'Parâmetros'!$A$18:$A$117,0))="","",INDEX('Parâmetros'!$E$18:$E$117,MATCH(B755,'Parâmetros'!$A$18:$A$117,0))+N(INDEX('Parâmetros'!$F$18:$F$117,MATCH(B755,'Parâmetros'!$A$18:$A$117,0)))-SUMIFS($L$6:L755,$B$6:B755,B755,$A$6:A755,"&lt;="&amp;A755)))</f>
        <v/>
      </c>
      <c r="Q755" s="44">
        <f>IF(P755="","",MAX(0,-P755))</f>
        <v/>
      </c>
      <c r="R755" s="43">
        <f>IF(B755="","",IF(L755="","SEM BASE",IF(P755="","ESTOQUE NÃO INFORMADO",IF(P755&lt;0,"RUPTURA PREVISTA",IF(D755="Sem histórico","USAR DEMANDA INICIAL",IF(D755="Histórico insuficiente","HISTÓRICO INSUFICIENTE","OK"))))))</f>
        <v/>
      </c>
    </row>
    <row r="756">
      <c r="A756" s="42">
        <f>IF(B756="","",EDATE(EOMONTH('Parâmetros'!$B$2,0)+1,MOD(ROW()-6,12)))</f>
        <v/>
      </c>
      <c r="B75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56" s="43">
        <f>IF(B756="","",INDEX('Parâmetros'!$B$18:$B$117,MATCH(B756,'Parâmetros'!$A$18:$A$117,0)))</f>
        <v/>
      </c>
      <c r="D756" s="43">
        <f>IF(B756="","",INDEX('Parâmetros'!$I$18:$I$117,MATCH(B756,'Parâmetros'!$A$18:$A$117,0)))</f>
        <v/>
      </c>
      <c r="E756" s="44">
        <f>IF(B756="","",IF(COUNTIFS('Histórico'!$B$6:$B$305,B756,'Histórico'!$A$6:$A$305,"&gt;="&amp;EDATE(EOMONTH('Parâmetros'!$B$2,0)+1,-'Parâmetros'!$B$4),'Histórico'!$A$6:$A$305,"&lt;="&amp;'Parâmetros'!$B$2,'Histórico'!$L$6:$L$305,"OK")&gt;='Parâmetros'!$B$11,AVERAGEIFS('Histórico'!$H$6:$H$305,'Histórico'!$B$6:$B$305,B756,'Histórico'!$A$6:$A$305,"&gt;="&amp;EDATE(EOMONTH('Parâmetros'!$B$2,0)+1,-'Parâmetros'!$B$4),'Histórico'!$A$6:$A$305,"&lt;="&amp;'Parâmetros'!$B$2,'Histórico'!$L$6:$L$305,"OK"),IF(INDEX('Parâmetros'!$G$18:$G$117,MATCH(B756,'Parâmetros'!$A$18:$A$117,0))="","",INDEX('Parâmetros'!$G$18:$G$117,MATCH(B756,'Parâmetros'!$A$18:$A$117,0)))))</f>
        <v/>
      </c>
      <c r="F756" s="45">
        <f>IF(B756="","",IF(COUNTIFS('Histórico'!$B$6:$B$305,B756,'Histórico'!$L$6:$L$305,"OK",'Histórico'!$M$6:$M$305,MONTH(A756),'Histórico'!$A$6:$A$305,"&lt;="&amp;'Parâmetros'!$B$2)&gt;='Parâmetros'!$B$12,MAX('Parâmetros'!$B$13,MIN('Parâmetros'!$B$14,IFERROR(AVERAGEIFS('Histórico'!$H$6:$H$305,'Histórico'!$B$6:$B$305,B756,'Histórico'!$L$6:$L$305,"OK",'Histórico'!$M$6:$M$305,MONTH(A756),'Histórico'!$A$6:$A$305,"&lt;="&amp;'Parâmetros'!$B$2)/AVERAGEIFS('Histórico'!$H$6:$H$305,'Histórico'!$B$6:$B$305,B756,'Histórico'!$L$6:$L$305,"OK",'Histórico'!$A$6:$A$305,"&lt;="&amp;'Parâmetros'!$B$2),1))),1))</f>
        <v/>
      </c>
      <c r="G756" s="45">
        <f>IF(OR(A756="",B756=""),"",MAX(0.1,1+SUMPRODUCT(--('Eventos'!$B$6:$B$105&lt;=EOMONTH(A756,0)),--('Eventos'!$C$6:$C$105&gt;=A756),--((('Eventos'!$D$6:$D$105=B756)+('Eventos'!$D$6:$D$105="TODOS"))&gt;0),--('Eventos'!$G$6:$G$105="Ativo"),--('Eventos'!$I$6:$I$105="OK"),'Eventos'!$F$6:$F$105)))</f>
        <v/>
      </c>
      <c r="H756" s="44">
        <f>IF(OR(B756="",E756=""),"",MAX(0,E756*F756*G756))</f>
        <v/>
      </c>
      <c r="I756" s="44">
        <f>IF(H756="","",H756*'Parâmetros'!$B$6)</f>
        <v/>
      </c>
      <c r="J756" s="44">
        <f>IF(H756="","",H756*'Parâmetros'!$B$7)</f>
        <v/>
      </c>
      <c r="K756" s="44">
        <f>IF(H756="","",H756*'Parâmetros'!$B$8)</f>
        <v/>
      </c>
      <c r="L756" s="44">
        <f>IF(H756="","",IF('Parâmetros'!$B$5="Conservador",I756,IF('Parâmetros'!$B$5="Otimista",K756,J756)))</f>
        <v/>
      </c>
      <c r="M756" s="46">
        <f>IF(B756="","",IF(COUNTIFS('Histórico'!$B$6:$B$305,B756,'Histórico'!$J$6:$J$305,"&lt;&gt;")&gt;='Parâmetros'!$B$10,AVERAGEIFS('Histórico'!$K$6:$K$305,'Histórico'!$B$6:$B$305,B756,'Histórico'!$J$6:$J$305,"&lt;&gt;"),'Parâmetros'!$B$9))</f>
        <v/>
      </c>
      <c r="N756" s="44">
        <f>IF(L756="","",MAX(0,L756*(1-M756)))</f>
        <v/>
      </c>
      <c r="O756" s="44">
        <f>IF(L756="","",L756*(1+M756))</f>
        <v/>
      </c>
      <c r="P756" s="44">
        <f>IF(L756="","",IF(INDEX('Parâmetros'!$E$18:$E$117,MATCH(B756,'Parâmetros'!$A$18:$A$117,0))="","",INDEX('Parâmetros'!$E$18:$E$117,MATCH(B756,'Parâmetros'!$A$18:$A$117,0))+N(INDEX('Parâmetros'!$F$18:$F$117,MATCH(B756,'Parâmetros'!$A$18:$A$117,0)))-SUMIFS($L$6:L756,$B$6:B756,B756,$A$6:A756,"&lt;="&amp;A756)))</f>
        <v/>
      </c>
      <c r="Q756" s="44">
        <f>IF(P756="","",MAX(0,-P756))</f>
        <v/>
      </c>
      <c r="R756" s="43">
        <f>IF(B756="","",IF(L756="","SEM BASE",IF(P756="","ESTOQUE NÃO INFORMADO",IF(P756&lt;0,"RUPTURA PREVISTA",IF(D756="Sem histórico","USAR DEMANDA INICIAL",IF(D756="Histórico insuficiente","HISTÓRICO INSUFICIENTE","OK"))))))</f>
        <v/>
      </c>
    </row>
    <row r="757">
      <c r="A757" s="42">
        <f>IF(B757="","",EDATE(EOMONTH('Parâmetros'!$B$2,0)+1,MOD(ROW()-6,12)))</f>
        <v/>
      </c>
      <c r="B75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57" s="43">
        <f>IF(B757="","",INDEX('Parâmetros'!$B$18:$B$117,MATCH(B757,'Parâmetros'!$A$18:$A$117,0)))</f>
        <v/>
      </c>
      <c r="D757" s="43">
        <f>IF(B757="","",INDEX('Parâmetros'!$I$18:$I$117,MATCH(B757,'Parâmetros'!$A$18:$A$117,0)))</f>
        <v/>
      </c>
      <c r="E757" s="44">
        <f>IF(B757="","",IF(COUNTIFS('Histórico'!$B$6:$B$305,B757,'Histórico'!$A$6:$A$305,"&gt;="&amp;EDATE(EOMONTH('Parâmetros'!$B$2,0)+1,-'Parâmetros'!$B$4),'Histórico'!$A$6:$A$305,"&lt;="&amp;'Parâmetros'!$B$2,'Histórico'!$L$6:$L$305,"OK")&gt;='Parâmetros'!$B$11,AVERAGEIFS('Histórico'!$H$6:$H$305,'Histórico'!$B$6:$B$305,B757,'Histórico'!$A$6:$A$305,"&gt;="&amp;EDATE(EOMONTH('Parâmetros'!$B$2,0)+1,-'Parâmetros'!$B$4),'Histórico'!$A$6:$A$305,"&lt;="&amp;'Parâmetros'!$B$2,'Histórico'!$L$6:$L$305,"OK"),IF(INDEX('Parâmetros'!$G$18:$G$117,MATCH(B757,'Parâmetros'!$A$18:$A$117,0))="","",INDEX('Parâmetros'!$G$18:$G$117,MATCH(B757,'Parâmetros'!$A$18:$A$117,0)))))</f>
        <v/>
      </c>
      <c r="F757" s="45">
        <f>IF(B757="","",IF(COUNTIFS('Histórico'!$B$6:$B$305,B757,'Histórico'!$L$6:$L$305,"OK",'Histórico'!$M$6:$M$305,MONTH(A757),'Histórico'!$A$6:$A$305,"&lt;="&amp;'Parâmetros'!$B$2)&gt;='Parâmetros'!$B$12,MAX('Parâmetros'!$B$13,MIN('Parâmetros'!$B$14,IFERROR(AVERAGEIFS('Histórico'!$H$6:$H$305,'Histórico'!$B$6:$B$305,B757,'Histórico'!$L$6:$L$305,"OK",'Histórico'!$M$6:$M$305,MONTH(A757),'Histórico'!$A$6:$A$305,"&lt;="&amp;'Parâmetros'!$B$2)/AVERAGEIFS('Histórico'!$H$6:$H$305,'Histórico'!$B$6:$B$305,B757,'Histórico'!$L$6:$L$305,"OK",'Histórico'!$A$6:$A$305,"&lt;="&amp;'Parâmetros'!$B$2),1))),1))</f>
        <v/>
      </c>
      <c r="G757" s="45">
        <f>IF(OR(A757="",B757=""),"",MAX(0.1,1+SUMPRODUCT(--('Eventos'!$B$6:$B$105&lt;=EOMONTH(A757,0)),--('Eventos'!$C$6:$C$105&gt;=A757),--((('Eventos'!$D$6:$D$105=B757)+('Eventos'!$D$6:$D$105="TODOS"))&gt;0),--('Eventos'!$G$6:$G$105="Ativo"),--('Eventos'!$I$6:$I$105="OK"),'Eventos'!$F$6:$F$105)))</f>
        <v/>
      </c>
      <c r="H757" s="44">
        <f>IF(OR(B757="",E757=""),"",MAX(0,E757*F757*G757))</f>
        <v/>
      </c>
      <c r="I757" s="44">
        <f>IF(H757="","",H757*'Parâmetros'!$B$6)</f>
        <v/>
      </c>
      <c r="J757" s="44">
        <f>IF(H757="","",H757*'Parâmetros'!$B$7)</f>
        <v/>
      </c>
      <c r="K757" s="44">
        <f>IF(H757="","",H757*'Parâmetros'!$B$8)</f>
        <v/>
      </c>
      <c r="L757" s="44">
        <f>IF(H757="","",IF('Parâmetros'!$B$5="Conservador",I757,IF('Parâmetros'!$B$5="Otimista",K757,J757)))</f>
        <v/>
      </c>
      <c r="M757" s="46">
        <f>IF(B757="","",IF(COUNTIFS('Histórico'!$B$6:$B$305,B757,'Histórico'!$J$6:$J$305,"&lt;&gt;")&gt;='Parâmetros'!$B$10,AVERAGEIFS('Histórico'!$K$6:$K$305,'Histórico'!$B$6:$B$305,B757,'Histórico'!$J$6:$J$305,"&lt;&gt;"),'Parâmetros'!$B$9))</f>
        <v/>
      </c>
      <c r="N757" s="44">
        <f>IF(L757="","",MAX(0,L757*(1-M757)))</f>
        <v/>
      </c>
      <c r="O757" s="44">
        <f>IF(L757="","",L757*(1+M757))</f>
        <v/>
      </c>
      <c r="P757" s="44">
        <f>IF(L757="","",IF(INDEX('Parâmetros'!$E$18:$E$117,MATCH(B757,'Parâmetros'!$A$18:$A$117,0))="","",INDEX('Parâmetros'!$E$18:$E$117,MATCH(B757,'Parâmetros'!$A$18:$A$117,0))+N(INDEX('Parâmetros'!$F$18:$F$117,MATCH(B757,'Parâmetros'!$A$18:$A$117,0)))-SUMIFS($L$6:L757,$B$6:B757,B757,$A$6:A757,"&lt;="&amp;A757)))</f>
        <v/>
      </c>
      <c r="Q757" s="44">
        <f>IF(P757="","",MAX(0,-P757))</f>
        <v/>
      </c>
      <c r="R757" s="43">
        <f>IF(B757="","",IF(L757="","SEM BASE",IF(P757="","ESTOQUE NÃO INFORMADO",IF(P757&lt;0,"RUPTURA PREVISTA",IF(D757="Sem histórico","USAR DEMANDA INICIAL",IF(D757="Histórico insuficiente","HISTÓRICO INSUFICIENTE","OK"))))))</f>
        <v/>
      </c>
    </row>
    <row r="758">
      <c r="A758" s="42">
        <f>IF(B758="","",EDATE(EOMONTH('Parâmetros'!$B$2,0)+1,MOD(ROW()-6,12)))</f>
        <v/>
      </c>
      <c r="B75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58" s="43">
        <f>IF(B758="","",INDEX('Parâmetros'!$B$18:$B$117,MATCH(B758,'Parâmetros'!$A$18:$A$117,0)))</f>
        <v/>
      </c>
      <c r="D758" s="43">
        <f>IF(B758="","",INDEX('Parâmetros'!$I$18:$I$117,MATCH(B758,'Parâmetros'!$A$18:$A$117,0)))</f>
        <v/>
      </c>
      <c r="E758" s="44">
        <f>IF(B758="","",IF(COUNTIFS('Histórico'!$B$6:$B$305,B758,'Histórico'!$A$6:$A$305,"&gt;="&amp;EDATE(EOMONTH('Parâmetros'!$B$2,0)+1,-'Parâmetros'!$B$4),'Histórico'!$A$6:$A$305,"&lt;="&amp;'Parâmetros'!$B$2,'Histórico'!$L$6:$L$305,"OK")&gt;='Parâmetros'!$B$11,AVERAGEIFS('Histórico'!$H$6:$H$305,'Histórico'!$B$6:$B$305,B758,'Histórico'!$A$6:$A$305,"&gt;="&amp;EDATE(EOMONTH('Parâmetros'!$B$2,0)+1,-'Parâmetros'!$B$4),'Histórico'!$A$6:$A$305,"&lt;="&amp;'Parâmetros'!$B$2,'Histórico'!$L$6:$L$305,"OK"),IF(INDEX('Parâmetros'!$G$18:$G$117,MATCH(B758,'Parâmetros'!$A$18:$A$117,0))="","",INDEX('Parâmetros'!$G$18:$G$117,MATCH(B758,'Parâmetros'!$A$18:$A$117,0)))))</f>
        <v/>
      </c>
      <c r="F758" s="45">
        <f>IF(B758="","",IF(COUNTIFS('Histórico'!$B$6:$B$305,B758,'Histórico'!$L$6:$L$305,"OK",'Histórico'!$M$6:$M$305,MONTH(A758),'Histórico'!$A$6:$A$305,"&lt;="&amp;'Parâmetros'!$B$2)&gt;='Parâmetros'!$B$12,MAX('Parâmetros'!$B$13,MIN('Parâmetros'!$B$14,IFERROR(AVERAGEIFS('Histórico'!$H$6:$H$305,'Histórico'!$B$6:$B$305,B758,'Histórico'!$L$6:$L$305,"OK",'Histórico'!$M$6:$M$305,MONTH(A758),'Histórico'!$A$6:$A$305,"&lt;="&amp;'Parâmetros'!$B$2)/AVERAGEIFS('Histórico'!$H$6:$H$305,'Histórico'!$B$6:$B$305,B758,'Histórico'!$L$6:$L$305,"OK",'Histórico'!$A$6:$A$305,"&lt;="&amp;'Parâmetros'!$B$2),1))),1))</f>
        <v/>
      </c>
      <c r="G758" s="45">
        <f>IF(OR(A758="",B758=""),"",MAX(0.1,1+SUMPRODUCT(--('Eventos'!$B$6:$B$105&lt;=EOMONTH(A758,0)),--('Eventos'!$C$6:$C$105&gt;=A758),--((('Eventos'!$D$6:$D$105=B758)+('Eventos'!$D$6:$D$105="TODOS"))&gt;0),--('Eventos'!$G$6:$G$105="Ativo"),--('Eventos'!$I$6:$I$105="OK"),'Eventos'!$F$6:$F$105)))</f>
        <v/>
      </c>
      <c r="H758" s="44">
        <f>IF(OR(B758="",E758=""),"",MAX(0,E758*F758*G758))</f>
        <v/>
      </c>
      <c r="I758" s="44">
        <f>IF(H758="","",H758*'Parâmetros'!$B$6)</f>
        <v/>
      </c>
      <c r="J758" s="44">
        <f>IF(H758="","",H758*'Parâmetros'!$B$7)</f>
        <v/>
      </c>
      <c r="K758" s="44">
        <f>IF(H758="","",H758*'Parâmetros'!$B$8)</f>
        <v/>
      </c>
      <c r="L758" s="44">
        <f>IF(H758="","",IF('Parâmetros'!$B$5="Conservador",I758,IF('Parâmetros'!$B$5="Otimista",K758,J758)))</f>
        <v/>
      </c>
      <c r="M758" s="46">
        <f>IF(B758="","",IF(COUNTIFS('Histórico'!$B$6:$B$305,B758,'Histórico'!$J$6:$J$305,"&lt;&gt;")&gt;='Parâmetros'!$B$10,AVERAGEIFS('Histórico'!$K$6:$K$305,'Histórico'!$B$6:$B$305,B758,'Histórico'!$J$6:$J$305,"&lt;&gt;"),'Parâmetros'!$B$9))</f>
        <v/>
      </c>
      <c r="N758" s="44">
        <f>IF(L758="","",MAX(0,L758*(1-M758)))</f>
        <v/>
      </c>
      <c r="O758" s="44">
        <f>IF(L758="","",L758*(1+M758))</f>
        <v/>
      </c>
      <c r="P758" s="44">
        <f>IF(L758="","",IF(INDEX('Parâmetros'!$E$18:$E$117,MATCH(B758,'Parâmetros'!$A$18:$A$117,0))="","",INDEX('Parâmetros'!$E$18:$E$117,MATCH(B758,'Parâmetros'!$A$18:$A$117,0))+N(INDEX('Parâmetros'!$F$18:$F$117,MATCH(B758,'Parâmetros'!$A$18:$A$117,0)))-SUMIFS($L$6:L758,$B$6:B758,B758,$A$6:A758,"&lt;="&amp;A758)))</f>
        <v/>
      </c>
      <c r="Q758" s="44">
        <f>IF(P758="","",MAX(0,-P758))</f>
        <v/>
      </c>
      <c r="R758" s="43">
        <f>IF(B758="","",IF(L758="","SEM BASE",IF(P758="","ESTOQUE NÃO INFORMADO",IF(P758&lt;0,"RUPTURA PREVISTA",IF(D758="Sem histórico","USAR DEMANDA INICIAL",IF(D758="Histórico insuficiente","HISTÓRICO INSUFICIENTE","OK"))))))</f>
        <v/>
      </c>
    </row>
    <row r="759">
      <c r="A759" s="42">
        <f>IF(B759="","",EDATE(EOMONTH('Parâmetros'!$B$2,0)+1,MOD(ROW()-6,12)))</f>
        <v/>
      </c>
      <c r="B75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59" s="43">
        <f>IF(B759="","",INDEX('Parâmetros'!$B$18:$B$117,MATCH(B759,'Parâmetros'!$A$18:$A$117,0)))</f>
        <v/>
      </c>
      <c r="D759" s="43">
        <f>IF(B759="","",INDEX('Parâmetros'!$I$18:$I$117,MATCH(B759,'Parâmetros'!$A$18:$A$117,0)))</f>
        <v/>
      </c>
      <c r="E759" s="44">
        <f>IF(B759="","",IF(COUNTIFS('Histórico'!$B$6:$B$305,B759,'Histórico'!$A$6:$A$305,"&gt;="&amp;EDATE(EOMONTH('Parâmetros'!$B$2,0)+1,-'Parâmetros'!$B$4),'Histórico'!$A$6:$A$305,"&lt;="&amp;'Parâmetros'!$B$2,'Histórico'!$L$6:$L$305,"OK")&gt;='Parâmetros'!$B$11,AVERAGEIFS('Histórico'!$H$6:$H$305,'Histórico'!$B$6:$B$305,B759,'Histórico'!$A$6:$A$305,"&gt;="&amp;EDATE(EOMONTH('Parâmetros'!$B$2,0)+1,-'Parâmetros'!$B$4),'Histórico'!$A$6:$A$305,"&lt;="&amp;'Parâmetros'!$B$2,'Histórico'!$L$6:$L$305,"OK"),IF(INDEX('Parâmetros'!$G$18:$G$117,MATCH(B759,'Parâmetros'!$A$18:$A$117,0))="","",INDEX('Parâmetros'!$G$18:$G$117,MATCH(B759,'Parâmetros'!$A$18:$A$117,0)))))</f>
        <v/>
      </c>
      <c r="F759" s="45">
        <f>IF(B759="","",IF(COUNTIFS('Histórico'!$B$6:$B$305,B759,'Histórico'!$L$6:$L$305,"OK",'Histórico'!$M$6:$M$305,MONTH(A759),'Histórico'!$A$6:$A$305,"&lt;="&amp;'Parâmetros'!$B$2)&gt;='Parâmetros'!$B$12,MAX('Parâmetros'!$B$13,MIN('Parâmetros'!$B$14,IFERROR(AVERAGEIFS('Histórico'!$H$6:$H$305,'Histórico'!$B$6:$B$305,B759,'Histórico'!$L$6:$L$305,"OK",'Histórico'!$M$6:$M$305,MONTH(A759),'Histórico'!$A$6:$A$305,"&lt;="&amp;'Parâmetros'!$B$2)/AVERAGEIFS('Histórico'!$H$6:$H$305,'Histórico'!$B$6:$B$305,B759,'Histórico'!$L$6:$L$305,"OK",'Histórico'!$A$6:$A$305,"&lt;="&amp;'Parâmetros'!$B$2),1))),1))</f>
        <v/>
      </c>
      <c r="G759" s="45">
        <f>IF(OR(A759="",B759=""),"",MAX(0.1,1+SUMPRODUCT(--('Eventos'!$B$6:$B$105&lt;=EOMONTH(A759,0)),--('Eventos'!$C$6:$C$105&gt;=A759),--((('Eventos'!$D$6:$D$105=B759)+('Eventos'!$D$6:$D$105="TODOS"))&gt;0),--('Eventos'!$G$6:$G$105="Ativo"),--('Eventos'!$I$6:$I$105="OK"),'Eventos'!$F$6:$F$105)))</f>
        <v/>
      </c>
      <c r="H759" s="44">
        <f>IF(OR(B759="",E759=""),"",MAX(0,E759*F759*G759))</f>
        <v/>
      </c>
      <c r="I759" s="44">
        <f>IF(H759="","",H759*'Parâmetros'!$B$6)</f>
        <v/>
      </c>
      <c r="J759" s="44">
        <f>IF(H759="","",H759*'Parâmetros'!$B$7)</f>
        <v/>
      </c>
      <c r="K759" s="44">
        <f>IF(H759="","",H759*'Parâmetros'!$B$8)</f>
        <v/>
      </c>
      <c r="L759" s="44">
        <f>IF(H759="","",IF('Parâmetros'!$B$5="Conservador",I759,IF('Parâmetros'!$B$5="Otimista",K759,J759)))</f>
        <v/>
      </c>
      <c r="M759" s="46">
        <f>IF(B759="","",IF(COUNTIFS('Histórico'!$B$6:$B$305,B759,'Histórico'!$J$6:$J$305,"&lt;&gt;")&gt;='Parâmetros'!$B$10,AVERAGEIFS('Histórico'!$K$6:$K$305,'Histórico'!$B$6:$B$305,B759,'Histórico'!$J$6:$J$305,"&lt;&gt;"),'Parâmetros'!$B$9))</f>
        <v/>
      </c>
      <c r="N759" s="44">
        <f>IF(L759="","",MAX(0,L759*(1-M759)))</f>
        <v/>
      </c>
      <c r="O759" s="44">
        <f>IF(L759="","",L759*(1+M759))</f>
        <v/>
      </c>
      <c r="P759" s="44">
        <f>IF(L759="","",IF(INDEX('Parâmetros'!$E$18:$E$117,MATCH(B759,'Parâmetros'!$A$18:$A$117,0))="","",INDEX('Parâmetros'!$E$18:$E$117,MATCH(B759,'Parâmetros'!$A$18:$A$117,0))+N(INDEX('Parâmetros'!$F$18:$F$117,MATCH(B759,'Parâmetros'!$A$18:$A$117,0)))-SUMIFS($L$6:L759,$B$6:B759,B759,$A$6:A759,"&lt;="&amp;A759)))</f>
        <v/>
      </c>
      <c r="Q759" s="44">
        <f>IF(P759="","",MAX(0,-P759))</f>
        <v/>
      </c>
      <c r="R759" s="43">
        <f>IF(B759="","",IF(L759="","SEM BASE",IF(P759="","ESTOQUE NÃO INFORMADO",IF(P759&lt;0,"RUPTURA PREVISTA",IF(D759="Sem histórico","USAR DEMANDA INICIAL",IF(D759="Histórico insuficiente","HISTÓRICO INSUFICIENTE","OK"))))))</f>
        <v/>
      </c>
    </row>
    <row r="760">
      <c r="A760" s="42">
        <f>IF(B760="","",EDATE(EOMONTH('Parâmetros'!$B$2,0)+1,MOD(ROW()-6,12)))</f>
        <v/>
      </c>
      <c r="B76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60" s="43">
        <f>IF(B760="","",INDEX('Parâmetros'!$B$18:$B$117,MATCH(B760,'Parâmetros'!$A$18:$A$117,0)))</f>
        <v/>
      </c>
      <c r="D760" s="43">
        <f>IF(B760="","",INDEX('Parâmetros'!$I$18:$I$117,MATCH(B760,'Parâmetros'!$A$18:$A$117,0)))</f>
        <v/>
      </c>
      <c r="E760" s="44">
        <f>IF(B760="","",IF(COUNTIFS('Histórico'!$B$6:$B$305,B760,'Histórico'!$A$6:$A$305,"&gt;="&amp;EDATE(EOMONTH('Parâmetros'!$B$2,0)+1,-'Parâmetros'!$B$4),'Histórico'!$A$6:$A$305,"&lt;="&amp;'Parâmetros'!$B$2,'Histórico'!$L$6:$L$305,"OK")&gt;='Parâmetros'!$B$11,AVERAGEIFS('Histórico'!$H$6:$H$305,'Histórico'!$B$6:$B$305,B760,'Histórico'!$A$6:$A$305,"&gt;="&amp;EDATE(EOMONTH('Parâmetros'!$B$2,0)+1,-'Parâmetros'!$B$4),'Histórico'!$A$6:$A$305,"&lt;="&amp;'Parâmetros'!$B$2,'Histórico'!$L$6:$L$305,"OK"),IF(INDEX('Parâmetros'!$G$18:$G$117,MATCH(B760,'Parâmetros'!$A$18:$A$117,0))="","",INDEX('Parâmetros'!$G$18:$G$117,MATCH(B760,'Parâmetros'!$A$18:$A$117,0)))))</f>
        <v/>
      </c>
      <c r="F760" s="45">
        <f>IF(B760="","",IF(COUNTIFS('Histórico'!$B$6:$B$305,B760,'Histórico'!$L$6:$L$305,"OK",'Histórico'!$M$6:$M$305,MONTH(A760),'Histórico'!$A$6:$A$305,"&lt;="&amp;'Parâmetros'!$B$2)&gt;='Parâmetros'!$B$12,MAX('Parâmetros'!$B$13,MIN('Parâmetros'!$B$14,IFERROR(AVERAGEIFS('Histórico'!$H$6:$H$305,'Histórico'!$B$6:$B$305,B760,'Histórico'!$L$6:$L$305,"OK",'Histórico'!$M$6:$M$305,MONTH(A760),'Histórico'!$A$6:$A$305,"&lt;="&amp;'Parâmetros'!$B$2)/AVERAGEIFS('Histórico'!$H$6:$H$305,'Histórico'!$B$6:$B$305,B760,'Histórico'!$L$6:$L$305,"OK",'Histórico'!$A$6:$A$305,"&lt;="&amp;'Parâmetros'!$B$2),1))),1))</f>
        <v/>
      </c>
      <c r="G760" s="45">
        <f>IF(OR(A760="",B760=""),"",MAX(0.1,1+SUMPRODUCT(--('Eventos'!$B$6:$B$105&lt;=EOMONTH(A760,0)),--('Eventos'!$C$6:$C$105&gt;=A760),--((('Eventos'!$D$6:$D$105=B760)+('Eventos'!$D$6:$D$105="TODOS"))&gt;0),--('Eventos'!$G$6:$G$105="Ativo"),--('Eventos'!$I$6:$I$105="OK"),'Eventos'!$F$6:$F$105)))</f>
        <v/>
      </c>
      <c r="H760" s="44">
        <f>IF(OR(B760="",E760=""),"",MAX(0,E760*F760*G760))</f>
        <v/>
      </c>
      <c r="I760" s="44">
        <f>IF(H760="","",H760*'Parâmetros'!$B$6)</f>
        <v/>
      </c>
      <c r="J760" s="44">
        <f>IF(H760="","",H760*'Parâmetros'!$B$7)</f>
        <v/>
      </c>
      <c r="K760" s="44">
        <f>IF(H760="","",H760*'Parâmetros'!$B$8)</f>
        <v/>
      </c>
      <c r="L760" s="44">
        <f>IF(H760="","",IF('Parâmetros'!$B$5="Conservador",I760,IF('Parâmetros'!$B$5="Otimista",K760,J760)))</f>
        <v/>
      </c>
      <c r="M760" s="46">
        <f>IF(B760="","",IF(COUNTIFS('Histórico'!$B$6:$B$305,B760,'Histórico'!$J$6:$J$305,"&lt;&gt;")&gt;='Parâmetros'!$B$10,AVERAGEIFS('Histórico'!$K$6:$K$305,'Histórico'!$B$6:$B$305,B760,'Histórico'!$J$6:$J$305,"&lt;&gt;"),'Parâmetros'!$B$9))</f>
        <v/>
      </c>
      <c r="N760" s="44">
        <f>IF(L760="","",MAX(0,L760*(1-M760)))</f>
        <v/>
      </c>
      <c r="O760" s="44">
        <f>IF(L760="","",L760*(1+M760))</f>
        <v/>
      </c>
      <c r="P760" s="44">
        <f>IF(L760="","",IF(INDEX('Parâmetros'!$E$18:$E$117,MATCH(B760,'Parâmetros'!$A$18:$A$117,0))="","",INDEX('Parâmetros'!$E$18:$E$117,MATCH(B760,'Parâmetros'!$A$18:$A$117,0))+N(INDEX('Parâmetros'!$F$18:$F$117,MATCH(B760,'Parâmetros'!$A$18:$A$117,0)))-SUMIFS($L$6:L760,$B$6:B760,B760,$A$6:A760,"&lt;="&amp;A760)))</f>
        <v/>
      </c>
      <c r="Q760" s="44">
        <f>IF(P760="","",MAX(0,-P760))</f>
        <v/>
      </c>
      <c r="R760" s="43">
        <f>IF(B760="","",IF(L760="","SEM BASE",IF(P760="","ESTOQUE NÃO INFORMADO",IF(P760&lt;0,"RUPTURA PREVISTA",IF(D760="Sem histórico","USAR DEMANDA INICIAL",IF(D760="Histórico insuficiente","HISTÓRICO INSUFICIENTE","OK"))))))</f>
        <v/>
      </c>
    </row>
    <row r="761">
      <c r="A761" s="42">
        <f>IF(B761="","",EDATE(EOMONTH('Parâmetros'!$B$2,0)+1,MOD(ROW()-6,12)))</f>
        <v/>
      </c>
      <c r="B76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61" s="43">
        <f>IF(B761="","",INDEX('Parâmetros'!$B$18:$B$117,MATCH(B761,'Parâmetros'!$A$18:$A$117,0)))</f>
        <v/>
      </c>
      <c r="D761" s="43">
        <f>IF(B761="","",INDEX('Parâmetros'!$I$18:$I$117,MATCH(B761,'Parâmetros'!$A$18:$A$117,0)))</f>
        <v/>
      </c>
      <c r="E761" s="44">
        <f>IF(B761="","",IF(COUNTIFS('Histórico'!$B$6:$B$305,B761,'Histórico'!$A$6:$A$305,"&gt;="&amp;EDATE(EOMONTH('Parâmetros'!$B$2,0)+1,-'Parâmetros'!$B$4),'Histórico'!$A$6:$A$305,"&lt;="&amp;'Parâmetros'!$B$2,'Histórico'!$L$6:$L$305,"OK")&gt;='Parâmetros'!$B$11,AVERAGEIFS('Histórico'!$H$6:$H$305,'Histórico'!$B$6:$B$305,B761,'Histórico'!$A$6:$A$305,"&gt;="&amp;EDATE(EOMONTH('Parâmetros'!$B$2,0)+1,-'Parâmetros'!$B$4),'Histórico'!$A$6:$A$305,"&lt;="&amp;'Parâmetros'!$B$2,'Histórico'!$L$6:$L$305,"OK"),IF(INDEX('Parâmetros'!$G$18:$G$117,MATCH(B761,'Parâmetros'!$A$18:$A$117,0))="","",INDEX('Parâmetros'!$G$18:$G$117,MATCH(B761,'Parâmetros'!$A$18:$A$117,0)))))</f>
        <v/>
      </c>
      <c r="F761" s="45">
        <f>IF(B761="","",IF(COUNTIFS('Histórico'!$B$6:$B$305,B761,'Histórico'!$L$6:$L$305,"OK",'Histórico'!$M$6:$M$305,MONTH(A761),'Histórico'!$A$6:$A$305,"&lt;="&amp;'Parâmetros'!$B$2)&gt;='Parâmetros'!$B$12,MAX('Parâmetros'!$B$13,MIN('Parâmetros'!$B$14,IFERROR(AVERAGEIFS('Histórico'!$H$6:$H$305,'Histórico'!$B$6:$B$305,B761,'Histórico'!$L$6:$L$305,"OK",'Histórico'!$M$6:$M$305,MONTH(A761),'Histórico'!$A$6:$A$305,"&lt;="&amp;'Parâmetros'!$B$2)/AVERAGEIFS('Histórico'!$H$6:$H$305,'Histórico'!$B$6:$B$305,B761,'Histórico'!$L$6:$L$305,"OK",'Histórico'!$A$6:$A$305,"&lt;="&amp;'Parâmetros'!$B$2),1))),1))</f>
        <v/>
      </c>
      <c r="G761" s="45">
        <f>IF(OR(A761="",B761=""),"",MAX(0.1,1+SUMPRODUCT(--('Eventos'!$B$6:$B$105&lt;=EOMONTH(A761,0)),--('Eventos'!$C$6:$C$105&gt;=A761),--((('Eventos'!$D$6:$D$105=B761)+('Eventos'!$D$6:$D$105="TODOS"))&gt;0),--('Eventos'!$G$6:$G$105="Ativo"),--('Eventos'!$I$6:$I$105="OK"),'Eventos'!$F$6:$F$105)))</f>
        <v/>
      </c>
      <c r="H761" s="44">
        <f>IF(OR(B761="",E761=""),"",MAX(0,E761*F761*G761))</f>
        <v/>
      </c>
      <c r="I761" s="44">
        <f>IF(H761="","",H761*'Parâmetros'!$B$6)</f>
        <v/>
      </c>
      <c r="J761" s="44">
        <f>IF(H761="","",H761*'Parâmetros'!$B$7)</f>
        <v/>
      </c>
      <c r="K761" s="44">
        <f>IF(H761="","",H761*'Parâmetros'!$B$8)</f>
        <v/>
      </c>
      <c r="L761" s="44">
        <f>IF(H761="","",IF('Parâmetros'!$B$5="Conservador",I761,IF('Parâmetros'!$B$5="Otimista",K761,J761)))</f>
        <v/>
      </c>
      <c r="M761" s="46">
        <f>IF(B761="","",IF(COUNTIFS('Histórico'!$B$6:$B$305,B761,'Histórico'!$J$6:$J$305,"&lt;&gt;")&gt;='Parâmetros'!$B$10,AVERAGEIFS('Histórico'!$K$6:$K$305,'Histórico'!$B$6:$B$305,B761,'Histórico'!$J$6:$J$305,"&lt;&gt;"),'Parâmetros'!$B$9))</f>
        <v/>
      </c>
      <c r="N761" s="44">
        <f>IF(L761="","",MAX(0,L761*(1-M761)))</f>
        <v/>
      </c>
      <c r="O761" s="44">
        <f>IF(L761="","",L761*(1+M761))</f>
        <v/>
      </c>
      <c r="P761" s="44">
        <f>IF(L761="","",IF(INDEX('Parâmetros'!$E$18:$E$117,MATCH(B761,'Parâmetros'!$A$18:$A$117,0))="","",INDEX('Parâmetros'!$E$18:$E$117,MATCH(B761,'Parâmetros'!$A$18:$A$117,0))+N(INDEX('Parâmetros'!$F$18:$F$117,MATCH(B761,'Parâmetros'!$A$18:$A$117,0)))-SUMIFS($L$6:L761,$B$6:B761,B761,$A$6:A761,"&lt;="&amp;A761)))</f>
        <v/>
      </c>
      <c r="Q761" s="44">
        <f>IF(P761="","",MAX(0,-P761))</f>
        <v/>
      </c>
      <c r="R761" s="43">
        <f>IF(B761="","",IF(L761="","SEM BASE",IF(P761="","ESTOQUE NÃO INFORMADO",IF(P761&lt;0,"RUPTURA PREVISTA",IF(D761="Sem histórico","USAR DEMANDA INICIAL",IF(D761="Histórico insuficiente","HISTÓRICO INSUFICIENTE","OK"))))))</f>
        <v/>
      </c>
    </row>
    <row r="762">
      <c r="A762" s="42">
        <f>IF(B762="","",EDATE(EOMONTH('Parâmetros'!$B$2,0)+1,MOD(ROW()-6,12)))</f>
        <v/>
      </c>
      <c r="B76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62" s="43">
        <f>IF(B762="","",INDEX('Parâmetros'!$B$18:$B$117,MATCH(B762,'Parâmetros'!$A$18:$A$117,0)))</f>
        <v/>
      </c>
      <c r="D762" s="43">
        <f>IF(B762="","",INDEX('Parâmetros'!$I$18:$I$117,MATCH(B762,'Parâmetros'!$A$18:$A$117,0)))</f>
        <v/>
      </c>
      <c r="E762" s="44">
        <f>IF(B762="","",IF(COUNTIFS('Histórico'!$B$6:$B$305,B762,'Histórico'!$A$6:$A$305,"&gt;="&amp;EDATE(EOMONTH('Parâmetros'!$B$2,0)+1,-'Parâmetros'!$B$4),'Histórico'!$A$6:$A$305,"&lt;="&amp;'Parâmetros'!$B$2,'Histórico'!$L$6:$L$305,"OK")&gt;='Parâmetros'!$B$11,AVERAGEIFS('Histórico'!$H$6:$H$305,'Histórico'!$B$6:$B$305,B762,'Histórico'!$A$6:$A$305,"&gt;="&amp;EDATE(EOMONTH('Parâmetros'!$B$2,0)+1,-'Parâmetros'!$B$4),'Histórico'!$A$6:$A$305,"&lt;="&amp;'Parâmetros'!$B$2,'Histórico'!$L$6:$L$305,"OK"),IF(INDEX('Parâmetros'!$G$18:$G$117,MATCH(B762,'Parâmetros'!$A$18:$A$117,0))="","",INDEX('Parâmetros'!$G$18:$G$117,MATCH(B762,'Parâmetros'!$A$18:$A$117,0)))))</f>
        <v/>
      </c>
      <c r="F762" s="45">
        <f>IF(B762="","",IF(COUNTIFS('Histórico'!$B$6:$B$305,B762,'Histórico'!$L$6:$L$305,"OK",'Histórico'!$M$6:$M$305,MONTH(A762),'Histórico'!$A$6:$A$305,"&lt;="&amp;'Parâmetros'!$B$2)&gt;='Parâmetros'!$B$12,MAX('Parâmetros'!$B$13,MIN('Parâmetros'!$B$14,IFERROR(AVERAGEIFS('Histórico'!$H$6:$H$305,'Histórico'!$B$6:$B$305,B762,'Histórico'!$L$6:$L$305,"OK",'Histórico'!$M$6:$M$305,MONTH(A762),'Histórico'!$A$6:$A$305,"&lt;="&amp;'Parâmetros'!$B$2)/AVERAGEIFS('Histórico'!$H$6:$H$305,'Histórico'!$B$6:$B$305,B762,'Histórico'!$L$6:$L$305,"OK",'Histórico'!$A$6:$A$305,"&lt;="&amp;'Parâmetros'!$B$2),1))),1))</f>
        <v/>
      </c>
      <c r="G762" s="45">
        <f>IF(OR(A762="",B762=""),"",MAX(0.1,1+SUMPRODUCT(--('Eventos'!$B$6:$B$105&lt;=EOMONTH(A762,0)),--('Eventos'!$C$6:$C$105&gt;=A762),--((('Eventos'!$D$6:$D$105=B762)+('Eventos'!$D$6:$D$105="TODOS"))&gt;0),--('Eventos'!$G$6:$G$105="Ativo"),--('Eventos'!$I$6:$I$105="OK"),'Eventos'!$F$6:$F$105)))</f>
        <v/>
      </c>
      <c r="H762" s="44">
        <f>IF(OR(B762="",E762=""),"",MAX(0,E762*F762*G762))</f>
        <v/>
      </c>
      <c r="I762" s="44">
        <f>IF(H762="","",H762*'Parâmetros'!$B$6)</f>
        <v/>
      </c>
      <c r="J762" s="44">
        <f>IF(H762="","",H762*'Parâmetros'!$B$7)</f>
        <v/>
      </c>
      <c r="K762" s="44">
        <f>IF(H762="","",H762*'Parâmetros'!$B$8)</f>
        <v/>
      </c>
      <c r="L762" s="44">
        <f>IF(H762="","",IF('Parâmetros'!$B$5="Conservador",I762,IF('Parâmetros'!$B$5="Otimista",K762,J762)))</f>
        <v/>
      </c>
      <c r="M762" s="46">
        <f>IF(B762="","",IF(COUNTIFS('Histórico'!$B$6:$B$305,B762,'Histórico'!$J$6:$J$305,"&lt;&gt;")&gt;='Parâmetros'!$B$10,AVERAGEIFS('Histórico'!$K$6:$K$305,'Histórico'!$B$6:$B$305,B762,'Histórico'!$J$6:$J$305,"&lt;&gt;"),'Parâmetros'!$B$9))</f>
        <v/>
      </c>
      <c r="N762" s="44">
        <f>IF(L762="","",MAX(0,L762*(1-M762)))</f>
        <v/>
      </c>
      <c r="O762" s="44">
        <f>IF(L762="","",L762*(1+M762))</f>
        <v/>
      </c>
      <c r="P762" s="44">
        <f>IF(L762="","",IF(INDEX('Parâmetros'!$E$18:$E$117,MATCH(B762,'Parâmetros'!$A$18:$A$117,0))="","",INDEX('Parâmetros'!$E$18:$E$117,MATCH(B762,'Parâmetros'!$A$18:$A$117,0))+N(INDEX('Parâmetros'!$F$18:$F$117,MATCH(B762,'Parâmetros'!$A$18:$A$117,0)))-SUMIFS($L$6:L762,$B$6:B762,B762,$A$6:A762,"&lt;="&amp;A762)))</f>
        <v/>
      </c>
      <c r="Q762" s="44">
        <f>IF(P762="","",MAX(0,-P762))</f>
        <v/>
      </c>
      <c r="R762" s="43">
        <f>IF(B762="","",IF(L762="","SEM BASE",IF(P762="","ESTOQUE NÃO INFORMADO",IF(P762&lt;0,"RUPTURA PREVISTA",IF(D762="Sem histórico","USAR DEMANDA INICIAL",IF(D762="Histórico insuficiente","HISTÓRICO INSUFICIENTE","OK"))))))</f>
        <v/>
      </c>
    </row>
    <row r="763">
      <c r="A763" s="42">
        <f>IF(B763="","",EDATE(EOMONTH('Parâmetros'!$B$2,0)+1,MOD(ROW()-6,12)))</f>
        <v/>
      </c>
      <c r="B76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63" s="43">
        <f>IF(B763="","",INDEX('Parâmetros'!$B$18:$B$117,MATCH(B763,'Parâmetros'!$A$18:$A$117,0)))</f>
        <v/>
      </c>
      <c r="D763" s="43">
        <f>IF(B763="","",INDEX('Parâmetros'!$I$18:$I$117,MATCH(B763,'Parâmetros'!$A$18:$A$117,0)))</f>
        <v/>
      </c>
      <c r="E763" s="44">
        <f>IF(B763="","",IF(COUNTIFS('Histórico'!$B$6:$B$305,B763,'Histórico'!$A$6:$A$305,"&gt;="&amp;EDATE(EOMONTH('Parâmetros'!$B$2,0)+1,-'Parâmetros'!$B$4),'Histórico'!$A$6:$A$305,"&lt;="&amp;'Parâmetros'!$B$2,'Histórico'!$L$6:$L$305,"OK")&gt;='Parâmetros'!$B$11,AVERAGEIFS('Histórico'!$H$6:$H$305,'Histórico'!$B$6:$B$305,B763,'Histórico'!$A$6:$A$305,"&gt;="&amp;EDATE(EOMONTH('Parâmetros'!$B$2,0)+1,-'Parâmetros'!$B$4),'Histórico'!$A$6:$A$305,"&lt;="&amp;'Parâmetros'!$B$2,'Histórico'!$L$6:$L$305,"OK"),IF(INDEX('Parâmetros'!$G$18:$G$117,MATCH(B763,'Parâmetros'!$A$18:$A$117,0))="","",INDEX('Parâmetros'!$G$18:$G$117,MATCH(B763,'Parâmetros'!$A$18:$A$117,0)))))</f>
        <v/>
      </c>
      <c r="F763" s="45">
        <f>IF(B763="","",IF(COUNTIFS('Histórico'!$B$6:$B$305,B763,'Histórico'!$L$6:$L$305,"OK",'Histórico'!$M$6:$M$305,MONTH(A763),'Histórico'!$A$6:$A$305,"&lt;="&amp;'Parâmetros'!$B$2)&gt;='Parâmetros'!$B$12,MAX('Parâmetros'!$B$13,MIN('Parâmetros'!$B$14,IFERROR(AVERAGEIFS('Histórico'!$H$6:$H$305,'Histórico'!$B$6:$B$305,B763,'Histórico'!$L$6:$L$305,"OK",'Histórico'!$M$6:$M$305,MONTH(A763),'Histórico'!$A$6:$A$305,"&lt;="&amp;'Parâmetros'!$B$2)/AVERAGEIFS('Histórico'!$H$6:$H$305,'Histórico'!$B$6:$B$305,B763,'Histórico'!$L$6:$L$305,"OK",'Histórico'!$A$6:$A$305,"&lt;="&amp;'Parâmetros'!$B$2),1))),1))</f>
        <v/>
      </c>
      <c r="G763" s="45">
        <f>IF(OR(A763="",B763=""),"",MAX(0.1,1+SUMPRODUCT(--('Eventos'!$B$6:$B$105&lt;=EOMONTH(A763,0)),--('Eventos'!$C$6:$C$105&gt;=A763),--((('Eventos'!$D$6:$D$105=B763)+('Eventos'!$D$6:$D$105="TODOS"))&gt;0),--('Eventos'!$G$6:$G$105="Ativo"),--('Eventos'!$I$6:$I$105="OK"),'Eventos'!$F$6:$F$105)))</f>
        <v/>
      </c>
      <c r="H763" s="44">
        <f>IF(OR(B763="",E763=""),"",MAX(0,E763*F763*G763))</f>
        <v/>
      </c>
      <c r="I763" s="44">
        <f>IF(H763="","",H763*'Parâmetros'!$B$6)</f>
        <v/>
      </c>
      <c r="J763" s="44">
        <f>IF(H763="","",H763*'Parâmetros'!$B$7)</f>
        <v/>
      </c>
      <c r="K763" s="44">
        <f>IF(H763="","",H763*'Parâmetros'!$B$8)</f>
        <v/>
      </c>
      <c r="L763" s="44">
        <f>IF(H763="","",IF('Parâmetros'!$B$5="Conservador",I763,IF('Parâmetros'!$B$5="Otimista",K763,J763)))</f>
        <v/>
      </c>
      <c r="M763" s="46">
        <f>IF(B763="","",IF(COUNTIFS('Histórico'!$B$6:$B$305,B763,'Histórico'!$J$6:$J$305,"&lt;&gt;")&gt;='Parâmetros'!$B$10,AVERAGEIFS('Histórico'!$K$6:$K$305,'Histórico'!$B$6:$B$305,B763,'Histórico'!$J$6:$J$305,"&lt;&gt;"),'Parâmetros'!$B$9))</f>
        <v/>
      </c>
      <c r="N763" s="44">
        <f>IF(L763="","",MAX(0,L763*(1-M763)))</f>
        <v/>
      </c>
      <c r="O763" s="44">
        <f>IF(L763="","",L763*(1+M763))</f>
        <v/>
      </c>
      <c r="P763" s="44">
        <f>IF(L763="","",IF(INDEX('Parâmetros'!$E$18:$E$117,MATCH(B763,'Parâmetros'!$A$18:$A$117,0))="","",INDEX('Parâmetros'!$E$18:$E$117,MATCH(B763,'Parâmetros'!$A$18:$A$117,0))+N(INDEX('Parâmetros'!$F$18:$F$117,MATCH(B763,'Parâmetros'!$A$18:$A$117,0)))-SUMIFS($L$6:L763,$B$6:B763,B763,$A$6:A763,"&lt;="&amp;A763)))</f>
        <v/>
      </c>
      <c r="Q763" s="44">
        <f>IF(P763="","",MAX(0,-P763))</f>
        <v/>
      </c>
      <c r="R763" s="43">
        <f>IF(B763="","",IF(L763="","SEM BASE",IF(P763="","ESTOQUE NÃO INFORMADO",IF(P763&lt;0,"RUPTURA PREVISTA",IF(D763="Sem histórico","USAR DEMANDA INICIAL",IF(D763="Histórico insuficiente","HISTÓRICO INSUFICIENTE","OK"))))))</f>
        <v/>
      </c>
    </row>
    <row r="764">
      <c r="A764" s="42">
        <f>IF(B764="","",EDATE(EOMONTH('Parâmetros'!$B$2,0)+1,MOD(ROW()-6,12)))</f>
        <v/>
      </c>
      <c r="B76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64" s="43">
        <f>IF(B764="","",INDEX('Parâmetros'!$B$18:$B$117,MATCH(B764,'Parâmetros'!$A$18:$A$117,0)))</f>
        <v/>
      </c>
      <c r="D764" s="43">
        <f>IF(B764="","",INDEX('Parâmetros'!$I$18:$I$117,MATCH(B764,'Parâmetros'!$A$18:$A$117,0)))</f>
        <v/>
      </c>
      <c r="E764" s="44">
        <f>IF(B764="","",IF(COUNTIFS('Histórico'!$B$6:$B$305,B764,'Histórico'!$A$6:$A$305,"&gt;="&amp;EDATE(EOMONTH('Parâmetros'!$B$2,0)+1,-'Parâmetros'!$B$4),'Histórico'!$A$6:$A$305,"&lt;="&amp;'Parâmetros'!$B$2,'Histórico'!$L$6:$L$305,"OK")&gt;='Parâmetros'!$B$11,AVERAGEIFS('Histórico'!$H$6:$H$305,'Histórico'!$B$6:$B$305,B764,'Histórico'!$A$6:$A$305,"&gt;="&amp;EDATE(EOMONTH('Parâmetros'!$B$2,0)+1,-'Parâmetros'!$B$4),'Histórico'!$A$6:$A$305,"&lt;="&amp;'Parâmetros'!$B$2,'Histórico'!$L$6:$L$305,"OK"),IF(INDEX('Parâmetros'!$G$18:$G$117,MATCH(B764,'Parâmetros'!$A$18:$A$117,0))="","",INDEX('Parâmetros'!$G$18:$G$117,MATCH(B764,'Parâmetros'!$A$18:$A$117,0)))))</f>
        <v/>
      </c>
      <c r="F764" s="45">
        <f>IF(B764="","",IF(COUNTIFS('Histórico'!$B$6:$B$305,B764,'Histórico'!$L$6:$L$305,"OK",'Histórico'!$M$6:$M$305,MONTH(A764),'Histórico'!$A$6:$A$305,"&lt;="&amp;'Parâmetros'!$B$2)&gt;='Parâmetros'!$B$12,MAX('Parâmetros'!$B$13,MIN('Parâmetros'!$B$14,IFERROR(AVERAGEIFS('Histórico'!$H$6:$H$305,'Histórico'!$B$6:$B$305,B764,'Histórico'!$L$6:$L$305,"OK",'Histórico'!$M$6:$M$305,MONTH(A764),'Histórico'!$A$6:$A$305,"&lt;="&amp;'Parâmetros'!$B$2)/AVERAGEIFS('Histórico'!$H$6:$H$305,'Histórico'!$B$6:$B$305,B764,'Histórico'!$L$6:$L$305,"OK",'Histórico'!$A$6:$A$305,"&lt;="&amp;'Parâmetros'!$B$2),1))),1))</f>
        <v/>
      </c>
      <c r="G764" s="45">
        <f>IF(OR(A764="",B764=""),"",MAX(0.1,1+SUMPRODUCT(--('Eventos'!$B$6:$B$105&lt;=EOMONTH(A764,0)),--('Eventos'!$C$6:$C$105&gt;=A764),--((('Eventos'!$D$6:$D$105=B764)+('Eventos'!$D$6:$D$105="TODOS"))&gt;0),--('Eventos'!$G$6:$G$105="Ativo"),--('Eventos'!$I$6:$I$105="OK"),'Eventos'!$F$6:$F$105)))</f>
        <v/>
      </c>
      <c r="H764" s="44">
        <f>IF(OR(B764="",E764=""),"",MAX(0,E764*F764*G764))</f>
        <v/>
      </c>
      <c r="I764" s="44">
        <f>IF(H764="","",H764*'Parâmetros'!$B$6)</f>
        <v/>
      </c>
      <c r="J764" s="44">
        <f>IF(H764="","",H764*'Parâmetros'!$B$7)</f>
        <v/>
      </c>
      <c r="K764" s="44">
        <f>IF(H764="","",H764*'Parâmetros'!$B$8)</f>
        <v/>
      </c>
      <c r="L764" s="44">
        <f>IF(H764="","",IF('Parâmetros'!$B$5="Conservador",I764,IF('Parâmetros'!$B$5="Otimista",K764,J764)))</f>
        <v/>
      </c>
      <c r="M764" s="46">
        <f>IF(B764="","",IF(COUNTIFS('Histórico'!$B$6:$B$305,B764,'Histórico'!$J$6:$J$305,"&lt;&gt;")&gt;='Parâmetros'!$B$10,AVERAGEIFS('Histórico'!$K$6:$K$305,'Histórico'!$B$6:$B$305,B764,'Histórico'!$J$6:$J$305,"&lt;&gt;"),'Parâmetros'!$B$9))</f>
        <v/>
      </c>
      <c r="N764" s="44">
        <f>IF(L764="","",MAX(0,L764*(1-M764)))</f>
        <v/>
      </c>
      <c r="O764" s="44">
        <f>IF(L764="","",L764*(1+M764))</f>
        <v/>
      </c>
      <c r="P764" s="44">
        <f>IF(L764="","",IF(INDEX('Parâmetros'!$E$18:$E$117,MATCH(B764,'Parâmetros'!$A$18:$A$117,0))="","",INDEX('Parâmetros'!$E$18:$E$117,MATCH(B764,'Parâmetros'!$A$18:$A$117,0))+N(INDEX('Parâmetros'!$F$18:$F$117,MATCH(B764,'Parâmetros'!$A$18:$A$117,0)))-SUMIFS($L$6:L764,$B$6:B764,B764,$A$6:A764,"&lt;="&amp;A764)))</f>
        <v/>
      </c>
      <c r="Q764" s="44">
        <f>IF(P764="","",MAX(0,-P764))</f>
        <v/>
      </c>
      <c r="R764" s="43">
        <f>IF(B764="","",IF(L764="","SEM BASE",IF(P764="","ESTOQUE NÃO INFORMADO",IF(P764&lt;0,"RUPTURA PREVISTA",IF(D764="Sem histórico","USAR DEMANDA INICIAL",IF(D764="Histórico insuficiente","HISTÓRICO INSUFICIENTE","OK"))))))</f>
        <v/>
      </c>
    </row>
    <row r="765">
      <c r="A765" s="42">
        <f>IF(B765="","",EDATE(EOMONTH('Parâmetros'!$B$2,0)+1,MOD(ROW()-6,12)))</f>
        <v/>
      </c>
      <c r="B76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65" s="43">
        <f>IF(B765="","",INDEX('Parâmetros'!$B$18:$B$117,MATCH(B765,'Parâmetros'!$A$18:$A$117,0)))</f>
        <v/>
      </c>
      <c r="D765" s="43">
        <f>IF(B765="","",INDEX('Parâmetros'!$I$18:$I$117,MATCH(B765,'Parâmetros'!$A$18:$A$117,0)))</f>
        <v/>
      </c>
      <c r="E765" s="44">
        <f>IF(B765="","",IF(COUNTIFS('Histórico'!$B$6:$B$305,B765,'Histórico'!$A$6:$A$305,"&gt;="&amp;EDATE(EOMONTH('Parâmetros'!$B$2,0)+1,-'Parâmetros'!$B$4),'Histórico'!$A$6:$A$305,"&lt;="&amp;'Parâmetros'!$B$2,'Histórico'!$L$6:$L$305,"OK")&gt;='Parâmetros'!$B$11,AVERAGEIFS('Histórico'!$H$6:$H$305,'Histórico'!$B$6:$B$305,B765,'Histórico'!$A$6:$A$305,"&gt;="&amp;EDATE(EOMONTH('Parâmetros'!$B$2,0)+1,-'Parâmetros'!$B$4),'Histórico'!$A$6:$A$305,"&lt;="&amp;'Parâmetros'!$B$2,'Histórico'!$L$6:$L$305,"OK"),IF(INDEX('Parâmetros'!$G$18:$G$117,MATCH(B765,'Parâmetros'!$A$18:$A$117,0))="","",INDEX('Parâmetros'!$G$18:$G$117,MATCH(B765,'Parâmetros'!$A$18:$A$117,0)))))</f>
        <v/>
      </c>
      <c r="F765" s="45">
        <f>IF(B765="","",IF(COUNTIFS('Histórico'!$B$6:$B$305,B765,'Histórico'!$L$6:$L$305,"OK",'Histórico'!$M$6:$M$305,MONTH(A765),'Histórico'!$A$6:$A$305,"&lt;="&amp;'Parâmetros'!$B$2)&gt;='Parâmetros'!$B$12,MAX('Parâmetros'!$B$13,MIN('Parâmetros'!$B$14,IFERROR(AVERAGEIFS('Histórico'!$H$6:$H$305,'Histórico'!$B$6:$B$305,B765,'Histórico'!$L$6:$L$305,"OK",'Histórico'!$M$6:$M$305,MONTH(A765),'Histórico'!$A$6:$A$305,"&lt;="&amp;'Parâmetros'!$B$2)/AVERAGEIFS('Histórico'!$H$6:$H$305,'Histórico'!$B$6:$B$305,B765,'Histórico'!$L$6:$L$305,"OK",'Histórico'!$A$6:$A$305,"&lt;="&amp;'Parâmetros'!$B$2),1))),1))</f>
        <v/>
      </c>
      <c r="G765" s="45">
        <f>IF(OR(A765="",B765=""),"",MAX(0.1,1+SUMPRODUCT(--('Eventos'!$B$6:$B$105&lt;=EOMONTH(A765,0)),--('Eventos'!$C$6:$C$105&gt;=A765),--((('Eventos'!$D$6:$D$105=B765)+('Eventos'!$D$6:$D$105="TODOS"))&gt;0),--('Eventos'!$G$6:$G$105="Ativo"),--('Eventos'!$I$6:$I$105="OK"),'Eventos'!$F$6:$F$105)))</f>
        <v/>
      </c>
      <c r="H765" s="44">
        <f>IF(OR(B765="",E765=""),"",MAX(0,E765*F765*G765))</f>
        <v/>
      </c>
      <c r="I765" s="44">
        <f>IF(H765="","",H765*'Parâmetros'!$B$6)</f>
        <v/>
      </c>
      <c r="J765" s="44">
        <f>IF(H765="","",H765*'Parâmetros'!$B$7)</f>
        <v/>
      </c>
      <c r="K765" s="44">
        <f>IF(H765="","",H765*'Parâmetros'!$B$8)</f>
        <v/>
      </c>
      <c r="L765" s="44">
        <f>IF(H765="","",IF('Parâmetros'!$B$5="Conservador",I765,IF('Parâmetros'!$B$5="Otimista",K765,J765)))</f>
        <v/>
      </c>
      <c r="M765" s="46">
        <f>IF(B765="","",IF(COUNTIFS('Histórico'!$B$6:$B$305,B765,'Histórico'!$J$6:$J$305,"&lt;&gt;")&gt;='Parâmetros'!$B$10,AVERAGEIFS('Histórico'!$K$6:$K$305,'Histórico'!$B$6:$B$305,B765,'Histórico'!$J$6:$J$305,"&lt;&gt;"),'Parâmetros'!$B$9))</f>
        <v/>
      </c>
      <c r="N765" s="44">
        <f>IF(L765="","",MAX(0,L765*(1-M765)))</f>
        <v/>
      </c>
      <c r="O765" s="44">
        <f>IF(L765="","",L765*(1+M765))</f>
        <v/>
      </c>
      <c r="P765" s="44">
        <f>IF(L765="","",IF(INDEX('Parâmetros'!$E$18:$E$117,MATCH(B765,'Parâmetros'!$A$18:$A$117,0))="","",INDEX('Parâmetros'!$E$18:$E$117,MATCH(B765,'Parâmetros'!$A$18:$A$117,0))+N(INDEX('Parâmetros'!$F$18:$F$117,MATCH(B765,'Parâmetros'!$A$18:$A$117,0)))-SUMIFS($L$6:L765,$B$6:B765,B765,$A$6:A765,"&lt;="&amp;A765)))</f>
        <v/>
      </c>
      <c r="Q765" s="44">
        <f>IF(P765="","",MAX(0,-P765))</f>
        <v/>
      </c>
      <c r="R765" s="43">
        <f>IF(B765="","",IF(L765="","SEM BASE",IF(P765="","ESTOQUE NÃO INFORMADO",IF(P765&lt;0,"RUPTURA PREVISTA",IF(D765="Sem histórico","USAR DEMANDA INICIAL",IF(D765="Histórico insuficiente","HISTÓRICO INSUFICIENTE","OK"))))))</f>
        <v/>
      </c>
    </row>
    <row r="766">
      <c r="A766" s="42">
        <f>IF(B766="","",EDATE(EOMONTH('Parâmetros'!$B$2,0)+1,MOD(ROW()-6,12)))</f>
        <v/>
      </c>
      <c r="B76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66" s="43">
        <f>IF(B766="","",INDEX('Parâmetros'!$B$18:$B$117,MATCH(B766,'Parâmetros'!$A$18:$A$117,0)))</f>
        <v/>
      </c>
      <c r="D766" s="43">
        <f>IF(B766="","",INDEX('Parâmetros'!$I$18:$I$117,MATCH(B766,'Parâmetros'!$A$18:$A$117,0)))</f>
        <v/>
      </c>
      <c r="E766" s="44">
        <f>IF(B766="","",IF(COUNTIFS('Histórico'!$B$6:$B$305,B766,'Histórico'!$A$6:$A$305,"&gt;="&amp;EDATE(EOMONTH('Parâmetros'!$B$2,0)+1,-'Parâmetros'!$B$4),'Histórico'!$A$6:$A$305,"&lt;="&amp;'Parâmetros'!$B$2,'Histórico'!$L$6:$L$305,"OK")&gt;='Parâmetros'!$B$11,AVERAGEIFS('Histórico'!$H$6:$H$305,'Histórico'!$B$6:$B$305,B766,'Histórico'!$A$6:$A$305,"&gt;="&amp;EDATE(EOMONTH('Parâmetros'!$B$2,0)+1,-'Parâmetros'!$B$4),'Histórico'!$A$6:$A$305,"&lt;="&amp;'Parâmetros'!$B$2,'Histórico'!$L$6:$L$305,"OK"),IF(INDEX('Parâmetros'!$G$18:$G$117,MATCH(B766,'Parâmetros'!$A$18:$A$117,0))="","",INDEX('Parâmetros'!$G$18:$G$117,MATCH(B766,'Parâmetros'!$A$18:$A$117,0)))))</f>
        <v/>
      </c>
      <c r="F766" s="45">
        <f>IF(B766="","",IF(COUNTIFS('Histórico'!$B$6:$B$305,B766,'Histórico'!$L$6:$L$305,"OK",'Histórico'!$M$6:$M$305,MONTH(A766),'Histórico'!$A$6:$A$305,"&lt;="&amp;'Parâmetros'!$B$2)&gt;='Parâmetros'!$B$12,MAX('Parâmetros'!$B$13,MIN('Parâmetros'!$B$14,IFERROR(AVERAGEIFS('Histórico'!$H$6:$H$305,'Histórico'!$B$6:$B$305,B766,'Histórico'!$L$6:$L$305,"OK",'Histórico'!$M$6:$M$305,MONTH(A766),'Histórico'!$A$6:$A$305,"&lt;="&amp;'Parâmetros'!$B$2)/AVERAGEIFS('Histórico'!$H$6:$H$305,'Histórico'!$B$6:$B$305,B766,'Histórico'!$L$6:$L$305,"OK",'Histórico'!$A$6:$A$305,"&lt;="&amp;'Parâmetros'!$B$2),1))),1))</f>
        <v/>
      </c>
      <c r="G766" s="45">
        <f>IF(OR(A766="",B766=""),"",MAX(0.1,1+SUMPRODUCT(--('Eventos'!$B$6:$B$105&lt;=EOMONTH(A766,0)),--('Eventos'!$C$6:$C$105&gt;=A766),--((('Eventos'!$D$6:$D$105=B766)+('Eventos'!$D$6:$D$105="TODOS"))&gt;0),--('Eventos'!$G$6:$G$105="Ativo"),--('Eventos'!$I$6:$I$105="OK"),'Eventos'!$F$6:$F$105)))</f>
        <v/>
      </c>
      <c r="H766" s="44">
        <f>IF(OR(B766="",E766=""),"",MAX(0,E766*F766*G766))</f>
        <v/>
      </c>
      <c r="I766" s="44">
        <f>IF(H766="","",H766*'Parâmetros'!$B$6)</f>
        <v/>
      </c>
      <c r="J766" s="44">
        <f>IF(H766="","",H766*'Parâmetros'!$B$7)</f>
        <v/>
      </c>
      <c r="K766" s="44">
        <f>IF(H766="","",H766*'Parâmetros'!$B$8)</f>
        <v/>
      </c>
      <c r="L766" s="44">
        <f>IF(H766="","",IF('Parâmetros'!$B$5="Conservador",I766,IF('Parâmetros'!$B$5="Otimista",K766,J766)))</f>
        <v/>
      </c>
      <c r="M766" s="46">
        <f>IF(B766="","",IF(COUNTIFS('Histórico'!$B$6:$B$305,B766,'Histórico'!$J$6:$J$305,"&lt;&gt;")&gt;='Parâmetros'!$B$10,AVERAGEIFS('Histórico'!$K$6:$K$305,'Histórico'!$B$6:$B$305,B766,'Histórico'!$J$6:$J$305,"&lt;&gt;"),'Parâmetros'!$B$9))</f>
        <v/>
      </c>
      <c r="N766" s="44">
        <f>IF(L766="","",MAX(0,L766*(1-M766)))</f>
        <v/>
      </c>
      <c r="O766" s="44">
        <f>IF(L766="","",L766*(1+M766))</f>
        <v/>
      </c>
      <c r="P766" s="44">
        <f>IF(L766="","",IF(INDEX('Parâmetros'!$E$18:$E$117,MATCH(B766,'Parâmetros'!$A$18:$A$117,0))="","",INDEX('Parâmetros'!$E$18:$E$117,MATCH(B766,'Parâmetros'!$A$18:$A$117,0))+N(INDEX('Parâmetros'!$F$18:$F$117,MATCH(B766,'Parâmetros'!$A$18:$A$117,0)))-SUMIFS($L$6:L766,$B$6:B766,B766,$A$6:A766,"&lt;="&amp;A766)))</f>
        <v/>
      </c>
      <c r="Q766" s="44">
        <f>IF(P766="","",MAX(0,-P766))</f>
        <v/>
      </c>
      <c r="R766" s="43">
        <f>IF(B766="","",IF(L766="","SEM BASE",IF(P766="","ESTOQUE NÃO INFORMADO",IF(P766&lt;0,"RUPTURA PREVISTA",IF(D766="Sem histórico","USAR DEMANDA INICIAL",IF(D766="Histórico insuficiente","HISTÓRICO INSUFICIENTE","OK"))))))</f>
        <v/>
      </c>
    </row>
    <row r="767">
      <c r="A767" s="42">
        <f>IF(B767="","",EDATE(EOMONTH('Parâmetros'!$B$2,0)+1,MOD(ROW()-6,12)))</f>
        <v/>
      </c>
      <c r="B76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67" s="43">
        <f>IF(B767="","",INDEX('Parâmetros'!$B$18:$B$117,MATCH(B767,'Parâmetros'!$A$18:$A$117,0)))</f>
        <v/>
      </c>
      <c r="D767" s="43">
        <f>IF(B767="","",INDEX('Parâmetros'!$I$18:$I$117,MATCH(B767,'Parâmetros'!$A$18:$A$117,0)))</f>
        <v/>
      </c>
      <c r="E767" s="44">
        <f>IF(B767="","",IF(COUNTIFS('Histórico'!$B$6:$B$305,B767,'Histórico'!$A$6:$A$305,"&gt;="&amp;EDATE(EOMONTH('Parâmetros'!$B$2,0)+1,-'Parâmetros'!$B$4),'Histórico'!$A$6:$A$305,"&lt;="&amp;'Parâmetros'!$B$2,'Histórico'!$L$6:$L$305,"OK")&gt;='Parâmetros'!$B$11,AVERAGEIFS('Histórico'!$H$6:$H$305,'Histórico'!$B$6:$B$305,B767,'Histórico'!$A$6:$A$305,"&gt;="&amp;EDATE(EOMONTH('Parâmetros'!$B$2,0)+1,-'Parâmetros'!$B$4),'Histórico'!$A$6:$A$305,"&lt;="&amp;'Parâmetros'!$B$2,'Histórico'!$L$6:$L$305,"OK"),IF(INDEX('Parâmetros'!$G$18:$G$117,MATCH(B767,'Parâmetros'!$A$18:$A$117,0))="","",INDEX('Parâmetros'!$G$18:$G$117,MATCH(B767,'Parâmetros'!$A$18:$A$117,0)))))</f>
        <v/>
      </c>
      <c r="F767" s="45">
        <f>IF(B767="","",IF(COUNTIFS('Histórico'!$B$6:$B$305,B767,'Histórico'!$L$6:$L$305,"OK",'Histórico'!$M$6:$M$305,MONTH(A767),'Histórico'!$A$6:$A$305,"&lt;="&amp;'Parâmetros'!$B$2)&gt;='Parâmetros'!$B$12,MAX('Parâmetros'!$B$13,MIN('Parâmetros'!$B$14,IFERROR(AVERAGEIFS('Histórico'!$H$6:$H$305,'Histórico'!$B$6:$B$305,B767,'Histórico'!$L$6:$L$305,"OK",'Histórico'!$M$6:$M$305,MONTH(A767),'Histórico'!$A$6:$A$305,"&lt;="&amp;'Parâmetros'!$B$2)/AVERAGEIFS('Histórico'!$H$6:$H$305,'Histórico'!$B$6:$B$305,B767,'Histórico'!$L$6:$L$305,"OK",'Histórico'!$A$6:$A$305,"&lt;="&amp;'Parâmetros'!$B$2),1))),1))</f>
        <v/>
      </c>
      <c r="G767" s="45">
        <f>IF(OR(A767="",B767=""),"",MAX(0.1,1+SUMPRODUCT(--('Eventos'!$B$6:$B$105&lt;=EOMONTH(A767,0)),--('Eventos'!$C$6:$C$105&gt;=A767),--((('Eventos'!$D$6:$D$105=B767)+('Eventos'!$D$6:$D$105="TODOS"))&gt;0),--('Eventos'!$G$6:$G$105="Ativo"),--('Eventos'!$I$6:$I$105="OK"),'Eventos'!$F$6:$F$105)))</f>
        <v/>
      </c>
      <c r="H767" s="44">
        <f>IF(OR(B767="",E767=""),"",MAX(0,E767*F767*G767))</f>
        <v/>
      </c>
      <c r="I767" s="44">
        <f>IF(H767="","",H767*'Parâmetros'!$B$6)</f>
        <v/>
      </c>
      <c r="J767" s="44">
        <f>IF(H767="","",H767*'Parâmetros'!$B$7)</f>
        <v/>
      </c>
      <c r="K767" s="44">
        <f>IF(H767="","",H767*'Parâmetros'!$B$8)</f>
        <v/>
      </c>
      <c r="L767" s="44">
        <f>IF(H767="","",IF('Parâmetros'!$B$5="Conservador",I767,IF('Parâmetros'!$B$5="Otimista",K767,J767)))</f>
        <v/>
      </c>
      <c r="M767" s="46">
        <f>IF(B767="","",IF(COUNTIFS('Histórico'!$B$6:$B$305,B767,'Histórico'!$J$6:$J$305,"&lt;&gt;")&gt;='Parâmetros'!$B$10,AVERAGEIFS('Histórico'!$K$6:$K$305,'Histórico'!$B$6:$B$305,B767,'Histórico'!$J$6:$J$305,"&lt;&gt;"),'Parâmetros'!$B$9))</f>
        <v/>
      </c>
      <c r="N767" s="44">
        <f>IF(L767="","",MAX(0,L767*(1-M767)))</f>
        <v/>
      </c>
      <c r="O767" s="44">
        <f>IF(L767="","",L767*(1+M767))</f>
        <v/>
      </c>
      <c r="P767" s="44">
        <f>IF(L767="","",IF(INDEX('Parâmetros'!$E$18:$E$117,MATCH(B767,'Parâmetros'!$A$18:$A$117,0))="","",INDEX('Parâmetros'!$E$18:$E$117,MATCH(B767,'Parâmetros'!$A$18:$A$117,0))+N(INDEX('Parâmetros'!$F$18:$F$117,MATCH(B767,'Parâmetros'!$A$18:$A$117,0)))-SUMIFS($L$6:L767,$B$6:B767,B767,$A$6:A767,"&lt;="&amp;A767)))</f>
        <v/>
      </c>
      <c r="Q767" s="44">
        <f>IF(P767="","",MAX(0,-P767))</f>
        <v/>
      </c>
      <c r="R767" s="43">
        <f>IF(B767="","",IF(L767="","SEM BASE",IF(P767="","ESTOQUE NÃO INFORMADO",IF(P767&lt;0,"RUPTURA PREVISTA",IF(D767="Sem histórico","USAR DEMANDA INICIAL",IF(D767="Histórico insuficiente","HISTÓRICO INSUFICIENTE","OK"))))))</f>
        <v/>
      </c>
    </row>
    <row r="768">
      <c r="A768" s="42">
        <f>IF(B768="","",EDATE(EOMONTH('Parâmetros'!$B$2,0)+1,MOD(ROW()-6,12)))</f>
        <v/>
      </c>
      <c r="B76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68" s="43">
        <f>IF(B768="","",INDEX('Parâmetros'!$B$18:$B$117,MATCH(B768,'Parâmetros'!$A$18:$A$117,0)))</f>
        <v/>
      </c>
      <c r="D768" s="43">
        <f>IF(B768="","",INDEX('Parâmetros'!$I$18:$I$117,MATCH(B768,'Parâmetros'!$A$18:$A$117,0)))</f>
        <v/>
      </c>
      <c r="E768" s="44">
        <f>IF(B768="","",IF(COUNTIFS('Histórico'!$B$6:$B$305,B768,'Histórico'!$A$6:$A$305,"&gt;="&amp;EDATE(EOMONTH('Parâmetros'!$B$2,0)+1,-'Parâmetros'!$B$4),'Histórico'!$A$6:$A$305,"&lt;="&amp;'Parâmetros'!$B$2,'Histórico'!$L$6:$L$305,"OK")&gt;='Parâmetros'!$B$11,AVERAGEIFS('Histórico'!$H$6:$H$305,'Histórico'!$B$6:$B$305,B768,'Histórico'!$A$6:$A$305,"&gt;="&amp;EDATE(EOMONTH('Parâmetros'!$B$2,0)+1,-'Parâmetros'!$B$4),'Histórico'!$A$6:$A$305,"&lt;="&amp;'Parâmetros'!$B$2,'Histórico'!$L$6:$L$305,"OK"),IF(INDEX('Parâmetros'!$G$18:$G$117,MATCH(B768,'Parâmetros'!$A$18:$A$117,0))="","",INDEX('Parâmetros'!$G$18:$G$117,MATCH(B768,'Parâmetros'!$A$18:$A$117,0)))))</f>
        <v/>
      </c>
      <c r="F768" s="45">
        <f>IF(B768="","",IF(COUNTIFS('Histórico'!$B$6:$B$305,B768,'Histórico'!$L$6:$L$305,"OK",'Histórico'!$M$6:$M$305,MONTH(A768),'Histórico'!$A$6:$A$305,"&lt;="&amp;'Parâmetros'!$B$2)&gt;='Parâmetros'!$B$12,MAX('Parâmetros'!$B$13,MIN('Parâmetros'!$B$14,IFERROR(AVERAGEIFS('Histórico'!$H$6:$H$305,'Histórico'!$B$6:$B$305,B768,'Histórico'!$L$6:$L$305,"OK",'Histórico'!$M$6:$M$305,MONTH(A768),'Histórico'!$A$6:$A$305,"&lt;="&amp;'Parâmetros'!$B$2)/AVERAGEIFS('Histórico'!$H$6:$H$305,'Histórico'!$B$6:$B$305,B768,'Histórico'!$L$6:$L$305,"OK",'Histórico'!$A$6:$A$305,"&lt;="&amp;'Parâmetros'!$B$2),1))),1))</f>
        <v/>
      </c>
      <c r="G768" s="45">
        <f>IF(OR(A768="",B768=""),"",MAX(0.1,1+SUMPRODUCT(--('Eventos'!$B$6:$B$105&lt;=EOMONTH(A768,0)),--('Eventos'!$C$6:$C$105&gt;=A768),--((('Eventos'!$D$6:$D$105=B768)+('Eventos'!$D$6:$D$105="TODOS"))&gt;0),--('Eventos'!$G$6:$G$105="Ativo"),--('Eventos'!$I$6:$I$105="OK"),'Eventos'!$F$6:$F$105)))</f>
        <v/>
      </c>
      <c r="H768" s="44">
        <f>IF(OR(B768="",E768=""),"",MAX(0,E768*F768*G768))</f>
        <v/>
      </c>
      <c r="I768" s="44">
        <f>IF(H768="","",H768*'Parâmetros'!$B$6)</f>
        <v/>
      </c>
      <c r="J768" s="44">
        <f>IF(H768="","",H768*'Parâmetros'!$B$7)</f>
        <v/>
      </c>
      <c r="K768" s="44">
        <f>IF(H768="","",H768*'Parâmetros'!$B$8)</f>
        <v/>
      </c>
      <c r="L768" s="44">
        <f>IF(H768="","",IF('Parâmetros'!$B$5="Conservador",I768,IF('Parâmetros'!$B$5="Otimista",K768,J768)))</f>
        <v/>
      </c>
      <c r="M768" s="46">
        <f>IF(B768="","",IF(COUNTIFS('Histórico'!$B$6:$B$305,B768,'Histórico'!$J$6:$J$305,"&lt;&gt;")&gt;='Parâmetros'!$B$10,AVERAGEIFS('Histórico'!$K$6:$K$305,'Histórico'!$B$6:$B$305,B768,'Histórico'!$J$6:$J$305,"&lt;&gt;"),'Parâmetros'!$B$9))</f>
        <v/>
      </c>
      <c r="N768" s="44">
        <f>IF(L768="","",MAX(0,L768*(1-M768)))</f>
        <v/>
      </c>
      <c r="O768" s="44">
        <f>IF(L768="","",L768*(1+M768))</f>
        <v/>
      </c>
      <c r="P768" s="44">
        <f>IF(L768="","",IF(INDEX('Parâmetros'!$E$18:$E$117,MATCH(B768,'Parâmetros'!$A$18:$A$117,0))="","",INDEX('Parâmetros'!$E$18:$E$117,MATCH(B768,'Parâmetros'!$A$18:$A$117,0))+N(INDEX('Parâmetros'!$F$18:$F$117,MATCH(B768,'Parâmetros'!$A$18:$A$117,0)))-SUMIFS($L$6:L768,$B$6:B768,B768,$A$6:A768,"&lt;="&amp;A768)))</f>
        <v/>
      </c>
      <c r="Q768" s="44">
        <f>IF(P768="","",MAX(0,-P768))</f>
        <v/>
      </c>
      <c r="R768" s="43">
        <f>IF(B768="","",IF(L768="","SEM BASE",IF(P768="","ESTOQUE NÃO INFORMADO",IF(P768&lt;0,"RUPTURA PREVISTA",IF(D768="Sem histórico","USAR DEMANDA INICIAL",IF(D768="Histórico insuficiente","HISTÓRICO INSUFICIENTE","OK"))))))</f>
        <v/>
      </c>
    </row>
    <row r="769">
      <c r="A769" s="42">
        <f>IF(B769="","",EDATE(EOMONTH('Parâmetros'!$B$2,0)+1,MOD(ROW()-6,12)))</f>
        <v/>
      </c>
      <c r="B76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69" s="43">
        <f>IF(B769="","",INDEX('Parâmetros'!$B$18:$B$117,MATCH(B769,'Parâmetros'!$A$18:$A$117,0)))</f>
        <v/>
      </c>
      <c r="D769" s="43">
        <f>IF(B769="","",INDEX('Parâmetros'!$I$18:$I$117,MATCH(B769,'Parâmetros'!$A$18:$A$117,0)))</f>
        <v/>
      </c>
      <c r="E769" s="44">
        <f>IF(B769="","",IF(COUNTIFS('Histórico'!$B$6:$B$305,B769,'Histórico'!$A$6:$A$305,"&gt;="&amp;EDATE(EOMONTH('Parâmetros'!$B$2,0)+1,-'Parâmetros'!$B$4),'Histórico'!$A$6:$A$305,"&lt;="&amp;'Parâmetros'!$B$2,'Histórico'!$L$6:$L$305,"OK")&gt;='Parâmetros'!$B$11,AVERAGEIFS('Histórico'!$H$6:$H$305,'Histórico'!$B$6:$B$305,B769,'Histórico'!$A$6:$A$305,"&gt;="&amp;EDATE(EOMONTH('Parâmetros'!$B$2,0)+1,-'Parâmetros'!$B$4),'Histórico'!$A$6:$A$305,"&lt;="&amp;'Parâmetros'!$B$2,'Histórico'!$L$6:$L$305,"OK"),IF(INDEX('Parâmetros'!$G$18:$G$117,MATCH(B769,'Parâmetros'!$A$18:$A$117,0))="","",INDEX('Parâmetros'!$G$18:$G$117,MATCH(B769,'Parâmetros'!$A$18:$A$117,0)))))</f>
        <v/>
      </c>
      <c r="F769" s="45">
        <f>IF(B769="","",IF(COUNTIFS('Histórico'!$B$6:$B$305,B769,'Histórico'!$L$6:$L$305,"OK",'Histórico'!$M$6:$M$305,MONTH(A769),'Histórico'!$A$6:$A$305,"&lt;="&amp;'Parâmetros'!$B$2)&gt;='Parâmetros'!$B$12,MAX('Parâmetros'!$B$13,MIN('Parâmetros'!$B$14,IFERROR(AVERAGEIFS('Histórico'!$H$6:$H$305,'Histórico'!$B$6:$B$305,B769,'Histórico'!$L$6:$L$305,"OK",'Histórico'!$M$6:$M$305,MONTH(A769),'Histórico'!$A$6:$A$305,"&lt;="&amp;'Parâmetros'!$B$2)/AVERAGEIFS('Histórico'!$H$6:$H$305,'Histórico'!$B$6:$B$305,B769,'Histórico'!$L$6:$L$305,"OK",'Histórico'!$A$6:$A$305,"&lt;="&amp;'Parâmetros'!$B$2),1))),1))</f>
        <v/>
      </c>
      <c r="G769" s="45">
        <f>IF(OR(A769="",B769=""),"",MAX(0.1,1+SUMPRODUCT(--('Eventos'!$B$6:$B$105&lt;=EOMONTH(A769,0)),--('Eventos'!$C$6:$C$105&gt;=A769),--((('Eventos'!$D$6:$D$105=B769)+('Eventos'!$D$6:$D$105="TODOS"))&gt;0),--('Eventos'!$G$6:$G$105="Ativo"),--('Eventos'!$I$6:$I$105="OK"),'Eventos'!$F$6:$F$105)))</f>
        <v/>
      </c>
      <c r="H769" s="44">
        <f>IF(OR(B769="",E769=""),"",MAX(0,E769*F769*G769))</f>
        <v/>
      </c>
      <c r="I769" s="44">
        <f>IF(H769="","",H769*'Parâmetros'!$B$6)</f>
        <v/>
      </c>
      <c r="J769" s="44">
        <f>IF(H769="","",H769*'Parâmetros'!$B$7)</f>
        <v/>
      </c>
      <c r="K769" s="44">
        <f>IF(H769="","",H769*'Parâmetros'!$B$8)</f>
        <v/>
      </c>
      <c r="L769" s="44">
        <f>IF(H769="","",IF('Parâmetros'!$B$5="Conservador",I769,IF('Parâmetros'!$B$5="Otimista",K769,J769)))</f>
        <v/>
      </c>
      <c r="M769" s="46">
        <f>IF(B769="","",IF(COUNTIFS('Histórico'!$B$6:$B$305,B769,'Histórico'!$J$6:$J$305,"&lt;&gt;")&gt;='Parâmetros'!$B$10,AVERAGEIFS('Histórico'!$K$6:$K$305,'Histórico'!$B$6:$B$305,B769,'Histórico'!$J$6:$J$305,"&lt;&gt;"),'Parâmetros'!$B$9))</f>
        <v/>
      </c>
      <c r="N769" s="44">
        <f>IF(L769="","",MAX(0,L769*(1-M769)))</f>
        <v/>
      </c>
      <c r="O769" s="44">
        <f>IF(L769="","",L769*(1+M769))</f>
        <v/>
      </c>
      <c r="P769" s="44">
        <f>IF(L769="","",IF(INDEX('Parâmetros'!$E$18:$E$117,MATCH(B769,'Parâmetros'!$A$18:$A$117,0))="","",INDEX('Parâmetros'!$E$18:$E$117,MATCH(B769,'Parâmetros'!$A$18:$A$117,0))+N(INDEX('Parâmetros'!$F$18:$F$117,MATCH(B769,'Parâmetros'!$A$18:$A$117,0)))-SUMIFS($L$6:L769,$B$6:B769,B769,$A$6:A769,"&lt;="&amp;A769)))</f>
        <v/>
      </c>
      <c r="Q769" s="44">
        <f>IF(P769="","",MAX(0,-P769))</f>
        <v/>
      </c>
      <c r="R769" s="43">
        <f>IF(B769="","",IF(L769="","SEM BASE",IF(P769="","ESTOQUE NÃO INFORMADO",IF(P769&lt;0,"RUPTURA PREVISTA",IF(D769="Sem histórico","USAR DEMANDA INICIAL",IF(D769="Histórico insuficiente","HISTÓRICO INSUFICIENTE","OK"))))))</f>
        <v/>
      </c>
    </row>
    <row r="770">
      <c r="A770" s="42">
        <f>IF(B770="","",EDATE(EOMONTH('Parâmetros'!$B$2,0)+1,MOD(ROW()-6,12)))</f>
        <v/>
      </c>
      <c r="B77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70" s="43">
        <f>IF(B770="","",INDEX('Parâmetros'!$B$18:$B$117,MATCH(B770,'Parâmetros'!$A$18:$A$117,0)))</f>
        <v/>
      </c>
      <c r="D770" s="43">
        <f>IF(B770="","",INDEX('Parâmetros'!$I$18:$I$117,MATCH(B770,'Parâmetros'!$A$18:$A$117,0)))</f>
        <v/>
      </c>
      <c r="E770" s="44">
        <f>IF(B770="","",IF(COUNTIFS('Histórico'!$B$6:$B$305,B770,'Histórico'!$A$6:$A$305,"&gt;="&amp;EDATE(EOMONTH('Parâmetros'!$B$2,0)+1,-'Parâmetros'!$B$4),'Histórico'!$A$6:$A$305,"&lt;="&amp;'Parâmetros'!$B$2,'Histórico'!$L$6:$L$305,"OK")&gt;='Parâmetros'!$B$11,AVERAGEIFS('Histórico'!$H$6:$H$305,'Histórico'!$B$6:$B$305,B770,'Histórico'!$A$6:$A$305,"&gt;="&amp;EDATE(EOMONTH('Parâmetros'!$B$2,0)+1,-'Parâmetros'!$B$4),'Histórico'!$A$6:$A$305,"&lt;="&amp;'Parâmetros'!$B$2,'Histórico'!$L$6:$L$305,"OK"),IF(INDEX('Parâmetros'!$G$18:$G$117,MATCH(B770,'Parâmetros'!$A$18:$A$117,0))="","",INDEX('Parâmetros'!$G$18:$G$117,MATCH(B770,'Parâmetros'!$A$18:$A$117,0)))))</f>
        <v/>
      </c>
      <c r="F770" s="45">
        <f>IF(B770="","",IF(COUNTIFS('Histórico'!$B$6:$B$305,B770,'Histórico'!$L$6:$L$305,"OK",'Histórico'!$M$6:$M$305,MONTH(A770),'Histórico'!$A$6:$A$305,"&lt;="&amp;'Parâmetros'!$B$2)&gt;='Parâmetros'!$B$12,MAX('Parâmetros'!$B$13,MIN('Parâmetros'!$B$14,IFERROR(AVERAGEIFS('Histórico'!$H$6:$H$305,'Histórico'!$B$6:$B$305,B770,'Histórico'!$L$6:$L$305,"OK",'Histórico'!$M$6:$M$305,MONTH(A770),'Histórico'!$A$6:$A$305,"&lt;="&amp;'Parâmetros'!$B$2)/AVERAGEIFS('Histórico'!$H$6:$H$305,'Histórico'!$B$6:$B$305,B770,'Histórico'!$L$6:$L$305,"OK",'Histórico'!$A$6:$A$305,"&lt;="&amp;'Parâmetros'!$B$2),1))),1))</f>
        <v/>
      </c>
      <c r="G770" s="45">
        <f>IF(OR(A770="",B770=""),"",MAX(0.1,1+SUMPRODUCT(--('Eventos'!$B$6:$B$105&lt;=EOMONTH(A770,0)),--('Eventos'!$C$6:$C$105&gt;=A770),--((('Eventos'!$D$6:$D$105=B770)+('Eventos'!$D$6:$D$105="TODOS"))&gt;0),--('Eventos'!$G$6:$G$105="Ativo"),--('Eventos'!$I$6:$I$105="OK"),'Eventos'!$F$6:$F$105)))</f>
        <v/>
      </c>
      <c r="H770" s="44">
        <f>IF(OR(B770="",E770=""),"",MAX(0,E770*F770*G770))</f>
        <v/>
      </c>
      <c r="I770" s="44">
        <f>IF(H770="","",H770*'Parâmetros'!$B$6)</f>
        <v/>
      </c>
      <c r="J770" s="44">
        <f>IF(H770="","",H770*'Parâmetros'!$B$7)</f>
        <v/>
      </c>
      <c r="K770" s="44">
        <f>IF(H770="","",H770*'Parâmetros'!$B$8)</f>
        <v/>
      </c>
      <c r="L770" s="44">
        <f>IF(H770="","",IF('Parâmetros'!$B$5="Conservador",I770,IF('Parâmetros'!$B$5="Otimista",K770,J770)))</f>
        <v/>
      </c>
      <c r="M770" s="46">
        <f>IF(B770="","",IF(COUNTIFS('Histórico'!$B$6:$B$305,B770,'Histórico'!$J$6:$J$305,"&lt;&gt;")&gt;='Parâmetros'!$B$10,AVERAGEIFS('Histórico'!$K$6:$K$305,'Histórico'!$B$6:$B$305,B770,'Histórico'!$J$6:$J$305,"&lt;&gt;"),'Parâmetros'!$B$9))</f>
        <v/>
      </c>
      <c r="N770" s="44">
        <f>IF(L770="","",MAX(0,L770*(1-M770)))</f>
        <v/>
      </c>
      <c r="O770" s="44">
        <f>IF(L770="","",L770*(1+M770))</f>
        <v/>
      </c>
      <c r="P770" s="44">
        <f>IF(L770="","",IF(INDEX('Parâmetros'!$E$18:$E$117,MATCH(B770,'Parâmetros'!$A$18:$A$117,0))="","",INDEX('Parâmetros'!$E$18:$E$117,MATCH(B770,'Parâmetros'!$A$18:$A$117,0))+N(INDEX('Parâmetros'!$F$18:$F$117,MATCH(B770,'Parâmetros'!$A$18:$A$117,0)))-SUMIFS($L$6:L770,$B$6:B770,B770,$A$6:A770,"&lt;="&amp;A770)))</f>
        <v/>
      </c>
      <c r="Q770" s="44">
        <f>IF(P770="","",MAX(0,-P770))</f>
        <v/>
      </c>
      <c r="R770" s="43">
        <f>IF(B770="","",IF(L770="","SEM BASE",IF(P770="","ESTOQUE NÃO INFORMADO",IF(P770&lt;0,"RUPTURA PREVISTA",IF(D770="Sem histórico","USAR DEMANDA INICIAL",IF(D770="Histórico insuficiente","HISTÓRICO INSUFICIENTE","OK"))))))</f>
        <v/>
      </c>
    </row>
    <row r="771">
      <c r="A771" s="42">
        <f>IF(B771="","",EDATE(EOMONTH('Parâmetros'!$B$2,0)+1,MOD(ROW()-6,12)))</f>
        <v/>
      </c>
      <c r="B77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71" s="43">
        <f>IF(B771="","",INDEX('Parâmetros'!$B$18:$B$117,MATCH(B771,'Parâmetros'!$A$18:$A$117,0)))</f>
        <v/>
      </c>
      <c r="D771" s="43">
        <f>IF(B771="","",INDEX('Parâmetros'!$I$18:$I$117,MATCH(B771,'Parâmetros'!$A$18:$A$117,0)))</f>
        <v/>
      </c>
      <c r="E771" s="44">
        <f>IF(B771="","",IF(COUNTIFS('Histórico'!$B$6:$B$305,B771,'Histórico'!$A$6:$A$305,"&gt;="&amp;EDATE(EOMONTH('Parâmetros'!$B$2,0)+1,-'Parâmetros'!$B$4),'Histórico'!$A$6:$A$305,"&lt;="&amp;'Parâmetros'!$B$2,'Histórico'!$L$6:$L$305,"OK")&gt;='Parâmetros'!$B$11,AVERAGEIFS('Histórico'!$H$6:$H$305,'Histórico'!$B$6:$B$305,B771,'Histórico'!$A$6:$A$305,"&gt;="&amp;EDATE(EOMONTH('Parâmetros'!$B$2,0)+1,-'Parâmetros'!$B$4),'Histórico'!$A$6:$A$305,"&lt;="&amp;'Parâmetros'!$B$2,'Histórico'!$L$6:$L$305,"OK"),IF(INDEX('Parâmetros'!$G$18:$G$117,MATCH(B771,'Parâmetros'!$A$18:$A$117,0))="","",INDEX('Parâmetros'!$G$18:$G$117,MATCH(B771,'Parâmetros'!$A$18:$A$117,0)))))</f>
        <v/>
      </c>
      <c r="F771" s="45">
        <f>IF(B771="","",IF(COUNTIFS('Histórico'!$B$6:$B$305,B771,'Histórico'!$L$6:$L$305,"OK",'Histórico'!$M$6:$M$305,MONTH(A771),'Histórico'!$A$6:$A$305,"&lt;="&amp;'Parâmetros'!$B$2)&gt;='Parâmetros'!$B$12,MAX('Parâmetros'!$B$13,MIN('Parâmetros'!$B$14,IFERROR(AVERAGEIFS('Histórico'!$H$6:$H$305,'Histórico'!$B$6:$B$305,B771,'Histórico'!$L$6:$L$305,"OK",'Histórico'!$M$6:$M$305,MONTH(A771),'Histórico'!$A$6:$A$305,"&lt;="&amp;'Parâmetros'!$B$2)/AVERAGEIFS('Histórico'!$H$6:$H$305,'Histórico'!$B$6:$B$305,B771,'Histórico'!$L$6:$L$305,"OK",'Histórico'!$A$6:$A$305,"&lt;="&amp;'Parâmetros'!$B$2),1))),1))</f>
        <v/>
      </c>
      <c r="G771" s="45">
        <f>IF(OR(A771="",B771=""),"",MAX(0.1,1+SUMPRODUCT(--('Eventos'!$B$6:$B$105&lt;=EOMONTH(A771,0)),--('Eventos'!$C$6:$C$105&gt;=A771),--((('Eventos'!$D$6:$D$105=B771)+('Eventos'!$D$6:$D$105="TODOS"))&gt;0),--('Eventos'!$G$6:$G$105="Ativo"),--('Eventos'!$I$6:$I$105="OK"),'Eventos'!$F$6:$F$105)))</f>
        <v/>
      </c>
      <c r="H771" s="44">
        <f>IF(OR(B771="",E771=""),"",MAX(0,E771*F771*G771))</f>
        <v/>
      </c>
      <c r="I771" s="44">
        <f>IF(H771="","",H771*'Parâmetros'!$B$6)</f>
        <v/>
      </c>
      <c r="J771" s="44">
        <f>IF(H771="","",H771*'Parâmetros'!$B$7)</f>
        <v/>
      </c>
      <c r="K771" s="44">
        <f>IF(H771="","",H771*'Parâmetros'!$B$8)</f>
        <v/>
      </c>
      <c r="L771" s="44">
        <f>IF(H771="","",IF('Parâmetros'!$B$5="Conservador",I771,IF('Parâmetros'!$B$5="Otimista",K771,J771)))</f>
        <v/>
      </c>
      <c r="M771" s="46">
        <f>IF(B771="","",IF(COUNTIFS('Histórico'!$B$6:$B$305,B771,'Histórico'!$J$6:$J$305,"&lt;&gt;")&gt;='Parâmetros'!$B$10,AVERAGEIFS('Histórico'!$K$6:$K$305,'Histórico'!$B$6:$B$305,B771,'Histórico'!$J$6:$J$305,"&lt;&gt;"),'Parâmetros'!$B$9))</f>
        <v/>
      </c>
      <c r="N771" s="44">
        <f>IF(L771="","",MAX(0,L771*(1-M771)))</f>
        <v/>
      </c>
      <c r="O771" s="44">
        <f>IF(L771="","",L771*(1+M771))</f>
        <v/>
      </c>
      <c r="P771" s="44">
        <f>IF(L771="","",IF(INDEX('Parâmetros'!$E$18:$E$117,MATCH(B771,'Parâmetros'!$A$18:$A$117,0))="","",INDEX('Parâmetros'!$E$18:$E$117,MATCH(B771,'Parâmetros'!$A$18:$A$117,0))+N(INDEX('Parâmetros'!$F$18:$F$117,MATCH(B771,'Parâmetros'!$A$18:$A$117,0)))-SUMIFS($L$6:L771,$B$6:B771,B771,$A$6:A771,"&lt;="&amp;A771)))</f>
        <v/>
      </c>
      <c r="Q771" s="44">
        <f>IF(P771="","",MAX(0,-P771))</f>
        <v/>
      </c>
      <c r="R771" s="43">
        <f>IF(B771="","",IF(L771="","SEM BASE",IF(P771="","ESTOQUE NÃO INFORMADO",IF(P771&lt;0,"RUPTURA PREVISTA",IF(D771="Sem histórico","USAR DEMANDA INICIAL",IF(D771="Histórico insuficiente","HISTÓRICO INSUFICIENTE","OK"))))))</f>
        <v/>
      </c>
    </row>
    <row r="772">
      <c r="A772" s="42">
        <f>IF(B772="","",EDATE(EOMONTH('Parâmetros'!$B$2,0)+1,MOD(ROW()-6,12)))</f>
        <v/>
      </c>
      <c r="B77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72" s="43">
        <f>IF(B772="","",INDEX('Parâmetros'!$B$18:$B$117,MATCH(B772,'Parâmetros'!$A$18:$A$117,0)))</f>
        <v/>
      </c>
      <c r="D772" s="43">
        <f>IF(B772="","",INDEX('Parâmetros'!$I$18:$I$117,MATCH(B772,'Parâmetros'!$A$18:$A$117,0)))</f>
        <v/>
      </c>
      <c r="E772" s="44">
        <f>IF(B772="","",IF(COUNTIFS('Histórico'!$B$6:$B$305,B772,'Histórico'!$A$6:$A$305,"&gt;="&amp;EDATE(EOMONTH('Parâmetros'!$B$2,0)+1,-'Parâmetros'!$B$4),'Histórico'!$A$6:$A$305,"&lt;="&amp;'Parâmetros'!$B$2,'Histórico'!$L$6:$L$305,"OK")&gt;='Parâmetros'!$B$11,AVERAGEIFS('Histórico'!$H$6:$H$305,'Histórico'!$B$6:$B$305,B772,'Histórico'!$A$6:$A$305,"&gt;="&amp;EDATE(EOMONTH('Parâmetros'!$B$2,0)+1,-'Parâmetros'!$B$4),'Histórico'!$A$6:$A$305,"&lt;="&amp;'Parâmetros'!$B$2,'Histórico'!$L$6:$L$305,"OK"),IF(INDEX('Parâmetros'!$G$18:$G$117,MATCH(B772,'Parâmetros'!$A$18:$A$117,0))="","",INDEX('Parâmetros'!$G$18:$G$117,MATCH(B772,'Parâmetros'!$A$18:$A$117,0)))))</f>
        <v/>
      </c>
      <c r="F772" s="45">
        <f>IF(B772="","",IF(COUNTIFS('Histórico'!$B$6:$B$305,B772,'Histórico'!$L$6:$L$305,"OK",'Histórico'!$M$6:$M$305,MONTH(A772),'Histórico'!$A$6:$A$305,"&lt;="&amp;'Parâmetros'!$B$2)&gt;='Parâmetros'!$B$12,MAX('Parâmetros'!$B$13,MIN('Parâmetros'!$B$14,IFERROR(AVERAGEIFS('Histórico'!$H$6:$H$305,'Histórico'!$B$6:$B$305,B772,'Histórico'!$L$6:$L$305,"OK",'Histórico'!$M$6:$M$305,MONTH(A772),'Histórico'!$A$6:$A$305,"&lt;="&amp;'Parâmetros'!$B$2)/AVERAGEIFS('Histórico'!$H$6:$H$305,'Histórico'!$B$6:$B$305,B772,'Histórico'!$L$6:$L$305,"OK",'Histórico'!$A$6:$A$305,"&lt;="&amp;'Parâmetros'!$B$2),1))),1))</f>
        <v/>
      </c>
      <c r="G772" s="45">
        <f>IF(OR(A772="",B772=""),"",MAX(0.1,1+SUMPRODUCT(--('Eventos'!$B$6:$B$105&lt;=EOMONTH(A772,0)),--('Eventos'!$C$6:$C$105&gt;=A772),--((('Eventos'!$D$6:$D$105=B772)+('Eventos'!$D$6:$D$105="TODOS"))&gt;0),--('Eventos'!$G$6:$G$105="Ativo"),--('Eventos'!$I$6:$I$105="OK"),'Eventos'!$F$6:$F$105)))</f>
        <v/>
      </c>
      <c r="H772" s="44">
        <f>IF(OR(B772="",E772=""),"",MAX(0,E772*F772*G772))</f>
        <v/>
      </c>
      <c r="I772" s="44">
        <f>IF(H772="","",H772*'Parâmetros'!$B$6)</f>
        <v/>
      </c>
      <c r="J772" s="44">
        <f>IF(H772="","",H772*'Parâmetros'!$B$7)</f>
        <v/>
      </c>
      <c r="K772" s="44">
        <f>IF(H772="","",H772*'Parâmetros'!$B$8)</f>
        <v/>
      </c>
      <c r="L772" s="44">
        <f>IF(H772="","",IF('Parâmetros'!$B$5="Conservador",I772,IF('Parâmetros'!$B$5="Otimista",K772,J772)))</f>
        <v/>
      </c>
      <c r="M772" s="46">
        <f>IF(B772="","",IF(COUNTIFS('Histórico'!$B$6:$B$305,B772,'Histórico'!$J$6:$J$305,"&lt;&gt;")&gt;='Parâmetros'!$B$10,AVERAGEIFS('Histórico'!$K$6:$K$305,'Histórico'!$B$6:$B$305,B772,'Histórico'!$J$6:$J$305,"&lt;&gt;"),'Parâmetros'!$B$9))</f>
        <v/>
      </c>
      <c r="N772" s="44">
        <f>IF(L772="","",MAX(0,L772*(1-M772)))</f>
        <v/>
      </c>
      <c r="O772" s="44">
        <f>IF(L772="","",L772*(1+M772))</f>
        <v/>
      </c>
      <c r="P772" s="44">
        <f>IF(L772="","",IF(INDEX('Parâmetros'!$E$18:$E$117,MATCH(B772,'Parâmetros'!$A$18:$A$117,0))="","",INDEX('Parâmetros'!$E$18:$E$117,MATCH(B772,'Parâmetros'!$A$18:$A$117,0))+N(INDEX('Parâmetros'!$F$18:$F$117,MATCH(B772,'Parâmetros'!$A$18:$A$117,0)))-SUMIFS($L$6:L772,$B$6:B772,B772,$A$6:A772,"&lt;="&amp;A772)))</f>
        <v/>
      </c>
      <c r="Q772" s="44">
        <f>IF(P772="","",MAX(0,-P772))</f>
        <v/>
      </c>
      <c r="R772" s="43">
        <f>IF(B772="","",IF(L772="","SEM BASE",IF(P772="","ESTOQUE NÃO INFORMADO",IF(P772&lt;0,"RUPTURA PREVISTA",IF(D772="Sem histórico","USAR DEMANDA INICIAL",IF(D772="Histórico insuficiente","HISTÓRICO INSUFICIENTE","OK"))))))</f>
        <v/>
      </c>
    </row>
    <row r="773">
      <c r="A773" s="42">
        <f>IF(B773="","",EDATE(EOMONTH('Parâmetros'!$B$2,0)+1,MOD(ROW()-6,12)))</f>
        <v/>
      </c>
      <c r="B77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73" s="43">
        <f>IF(B773="","",INDEX('Parâmetros'!$B$18:$B$117,MATCH(B773,'Parâmetros'!$A$18:$A$117,0)))</f>
        <v/>
      </c>
      <c r="D773" s="43">
        <f>IF(B773="","",INDEX('Parâmetros'!$I$18:$I$117,MATCH(B773,'Parâmetros'!$A$18:$A$117,0)))</f>
        <v/>
      </c>
      <c r="E773" s="44">
        <f>IF(B773="","",IF(COUNTIFS('Histórico'!$B$6:$B$305,B773,'Histórico'!$A$6:$A$305,"&gt;="&amp;EDATE(EOMONTH('Parâmetros'!$B$2,0)+1,-'Parâmetros'!$B$4),'Histórico'!$A$6:$A$305,"&lt;="&amp;'Parâmetros'!$B$2,'Histórico'!$L$6:$L$305,"OK")&gt;='Parâmetros'!$B$11,AVERAGEIFS('Histórico'!$H$6:$H$305,'Histórico'!$B$6:$B$305,B773,'Histórico'!$A$6:$A$305,"&gt;="&amp;EDATE(EOMONTH('Parâmetros'!$B$2,0)+1,-'Parâmetros'!$B$4),'Histórico'!$A$6:$A$305,"&lt;="&amp;'Parâmetros'!$B$2,'Histórico'!$L$6:$L$305,"OK"),IF(INDEX('Parâmetros'!$G$18:$G$117,MATCH(B773,'Parâmetros'!$A$18:$A$117,0))="","",INDEX('Parâmetros'!$G$18:$G$117,MATCH(B773,'Parâmetros'!$A$18:$A$117,0)))))</f>
        <v/>
      </c>
      <c r="F773" s="45">
        <f>IF(B773="","",IF(COUNTIFS('Histórico'!$B$6:$B$305,B773,'Histórico'!$L$6:$L$305,"OK",'Histórico'!$M$6:$M$305,MONTH(A773),'Histórico'!$A$6:$A$305,"&lt;="&amp;'Parâmetros'!$B$2)&gt;='Parâmetros'!$B$12,MAX('Parâmetros'!$B$13,MIN('Parâmetros'!$B$14,IFERROR(AVERAGEIFS('Histórico'!$H$6:$H$305,'Histórico'!$B$6:$B$305,B773,'Histórico'!$L$6:$L$305,"OK",'Histórico'!$M$6:$M$305,MONTH(A773),'Histórico'!$A$6:$A$305,"&lt;="&amp;'Parâmetros'!$B$2)/AVERAGEIFS('Histórico'!$H$6:$H$305,'Histórico'!$B$6:$B$305,B773,'Histórico'!$L$6:$L$305,"OK",'Histórico'!$A$6:$A$305,"&lt;="&amp;'Parâmetros'!$B$2),1))),1))</f>
        <v/>
      </c>
      <c r="G773" s="45">
        <f>IF(OR(A773="",B773=""),"",MAX(0.1,1+SUMPRODUCT(--('Eventos'!$B$6:$B$105&lt;=EOMONTH(A773,0)),--('Eventos'!$C$6:$C$105&gt;=A773),--((('Eventos'!$D$6:$D$105=B773)+('Eventos'!$D$6:$D$105="TODOS"))&gt;0),--('Eventos'!$G$6:$G$105="Ativo"),--('Eventos'!$I$6:$I$105="OK"),'Eventos'!$F$6:$F$105)))</f>
        <v/>
      </c>
      <c r="H773" s="44">
        <f>IF(OR(B773="",E773=""),"",MAX(0,E773*F773*G773))</f>
        <v/>
      </c>
      <c r="I773" s="44">
        <f>IF(H773="","",H773*'Parâmetros'!$B$6)</f>
        <v/>
      </c>
      <c r="J773" s="44">
        <f>IF(H773="","",H773*'Parâmetros'!$B$7)</f>
        <v/>
      </c>
      <c r="K773" s="44">
        <f>IF(H773="","",H773*'Parâmetros'!$B$8)</f>
        <v/>
      </c>
      <c r="L773" s="44">
        <f>IF(H773="","",IF('Parâmetros'!$B$5="Conservador",I773,IF('Parâmetros'!$B$5="Otimista",K773,J773)))</f>
        <v/>
      </c>
      <c r="M773" s="46">
        <f>IF(B773="","",IF(COUNTIFS('Histórico'!$B$6:$B$305,B773,'Histórico'!$J$6:$J$305,"&lt;&gt;")&gt;='Parâmetros'!$B$10,AVERAGEIFS('Histórico'!$K$6:$K$305,'Histórico'!$B$6:$B$305,B773,'Histórico'!$J$6:$J$305,"&lt;&gt;"),'Parâmetros'!$B$9))</f>
        <v/>
      </c>
      <c r="N773" s="44">
        <f>IF(L773="","",MAX(0,L773*(1-M773)))</f>
        <v/>
      </c>
      <c r="O773" s="44">
        <f>IF(L773="","",L773*(1+M773))</f>
        <v/>
      </c>
      <c r="P773" s="44">
        <f>IF(L773="","",IF(INDEX('Parâmetros'!$E$18:$E$117,MATCH(B773,'Parâmetros'!$A$18:$A$117,0))="","",INDEX('Parâmetros'!$E$18:$E$117,MATCH(B773,'Parâmetros'!$A$18:$A$117,0))+N(INDEX('Parâmetros'!$F$18:$F$117,MATCH(B773,'Parâmetros'!$A$18:$A$117,0)))-SUMIFS($L$6:L773,$B$6:B773,B773,$A$6:A773,"&lt;="&amp;A773)))</f>
        <v/>
      </c>
      <c r="Q773" s="44">
        <f>IF(P773="","",MAX(0,-P773))</f>
        <v/>
      </c>
      <c r="R773" s="43">
        <f>IF(B773="","",IF(L773="","SEM BASE",IF(P773="","ESTOQUE NÃO INFORMADO",IF(P773&lt;0,"RUPTURA PREVISTA",IF(D773="Sem histórico","USAR DEMANDA INICIAL",IF(D773="Histórico insuficiente","HISTÓRICO INSUFICIENTE","OK"))))))</f>
        <v/>
      </c>
    </row>
    <row r="774">
      <c r="A774" s="42">
        <f>IF(B774="","",EDATE(EOMONTH('Parâmetros'!$B$2,0)+1,MOD(ROW()-6,12)))</f>
        <v/>
      </c>
      <c r="B77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74" s="43">
        <f>IF(B774="","",INDEX('Parâmetros'!$B$18:$B$117,MATCH(B774,'Parâmetros'!$A$18:$A$117,0)))</f>
        <v/>
      </c>
      <c r="D774" s="43">
        <f>IF(B774="","",INDEX('Parâmetros'!$I$18:$I$117,MATCH(B774,'Parâmetros'!$A$18:$A$117,0)))</f>
        <v/>
      </c>
      <c r="E774" s="44">
        <f>IF(B774="","",IF(COUNTIFS('Histórico'!$B$6:$B$305,B774,'Histórico'!$A$6:$A$305,"&gt;="&amp;EDATE(EOMONTH('Parâmetros'!$B$2,0)+1,-'Parâmetros'!$B$4),'Histórico'!$A$6:$A$305,"&lt;="&amp;'Parâmetros'!$B$2,'Histórico'!$L$6:$L$305,"OK")&gt;='Parâmetros'!$B$11,AVERAGEIFS('Histórico'!$H$6:$H$305,'Histórico'!$B$6:$B$305,B774,'Histórico'!$A$6:$A$305,"&gt;="&amp;EDATE(EOMONTH('Parâmetros'!$B$2,0)+1,-'Parâmetros'!$B$4),'Histórico'!$A$6:$A$305,"&lt;="&amp;'Parâmetros'!$B$2,'Histórico'!$L$6:$L$305,"OK"),IF(INDEX('Parâmetros'!$G$18:$G$117,MATCH(B774,'Parâmetros'!$A$18:$A$117,0))="","",INDEX('Parâmetros'!$G$18:$G$117,MATCH(B774,'Parâmetros'!$A$18:$A$117,0)))))</f>
        <v/>
      </c>
      <c r="F774" s="45">
        <f>IF(B774="","",IF(COUNTIFS('Histórico'!$B$6:$B$305,B774,'Histórico'!$L$6:$L$305,"OK",'Histórico'!$M$6:$M$305,MONTH(A774),'Histórico'!$A$6:$A$305,"&lt;="&amp;'Parâmetros'!$B$2)&gt;='Parâmetros'!$B$12,MAX('Parâmetros'!$B$13,MIN('Parâmetros'!$B$14,IFERROR(AVERAGEIFS('Histórico'!$H$6:$H$305,'Histórico'!$B$6:$B$305,B774,'Histórico'!$L$6:$L$305,"OK",'Histórico'!$M$6:$M$305,MONTH(A774),'Histórico'!$A$6:$A$305,"&lt;="&amp;'Parâmetros'!$B$2)/AVERAGEIFS('Histórico'!$H$6:$H$305,'Histórico'!$B$6:$B$305,B774,'Histórico'!$L$6:$L$305,"OK",'Histórico'!$A$6:$A$305,"&lt;="&amp;'Parâmetros'!$B$2),1))),1))</f>
        <v/>
      </c>
      <c r="G774" s="45">
        <f>IF(OR(A774="",B774=""),"",MAX(0.1,1+SUMPRODUCT(--('Eventos'!$B$6:$B$105&lt;=EOMONTH(A774,0)),--('Eventos'!$C$6:$C$105&gt;=A774),--((('Eventos'!$D$6:$D$105=B774)+('Eventos'!$D$6:$D$105="TODOS"))&gt;0),--('Eventos'!$G$6:$G$105="Ativo"),--('Eventos'!$I$6:$I$105="OK"),'Eventos'!$F$6:$F$105)))</f>
        <v/>
      </c>
      <c r="H774" s="44">
        <f>IF(OR(B774="",E774=""),"",MAX(0,E774*F774*G774))</f>
        <v/>
      </c>
      <c r="I774" s="44">
        <f>IF(H774="","",H774*'Parâmetros'!$B$6)</f>
        <v/>
      </c>
      <c r="J774" s="44">
        <f>IF(H774="","",H774*'Parâmetros'!$B$7)</f>
        <v/>
      </c>
      <c r="K774" s="44">
        <f>IF(H774="","",H774*'Parâmetros'!$B$8)</f>
        <v/>
      </c>
      <c r="L774" s="44">
        <f>IF(H774="","",IF('Parâmetros'!$B$5="Conservador",I774,IF('Parâmetros'!$B$5="Otimista",K774,J774)))</f>
        <v/>
      </c>
      <c r="M774" s="46">
        <f>IF(B774="","",IF(COUNTIFS('Histórico'!$B$6:$B$305,B774,'Histórico'!$J$6:$J$305,"&lt;&gt;")&gt;='Parâmetros'!$B$10,AVERAGEIFS('Histórico'!$K$6:$K$305,'Histórico'!$B$6:$B$305,B774,'Histórico'!$J$6:$J$305,"&lt;&gt;"),'Parâmetros'!$B$9))</f>
        <v/>
      </c>
      <c r="N774" s="44">
        <f>IF(L774="","",MAX(0,L774*(1-M774)))</f>
        <v/>
      </c>
      <c r="O774" s="44">
        <f>IF(L774="","",L774*(1+M774))</f>
        <v/>
      </c>
      <c r="P774" s="44">
        <f>IF(L774="","",IF(INDEX('Parâmetros'!$E$18:$E$117,MATCH(B774,'Parâmetros'!$A$18:$A$117,0))="","",INDEX('Parâmetros'!$E$18:$E$117,MATCH(B774,'Parâmetros'!$A$18:$A$117,0))+N(INDEX('Parâmetros'!$F$18:$F$117,MATCH(B774,'Parâmetros'!$A$18:$A$117,0)))-SUMIFS($L$6:L774,$B$6:B774,B774,$A$6:A774,"&lt;="&amp;A774)))</f>
        <v/>
      </c>
      <c r="Q774" s="44">
        <f>IF(P774="","",MAX(0,-P774))</f>
        <v/>
      </c>
      <c r="R774" s="43">
        <f>IF(B774="","",IF(L774="","SEM BASE",IF(P774="","ESTOQUE NÃO INFORMADO",IF(P774&lt;0,"RUPTURA PREVISTA",IF(D774="Sem histórico","USAR DEMANDA INICIAL",IF(D774="Histórico insuficiente","HISTÓRICO INSUFICIENTE","OK"))))))</f>
        <v/>
      </c>
    </row>
    <row r="775">
      <c r="A775" s="42">
        <f>IF(B775="","",EDATE(EOMONTH('Parâmetros'!$B$2,0)+1,MOD(ROW()-6,12)))</f>
        <v/>
      </c>
      <c r="B77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75" s="43">
        <f>IF(B775="","",INDEX('Parâmetros'!$B$18:$B$117,MATCH(B775,'Parâmetros'!$A$18:$A$117,0)))</f>
        <v/>
      </c>
      <c r="D775" s="43">
        <f>IF(B775="","",INDEX('Parâmetros'!$I$18:$I$117,MATCH(B775,'Parâmetros'!$A$18:$A$117,0)))</f>
        <v/>
      </c>
      <c r="E775" s="44">
        <f>IF(B775="","",IF(COUNTIFS('Histórico'!$B$6:$B$305,B775,'Histórico'!$A$6:$A$305,"&gt;="&amp;EDATE(EOMONTH('Parâmetros'!$B$2,0)+1,-'Parâmetros'!$B$4),'Histórico'!$A$6:$A$305,"&lt;="&amp;'Parâmetros'!$B$2,'Histórico'!$L$6:$L$305,"OK")&gt;='Parâmetros'!$B$11,AVERAGEIFS('Histórico'!$H$6:$H$305,'Histórico'!$B$6:$B$305,B775,'Histórico'!$A$6:$A$305,"&gt;="&amp;EDATE(EOMONTH('Parâmetros'!$B$2,0)+1,-'Parâmetros'!$B$4),'Histórico'!$A$6:$A$305,"&lt;="&amp;'Parâmetros'!$B$2,'Histórico'!$L$6:$L$305,"OK"),IF(INDEX('Parâmetros'!$G$18:$G$117,MATCH(B775,'Parâmetros'!$A$18:$A$117,0))="","",INDEX('Parâmetros'!$G$18:$G$117,MATCH(B775,'Parâmetros'!$A$18:$A$117,0)))))</f>
        <v/>
      </c>
      <c r="F775" s="45">
        <f>IF(B775="","",IF(COUNTIFS('Histórico'!$B$6:$B$305,B775,'Histórico'!$L$6:$L$305,"OK",'Histórico'!$M$6:$M$305,MONTH(A775),'Histórico'!$A$6:$A$305,"&lt;="&amp;'Parâmetros'!$B$2)&gt;='Parâmetros'!$B$12,MAX('Parâmetros'!$B$13,MIN('Parâmetros'!$B$14,IFERROR(AVERAGEIFS('Histórico'!$H$6:$H$305,'Histórico'!$B$6:$B$305,B775,'Histórico'!$L$6:$L$305,"OK",'Histórico'!$M$6:$M$305,MONTH(A775),'Histórico'!$A$6:$A$305,"&lt;="&amp;'Parâmetros'!$B$2)/AVERAGEIFS('Histórico'!$H$6:$H$305,'Histórico'!$B$6:$B$305,B775,'Histórico'!$L$6:$L$305,"OK",'Histórico'!$A$6:$A$305,"&lt;="&amp;'Parâmetros'!$B$2),1))),1))</f>
        <v/>
      </c>
      <c r="G775" s="45">
        <f>IF(OR(A775="",B775=""),"",MAX(0.1,1+SUMPRODUCT(--('Eventos'!$B$6:$B$105&lt;=EOMONTH(A775,0)),--('Eventos'!$C$6:$C$105&gt;=A775),--((('Eventos'!$D$6:$D$105=B775)+('Eventos'!$D$6:$D$105="TODOS"))&gt;0),--('Eventos'!$G$6:$G$105="Ativo"),--('Eventos'!$I$6:$I$105="OK"),'Eventos'!$F$6:$F$105)))</f>
        <v/>
      </c>
      <c r="H775" s="44">
        <f>IF(OR(B775="",E775=""),"",MAX(0,E775*F775*G775))</f>
        <v/>
      </c>
      <c r="I775" s="44">
        <f>IF(H775="","",H775*'Parâmetros'!$B$6)</f>
        <v/>
      </c>
      <c r="J775" s="44">
        <f>IF(H775="","",H775*'Parâmetros'!$B$7)</f>
        <v/>
      </c>
      <c r="K775" s="44">
        <f>IF(H775="","",H775*'Parâmetros'!$B$8)</f>
        <v/>
      </c>
      <c r="L775" s="44">
        <f>IF(H775="","",IF('Parâmetros'!$B$5="Conservador",I775,IF('Parâmetros'!$B$5="Otimista",K775,J775)))</f>
        <v/>
      </c>
      <c r="M775" s="46">
        <f>IF(B775="","",IF(COUNTIFS('Histórico'!$B$6:$B$305,B775,'Histórico'!$J$6:$J$305,"&lt;&gt;")&gt;='Parâmetros'!$B$10,AVERAGEIFS('Histórico'!$K$6:$K$305,'Histórico'!$B$6:$B$305,B775,'Histórico'!$J$6:$J$305,"&lt;&gt;"),'Parâmetros'!$B$9))</f>
        <v/>
      </c>
      <c r="N775" s="44">
        <f>IF(L775="","",MAX(0,L775*(1-M775)))</f>
        <v/>
      </c>
      <c r="O775" s="44">
        <f>IF(L775="","",L775*(1+M775))</f>
        <v/>
      </c>
      <c r="P775" s="44">
        <f>IF(L775="","",IF(INDEX('Parâmetros'!$E$18:$E$117,MATCH(B775,'Parâmetros'!$A$18:$A$117,0))="","",INDEX('Parâmetros'!$E$18:$E$117,MATCH(B775,'Parâmetros'!$A$18:$A$117,0))+N(INDEX('Parâmetros'!$F$18:$F$117,MATCH(B775,'Parâmetros'!$A$18:$A$117,0)))-SUMIFS($L$6:L775,$B$6:B775,B775,$A$6:A775,"&lt;="&amp;A775)))</f>
        <v/>
      </c>
      <c r="Q775" s="44">
        <f>IF(P775="","",MAX(0,-P775))</f>
        <v/>
      </c>
      <c r="R775" s="43">
        <f>IF(B775="","",IF(L775="","SEM BASE",IF(P775="","ESTOQUE NÃO INFORMADO",IF(P775&lt;0,"RUPTURA PREVISTA",IF(D775="Sem histórico","USAR DEMANDA INICIAL",IF(D775="Histórico insuficiente","HISTÓRICO INSUFICIENTE","OK"))))))</f>
        <v/>
      </c>
    </row>
    <row r="776">
      <c r="A776" s="42">
        <f>IF(B776="","",EDATE(EOMONTH('Parâmetros'!$B$2,0)+1,MOD(ROW()-6,12)))</f>
        <v/>
      </c>
      <c r="B77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76" s="43">
        <f>IF(B776="","",INDEX('Parâmetros'!$B$18:$B$117,MATCH(B776,'Parâmetros'!$A$18:$A$117,0)))</f>
        <v/>
      </c>
      <c r="D776" s="43">
        <f>IF(B776="","",INDEX('Parâmetros'!$I$18:$I$117,MATCH(B776,'Parâmetros'!$A$18:$A$117,0)))</f>
        <v/>
      </c>
      <c r="E776" s="44">
        <f>IF(B776="","",IF(COUNTIFS('Histórico'!$B$6:$B$305,B776,'Histórico'!$A$6:$A$305,"&gt;="&amp;EDATE(EOMONTH('Parâmetros'!$B$2,0)+1,-'Parâmetros'!$B$4),'Histórico'!$A$6:$A$305,"&lt;="&amp;'Parâmetros'!$B$2,'Histórico'!$L$6:$L$305,"OK")&gt;='Parâmetros'!$B$11,AVERAGEIFS('Histórico'!$H$6:$H$305,'Histórico'!$B$6:$B$305,B776,'Histórico'!$A$6:$A$305,"&gt;="&amp;EDATE(EOMONTH('Parâmetros'!$B$2,0)+1,-'Parâmetros'!$B$4),'Histórico'!$A$6:$A$305,"&lt;="&amp;'Parâmetros'!$B$2,'Histórico'!$L$6:$L$305,"OK"),IF(INDEX('Parâmetros'!$G$18:$G$117,MATCH(B776,'Parâmetros'!$A$18:$A$117,0))="","",INDEX('Parâmetros'!$G$18:$G$117,MATCH(B776,'Parâmetros'!$A$18:$A$117,0)))))</f>
        <v/>
      </c>
      <c r="F776" s="45">
        <f>IF(B776="","",IF(COUNTIFS('Histórico'!$B$6:$B$305,B776,'Histórico'!$L$6:$L$305,"OK",'Histórico'!$M$6:$M$305,MONTH(A776),'Histórico'!$A$6:$A$305,"&lt;="&amp;'Parâmetros'!$B$2)&gt;='Parâmetros'!$B$12,MAX('Parâmetros'!$B$13,MIN('Parâmetros'!$B$14,IFERROR(AVERAGEIFS('Histórico'!$H$6:$H$305,'Histórico'!$B$6:$B$305,B776,'Histórico'!$L$6:$L$305,"OK",'Histórico'!$M$6:$M$305,MONTH(A776),'Histórico'!$A$6:$A$305,"&lt;="&amp;'Parâmetros'!$B$2)/AVERAGEIFS('Histórico'!$H$6:$H$305,'Histórico'!$B$6:$B$305,B776,'Histórico'!$L$6:$L$305,"OK",'Histórico'!$A$6:$A$305,"&lt;="&amp;'Parâmetros'!$B$2),1))),1))</f>
        <v/>
      </c>
      <c r="G776" s="45">
        <f>IF(OR(A776="",B776=""),"",MAX(0.1,1+SUMPRODUCT(--('Eventos'!$B$6:$B$105&lt;=EOMONTH(A776,0)),--('Eventos'!$C$6:$C$105&gt;=A776),--((('Eventos'!$D$6:$D$105=B776)+('Eventos'!$D$6:$D$105="TODOS"))&gt;0),--('Eventos'!$G$6:$G$105="Ativo"),--('Eventos'!$I$6:$I$105="OK"),'Eventos'!$F$6:$F$105)))</f>
        <v/>
      </c>
      <c r="H776" s="44">
        <f>IF(OR(B776="",E776=""),"",MAX(0,E776*F776*G776))</f>
        <v/>
      </c>
      <c r="I776" s="44">
        <f>IF(H776="","",H776*'Parâmetros'!$B$6)</f>
        <v/>
      </c>
      <c r="J776" s="44">
        <f>IF(H776="","",H776*'Parâmetros'!$B$7)</f>
        <v/>
      </c>
      <c r="K776" s="44">
        <f>IF(H776="","",H776*'Parâmetros'!$B$8)</f>
        <v/>
      </c>
      <c r="L776" s="44">
        <f>IF(H776="","",IF('Parâmetros'!$B$5="Conservador",I776,IF('Parâmetros'!$B$5="Otimista",K776,J776)))</f>
        <v/>
      </c>
      <c r="M776" s="46">
        <f>IF(B776="","",IF(COUNTIFS('Histórico'!$B$6:$B$305,B776,'Histórico'!$J$6:$J$305,"&lt;&gt;")&gt;='Parâmetros'!$B$10,AVERAGEIFS('Histórico'!$K$6:$K$305,'Histórico'!$B$6:$B$305,B776,'Histórico'!$J$6:$J$305,"&lt;&gt;"),'Parâmetros'!$B$9))</f>
        <v/>
      </c>
      <c r="N776" s="44">
        <f>IF(L776="","",MAX(0,L776*(1-M776)))</f>
        <v/>
      </c>
      <c r="O776" s="44">
        <f>IF(L776="","",L776*(1+M776))</f>
        <v/>
      </c>
      <c r="P776" s="44">
        <f>IF(L776="","",IF(INDEX('Parâmetros'!$E$18:$E$117,MATCH(B776,'Parâmetros'!$A$18:$A$117,0))="","",INDEX('Parâmetros'!$E$18:$E$117,MATCH(B776,'Parâmetros'!$A$18:$A$117,0))+N(INDEX('Parâmetros'!$F$18:$F$117,MATCH(B776,'Parâmetros'!$A$18:$A$117,0)))-SUMIFS($L$6:L776,$B$6:B776,B776,$A$6:A776,"&lt;="&amp;A776)))</f>
        <v/>
      </c>
      <c r="Q776" s="44">
        <f>IF(P776="","",MAX(0,-P776))</f>
        <v/>
      </c>
      <c r="R776" s="43">
        <f>IF(B776="","",IF(L776="","SEM BASE",IF(P776="","ESTOQUE NÃO INFORMADO",IF(P776&lt;0,"RUPTURA PREVISTA",IF(D776="Sem histórico","USAR DEMANDA INICIAL",IF(D776="Histórico insuficiente","HISTÓRICO INSUFICIENTE","OK"))))))</f>
        <v/>
      </c>
    </row>
    <row r="777">
      <c r="A777" s="42">
        <f>IF(B777="","",EDATE(EOMONTH('Parâmetros'!$B$2,0)+1,MOD(ROW()-6,12)))</f>
        <v/>
      </c>
      <c r="B77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77" s="43">
        <f>IF(B777="","",INDEX('Parâmetros'!$B$18:$B$117,MATCH(B777,'Parâmetros'!$A$18:$A$117,0)))</f>
        <v/>
      </c>
      <c r="D777" s="43">
        <f>IF(B777="","",INDEX('Parâmetros'!$I$18:$I$117,MATCH(B777,'Parâmetros'!$A$18:$A$117,0)))</f>
        <v/>
      </c>
      <c r="E777" s="44">
        <f>IF(B777="","",IF(COUNTIFS('Histórico'!$B$6:$B$305,B777,'Histórico'!$A$6:$A$305,"&gt;="&amp;EDATE(EOMONTH('Parâmetros'!$B$2,0)+1,-'Parâmetros'!$B$4),'Histórico'!$A$6:$A$305,"&lt;="&amp;'Parâmetros'!$B$2,'Histórico'!$L$6:$L$305,"OK")&gt;='Parâmetros'!$B$11,AVERAGEIFS('Histórico'!$H$6:$H$305,'Histórico'!$B$6:$B$305,B777,'Histórico'!$A$6:$A$305,"&gt;="&amp;EDATE(EOMONTH('Parâmetros'!$B$2,0)+1,-'Parâmetros'!$B$4),'Histórico'!$A$6:$A$305,"&lt;="&amp;'Parâmetros'!$B$2,'Histórico'!$L$6:$L$305,"OK"),IF(INDEX('Parâmetros'!$G$18:$G$117,MATCH(B777,'Parâmetros'!$A$18:$A$117,0))="","",INDEX('Parâmetros'!$G$18:$G$117,MATCH(B777,'Parâmetros'!$A$18:$A$117,0)))))</f>
        <v/>
      </c>
      <c r="F777" s="45">
        <f>IF(B777="","",IF(COUNTIFS('Histórico'!$B$6:$B$305,B777,'Histórico'!$L$6:$L$305,"OK",'Histórico'!$M$6:$M$305,MONTH(A777),'Histórico'!$A$6:$A$305,"&lt;="&amp;'Parâmetros'!$B$2)&gt;='Parâmetros'!$B$12,MAX('Parâmetros'!$B$13,MIN('Parâmetros'!$B$14,IFERROR(AVERAGEIFS('Histórico'!$H$6:$H$305,'Histórico'!$B$6:$B$305,B777,'Histórico'!$L$6:$L$305,"OK",'Histórico'!$M$6:$M$305,MONTH(A777),'Histórico'!$A$6:$A$305,"&lt;="&amp;'Parâmetros'!$B$2)/AVERAGEIFS('Histórico'!$H$6:$H$305,'Histórico'!$B$6:$B$305,B777,'Histórico'!$L$6:$L$305,"OK",'Histórico'!$A$6:$A$305,"&lt;="&amp;'Parâmetros'!$B$2),1))),1))</f>
        <v/>
      </c>
      <c r="G777" s="45">
        <f>IF(OR(A777="",B777=""),"",MAX(0.1,1+SUMPRODUCT(--('Eventos'!$B$6:$B$105&lt;=EOMONTH(A777,0)),--('Eventos'!$C$6:$C$105&gt;=A777),--((('Eventos'!$D$6:$D$105=B777)+('Eventos'!$D$6:$D$105="TODOS"))&gt;0),--('Eventos'!$G$6:$G$105="Ativo"),--('Eventos'!$I$6:$I$105="OK"),'Eventos'!$F$6:$F$105)))</f>
        <v/>
      </c>
      <c r="H777" s="44">
        <f>IF(OR(B777="",E777=""),"",MAX(0,E777*F777*G777))</f>
        <v/>
      </c>
      <c r="I777" s="44">
        <f>IF(H777="","",H777*'Parâmetros'!$B$6)</f>
        <v/>
      </c>
      <c r="J777" s="44">
        <f>IF(H777="","",H777*'Parâmetros'!$B$7)</f>
        <v/>
      </c>
      <c r="K777" s="44">
        <f>IF(H777="","",H777*'Parâmetros'!$B$8)</f>
        <v/>
      </c>
      <c r="L777" s="44">
        <f>IF(H777="","",IF('Parâmetros'!$B$5="Conservador",I777,IF('Parâmetros'!$B$5="Otimista",K777,J777)))</f>
        <v/>
      </c>
      <c r="M777" s="46">
        <f>IF(B777="","",IF(COUNTIFS('Histórico'!$B$6:$B$305,B777,'Histórico'!$J$6:$J$305,"&lt;&gt;")&gt;='Parâmetros'!$B$10,AVERAGEIFS('Histórico'!$K$6:$K$305,'Histórico'!$B$6:$B$305,B777,'Histórico'!$J$6:$J$305,"&lt;&gt;"),'Parâmetros'!$B$9))</f>
        <v/>
      </c>
      <c r="N777" s="44">
        <f>IF(L777="","",MAX(0,L777*(1-M777)))</f>
        <v/>
      </c>
      <c r="O777" s="44">
        <f>IF(L777="","",L777*(1+M777))</f>
        <v/>
      </c>
      <c r="P777" s="44">
        <f>IF(L777="","",IF(INDEX('Parâmetros'!$E$18:$E$117,MATCH(B777,'Parâmetros'!$A$18:$A$117,0))="","",INDEX('Parâmetros'!$E$18:$E$117,MATCH(B777,'Parâmetros'!$A$18:$A$117,0))+N(INDEX('Parâmetros'!$F$18:$F$117,MATCH(B777,'Parâmetros'!$A$18:$A$117,0)))-SUMIFS($L$6:L777,$B$6:B777,B777,$A$6:A777,"&lt;="&amp;A777)))</f>
        <v/>
      </c>
      <c r="Q777" s="44">
        <f>IF(P777="","",MAX(0,-P777))</f>
        <v/>
      </c>
      <c r="R777" s="43">
        <f>IF(B777="","",IF(L777="","SEM BASE",IF(P777="","ESTOQUE NÃO INFORMADO",IF(P777&lt;0,"RUPTURA PREVISTA",IF(D777="Sem histórico","USAR DEMANDA INICIAL",IF(D777="Histórico insuficiente","HISTÓRICO INSUFICIENTE","OK"))))))</f>
        <v/>
      </c>
    </row>
    <row r="778">
      <c r="A778" s="42">
        <f>IF(B778="","",EDATE(EOMONTH('Parâmetros'!$B$2,0)+1,MOD(ROW()-6,12)))</f>
        <v/>
      </c>
      <c r="B77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78" s="43">
        <f>IF(B778="","",INDEX('Parâmetros'!$B$18:$B$117,MATCH(B778,'Parâmetros'!$A$18:$A$117,0)))</f>
        <v/>
      </c>
      <c r="D778" s="43">
        <f>IF(B778="","",INDEX('Parâmetros'!$I$18:$I$117,MATCH(B778,'Parâmetros'!$A$18:$A$117,0)))</f>
        <v/>
      </c>
      <c r="E778" s="44">
        <f>IF(B778="","",IF(COUNTIFS('Histórico'!$B$6:$B$305,B778,'Histórico'!$A$6:$A$305,"&gt;="&amp;EDATE(EOMONTH('Parâmetros'!$B$2,0)+1,-'Parâmetros'!$B$4),'Histórico'!$A$6:$A$305,"&lt;="&amp;'Parâmetros'!$B$2,'Histórico'!$L$6:$L$305,"OK")&gt;='Parâmetros'!$B$11,AVERAGEIFS('Histórico'!$H$6:$H$305,'Histórico'!$B$6:$B$305,B778,'Histórico'!$A$6:$A$305,"&gt;="&amp;EDATE(EOMONTH('Parâmetros'!$B$2,0)+1,-'Parâmetros'!$B$4),'Histórico'!$A$6:$A$305,"&lt;="&amp;'Parâmetros'!$B$2,'Histórico'!$L$6:$L$305,"OK"),IF(INDEX('Parâmetros'!$G$18:$G$117,MATCH(B778,'Parâmetros'!$A$18:$A$117,0))="","",INDEX('Parâmetros'!$G$18:$G$117,MATCH(B778,'Parâmetros'!$A$18:$A$117,0)))))</f>
        <v/>
      </c>
      <c r="F778" s="45">
        <f>IF(B778="","",IF(COUNTIFS('Histórico'!$B$6:$B$305,B778,'Histórico'!$L$6:$L$305,"OK",'Histórico'!$M$6:$M$305,MONTH(A778),'Histórico'!$A$6:$A$305,"&lt;="&amp;'Parâmetros'!$B$2)&gt;='Parâmetros'!$B$12,MAX('Parâmetros'!$B$13,MIN('Parâmetros'!$B$14,IFERROR(AVERAGEIFS('Histórico'!$H$6:$H$305,'Histórico'!$B$6:$B$305,B778,'Histórico'!$L$6:$L$305,"OK",'Histórico'!$M$6:$M$305,MONTH(A778),'Histórico'!$A$6:$A$305,"&lt;="&amp;'Parâmetros'!$B$2)/AVERAGEIFS('Histórico'!$H$6:$H$305,'Histórico'!$B$6:$B$305,B778,'Histórico'!$L$6:$L$305,"OK",'Histórico'!$A$6:$A$305,"&lt;="&amp;'Parâmetros'!$B$2),1))),1))</f>
        <v/>
      </c>
      <c r="G778" s="45">
        <f>IF(OR(A778="",B778=""),"",MAX(0.1,1+SUMPRODUCT(--('Eventos'!$B$6:$B$105&lt;=EOMONTH(A778,0)),--('Eventos'!$C$6:$C$105&gt;=A778),--((('Eventos'!$D$6:$D$105=B778)+('Eventos'!$D$6:$D$105="TODOS"))&gt;0),--('Eventos'!$G$6:$G$105="Ativo"),--('Eventos'!$I$6:$I$105="OK"),'Eventos'!$F$6:$F$105)))</f>
        <v/>
      </c>
      <c r="H778" s="44">
        <f>IF(OR(B778="",E778=""),"",MAX(0,E778*F778*G778))</f>
        <v/>
      </c>
      <c r="I778" s="44">
        <f>IF(H778="","",H778*'Parâmetros'!$B$6)</f>
        <v/>
      </c>
      <c r="J778" s="44">
        <f>IF(H778="","",H778*'Parâmetros'!$B$7)</f>
        <v/>
      </c>
      <c r="K778" s="44">
        <f>IF(H778="","",H778*'Parâmetros'!$B$8)</f>
        <v/>
      </c>
      <c r="L778" s="44">
        <f>IF(H778="","",IF('Parâmetros'!$B$5="Conservador",I778,IF('Parâmetros'!$B$5="Otimista",K778,J778)))</f>
        <v/>
      </c>
      <c r="M778" s="46">
        <f>IF(B778="","",IF(COUNTIFS('Histórico'!$B$6:$B$305,B778,'Histórico'!$J$6:$J$305,"&lt;&gt;")&gt;='Parâmetros'!$B$10,AVERAGEIFS('Histórico'!$K$6:$K$305,'Histórico'!$B$6:$B$305,B778,'Histórico'!$J$6:$J$305,"&lt;&gt;"),'Parâmetros'!$B$9))</f>
        <v/>
      </c>
      <c r="N778" s="44">
        <f>IF(L778="","",MAX(0,L778*(1-M778)))</f>
        <v/>
      </c>
      <c r="O778" s="44">
        <f>IF(L778="","",L778*(1+M778))</f>
        <v/>
      </c>
      <c r="P778" s="44">
        <f>IF(L778="","",IF(INDEX('Parâmetros'!$E$18:$E$117,MATCH(B778,'Parâmetros'!$A$18:$A$117,0))="","",INDEX('Parâmetros'!$E$18:$E$117,MATCH(B778,'Parâmetros'!$A$18:$A$117,0))+N(INDEX('Parâmetros'!$F$18:$F$117,MATCH(B778,'Parâmetros'!$A$18:$A$117,0)))-SUMIFS($L$6:L778,$B$6:B778,B778,$A$6:A778,"&lt;="&amp;A778)))</f>
        <v/>
      </c>
      <c r="Q778" s="44">
        <f>IF(P778="","",MAX(0,-P778))</f>
        <v/>
      </c>
      <c r="R778" s="43">
        <f>IF(B778="","",IF(L778="","SEM BASE",IF(P778="","ESTOQUE NÃO INFORMADO",IF(P778&lt;0,"RUPTURA PREVISTA",IF(D778="Sem histórico","USAR DEMANDA INICIAL",IF(D778="Histórico insuficiente","HISTÓRICO INSUFICIENTE","OK"))))))</f>
        <v/>
      </c>
    </row>
    <row r="779">
      <c r="A779" s="42">
        <f>IF(B779="","",EDATE(EOMONTH('Parâmetros'!$B$2,0)+1,MOD(ROW()-6,12)))</f>
        <v/>
      </c>
      <c r="B77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79" s="43">
        <f>IF(B779="","",INDEX('Parâmetros'!$B$18:$B$117,MATCH(B779,'Parâmetros'!$A$18:$A$117,0)))</f>
        <v/>
      </c>
      <c r="D779" s="43">
        <f>IF(B779="","",INDEX('Parâmetros'!$I$18:$I$117,MATCH(B779,'Parâmetros'!$A$18:$A$117,0)))</f>
        <v/>
      </c>
      <c r="E779" s="44">
        <f>IF(B779="","",IF(COUNTIFS('Histórico'!$B$6:$B$305,B779,'Histórico'!$A$6:$A$305,"&gt;="&amp;EDATE(EOMONTH('Parâmetros'!$B$2,0)+1,-'Parâmetros'!$B$4),'Histórico'!$A$6:$A$305,"&lt;="&amp;'Parâmetros'!$B$2,'Histórico'!$L$6:$L$305,"OK")&gt;='Parâmetros'!$B$11,AVERAGEIFS('Histórico'!$H$6:$H$305,'Histórico'!$B$6:$B$305,B779,'Histórico'!$A$6:$A$305,"&gt;="&amp;EDATE(EOMONTH('Parâmetros'!$B$2,0)+1,-'Parâmetros'!$B$4),'Histórico'!$A$6:$A$305,"&lt;="&amp;'Parâmetros'!$B$2,'Histórico'!$L$6:$L$305,"OK"),IF(INDEX('Parâmetros'!$G$18:$G$117,MATCH(B779,'Parâmetros'!$A$18:$A$117,0))="","",INDEX('Parâmetros'!$G$18:$G$117,MATCH(B779,'Parâmetros'!$A$18:$A$117,0)))))</f>
        <v/>
      </c>
      <c r="F779" s="45">
        <f>IF(B779="","",IF(COUNTIFS('Histórico'!$B$6:$B$305,B779,'Histórico'!$L$6:$L$305,"OK",'Histórico'!$M$6:$M$305,MONTH(A779),'Histórico'!$A$6:$A$305,"&lt;="&amp;'Parâmetros'!$B$2)&gt;='Parâmetros'!$B$12,MAX('Parâmetros'!$B$13,MIN('Parâmetros'!$B$14,IFERROR(AVERAGEIFS('Histórico'!$H$6:$H$305,'Histórico'!$B$6:$B$305,B779,'Histórico'!$L$6:$L$305,"OK",'Histórico'!$M$6:$M$305,MONTH(A779),'Histórico'!$A$6:$A$305,"&lt;="&amp;'Parâmetros'!$B$2)/AVERAGEIFS('Histórico'!$H$6:$H$305,'Histórico'!$B$6:$B$305,B779,'Histórico'!$L$6:$L$305,"OK",'Histórico'!$A$6:$A$305,"&lt;="&amp;'Parâmetros'!$B$2),1))),1))</f>
        <v/>
      </c>
      <c r="G779" s="45">
        <f>IF(OR(A779="",B779=""),"",MAX(0.1,1+SUMPRODUCT(--('Eventos'!$B$6:$B$105&lt;=EOMONTH(A779,0)),--('Eventos'!$C$6:$C$105&gt;=A779),--((('Eventos'!$D$6:$D$105=B779)+('Eventos'!$D$6:$D$105="TODOS"))&gt;0),--('Eventos'!$G$6:$G$105="Ativo"),--('Eventos'!$I$6:$I$105="OK"),'Eventos'!$F$6:$F$105)))</f>
        <v/>
      </c>
      <c r="H779" s="44">
        <f>IF(OR(B779="",E779=""),"",MAX(0,E779*F779*G779))</f>
        <v/>
      </c>
      <c r="I779" s="44">
        <f>IF(H779="","",H779*'Parâmetros'!$B$6)</f>
        <v/>
      </c>
      <c r="J779" s="44">
        <f>IF(H779="","",H779*'Parâmetros'!$B$7)</f>
        <v/>
      </c>
      <c r="K779" s="44">
        <f>IF(H779="","",H779*'Parâmetros'!$B$8)</f>
        <v/>
      </c>
      <c r="L779" s="44">
        <f>IF(H779="","",IF('Parâmetros'!$B$5="Conservador",I779,IF('Parâmetros'!$B$5="Otimista",K779,J779)))</f>
        <v/>
      </c>
      <c r="M779" s="46">
        <f>IF(B779="","",IF(COUNTIFS('Histórico'!$B$6:$B$305,B779,'Histórico'!$J$6:$J$305,"&lt;&gt;")&gt;='Parâmetros'!$B$10,AVERAGEIFS('Histórico'!$K$6:$K$305,'Histórico'!$B$6:$B$305,B779,'Histórico'!$J$6:$J$305,"&lt;&gt;"),'Parâmetros'!$B$9))</f>
        <v/>
      </c>
      <c r="N779" s="44">
        <f>IF(L779="","",MAX(0,L779*(1-M779)))</f>
        <v/>
      </c>
      <c r="O779" s="44">
        <f>IF(L779="","",L779*(1+M779))</f>
        <v/>
      </c>
      <c r="P779" s="44">
        <f>IF(L779="","",IF(INDEX('Parâmetros'!$E$18:$E$117,MATCH(B779,'Parâmetros'!$A$18:$A$117,0))="","",INDEX('Parâmetros'!$E$18:$E$117,MATCH(B779,'Parâmetros'!$A$18:$A$117,0))+N(INDEX('Parâmetros'!$F$18:$F$117,MATCH(B779,'Parâmetros'!$A$18:$A$117,0)))-SUMIFS($L$6:L779,$B$6:B779,B779,$A$6:A779,"&lt;="&amp;A779)))</f>
        <v/>
      </c>
      <c r="Q779" s="44">
        <f>IF(P779="","",MAX(0,-P779))</f>
        <v/>
      </c>
      <c r="R779" s="43">
        <f>IF(B779="","",IF(L779="","SEM BASE",IF(P779="","ESTOQUE NÃO INFORMADO",IF(P779&lt;0,"RUPTURA PREVISTA",IF(D779="Sem histórico","USAR DEMANDA INICIAL",IF(D779="Histórico insuficiente","HISTÓRICO INSUFICIENTE","OK"))))))</f>
        <v/>
      </c>
    </row>
    <row r="780">
      <c r="A780" s="42">
        <f>IF(B780="","",EDATE(EOMONTH('Parâmetros'!$B$2,0)+1,MOD(ROW()-6,12)))</f>
        <v/>
      </c>
      <c r="B78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80" s="43">
        <f>IF(B780="","",INDEX('Parâmetros'!$B$18:$B$117,MATCH(B780,'Parâmetros'!$A$18:$A$117,0)))</f>
        <v/>
      </c>
      <c r="D780" s="43">
        <f>IF(B780="","",INDEX('Parâmetros'!$I$18:$I$117,MATCH(B780,'Parâmetros'!$A$18:$A$117,0)))</f>
        <v/>
      </c>
      <c r="E780" s="44">
        <f>IF(B780="","",IF(COUNTIFS('Histórico'!$B$6:$B$305,B780,'Histórico'!$A$6:$A$305,"&gt;="&amp;EDATE(EOMONTH('Parâmetros'!$B$2,0)+1,-'Parâmetros'!$B$4),'Histórico'!$A$6:$A$305,"&lt;="&amp;'Parâmetros'!$B$2,'Histórico'!$L$6:$L$305,"OK")&gt;='Parâmetros'!$B$11,AVERAGEIFS('Histórico'!$H$6:$H$305,'Histórico'!$B$6:$B$305,B780,'Histórico'!$A$6:$A$305,"&gt;="&amp;EDATE(EOMONTH('Parâmetros'!$B$2,0)+1,-'Parâmetros'!$B$4),'Histórico'!$A$6:$A$305,"&lt;="&amp;'Parâmetros'!$B$2,'Histórico'!$L$6:$L$305,"OK"),IF(INDEX('Parâmetros'!$G$18:$G$117,MATCH(B780,'Parâmetros'!$A$18:$A$117,0))="","",INDEX('Parâmetros'!$G$18:$G$117,MATCH(B780,'Parâmetros'!$A$18:$A$117,0)))))</f>
        <v/>
      </c>
      <c r="F780" s="45">
        <f>IF(B780="","",IF(COUNTIFS('Histórico'!$B$6:$B$305,B780,'Histórico'!$L$6:$L$305,"OK",'Histórico'!$M$6:$M$305,MONTH(A780),'Histórico'!$A$6:$A$305,"&lt;="&amp;'Parâmetros'!$B$2)&gt;='Parâmetros'!$B$12,MAX('Parâmetros'!$B$13,MIN('Parâmetros'!$B$14,IFERROR(AVERAGEIFS('Histórico'!$H$6:$H$305,'Histórico'!$B$6:$B$305,B780,'Histórico'!$L$6:$L$305,"OK",'Histórico'!$M$6:$M$305,MONTH(A780),'Histórico'!$A$6:$A$305,"&lt;="&amp;'Parâmetros'!$B$2)/AVERAGEIFS('Histórico'!$H$6:$H$305,'Histórico'!$B$6:$B$305,B780,'Histórico'!$L$6:$L$305,"OK",'Histórico'!$A$6:$A$305,"&lt;="&amp;'Parâmetros'!$B$2),1))),1))</f>
        <v/>
      </c>
      <c r="G780" s="45">
        <f>IF(OR(A780="",B780=""),"",MAX(0.1,1+SUMPRODUCT(--('Eventos'!$B$6:$B$105&lt;=EOMONTH(A780,0)),--('Eventos'!$C$6:$C$105&gt;=A780),--((('Eventos'!$D$6:$D$105=B780)+('Eventos'!$D$6:$D$105="TODOS"))&gt;0),--('Eventos'!$G$6:$G$105="Ativo"),--('Eventos'!$I$6:$I$105="OK"),'Eventos'!$F$6:$F$105)))</f>
        <v/>
      </c>
      <c r="H780" s="44">
        <f>IF(OR(B780="",E780=""),"",MAX(0,E780*F780*G780))</f>
        <v/>
      </c>
      <c r="I780" s="44">
        <f>IF(H780="","",H780*'Parâmetros'!$B$6)</f>
        <v/>
      </c>
      <c r="J780" s="44">
        <f>IF(H780="","",H780*'Parâmetros'!$B$7)</f>
        <v/>
      </c>
      <c r="K780" s="44">
        <f>IF(H780="","",H780*'Parâmetros'!$B$8)</f>
        <v/>
      </c>
      <c r="L780" s="44">
        <f>IF(H780="","",IF('Parâmetros'!$B$5="Conservador",I780,IF('Parâmetros'!$B$5="Otimista",K780,J780)))</f>
        <v/>
      </c>
      <c r="M780" s="46">
        <f>IF(B780="","",IF(COUNTIFS('Histórico'!$B$6:$B$305,B780,'Histórico'!$J$6:$J$305,"&lt;&gt;")&gt;='Parâmetros'!$B$10,AVERAGEIFS('Histórico'!$K$6:$K$305,'Histórico'!$B$6:$B$305,B780,'Histórico'!$J$6:$J$305,"&lt;&gt;"),'Parâmetros'!$B$9))</f>
        <v/>
      </c>
      <c r="N780" s="44">
        <f>IF(L780="","",MAX(0,L780*(1-M780)))</f>
        <v/>
      </c>
      <c r="O780" s="44">
        <f>IF(L780="","",L780*(1+M780))</f>
        <v/>
      </c>
      <c r="P780" s="44">
        <f>IF(L780="","",IF(INDEX('Parâmetros'!$E$18:$E$117,MATCH(B780,'Parâmetros'!$A$18:$A$117,0))="","",INDEX('Parâmetros'!$E$18:$E$117,MATCH(B780,'Parâmetros'!$A$18:$A$117,0))+N(INDEX('Parâmetros'!$F$18:$F$117,MATCH(B780,'Parâmetros'!$A$18:$A$117,0)))-SUMIFS($L$6:L780,$B$6:B780,B780,$A$6:A780,"&lt;="&amp;A780)))</f>
        <v/>
      </c>
      <c r="Q780" s="44">
        <f>IF(P780="","",MAX(0,-P780))</f>
        <v/>
      </c>
      <c r="R780" s="43">
        <f>IF(B780="","",IF(L780="","SEM BASE",IF(P780="","ESTOQUE NÃO INFORMADO",IF(P780&lt;0,"RUPTURA PREVISTA",IF(D780="Sem histórico","USAR DEMANDA INICIAL",IF(D780="Histórico insuficiente","HISTÓRICO INSUFICIENTE","OK"))))))</f>
        <v/>
      </c>
    </row>
    <row r="781">
      <c r="A781" s="42">
        <f>IF(B781="","",EDATE(EOMONTH('Parâmetros'!$B$2,0)+1,MOD(ROW()-6,12)))</f>
        <v/>
      </c>
      <c r="B78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81" s="43">
        <f>IF(B781="","",INDEX('Parâmetros'!$B$18:$B$117,MATCH(B781,'Parâmetros'!$A$18:$A$117,0)))</f>
        <v/>
      </c>
      <c r="D781" s="43">
        <f>IF(B781="","",INDEX('Parâmetros'!$I$18:$I$117,MATCH(B781,'Parâmetros'!$A$18:$A$117,0)))</f>
        <v/>
      </c>
      <c r="E781" s="44">
        <f>IF(B781="","",IF(COUNTIFS('Histórico'!$B$6:$B$305,B781,'Histórico'!$A$6:$A$305,"&gt;="&amp;EDATE(EOMONTH('Parâmetros'!$B$2,0)+1,-'Parâmetros'!$B$4),'Histórico'!$A$6:$A$305,"&lt;="&amp;'Parâmetros'!$B$2,'Histórico'!$L$6:$L$305,"OK")&gt;='Parâmetros'!$B$11,AVERAGEIFS('Histórico'!$H$6:$H$305,'Histórico'!$B$6:$B$305,B781,'Histórico'!$A$6:$A$305,"&gt;="&amp;EDATE(EOMONTH('Parâmetros'!$B$2,0)+1,-'Parâmetros'!$B$4),'Histórico'!$A$6:$A$305,"&lt;="&amp;'Parâmetros'!$B$2,'Histórico'!$L$6:$L$305,"OK"),IF(INDEX('Parâmetros'!$G$18:$G$117,MATCH(B781,'Parâmetros'!$A$18:$A$117,0))="","",INDEX('Parâmetros'!$G$18:$G$117,MATCH(B781,'Parâmetros'!$A$18:$A$117,0)))))</f>
        <v/>
      </c>
      <c r="F781" s="45">
        <f>IF(B781="","",IF(COUNTIFS('Histórico'!$B$6:$B$305,B781,'Histórico'!$L$6:$L$305,"OK",'Histórico'!$M$6:$M$305,MONTH(A781),'Histórico'!$A$6:$A$305,"&lt;="&amp;'Parâmetros'!$B$2)&gt;='Parâmetros'!$B$12,MAX('Parâmetros'!$B$13,MIN('Parâmetros'!$B$14,IFERROR(AVERAGEIFS('Histórico'!$H$6:$H$305,'Histórico'!$B$6:$B$305,B781,'Histórico'!$L$6:$L$305,"OK",'Histórico'!$M$6:$M$305,MONTH(A781),'Histórico'!$A$6:$A$305,"&lt;="&amp;'Parâmetros'!$B$2)/AVERAGEIFS('Histórico'!$H$6:$H$305,'Histórico'!$B$6:$B$305,B781,'Histórico'!$L$6:$L$305,"OK",'Histórico'!$A$6:$A$305,"&lt;="&amp;'Parâmetros'!$B$2),1))),1))</f>
        <v/>
      </c>
      <c r="G781" s="45">
        <f>IF(OR(A781="",B781=""),"",MAX(0.1,1+SUMPRODUCT(--('Eventos'!$B$6:$B$105&lt;=EOMONTH(A781,0)),--('Eventos'!$C$6:$C$105&gt;=A781),--((('Eventos'!$D$6:$D$105=B781)+('Eventos'!$D$6:$D$105="TODOS"))&gt;0),--('Eventos'!$G$6:$G$105="Ativo"),--('Eventos'!$I$6:$I$105="OK"),'Eventos'!$F$6:$F$105)))</f>
        <v/>
      </c>
      <c r="H781" s="44">
        <f>IF(OR(B781="",E781=""),"",MAX(0,E781*F781*G781))</f>
        <v/>
      </c>
      <c r="I781" s="44">
        <f>IF(H781="","",H781*'Parâmetros'!$B$6)</f>
        <v/>
      </c>
      <c r="J781" s="44">
        <f>IF(H781="","",H781*'Parâmetros'!$B$7)</f>
        <v/>
      </c>
      <c r="K781" s="44">
        <f>IF(H781="","",H781*'Parâmetros'!$B$8)</f>
        <v/>
      </c>
      <c r="L781" s="44">
        <f>IF(H781="","",IF('Parâmetros'!$B$5="Conservador",I781,IF('Parâmetros'!$B$5="Otimista",K781,J781)))</f>
        <v/>
      </c>
      <c r="M781" s="46">
        <f>IF(B781="","",IF(COUNTIFS('Histórico'!$B$6:$B$305,B781,'Histórico'!$J$6:$J$305,"&lt;&gt;")&gt;='Parâmetros'!$B$10,AVERAGEIFS('Histórico'!$K$6:$K$305,'Histórico'!$B$6:$B$305,B781,'Histórico'!$J$6:$J$305,"&lt;&gt;"),'Parâmetros'!$B$9))</f>
        <v/>
      </c>
      <c r="N781" s="44">
        <f>IF(L781="","",MAX(0,L781*(1-M781)))</f>
        <v/>
      </c>
      <c r="O781" s="44">
        <f>IF(L781="","",L781*(1+M781))</f>
        <v/>
      </c>
      <c r="P781" s="44">
        <f>IF(L781="","",IF(INDEX('Parâmetros'!$E$18:$E$117,MATCH(B781,'Parâmetros'!$A$18:$A$117,0))="","",INDEX('Parâmetros'!$E$18:$E$117,MATCH(B781,'Parâmetros'!$A$18:$A$117,0))+N(INDEX('Parâmetros'!$F$18:$F$117,MATCH(B781,'Parâmetros'!$A$18:$A$117,0)))-SUMIFS($L$6:L781,$B$6:B781,B781,$A$6:A781,"&lt;="&amp;A781)))</f>
        <v/>
      </c>
      <c r="Q781" s="44">
        <f>IF(P781="","",MAX(0,-P781))</f>
        <v/>
      </c>
      <c r="R781" s="43">
        <f>IF(B781="","",IF(L781="","SEM BASE",IF(P781="","ESTOQUE NÃO INFORMADO",IF(P781&lt;0,"RUPTURA PREVISTA",IF(D781="Sem histórico","USAR DEMANDA INICIAL",IF(D781="Histórico insuficiente","HISTÓRICO INSUFICIENTE","OK"))))))</f>
        <v/>
      </c>
    </row>
    <row r="782">
      <c r="A782" s="42">
        <f>IF(B782="","",EDATE(EOMONTH('Parâmetros'!$B$2,0)+1,MOD(ROW()-6,12)))</f>
        <v/>
      </c>
      <c r="B78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82" s="43">
        <f>IF(B782="","",INDEX('Parâmetros'!$B$18:$B$117,MATCH(B782,'Parâmetros'!$A$18:$A$117,0)))</f>
        <v/>
      </c>
      <c r="D782" s="43">
        <f>IF(B782="","",INDEX('Parâmetros'!$I$18:$I$117,MATCH(B782,'Parâmetros'!$A$18:$A$117,0)))</f>
        <v/>
      </c>
      <c r="E782" s="44">
        <f>IF(B782="","",IF(COUNTIFS('Histórico'!$B$6:$B$305,B782,'Histórico'!$A$6:$A$305,"&gt;="&amp;EDATE(EOMONTH('Parâmetros'!$B$2,0)+1,-'Parâmetros'!$B$4),'Histórico'!$A$6:$A$305,"&lt;="&amp;'Parâmetros'!$B$2,'Histórico'!$L$6:$L$305,"OK")&gt;='Parâmetros'!$B$11,AVERAGEIFS('Histórico'!$H$6:$H$305,'Histórico'!$B$6:$B$305,B782,'Histórico'!$A$6:$A$305,"&gt;="&amp;EDATE(EOMONTH('Parâmetros'!$B$2,0)+1,-'Parâmetros'!$B$4),'Histórico'!$A$6:$A$305,"&lt;="&amp;'Parâmetros'!$B$2,'Histórico'!$L$6:$L$305,"OK"),IF(INDEX('Parâmetros'!$G$18:$G$117,MATCH(B782,'Parâmetros'!$A$18:$A$117,0))="","",INDEX('Parâmetros'!$G$18:$G$117,MATCH(B782,'Parâmetros'!$A$18:$A$117,0)))))</f>
        <v/>
      </c>
      <c r="F782" s="45">
        <f>IF(B782="","",IF(COUNTIFS('Histórico'!$B$6:$B$305,B782,'Histórico'!$L$6:$L$305,"OK",'Histórico'!$M$6:$M$305,MONTH(A782),'Histórico'!$A$6:$A$305,"&lt;="&amp;'Parâmetros'!$B$2)&gt;='Parâmetros'!$B$12,MAX('Parâmetros'!$B$13,MIN('Parâmetros'!$B$14,IFERROR(AVERAGEIFS('Histórico'!$H$6:$H$305,'Histórico'!$B$6:$B$305,B782,'Histórico'!$L$6:$L$305,"OK",'Histórico'!$M$6:$M$305,MONTH(A782),'Histórico'!$A$6:$A$305,"&lt;="&amp;'Parâmetros'!$B$2)/AVERAGEIFS('Histórico'!$H$6:$H$305,'Histórico'!$B$6:$B$305,B782,'Histórico'!$L$6:$L$305,"OK",'Histórico'!$A$6:$A$305,"&lt;="&amp;'Parâmetros'!$B$2),1))),1))</f>
        <v/>
      </c>
      <c r="G782" s="45">
        <f>IF(OR(A782="",B782=""),"",MAX(0.1,1+SUMPRODUCT(--('Eventos'!$B$6:$B$105&lt;=EOMONTH(A782,0)),--('Eventos'!$C$6:$C$105&gt;=A782),--((('Eventos'!$D$6:$D$105=B782)+('Eventos'!$D$6:$D$105="TODOS"))&gt;0),--('Eventos'!$G$6:$G$105="Ativo"),--('Eventos'!$I$6:$I$105="OK"),'Eventos'!$F$6:$F$105)))</f>
        <v/>
      </c>
      <c r="H782" s="44">
        <f>IF(OR(B782="",E782=""),"",MAX(0,E782*F782*G782))</f>
        <v/>
      </c>
      <c r="I782" s="44">
        <f>IF(H782="","",H782*'Parâmetros'!$B$6)</f>
        <v/>
      </c>
      <c r="J782" s="44">
        <f>IF(H782="","",H782*'Parâmetros'!$B$7)</f>
        <v/>
      </c>
      <c r="K782" s="44">
        <f>IF(H782="","",H782*'Parâmetros'!$B$8)</f>
        <v/>
      </c>
      <c r="L782" s="44">
        <f>IF(H782="","",IF('Parâmetros'!$B$5="Conservador",I782,IF('Parâmetros'!$B$5="Otimista",K782,J782)))</f>
        <v/>
      </c>
      <c r="M782" s="46">
        <f>IF(B782="","",IF(COUNTIFS('Histórico'!$B$6:$B$305,B782,'Histórico'!$J$6:$J$305,"&lt;&gt;")&gt;='Parâmetros'!$B$10,AVERAGEIFS('Histórico'!$K$6:$K$305,'Histórico'!$B$6:$B$305,B782,'Histórico'!$J$6:$J$305,"&lt;&gt;"),'Parâmetros'!$B$9))</f>
        <v/>
      </c>
      <c r="N782" s="44">
        <f>IF(L782="","",MAX(0,L782*(1-M782)))</f>
        <v/>
      </c>
      <c r="O782" s="44">
        <f>IF(L782="","",L782*(1+M782))</f>
        <v/>
      </c>
      <c r="P782" s="44">
        <f>IF(L782="","",IF(INDEX('Parâmetros'!$E$18:$E$117,MATCH(B782,'Parâmetros'!$A$18:$A$117,0))="","",INDEX('Parâmetros'!$E$18:$E$117,MATCH(B782,'Parâmetros'!$A$18:$A$117,0))+N(INDEX('Parâmetros'!$F$18:$F$117,MATCH(B782,'Parâmetros'!$A$18:$A$117,0)))-SUMIFS($L$6:L782,$B$6:B782,B782,$A$6:A782,"&lt;="&amp;A782)))</f>
        <v/>
      </c>
      <c r="Q782" s="44">
        <f>IF(P782="","",MAX(0,-P782))</f>
        <v/>
      </c>
      <c r="R782" s="43">
        <f>IF(B782="","",IF(L782="","SEM BASE",IF(P782="","ESTOQUE NÃO INFORMADO",IF(P782&lt;0,"RUPTURA PREVISTA",IF(D782="Sem histórico","USAR DEMANDA INICIAL",IF(D782="Histórico insuficiente","HISTÓRICO INSUFICIENTE","OK"))))))</f>
        <v/>
      </c>
    </row>
    <row r="783">
      <c r="A783" s="42">
        <f>IF(B783="","",EDATE(EOMONTH('Parâmetros'!$B$2,0)+1,MOD(ROW()-6,12)))</f>
        <v/>
      </c>
      <c r="B78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83" s="43">
        <f>IF(B783="","",INDEX('Parâmetros'!$B$18:$B$117,MATCH(B783,'Parâmetros'!$A$18:$A$117,0)))</f>
        <v/>
      </c>
      <c r="D783" s="43">
        <f>IF(B783="","",INDEX('Parâmetros'!$I$18:$I$117,MATCH(B783,'Parâmetros'!$A$18:$A$117,0)))</f>
        <v/>
      </c>
      <c r="E783" s="44">
        <f>IF(B783="","",IF(COUNTIFS('Histórico'!$B$6:$B$305,B783,'Histórico'!$A$6:$A$305,"&gt;="&amp;EDATE(EOMONTH('Parâmetros'!$B$2,0)+1,-'Parâmetros'!$B$4),'Histórico'!$A$6:$A$305,"&lt;="&amp;'Parâmetros'!$B$2,'Histórico'!$L$6:$L$305,"OK")&gt;='Parâmetros'!$B$11,AVERAGEIFS('Histórico'!$H$6:$H$305,'Histórico'!$B$6:$B$305,B783,'Histórico'!$A$6:$A$305,"&gt;="&amp;EDATE(EOMONTH('Parâmetros'!$B$2,0)+1,-'Parâmetros'!$B$4),'Histórico'!$A$6:$A$305,"&lt;="&amp;'Parâmetros'!$B$2,'Histórico'!$L$6:$L$305,"OK"),IF(INDEX('Parâmetros'!$G$18:$G$117,MATCH(B783,'Parâmetros'!$A$18:$A$117,0))="","",INDEX('Parâmetros'!$G$18:$G$117,MATCH(B783,'Parâmetros'!$A$18:$A$117,0)))))</f>
        <v/>
      </c>
      <c r="F783" s="45">
        <f>IF(B783="","",IF(COUNTIFS('Histórico'!$B$6:$B$305,B783,'Histórico'!$L$6:$L$305,"OK",'Histórico'!$M$6:$M$305,MONTH(A783),'Histórico'!$A$6:$A$305,"&lt;="&amp;'Parâmetros'!$B$2)&gt;='Parâmetros'!$B$12,MAX('Parâmetros'!$B$13,MIN('Parâmetros'!$B$14,IFERROR(AVERAGEIFS('Histórico'!$H$6:$H$305,'Histórico'!$B$6:$B$305,B783,'Histórico'!$L$6:$L$305,"OK",'Histórico'!$M$6:$M$305,MONTH(A783),'Histórico'!$A$6:$A$305,"&lt;="&amp;'Parâmetros'!$B$2)/AVERAGEIFS('Histórico'!$H$6:$H$305,'Histórico'!$B$6:$B$305,B783,'Histórico'!$L$6:$L$305,"OK",'Histórico'!$A$6:$A$305,"&lt;="&amp;'Parâmetros'!$B$2),1))),1))</f>
        <v/>
      </c>
      <c r="G783" s="45">
        <f>IF(OR(A783="",B783=""),"",MAX(0.1,1+SUMPRODUCT(--('Eventos'!$B$6:$B$105&lt;=EOMONTH(A783,0)),--('Eventos'!$C$6:$C$105&gt;=A783),--((('Eventos'!$D$6:$D$105=B783)+('Eventos'!$D$6:$D$105="TODOS"))&gt;0),--('Eventos'!$G$6:$G$105="Ativo"),--('Eventos'!$I$6:$I$105="OK"),'Eventos'!$F$6:$F$105)))</f>
        <v/>
      </c>
      <c r="H783" s="44">
        <f>IF(OR(B783="",E783=""),"",MAX(0,E783*F783*G783))</f>
        <v/>
      </c>
      <c r="I783" s="44">
        <f>IF(H783="","",H783*'Parâmetros'!$B$6)</f>
        <v/>
      </c>
      <c r="J783" s="44">
        <f>IF(H783="","",H783*'Parâmetros'!$B$7)</f>
        <v/>
      </c>
      <c r="K783" s="44">
        <f>IF(H783="","",H783*'Parâmetros'!$B$8)</f>
        <v/>
      </c>
      <c r="L783" s="44">
        <f>IF(H783="","",IF('Parâmetros'!$B$5="Conservador",I783,IF('Parâmetros'!$B$5="Otimista",K783,J783)))</f>
        <v/>
      </c>
      <c r="M783" s="46">
        <f>IF(B783="","",IF(COUNTIFS('Histórico'!$B$6:$B$305,B783,'Histórico'!$J$6:$J$305,"&lt;&gt;")&gt;='Parâmetros'!$B$10,AVERAGEIFS('Histórico'!$K$6:$K$305,'Histórico'!$B$6:$B$305,B783,'Histórico'!$J$6:$J$305,"&lt;&gt;"),'Parâmetros'!$B$9))</f>
        <v/>
      </c>
      <c r="N783" s="44">
        <f>IF(L783="","",MAX(0,L783*(1-M783)))</f>
        <v/>
      </c>
      <c r="O783" s="44">
        <f>IF(L783="","",L783*(1+M783))</f>
        <v/>
      </c>
      <c r="P783" s="44">
        <f>IF(L783="","",IF(INDEX('Parâmetros'!$E$18:$E$117,MATCH(B783,'Parâmetros'!$A$18:$A$117,0))="","",INDEX('Parâmetros'!$E$18:$E$117,MATCH(B783,'Parâmetros'!$A$18:$A$117,0))+N(INDEX('Parâmetros'!$F$18:$F$117,MATCH(B783,'Parâmetros'!$A$18:$A$117,0)))-SUMIFS($L$6:L783,$B$6:B783,B783,$A$6:A783,"&lt;="&amp;A783)))</f>
        <v/>
      </c>
      <c r="Q783" s="44">
        <f>IF(P783="","",MAX(0,-P783))</f>
        <v/>
      </c>
      <c r="R783" s="43">
        <f>IF(B783="","",IF(L783="","SEM BASE",IF(P783="","ESTOQUE NÃO INFORMADO",IF(P783&lt;0,"RUPTURA PREVISTA",IF(D783="Sem histórico","USAR DEMANDA INICIAL",IF(D783="Histórico insuficiente","HISTÓRICO INSUFICIENTE","OK"))))))</f>
        <v/>
      </c>
    </row>
    <row r="784">
      <c r="A784" s="42">
        <f>IF(B784="","",EDATE(EOMONTH('Parâmetros'!$B$2,0)+1,MOD(ROW()-6,12)))</f>
        <v/>
      </c>
      <c r="B78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84" s="43">
        <f>IF(B784="","",INDEX('Parâmetros'!$B$18:$B$117,MATCH(B784,'Parâmetros'!$A$18:$A$117,0)))</f>
        <v/>
      </c>
      <c r="D784" s="43">
        <f>IF(B784="","",INDEX('Parâmetros'!$I$18:$I$117,MATCH(B784,'Parâmetros'!$A$18:$A$117,0)))</f>
        <v/>
      </c>
      <c r="E784" s="44">
        <f>IF(B784="","",IF(COUNTIFS('Histórico'!$B$6:$B$305,B784,'Histórico'!$A$6:$A$305,"&gt;="&amp;EDATE(EOMONTH('Parâmetros'!$B$2,0)+1,-'Parâmetros'!$B$4),'Histórico'!$A$6:$A$305,"&lt;="&amp;'Parâmetros'!$B$2,'Histórico'!$L$6:$L$305,"OK")&gt;='Parâmetros'!$B$11,AVERAGEIFS('Histórico'!$H$6:$H$305,'Histórico'!$B$6:$B$305,B784,'Histórico'!$A$6:$A$305,"&gt;="&amp;EDATE(EOMONTH('Parâmetros'!$B$2,0)+1,-'Parâmetros'!$B$4),'Histórico'!$A$6:$A$305,"&lt;="&amp;'Parâmetros'!$B$2,'Histórico'!$L$6:$L$305,"OK"),IF(INDEX('Parâmetros'!$G$18:$G$117,MATCH(B784,'Parâmetros'!$A$18:$A$117,0))="","",INDEX('Parâmetros'!$G$18:$G$117,MATCH(B784,'Parâmetros'!$A$18:$A$117,0)))))</f>
        <v/>
      </c>
      <c r="F784" s="45">
        <f>IF(B784="","",IF(COUNTIFS('Histórico'!$B$6:$B$305,B784,'Histórico'!$L$6:$L$305,"OK",'Histórico'!$M$6:$M$305,MONTH(A784),'Histórico'!$A$6:$A$305,"&lt;="&amp;'Parâmetros'!$B$2)&gt;='Parâmetros'!$B$12,MAX('Parâmetros'!$B$13,MIN('Parâmetros'!$B$14,IFERROR(AVERAGEIFS('Histórico'!$H$6:$H$305,'Histórico'!$B$6:$B$305,B784,'Histórico'!$L$6:$L$305,"OK",'Histórico'!$M$6:$M$305,MONTH(A784),'Histórico'!$A$6:$A$305,"&lt;="&amp;'Parâmetros'!$B$2)/AVERAGEIFS('Histórico'!$H$6:$H$305,'Histórico'!$B$6:$B$305,B784,'Histórico'!$L$6:$L$305,"OK",'Histórico'!$A$6:$A$305,"&lt;="&amp;'Parâmetros'!$B$2),1))),1))</f>
        <v/>
      </c>
      <c r="G784" s="45">
        <f>IF(OR(A784="",B784=""),"",MAX(0.1,1+SUMPRODUCT(--('Eventos'!$B$6:$B$105&lt;=EOMONTH(A784,0)),--('Eventos'!$C$6:$C$105&gt;=A784),--((('Eventos'!$D$6:$D$105=B784)+('Eventos'!$D$6:$D$105="TODOS"))&gt;0),--('Eventos'!$G$6:$G$105="Ativo"),--('Eventos'!$I$6:$I$105="OK"),'Eventos'!$F$6:$F$105)))</f>
        <v/>
      </c>
      <c r="H784" s="44">
        <f>IF(OR(B784="",E784=""),"",MAX(0,E784*F784*G784))</f>
        <v/>
      </c>
      <c r="I784" s="44">
        <f>IF(H784="","",H784*'Parâmetros'!$B$6)</f>
        <v/>
      </c>
      <c r="J784" s="44">
        <f>IF(H784="","",H784*'Parâmetros'!$B$7)</f>
        <v/>
      </c>
      <c r="K784" s="44">
        <f>IF(H784="","",H784*'Parâmetros'!$B$8)</f>
        <v/>
      </c>
      <c r="L784" s="44">
        <f>IF(H784="","",IF('Parâmetros'!$B$5="Conservador",I784,IF('Parâmetros'!$B$5="Otimista",K784,J784)))</f>
        <v/>
      </c>
      <c r="M784" s="46">
        <f>IF(B784="","",IF(COUNTIFS('Histórico'!$B$6:$B$305,B784,'Histórico'!$J$6:$J$305,"&lt;&gt;")&gt;='Parâmetros'!$B$10,AVERAGEIFS('Histórico'!$K$6:$K$305,'Histórico'!$B$6:$B$305,B784,'Histórico'!$J$6:$J$305,"&lt;&gt;"),'Parâmetros'!$B$9))</f>
        <v/>
      </c>
      <c r="N784" s="44">
        <f>IF(L784="","",MAX(0,L784*(1-M784)))</f>
        <v/>
      </c>
      <c r="O784" s="44">
        <f>IF(L784="","",L784*(1+M784))</f>
        <v/>
      </c>
      <c r="P784" s="44">
        <f>IF(L784="","",IF(INDEX('Parâmetros'!$E$18:$E$117,MATCH(B784,'Parâmetros'!$A$18:$A$117,0))="","",INDEX('Parâmetros'!$E$18:$E$117,MATCH(B784,'Parâmetros'!$A$18:$A$117,0))+N(INDEX('Parâmetros'!$F$18:$F$117,MATCH(B784,'Parâmetros'!$A$18:$A$117,0)))-SUMIFS($L$6:L784,$B$6:B784,B784,$A$6:A784,"&lt;="&amp;A784)))</f>
        <v/>
      </c>
      <c r="Q784" s="44">
        <f>IF(P784="","",MAX(0,-P784))</f>
        <v/>
      </c>
      <c r="R784" s="43">
        <f>IF(B784="","",IF(L784="","SEM BASE",IF(P784="","ESTOQUE NÃO INFORMADO",IF(P784&lt;0,"RUPTURA PREVISTA",IF(D784="Sem histórico","USAR DEMANDA INICIAL",IF(D784="Histórico insuficiente","HISTÓRICO INSUFICIENTE","OK"))))))</f>
        <v/>
      </c>
    </row>
    <row r="785">
      <c r="A785" s="42">
        <f>IF(B785="","",EDATE(EOMONTH('Parâmetros'!$B$2,0)+1,MOD(ROW()-6,12)))</f>
        <v/>
      </c>
      <c r="B78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85" s="43">
        <f>IF(B785="","",INDEX('Parâmetros'!$B$18:$B$117,MATCH(B785,'Parâmetros'!$A$18:$A$117,0)))</f>
        <v/>
      </c>
      <c r="D785" s="43">
        <f>IF(B785="","",INDEX('Parâmetros'!$I$18:$I$117,MATCH(B785,'Parâmetros'!$A$18:$A$117,0)))</f>
        <v/>
      </c>
      <c r="E785" s="44">
        <f>IF(B785="","",IF(COUNTIFS('Histórico'!$B$6:$B$305,B785,'Histórico'!$A$6:$A$305,"&gt;="&amp;EDATE(EOMONTH('Parâmetros'!$B$2,0)+1,-'Parâmetros'!$B$4),'Histórico'!$A$6:$A$305,"&lt;="&amp;'Parâmetros'!$B$2,'Histórico'!$L$6:$L$305,"OK")&gt;='Parâmetros'!$B$11,AVERAGEIFS('Histórico'!$H$6:$H$305,'Histórico'!$B$6:$B$305,B785,'Histórico'!$A$6:$A$305,"&gt;="&amp;EDATE(EOMONTH('Parâmetros'!$B$2,0)+1,-'Parâmetros'!$B$4),'Histórico'!$A$6:$A$305,"&lt;="&amp;'Parâmetros'!$B$2,'Histórico'!$L$6:$L$305,"OK"),IF(INDEX('Parâmetros'!$G$18:$G$117,MATCH(B785,'Parâmetros'!$A$18:$A$117,0))="","",INDEX('Parâmetros'!$G$18:$G$117,MATCH(B785,'Parâmetros'!$A$18:$A$117,0)))))</f>
        <v/>
      </c>
      <c r="F785" s="45">
        <f>IF(B785="","",IF(COUNTIFS('Histórico'!$B$6:$B$305,B785,'Histórico'!$L$6:$L$305,"OK",'Histórico'!$M$6:$M$305,MONTH(A785),'Histórico'!$A$6:$A$305,"&lt;="&amp;'Parâmetros'!$B$2)&gt;='Parâmetros'!$B$12,MAX('Parâmetros'!$B$13,MIN('Parâmetros'!$B$14,IFERROR(AVERAGEIFS('Histórico'!$H$6:$H$305,'Histórico'!$B$6:$B$305,B785,'Histórico'!$L$6:$L$305,"OK",'Histórico'!$M$6:$M$305,MONTH(A785),'Histórico'!$A$6:$A$305,"&lt;="&amp;'Parâmetros'!$B$2)/AVERAGEIFS('Histórico'!$H$6:$H$305,'Histórico'!$B$6:$B$305,B785,'Histórico'!$L$6:$L$305,"OK",'Histórico'!$A$6:$A$305,"&lt;="&amp;'Parâmetros'!$B$2),1))),1))</f>
        <v/>
      </c>
      <c r="G785" s="45">
        <f>IF(OR(A785="",B785=""),"",MAX(0.1,1+SUMPRODUCT(--('Eventos'!$B$6:$B$105&lt;=EOMONTH(A785,0)),--('Eventos'!$C$6:$C$105&gt;=A785),--((('Eventos'!$D$6:$D$105=B785)+('Eventos'!$D$6:$D$105="TODOS"))&gt;0),--('Eventos'!$G$6:$G$105="Ativo"),--('Eventos'!$I$6:$I$105="OK"),'Eventos'!$F$6:$F$105)))</f>
        <v/>
      </c>
      <c r="H785" s="44">
        <f>IF(OR(B785="",E785=""),"",MAX(0,E785*F785*G785))</f>
        <v/>
      </c>
      <c r="I785" s="44">
        <f>IF(H785="","",H785*'Parâmetros'!$B$6)</f>
        <v/>
      </c>
      <c r="J785" s="44">
        <f>IF(H785="","",H785*'Parâmetros'!$B$7)</f>
        <v/>
      </c>
      <c r="K785" s="44">
        <f>IF(H785="","",H785*'Parâmetros'!$B$8)</f>
        <v/>
      </c>
      <c r="L785" s="44">
        <f>IF(H785="","",IF('Parâmetros'!$B$5="Conservador",I785,IF('Parâmetros'!$B$5="Otimista",K785,J785)))</f>
        <v/>
      </c>
      <c r="M785" s="46">
        <f>IF(B785="","",IF(COUNTIFS('Histórico'!$B$6:$B$305,B785,'Histórico'!$J$6:$J$305,"&lt;&gt;")&gt;='Parâmetros'!$B$10,AVERAGEIFS('Histórico'!$K$6:$K$305,'Histórico'!$B$6:$B$305,B785,'Histórico'!$J$6:$J$305,"&lt;&gt;"),'Parâmetros'!$B$9))</f>
        <v/>
      </c>
      <c r="N785" s="44">
        <f>IF(L785="","",MAX(0,L785*(1-M785)))</f>
        <v/>
      </c>
      <c r="O785" s="44">
        <f>IF(L785="","",L785*(1+M785))</f>
        <v/>
      </c>
      <c r="P785" s="44">
        <f>IF(L785="","",IF(INDEX('Parâmetros'!$E$18:$E$117,MATCH(B785,'Parâmetros'!$A$18:$A$117,0))="","",INDEX('Parâmetros'!$E$18:$E$117,MATCH(B785,'Parâmetros'!$A$18:$A$117,0))+N(INDEX('Parâmetros'!$F$18:$F$117,MATCH(B785,'Parâmetros'!$A$18:$A$117,0)))-SUMIFS($L$6:L785,$B$6:B785,B785,$A$6:A785,"&lt;="&amp;A785)))</f>
        <v/>
      </c>
      <c r="Q785" s="44">
        <f>IF(P785="","",MAX(0,-P785))</f>
        <v/>
      </c>
      <c r="R785" s="43">
        <f>IF(B785="","",IF(L785="","SEM BASE",IF(P785="","ESTOQUE NÃO INFORMADO",IF(P785&lt;0,"RUPTURA PREVISTA",IF(D785="Sem histórico","USAR DEMANDA INICIAL",IF(D785="Histórico insuficiente","HISTÓRICO INSUFICIENTE","OK"))))))</f>
        <v/>
      </c>
    </row>
    <row r="786">
      <c r="A786" s="42">
        <f>IF(B786="","",EDATE(EOMONTH('Parâmetros'!$B$2,0)+1,MOD(ROW()-6,12)))</f>
        <v/>
      </c>
      <c r="B78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86" s="43">
        <f>IF(B786="","",INDEX('Parâmetros'!$B$18:$B$117,MATCH(B786,'Parâmetros'!$A$18:$A$117,0)))</f>
        <v/>
      </c>
      <c r="D786" s="43">
        <f>IF(B786="","",INDEX('Parâmetros'!$I$18:$I$117,MATCH(B786,'Parâmetros'!$A$18:$A$117,0)))</f>
        <v/>
      </c>
      <c r="E786" s="44">
        <f>IF(B786="","",IF(COUNTIFS('Histórico'!$B$6:$B$305,B786,'Histórico'!$A$6:$A$305,"&gt;="&amp;EDATE(EOMONTH('Parâmetros'!$B$2,0)+1,-'Parâmetros'!$B$4),'Histórico'!$A$6:$A$305,"&lt;="&amp;'Parâmetros'!$B$2,'Histórico'!$L$6:$L$305,"OK")&gt;='Parâmetros'!$B$11,AVERAGEIFS('Histórico'!$H$6:$H$305,'Histórico'!$B$6:$B$305,B786,'Histórico'!$A$6:$A$305,"&gt;="&amp;EDATE(EOMONTH('Parâmetros'!$B$2,0)+1,-'Parâmetros'!$B$4),'Histórico'!$A$6:$A$305,"&lt;="&amp;'Parâmetros'!$B$2,'Histórico'!$L$6:$L$305,"OK"),IF(INDEX('Parâmetros'!$G$18:$G$117,MATCH(B786,'Parâmetros'!$A$18:$A$117,0))="","",INDEX('Parâmetros'!$G$18:$G$117,MATCH(B786,'Parâmetros'!$A$18:$A$117,0)))))</f>
        <v/>
      </c>
      <c r="F786" s="45">
        <f>IF(B786="","",IF(COUNTIFS('Histórico'!$B$6:$B$305,B786,'Histórico'!$L$6:$L$305,"OK",'Histórico'!$M$6:$M$305,MONTH(A786),'Histórico'!$A$6:$A$305,"&lt;="&amp;'Parâmetros'!$B$2)&gt;='Parâmetros'!$B$12,MAX('Parâmetros'!$B$13,MIN('Parâmetros'!$B$14,IFERROR(AVERAGEIFS('Histórico'!$H$6:$H$305,'Histórico'!$B$6:$B$305,B786,'Histórico'!$L$6:$L$305,"OK",'Histórico'!$M$6:$M$305,MONTH(A786),'Histórico'!$A$6:$A$305,"&lt;="&amp;'Parâmetros'!$B$2)/AVERAGEIFS('Histórico'!$H$6:$H$305,'Histórico'!$B$6:$B$305,B786,'Histórico'!$L$6:$L$305,"OK",'Histórico'!$A$6:$A$305,"&lt;="&amp;'Parâmetros'!$B$2),1))),1))</f>
        <v/>
      </c>
      <c r="G786" s="45">
        <f>IF(OR(A786="",B786=""),"",MAX(0.1,1+SUMPRODUCT(--('Eventos'!$B$6:$B$105&lt;=EOMONTH(A786,0)),--('Eventos'!$C$6:$C$105&gt;=A786),--((('Eventos'!$D$6:$D$105=B786)+('Eventos'!$D$6:$D$105="TODOS"))&gt;0),--('Eventos'!$G$6:$G$105="Ativo"),--('Eventos'!$I$6:$I$105="OK"),'Eventos'!$F$6:$F$105)))</f>
        <v/>
      </c>
      <c r="H786" s="44">
        <f>IF(OR(B786="",E786=""),"",MAX(0,E786*F786*G786))</f>
        <v/>
      </c>
      <c r="I786" s="44">
        <f>IF(H786="","",H786*'Parâmetros'!$B$6)</f>
        <v/>
      </c>
      <c r="J786" s="44">
        <f>IF(H786="","",H786*'Parâmetros'!$B$7)</f>
        <v/>
      </c>
      <c r="K786" s="44">
        <f>IF(H786="","",H786*'Parâmetros'!$B$8)</f>
        <v/>
      </c>
      <c r="L786" s="44">
        <f>IF(H786="","",IF('Parâmetros'!$B$5="Conservador",I786,IF('Parâmetros'!$B$5="Otimista",K786,J786)))</f>
        <v/>
      </c>
      <c r="M786" s="46">
        <f>IF(B786="","",IF(COUNTIFS('Histórico'!$B$6:$B$305,B786,'Histórico'!$J$6:$J$305,"&lt;&gt;")&gt;='Parâmetros'!$B$10,AVERAGEIFS('Histórico'!$K$6:$K$305,'Histórico'!$B$6:$B$305,B786,'Histórico'!$J$6:$J$305,"&lt;&gt;"),'Parâmetros'!$B$9))</f>
        <v/>
      </c>
      <c r="N786" s="44">
        <f>IF(L786="","",MAX(0,L786*(1-M786)))</f>
        <v/>
      </c>
      <c r="O786" s="44">
        <f>IF(L786="","",L786*(1+M786))</f>
        <v/>
      </c>
      <c r="P786" s="44">
        <f>IF(L786="","",IF(INDEX('Parâmetros'!$E$18:$E$117,MATCH(B786,'Parâmetros'!$A$18:$A$117,0))="","",INDEX('Parâmetros'!$E$18:$E$117,MATCH(B786,'Parâmetros'!$A$18:$A$117,0))+N(INDEX('Parâmetros'!$F$18:$F$117,MATCH(B786,'Parâmetros'!$A$18:$A$117,0)))-SUMIFS($L$6:L786,$B$6:B786,B786,$A$6:A786,"&lt;="&amp;A786)))</f>
        <v/>
      </c>
      <c r="Q786" s="44">
        <f>IF(P786="","",MAX(0,-P786))</f>
        <v/>
      </c>
      <c r="R786" s="43">
        <f>IF(B786="","",IF(L786="","SEM BASE",IF(P786="","ESTOQUE NÃO INFORMADO",IF(P786&lt;0,"RUPTURA PREVISTA",IF(D786="Sem histórico","USAR DEMANDA INICIAL",IF(D786="Histórico insuficiente","HISTÓRICO INSUFICIENTE","OK"))))))</f>
        <v/>
      </c>
    </row>
    <row r="787">
      <c r="A787" s="42">
        <f>IF(B787="","",EDATE(EOMONTH('Parâmetros'!$B$2,0)+1,MOD(ROW()-6,12)))</f>
        <v/>
      </c>
      <c r="B78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87" s="43">
        <f>IF(B787="","",INDEX('Parâmetros'!$B$18:$B$117,MATCH(B787,'Parâmetros'!$A$18:$A$117,0)))</f>
        <v/>
      </c>
      <c r="D787" s="43">
        <f>IF(B787="","",INDEX('Parâmetros'!$I$18:$I$117,MATCH(B787,'Parâmetros'!$A$18:$A$117,0)))</f>
        <v/>
      </c>
      <c r="E787" s="44">
        <f>IF(B787="","",IF(COUNTIFS('Histórico'!$B$6:$B$305,B787,'Histórico'!$A$6:$A$305,"&gt;="&amp;EDATE(EOMONTH('Parâmetros'!$B$2,0)+1,-'Parâmetros'!$B$4),'Histórico'!$A$6:$A$305,"&lt;="&amp;'Parâmetros'!$B$2,'Histórico'!$L$6:$L$305,"OK")&gt;='Parâmetros'!$B$11,AVERAGEIFS('Histórico'!$H$6:$H$305,'Histórico'!$B$6:$B$305,B787,'Histórico'!$A$6:$A$305,"&gt;="&amp;EDATE(EOMONTH('Parâmetros'!$B$2,0)+1,-'Parâmetros'!$B$4),'Histórico'!$A$6:$A$305,"&lt;="&amp;'Parâmetros'!$B$2,'Histórico'!$L$6:$L$305,"OK"),IF(INDEX('Parâmetros'!$G$18:$G$117,MATCH(B787,'Parâmetros'!$A$18:$A$117,0))="","",INDEX('Parâmetros'!$G$18:$G$117,MATCH(B787,'Parâmetros'!$A$18:$A$117,0)))))</f>
        <v/>
      </c>
      <c r="F787" s="45">
        <f>IF(B787="","",IF(COUNTIFS('Histórico'!$B$6:$B$305,B787,'Histórico'!$L$6:$L$305,"OK",'Histórico'!$M$6:$M$305,MONTH(A787),'Histórico'!$A$6:$A$305,"&lt;="&amp;'Parâmetros'!$B$2)&gt;='Parâmetros'!$B$12,MAX('Parâmetros'!$B$13,MIN('Parâmetros'!$B$14,IFERROR(AVERAGEIFS('Histórico'!$H$6:$H$305,'Histórico'!$B$6:$B$305,B787,'Histórico'!$L$6:$L$305,"OK",'Histórico'!$M$6:$M$305,MONTH(A787),'Histórico'!$A$6:$A$305,"&lt;="&amp;'Parâmetros'!$B$2)/AVERAGEIFS('Histórico'!$H$6:$H$305,'Histórico'!$B$6:$B$305,B787,'Histórico'!$L$6:$L$305,"OK",'Histórico'!$A$6:$A$305,"&lt;="&amp;'Parâmetros'!$B$2),1))),1))</f>
        <v/>
      </c>
      <c r="G787" s="45">
        <f>IF(OR(A787="",B787=""),"",MAX(0.1,1+SUMPRODUCT(--('Eventos'!$B$6:$B$105&lt;=EOMONTH(A787,0)),--('Eventos'!$C$6:$C$105&gt;=A787),--((('Eventos'!$D$6:$D$105=B787)+('Eventos'!$D$6:$D$105="TODOS"))&gt;0),--('Eventos'!$G$6:$G$105="Ativo"),--('Eventos'!$I$6:$I$105="OK"),'Eventos'!$F$6:$F$105)))</f>
        <v/>
      </c>
      <c r="H787" s="44">
        <f>IF(OR(B787="",E787=""),"",MAX(0,E787*F787*G787))</f>
        <v/>
      </c>
      <c r="I787" s="44">
        <f>IF(H787="","",H787*'Parâmetros'!$B$6)</f>
        <v/>
      </c>
      <c r="J787" s="44">
        <f>IF(H787="","",H787*'Parâmetros'!$B$7)</f>
        <v/>
      </c>
      <c r="K787" s="44">
        <f>IF(H787="","",H787*'Parâmetros'!$B$8)</f>
        <v/>
      </c>
      <c r="L787" s="44">
        <f>IF(H787="","",IF('Parâmetros'!$B$5="Conservador",I787,IF('Parâmetros'!$B$5="Otimista",K787,J787)))</f>
        <v/>
      </c>
      <c r="M787" s="46">
        <f>IF(B787="","",IF(COUNTIFS('Histórico'!$B$6:$B$305,B787,'Histórico'!$J$6:$J$305,"&lt;&gt;")&gt;='Parâmetros'!$B$10,AVERAGEIFS('Histórico'!$K$6:$K$305,'Histórico'!$B$6:$B$305,B787,'Histórico'!$J$6:$J$305,"&lt;&gt;"),'Parâmetros'!$B$9))</f>
        <v/>
      </c>
      <c r="N787" s="44">
        <f>IF(L787="","",MAX(0,L787*(1-M787)))</f>
        <v/>
      </c>
      <c r="O787" s="44">
        <f>IF(L787="","",L787*(1+M787))</f>
        <v/>
      </c>
      <c r="P787" s="44">
        <f>IF(L787="","",IF(INDEX('Parâmetros'!$E$18:$E$117,MATCH(B787,'Parâmetros'!$A$18:$A$117,0))="","",INDEX('Parâmetros'!$E$18:$E$117,MATCH(B787,'Parâmetros'!$A$18:$A$117,0))+N(INDEX('Parâmetros'!$F$18:$F$117,MATCH(B787,'Parâmetros'!$A$18:$A$117,0)))-SUMIFS($L$6:L787,$B$6:B787,B787,$A$6:A787,"&lt;="&amp;A787)))</f>
        <v/>
      </c>
      <c r="Q787" s="44">
        <f>IF(P787="","",MAX(0,-P787))</f>
        <v/>
      </c>
      <c r="R787" s="43">
        <f>IF(B787="","",IF(L787="","SEM BASE",IF(P787="","ESTOQUE NÃO INFORMADO",IF(P787&lt;0,"RUPTURA PREVISTA",IF(D787="Sem histórico","USAR DEMANDA INICIAL",IF(D787="Histórico insuficiente","HISTÓRICO INSUFICIENTE","OK"))))))</f>
        <v/>
      </c>
    </row>
    <row r="788">
      <c r="A788" s="42">
        <f>IF(B788="","",EDATE(EOMONTH('Parâmetros'!$B$2,0)+1,MOD(ROW()-6,12)))</f>
        <v/>
      </c>
      <c r="B78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88" s="43">
        <f>IF(B788="","",INDEX('Parâmetros'!$B$18:$B$117,MATCH(B788,'Parâmetros'!$A$18:$A$117,0)))</f>
        <v/>
      </c>
      <c r="D788" s="43">
        <f>IF(B788="","",INDEX('Parâmetros'!$I$18:$I$117,MATCH(B788,'Parâmetros'!$A$18:$A$117,0)))</f>
        <v/>
      </c>
      <c r="E788" s="44">
        <f>IF(B788="","",IF(COUNTIFS('Histórico'!$B$6:$B$305,B788,'Histórico'!$A$6:$A$305,"&gt;="&amp;EDATE(EOMONTH('Parâmetros'!$B$2,0)+1,-'Parâmetros'!$B$4),'Histórico'!$A$6:$A$305,"&lt;="&amp;'Parâmetros'!$B$2,'Histórico'!$L$6:$L$305,"OK")&gt;='Parâmetros'!$B$11,AVERAGEIFS('Histórico'!$H$6:$H$305,'Histórico'!$B$6:$B$305,B788,'Histórico'!$A$6:$A$305,"&gt;="&amp;EDATE(EOMONTH('Parâmetros'!$B$2,0)+1,-'Parâmetros'!$B$4),'Histórico'!$A$6:$A$305,"&lt;="&amp;'Parâmetros'!$B$2,'Histórico'!$L$6:$L$305,"OK"),IF(INDEX('Parâmetros'!$G$18:$G$117,MATCH(B788,'Parâmetros'!$A$18:$A$117,0))="","",INDEX('Parâmetros'!$G$18:$G$117,MATCH(B788,'Parâmetros'!$A$18:$A$117,0)))))</f>
        <v/>
      </c>
      <c r="F788" s="45">
        <f>IF(B788="","",IF(COUNTIFS('Histórico'!$B$6:$B$305,B788,'Histórico'!$L$6:$L$305,"OK",'Histórico'!$M$6:$M$305,MONTH(A788),'Histórico'!$A$6:$A$305,"&lt;="&amp;'Parâmetros'!$B$2)&gt;='Parâmetros'!$B$12,MAX('Parâmetros'!$B$13,MIN('Parâmetros'!$B$14,IFERROR(AVERAGEIFS('Histórico'!$H$6:$H$305,'Histórico'!$B$6:$B$305,B788,'Histórico'!$L$6:$L$305,"OK",'Histórico'!$M$6:$M$305,MONTH(A788),'Histórico'!$A$6:$A$305,"&lt;="&amp;'Parâmetros'!$B$2)/AVERAGEIFS('Histórico'!$H$6:$H$305,'Histórico'!$B$6:$B$305,B788,'Histórico'!$L$6:$L$305,"OK",'Histórico'!$A$6:$A$305,"&lt;="&amp;'Parâmetros'!$B$2),1))),1))</f>
        <v/>
      </c>
      <c r="G788" s="45">
        <f>IF(OR(A788="",B788=""),"",MAX(0.1,1+SUMPRODUCT(--('Eventos'!$B$6:$B$105&lt;=EOMONTH(A788,0)),--('Eventos'!$C$6:$C$105&gt;=A788),--((('Eventos'!$D$6:$D$105=B788)+('Eventos'!$D$6:$D$105="TODOS"))&gt;0),--('Eventos'!$G$6:$G$105="Ativo"),--('Eventos'!$I$6:$I$105="OK"),'Eventos'!$F$6:$F$105)))</f>
        <v/>
      </c>
      <c r="H788" s="44">
        <f>IF(OR(B788="",E788=""),"",MAX(0,E788*F788*G788))</f>
        <v/>
      </c>
      <c r="I788" s="44">
        <f>IF(H788="","",H788*'Parâmetros'!$B$6)</f>
        <v/>
      </c>
      <c r="J788" s="44">
        <f>IF(H788="","",H788*'Parâmetros'!$B$7)</f>
        <v/>
      </c>
      <c r="K788" s="44">
        <f>IF(H788="","",H788*'Parâmetros'!$B$8)</f>
        <v/>
      </c>
      <c r="L788" s="44">
        <f>IF(H788="","",IF('Parâmetros'!$B$5="Conservador",I788,IF('Parâmetros'!$B$5="Otimista",K788,J788)))</f>
        <v/>
      </c>
      <c r="M788" s="46">
        <f>IF(B788="","",IF(COUNTIFS('Histórico'!$B$6:$B$305,B788,'Histórico'!$J$6:$J$305,"&lt;&gt;")&gt;='Parâmetros'!$B$10,AVERAGEIFS('Histórico'!$K$6:$K$305,'Histórico'!$B$6:$B$305,B788,'Histórico'!$J$6:$J$305,"&lt;&gt;"),'Parâmetros'!$B$9))</f>
        <v/>
      </c>
      <c r="N788" s="44">
        <f>IF(L788="","",MAX(0,L788*(1-M788)))</f>
        <v/>
      </c>
      <c r="O788" s="44">
        <f>IF(L788="","",L788*(1+M788))</f>
        <v/>
      </c>
      <c r="P788" s="44">
        <f>IF(L788="","",IF(INDEX('Parâmetros'!$E$18:$E$117,MATCH(B788,'Parâmetros'!$A$18:$A$117,0))="","",INDEX('Parâmetros'!$E$18:$E$117,MATCH(B788,'Parâmetros'!$A$18:$A$117,0))+N(INDEX('Parâmetros'!$F$18:$F$117,MATCH(B788,'Parâmetros'!$A$18:$A$117,0)))-SUMIFS($L$6:L788,$B$6:B788,B788,$A$6:A788,"&lt;="&amp;A788)))</f>
        <v/>
      </c>
      <c r="Q788" s="44">
        <f>IF(P788="","",MAX(0,-P788))</f>
        <v/>
      </c>
      <c r="R788" s="43">
        <f>IF(B788="","",IF(L788="","SEM BASE",IF(P788="","ESTOQUE NÃO INFORMADO",IF(P788&lt;0,"RUPTURA PREVISTA",IF(D788="Sem histórico","USAR DEMANDA INICIAL",IF(D788="Histórico insuficiente","HISTÓRICO INSUFICIENTE","OK"))))))</f>
        <v/>
      </c>
    </row>
    <row r="789">
      <c r="A789" s="42">
        <f>IF(B789="","",EDATE(EOMONTH('Parâmetros'!$B$2,0)+1,MOD(ROW()-6,12)))</f>
        <v/>
      </c>
      <c r="B78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89" s="43">
        <f>IF(B789="","",INDEX('Parâmetros'!$B$18:$B$117,MATCH(B789,'Parâmetros'!$A$18:$A$117,0)))</f>
        <v/>
      </c>
      <c r="D789" s="43">
        <f>IF(B789="","",INDEX('Parâmetros'!$I$18:$I$117,MATCH(B789,'Parâmetros'!$A$18:$A$117,0)))</f>
        <v/>
      </c>
      <c r="E789" s="44">
        <f>IF(B789="","",IF(COUNTIFS('Histórico'!$B$6:$B$305,B789,'Histórico'!$A$6:$A$305,"&gt;="&amp;EDATE(EOMONTH('Parâmetros'!$B$2,0)+1,-'Parâmetros'!$B$4),'Histórico'!$A$6:$A$305,"&lt;="&amp;'Parâmetros'!$B$2,'Histórico'!$L$6:$L$305,"OK")&gt;='Parâmetros'!$B$11,AVERAGEIFS('Histórico'!$H$6:$H$305,'Histórico'!$B$6:$B$305,B789,'Histórico'!$A$6:$A$305,"&gt;="&amp;EDATE(EOMONTH('Parâmetros'!$B$2,0)+1,-'Parâmetros'!$B$4),'Histórico'!$A$6:$A$305,"&lt;="&amp;'Parâmetros'!$B$2,'Histórico'!$L$6:$L$305,"OK"),IF(INDEX('Parâmetros'!$G$18:$G$117,MATCH(B789,'Parâmetros'!$A$18:$A$117,0))="","",INDEX('Parâmetros'!$G$18:$G$117,MATCH(B789,'Parâmetros'!$A$18:$A$117,0)))))</f>
        <v/>
      </c>
      <c r="F789" s="45">
        <f>IF(B789="","",IF(COUNTIFS('Histórico'!$B$6:$B$305,B789,'Histórico'!$L$6:$L$305,"OK",'Histórico'!$M$6:$M$305,MONTH(A789),'Histórico'!$A$6:$A$305,"&lt;="&amp;'Parâmetros'!$B$2)&gt;='Parâmetros'!$B$12,MAX('Parâmetros'!$B$13,MIN('Parâmetros'!$B$14,IFERROR(AVERAGEIFS('Histórico'!$H$6:$H$305,'Histórico'!$B$6:$B$305,B789,'Histórico'!$L$6:$L$305,"OK",'Histórico'!$M$6:$M$305,MONTH(A789),'Histórico'!$A$6:$A$305,"&lt;="&amp;'Parâmetros'!$B$2)/AVERAGEIFS('Histórico'!$H$6:$H$305,'Histórico'!$B$6:$B$305,B789,'Histórico'!$L$6:$L$305,"OK",'Histórico'!$A$6:$A$305,"&lt;="&amp;'Parâmetros'!$B$2),1))),1))</f>
        <v/>
      </c>
      <c r="G789" s="45">
        <f>IF(OR(A789="",B789=""),"",MAX(0.1,1+SUMPRODUCT(--('Eventos'!$B$6:$B$105&lt;=EOMONTH(A789,0)),--('Eventos'!$C$6:$C$105&gt;=A789),--((('Eventos'!$D$6:$D$105=B789)+('Eventos'!$D$6:$D$105="TODOS"))&gt;0),--('Eventos'!$G$6:$G$105="Ativo"),--('Eventos'!$I$6:$I$105="OK"),'Eventos'!$F$6:$F$105)))</f>
        <v/>
      </c>
      <c r="H789" s="44">
        <f>IF(OR(B789="",E789=""),"",MAX(0,E789*F789*G789))</f>
        <v/>
      </c>
      <c r="I789" s="44">
        <f>IF(H789="","",H789*'Parâmetros'!$B$6)</f>
        <v/>
      </c>
      <c r="J789" s="44">
        <f>IF(H789="","",H789*'Parâmetros'!$B$7)</f>
        <v/>
      </c>
      <c r="K789" s="44">
        <f>IF(H789="","",H789*'Parâmetros'!$B$8)</f>
        <v/>
      </c>
      <c r="L789" s="44">
        <f>IF(H789="","",IF('Parâmetros'!$B$5="Conservador",I789,IF('Parâmetros'!$B$5="Otimista",K789,J789)))</f>
        <v/>
      </c>
      <c r="M789" s="46">
        <f>IF(B789="","",IF(COUNTIFS('Histórico'!$B$6:$B$305,B789,'Histórico'!$J$6:$J$305,"&lt;&gt;")&gt;='Parâmetros'!$B$10,AVERAGEIFS('Histórico'!$K$6:$K$305,'Histórico'!$B$6:$B$305,B789,'Histórico'!$J$6:$J$305,"&lt;&gt;"),'Parâmetros'!$B$9))</f>
        <v/>
      </c>
      <c r="N789" s="44">
        <f>IF(L789="","",MAX(0,L789*(1-M789)))</f>
        <v/>
      </c>
      <c r="O789" s="44">
        <f>IF(L789="","",L789*(1+M789))</f>
        <v/>
      </c>
      <c r="P789" s="44">
        <f>IF(L789="","",IF(INDEX('Parâmetros'!$E$18:$E$117,MATCH(B789,'Parâmetros'!$A$18:$A$117,0))="","",INDEX('Parâmetros'!$E$18:$E$117,MATCH(B789,'Parâmetros'!$A$18:$A$117,0))+N(INDEX('Parâmetros'!$F$18:$F$117,MATCH(B789,'Parâmetros'!$A$18:$A$117,0)))-SUMIFS($L$6:L789,$B$6:B789,B789,$A$6:A789,"&lt;="&amp;A789)))</f>
        <v/>
      </c>
      <c r="Q789" s="44">
        <f>IF(P789="","",MAX(0,-P789))</f>
        <v/>
      </c>
      <c r="R789" s="43">
        <f>IF(B789="","",IF(L789="","SEM BASE",IF(P789="","ESTOQUE NÃO INFORMADO",IF(P789&lt;0,"RUPTURA PREVISTA",IF(D789="Sem histórico","USAR DEMANDA INICIAL",IF(D789="Histórico insuficiente","HISTÓRICO INSUFICIENTE","OK"))))))</f>
        <v/>
      </c>
    </row>
    <row r="790">
      <c r="A790" s="42">
        <f>IF(B790="","",EDATE(EOMONTH('Parâmetros'!$B$2,0)+1,MOD(ROW()-6,12)))</f>
        <v/>
      </c>
      <c r="B79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90" s="43">
        <f>IF(B790="","",INDEX('Parâmetros'!$B$18:$B$117,MATCH(B790,'Parâmetros'!$A$18:$A$117,0)))</f>
        <v/>
      </c>
      <c r="D790" s="43">
        <f>IF(B790="","",INDEX('Parâmetros'!$I$18:$I$117,MATCH(B790,'Parâmetros'!$A$18:$A$117,0)))</f>
        <v/>
      </c>
      <c r="E790" s="44">
        <f>IF(B790="","",IF(COUNTIFS('Histórico'!$B$6:$B$305,B790,'Histórico'!$A$6:$A$305,"&gt;="&amp;EDATE(EOMONTH('Parâmetros'!$B$2,0)+1,-'Parâmetros'!$B$4),'Histórico'!$A$6:$A$305,"&lt;="&amp;'Parâmetros'!$B$2,'Histórico'!$L$6:$L$305,"OK")&gt;='Parâmetros'!$B$11,AVERAGEIFS('Histórico'!$H$6:$H$305,'Histórico'!$B$6:$B$305,B790,'Histórico'!$A$6:$A$305,"&gt;="&amp;EDATE(EOMONTH('Parâmetros'!$B$2,0)+1,-'Parâmetros'!$B$4),'Histórico'!$A$6:$A$305,"&lt;="&amp;'Parâmetros'!$B$2,'Histórico'!$L$6:$L$305,"OK"),IF(INDEX('Parâmetros'!$G$18:$G$117,MATCH(B790,'Parâmetros'!$A$18:$A$117,0))="","",INDEX('Parâmetros'!$G$18:$G$117,MATCH(B790,'Parâmetros'!$A$18:$A$117,0)))))</f>
        <v/>
      </c>
      <c r="F790" s="45">
        <f>IF(B790="","",IF(COUNTIFS('Histórico'!$B$6:$B$305,B790,'Histórico'!$L$6:$L$305,"OK",'Histórico'!$M$6:$M$305,MONTH(A790),'Histórico'!$A$6:$A$305,"&lt;="&amp;'Parâmetros'!$B$2)&gt;='Parâmetros'!$B$12,MAX('Parâmetros'!$B$13,MIN('Parâmetros'!$B$14,IFERROR(AVERAGEIFS('Histórico'!$H$6:$H$305,'Histórico'!$B$6:$B$305,B790,'Histórico'!$L$6:$L$305,"OK",'Histórico'!$M$6:$M$305,MONTH(A790),'Histórico'!$A$6:$A$305,"&lt;="&amp;'Parâmetros'!$B$2)/AVERAGEIFS('Histórico'!$H$6:$H$305,'Histórico'!$B$6:$B$305,B790,'Histórico'!$L$6:$L$305,"OK",'Histórico'!$A$6:$A$305,"&lt;="&amp;'Parâmetros'!$B$2),1))),1))</f>
        <v/>
      </c>
      <c r="G790" s="45">
        <f>IF(OR(A790="",B790=""),"",MAX(0.1,1+SUMPRODUCT(--('Eventos'!$B$6:$B$105&lt;=EOMONTH(A790,0)),--('Eventos'!$C$6:$C$105&gt;=A790),--((('Eventos'!$D$6:$D$105=B790)+('Eventos'!$D$6:$D$105="TODOS"))&gt;0),--('Eventos'!$G$6:$G$105="Ativo"),--('Eventos'!$I$6:$I$105="OK"),'Eventos'!$F$6:$F$105)))</f>
        <v/>
      </c>
      <c r="H790" s="44">
        <f>IF(OR(B790="",E790=""),"",MAX(0,E790*F790*G790))</f>
        <v/>
      </c>
      <c r="I790" s="44">
        <f>IF(H790="","",H790*'Parâmetros'!$B$6)</f>
        <v/>
      </c>
      <c r="J790" s="44">
        <f>IF(H790="","",H790*'Parâmetros'!$B$7)</f>
        <v/>
      </c>
      <c r="K790" s="44">
        <f>IF(H790="","",H790*'Parâmetros'!$B$8)</f>
        <v/>
      </c>
      <c r="L790" s="44">
        <f>IF(H790="","",IF('Parâmetros'!$B$5="Conservador",I790,IF('Parâmetros'!$B$5="Otimista",K790,J790)))</f>
        <v/>
      </c>
      <c r="M790" s="46">
        <f>IF(B790="","",IF(COUNTIFS('Histórico'!$B$6:$B$305,B790,'Histórico'!$J$6:$J$305,"&lt;&gt;")&gt;='Parâmetros'!$B$10,AVERAGEIFS('Histórico'!$K$6:$K$305,'Histórico'!$B$6:$B$305,B790,'Histórico'!$J$6:$J$305,"&lt;&gt;"),'Parâmetros'!$B$9))</f>
        <v/>
      </c>
      <c r="N790" s="44">
        <f>IF(L790="","",MAX(0,L790*(1-M790)))</f>
        <v/>
      </c>
      <c r="O790" s="44">
        <f>IF(L790="","",L790*(1+M790))</f>
        <v/>
      </c>
      <c r="P790" s="44">
        <f>IF(L790="","",IF(INDEX('Parâmetros'!$E$18:$E$117,MATCH(B790,'Parâmetros'!$A$18:$A$117,0))="","",INDEX('Parâmetros'!$E$18:$E$117,MATCH(B790,'Parâmetros'!$A$18:$A$117,0))+N(INDEX('Parâmetros'!$F$18:$F$117,MATCH(B790,'Parâmetros'!$A$18:$A$117,0)))-SUMIFS($L$6:L790,$B$6:B790,B790,$A$6:A790,"&lt;="&amp;A790)))</f>
        <v/>
      </c>
      <c r="Q790" s="44">
        <f>IF(P790="","",MAX(0,-P790))</f>
        <v/>
      </c>
      <c r="R790" s="43">
        <f>IF(B790="","",IF(L790="","SEM BASE",IF(P790="","ESTOQUE NÃO INFORMADO",IF(P790&lt;0,"RUPTURA PREVISTA",IF(D790="Sem histórico","USAR DEMANDA INICIAL",IF(D790="Histórico insuficiente","HISTÓRICO INSUFICIENTE","OK"))))))</f>
        <v/>
      </c>
    </row>
    <row r="791">
      <c r="A791" s="42">
        <f>IF(B791="","",EDATE(EOMONTH('Parâmetros'!$B$2,0)+1,MOD(ROW()-6,12)))</f>
        <v/>
      </c>
      <c r="B79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91" s="43">
        <f>IF(B791="","",INDEX('Parâmetros'!$B$18:$B$117,MATCH(B791,'Parâmetros'!$A$18:$A$117,0)))</f>
        <v/>
      </c>
      <c r="D791" s="43">
        <f>IF(B791="","",INDEX('Parâmetros'!$I$18:$I$117,MATCH(B791,'Parâmetros'!$A$18:$A$117,0)))</f>
        <v/>
      </c>
      <c r="E791" s="44">
        <f>IF(B791="","",IF(COUNTIFS('Histórico'!$B$6:$B$305,B791,'Histórico'!$A$6:$A$305,"&gt;="&amp;EDATE(EOMONTH('Parâmetros'!$B$2,0)+1,-'Parâmetros'!$B$4),'Histórico'!$A$6:$A$305,"&lt;="&amp;'Parâmetros'!$B$2,'Histórico'!$L$6:$L$305,"OK")&gt;='Parâmetros'!$B$11,AVERAGEIFS('Histórico'!$H$6:$H$305,'Histórico'!$B$6:$B$305,B791,'Histórico'!$A$6:$A$305,"&gt;="&amp;EDATE(EOMONTH('Parâmetros'!$B$2,0)+1,-'Parâmetros'!$B$4),'Histórico'!$A$6:$A$305,"&lt;="&amp;'Parâmetros'!$B$2,'Histórico'!$L$6:$L$305,"OK"),IF(INDEX('Parâmetros'!$G$18:$G$117,MATCH(B791,'Parâmetros'!$A$18:$A$117,0))="","",INDEX('Parâmetros'!$G$18:$G$117,MATCH(B791,'Parâmetros'!$A$18:$A$117,0)))))</f>
        <v/>
      </c>
      <c r="F791" s="45">
        <f>IF(B791="","",IF(COUNTIFS('Histórico'!$B$6:$B$305,B791,'Histórico'!$L$6:$L$305,"OK",'Histórico'!$M$6:$M$305,MONTH(A791),'Histórico'!$A$6:$A$305,"&lt;="&amp;'Parâmetros'!$B$2)&gt;='Parâmetros'!$B$12,MAX('Parâmetros'!$B$13,MIN('Parâmetros'!$B$14,IFERROR(AVERAGEIFS('Histórico'!$H$6:$H$305,'Histórico'!$B$6:$B$305,B791,'Histórico'!$L$6:$L$305,"OK",'Histórico'!$M$6:$M$305,MONTH(A791),'Histórico'!$A$6:$A$305,"&lt;="&amp;'Parâmetros'!$B$2)/AVERAGEIFS('Histórico'!$H$6:$H$305,'Histórico'!$B$6:$B$305,B791,'Histórico'!$L$6:$L$305,"OK",'Histórico'!$A$6:$A$305,"&lt;="&amp;'Parâmetros'!$B$2),1))),1))</f>
        <v/>
      </c>
      <c r="G791" s="45">
        <f>IF(OR(A791="",B791=""),"",MAX(0.1,1+SUMPRODUCT(--('Eventos'!$B$6:$B$105&lt;=EOMONTH(A791,0)),--('Eventos'!$C$6:$C$105&gt;=A791),--((('Eventos'!$D$6:$D$105=B791)+('Eventos'!$D$6:$D$105="TODOS"))&gt;0),--('Eventos'!$G$6:$G$105="Ativo"),--('Eventos'!$I$6:$I$105="OK"),'Eventos'!$F$6:$F$105)))</f>
        <v/>
      </c>
      <c r="H791" s="44">
        <f>IF(OR(B791="",E791=""),"",MAX(0,E791*F791*G791))</f>
        <v/>
      </c>
      <c r="I791" s="44">
        <f>IF(H791="","",H791*'Parâmetros'!$B$6)</f>
        <v/>
      </c>
      <c r="J791" s="44">
        <f>IF(H791="","",H791*'Parâmetros'!$B$7)</f>
        <v/>
      </c>
      <c r="K791" s="44">
        <f>IF(H791="","",H791*'Parâmetros'!$B$8)</f>
        <v/>
      </c>
      <c r="L791" s="44">
        <f>IF(H791="","",IF('Parâmetros'!$B$5="Conservador",I791,IF('Parâmetros'!$B$5="Otimista",K791,J791)))</f>
        <v/>
      </c>
      <c r="M791" s="46">
        <f>IF(B791="","",IF(COUNTIFS('Histórico'!$B$6:$B$305,B791,'Histórico'!$J$6:$J$305,"&lt;&gt;")&gt;='Parâmetros'!$B$10,AVERAGEIFS('Histórico'!$K$6:$K$305,'Histórico'!$B$6:$B$305,B791,'Histórico'!$J$6:$J$305,"&lt;&gt;"),'Parâmetros'!$B$9))</f>
        <v/>
      </c>
      <c r="N791" s="44">
        <f>IF(L791="","",MAX(0,L791*(1-M791)))</f>
        <v/>
      </c>
      <c r="O791" s="44">
        <f>IF(L791="","",L791*(1+M791))</f>
        <v/>
      </c>
      <c r="P791" s="44">
        <f>IF(L791="","",IF(INDEX('Parâmetros'!$E$18:$E$117,MATCH(B791,'Parâmetros'!$A$18:$A$117,0))="","",INDEX('Parâmetros'!$E$18:$E$117,MATCH(B791,'Parâmetros'!$A$18:$A$117,0))+N(INDEX('Parâmetros'!$F$18:$F$117,MATCH(B791,'Parâmetros'!$A$18:$A$117,0)))-SUMIFS($L$6:L791,$B$6:B791,B791,$A$6:A791,"&lt;="&amp;A791)))</f>
        <v/>
      </c>
      <c r="Q791" s="44">
        <f>IF(P791="","",MAX(0,-P791))</f>
        <v/>
      </c>
      <c r="R791" s="43">
        <f>IF(B791="","",IF(L791="","SEM BASE",IF(P791="","ESTOQUE NÃO INFORMADO",IF(P791&lt;0,"RUPTURA PREVISTA",IF(D791="Sem histórico","USAR DEMANDA INICIAL",IF(D791="Histórico insuficiente","HISTÓRICO INSUFICIENTE","OK"))))))</f>
        <v/>
      </c>
    </row>
    <row r="792">
      <c r="A792" s="42">
        <f>IF(B792="","",EDATE(EOMONTH('Parâmetros'!$B$2,0)+1,MOD(ROW()-6,12)))</f>
        <v/>
      </c>
      <c r="B79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92" s="43">
        <f>IF(B792="","",INDEX('Parâmetros'!$B$18:$B$117,MATCH(B792,'Parâmetros'!$A$18:$A$117,0)))</f>
        <v/>
      </c>
      <c r="D792" s="43">
        <f>IF(B792="","",INDEX('Parâmetros'!$I$18:$I$117,MATCH(B792,'Parâmetros'!$A$18:$A$117,0)))</f>
        <v/>
      </c>
      <c r="E792" s="44">
        <f>IF(B792="","",IF(COUNTIFS('Histórico'!$B$6:$B$305,B792,'Histórico'!$A$6:$A$305,"&gt;="&amp;EDATE(EOMONTH('Parâmetros'!$B$2,0)+1,-'Parâmetros'!$B$4),'Histórico'!$A$6:$A$305,"&lt;="&amp;'Parâmetros'!$B$2,'Histórico'!$L$6:$L$305,"OK")&gt;='Parâmetros'!$B$11,AVERAGEIFS('Histórico'!$H$6:$H$305,'Histórico'!$B$6:$B$305,B792,'Histórico'!$A$6:$A$305,"&gt;="&amp;EDATE(EOMONTH('Parâmetros'!$B$2,0)+1,-'Parâmetros'!$B$4),'Histórico'!$A$6:$A$305,"&lt;="&amp;'Parâmetros'!$B$2,'Histórico'!$L$6:$L$305,"OK"),IF(INDEX('Parâmetros'!$G$18:$G$117,MATCH(B792,'Parâmetros'!$A$18:$A$117,0))="","",INDEX('Parâmetros'!$G$18:$G$117,MATCH(B792,'Parâmetros'!$A$18:$A$117,0)))))</f>
        <v/>
      </c>
      <c r="F792" s="45">
        <f>IF(B792="","",IF(COUNTIFS('Histórico'!$B$6:$B$305,B792,'Histórico'!$L$6:$L$305,"OK",'Histórico'!$M$6:$M$305,MONTH(A792),'Histórico'!$A$6:$A$305,"&lt;="&amp;'Parâmetros'!$B$2)&gt;='Parâmetros'!$B$12,MAX('Parâmetros'!$B$13,MIN('Parâmetros'!$B$14,IFERROR(AVERAGEIFS('Histórico'!$H$6:$H$305,'Histórico'!$B$6:$B$305,B792,'Histórico'!$L$6:$L$305,"OK",'Histórico'!$M$6:$M$305,MONTH(A792),'Histórico'!$A$6:$A$305,"&lt;="&amp;'Parâmetros'!$B$2)/AVERAGEIFS('Histórico'!$H$6:$H$305,'Histórico'!$B$6:$B$305,B792,'Histórico'!$L$6:$L$305,"OK",'Histórico'!$A$6:$A$305,"&lt;="&amp;'Parâmetros'!$B$2),1))),1))</f>
        <v/>
      </c>
      <c r="G792" s="45">
        <f>IF(OR(A792="",B792=""),"",MAX(0.1,1+SUMPRODUCT(--('Eventos'!$B$6:$B$105&lt;=EOMONTH(A792,0)),--('Eventos'!$C$6:$C$105&gt;=A792),--((('Eventos'!$D$6:$D$105=B792)+('Eventos'!$D$6:$D$105="TODOS"))&gt;0),--('Eventos'!$G$6:$G$105="Ativo"),--('Eventos'!$I$6:$I$105="OK"),'Eventos'!$F$6:$F$105)))</f>
        <v/>
      </c>
      <c r="H792" s="44">
        <f>IF(OR(B792="",E792=""),"",MAX(0,E792*F792*G792))</f>
        <v/>
      </c>
      <c r="I792" s="44">
        <f>IF(H792="","",H792*'Parâmetros'!$B$6)</f>
        <v/>
      </c>
      <c r="J792" s="44">
        <f>IF(H792="","",H792*'Parâmetros'!$B$7)</f>
        <v/>
      </c>
      <c r="K792" s="44">
        <f>IF(H792="","",H792*'Parâmetros'!$B$8)</f>
        <v/>
      </c>
      <c r="L792" s="44">
        <f>IF(H792="","",IF('Parâmetros'!$B$5="Conservador",I792,IF('Parâmetros'!$B$5="Otimista",K792,J792)))</f>
        <v/>
      </c>
      <c r="M792" s="46">
        <f>IF(B792="","",IF(COUNTIFS('Histórico'!$B$6:$B$305,B792,'Histórico'!$J$6:$J$305,"&lt;&gt;")&gt;='Parâmetros'!$B$10,AVERAGEIFS('Histórico'!$K$6:$K$305,'Histórico'!$B$6:$B$305,B792,'Histórico'!$J$6:$J$305,"&lt;&gt;"),'Parâmetros'!$B$9))</f>
        <v/>
      </c>
      <c r="N792" s="44">
        <f>IF(L792="","",MAX(0,L792*(1-M792)))</f>
        <v/>
      </c>
      <c r="O792" s="44">
        <f>IF(L792="","",L792*(1+M792))</f>
        <v/>
      </c>
      <c r="P792" s="44">
        <f>IF(L792="","",IF(INDEX('Parâmetros'!$E$18:$E$117,MATCH(B792,'Parâmetros'!$A$18:$A$117,0))="","",INDEX('Parâmetros'!$E$18:$E$117,MATCH(B792,'Parâmetros'!$A$18:$A$117,0))+N(INDEX('Parâmetros'!$F$18:$F$117,MATCH(B792,'Parâmetros'!$A$18:$A$117,0)))-SUMIFS($L$6:L792,$B$6:B792,B792,$A$6:A792,"&lt;="&amp;A792)))</f>
        <v/>
      </c>
      <c r="Q792" s="44">
        <f>IF(P792="","",MAX(0,-P792))</f>
        <v/>
      </c>
      <c r="R792" s="43">
        <f>IF(B792="","",IF(L792="","SEM BASE",IF(P792="","ESTOQUE NÃO INFORMADO",IF(P792&lt;0,"RUPTURA PREVISTA",IF(D792="Sem histórico","USAR DEMANDA INICIAL",IF(D792="Histórico insuficiente","HISTÓRICO INSUFICIENTE","OK"))))))</f>
        <v/>
      </c>
    </row>
    <row r="793">
      <c r="A793" s="42">
        <f>IF(B793="","",EDATE(EOMONTH('Parâmetros'!$B$2,0)+1,MOD(ROW()-6,12)))</f>
        <v/>
      </c>
      <c r="B79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93" s="43">
        <f>IF(B793="","",INDEX('Parâmetros'!$B$18:$B$117,MATCH(B793,'Parâmetros'!$A$18:$A$117,0)))</f>
        <v/>
      </c>
      <c r="D793" s="43">
        <f>IF(B793="","",INDEX('Parâmetros'!$I$18:$I$117,MATCH(B793,'Parâmetros'!$A$18:$A$117,0)))</f>
        <v/>
      </c>
      <c r="E793" s="44">
        <f>IF(B793="","",IF(COUNTIFS('Histórico'!$B$6:$B$305,B793,'Histórico'!$A$6:$A$305,"&gt;="&amp;EDATE(EOMONTH('Parâmetros'!$B$2,0)+1,-'Parâmetros'!$B$4),'Histórico'!$A$6:$A$305,"&lt;="&amp;'Parâmetros'!$B$2,'Histórico'!$L$6:$L$305,"OK")&gt;='Parâmetros'!$B$11,AVERAGEIFS('Histórico'!$H$6:$H$305,'Histórico'!$B$6:$B$305,B793,'Histórico'!$A$6:$A$305,"&gt;="&amp;EDATE(EOMONTH('Parâmetros'!$B$2,0)+1,-'Parâmetros'!$B$4),'Histórico'!$A$6:$A$305,"&lt;="&amp;'Parâmetros'!$B$2,'Histórico'!$L$6:$L$305,"OK"),IF(INDEX('Parâmetros'!$G$18:$G$117,MATCH(B793,'Parâmetros'!$A$18:$A$117,0))="","",INDEX('Parâmetros'!$G$18:$G$117,MATCH(B793,'Parâmetros'!$A$18:$A$117,0)))))</f>
        <v/>
      </c>
      <c r="F793" s="45">
        <f>IF(B793="","",IF(COUNTIFS('Histórico'!$B$6:$B$305,B793,'Histórico'!$L$6:$L$305,"OK",'Histórico'!$M$6:$M$305,MONTH(A793),'Histórico'!$A$6:$A$305,"&lt;="&amp;'Parâmetros'!$B$2)&gt;='Parâmetros'!$B$12,MAX('Parâmetros'!$B$13,MIN('Parâmetros'!$B$14,IFERROR(AVERAGEIFS('Histórico'!$H$6:$H$305,'Histórico'!$B$6:$B$305,B793,'Histórico'!$L$6:$L$305,"OK",'Histórico'!$M$6:$M$305,MONTH(A793),'Histórico'!$A$6:$A$305,"&lt;="&amp;'Parâmetros'!$B$2)/AVERAGEIFS('Histórico'!$H$6:$H$305,'Histórico'!$B$6:$B$305,B793,'Histórico'!$L$6:$L$305,"OK",'Histórico'!$A$6:$A$305,"&lt;="&amp;'Parâmetros'!$B$2),1))),1))</f>
        <v/>
      </c>
      <c r="G793" s="45">
        <f>IF(OR(A793="",B793=""),"",MAX(0.1,1+SUMPRODUCT(--('Eventos'!$B$6:$B$105&lt;=EOMONTH(A793,0)),--('Eventos'!$C$6:$C$105&gt;=A793),--((('Eventos'!$D$6:$D$105=B793)+('Eventos'!$D$6:$D$105="TODOS"))&gt;0),--('Eventos'!$G$6:$G$105="Ativo"),--('Eventos'!$I$6:$I$105="OK"),'Eventos'!$F$6:$F$105)))</f>
        <v/>
      </c>
      <c r="H793" s="44">
        <f>IF(OR(B793="",E793=""),"",MAX(0,E793*F793*G793))</f>
        <v/>
      </c>
      <c r="I793" s="44">
        <f>IF(H793="","",H793*'Parâmetros'!$B$6)</f>
        <v/>
      </c>
      <c r="J793" s="44">
        <f>IF(H793="","",H793*'Parâmetros'!$B$7)</f>
        <v/>
      </c>
      <c r="K793" s="44">
        <f>IF(H793="","",H793*'Parâmetros'!$B$8)</f>
        <v/>
      </c>
      <c r="L793" s="44">
        <f>IF(H793="","",IF('Parâmetros'!$B$5="Conservador",I793,IF('Parâmetros'!$B$5="Otimista",K793,J793)))</f>
        <v/>
      </c>
      <c r="M793" s="46">
        <f>IF(B793="","",IF(COUNTIFS('Histórico'!$B$6:$B$305,B793,'Histórico'!$J$6:$J$305,"&lt;&gt;")&gt;='Parâmetros'!$B$10,AVERAGEIFS('Histórico'!$K$6:$K$305,'Histórico'!$B$6:$B$305,B793,'Histórico'!$J$6:$J$305,"&lt;&gt;"),'Parâmetros'!$B$9))</f>
        <v/>
      </c>
      <c r="N793" s="44">
        <f>IF(L793="","",MAX(0,L793*(1-M793)))</f>
        <v/>
      </c>
      <c r="O793" s="44">
        <f>IF(L793="","",L793*(1+M793))</f>
        <v/>
      </c>
      <c r="P793" s="44">
        <f>IF(L793="","",IF(INDEX('Parâmetros'!$E$18:$E$117,MATCH(B793,'Parâmetros'!$A$18:$A$117,0))="","",INDEX('Parâmetros'!$E$18:$E$117,MATCH(B793,'Parâmetros'!$A$18:$A$117,0))+N(INDEX('Parâmetros'!$F$18:$F$117,MATCH(B793,'Parâmetros'!$A$18:$A$117,0)))-SUMIFS($L$6:L793,$B$6:B793,B793,$A$6:A793,"&lt;="&amp;A793)))</f>
        <v/>
      </c>
      <c r="Q793" s="44">
        <f>IF(P793="","",MAX(0,-P793))</f>
        <v/>
      </c>
      <c r="R793" s="43">
        <f>IF(B793="","",IF(L793="","SEM BASE",IF(P793="","ESTOQUE NÃO INFORMADO",IF(P793&lt;0,"RUPTURA PREVISTA",IF(D793="Sem histórico","USAR DEMANDA INICIAL",IF(D793="Histórico insuficiente","HISTÓRICO INSUFICIENTE","OK"))))))</f>
        <v/>
      </c>
    </row>
    <row r="794">
      <c r="A794" s="42">
        <f>IF(B794="","",EDATE(EOMONTH('Parâmetros'!$B$2,0)+1,MOD(ROW()-6,12)))</f>
        <v/>
      </c>
      <c r="B79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94" s="43">
        <f>IF(B794="","",INDEX('Parâmetros'!$B$18:$B$117,MATCH(B794,'Parâmetros'!$A$18:$A$117,0)))</f>
        <v/>
      </c>
      <c r="D794" s="43">
        <f>IF(B794="","",INDEX('Parâmetros'!$I$18:$I$117,MATCH(B794,'Parâmetros'!$A$18:$A$117,0)))</f>
        <v/>
      </c>
      <c r="E794" s="44">
        <f>IF(B794="","",IF(COUNTIFS('Histórico'!$B$6:$B$305,B794,'Histórico'!$A$6:$A$305,"&gt;="&amp;EDATE(EOMONTH('Parâmetros'!$B$2,0)+1,-'Parâmetros'!$B$4),'Histórico'!$A$6:$A$305,"&lt;="&amp;'Parâmetros'!$B$2,'Histórico'!$L$6:$L$305,"OK")&gt;='Parâmetros'!$B$11,AVERAGEIFS('Histórico'!$H$6:$H$305,'Histórico'!$B$6:$B$305,B794,'Histórico'!$A$6:$A$305,"&gt;="&amp;EDATE(EOMONTH('Parâmetros'!$B$2,0)+1,-'Parâmetros'!$B$4),'Histórico'!$A$6:$A$305,"&lt;="&amp;'Parâmetros'!$B$2,'Histórico'!$L$6:$L$305,"OK"),IF(INDEX('Parâmetros'!$G$18:$G$117,MATCH(B794,'Parâmetros'!$A$18:$A$117,0))="","",INDEX('Parâmetros'!$G$18:$G$117,MATCH(B794,'Parâmetros'!$A$18:$A$117,0)))))</f>
        <v/>
      </c>
      <c r="F794" s="45">
        <f>IF(B794="","",IF(COUNTIFS('Histórico'!$B$6:$B$305,B794,'Histórico'!$L$6:$L$305,"OK",'Histórico'!$M$6:$M$305,MONTH(A794),'Histórico'!$A$6:$A$305,"&lt;="&amp;'Parâmetros'!$B$2)&gt;='Parâmetros'!$B$12,MAX('Parâmetros'!$B$13,MIN('Parâmetros'!$B$14,IFERROR(AVERAGEIFS('Histórico'!$H$6:$H$305,'Histórico'!$B$6:$B$305,B794,'Histórico'!$L$6:$L$305,"OK",'Histórico'!$M$6:$M$305,MONTH(A794),'Histórico'!$A$6:$A$305,"&lt;="&amp;'Parâmetros'!$B$2)/AVERAGEIFS('Histórico'!$H$6:$H$305,'Histórico'!$B$6:$B$305,B794,'Histórico'!$L$6:$L$305,"OK",'Histórico'!$A$6:$A$305,"&lt;="&amp;'Parâmetros'!$B$2),1))),1))</f>
        <v/>
      </c>
      <c r="G794" s="45">
        <f>IF(OR(A794="",B794=""),"",MAX(0.1,1+SUMPRODUCT(--('Eventos'!$B$6:$B$105&lt;=EOMONTH(A794,0)),--('Eventos'!$C$6:$C$105&gt;=A794),--((('Eventos'!$D$6:$D$105=B794)+('Eventos'!$D$6:$D$105="TODOS"))&gt;0),--('Eventos'!$G$6:$G$105="Ativo"),--('Eventos'!$I$6:$I$105="OK"),'Eventos'!$F$6:$F$105)))</f>
        <v/>
      </c>
      <c r="H794" s="44">
        <f>IF(OR(B794="",E794=""),"",MAX(0,E794*F794*G794))</f>
        <v/>
      </c>
      <c r="I794" s="44">
        <f>IF(H794="","",H794*'Parâmetros'!$B$6)</f>
        <v/>
      </c>
      <c r="J794" s="44">
        <f>IF(H794="","",H794*'Parâmetros'!$B$7)</f>
        <v/>
      </c>
      <c r="K794" s="44">
        <f>IF(H794="","",H794*'Parâmetros'!$B$8)</f>
        <v/>
      </c>
      <c r="L794" s="44">
        <f>IF(H794="","",IF('Parâmetros'!$B$5="Conservador",I794,IF('Parâmetros'!$B$5="Otimista",K794,J794)))</f>
        <v/>
      </c>
      <c r="M794" s="46">
        <f>IF(B794="","",IF(COUNTIFS('Histórico'!$B$6:$B$305,B794,'Histórico'!$J$6:$J$305,"&lt;&gt;")&gt;='Parâmetros'!$B$10,AVERAGEIFS('Histórico'!$K$6:$K$305,'Histórico'!$B$6:$B$305,B794,'Histórico'!$J$6:$J$305,"&lt;&gt;"),'Parâmetros'!$B$9))</f>
        <v/>
      </c>
      <c r="N794" s="44">
        <f>IF(L794="","",MAX(0,L794*(1-M794)))</f>
        <v/>
      </c>
      <c r="O794" s="44">
        <f>IF(L794="","",L794*(1+M794))</f>
        <v/>
      </c>
      <c r="P794" s="44">
        <f>IF(L794="","",IF(INDEX('Parâmetros'!$E$18:$E$117,MATCH(B794,'Parâmetros'!$A$18:$A$117,0))="","",INDEX('Parâmetros'!$E$18:$E$117,MATCH(B794,'Parâmetros'!$A$18:$A$117,0))+N(INDEX('Parâmetros'!$F$18:$F$117,MATCH(B794,'Parâmetros'!$A$18:$A$117,0)))-SUMIFS($L$6:L794,$B$6:B794,B794,$A$6:A794,"&lt;="&amp;A794)))</f>
        <v/>
      </c>
      <c r="Q794" s="44">
        <f>IF(P794="","",MAX(0,-P794))</f>
        <v/>
      </c>
      <c r="R794" s="43">
        <f>IF(B794="","",IF(L794="","SEM BASE",IF(P794="","ESTOQUE NÃO INFORMADO",IF(P794&lt;0,"RUPTURA PREVISTA",IF(D794="Sem histórico","USAR DEMANDA INICIAL",IF(D794="Histórico insuficiente","HISTÓRICO INSUFICIENTE","OK"))))))</f>
        <v/>
      </c>
    </row>
    <row r="795">
      <c r="A795" s="42">
        <f>IF(B795="","",EDATE(EOMONTH('Parâmetros'!$B$2,0)+1,MOD(ROW()-6,12)))</f>
        <v/>
      </c>
      <c r="B79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95" s="43">
        <f>IF(B795="","",INDEX('Parâmetros'!$B$18:$B$117,MATCH(B795,'Parâmetros'!$A$18:$A$117,0)))</f>
        <v/>
      </c>
      <c r="D795" s="43">
        <f>IF(B795="","",INDEX('Parâmetros'!$I$18:$I$117,MATCH(B795,'Parâmetros'!$A$18:$A$117,0)))</f>
        <v/>
      </c>
      <c r="E795" s="44">
        <f>IF(B795="","",IF(COUNTIFS('Histórico'!$B$6:$B$305,B795,'Histórico'!$A$6:$A$305,"&gt;="&amp;EDATE(EOMONTH('Parâmetros'!$B$2,0)+1,-'Parâmetros'!$B$4),'Histórico'!$A$6:$A$305,"&lt;="&amp;'Parâmetros'!$B$2,'Histórico'!$L$6:$L$305,"OK")&gt;='Parâmetros'!$B$11,AVERAGEIFS('Histórico'!$H$6:$H$305,'Histórico'!$B$6:$B$305,B795,'Histórico'!$A$6:$A$305,"&gt;="&amp;EDATE(EOMONTH('Parâmetros'!$B$2,0)+1,-'Parâmetros'!$B$4),'Histórico'!$A$6:$A$305,"&lt;="&amp;'Parâmetros'!$B$2,'Histórico'!$L$6:$L$305,"OK"),IF(INDEX('Parâmetros'!$G$18:$G$117,MATCH(B795,'Parâmetros'!$A$18:$A$117,0))="","",INDEX('Parâmetros'!$G$18:$G$117,MATCH(B795,'Parâmetros'!$A$18:$A$117,0)))))</f>
        <v/>
      </c>
      <c r="F795" s="45">
        <f>IF(B795="","",IF(COUNTIFS('Histórico'!$B$6:$B$305,B795,'Histórico'!$L$6:$L$305,"OK",'Histórico'!$M$6:$M$305,MONTH(A795),'Histórico'!$A$6:$A$305,"&lt;="&amp;'Parâmetros'!$B$2)&gt;='Parâmetros'!$B$12,MAX('Parâmetros'!$B$13,MIN('Parâmetros'!$B$14,IFERROR(AVERAGEIFS('Histórico'!$H$6:$H$305,'Histórico'!$B$6:$B$305,B795,'Histórico'!$L$6:$L$305,"OK",'Histórico'!$M$6:$M$305,MONTH(A795),'Histórico'!$A$6:$A$305,"&lt;="&amp;'Parâmetros'!$B$2)/AVERAGEIFS('Histórico'!$H$6:$H$305,'Histórico'!$B$6:$B$305,B795,'Histórico'!$L$6:$L$305,"OK",'Histórico'!$A$6:$A$305,"&lt;="&amp;'Parâmetros'!$B$2),1))),1))</f>
        <v/>
      </c>
      <c r="G795" s="45">
        <f>IF(OR(A795="",B795=""),"",MAX(0.1,1+SUMPRODUCT(--('Eventos'!$B$6:$B$105&lt;=EOMONTH(A795,0)),--('Eventos'!$C$6:$C$105&gt;=A795),--((('Eventos'!$D$6:$D$105=B795)+('Eventos'!$D$6:$D$105="TODOS"))&gt;0),--('Eventos'!$G$6:$G$105="Ativo"),--('Eventos'!$I$6:$I$105="OK"),'Eventos'!$F$6:$F$105)))</f>
        <v/>
      </c>
      <c r="H795" s="44">
        <f>IF(OR(B795="",E795=""),"",MAX(0,E795*F795*G795))</f>
        <v/>
      </c>
      <c r="I795" s="44">
        <f>IF(H795="","",H795*'Parâmetros'!$B$6)</f>
        <v/>
      </c>
      <c r="J795" s="44">
        <f>IF(H795="","",H795*'Parâmetros'!$B$7)</f>
        <v/>
      </c>
      <c r="K795" s="44">
        <f>IF(H795="","",H795*'Parâmetros'!$B$8)</f>
        <v/>
      </c>
      <c r="L795" s="44">
        <f>IF(H795="","",IF('Parâmetros'!$B$5="Conservador",I795,IF('Parâmetros'!$B$5="Otimista",K795,J795)))</f>
        <v/>
      </c>
      <c r="M795" s="46">
        <f>IF(B795="","",IF(COUNTIFS('Histórico'!$B$6:$B$305,B795,'Histórico'!$J$6:$J$305,"&lt;&gt;")&gt;='Parâmetros'!$B$10,AVERAGEIFS('Histórico'!$K$6:$K$305,'Histórico'!$B$6:$B$305,B795,'Histórico'!$J$6:$J$305,"&lt;&gt;"),'Parâmetros'!$B$9))</f>
        <v/>
      </c>
      <c r="N795" s="44">
        <f>IF(L795="","",MAX(0,L795*(1-M795)))</f>
        <v/>
      </c>
      <c r="O795" s="44">
        <f>IF(L795="","",L795*(1+M795))</f>
        <v/>
      </c>
      <c r="P795" s="44">
        <f>IF(L795="","",IF(INDEX('Parâmetros'!$E$18:$E$117,MATCH(B795,'Parâmetros'!$A$18:$A$117,0))="","",INDEX('Parâmetros'!$E$18:$E$117,MATCH(B795,'Parâmetros'!$A$18:$A$117,0))+N(INDEX('Parâmetros'!$F$18:$F$117,MATCH(B795,'Parâmetros'!$A$18:$A$117,0)))-SUMIFS($L$6:L795,$B$6:B795,B795,$A$6:A795,"&lt;="&amp;A795)))</f>
        <v/>
      </c>
      <c r="Q795" s="44">
        <f>IF(P795="","",MAX(0,-P795))</f>
        <v/>
      </c>
      <c r="R795" s="43">
        <f>IF(B795="","",IF(L795="","SEM BASE",IF(P795="","ESTOQUE NÃO INFORMADO",IF(P795&lt;0,"RUPTURA PREVISTA",IF(D795="Sem histórico","USAR DEMANDA INICIAL",IF(D795="Histórico insuficiente","HISTÓRICO INSUFICIENTE","OK"))))))</f>
        <v/>
      </c>
    </row>
    <row r="796">
      <c r="A796" s="42">
        <f>IF(B796="","",EDATE(EOMONTH('Parâmetros'!$B$2,0)+1,MOD(ROW()-6,12)))</f>
        <v/>
      </c>
      <c r="B79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96" s="43">
        <f>IF(B796="","",INDEX('Parâmetros'!$B$18:$B$117,MATCH(B796,'Parâmetros'!$A$18:$A$117,0)))</f>
        <v/>
      </c>
      <c r="D796" s="43">
        <f>IF(B796="","",INDEX('Parâmetros'!$I$18:$I$117,MATCH(B796,'Parâmetros'!$A$18:$A$117,0)))</f>
        <v/>
      </c>
      <c r="E796" s="44">
        <f>IF(B796="","",IF(COUNTIFS('Histórico'!$B$6:$B$305,B796,'Histórico'!$A$6:$A$305,"&gt;="&amp;EDATE(EOMONTH('Parâmetros'!$B$2,0)+1,-'Parâmetros'!$B$4),'Histórico'!$A$6:$A$305,"&lt;="&amp;'Parâmetros'!$B$2,'Histórico'!$L$6:$L$305,"OK")&gt;='Parâmetros'!$B$11,AVERAGEIFS('Histórico'!$H$6:$H$305,'Histórico'!$B$6:$B$305,B796,'Histórico'!$A$6:$A$305,"&gt;="&amp;EDATE(EOMONTH('Parâmetros'!$B$2,0)+1,-'Parâmetros'!$B$4),'Histórico'!$A$6:$A$305,"&lt;="&amp;'Parâmetros'!$B$2,'Histórico'!$L$6:$L$305,"OK"),IF(INDEX('Parâmetros'!$G$18:$G$117,MATCH(B796,'Parâmetros'!$A$18:$A$117,0))="","",INDEX('Parâmetros'!$G$18:$G$117,MATCH(B796,'Parâmetros'!$A$18:$A$117,0)))))</f>
        <v/>
      </c>
      <c r="F796" s="45">
        <f>IF(B796="","",IF(COUNTIFS('Histórico'!$B$6:$B$305,B796,'Histórico'!$L$6:$L$305,"OK",'Histórico'!$M$6:$M$305,MONTH(A796),'Histórico'!$A$6:$A$305,"&lt;="&amp;'Parâmetros'!$B$2)&gt;='Parâmetros'!$B$12,MAX('Parâmetros'!$B$13,MIN('Parâmetros'!$B$14,IFERROR(AVERAGEIFS('Histórico'!$H$6:$H$305,'Histórico'!$B$6:$B$305,B796,'Histórico'!$L$6:$L$305,"OK",'Histórico'!$M$6:$M$305,MONTH(A796),'Histórico'!$A$6:$A$305,"&lt;="&amp;'Parâmetros'!$B$2)/AVERAGEIFS('Histórico'!$H$6:$H$305,'Histórico'!$B$6:$B$305,B796,'Histórico'!$L$6:$L$305,"OK",'Histórico'!$A$6:$A$305,"&lt;="&amp;'Parâmetros'!$B$2),1))),1))</f>
        <v/>
      </c>
      <c r="G796" s="45">
        <f>IF(OR(A796="",B796=""),"",MAX(0.1,1+SUMPRODUCT(--('Eventos'!$B$6:$B$105&lt;=EOMONTH(A796,0)),--('Eventos'!$C$6:$C$105&gt;=A796),--((('Eventos'!$D$6:$D$105=B796)+('Eventos'!$D$6:$D$105="TODOS"))&gt;0),--('Eventos'!$G$6:$G$105="Ativo"),--('Eventos'!$I$6:$I$105="OK"),'Eventos'!$F$6:$F$105)))</f>
        <v/>
      </c>
      <c r="H796" s="44">
        <f>IF(OR(B796="",E796=""),"",MAX(0,E796*F796*G796))</f>
        <v/>
      </c>
      <c r="I796" s="44">
        <f>IF(H796="","",H796*'Parâmetros'!$B$6)</f>
        <v/>
      </c>
      <c r="J796" s="44">
        <f>IF(H796="","",H796*'Parâmetros'!$B$7)</f>
        <v/>
      </c>
      <c r="K796" s="44">
        <f>IF(H796="","",H796*'Parâmetros'!$B$8)</f>
        <v/>
      </c>
      <c r="L796" s="44">
        <f>IF(H796="","",IF('Parâmetros'!$B$5="Conservador",I796,IF('Parâmetros'!$B$5="Otimista",K796,J796)))</f>
        <v/>
      </c>
      <c r="M796" s="46">
        <f>IF(B796="","",IF(COUNTIFS('Histórico'!$B$6:$B$305,B796,'Histórico'!$J$6:$J$305,"&lt;&gt;")&gt;='Parâmetros'!$B$10,AVERAGEIFS('Histórico'!$K$6:$K$305,'Histórico'!$B$6:$B$305,B796,'Histórico'!$J$6:$J$305,"&lt;&gt;"),'Parâmetros'!$B$9))</f>
        <v/>
      </c>
      <c r="N796" s="44">
        <f>IF(L796="","",MAX(0,L796*(1-M796)))</f>
        <v/>
      </c>
      <c r="O796" s="44">
        <f>IF(L796="","",L796*(1+M796))</f>
        <v/>
      </c>
      <c r="P796" s="44">
        <f>IF(L796="","",IF(INDEX('Parâmetros'!$E$18:$E$117,MATCH(B796,'Parâmetros'!$A$18:$A$117,0))="","",INDEX('Parâmetros'!$E$18:$E$117,MATCH(B796,'Parâmetros'!$A$18:$A$117,0))+N(INDEX('Parâmetros'!$F$18:$F$117,MATCH(B796,'Parâmetros'!$A$18:$A$117,0)))-SUMIFS($L$6:L796,$B$6:B796,B796,$A$6:A796,"&lt;="&amp;A796)))</f>
        <v/>
      </c>
      <c r="Q796" s="44">
        <f>IF(P796="","",MAX(0,-P796))</f>
        <v/>
      </c>
      <c r="R796" s="43">
        <f>IF(B796="","",IF(L796="","SEM BASE",IF(P796="","ESTOQUE NÃO INFORMADO",IF(P796&lt;0,"RUPTURA PREVISTA",IF(D796="Sem histórico","USAR DEMANDA INICIAL",IF(D796="Histórico insuficiente","HISTÓRICO INSUFICIENTE","OK"))))))</f>
        <v/>
      </c>
    </row>
    <row r="797">
      <c r="A797" s="42">
        <f>IF(B797="","",EDATE(EOMONTH('Parâmetros'!$B$2,0)+1,MOD(ROW()-6,12)))</f>
        <v/>
      </c>
      <c r="B79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97" s="43">
        <f>IF(B797="","",INDEX('Parâmetros'!$B$18:$B$117,MATCH(B797,'Parâmetros'!$A$18:$A$117,0)))</f>
        <v/>
      </c>
      <c r="D797" s="43">
        <f>IF(B797="","",INDEX('Parâmetros'!$I$18:$I$117,MATCH(B797,'Parâmetros'!$A$18:$A$117,0)))</f>
        <v/>
      </c>
      <c r="E797" s="44">
        <f>IF(B797="","",IF(COUNTIFS('Histórico'!$B$6:$B$305,B797,'Histórico'!$A$6:$A$305,"&gt;="&amp;EDATE(EOMONTH('Parâmetros'!$B$2,0)+1,-'Parâmetros'!$B$4),'Histórico'!$A$6:$A$305,"&lt;="&amp;'Parâmetros'!$B$2,'Histórico'!$L$6:$L$305,"OK")&gt;='Parâmetros'!$B$11,AVERAGEIFS('Histórico'!$H$6:$H$305,'Histórico'!$B$6:$B$305,B797,'Histórico'!$A$6:$A$305,"&gt;="&amp;EDATE(EOMONTH('Parâmetros'!$B$2,0)+1,-'Parâmetros'!$B$4),'Histórico'!$A$6:$A$305,"&lt;="&amp;'Parâmetros'!$B$2,'Histórico'!$L$6:$L$305,"OK"),IF(INDEX('Parâmetros'!$G$18:$G$117,MATCH(B797,'Parâmetros'!$A$18:$A$117,0))="","",INDEX('Parâmetros'!$G$18:$G$117,MATCH(B797,'Parâmetros'!$A$18:$A$117,0)))))</f>
        <v/>
      </c>
      <c r="F797" s="45">
        <f>IF(B797="","",IF(COUNTIFS('Histórico'!$B$6:$B$305,B797,'Histórico'!$L$6:$L$305,"OK",'Histórico'!$M$6:$M$305,MONTH(A797),'Histórico'!$A$6:$A$305,"&lt;="&amp;'Parâmetros'!$B$2)&gt;='Parâmetros'!$B$12,MAX('Parâmetros'!$B$13,MIN('Parâmetros'!$B$14,IFERROR(AVERAGEIFS('Histórico'!$H$6:$H$305,'Histórico'!$B$6:$B$305,B797,'Histórico'!$L$6:$L$305,"OK",'Histórico'!$M$6:$M$305,MONTH(A797),'Histórico'!$A$6:$A$305,"&lt;="&amp;'Parâmetros'!$B$2)/AVERAGEIFS('Histórico'!$H$6:$H$305,'Histórico'!$B$6:$B$305,B797,'Histórico'!$L$6:$L$305,"OK",'Histórico'!$A$6:$A$305,"&lt;="&amp;'Parâmetros'!$B$2),1))),1))</f>
        <v/>
      </c>
      <c r="G797" s="45">
        <f>IF(OR(A797="",B797=""),"",MAX(0.1,1+SUMPRODUCT(--('Eventos'!$B$6:$B$105&lt;=EOMONTH(A797,0)),--('Eventos'!$C$6:$C$105&gt;=A797),--((('Eventos'!$D$6:$D$105=B797)+('Eventos'!$D$6:$D$105="TODOS"))&gt;0),--('Eventos'!$G$6:$G$105="Ativo"),--('Eventos'!$I$6:$I$105="OK"),'Eventos'!$F$6:$F$105)))</f>
        <v/>
      </c>
      <c r="H797" s="44">
        <f>IF(OR(B797="",E797=""),"",MAX(0,E797*F797*G797))</f>
        <v/>
      </c>
      <c r="I797" s="44">
        <f>IF(H797="","",H797*'Parâmetros'!$B$6)</f>
        <v/>
      </c>
      <c r="J797" s="44">
        <f>IF(H797="","",H797*'Parâmetros'!$B$7)</f>
        <v/>
      </c>
      <c r="K797" s="44">
        <f>IF(H797="","",H797*'Parâmetros'!$B$8)</f>
        <v/>
      </c>
      <c r="L797" s="44">
        <f>IF(H797="","",IF('Parâmetros'!$B$5="Conservador",I797,IF('Parâmetros'!$B$5="Otimista",K797,J797)))</f>
        <v/>
      </c>
      <c r="M797" s="46">
        <f>IF(B797="","",IF(COUNTIFS('Histórico'!$B$6:$B$305,B797,'Histórico'!$J$6:$J$305,"&lt;&gt;")&gt;='Parâmetros'!$B$10,AVERAGEIFS('Histórico'!$K$6:$K$305,'Histórico'!$B$6:$B$305,B797,'Histórico'!$J$6:$J$305,"&lt;&gt;"),'Parâmetros'!$B$9))</f>
        <v/>
      </c>
      <c r="N797" s="44">
        <f>IF(L797="","",MAX(0,L797*(1-M797)))</f>
        <v/>
      </c>
      <c r="O797" s="44">
        <f>IF(L797="","",L797*(1+M797))</f>
        <v/>
      </c>
      <c r="P797" s="44">
        <f>IF(L797="","",IF(INDEX('Parâmetros'!$E$18:$E$117,MATCH(B797,'Parâmetros'!$A$18:$A$117,0))="","",INDEX('Parâmetros'!$E$18:$E$117,MATCH(B797,'Parâmetros'!$A$18:$A$117,0))+N(INDEX('Parâmetros'!$F$18:$F$117,MATCH(B797,'Parâmetros'!$A$18:$A$117,0)))-SUMIFS($L$6:L797,$B$6:B797,B797,$A$6:A797,"&lt;="&amp;A797)))</f>
        <v/>
      </c>
      <c r="Q797" s="44">
        <f>IF(P797="","",MAX(0,-P797))</f>
        <v/>
      </c>
      <c r="R797" s="43">
        <f>IF(B797="","",IF(L797="","SEM BASE",IF(P797="","ESTOQUE NÃO INFORMADO",IF(P797&lt;0,"RUPTURA PREVISTA",IF(D797="Sem histórico","USAR DEMANDA INICIAL",IF(D797="Histórico insuficiente","HISTÓRICO INSUFICIENTE","OK"))))))</f>
        <v/>
      </c>
    </row>
    <row r="798">
      <c r="A798" s="42">
        <f>IF(B798="","",EDATE(EOMONTH('Parâmetros'!$B$2,0)+1,MOD(ROW()-6,12)))</f>
        <v/>
      </c>
      <c r="B79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98" s="43">
        <f>IF(B798="","",INDEX('Parâmetros'!$B$18:$B$117,MATCH(B798,'Parâmetros'!$A$18:$A$117,0)))</f>
        <v/>
      </c>
      <c r="D798" s="43">
        <f>IF(B798="","",INDEX('Parâmetros'!$I$18:$I$117,MATCH(B798,'Parâmetros'!$A$18:$A$117,0)))</f>
        <v/>
      </c>
      <c r="E798" s="44">
        <f>IF(B798="","",IF(COUNTIFS('Histórico'!$B$6:$B$305,B798,'Histórico'!$A$6:$A$305,"&gt;="&amp;EDATE(EOMONTH('Parâmetros'!$B$2,0)+1,-'Parâmetros'!$B$4),'Histórico'!$A$6:$A$305,"&lt;="&amp;'Parâmetros'!$B$2,'Histórico'!$L$6:$L$305,"OK")&gt;='Parâmetros'!$B$11,AVERAGEIFS('Histórico'!$H$6:$H$305,'Histórico'!$B$6:$B$305,B798,'Histórico'!$A$6:$A$305,"&gt;="&amp;EDATE(EOMONTH('Parâmetros'!$B$2,0)+1,-'Parâmetros'!$B$4),'Histórico'!$A$6:$A$305,"&lt;="&amp;'Parâmetros'!$B$2,'Histórico'!$L$6:$L$305,"OK"),IF(INDEX('Parâmetros'!$G$18:$G$117,MATCH(B798,'Parâmetros'!$A$18:$A$117,0))="","",INDEX('Parâmetros'!$G$18:$G$117,MATCH(B798,'Parâmetros'!$A$18:$A$117,0)))))</f>
        <v/>
      </c>
      <c r="F798" s="45">
        <f>IF(B798="","",IF(COUNTIFS('Histórico'!$B$6:$B$305,B798,'Histórico'!$L$6:$L$305,"OK",'Histórico'!$M$6:$M$305,MONTH(A798),'Histórico'!$A$6:$A$305,"&lt;="&amp;'Parâmetros'!$B$2)&gt;='Parâmetros'!$B$12,MAX('Parâmetros'!$B$13,MIN('Parâmetros'!$B$14,IFERROR(AVERAGEIFS('Histórico'!$H$6:$H$305,'Histórico'!$B$6:$B$305,B798,'Histórico'!$L$6:$L$305,"OK",'Histórico'!$M$6:$M$305,MONTH(A798),'Histórico'!$A$6:$A$305,"&lt;="&amp;'Parâmetros'!$B$2)/AVERAGEIFS('Histórico'!$H$6:$H$305,'Histórico'!$B$6:$B$305,B798,'Histórico'!$L$6:$L$305,"OK",'Histórico'!$A$6:$A$305,"&lt;="&amp;'Parâmetros'!$B$2),1))),1))</f>
        <v/>
      </c>
      <c r="G798" s="45">
        <f>IF(OR(A798="",B798=""),"",MAX(0.1,1+SUMPRODUCT(--('Eventos'!$B$6:$B$105&lt;=EOMONTH(A798,0)),--('Eventos'!$C$6:$C$105&gt;=A798),--((('Eventos'!$D$6:$D$105=B798)+('Eventos'!$D$6:$D$105="TODOS"))&gt;0),--('Eventos'!$G$6:$G$105="Ativo"),--('Eventos'!$I$6:$I$105="OK"),'Eventos'!$F$6:$F$105)))</f>
        <v/>
      </c>
      <c r="H798" s="44">
        <f>IF(OR(B798="",E798=""),"",MAX(0,E798*F798*G798))</f>
        <v/>
      </c>
      <c r="I798" s="44">
        <f>IF(H798="","",H798*'Parâmetros'!$B$6)</f>
        <v/>
      </c>
      <c r="J798" s="44">
        <f>IF(H798="","",H798*'Parâmetros'!$B$7)</f>
        <v/>
      </c>
      <c r="K798" s="44">
        <f>IF(H798="","",H798*'Parâmetros'!$B$8)</f>
        <v/>
      </c>
      <c r="L798" s="44">
        <f>IF(H798="","",IF('Parâmetros'!$B$5="Conservador",I798,IF('Parâmetros'!$B$5="Otimista",K798,J798)))</f>
        <v/>
      </c>
      <c r="M798" s="46">
        <f>IF(B798="","",IF(COUNTIFS('Histórico'!$B$6:$B$305,B798,'Histórico'!$J$6:$J$305,"&lt;&gt;")&gt;='Parâmetros'!$B$10,AVERAGEIFS('Histórico'!$K$6:$K$305,'Histórico'!$B$6:$B$305,B798,'Histórico'!$J$6:$J$305,"&lt;&gt;"),'Parâmetros'!$B$9))</f>
        <v/>
      </c>
      <c r="N798" s="44">
        <f>IF(L798="","",MAX(0,L798*(1-M798)))</f>
        <v/>
      </c>
      <c r="O798" s="44">
        <f>IF(L798="","",L798*(1+M798))</f>
        <v/>
      </c>
      <c r="P798" s="44">
        <f>IF(L798="","",IF(INDEX('Parâmetros'!$E$18:$E$117,MATCH(B798,'Parâmetros'!$A$18:$A$117,0))="","",INDEX('Parâmetros'!$E$18:$E$117,MATCH(B798,'Parâmetros'!$A$18:$A$117,0))+N(INDEX('Parâmetros'!$F$18:$F$117,MATCH(B798,'Parâmetros'!$A$18:$A$117,0)))-SUMIFS($L$6:L798,$B$6:B798,B798,$A$6:A798,"&lt;="&amp;A798)))</f>
        <v/>
      </c>
      <c r="Q798" s="44">
        <f>IF(P798="","",MAX(0,-P798))</f>
        <v/>
      </c>
      <c r="R798" s="43">
        <f>IF(B798="","",IF(L798="","SEM BASE",IF(P798="","ESTOQUE NÃO INFORMADO",IF(P798&lt;0,"RUPTURA PREVISTA",IF(D798="Sem histórico","USAR DEMANDA INICIAL",IF(D798="Histórico insuficiente","HISTÓRICO INSUFICIENTE","OK"))))))</f>
        <v/>
      </c>
    </row>
    <row r="799">
      <c r="A799" s="42">
        <f>IF(B799="","",EDATE(EOMONTH('Parâmetros'!$B$2,0)+1,MOD(ROW()-6,12)))</f>
        <v/>
      </c>
      <c r="B79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799" s="43">
        <f>IF(B799="","",INDEX('Parâmetros'!$B$18:$B$117,MATCH(B799,'Parâmetros'!$A$18:$A$117,0)))</f>
        <v/>
      </c>
      <c r="D799" s="43">
        <f>IF(B799="","",INDEX('Parâmetros'!$I$18:$I$117,MATCH(B799,'Parâmetros'!$A$18:$A$117,0)))</f>
        <v/>
      </c>
      <c r="E799" s="44">
        <f>IF(B799="","",IF(COUNTIFS('Histórico'!$B$6:$B$305,B799,'Histórico'!$A$6:$A$305,"&gt;="&amp;EDATE(EOMONTH('Parâmetros'!$B$2,0)+1,-'Parâmetros'!$B$4),'Histórico'!$A$6:$A$305,"&lt;="&amp;'Parâmetros'!$B$2,'Histórico'!$L$6:$L$305,"OK")&gt;='Parâmetros'!$B$11,AVERAGEIFS('Histórico'!$H$6:$H$305,'Histórico'!$B$6:$B$305,B799,'Histórico'!$A$6:$A$305,"&gt;="&amp;EDATE(EOMONTH('Parâmetros'!$B$2,0)+1,-'Parâmetros'!$B$4),'Histórico'!$A$6:$A$305,"&lt;="&amp;'Parâmetros'!$B$2,'Histórico'!$L$6:$L$305,"OK"),IF(INDEX('Parâmetros'!$G$18:$G$117,MATCH(B799,'Parâmetros'!$A$18:$A$117,0))="","",INDEX('Parâmetros'!$G$18:$G$117,MATCH(B799,'Parâmetros'!$A$18:$A$117,0)))))</f>
        <v/>
      </c>
      <c r="F799" s="45">
        <f>IF(B799="","",IF(COUNTIFS('Histórico'!$B$6:$B$305,B799,'Histórico'!$L$6:$L$305,"OK",'Histórico'!$M$6:$M$305,MONTH(A799),'Histórico'!$A$6:$A$305,"&lt;="&amp;'Parâmetros'!$B$2)&gt;='Parâmetros'!$B$12,MAX('Parâmetros'!$B$13,MIN('Parâmetros'!$B$14,IFERROR(AVERAGEIFS('Histórico'!$H$6:$H$305,'Histórico'!$B$6:$B$305,B799,'Histórico'!$L$6:$L$305,"OK",'Histórico'!$M$6:$M$305,MONTH(A799),'Histórico'!$A$6:$A$305,"&lt;="&amp;'Parâmetros'!$B$2)/AVERAGEIFS('Histórico'!$H$6:$H$305,'Histórico'!$B$6:$B$305,B799,'Histórico'!$L$6:$L$305,"OK",'Histórico'!$A$6:$A$305,"&lt;="&amp;'Parâmetros'!$B$2),1))),1))</f>
        <v/>
      </c>
      <c r="G799" s="45">
        <f>IF(OR(A799="",B799=""),"",MAX(0.1,1+SUMPRODUCT(--('Eventos'!$B$6:$B$105&lt;=EOMONTH(A799,0)),--('Eventos'!$C$6:$C$105&gt;=A799),--((('Eventos'!$D$6:$D$105=B799)+('Eventos'!$D$6:$D$105="TODOS"))&gt;0),--('Eventos'!$G$6:$G$105="Ativo"),--('Eventos'!$I$6:$I$105="OK"),'Eventos'!$F$6:$F$105)))</f>
        <v/>
      </c>
      <c r="H799" s="44">
        <f>IF(OR(B799="",E799=""),"",MAX(0,E799*F799*G799))</f>
        <v/>
      </c>
      <c r="I799" s="44">
        <f>IF(H799="","",H799*'Parâmetros'!$B$6)</f>
        <v/>
      </c>
      <c r="J799" s="44">
        <f>IF(H799="","",H799*'Parâmetros'!$B$7)</f>
        <v/>
      </c>
      <c r="K799" s="44">
        <f>IF(H799="","",H799*'Parâmetros'!$B$8)</f>
        <v/>
      </c>
      <c r="L799" s="44">
        <f>IF(H799="","",IF('Parâmetros'!$B$5="Conservador",I799,IF('Parâmetros'!$B$5="Otimista",K799,J799)))</f>
        <v/>
      </c>
      <c r="M799" s="46">
        <f>IF(B799="","",IF(COUNTIFS('Histórico'!$B$6:$B$305,B799,'Histórico'!$J$6:$J$305,"&lt;&gt;")&gt;='Parâmetros'!$B$10,AVERAGEIFS('Histórico'!$K$6:$K$305,'Histórico'!$B$6:$B$305,B799,'Histórico'!$J$6:$J$305,"&lt;&gt;"),'Parâmetros'!$B$9))</f>
        <v/>
      </c>
      <c r="N799" s="44">
        <f>IF(L799="","",MAX(0,L799*(1-M799)))</f>
        <v/>
      </c>
      <c r="O799" s="44">
        <f>IF(L799="","",L799*(1+M799))</f>
        <v/>
      </c>
      <c r="P799" s="44">
        <f>IF(L799="","",IF(INDEX('Parâmetros'!$E$18:$E$117,MATCH(B799,'Parâmetros'!$A$18:$A$117,0))="","",INDEX('Parâmetros'!$E$18:$E$117,MATCH(B799,'Parâmetros'!$A$18:$A$117,0))+N(INDEX('Parâmetros'!$F$18:$F$117,MATCH(B799,'Parâmetros'!$A$18:$A$117,0)))-SUMIFS($L$6:L799,$B$6:B799,B799,$A$6:A799,"&lt;="&amp;A799)))</f>
        <v/>
      </c>
      <c r="Q799" s="44">
        <f>IF(P799="","",MAX(0,-P799))</f>
        <v/>
      </c>
      <c r="R799" s="43">
        <f>IF(B799="","",IF(L799="","SEM BASE",IF(P799="","ESTOQUE NÃO INFORMADO",IF(P799&lt;0,"RUPTURA PREVISTA",IF(D799="Sem histórico","USAR DEMANDA INICIAL",IF(D799="Histórico insuficiente","HISTÓRICO INSUFICIENTE","OK"))))))</f>
        <v/>
      </c>
    </row>
    <row r="800">
      <c r="A800" s="42">
        <f>IF(B800="","",EDATE(EOMONTH('Parâmetros'!$B$2,0)+1,MOD(ROW()-6,12)))</f>
        <v/>
      </c>
      <c r="B80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00" s="43">
        <f>IF(B800="","",INDEX('Parâmetros'!$B$18:$B$117,MATCH(B800,'Parâmetros'!$A$18:$A$117,0)))</f>
        <v/>
      </c>
      <c r="D800" s="43">
        <f>IF(B800="","",INDEX('Parâmetros'!$I$18:$I$117,MATCH(B800,'Parâmetros'!$A$18:$A$117,0)))</f>
        <v/>
      </c>
      <c r="E800" s="44">
        <f>IF(B800="","",IF(COUNTIFS('Histórico'!$B$6:$B$305,B800,'Histórico'!$A$6:$A$305,"&gt;="&amp;EDATE(EOMONTH('Parâmetros'!$B$2,0)+1,-'Parâmetros'!$B$4),'Histórico'!$A$6:$A$305,"&lt;="&amp;'Parâmetros'!$B$2,'Histórico'!$L$6:$L$305,"OK")&gt;='Parâmetros'!$B$11,AVERAGEIFS('Histórico'!$H$6:$H$305,'Histórico'!$B$6:$B$305,B800,'Histórico'!$A$6:$A$305,"&gt;="&amp;EDATE(EOMONTH('Parâmetros'!$B$2,0)+1,-'Parâmetros'!$B$4),'Histórico'!$A$6:$A$305,"&lt;="&amp;'Parâmetros'!$B$2,'Histórico'!$L$6:$L$305,"OK"),IF(INDEX('Parâmetros'!$G$18:$G$117,MATCH(B800,'Parâmetros'!$A$18:$A$117,0))="","",INDEX('Parâmetros'!$G$18:$G$117,MATCH(B800,'Parâmetros'!$A$18:$A$117,0)))))</f>
        <v/>
      </c>
      <c r="F800" s="45">
        <f>IF(B800="","",IF(COUNTIFS('Histórico'!$B$6:$B$305,B800,'Histórico'!$L$6:$L$305,"OK",'Histórico'!$M$6:$M$305,MONTH(A800),'Histórico'!$A$6:$A$305,"&lt;="&amp;'Parâmetros'!$B$2)&gt;='Parâmetros'!$B$12,MAX('Parâmetros'!$B$13,MIN('Parâmetros'!$B$14,IFERROR(AVERAGEIFS('Histórico'!$H$6:$H$305,'Histórico'!$B$6:$B$305,B800,'Histórico'!$L$6:$L$305,"OK",'Histórico'!$M$6:$M$305,MONTH(A800),'Histórico'!$A$6:$A$305,"&lt;="&amp;'Parâmetros'!$B$2)/AVERAGEIFS('Histórico'!$H$6:$H$305,'Histórico'!$B$6:$B$305,B800,'Histórico'!$L$6:$L$305,"OK",'Histórico'!$A$6:$A$305,"&lt;="&amp;'Parâmetros'!$B$2),1))),1))</f>
        <v/>
      </c>
      <c r="G800" s="45">
        <f>IF(OR(A800="",B800=""),"",MAX(0.1,1+SUMPRODUCT(--('Eventos'!$B$6:$B$105&lt;=EOMONTH(A800,0)),--('Eventos'!$C$6:$C$105&gt;=A800),--((('Eventos'!$D$6:$D$105=B800)+('Eventos'!$D$6:$D$105="TODOS"))&gt;0),--('Eventos'!$G$6:$G$105="Ativo"),--('Eventos'!$I$6:$I$105="OK"),'Eventos'!$F$6:$F$105)))</f>
        <v/>
      </c>
      <c r="H800" s="44">
        <f>IF(OR(B800="",E800=""),"",MAX(0,E800*F800*G800))</f>
        <v/>
      </c>
      <c r="I800" s="44">
        <f>IF(H800="","",H800*'Parâmetros'!$B$6)</f>
        <v/>
      </c>
      <c r="J800" s="44">
        <f>IF(H800="","",H800*'Parâmetros'!$B$7)</f>
        <v/>
      </c>
      <c r="K800" s="44">
        <f>IF(H800="","",H800*'Parâmetros'!$B$8)</f>
        <v/>
      </c>
      <c r="L800" s="44">
        <f>IF(H800="","",IF('Parâmetros'!$B$5="Conservador",I800,IF('Parâmetros'!$B$5="Otimista",K800,J800)))</f>
        <v/>
      </c>
      <c r="M800" s="46">
        <f>IF(B800="","",IF(COUNTIFS('Histórico'!$B$6:$B$305,B800,'Histórico'!$J$6:$J$305,"&lt;&gt;")&gt;='Parâmetros'!$B$10,AVERAGEIFS('Histórico'!$K$6:$K$305,'Histórico'!$B$6:$B$305,B800,'Histórico'!$J$6:$J$305,"&lt;&gt;"),'Parâmetros'!$B$9))</f>
        <v/>
      </c>
      <c r="N800" s="44">
        <f>IF(L800="","",MAX(0,L800*(1-M800)))</f>
        <v/>
      </c>
      <c r="O800" s="44">
        <f>IF(L800="","",L800*(1+M800))</f>
        <v/>
      </c>
      <c r="P800" s="44">
        <f>IF(L800="","",IF(INDEX('Parâmetros'!$E$18:$E$117,MATCH(B800,'Parâmetros'!$A$18:$A$117,0))="","",INDEX('Parâmetros'!$E$18:$E$117,MATCH(B800,'Parâmetros'!$A$18:$A$117,0))+N(INDEX('Parâmetros'!$F$18:$F$117,MATCH(B800,'Parâmetros'!$A$18:$A$117,0)))-SUMIFS($L$6:L800,$B$6:B800,B800,$A$6:A800,"&lt;="&amp;A800)))</f>
        <v/>
      </c>
      <c r="Q800" s="44">
        <f>IF(P800="","",MAX(0,-P800))</f>
        <v/>
      </c>
      <c r="R800" s="43">
        <f>IF(B800="","",IF(L800="","SEM BASE",IF(P800="","ESTOQUE NÃO INFORMADO",IF(P800&lt;0,"RUPTURA PREVISTA",IF(D800="Sem histórico","USAR DEMANDA INICIAL",IF(D800="Histórico insuficiente","HISTÓRICO INSUFICIENTE","OK"))))))</f>
        <v/>
      </c>
    </row>
    <row r="801">
      <c r="A801" s="42">
        <f>IF(B801="","",EDATE(EOMONTH('Parâmetros'!$B$2,0)+1,MOD(ROW()-6,12)))</f>
        <v/>
      </c>
      <c r="B80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01" s="43">
        <f>IF(B801="","",INDEX('Parâmetros'!$B$18:$B$117,MATCH(B801,'Parâmetros'!$A$18:$A$117,0)))</f>
        <v/>
      </c>
      <c r="D801" s="43">
        <f>IF(B801="","",INDEX('Parâmetros'!$I$18:$I$117,MATCH(B801,'Parâmetros'!$A$18:$A$117,0)))</f>
        <v/>
      </c>
      <c r="E801" s="44">
        <f>IF(B801="","",IF(COUNTIFS('Histórico'!$B$6:$B$305,B801,'Histórico'!$A$6:$A$305,"&gt;="&amp;EDATE(EOMONTH('Parâmetros'!$B$2,0)+1,-'Parâmetros'!$B$4),'Histórico'!$A$6:$A$305,"&lt;="&amp;'Parâmetros'!$B$2,'Histórico'!$L$6:$L$305,"OK")&gt;='Parâmetros'!$B$11,AVERAGEIFS('Histórico'!$H$6:$H$305,'Histórico'!$B$6:$B$305,B801,'Histórico'!$A$6:$A$305,"&gt;="&amp;EDATE(EOMONTH('Parâmetros'!$B$2,0)+1,-'Parâmetros'!$B$4),'Histórico'!$A$6:$A$305,"&lt;="&amp;'Parâmetros'!$B$2,'Histórico'!$L$6:$L$305,"OK"),IF(INDEX('Parâmetros'!$G$18:$G$117,MATCH(B801,'Parâmetros'!$A$18:$A$117,0))="","",INDEX('Parâmetros'!$G$18:$G$117,MATCH(B801,'Parâmetros'!$A$18:$A$117,0)))))</f>
        <v/>
      </c>
      <c r="F801" s="45">
        <f>IF(B801="","",IF(COUNTIFS('Histórico'!$B$6:$B$305,B801,'Histórico'!$L$6:$L$305,"OK",'Histórico'!$M$6:$M$305,MONTH(A801),'Histórico'!$A$6:$A$305,"&lt;="&amp;'Parâmetros'!$B$2)&gt;='Parâmetros'!$B$12,MAX('Parâmetros'!$B$13,MIN('Parâmetros'!$B$14,IFERROR(AVERAGEIFS('Histórico'!$H$6:$H$305,'Histórico'!$B$6:$B$305,B801,'Histórico'!$L$6:$L$305,"OK",'Histórico'!$M$6:$M$305,MONTH(A801),'Histórico'!$A$6:$A$305,"&lt;="&amp;'Parâmetros'!$B$2)/AVERAGEIFS('Histórico'!$H$6:$H$305,'Histórico'!$B$6:$B$305,B801,'Histórico'!$L$6:$L$305,"OK",'Histórico'!$A$6:$A$305,"&lt;="&amp;'Parâmetros'!$B$2),1))),1))</f>
        <v/>
      </c>
      <c r="G801" s="45">
        <f>IF(OR(A801="",B801=""),"",MAX(0.1,1+SUMPRODUCT(--('Eventos'!$B$6:$B$105&lt;=EOMONTH(A801,0)),--('Eventos'!$C$6:$C$105&gt;=A801),--((('Eventos'!$D$6:$D$105=B801)+('Eventos'!$D$6:$D$105="TODOS"))&gt;0),--('Eventos'!$G$6:$G$105="Ativo"),--('Eventos'!$I$6:$I$105="OK"),'Eventos'!$F$6:$F$105)))</f>
        <v/>
      </c>
      <c r="H801" s="44">
        <f>IF(OR(B801="",E801=""),"",MAX(0,E801*F801*G801))</f>
        <v/>
      </c>
      <c r="I801" s="44">
        <f>IF(H801="","",H801*'Parâmetros'!$B$6)</f>
        <v/>
      </c>
      <c r="J801" s="44">
        <f>IF(H801="","",H801*'Parâmetros'!$B$7)</f>
        <v/>
      </c>
      <c r="K801" s="44">
        <f>IF(H801="","",H801*'Parâmetros'!$B$8)</f>
        <v/>
      </c>
      <c r="L801" s="44">
        <f>IF(H801="","",IF('Parâmetros'!$B$5="Conservador",I801,IF('Parâmetros'!$B$5="Otimista",K801,J801)))</f>
        <v/>
      </c>
      <c r="M801" s="46">
        <f>IF(B801="","",IF(COUNTIFS('Histórico'!$B$6:$B$305,B801,'Histórico'!$J$6:$J$305,"&lt;&gt;")&gt;='Parâmetros'!$B$10,AVERAGEIFS('Histórico'!$K$6:$K$305,'Histórico'!$B$6:$B$305,B801,'Histórico'!$J$6:$J$305,"&lt;&gt;"),'Parâmetros'!$B$9))</f>
        <v/>
      </c>
      <c r="N801" s="44">
        <f>IF(L801="","",MAX(0,L801*(1-M801)))</f>
        <v/>
      </c>
      <c r="O801" s="44">
        <f>IF(L801="","",L801*(1+M801))</f>
        <v/>
      </c>
      <c r="P801" s="44">
        <f>IF(L801="","",IF(INDEX('Parâmetros'!$E$18:$E$117,MATCH(B801,'Parâmetros'!$A$18:$A$117,0))="","",INDEX('Parâmetros'!$E$18:$E$117,MATCH(B801,'Parâmetros'!$A$18:$A$117,0))+N(INDEX('Parâmetros'!$F$18:$F$117,MATCH(B801,'Parâmetros'!$A$18:$A$117,0)))-SUMIFS($L$6:L801,$B$6:B801,B801,$A$6:A801,"&lt;="&amp;A801)))</f>
        <v/>
      </c>
      <c r="Q801" s="44">
        <f>IF(P801="","",MAX(0,-P801))</f>
        <v/>
      </c>
      <c r="R801" s="43">
        <f>IF(B801="","",IF(L801="","SEM BASE",IF(P801="","ESTOQUE NÃO INFORMADO",IF(P801&lt;0,"RUPTURA PREVISTA",IF(D801="Sem histórico","USAR DEMANDA INICIAL",IF(D801="Histórico insuficiente","HISTÓRICO INSUFICIENTE","OK"))))))</f>
        <v/>
      </c>
    </row>
    <row r="802">
      <c r="A802" s="42">
        <f>IF(B802="","",EDATE(EOMONTH('Parâmetros'!$B$2,0)+1,MOD(ROW()-6,12)))</f>
        <v/>
      </c>
      <c r="B80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02" s="43">
        <f>IF(B802="","",INDEX('Parâmetros'!$B$18:$B$117,MATCH(B802,'Parâmetros'!$A$18:$A$117,0)))</f>
        <v/>
      </c>
      <c r="D802" s="43">
        <f>IF(B802="","",INDEX('Parâmetros'!$I$18:$I$117,MATCH(B802,'Parâmetros'!$A$18:$A$117,0)))</f>
        <v/>
      </c>
      <c r="E802" s="44">
        <f>IF(B802="","",IF(COUNTIFS('Histórico'!$B$6:$B$305,B802,'Histórico'!$A$6:$A$305,"&gt;="&amp;EDATE(EOMONTH('Parâmetros'!$B$2,0)+1,-'Parâmetros'!$B$4),'Histórico'!$A$6:$A$305,"&lt;="&amp;'Parâmetros'!$B$2,'Histórico'!$L$6:$L$305,"OK")&gt;='Parâmetros'!$B$11,AVERAGEIFS('Histórico'!$H$6:$H$305,'Histórico'!$B$6:$B$305,B802,'Histórico'!$A$6:$A$305,"&gt;="&amp;EDATE(EOMONTH('Parâmetros'!$B$2,0)+1,-'Parâmetros'!$B$4),'Histórico'!$A$6:$A$305,"&lt;="&amp;'Parâmetros'!$B$2,'Histórico'!$L$6:$L$305,"OK"),IF(INDEX('Parâmetros'!$G$18:$G$117,MATCH(B802,'Parâmetros'!$A$18:$A$117,0))="","",INDEX('Parâmetros'!$G$18:$G$117,MATCH(B802,'Parâmetros'!$A$18:$A$117,0)))))</f>
        <v/>
      </c>
      <c r="F802" s="45">
        <f>IF(B802="","",IF(COUNTIFS('Histórico'!$B$6:$B$305,B802,'Histórico'!$L$6:$L$305,"OK",'Histórico'!$M$6:$M$305,MONTH(A802),'Histórico'!$A$6:$A$305,"&lt;="&amp;'Parâmetros'!$B$2)&gt;='Parâmetros'!$B$12,MAX('Parâmetros'!$B$13,MIN('Parâmetros'!$B$14,IFERROR(AVERAGEIFS('Histórico'!$H$6:$H$305,'Histórico'!$B$6:$B$305,B802,'Histórico'!$L$6:$L$305,"OK",'Histórico'!$M$6:$M$305,MONTH(A802),'Histórico'!$A$6:$A$305,"&lt;="&amp;'Parâmetros'!$B$2)/AVERAGEIFS('Histórico'!$H$6:$H$305,'Histórico'!$B$6:$B$305,B802,'Histórico'!$L$6:$L$305,"OK",'Histórico'!$A$6:$A$305,"&lt;="&amp;'Parâmetros'!$B$2),1))),1))</f>
        <v/>
      </c>
      <c r="G802" s="45">
        <f>IF(OR(A802="",B802=""),"",MAX(0.1,1+SUMPRODUCT(--('Eventos'!$B$6:$B$105&lt;=EOMONTH(A802,0)),--('Eventos'!$C$6:$C$105&gt;=A802),--((('Eventos'!$D$6:$D$105=B802)+('Eventos'!$D$6:$D$105="TODOS"))&gt;0),--('Eventos'!$G$6:$G$105="Ativo"),--('Eventos'!$I$6:$I$105="OK"),'Eventos'!$F$6:$F$105)))</f>
        <v/>
      </c>
      <c r="H802" s="44">
        <f>IF(OR(B802="",E802=""),"",MAX(0,E802*F802*G802))</f>
        <v/>
      </c>
      <c r="I802" s="44">
        <f>IF(H802="","",H802*'Parâmetros'!$B$6)</f>
        <v/>
      </c>
      <c r="J802" s="44">
        <f>IF(H802="","",H802*'Parâmetros'!$B$7)</f>
        <v/>
      </c>
      <c r="K802" s="44">
        <f>IF(H802="","",H802*'Parâmetros'!$B$8)</f>
        <v/>
      </c>
      <c r="L802" s="44">
        <f>IF(H802="","",IF('Parâmetros'!$B$5="Conservador",I802,IF('Parâmetros'!$B$5="Otimista",K802,J802)))</f>
        <v/>
      </c>
      <c r="M802" s="46">
        <f>IF(B802="","",IF(COUNTIFS('Histórico'!$B$6:$B$305,B802,'Histórico'!$J$6:$J$305,"&lt;&gt;")&gt;='Parâmetros'!$B$10,AVERAGEIFS('Histórico'!$K$6:$K$305,'Histórico'!$B$6:$B$305,B802,'Histórico'!$J$6:$J$305,"&lt;&gt;"),'Parâmetros'!$B$9))</f>
        <v/>
      </c>
      <c r="N802" s="44">
        <f>IF(L802="","",MAX(0,L802*(1-M802)))</f>
        <v/>
      </c>
      <c r="O802" s="44">
        <f>IF(L802="","",L802*(1+M802))</f>
        <v/>
      </c>
      <c r="P802" s="44">
        <f>IF(L802="","",IF(INDEX('Parâmetros'!$E$18:$E$117,MATCH(B802,'Parâmetros'!$A$18:$A$117,0))="","",INDEX('Parâmetros'!$E$18:$E$117,MATCH(B802,'Parâmetros'!$A$18:$A$117,0))+N(INDEX('Parâmetros'!$F$18:$F$117,MATCH(B802,'Parâmetros'!$A$18:$A$117,0)))-SUMIFS($L$6:L802,$B$6:B802,B802,$A$6:A802,"&lt;="&amp;A802)))</f>
        <v/>
      </c>
      <c r="Q802" s="44">
        <f>IF(P802="","",MAX(0,-P802))</f>
        <v/>
      </c>
      <c r="R802" s="43">
        <f>IF(B802="","",IF(L802="","SEM BASE",IF(P802="","ESTOQUE NÃO INFORMADO",IF(P802&lt;0,"RUPTURA PREVISTA",IF(D802="Sem histórico","USAR DEMANDA INICIAL",IF(D802="Histórico insuficiente","HISTÓRICO INSUFICIENTE","OK"))))))</f>
        <v/>
      </c>
    </row>
    <row r="803">
      <c r="A803" s="42">
        <f>IF(B803="","",EDATE(EOMONTH('Parâmetros'!$B$2,0)+1,MOD(ROW()-6,12)))</f>
        <v/>
      </c>
      <c r="B80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03" s="43">
        <f>IF(B803="","",INDEX('Parâmetros'!$B$18:$B$117,MATCH(B803,'Parâmetros'!$A$18:$A$117,0)))</f>
        <v/>
      </c>
      <c r="D803" s="43">
        <f>IF(B803="","",INDEX('Parâmetros'!$I$18:$I$117,MATCH(B803,'Parâmetros'!$A$18:$A$117,0)))</f>
        <v/>
      </c>
      <c r="E803" s="44">
        <f>IF(B803="","",IF(COUNTIFS('Histórico'!$B$6:$B$305,B803,'Histórico'!$A$6:$A$305,"&gt;="&amp;EDATE(EOMONTH('Parâmetros'!$B$2,0)+1,-'Parâmetros'!$B$4),'Histórico'!$A$6:$A$305,"&lt;="&amp;'Parâmetros'!$B$2,'Histórico'!$L$6:$L$305,"OK")&gt;='Parâmetros'!$B$11,AVERAGEIFS('Histórico'!$H$6:$H$305,'Histórico'!$B$6:$B$305,B803,'Histórico'!$A$6:$A$305,"&gt;="&amp;EDATE(EOMONTH('Parâmetros'!$B$2,0)+1,-'Parâmetros'!$B$4),'Histórico'!$A$6:$A$305,"&lt;="&amp;'Parâmetros'!$B$2,'Histórico'!$L$6:$L$305,"OK"),IF(INDEX('Parâmetros'!$G$18:$G$117,MATCH(B803,'Parâmetros'!$A$18:$A$117,0))="","",INDEX('Parâmetros'!$G$18:$G$117,MATCH(B803,'Parâmetros'!$A$18:$A$117,0)))))</f>
        <v/>
      </c>
      <c r="F803" s="45">
        <f>IF(B803="","",IF(COUNTIFS('Histórico'!$B$6:$B$305,B803,'Histórico'!$L$6:$L$305,"OK",'Histórico'!$M$6:$M$305,MONTH(A803),'Histórico'!$A$6:$A$305,"&lt;="&amp;'Parâmetros'!$B$2)&gt;='Parâmetros'!$B$12,MAX('Parâmetros'!$B$13,MIN('Parâmetros'!$B$14,IFERROR(AVERAGEIFS('Histórico'!$H$6:$H$305,'Histórico'!$B$6:$B$305,B803,'Histórico'!$L$6:$L$305,"OK",'Histórico'!$M$6:$M$305,MONTH(A803),'Histórico'!$A$6:$A$305,"&lt;="&amp;'Parâmetros'!$B$2)/AVERAGEIFS('Histórico'!$H$6:$H$305,'Histórico'!$B$6:$B$305,B803,'Histórico'!$L$6:$L$305,"OK",'Histórico'!$A$6:$A$305,"&lt;="&amp;'Parâmetros'!$B$2),1))),1))</f>
        <v/>
      </c>
      <c r="G803" s="45">
        <f>IF(OR(A803="",B803=""),"",MAX(0.1,1+SUMPRODUCT(--('Eventos'!$B$6:$B$105&lt;=EOMONTH(A803,0)),--('Eventos'!$C$6:$C$105&gt;=A803),--((('Eventos'!$D$6:$D$105=B803)+('Eventos'!$D$6:$D$105="TODOS"))&gt;0),--('Eventos'!$G$6:$G$105="Ativo"),--('Eventos'!$I$6:$I$105="OK"),'Eventos'!$F$6:$F$105)))</f>
        <v/>
      </c>
      <c r="H803" s="44">
        <f>IF(OR(B803="",E803=""),"",MAX(0,E803*F803*G803))</f>
        <v/>
      </c>
      <c r="I803" s="44">
        <f>IF(H803="","",H803*'Parâmetros'!$B$6)</f>
        <v/>
      </c>
      <c r="J803" s="44">
        <f>IF(H803="","",H803*'Parâmetros'!$B$7)</f>
        <v/>
      </c>
      <c r="K803" s="44">
        <f>IF(H803="","",H803*'Parâmetros'!$B$8)</f>
        <v/>
      </c>
      <c r="L803" s="44">
        <f>IF(H803="","",IF('Parâmetros'!$B$5="Conservador",I803,IF('Parâmetros'!$B$5="Otimista",K803,J803)))</f>
        <v/>
      </c>
      <c r="M803" s="46">
        <f>IF(B803="","",IF(COUNTIFS('Histórico'!$B$6:$B$305,B803,'Histórico'!$J$6:$J$305,"&lt;&gt;")&gt;='Parâmetros'!$B$10,AVERAGEIFS('Histórico'!$K$6:$K$305,'Histórico'!$B$6:$B$305,B803,'Histórico'!$J$6:$J$305,"&lt;&gt;"),'Parâmetros'!$B$9))</f>
        <v/>
      </c>
      <c r="N803" s="44">
        <f>IF(L803="","",MAX(0,L803*(1-M803)))</f>
        <v/>
      </c>
      <c r="O803" s="44">
        <f>IF(L803="","",L803*(1+M803))</f>
        <v/>
      </c>
      <c r="P803" s="44">
        <f>IF(L803="","",IF(INDEX('Parâmetros'!$E$18:$E$117,MATCH(B803,'Parâmetros'!$A$18:$A$117,0))="","",INDEX('Parâmetros'!$E$18:$E$117,MATCH(B803,'Parâmetros'!$A$18:$A$117,0))+N(INDEX('Parâmetros'!$F$18:$F$117,MATCH(B803,'Parâmetros'!$A$18:$A$117,0)))-SUMIFS($L$6:L803,$B$6:B803,B803,$A$6:A803,"&lt;="&amp;A803)))</f>
        <v/>
      </c>
      <c r="Q803" s="44">
        <f>IF(P803="","",MAX(0,-P803))</f>
        <v/>
      </c>
      <c r="R803" s="43">
        <f>IF(B803="","",IF(L803="","SEM BASE",IF(P803="","ESTOQUE NÃO INFORMADO",IF(P803&lt;0,"RUPTURA PREVISTA",IF(D803="Sem histórico","USAR DEMANDA INICIAL",IF(D803="Histórico insuficiente","HISTÓRICO INSUFICIENTE","OK"))))))</f>
        <v/>
      </c>
    </row>
    <row r="804">
      <c r="A804" s="42">
        <f>IF(B804="","",EDATE(EOMONTH('Parâmetros'!$B$2,0)+1,MOD(ROW()-6,12)))</f>
        <v/>
      </c>
      <c r="B80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04" s="43">
        <f>IF(B804="","",INDEX('Parâmetros'!$B$18:$B$117,MATCH(B804,'Parâmetros'!$A$18:$A$117,0)))</f>
        <v/>
      </c>
      <c r="D804" s="43">
        <f>IF(B804="","",INDEX('Parâmetros'!$I$18:$I$117,MATCH(B804,'Parâmetros'!$A$18:$A$117,0)))</f>
        <v/>
      </c>
      <c r="E804" s="44">
        <f>IF(B804="","",IF(COUNTIFS('Histórico'!$B$6:$B$305,B804,'Histórico'!$A$6:$A$305,"&gt;="&amp;EDATE(EOMONTH('Parâmetros'!$B$2,0)+1,-'Parâmetros'!$B$4),'Histórico'!$A$6:$A$305,"&lt;="&amp;'Parâmetros'!$B$2,'Histórico'!$L$6:$L$305,"OK")&gt;='Parâmetros'!$B$11,AVERAGEIFS('Histórico'!$H$6:$H$305,'Histórico'!$B$6:$B$305,B804,'Histórico'!$A$6:$A$305,"&gt;="&amp;EDATE(EOMONTH('Parâmetros'!$B$2,0)+1,-'Parâmetros'!$B$4),'Histórico'!$A$6:$A$305,"&lt;="&amp;'Parâmetros'!$B$2,'Histórico'!$L$6:$L$305,"OK"),IF(INDEX('Parâmetros'!$G$18:$G$117,MATCH(B804,'Parâmetros'!$A$18:$A$117,0))="","",INDEX('Parâmetros'!$G$18:$G$117,MATCH(B804,'Parâmetros'!$A$18:$A$117,0)))))</f>
        <v/>
      </c>
      <c r="F804" s="45">
        <f>IF(B804="","",IF(COUNTIFS('Histórico'!$B$6:$B$305,B804,'Histórico'!$L$6:$L$305,"OK",'Histórico'!$M$6:$M$305,MONTH(A804),'Histórico'!$A$6:$A$305,"&lt;="&amp;'Parâmetros'!$B$2)&gt;='Parâmetros'!$B$12,MAX('Parâmetros'!$B$13,MIN('Parâmetros'!$B$14,IFERROR(AVERAGEIFS('Histórico'!$H$6:$H$305,'Histórico'!$B$6:$B$305,B804,'Histórico'!$L$6:$L$305,"OK",'Histórico'!$M$6:$M$305,MONTH(A804),'Histórico'!$A$6:$A$305,"&lt;="&amp;'Parâmetros'!$B$2)/AVERAGEIFS('Histórico'!$H$6:$H$305,'Histórico'!$B$6:$B$305,B804,'Histórico'!$L$6:$L$305,"OK",'Histórico'!$A$6:$A$305,"&lt;="&amp;'Parâmetros'!$B$2),1))),1))</f>
        <v/>
      </c>
      <c r="G804" s="45">
        <f>IF(OR(A804="",B804=""),"",MAX(0.1,1+SUMPRODUCT(--('Eventos'!$B$6:$B$105&lt;=EOMONTH(A804,0)),--('Eventos'!$C$6:$C$105&gt;=A804),--((('Eventos'!$D$6:$D$105=B804)+('Eventos'!$D$6:$D$105="TODOS"))&gt;0),--('Eventos'!$G$6:$G$105="Ativo"),--('Eventos'!$I$6:$I$105="OK"),'Eventos'!$F$6:$F$105)))</f>
        <v/>
      </c>
      <c r="H804" s="44">
        <f>IF(OR(B804="",E804=""),"",MAX(0,E804*F804*G804))</f>
        <v/>
      </c>
      <c r="I804" s="44">
        <f>IF(H804="","",H804*'Parâmetros'!$B$6)</f>
        <v/>
      </c>
      <c r="J804" s="44">
        <f>IF(H804="","",H804*'Parâmetros'!$B$7)</f>
        <v/>
      </c>
      <c r="K804" s="44">
        <f>IF(H804="","",H804*'Parâmetros'!$B$8)</f>
        <v/>
      </c>
      <c r="L804" s="44">
        <f>IF(H804="","",IF('Parâmetros'!$B$5="Conservador",I804,IF('Parâmetros'!$B$5="Otimista",K804,J804)))</f>
        <v/>
      </c>
      <c r="M804" s="46">
        <f>IF(B804="","",IF(COUNTIFS('Histórico'!$B$6:$B$305,B804,'Histórico'!$J$6:$J$305,"&lt;&gt;")&gt;='Parâmetros'!$B$10,AVERAGEIFS('Histórico'!$K$6:$K$305,'Histórico'!$B$6:$B$305,B804,'Histórico'!$J$6:$J$305,"&lt;&gt;"),'Parâmetros'!$B$9))</f>
        <v/>
      </c>
      <c r="N804" s="44">
        <f>IF(L804="","",MAX(0,L804*(1-M804)))</f>
        <v/>
      </c>
      <c r="O804" s="44">
        <f>IF(L804="","",L804*(1+M804))</f>
        <v/>
      </c>
      <c r="P804" s="44">
        <f>IF(L804="","",IF(INDEX('Parâmetros'!$E$18:$E$117,MATCH(B804,'Parâmetros'!$A$18:$A$117,0))="","",INDEX('Parâmetros'!$E$18:$E$117,MATCH(B804,'Parâmetros'!$A$18:$A$117,0))+N(INDEX('Parâmetros'!$F$18:$F$117,MATCH(B804,'Parâmetros'!$A$18:$A$117,0)))-SUMIFS($L$6:L804,$B$6:B804,B804,$A$6:A804,"&lt;="&amp;A804)))</f>
        <v/>
      </c>
      <c r="Q804" s="44">
        <f>IF(P804="","",MAX(0,-P804))</f>
        <v/>
      </c>
      <c r="R804" s="43">
        <f>IF(B804="","",IF(L804="","SEM BASE",IF(P804="","ESTOQUE NÃO INFORMADO",IF(P804&lt;0,"RUPTURA PREVISTA",IF(D804="Sem histórico","USAR DEMANDA INICIAL",IF(D804="Histórico insuficiente","HISTÓRICO INSUFICIENTE","OK"))))))</f>
        <v/>
      </c>
    </row>
    <row r="805">
      <c r="A805" s="42">
        <f>IF(B805="","",EDATE(EOMONTH('Parâmetros'!$B$2,0)+1,MOD(ROW()-6,12)))</f>
        <v/>
      </c>
      <c r="B80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05" s="43">
        <f>IF(B805="","",INDEX('Parâmetros'!$B$18:$B$117,MATCH(B805,'Parâmetros'!$A$18:$A$117,0)))</f>
        <v/>
      </c>
      <c r="D805" s="43">
        <f>IF(B805="","",INDEX('Parâmetros'!$I$18:$I$117,MATCH(B805,'Parâmetros'!$A$18:$A$117,0)))</f>
        <v/>
      </c>
      <c r="E805" s="44">
        <f>IF(B805="","",IF(COUNTIFS('Histórico'!$B$6:$B$305,B805,'Histórico'!$A$6:$A$305,"&gt;="&amp;EDATE(EOMONTH('Parâmetros'!$B$2,0)+1,-'Parâmetros'!$B$4),'Histórico'!$A$6:$A$305,"&lt;="&amp;'Parâmetros'!$B$2,'Histórico'!$L$6:$L$305,"OK")&gt;='Parâmetros'!$B$11,AVERAGEIFS('Histórico'!$H$6:$H$305,'Histórico'!$B$6:$B$305,B805,'Histórico'!$A$6:$A$305,"&gt;="&amp;EDATE(EOMONTH('Parâmetros'!$B$2,0)+1,-'Parâmetros'!$B$4),'Histórico'!$A$6:$A$305,"&lt;="&amp;'Parâmetros'!$B$2,'Histórico'!$L$6:$L$305,"OK"),IF(INDEX('Parâmetros'!$G$18:$G$117,MATCH(B805,'Parâmetros'!$A$18:$A$117,0))="","",INDEX('Parâmetros'!$G$18:$G$117,MATCH(B805,'Parâmetros'!$A$18:$A$117,0)))))</f>
        <v/>
      </c>
      <c r="F805" s="45">
        <f>IF(B805="","",IF(COUNTIFS('Histórico'!$B$6:$B$305,B805,'Histórico'!$L$6:$L$305,"OK",'Histórico'!$M$6:$M$305,MONTH(A805),'Histórico'!$A$6:$A$305,"&lt;="&amp;'Parâmetros'!$B$2)&gt;='Parâmetros'!$B$12,MAX('Parâmetros'!$B$13,MIN('Parâmetros'!$B$14,IFERROR(AVERAGEIFS('Histórico'!$H$6:$H$305,'Histórico'!$B$6:$B$305,B805,'Histórico'!$L$6:$L$305,"OK",'Histórico'!$M$6:$M$305,MONTH(A805),'Histórico'!$A$6:$A$305,"&lt;="&amp;'Parâmetros'!$B$2)/AVERAGEIFS('Histórico'!$H$6:$H$305,'Histórico'!$B$6:$B$305,B805,'Histórico'!$L$6:$L$305,"OK",'Histórico'!$A$6:$A$305,"&lt;="&amp;'Parâmetros'!$B$2),1))),1))</f>
        <v/>
      </c>
      <c r="G805" s="45">
        <f>IF(OR(A805="",B805=""),"",MAX(0.1,1+SUMPRODUCT(--('Eventos'!$B$6:$B$105&lt;=EOMONTH(A805,0)),--('Eventos'!$C$6:$C$105&gt;=A805),--((('Eventos'!$D$6:$D$105=B805)+('Eventos'!$D$6:$D$105="TODOS"))&gt;0),--('Eventos'!$G$6:$G$105="Ativo"),--('Eventos'!$I$6:$I$105="OK"),'Eventos'!$F$6:$F$105)))</f>
        <v/>
      </c>
      <c r="H805" s="44">
        <f>IF(OR(B805="",E805=""),"",MAX(0,E805*F805*G805))</f>
        <v/>
      </c>
      <c r="I805" s="44">
        <f>IF(H805="","",H805*'Parâmetros'!$B$6)</f>
        <v/>
      </c>
      <c r="J805" s="44">
        <f>IF(H805="","",H805*'Parâmetros'!$B$7)</f>
        <v/>
      </c>
      <c r="K805" s="44">
        <f>IF(H805="","",H805*'Parâmetros'!$B$8)</f>
        <v/>
      </c>
      <c r="L805" s="44">
        <f>IF(H805="","",IF('Parâmetros'!$B$5="Conservador",I805,IF('Parâmetros'!$B$5="Otimista",K805,J805)))</f>
        <v/>
      </c>
      <c r="M805" s="46">
        <f>IF(B805="","",IF(COUNTIFS('Histórico'!$B$6:$B$305,B805,'Histórico'!$J$6:$J$305,"&lt;&gt;")&gt;='Parâmetros'!$B$10,AVERAGEIFS('Histórico'!$K$6:$K$305,'Histórico'!$B$6:$B$305,B805,'Histórico'!$J$6:$J$305,"&lt;&gt;"),'Parâmetros'!$B$9))</f>
        <v/>
      </c>
      <c r="N805" s="44">
        <f>IF(L805="","",MAX(0,L805*(1-M805)))</f>
        <v/>
      </c>
      <c r="O805" s="44">
        <f>IF(L805="","",L805*(1+M805))</f>
        <v/>
      </c>
      <c r="P805" s="44">
        <f>IF(L805="","",IF(INDEX('Parâmetros'!$E$18:$E$117,MATCH(B805,'Parâmetros'!$A$18:$A$117,0))="","",INDEX('Parâmetros'!$E$18:$E$117,MATCH(B805,'Parâmetros'!$A$18:$A$117,0))+N(INDEX('Parâmetros'!$F$18:$F$117,MATCH(B805,'Parâmetros'!$A$18:$A$117,0)))-SUMIFS($L$6:L805,$B$6:B805,B805,$A$6:A805,"&lt;="&amp;A805)))</f>
        <v/>
      </c>
      <c r="Q805" s="44">
        <f>IF(P805="","",MAX(0,-P805))</f>
        <v/>
      </c>
      <c r="R805" s="43">
        <f>IF(B805="","",IF(L805="","SEM BASE",IF(P805="","ESTOQUE NÃO INFORMADO",IF(P805&lt;0,"RUPTURA PREVISTA",IF(D805="Sem histórico","USAR DEMANDA INICIAL",IF(D805="Histórico insuficiente","HISTÓRICO INSUFICIENTE","OK"))))))</f>
        <v/>
      </c>
    </row>
    <row r="806">
      <c r="A806" s="42">
        <f>IF(B806="","",EDATE(EOMONTH('Parâmetros'!$B$2,0)+1,MOD(ROW()-6,12)))</f>
        <v/>
      </c>
      <c r="B80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06" s="43">
        <f>IF(B806="","",INDEX('Parâmetros'!$B$18:$B$117,MATCH(B806,'Parâmetros'!$A$18:$A$117,0)))</f>
        <v/>
      </c>
      <c r="D806" s="43">
        <f>IF(B806="","",INDEX('Parâmetros'!$I$18:$I$117,MATCH(B806,'Parâmetros'!$A$18:$A$117,0)))</f>
        <v/>
      </c>
      <c r="E806" s="44">
        <f>IF(B806="","",IF(COUNTIFS('Histórico'!$B$6:$B$305,B806,'Histórico'!$A$6:$A$305,"&gt;="&amp;EDATE(EOMONTH('Parâmetros'!$B$2,0)+1,-'Parâmetros'!$B$4),'Histórico'!$A$6:$A$305,"&lt;="&amp;'Parâmetros'!$B$2,'Histórico'!$L$6:$L$305,"OK")&gt;='Parâmetros'!$B$11,AVERAGEIFS('Histórico'!$H$6:$H$305,'Histórico'!$B$6:$B$305,B806,'Histórico'!$A$6:$A$305,"&gt;="&amp;EDATE(EOMONTH('Parâmetros'!$B$2,0)+1,-'Parâmetros'!$B$4),'Histórico'!$A$6:$A$305,"&lt;="&amp;'Parâmetros'!$B$2,'Histórico'!$L$6:$L$305,"OK"),IF(INDEX('Parâmetros'!$G$18:$G$117,MATCH(B806,'Parâmetros'!$A$18:$A$117,0))="","",INDEX('Parâmetros'!$G$18:$G$117,MATCH(B806,'Parâmetros'!$A$18:$A$117,0)))))</f>
        <v/>
      </c>
      <c r="F806" s="45">
        <f>IF(B806="","",IF(COUNTIFS('Histórico'!$B$6:$B$305,B806,'Histórico'!$L$6:$L$305,"OK",'Histórico'!$M$6:$M$305,MONTH(A806),'Histórico'!$A$6:$A$305,"&lt;="&amp;'Parâmetros'!$B$2)&gt;='Parâmetros'!$B$12,MAX('Parâmetros'!$B$13,MIN('Parâmetros'!$B$14,IFERROR(AVERAGEIFS('Histórico'!$H$6:$H$305,'Histórico'!$B$6:$B$305,B806,'Histórico'!$L$6:$L$305,"OK",'Histórico'!$M$6:$M$305,MONTH(A806),'Histórico'!$A$6:$A$305,"&lt;="&amp;'Parâmetros'!$B$2)/AVERAGEIFS('Histórico'!$H$6:$H$305,'Histórico'!$B$6:$B$305,B806,'Histórico'!$L$6:$L$305,"OK",'Histórico'!$A$6:$A$305,"&lt;="&amp;'Parâmetros'!$B$2),1))),1))</f>
        <v/>
      </c>
      <c r="G806" s="45">
        <f>IF(OR(A806="",B806=""),"",MAX(0.1,1+SUMPRODUCT(--('Eventos'!$B$6:$B$105&lt;=EOMONTH(A806,0)),--('Eventos'!$C$6:$C$105&gt;=A806),--((('Eventos'!$D$6:$D$105=B806)+('Eventos'!$D$6:$D$105="TODOS"))&gt;0),--('Eventos'!$G$6:$G$105="Ativo"),--('Eventos'!$I$6:$I$105="OK"),'Eventos'!$F$6:$F$105)))</f>
        <v/>
      </c>
      <c r="H806" s="44">
        <f>IF(OR(B806="",E806=""),"",MAX(0,E806*F806*G806))</f>
        <v/>
      </c>
      <c r="I806" s="44">
        <f>IF(H806="","",H806*'Parâmetros'!$B$6)</f>
        <v/>
      </c>
      <c r="J806" s="44">
        <f>IF(H806="","",H806*'Parâmetros'!$B$7)</f>
        <v/>
      </c>
      <c r="K806" s="44">
        <f>IF(H806="","",H806*'Parâmetros'!$B$8)</f>
        <v/>
      </c>
      <c r="L806" s="44">
        <f>IF(H806="","",IF('Parâmetros'!$B$5="Conservador",I806,IF('Parâmetros'!$B$5="Otimista",K806,J806)))</f>
        <v/>
      </c>
      <c r="M806" s="46">
        <f>IF(B806="","",IF(COUNTIFS('Histórico'!$B$6:$B$305,B806,'Histórico'!$J$6:$J$305,"&lt;&gt;")&gt;='Parâmetros'!$B$10,AVERAGEIFS('Histórico'!$K$6:$K$305,'Histórico'!$B$6:$B$305,B806,'Histórico'!$J$6:$J$305,"&lt;&gt;"),'Parâmetros'!$B$9))</f>
        <v/>
      </c>
      <c r="N806" s="44">
        <f>IF(L806="","",MAX(0,L806*(1-M806)))</f>
        <v/>
      </c>
      <c r="O806" s="44">
        <f>IF(L806="","",L806*(1+M806))</f>
        <v/>
      </c>
      <c r="P806" s="44">
        <f>IF(L806="","",IF(INDEX('Parâmetros'!$E$18:$E$117,MATCH(B806,'Parâmetros'!$A$18:$A$117,0))="","",INDEX('Parâmetros'!$E$18:$E$117,MATCH(B806,'Parâmetros'!$A$18:$A$117,0))+N(INDEX('Parâmetros'!$F$18:$F$117,MATCH(B806,'Parâmetros'!$A$18:$A$117,0)))-SUMIFS($L$6:L806,$B$6:B806,B806,$A$6:A806,"&lt;="&amp;A806)))</f>
        <v/>
      </c>
      <c r="Q806" s="44">
        <f>IF(P806="","",MAX(0,-P806))</f>
        <v/>
      </c>
      <c r="R806" s="43">
        <f>IF(B806="","",IF(L806="","SEM BASE",IF(P806="","ESTOQUE NÃO INFORMADO",IF(P806&lt;0,"RUPTURA PREVISTA",IF(D806="Sem histórico","USAR DEMANDA INICIAL",IF(D806="Histórico insuficiente","HISTÓRICO INSUFICIENTE","OK"))))))</f>
        <v/>
      </c>
    </row>
    <row r="807">
      <c r="A807" s="42">
        <f>IF(B807="","",EDATE(EOMONTH('Parâmetros'!$B$2,0)+1,MOD(ROW()-6,12)))</f>
        <v/>
      </c>
      <c r="B80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07" s="43">
        <f>IF(B807="","",INDEX('Parâmetros'!$B$18:$B$117,MATCH(B807,'Parâmetros'!$A$18:$A$117,0)))</f>
        <v/>
      </c>
      <c r="D807" s="43">
        <f>IF(B807="","",INDEX('Parâmetros'!$I$18:$I$117,MATCH(B807,'Parâmetros'!$A$18:$A$117,0)))</f>
        <v/>
      </c>
      <c r="E807" s="44">
        <f>IF(B807="","",IF(COUNTIFS('Histórico'!$B$6:$B$305,B807,'Histórico'!$A$6:$A$305,"&gt;="&amp;EDATE(EOMONTH('Parâmetros'!$B$2,0)+1,-'Parâmetros'!$B$4),'Histórico'!$A$6:$A$305,"&lt;="&amp;'Parâmetros'!$B$2,'Histórico'!$L$6:$L$305,"OK")&gt;='Parâmetros'!$B$11,AVERAGEIFS('Histórico'!$H$6:$H$305,'Histórico'!$B$6:$B$305,B807,'Histórico'!$A$6:$A$305,"&gt;="&amp;EDATE(EOMONTH('Parâmetros'!$B$2,0)+1,-'Parâmetros'!$B$4),'Histórico'!$A$6:$A$305,"&lt;="&amp;'Parâmetros'!$B$2,'Histórico'!$L$6:$L$305,"OK"),IF(INDEX('Parâmetros'!$G$18:$G$117,MATCH(B807,'Parâmetros'!$A$18:$A$117,0))="","",INDEX('Parâmetros'!$G$18:$G$117,MATCH(B807,'Parâmetros'!$A$18:$A$117,0)))))</f>
        <v/>
      </c>
      <c r="F807" s="45">
        <f>IF(B807="","",IF(COUNTIFS('Histórico'!$B$6:$B$305,B807,'Histórico'!$L$6:$L$305,"OK",'Histórico'!$M$6:$M$305,MONTH(A807),'Histórico'!$A$6:$A$305,"&lt;="&amp;'Parâmetros'!$B$2)&gt;='Parâmetros'!$B$12,MAX('Parâmetros'!$B$13,MIN('Parâmetros'!$B$14,IFERROR(AVERAGEIFS('Histórico'!$H$6:$H$305,'Histórico'!$B$6:$B$305,B807,'Histórico'!$L$6:$L$305,"OK",'Histórico'!$M$6:$M$305,MONTH(A807),'Histórico'!$A$6:$A$305,"&lt;="&amp;'Parâmetros'!$B$2)/AVERAGEIFS('Histórico'!$H$6:$H$305,'Histórico'!$B$6:$B$305,B807,'Histórico'!$L$6:$L$305,"OK",'Histórico'!$A$6:$A$305,"&lt;="&amp;'Parâmetros'!$B$2),1))),1))</f>
        <v/>
      </c>
      <c r="G807" s="45">
        <f>IF(OR(A807="",B807=""),"",MAX(0.1,1+SUMPRODUCT(--('Eventos'!$B$6:$B$105&lt;=EOMONTH(A807,0)),--('Eventos'!$C$6:$C$105&gt;=A807),--((('Eventos'!$D$6:$D$105=B807)+('Eventos'!$D$6:$D$105="TODOS"))&gt;0),--('Eventos'!$G$6:$G$105="Ativo"),--('Eventos'!$I$6:$I$105="OK"),'Eventos'!$F$6:$F$105)))</f>
        <v/>
      </c>
      <c r="H807" s="44">
        <f>IF(OR(B807="",E807=""),"",MAX(0,E807*F807*G807))</f>
        <v/>
      </c>
      <c r="I807" s="44">
        <f>IF(H807="","",H807*'Parâmetros'!$B$6)</f>
        <v/>
      </c>
      <c r="J807" s="44">
        <f>IF(H807="","",H807*'Parâmetros'!$B$7)</f>
        <v/>
      </c>
      <c r="K807" s="44">
        <f>IF(H807="","",H807*'Parâmetros'!$B$8)</f>
        <v/>
      </c>
      <c r="L807" s="44">
        <f>IF(H807="","",IF('Parâmetros'!$B$5="Conservador",I807,IF('Parâmetros'!$B$5="Otimista",K807,J807)))</f>
        <v/>
      </c>
      <c r="M807" s="46">
        <f>IF(B807="","",IF(COUNTIFS('Histórico'!$B$6:$B$305,B807,'Histórico'!$J$6:$J$305,"&lt;&gt;")&gt;='Parâmetros'!$B$10,AVERAGEIFS('Histórico'!$K$6:$K$305,'Histórico'!$B$6:$B$305,B807,'Histórico'!$J$6:$J$305,"&lt;&gt;"),'Parâmetros'!$B$9))</f>
        <v/>
      </c>
      <c r="N807" s="44">
        <f>IF(L807="","",MAX(0,L807*(1-M807)))</f>
        <v/>
      </c>
      <c r="O807" s="44">
        <f>IF(L807="","",L807*(1+M807))</f>
        <v/>
      </c>
      <c r="P807" s="44">
        <f>IF(L807="","",IF(INDEX('Parâmetros'!$E$18:$E$117,MATCH(B807,'Parâmetros'!$A$18:$A$117,0))="","",INDEX('Parâmetros'!$E$18:$E$117,MATCH(B807,'Parâmetros'!$A$18:$A$117,0))+N(INDEX('Parâmetros'!$F$18:$F$117,MATCH(B807,'Parâmetros'!$A$18:$A$117,0)))-SUMIFS($L$6:L807,$B$6:B807,B807,$A$6:A807,"&lt;="&amp;A807)))</f>
        <v/>
      </c>
      <c r="Q807" s="44">
        <f>IF(P807="","",MAX(0,-P807))</f>
        <v/>
      </c>
      <c r="R807" s="43">
        <f>IF(B807="","",IF(L807="","SEM BASE",IF(P807="","ESTOQUE NÃO INFORMADO",IF(P807&lt;0,"RUPTURA PREVISTA",IF(D807="Sem histórico","USAR DEMANDA INICIAL",IF(D807="Histórico insuficiente","HISTÓRICO INSUFICIENTE","OK"))))))</f>
        <v/>
      </c>
    </row>
    <row r="808">
      <c r="A808" s="42">
        <f>IF(B808="","",EDATE(EOMONTH('Parâmetros'!$B$2,0)+1,MOD(ROW()-6,12)))</f>
        <v/>
      </c>
      <c r="B80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08" s="43">
        <f>IF(B808="","",INDEX('Parâmetros'!$B$18:$B$117,MATCH(B808,'Parâmetros'!$A$18:$A$117,0)))</f>
        <v/>
      </c>
      <c r="D808" s="43">
        <f>IF(B808="","",INDEX('Parâmetros'!$I$18:$I$117,MATCH(B808,'Parâmetros'!$A$18:$A$117,0)))</f>
        <v/>
      </c>
      <c r="E808" s="44">
        <f>IF(B808="","",IF(COUNTIFS('Histórico'!$B$6:$B$305,B808,'Histórico'!$A$6:$A$305,"&gt;="&amp;EDATE(EOMONTH('Parâmetros'!$B$2,0)+1,-'Parâmetros'!$B$4),'Histórico'!$A$6:$A$305,"&lt;="&amp;'Parâmetros'!$B$2,'Histórico'!$L$6:$L$305,"OK")&gt;='Parâmetros'!$B$11,AVERAGEIFS('Histórico'!$H$6:$H$305,'Histórico'!$B$6:$B$305,B808,'Histórico'!$A$6:$A$305,"&gt;="&amp;EDATE(EOMONTH('Parâmetros'!$B$2,0)+1,-'Parâmetros'!$B$4),'Histórico'!$A$6:$A$305,"&lt;="&amp;'Parâmetros'!$B$2,'Histórico'!$L$6:$L$305,"OK"),IF(INDEX('Parâmetros'!$G$18:$G$117,MATCH(B808,'Parâmetros'!$A$18:$A$117,0))="","",INDEX('Parâmetros'!$G$18:$G$117,MATCH(B808,'Parâmetros'!$A$18:$A$117,0)))))</f>
        <v/>
      </c>
      <c r="F808" s="45">
        <f>IF(B808="","",IF(COUNTIFS('Histórico'!$B$6:$B$305,B808,'Histórico'!$L$6:$L$305,"OK",'Histórico'!$M$6:$M$305,MONTH(A808),'Histórico'!$A$6:$A$305,"&lt;="&amp;'Parâmetros'!$B$2)&gt;='Parâmetros'!$B$12,MAX('Parâmetros'!$B$13,MIN('Parâmetros'!$B$14,IFERROR(AVERAGEIFS('Histórico'!$H$6:$H$305,'Histórico'!$B$6:$B$305,B808,'Histórico'!$L$6:$L$305,"OK",'Histórico'!$M$6:$M$305,MONTH(A808),'Histórico'!$A$6:$A$305,"&lt;="&amp;'Parâmetros'!$B$2)/AVERAGEIFS('Histórico'!$H$6:$H$305,'Histórico'!$B$6:$B$305,B808,'Histórico'!$L$6:$L$305,"OK",'Histórico'!$A$6:$A$305,"&lt;="&amp;'Parâmetros'!$B$2),1))),1))</f>
        <v/>
      </c>
      <c r="G808" s="45">
        <f>IF(OR(A808="",B808=""),"",MAX(0.1,1+SUMPRODUCT(--('Eventos'!$B$6:$B$105&lt;=EOMONTH(A808,0)),--('Eventos'!$C$6:$C$105&gt;=A808),--((('Eventos'!$D$6:$D$105=B808)+('Eventos'!$D$6:$D$105="TODOS"))&gt;0),--('Eventos'!$G$6:$G$105="Ativo"),--('Eventos'!$I$6:$I$105="OK"),'Eventos'!$F$6:$F$105)))</f>
        <v/>
      </c>
      <c r="H808" s="44">
        <f>IF(OR(B808="",E808=""),"",MAX(0,E808*F808*G808))</f>
        <v/>
      </c>
      <c r="I808" s="44">
        <f>IF(H808="","",H808*'Parâmetros'!$B$6)</f>
        <v/>
      </c>
      <c r="J808" s="44">
        <f>IF(H808="","",H808*'Parâmetros'!$B$7)</f>
        <v/>
      </c>
      <c r="K808" s="44">
        <f>IF(H808="","",H808*'Parâmetros'!$B$8)</f>
        <v/>
      </c>
      <c r="L808" s="44">
        <f>IF(H808="","",IF('Parâmetros'!$B$5="Conservador",I808,IF('Parâmetros'!$B$5="Otimista",K808,J808)))</f>
        <v/>
      </c>
      <c r="M808" s="46">
        <f>IF(B808="","",IF(COUNTIFS('Histórico'!$B$6:$B$305,B808,'Histórico'!$J$6:$J$305,"&lt;&gt;")&gt;='Parâmetros'!$B$10,AVERAGEIFS('Histórico'!$K$6:$K$305,'Histórico'!$B$6:$B$305,B808,'Histórico'!$J$6:$J$305,"&lt;&gt;"),'Parâmetros'!$B$9))</f>
        <v/>
      </c>
      <c r="N808" s="44">
        <f>IF(L808="","",MAX(0,L808*(1-M808)))</f>
        <v/>
      </c>
      <c r="O808" s="44">
        <f>IF(L808="","",L808*(1+M808))</f>
        <v/>
      </c>
      <c r="P808" s="44">
        <f>IF(L808="","",IF(INDEX('Parâmetros'!$E$18:$E$117,MATCH(B808,'Parâmetros'!$A$18:$A$117,0))="","",INDEX('Parâmetros'!$E$18:$E$117,MATCH(B808,'Parâmetros'!$A$18:$A$117,0))+N(INDEX('Parâmetros'!$F$18:$F$117,MATCH(B808,'Parâmetros'!$A$18:$A$117,0)))-SUMIFS($L$6:L808,$B$6:B808,B808,$A$6:A808,"&lt;="&amp;A808)))</f>
        <v/>
      </c>
      <c r="Q808" s="44">
        <f>IF(P808="","",MAX(0,-P808))</f>
        <v/>
      </c>
      <c r="R808" s="43">
        <f>IF(B808="","",IF(L808="","SEM BASE",IF(P808="","ESTOQUE NÃO INFORMADO",IF(P808&lt;0,"RUPTURA PREVISTA",IF(D808="Sem histórico","USAR DEMANDA INICIAL",IF(D808="Histórico insuficiente","HISTÓRICO INSUFICIENTE","OK"))))))</f>
        <v/>
      </c>
    </row>
    <row r="809">
      <c r="A809" s="42">
        <f>IF(B809="","",EDATE(EOMONTH('Parâmetros'!$B$2,0)+1,MOD(ROW()-6,12)))</f>
        <v/>
      </c>
      <c r="B80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09" s="43">
        <f>IF(B809="","",INDEX('Parâmetros'!$B$18:$B$117,MATCH(B809,'Parâmetros'!$A$18:$A$117,0)))</f>
        <v/>
      </c>
      <c r="D809" s="43">
        <f>IF(B809="","",INDEX('Parâmetros'!$I$18:$I$117,MATCH(B809,'Parâmetros'!$A$18:$A$117,0)))</f>
        <v/>
      </c>
      <c r="E809" s="44">
        <f>IF(B809="","",IF(COUNTIFS('Histórico'!$B$6:$B$305,B809,'Histórico'!$A$6:$A$305,"&gt;="&amp;EDATE(EOMONTH('Parâmetros'!$B$2,0)+1,-'Parâmetros'!$B$4),'Histórico'!$A$6:$A$305,"&lt;="&amp;'Parâmetros'!$B$2,'Histórico'!$L$6:$L$305,"OK")&gt;='Parâmetros'!$B$11,AVERAGEIFS('Histórico'!$H$6:$H$305,'Histórico'!$B$6:$B$305,B809,'Histórico'!$A$6:$A$305,"&gt;="&amp;EDATE(EOMONTH('Parâmetros'!$B$2,0)+1,-'Parâmetros'!$B$4),'Histórico'!$A$6:$A$305,"&lt;="&amp;'Parâmetros'!$B$2,'Histórico'!$L$6:$L$305,"OK"),IF(INDEX('Parâmetros'!$G$18:$G$117,MATCH(B809,'Parâmetros'!$A$18:$A$117,0))="","",INDEX('Parâmetros'!$G$18:$G$117,MATCH(B809,'Parâmetros'!$A$18:$A$117,0)))))</f>
        <v/>
      </c>
      <c r="F809" s="45">
        <f>IF(B809="","",IF(COUNTIFS('Histórico'!$B$6:$B$305,B809,'Histórico'!$L$6:$L$305,"OK",'Histórico'!$M$6:$M$305,MONTH(A809),'Histórico'!$A$6:$A$305,"&lt;="&amp;'Parâmetros'!$B$2)&gt;='Parâmetros'!$B$12,MAX('Parâmetros'!$B$13,MIN('Parâmetros'!$B$14,IFERROR(AVERAGEIFS('Histórico'!$H$6:$H$305,'Histórico'!$B$6:$B$305,B809,'Histórico'!$L$6:$L$305,"OK",'Histórico'!$M$6:$M$305,MONTH(A809),'Histórico'!$A$6:$A$305,"&lt;="&amp;'Parâmetros'!$B$2)/AVERAGEIFS('Histórico'!$H$6:$H$305,'Histórico'!$B$6:$B$305,B809,'Histórico'!$L$6:$L$305,"OK",'Histórico'!$A$6:$A$305,"&lt;="&amp;'Parâmetros'!$B$2),1))),1))</f>
        <v/>
      </c>
      <c r="G809" s="45">
        <f>IF(OR(A809="",B809=""),"",MAX(0.1,1+SUMPRODUCT(--('Eventos'!$B$6:$B$105&lt;=EOMONTH(A809,0)),--('Eventos'!$C$6:$C$105&gt;=A809),--((('Eventos'!$D$6:$D$105=B809)+('Eventos'!$D$6:$D$105="TODOS"))&gt;0),--('Eventos'!$G$6:$G$105="Ativo"),--('Eventos'!$I$6:$I$105="OK"),'Eventos'!$F$6:$F$105)))</f>
        <v/>
      </c>
      <c r="H809" s="44">
        <f>IF(OR(B809="",E809=""),"",MAX(0,E809*F809*G809))</f>
        <v/>
      </c>
      <c r="I809" s="44">
        <f>IF(H809="","",H809*'Parâmetros'!$B$6)</f>
        <v/>
      </c>
      <c r="J809" s="44">
        <f>IF(H809="","",H809*'Parâmetros'!$B$7)</f>
        <v/>
      </c>
      <c r="K809" s="44">
        <f>IF(H809="","",H809*'Parâmetros'!$B$8)</f>
        <v/>
      </c>
      <c r="L809" s="44">
        <f>IF(H809="","",IF('Parâmetros'!$B$5="Conservador",I809,IF('Parâmetros'!$B$5="Otimista",K809,J809)))</f>
        <v/>
      </c>
      <c r="M809" s="46">
        <f>IF(B809="","",IF(COUNTIFS('Histórico'!$B$6:$B$305,B809,'Histórico'!$J$6:$J$305,"&lt;&gt;")&gt;='Parâmetros'!$B$10,AVERAGEIFS('Histórico'!$K$6:$K$305,'Histórico'!$B$6:$B$305,B809,'Histórico'!$J$6:$J$305,"&lt;&gt;"),'Parâmetros'!$B$9))</f>
        <v/>
      </c>
      <c r="N809" s="44">
        <f>IF(L809="","",MAX(0,L809*(1-M809)))</f>
        <v/>
      </c>
      <c r="O809" s="44">
        <f>IF(L809="","",L809*(1+M809))</f>
        <v/>
      </c>
      <c r="P809" s="44">
        <f>IF(L809="","",IF(INDEX('Parâmetros'!$E$18:$E$117,MATCH(B809,'Parâmetros'!$A$18:$A$117,0))="","",INDEX('Parâmetros'!$E$18:$E$117,MATCH(B809,'Parâmetros'!$A$18:$A$117,0))+N(INDEX('Parâmetros'!$F$18:$F$117,MATCH(B809,'Parâmetros'!$A$18:$A$117,0)))-SUMIFS($L$6:L809,$B$6:B809,B809,$A$6:A809,"&lt;="&amp;A809)))</f>
        <v/>
      </c>
      <c r="Q809" s="44">
        <f>IF(P809="","",MAX(0,-P809))</f>
        <v/>
      </c>
      <c r="R809" s="43">
        <f>IF(B809="","",IF(L809="","SEM BASE",IF(P809="","ESTOQUE NÃO INFORMADO",IF(P809&lt;0,"RUPTURA PREVISTA",IF(D809="Sem histórico","USAR DEMANDA INICIAL",IF(D809="Histórico insuficiente","HISTÓRICO INSUFICIENTE","OK"))))))</f>
        <v/>
      </c>
    </row>
    <row r="810">
      <c r="A810" s="42">
        <f>IF(B810="","",EDATE(EOMONTH('Parâmetros'!$B$2,0)+1,MOD(ROW()-6,12)))</f>
        <v/>
      </c>
      <c r="B81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10" s="43">
        <f>IF(B810="","",INDEX('Parâmetros'!$B$18:$B$117,MATCH(B810,'Parâmetros'!$A$18:$A$117,0)))</f>
        <v/>
      </c>
      <c r="D810" s="43">
        <f>IF(B810="","",INDEX('Parâmetros'!$I$18:$I$117,MATCH(B810,'Parâmetros'!$A$18:$A$117,0)))</f>
        <v/>
      </c>
      <c r="E810" s="44">
        <f>IF(B810="","",IF(COUNTIFS('Histórico'!$B$6:$B$305,B810,'Histórico'!$A$6:$A$305,"&gt;="&amp;EDATE(EOMONTH('Parâmetros'!$B$2,0)+1,-'Parâmetros'!$B$4),'Histórico'!$A$6:$A$305,"&lt;="&amp;'Parâmetros'!$B$2,'Histórico'!$L$6:$L$305,"OK")&gt;='Parâmetros'!$B$11,AVERAGEIFS('Histórico'!$H$6:$H$305,'Histórico'!$B$6:$B$305,B810,'Histórico'!$A$6:$A$305,"&gt;="&amp;EDATE(EOMONTH('Parâmetros'!$B$2,0)+1,-'Parâmetros'!$B$4),'Histórico'!$A$6:$A$305,"&lt;="&amp;'Parâmetros'!$B$2,'Histórico'!$L$6:$L$305,"OK"),IF(INDEX('Parâmetros'!$G$18:$G$117,MATCH(B810,'Parâmetros'!$A$18:$A$117,0))="","",INDEX('Parâmetros'!$G$18:$G$117,MATCH(B810,'Parâmetros'!$A$18:$A$117,0)))))</f>
        <v/>
      </c>
      <c r="F810" s="45">
        <f>IF(B810="","",IF(COUNTIFS('Histórico'!$B$6:$B$305,B810,'Histórico'!$L$6:$L$305,"OK",'Histórico'!$M$6:$M$305,MONTH(A810),'Histórico'!$A$6:$A$305,"&lt;="&amp;'Parâmetros'!$B$2)&gt;='Parâmetros'!$B$12,MAX('Parâmetros'!$B$13,MIN('Parâmetros'!$B$14,IFERROR(AVERAGEIFS('Histórico'!$H$6:$H$305,'Histórico'!$B$6:$B$305,B810,'Histórico'!$L$6:$L$305,"OK",'Histórico'!$M$6:$M$305,MONTH(A810),'Histórico'!$A$6:$A$305,"&lt;="&amp;'Parâmetros'!$B$2)/AVERAGEIFS('Histórico'!$H$6:$H$305,'Histórico'!$B$6:$B$305,B810,'Histórico'!$L$6:$L$305,"OK",'Histórico'!$A$6:$A$305,"&lt;="&amp;'Parâmetros'!$B$2),1))),1))</f>
        <v/>
      </c>
      <c r="G810" s="45">
        <f>IF(OR(A810="",B810=""),"",MAX(0.1,1+SUMPRODUCT(--('Eventos'!$B$6:$B$105&lt;=EOMONTH(A810,0)),--('Eventos'!$C$6:$C$105&gt;=A810),--((('Eventos'!$D$6:$D$105=B810)+('Eventos'!$D$6:$D$105="TODOS"))&gt;0),--('Eventos'!$G$6:$G$105="Ativo"),--('Eventos'!$I$6:$I$105="OK"),'Eventos'!$F$6:$F$105)))</f>
        <v/>
      </c>
      <c r="H810" s="44">
        <f>IF(OR(B810="",E810=""),"",MAX(0,E810*F810*G810))</f>
        <v/>
      </c>
      <c r="I810" s="44">
        <f>IF(H810="","",H810*'Parâmetros'!$B$6)</f>
        <v/>
      </c>
      <c r="J810" s="44">
        <f>IF(H810="","",H810*'Parâmetros'!$B$7)</f>
        <v/>
      </c>
      <c r="K810" s="44">
        <f>IF(H810="","",H810*'Parâmetros'!$B$8)</f>
        <v/>
      </c>
      <c r="L810" s="44">
        <f>IF(H810="","",IF('Parâmetros'!$B$5="Conservador",I810,IF('Parâmetros'!$B$5="Otimista",K810,J810)))</f>
        <v/>
      </c>
      <c r="M810" s="46">
        <f>IF(B810="","",IF(COUNTIFS('Histórico'!$B$6:$B$305,B810,'Histórico'!$J$6:$J$305,"&lt;&gt;")&gt;='Parâmetros'!$B$10,AVERAGEIFS('Histórico'!$K$6:$K$305,'Histórico'!$B$6:$B$305,B810,'Histórico'!$J$6:$J$305,"&lt;&gt;"),'Parâmetros'!$B$9))</f>
        <v/>
      </c>
      <c r="N810" s="44">
        <f>IF(L810="","",MAX(0,L810*(1-M810)))</f>
        <v/>
      </c>
      <c r="O810" s="44">
        <f>IF(L810="","",L810*(1+M810))</f>
        <v/>
      </c>
      <c r="P810" s="44">
        <f>IF(L810="","",IF(INDEX('Parâmetros'!$E$18:$E$117,MATCH(B810,'Parâmetros'!$A$18:$A$117,0))="","",INDEX('Parâmetros'!$E$18:$E$117,MATCH(B810,'Parâmetros'!$A$18:$A$117,0))+N(INDEX('Parâmetros'!$F$18:$F$117,MATCH(B810,'Parâmetros'!$A$18:$A$117,0)))-SUMIFS($L$6:L810,$B$6:B810,B810,$A$6:A810,"&lt;="&amp;A810)))</f>
        <v/>
      </c>
      <c r="Q810" s="44">
        <f>IF(P810="","",MAX(0,-P810))</f>
        <v/>
      </c>
      <c r="R810" s="43">
        <f>IF(B810="","",IF(L810="","SEM BASE",IF(P810="","ESTOQUE NÃO INFORMADO",IF(P810&lt;0,"RUPTURA PREVISTA",IF(D810="Sem histórico","USAR DEMANDA INICIAL",IF(D810="Histórico insuficiente","HISTÓRICO INSUFICIENTE","OK"))))))</f>
        <v/>
      </c>
    </row>
    <row r="811">
      <c r="A811" s="42">
        <f>IF(B811="","",EDATE(EOMONTH('Parâmetros'!$B$2,0)+1,MOD(ROW()-6,12)))</f>
        <v/>
      </c>
      <c r="B81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11" s="43">
        <f>IF(B811="","",INDEX('Parâmetros'!$B$18:$B$117,MATCH(B811,'Parâmetros'!$A$18:$A$117,0)))</f>
        <v/>
      </c>
      <c r="D811" s="43">
        <f>IF(B811="","",INDEX('Parâmetros'!$I$18:$I$117,MATCH(B811,'Parâmetros'!$A$18:$A$117,0)))</f>
        <v/>
      </c>
      <c r="E811" s="44">
        <f>IF(B811="","",IF(COUNTIFS('Histórico'!$B$6:$B$305,B811,'Histórico'!$A$6:$A$305,"&gt;="&amp;EDATE(EOMONTH('Parâmetros'!$B$2,0)+1,-'Parâmetros'!$B$4),'Histórico'!$A$6:$A$305,"&lt;="&amp;'Parâmetros'!$B$2,'Histórico'!$L$6:$L$305,"OK")&gt;='Parâmetros'!$B$11,AVERAGEIFS('Histórico'!$H$6:$H$305,'Histórico'!$B$6:$B$305,B811,'Histórico'!$A$6:$A$305,"&gt;="&amp;EDATE(EOMONTH('Parâmetros'!$B$2,0)+1,-'Parâmetros'!$B$4),'Histórico'!$A$6:$A$305,"&lt;="&amp;'Parâmetros'!$B$2,'Histórico'!$L$6:$L$305,"OK"),IF(INDEX('Parâmetros'!$G$18:$G$117,MATCH(B811,'Parâmetros'!$A$18:$A$117,0))="","",INDEX('Parâmetros'!$G$18:$G$117,MATCH(B811,'Parâmetros'!$A$18:$A$117,0)))))</f>
        <v/>
      </c>
      <c r="F811" s="45">
        <f>IF(B811="","",IF(COUNTIFS('Histórico'!$B$6:$B$305,B811,'Histórico'!$L$6:$L$305,"OK",'Histórico'!$M$6:$M$305,MONTH(A811),'Histórico'!$A$6:$A$305,"&lt;="&amp;'Parâmetros'!$B$2)&gt;='Parâmetros'!$B$12,MAX('Parâmetros'!$B$13,MIN('Parâmetros'!$B$14,IFERROR(AVERAGEIFS('Histórico'!$H$6:$H$305,'Histórico'!$B$6:$B$305,B811,'Histórico'!$L$6:$L$305,"OK",'Histórico'!$M$6:$M$305,MONTH(A811),'Histórico'!$A$6:$A$305,"&lt;="&amp;'Parâmetros'!$B$2)/AVERAGEIFS('Histórico'!$H$6:$H$305,'Histórico'!$B$6:$B$305,B811,'Histórico'!$L$6:$L$305,"OK",'Histórico'!$A$6:$A$305,"&lt;="&amp;'Parâmetros'!$B$2),1))),1))</f>
        <v/>
      </c>
      <c r="G811" s="45">
        <f>IF(OR(A811="",B811=""),"",MAX(0.1,1+SUMPRODUCT(--('Eventos'!$B$6:$B$105&lt;=EOMONTH(A811,0)),--('Eventos'!$C$6:$C$105&gt;=A811),--((('Eventos'!$D$6:$D$105=B811)+('Eventos'!$D$6:$D$105="TODOS"))&gt;0),--('Eventos'!$G$6:$G$105="Ativo"),--('Eventos'!$I$6:$I$105="OK"),'Eventos'!$F$6:$F$105)))</f>
        <v/>
      </c>
      <c r="H811" s="44">
        <f>IF(OR(B811="",E811=""),"",MAX(0,E811*F811*G811))</f>
        <v/>
      </c>
      <c r="I811" s="44">
        <f>IF(H811="","",H811*'Parâmetros'!$B$6)</f>
        <v/>
      </c>
      <c r="J811" s="44">
        <f>IF(H811="","",H811*'Parâmetros'!$B$7)</f>
        <v/>
      </c>
      <c r="K811" s="44">
        <f>IF(H811="","",H811*'Parâmetros'!$B$8)</f>
        <v/>
      </c>
      <c r="L811" s="44">
        <f>IF(H811="","",IF('Parâmetros'!$B$5="Conservador",I811,IF('Parâmetros'!$B$5="Otimista",K811,J811)))</f>
        <v/>
      </c>
      <c r="M811" s="46">
        <f>IF(B811="","",IF(COUNTIFS('Histórico'!$B$6:$B$305,B811,'Histórico'!$J$6:$J$305,"&lt;&gt;")&gt;='Parâmetros'!$B$10,AVERAGEIFS('Histórico'!$K$6:$K$305,'Histórico'!$B$6:$B$305,B811,'Histórico'!$J$6:$J$305,"&lt;&gt;"),'Parâmetros'!$B$9))</f>
        <v/>
      </c>
      <c r="N811" s="44">
        <f>IF(L811="","",MAX(0,L811*(1-M811)))</f>
        <v/>
      </c>
      <c r="O811" s="44">
        <f>IF(L811="","",L811*(1+M811))</f>
        <v/>
      </c>
      <c r="P811" s="44">
        <f>IF(L811="","",IF(INDEX('Parâmetros'!$E$18:$E$117,MATCH(B811,'Parâmetros'!$A$18:$A$117,0))="","",INDEX('Parâmetros'!$E$18:$E$117,MATCH(B811,'Parâmetros'!$A$18:$A$117,0))+N(INDEX('Parâmetros'!$F$18:$F$117,MATCH(B811,'Parâmetros'!$A$18:$A$117,0)))-SUMIFS($L$6:L811,$B$6:B811,B811,$A$6:A811,"&lt;="&amp;A811)))</f>
        <v/>
      </c>
      <c r="Q811" s="44">
        <f>IF(P811="","",MAX(0,-P811))</f>
        <v/>
      </c>
      <c r="R811" s="43">
        <f>IF(B811="","",IF(L811="","SEM BASE",IF(P811="","ESTOQUE NÃO INFORMADO",IF(P811&lt;0,"RUPTURA PREVISTA",IF(D811="Sem histórico","USAR DEMANDA INICIAL",IF(D811="Histórico insuficiente","HISTÓRICO INSUFICIENTE","OK"))))))</f>
        <v/>
      </c>
    </row>
    <row r="812">
      <c r="A812" s="42">
        <f>IF(B812="","",EDATE(EOMONTH('Parâmetros'!$B$2,0)+1,MOD(ROW()-6,12)))</f>
        <v/>
      </c>
      <c r="B81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12" s="43">
        <f>IF(B812="","",INDEX('Parâmetros'!$B$18:$B$117,MATCH(B812,'Parâmetros'!$A$18:$A$117,0)))</f>
        <v/>
      </c>
      <c r="D812" s="43">
        <f>IF(B812="","",INDEX('Parâmetros'!$I$18:$I$117,MATCH(B812,'Parâmetros'!$A$18:$A$117,0)))</f>
        <v/>
      </c>
      <c r="E812" s="44">
        <f>IF(B812="","",IF(COUNTIFS('Histórico'!$B$6:$B$305,B812,'Histórico'!$A$6:$A$305,"&gt;="&amp;EDATE(EOMONTH('Parâmetros'!$B$2,0)+1,-'Parâmetros'!$B$4),'Histórico'!$A$6:$A$305,"&lt;="&amp;'Parâmetros'!$B$2,'Histórico'!$L$6:$L$305,"OK")&gt;='Parâmetros'!$B$11,AVERAGEIFS('Histórico'!$H$6:$H$305,'Histórico'!$B$6:$B$305,B812,'Histórico'!$A$6:$A$305,"&gt;="&amp;EDATE(EOMONTH('Parâmetros'!$B$2,0)+1,-'Parâmetros'!$B$4),'Histórico'!$A$6:$A$305,"&lt;="&amp;'Parâmetros'!$B$2,'Histórico'!$L$6:$L$305,"OK"),IF(INDEX('Parâmetros'!$G$18:$G$117,MATCH(B812,'Parâmetros'!$A$18:$A$117,0))="","",INDEX('Parâmetros'!$G$18:$G$117,MATCH(B812,'Parâmetros'!$A$18:$A$117,0)))))</f>
        <v/>
      </c>
      <c r="F812" s="45">
        <f>IF(B812="","",IF(COUNTIFS('Histórico'!$B$6:$B$305,B812,'Histórico'!$L$6:$L$305,"OK",'Histórico'!$M$6:$M$305,MONTH(A812),'Histórico'!$A$6:$A$305,"&lt;="&amp;'Parâmetros'!$B$2)&gt;='Parâmetros'!$B$12,MAX('Parâmetros'!$B$13,MIN('Parâmetros'!$B$14,IFERROR(AVERAGEIFS('Histórico'!$H$6:$H$305,'Histórico'!$B$6:$B$305,B812,'Histórico'!$L$6:$L$305,"OK",'Histórico'!$M$6:$M$305,MONTH(A812),'Histórico'!$A$6:$A$305,"&lt;="&amp;'Parâmetros'!$B$2)/AVERAGEIFS('Histórico'!$H$6:$H$305,'Histórico'!$B$6:$B$305,B812,'Histórico'!$L$6:$L$305,"OK",'Histórico'!$A$6:$A$305,"&lt;="&amp;'Parâmetros'!$B$2),1))),1))</f>
        <v/>
      </c>
      <c r="G812" s="45">
        <f>IF(OR(A812="",B812=""),"",MAX(0.1,1+SUMPRODUCT(--('Eventos'!$B$6:$B$105&lt;=EOMONTH(A812,0)),--('Eventos'!$C$6:$C$105&gt;=A812),--((('Eventos'!$D$6:$D$105=B812)+('Eventos'!$D$6:$D$105="TODOS"))&gt;0),--('Eventos'!$G$6:$G$105="Ativo"),--('Eventos'!$I$6:$I$105="OK"),'Eventos'!$F$6:$F$105)))</f>
        <v/>
      </c>
      <c r="H812" s="44">
        <f>IF(OR(B812="",E812=""),"",MAX(0,E812*F812*G812))</f>
        <v/>
      </c>
      <c r="I812" s="44">
        <f>IF(H812="","",H812*'Parâmetros'!$B$6)</f>
        <v/>
      </c>
      <c r="J812" s="44">
        <f>IF(H812="","",H812*'Parâmetros'!$B$7)</f>
        <v/>
      </c>
      <c r="K812" s="44">
        <f>IF(H812="","",H812*'Parâmetros'!$B$8)</f>
        <v/>
      </c>
      <c r="L812" s="44">
        <f>IF(H812="","",IF('Parâmetros'!$B$5="Conservador",I812,IF('Parâmetros'!$B$5="Otimista",K812,J812)))</f>
        <v/>
      </c>
      <c r="M812" s="46">
        <f>IF(B812="","",IF(COUNTIFS('Histórico'!$B$6:$B$305,B812,'Histórico'!$J$6:$J$305,"&lt;&gt;")&gt;='Parâmetros'!$B$10,AVERAGEIFS('Histórico'!$K$6:$K$305,'Histórico'!$B$6:$B$305,B812,'Histórico'!$J$6:$J$305,"&lt;&gt;"),'Parâmetros'!$B$9))</f>
        <v/>
      </c>
      <c r="N812" s="44">
        <f>IF(L812="","",MAX(0,L812*(1-M812)))</f>
        <v/>
      </c>
      <c r="O812" s="44">
        <f>IF(L812="","",L812*(1+M812))</f>
        <v/>
      </c>
      <c r="P812" s="44">
        <f>IF(L812="","",IF(INDEX('Parâmetros'!$E$18:$E$117,MATCH(B812,'Parâmetros'!$A$18:$A$117,0))="","",INDEX('Parâmetros'!$E$18:$E$117,MATCH(B812,'Parâmetros'!$A$18:$A$117,0))+N(INDEX('Parâmetros'!$F$18:$F$117,MATCH(B812,'Parâmetros'!$A$18:$A$117,0)))-SUMIFS($L$6:L812,$B$6:B812,B812,$A$6:A812,"&lt;="&amp;A812)))</f>
        <v/>
      </c>
      <c r="Q812" s="44">
        <f>IF(P812="","",MAX(0,-P812))</f>
        <v/>
      </c>
      <c r="R812" s="43">
        <f>IF(B812="","",IF(L812="","SEM BASE",IF(P812="","ESTOQUE NÃO INFORMADO",IF(P812&lt;0,"RUPTURA PREVISTA",IF(D812="Sem histórico","USAR DEMANDA INICIAL",IF(D812="Histórico insuficiente","HISTÓRICO INSUFICIENTE","OK"))))))</f>
        <v/>
      </c>
    </row>
    <row r="813">
      <c r="A813" s="42">
        <f>IF(B813="","",EDATE(EOMONTH('Parâmetros'!$B$2,0)+1,MOD(ROW()-6,12)))</f>
        <v/>
      </c>
      <c r="B81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13" s="43">
        <f>IF(B813="","",INDEX('Parâmetros'!$B$18:$B$117,MATCH(B813,'Parâmetros'!$A$18:$A$117,0)))</f>
        <v/>
      </c>
      <c r="D813" s="43">
        <f>IF(B813="","",INDEX('Parâmetros'!$I$18:$I$117,MATCH(B813,'Parâmetros'!$A$18:$A$117,0)))</f>
        <v/>
      </c>
      <c r="E813" s="44">
        <f>IF(B813="","",IF(COUNTIFS('Histórico'!$B$6:$B$305,B813,'Histórico'!$A$6:$A$305,"&gt;="&amp;EDATE(EOMONTH('Parâmetros'!$B$2,0)+1,-'Parâmetros'!$B$4),'Histórico'!$A$6:$A$305,"&lt;="&amp;'Parâmetros'!$B$2,'Histórico'!$L$6:$L$305,"OK")&gt;='Parâmetros'!$B$11,AVERAGEIFS('Histórico'!$H$6:$H$305,'Histórico'!$B$6:$B$305,B813,'Histórico'!$A$6:$A$305,"&gt;="&amp;EDATE(EOMONTH('Parâmetros'!$B$2,0)+1,-'Parâmetros'!$B$4),'Histórico'!$A$6:$A$305,"&lt;="&amp;'Parâmetros'!$B$2,'Histórico'!$L$6:$L$305,"OK"),IF(INDEX('Parâmetros'!$G$18:$G$117,MATCH(B813,'Parâmetros'!$A$18:$A$117,0))="","",INDEX('Parâmetros'!$G$18:$G$117,MATCH(B813,'Parâmetros'!$A$18:$A$117,0)))))</f>
        <v/>
      </c>
      <c r="F813" s="45">
        <f>IF(B813="","",IF(COUNTIFS('Histórico'!$B$6:$B$305,B813,'Histórico'!$L$6:$L$305,"OK",'Histórico'!$M$6:$M$305,MONTH(A813),'Histórico'!$A$6:$A$305,"&lt;="&amp;'Parâmetros'!$B$2)&gt;='Parâmetros'!$B$12,MAX('Parâmetros'!$B$13,MIN('Parâmetros'!$B$14,IFERROR(AVERAGEIFS('Histórico'!$H$6:$H$305,'Histórico'!$B$6:$B$305,B813,'Histórico'!$L$6:$L$305,"OK",'Histórico'!$M$6:$M$305,MONTH(A813),'Histórico'!$A$6:$A$305,"&lt;="&amp;'Parâmetros'!$B$2)/AVERAGEIFS('Histórico'!$H$6:$H$305,'Histórico'!$B$6:$B$305,B813,'Histórico'!$L$6:$L$305,"OK",'Histórico'!$A$6:$A$305,"&lt;="&amp;'Parâmetros'!$B$2),1))),1))</f>
        <v/>
      </c>
      <c r="G813" s="45">
        <f>IF(OR(A813="",B813=""),"",MAX(0.1,1+SUMPRODUCT(--('Eventos'!$B$6:$B$105&lt;=EOMONTH(A813,0)),--('Eventos'!$C$6:$C$105&gt;=A813),--((('Eventos'!$D$6:$D$105=B813)+('Eventos'!$D$6:$D$105="TODOS"))&gt;0),--('Eventos'!$G$6:$G$105="Ativo"),--('Eventos'!$I$6:$I$105="OK"),'Eventos'!$F$6:$F$105)))</f>
        <v/>
      </c>
      <c r="H813" s="44">
        <f>IF(OR(B813="",E813=""),"",MAX(0,E813*F813*G813))</f>
        <v/>
      </c>
      <c r="I813" s="44">
        <f>IF(H813="","",H813*'Parâmetros'!$B$6)</f>
        <v/>
      </c>
      <c r="J813" s="44">
        <f>IF(H813="","",H813*'Parâmetros'!$B$7)</f>
        <v/>
      </c>
      <c r="K813" s="44">
        <f>IF(H813="","",H813*'Parâmetros'!$B$8)</f>
        <v/>
      </c>
      <c r="L813" s="44">
        <f>IF(H813="","",IF('Parâmetros'!$B$5="Conservador",I813,IF('Parâmetros'!$B$5="Otimista",K813,J813)))</f>
        <v/>
      </c>
      <c r="M813" s="46">
        <f>IF(B813="","",IF(COUNTIFS('Histórico'!$B$6:$B$305,B813,'Histórico'!$J$6:$J$305,"&lt;&gt;")&gt;='Parâmetros'!$B$10,AVERAGEIFS('Histórico'!$K$6:$K$305,'Histórico'!$B$6:$B$305,B813,'Histórico'!$J$6:$J$305,"&lt;&gt;"),'Parâmetros'!$B$9))</f>
        <v/>
      </c>
      <c r="N813" s="44">
        <f>IF(L813="","",MAX(0,L813*(1-M813)))</f>
        <v/>
      </c>
      <c r="O813" s="44">
        <f>IF(L813="","",L813*(1+M813))</f>
        <v/>
      </c>
      <c r="P813" s="44">
        <f>IF(L813="","",IF(INDEX('Parâmetros'!$E$18:$E$117,MATCH(B813,'Parâmetros'!$A$18:$A$117,0))="","",INDEX('Parâmetros'!$E$18:$E$117,MATCH(B813,'Parâmetros'!$A$18:$A$117,0))+N(INDEX('Parâmetros'!$F$18:$F$117,MATCH(B813,'Parâmetros'!$A$18:$A$117,0)))-SUMIFS($L$6:L813,$B$6:B813,B813,$A$6:A813,"&lt;="&amp;A813)))</f>
        <v/>
      </c>
      <c r="Q813" s="44">
        <f>IF(P813="","",MAX(0,-P813))</f>
        <v/>
      </c>
      <c r="R813" s="43">
        <f>IF(B813="","",IF(L813="","SEM BASE",IF(P813="","ESTOQUE NÃO INFORMADO",IF(P813&lt;0,"RUPTURA PREVISTA",IF(D813="Sem histórico","USAR DEMANDA INICIAL",IF(D813="Histórico insuficiente","HISTÓRICO INSUFICIENTE","OK"))))))</f>
        <v/>
      </c>
    </row>
    <row r="814">
      <c r="A814" s="42">
        <f>IF(B814="","",EDATE(EOMONTH('Parâmetros'!$B$2,0)+1,MOD(ROW()-6,12)))</f>
        <v/>
      </c>
      <c r="B81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14" s="43">
        <f>IF(B814="","",INDEX('Parâmetros'!$B$18:$B$117,MATCH(B814,'Parâmetros'!$A$18:$A$117,0)))</f>
        <v/>
      </c>
      <c r="D814" s="43">
        <f>IF(B814="","",INDEX('Parâmetros'!$I$18:$I$117,MATCH(B814,'Parâmetros'!$A$18:$A$117,0)))</f>
        <v/>
      </c>
      <c r="E814" s="44">
        <f>IF(B814="","",IF(COUNTIFS('Histórico'!$B$6:$B$305,B814,'Histórico'!$A$6:$A$305,"&gt;="&amp;EDATE(EOMONTH('Parâmetros'!$B$2,0)+1,-'Parâmetros'!$B$4),'Histórico'!$A$6:$A$305,"&lt;="&amp;'Parâmetros'!$B$2,'Histórico'!$L$6:$L$305,"OK")&gt;='Parâmetros'!$B$11,AVERAGEIFS('Histórico'!$H$6:$H$305,'Histórico'!$B$6:$B$305,B814,'Histórico'!$A$6:$A$305,"&gt;="&amp;EDATE(EOMONTH('Parâmetros'!$B$2,0)+1,-'Parâmetros'!$B$4),'Histórico'!$A$6:$A$305,"&lt;="&amp;'Parâmetros'!$B$2,'Histórico'!$L$6:$L$305,"OK"),IF(INDEX('Parâmetros'!$G$18:$G$117,MATCH(B814,'Parâmetros'!$A$18:$A$117,0))="","",INDEX('Parâmetros'!$G$18:$G$117,MATCH(B814,'Parâmetros'!$A$18:$A$117,0)))))</f>
        <v/>
      </c>
      <c r="F814" s="45">
        <f>IF(B814="","",IF(COUNTIFS('Histórico'!$B$6:$B$305,B814,'Histórico'!$L$6:$L$305,"OK",'Histórico'!$M$6:$M$305,MONTH(A814),'Histórico'!$A$6:$A$305,"&lt;="&amp;'Parâmetros'!$B$2)&gt;='Parâmetros'!$B$12,MAX('Parâmetros'!$B$13,MIN('Parâmetros'!$B$14,IFERROR(AVERAGEIFS('Histórico'!$H$6:$H$305,'Histórico'!$B$6:$B$305,B814,'Histórico'!$L$6:$L$305,"OK",'Histórico'!$M$6:$M$305,MONTH(A814),'Histórico'!$A$6:$A$305,"&lt;="&amp;'Parâmetros'!$B$2)/AVERAGEIFS('Histórico'!$H$6:$H$305,'Histórico'!$B$6:$B$305,B814,'Histórico'!$L$6:$L$305,"OK",'Histórico'!$A$6:$A$305,"&lt;="&amp;'Parâmetros'!$B$2),1))),1))</f>
        <v/>
      </c>
      <c r="G814" s="45">
        <f>IF(OR(A814="",B814=""),"",MAX(0.1,1+SUMPRODUCT(--('Eventos'!$B$6:$B$105&lt;=EOMONTH(A814,0)),--('Eventos'!$C$6:$C$105&gt;=A814),--((('Eventos'!$D$6:$D$105=B814)+('Eventos'!$D$6:$D$105="TODOS"))&gt;0),--('Eventos'!$G$6:$G$105="Ativo"),--('Eventos'!$I$6:$I$105="OK"),'Eventos'!$F$6:$F$105)))</f>
        <v/>
      </c>
      <c r="H814" s="44">
        <f>IF(OR(B814="",E814=""),"",MAX(0,E814*F814*G814))</f>
        <v/>
      </c>
      <c r="I814" s="44">
        <f>IF(H814="","",H814*'Parâmetros'!$B$6)</f>
        <v/>
      </c>
      <c r="J814" s="44">
        <f>IF(H814="","",H814*'Parâmetros'!$B$7)</f>
        <v/>
      </c>
      <c r="K814" s="44">
        <f>IF(H814="","",H814*'Parâmetros'!$B$8)</f>
        <v/>
      </c>
      <c r="L814" s="44">
        <f>IF(H814="","",IF('Parâmetros'!$B$5="Conservador",I814,IF('Parâmetros'!$B$5="Otimista",K814,J814)))</f>
        <v/>
      </c>
      <c r="M814" s="46">
        <f>IF(B814="","",IF(COUNTIFS('Histórico'!$B$6:$B$305,B814,'Histórico'!$J$6:$J$305,"&lt;&gt;")&gt;='Parâmetros'!$B$10,AVERAGEIFS('Histórico'!$K$6:$K$305,'Histórico'!$B$6:$B$305,B814,'Histórico'!$J$6:$J$305,"&lt;&gt;"),'Parâmetros'!$B$9))</f>
        <v/>
      </c>
      <c r="N814" s="44">
        <f>IF(L814="","",MAX(0,L814*(1-M814)))</f>
        <v/>
      </c>
      <c r="O814" s="44">
        <f>IF(L814="","",L814*(1+M814))</f>
        <v/>
      </c>
      <c r="P814" s="44">
        <f>IF(L814="","",IF(INDEX('Parâmetros'!$E$18:$E$117,MATCH(B814,'Parâmetros'!$A$18:$A$117,0))="","",INDEX('Parâmetros'!$E$18:$E$117,MATCH(B814,'Parâmetros'!$A$18:$A$117,0))+N(INDEX('Parâmetros'!$F$18:$F$117,MATCH(B814,'Parâmetros'!$A$18:$A$117,0)))-SUMIFS($L$6:L814,$B$6:B814,B814,$A$6:A814,"&lt;="&amp;A814)))</f>
        <v/>
      </c>
      <c r="Q814" s="44">
        <f>IF(P814="","",MAX(0,-P814))</f>
        <v/>
      </c>
      <c r="R814" s="43">
        <f>IF(B814="","",IF(L814="","SEM BASE",IF(P814="","ESTOQUE NÃO INFORMADO",IF(P814&lt;0,"RUPTURA PREVISTA",IF(D814="Sem histórico","USAR DEMANDA INICIAL",IF(D814="Histórico insuficiente","HISTÓRICO INSUFICIENTE","OK"))))))</f>
        <v/>
      </c>
    </row>
    <row r="815">
      <c r="A815" s="42">
        <f>IF(B815="","",EDATE(EOMONTH('Parâmetros'!$B$2,0)+1,MOD(ROW()-6,12)))</f>
        <v/>
      </c>
      <c r="B81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15" s="43">
        <f>IF(B815="","",INDEX('Parâmetros'!$B$18:$B$117,MATCH(B815,'Parâmetros'!$A$18:$A$117,0)))</f>
        <v/>
      </c>
      <c r="D815" s="43">
        <f>IF(B815="","",INDEX('Parâmetros'!$I$18:$I$117,MATCH(B815,'Parâmetros'!$A$18:$A$117,0)))</f>
        <v/>
      </c>
      <c r="E815" s="44">
        <f>IF(B815="","",IF(COUNTIFS('Histórico'!$B$6:$B$305,B815,'Histórico'!$A$6:$A$305,"&gt;="&amp;EDATE(EOMONTH('Parâmetros'!$B$2,0)+1,-'Parâmetros'!$B$4),'Histórico'!$A$6:$A$305,"&lt;="&amp;'Parâmetros'!$B$2,'Histórico'!$L$6:$L$305,"OK")&gt;='Parâmetros'!$B$11,AVERAGEIFS('Histórico'!$H$6:$H$305,'Histórico'!$B$6:$B$305,B815,'Histórico'!$A$6:$A$305,"&gt;="&amp;EDATE(EOMONTH('Parâmetros'!$B$2,0)+1,-'Parâmetros'!$B$4),'Histórico'!$A$6:$A$305,"&lt;="&amp;'Parâmetros'!$B$2,'Histórico'!$L$6:$L$305,"OK"),IF(INDEX('Parâmetros'!$G$18:$G$117,MATCH(B815,'Parâmetros'!$A$18:$A$117,0))="","",INDEX('Parâmetros'!$G$18:$G$117,MATCH(B815,'Parâmetros'!$A$18:$A$117,0)))))</f>
        <v/>
      </c>
      <c r="F815" s="45">
        <f>IF(B815="","",IF(COUNTIFS('Histórico'!$B$6:$B$305,B815,'Histórico'!$L$6:$L$305,"OK",'Histórico'!$M$6:$M$305,MONTH(A815),'Histórico'!$A$6:$A$305,"&lt;="&amp;'Parâmetros'!$B$2)&gt;='Parâmetros'!$B$12,MAX('Parâmetros'!$B$13,MIN('Parâmetros'!$B$14,IFERROR(AVERAGEIFS('Histórico'!$H$6:$H$305,'Histórico'!$B$6:$B$305,B815,'Histórico'!$L$6:$L$305,"OK",'Histórico'!$M$6:$M$305,MONTH(A815),'Histórico'!$A$6:$A$305,"&lt;="&amp;'Parâmetros'!$B$2)/AVERAGEIFS('Histórico'!$H$6:$H$305,'Histórico'!$B$6:$B$305,B815,'Histórico'!$L$6:$L$305,"OK",'Histórico'!$A$6:$A$305,"&lt;="&amp;'Parâmetros'!$B$2),1))),1))</f>
        <v/>
      </c>
      <c r="G815" s="45">
        <f>IF(OR(A815="",B815=""),"",MAX(0.1,1+SUMPRODUCT(--('Eventos'!$B$6:$B$105&lt;=EOMONTH(A815,0)),--('Eventos'!$C$6:$C$105&gt;=A815),--((('Eventos'!$D$6:$D$105=B815)+('Eventos'!$D$6:$D$105="TODOS"))&gt;0),--('Eventos'!$G$6:$G$105="Ativo"),--('Eventos'!$I$6:$I$105="OK"),'Eventos'!$F$6:$F$105)))</f>
        <v/>
      </c>
      <c r="H815" s="44">
        <f>IF(OR(B815="",E815=""),"",MAX(0,E815*F815*G815))</f>
        <v/>
      </c>
      <c r="I815" s="44">
        <f>IF(H815="","",H815*'Parâmetros'!$B$6)</f>
        <v/>
      </c>
      <c r="J815" s="44">
        <f>IF(H815="","",H815*'Parâmetros'!$B$7)</f>
        <v/>
      </c>
      <c r="K815" s="44">
        <f>IF(H815="","",H815*'Parâmetros'!$B$8)</f>
        <v/>
      </c>
      <c r="L815" s="44">
        <f>IF(H815="","",IF('Parâmetros'!$B$5="Conservador",I815,IF('Parâmetros'!$B$5="Otimista",K815,J815)))</f>
        <v/>
      </c>
      <c r="M815" s="46">
        <f>IF(B815="","",IF(COUNTIFS('Histórico'!$B$6:$B$305,B815,'Histórico'!$J$6:$J$305,"&lt;&gt;")&gt;='Parâmetros'!$B$10,AVERAGEIFS('Histórico'!$K$6:$K$305,'Histórico'!$B$6:$B$305,B815,'Histórico'!$J$6:$J$305,"&lt;&gt;"),'Parâmetros'!$B$9))</f>
        <v/>
      </c>
      <c r="N815" s="44">
        <f>IF(L815="","",MAX(0,L815*(1-M815)))</f>
        <v/>
      </c>
      <c r="O815" s="44">
        <f>IF(L815="","",L815*(1+M815))</f>
        <v/>
      </c>
      <c r="P815" s="44">
        <f>IF(L815="","",IF(INDEX('Parâmetros'!$E$18:$E$117,MATCH(B815,'Parâmetros'!$A$18:$A$117,0))="","",INDEX('Parâmetros'!$E$18:$E$117,MATCH(B815,'Parâmetros'!$A$18:$A$117,0))+N(INDEX('Parâmetros'!$F$18:$F$117,MATCH(B815,'Parâmetros'!$A$18:$A$117,0)))-SUMIFS($L$6:L815,$B$6:B815,B815,$A$6:A815,"&lt;="&amp;A815)))</f>
        <v/>
      </c>
      <c r="Q815" s="44">
        <f>IF(P815="","",MAX(0,-P815))</f>
        <v/>
      </c>
      <c r="R815" s="43">
        <f>IF(B815="","",IF(L815="","SEM BASE",IF(P815="","ESTOQUE NÃO INFORMADO",IF(P815&lt;0,"RUPTURA PREVISTA",IF(D815="Sem histórico","USAR DEMANDA INICIAL",IF(D815="Histórico insuficiente","HISTÓRICO INSUFICIENTE","OK"))))))</f>
        <v/>
      </c>
    </row>
    <row r="816">
      <c r="A816" s="42">
        <f>IF(B816="","",EDATE(EOMONTH('Parâmetros'!$B$2,0)+1,MOD(ROW()-6,12)))</f>
        <v/>
      </c>
      <c r="B81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16" s="43">
        <f>IF(B816="","",INDEX('Parâmetros'!$B$18:$B$117,MATCH(B816,'Parâmetros'!$A$18:$A$117,0)))</f>
        <v/>
      </c>
      <c r="D816" s="43">
        <f>IF(B816="","",INDEX('Parâmetros'!$I$18:$I$117,MATCH(B816,'Parâmetros'!$A$18:$A$117,0)))</f>
        <v/>
      </c>
      <c r="E816" s="44">
        <f>IF(B816="","",IF(COUNTIFS('Histórico'!$B$6:$B$305,B816,'Histórico'!$A$6:$A$305,"&gt;="&amp;EDATE(EOMONTH('Parâmetros'!$B$2,0)+1,-'Parâmetros'!$B$4),'Histórico'!$A$6:$A$305,"&lt;="&amp;'Parâmetros'!$B$2,'Histórico'!$L$6:$L$305,"OK")&gt;='Parâmetros'!$B$11,AVERAGEIFS('Histórico'!$H$6:$H$305,'Histórico'!$B$6:$B$305,B816,'Histórico'!$A$6:$A$305,"&gt;="&amp;EDATE(EOMONTH('Parâmetros'!$B$2,0)+1,-'Parâmetros'!$B$4),'Histórico'!$A$6:$A$305,"&lt;="&amp;'Parâmetros'!$B$2,'Histórico'!$L$6:$L$305,"OK"),IF(INDEX('Parâmetros'!$G$18:$G$117,MATCH(B816,'Parâmetros'!$A$18:$A$117,0))="","",INDEX('Parâmetros'!$G$18:$G$117,MATCH(B816,'Parâmetros'!$A$18:$A$117,0)))))</f>
        <v/>
      </c>
      <c r="F816" s="45">
        <f>IF(B816="","",IF(COUNTIFS('Histórico'!$B$6:$B$305,B816,'Histórico'!$L$6:$L$305,"OK",'Histórico'!$M$6:$M$305,MONTH(A816),'Histórico'!$A$6:$A$305,"&lt;="&amp;'Parâmetros'!$B$2)&gt;='Parâmetros'!$B$12,MAX('Parâmetros'!$B$13,MIN('Parâmetros'!$B$14,IFERROR(AVERAGEIFS('Histórico'!$H$6:$H$305,'Histórico'!$B$6:$B$305,B816,'Histórico'!$L$6:$L$305,"OK",'Histórico'!$M$6:$M$305,MONTH(A816),'Histórico'!$A$6:$A$305,"&lt;="&amp;'Parâmetros'!$B$2)/AVERAGEIFS('Histórico'!$H$6:$H$305,'Histórico'!$B$6:$B$305,B816,'Histórico'!$L$6:$L$305,"OK",'Histórico'!$A$6:$A$305,"&lt;="&amp;'Parâmetros'!$B$2),1))),1))</f>
        <v/>
      </c>
      <c r="G816" s="45">
        <f>IF(OR(A816="",B816=""),"",MAX(0.1,1+SUMPRODUCT(--('Eventos'!$B$6:$B$105&lt;=EOMONTH(A816,0)),--('Eventos'!$C$6:$C$105&gt;=A816),--((('Eventos'!$D$6:$D$105=B816)+('Eventos'!$D$6:$D$105="TODOS"))&gt;0),--('Eventos'!$G$6:$G$105="Ativo"),--('Eventos'!$I$6:$I$105="OK"),'Eventos'!$F$6:$F$105)))</f>
        <v/>
      </c>
      <c r="H816" s="44">
        <f>IF(OR(B816="",E816=""),"",MAX(0,E816*F816*G816))</f>
        <v/>
      </c>
      <c r="I816" s="44">
        <f>IF(H816="","",H816*'Parâmetros'!$B$6)</f>
        <v/>
      </c>
      <c r="J816" s="44">
        <f>IF(H816="","",H816*'Parâmetros'!$B$7)</f>
        <v/>
      </c>
      <c r="K816" s="44">
        <f>IF(H816="","",H816*'Parâmetros'!$B$8)</f>
        <v/>
      </c>
      <c r="L816" s="44">
        <f>IF(H816="","",IF('Parâmetros'!$B$5="Conservador",I816,IF('Parâmetros'!$B$5="Otimista",K816,J816)))</f>
        <v/>
      </c>
      <c r="M816" s="46">
        <f>IF(B816="","",IF(COUNTIFS('Histórico'!$B$6:$B$305,B816,'Histórico'!$J$6:$J$305,"&lt;&gt;")&gt;='Parâmetros'!$B$10,AVERAGEIFS('Histórico'!$K$6:$K$305,'Histórico'!$B$6:$B$305,B816,'Histórico'!$J$6:$J$305,"&lt;&gt;"),'Parâmetros'!$B$9))</f>
        <v/>
      </c>
      <c r="N816" s="44">
        <f>IF(L816="","",MAX(0,L816*(1-M816)))</f>
        <v/>
      </c>
      <c r="O816" s="44">
        <f>IF(L816="","",L816*(1+M816))</f>
        <v/>
      </c>
      <c r="P816" s="44">
        <f>IF(L816="","",IF(INDEX('Parâmetros'!$E$18:$E$117,MATCH(B816,'Parâmetros'!$A$18:$A$117,0))="","",INDEX('Parâmetros'!$E$18:$E$117,MATCH(B816,'Parâmetros'!$A$18:$A$117,0))+N(INDEX('Parâmetros'!$F$18:$F$117,MATCH(B816,'Parâmetros'!$A$18:$A$117,0)))-SUMIFS($L$6:L816,$B$6:B816,B816,$A$6:A816,"&lt;="&amp;A816)))</f>
        <v/>
      </c>
      <c r="Q816" s="44">
        <f>IF(P816="","",MAX(0,-P816))</f>
        <v/>
      </c>
      <c r="R816" s="43">
        <f>IF(B816="","",IF(L816="","SEM BASE",IF(P816="","ESTOQUE NÃO INFORMADO",IF(P816&lt;0,"RUPTURA PREVISTA",IF(D816="Sem histórico","USAR DEMANDA INICIAL",IF(D816="Histórico insuficiente","HISTÓRICO INSUFICIENTE","OK"))))))</f>
        <v/>
      </c>
    </row>
    <row r="817">
      <c r="A817" s="42">
        <f>IF(B817="","",EDATE(EOMONTH('Parâmetros'!$B$2,0)+1,MOD(ROW()-6,12)))</f>
        <v/>
      </c>
      <c r="B81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17" s="43">
        <f>IF(B817="","",INDEX('Parâmetros'!$B$18:$B$117,MATCH(B817,'Parâmetros'!$A$18:$A$117,0)))</f>
        <v/>
      </c>
      <c r="D817" s="43">
        <f>IF(B817="","",INDEX('Parâmetros'!$I$18:$I$117,MATCH(B817,'Parâmetros'!$A$18:$A$117,0)))</f>
        <v/>
      </c>
      <c r="E817" s="44">
        <f>IF(B817="","",IF(COUNTIFS('Histórico'!$B$6:$B$305,B817,'Histórico'!$A$6:$A$305,"&gt;="&amp;EDATE(EOMONTH('Parâmetros'!$B$2,0)+1,-'Parâmetros'!$B$4),'Histórico'!$A$6:$A$305,"&lt;="&amp;'Parâmetros'!$B$2,'Histórico'!$L$6:$L$305,"OK")&gt;='Parâmetros'!$B$11,AVERAGEIFS('Histórico'!$H$6:$H$305,'Histórico'!$B$6:$B$305,B817,'Histórico'!$A$6:$A$305,"&gt;="&amp;EDATE(EOMONTH('Parâmetros'!$B$2,0)+1,-'Parâmetros'!$B$4),'Histórico'!$A$6:$A$305,"&lt;="&amp;'Parâmetros'!$B$2,'Histórico'!$L$6:$L$305,"OK"),IF(INDEX('Parâmetros'!$G$18:$G$117,MATCH(B817,'Parâmetros'!$A$18:$A$117,0))="","",INDEX('Parâmetros'!$G$18:$G$117,MATCH(B817,'Parâmetros'!$A$18:$A$117,0)))))</f>
        <v/>
      </c>
      <c r="F817" s="45">
        <f>IF(B817="","",IF(COUNTIFS('Histórico'!$B$6:$B$305,B817,'Histórico'!$L$6:$L$305,"OK",'Histórico'!$M$6:$M$305,MONTH(A817),'Histórico'!$A$6:$A$305,"&lt;="&amp;'Parâmetros'!$B$2)&gt;='Parâmetros'!$B$12,MAX('Parâmetros'!$B$13,MIN('Parâmetros'!$B$14,IFERROR(AVERAGEIFS('Histórico'!$H$6:$H$305,'Histórico'!$B$6:$B$305,B817,'Histórico'!$L$6:$L$305,"OK",'Histórico'!$M$6:$M$305,MONTH(A817),'Histórico'!$A$6:$A$305,"&lt;="&amp;'Parâmetros'!$B$2)/AVERAGEIFS('Histórico'!$H$6:$H$305,'Histórico'!$B$6:$B$305,B817,'Histórico'!$L$6:$L$305,"OK",'Histórico'!$A$6:$A$305,"&lt;="&amp;'Parâmetros'!$B$2),1))),1))</f>
        <v/>
      </c>
      <c r="G817" s="45">
        <f>IF(OR(A817="",B817=""),"",MAX(0.1,1+SUMPRODUCT(--('Eventos'!$B$6:$B$105&lt;=EOMONTH(A817,0)),--('Eventos'!$C$6:$C$105&gt;=A817),--((('Eventos'!$D$6:$D$105=B817)+('Eventos'!$D$6:$D$105="TODOS"))&gt;0),--('Eventos'!$G$6:$G$105="Ativo"),--('Eventos'!$I$6:$I$105="OK"),'Eventos'!$F$6:$F$105)))</f>
        <v/>
      </c>
      <c r="H817" s="44">
        <f>IF(OR(B817="",E817=""),"",MAX(0,E817*F817*G817))</f>
        <v/>
      </c>
      <c r="I817" s="44">
        <f>IF(H817="","",H817*'Parâmetros'!$B$6)</f>
        <v/>
      </c>
      <c r="J817" s="44">
        <f>IF(H817="","",H817*'Parâmetros'!$B$7)</f>
        <v/>
      </c>
      <c r="K817" s="44">
        <f>IF(H817="","",H817*'Parâmetros'!$B$8)</f>
        <v/>
      </c>
      <c r="L817" s="44">
        <f>IF(H817="","",IF('Parâmetros'!$B$5="Conservador",I817,IF('Parâmetros'!$B$5="Otimista",K817,J817)))</f>
        <v/>
      </c>
      <c r="M817" s="46">
        <f>IF(B817="","",IF(COUNTIFS('Histórico'!$B$6:$B$305,B817,'Histórico'!$J$6:$J$305,"&lt;&gt;")&gt;='Parâmetros'!$B$10,AVERAGEIFS('Histórico'!$K$6:$K$305,'Histórico'!$B$6:$B$305,B817,'Histórico'!$J$6:$J$305,"&lt;&gt;"),'Parâmetros'!$B$9))</f>
        <v/>
      </c>
      <c r="N817" s="44">
        <f>IF(L817="","",MAX(0,L817*(1-M817)))</f>
        <v/>
      </c>
      <c r="O817" s="44">
        <f>IF(L817="","",L817*(1+M817))</f>
        <v/>
      </c>
      <c r="P817" s="44">
        <f>IF(L817="","",IF(INDEX('Parâmetros'!$E$18:$E$117,MATCH(B817,'Parâmetros'!$A$18:$A$117,0))="","",INDEX('Parâmetros'!$E$18:$E$117,MATCH(B817,'Parâmetros'!$A$18:$A$117,0))+N(INDEX('Parâmetros'!$F$18:$F$117,MATCH(B817,'Parâmetros'!$A$18:$A$117,0)))-SUMIFS($L$6:L817,$B$6:B817,B817,$A$6:A817,"&lt;="&amp;A817)))</f>
        <v/>
      </c>
      <c r="Q817" s="44">
        <f>IF(P817="","",MAX(0,-P817))</f>
        <v/>
      </c>
      <c r="R817" s="43">
        <f>IF(B817="","",IF(L817="","SEM BASE",IF(P817="","ESTOQUE NÃO INFORMADO",IF(P817&lt;0,"RUPTURA PREVISTA",IF(D817="Sem histórico","USAR DEMANDA INICIAL",IF(D817="Histórico insuficiente","HISTÓRICO INSUFICIENTE","OK"))))))</f>
        <v/>
      </c>
    </row>
    <row r="818">
      <c r="A818" s="42">
        <f>IF(B818="","",EDATE(EOMONTH('Parâmetros'!$B$2,0)+1,MOD(ROW()-6,12)))</f>
        <v/>
      </c>
      <c r="B81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18" s="43">
        <f>IF(B818="","",INDEX('Parâmetros'!$B$18:$B$117,MATCH(B818,'Parâmetros'!$A$18:$A$117,0)))</f>
        <v/>
      </c>
      <c r="D818" s="43">
        <f>IF(B818="","",INDEX('Parâmetros'!$I$18:$I$117,MATCH(B818,'Parâmetros'!$A$18:$A$117,0)))</f>
        <v/>
      </c>
      <c r="E818" s="44">
        <f>IF(B818="","",IF(COUNTIFS('Histórico'!$B$6:$B$305,B818,'Histórico'!$A$6:$A$305,"&gt;="&amp;EDATE(EOMONTH('Parâmetros'!$B$2,0)+1,-'Parâmetros'!$B$4),'Histórico'!$A$6:$A$305,"&lt;="&amp;'Parâmetros'!$B$2,'Histórico'!$L$6:$L$305,"OK")&gt;='Parâmetros'!$B$11,AVERAGEIFS('Histórico'!$H$6:$H$305,'Histórico'!$B$6:$B$305,B818,'Histórico'!$A$6:$A$305,"&gt;="&amp;EDATE(EOMONTH('Parâmetros'!$B$2,0)+1,-'Parâmetros'!$B$4),'Histórico'!$A$6:$A$305,"&lt;="&amp;'Parâmetros'!$B$2,'Histórico'!$L$6:$L$305,"OK"),IF(INDEX('Parâmetros'!$G$18:$G$117,MATCH(B818,'Parâmetros'!$A$18:$A$117,0))="","",INDEX('Parâmetros'!$G$18:$G$117,MATCH(B818,'Parâmetros'!$A$18:$A$117,0)))))</f>
        <v/>
      </c>
      <c r="F818" s="45">
        <f>IF(B818="","",IF(COUNTIFS('Histórico'!$B$6:$B$305,B818,'Histórico'!$L$6:$L$305,"OK",'Histórico'!$M$6:$M$305,MONTH(A818),'Histórico'!$A$6:$A$305,"&lt;="&amp;'Parâmetros'!$B$2)&gt;='Parâmetros'!$B$12,MAX('Parâmetros'!$B$13,MIN('Parâmetros'!$B$14,IFERROR(AVERAGEIFS('Histórico'!$H$6:$H$305,'Histórico'!$B$6:$B$305,B818,'Histórico'!$L$6:$L$305,"OK",'Histórico'!$M$6:$M$305,MONTH(A818),'Histórico'!$A$6:$A$305,"&lt;="&amp;'Parâmetros'!$B$2)/AVERAGEIFS('Histórico'!$H$6:$H$305,'Histórico'!$B$6:$B$305,B818,'Histórico'!$L$6:$L$305,"OK",'Histórico'!$A$6:$A$305,"&lt;="&amp;'Parâmetros'!$B$2),1))),1))</f>
        <v/>
      </c>
      <c r="G818" s="45">
        <f>IF(OR(A818="",B818=""),"",MAX(0.1,1+SUMPRODUCT(--('Eventos'!$B$6:$B$105&lt;=EOMONTH(A818,0)),--('Eventos'!$C$6:$C$105&gt;=A818),--((('Eventos'!$D$6:$D$105=B818)+('Eventos'!$D$6:$D$105="TODOS"))&gt;0),--('Eventos'!$G$6:$G$105="Ativo"),--('Eventos'!$I$6:$I$105="OK"),'Eventos'!$F$6:$F$105)))</f>
        <v/>
      </c>
      <c r="H818" s="44">
        <f>IF(OR(B818="",E818=""),"",MAX(0,E818*F818*G818))</f>
        <v/>
      </c>
      <c r="I818" s="44">
        <f>IF(H818="","",H818*'Parâmetros'!$B$6)</f>
        <v/>
      </c>
      <c r="J818" s="44">
        <f>IF(H818="","",H818*'Parâmetros'!$B$7)</f>
        <v/>
      </c>
      <c r="K818" s="44">
        <f>IF(H818="","",H818*'Parâmetros'!$B$8)</f>
        <v/>
      </c>
      <c r="L818" s="44">
        <f>IF(H818="","",IF('Parâmetros'!$B$5="Conservador",I818,IF('Parâmetros'!$B$5="Otimista",K818,J818)))</f>
        <v/>
      </c>
      <c r="M818" s="46">
        <f>IF(B818="","",IF(COUNTIFS('Histórico'!$B$6:$B$305,B818,'Histórico'!$J$6:$J$305,"&lt;&gt;")&gt;='Parâmetros'!$B$10,AVERAGEIFS('Histórico'!$K$6:$K$305,'Histórico'!$B$6:$B$305,B818,'Histórico'!$J$6:$J$305,"&lt;&gt;"),'Parâmetros'!$B$9))</f>
        <v/>
      </c>
      <c r="N818" s="44">
        <f>IF(L818="","",MAX(0,L818*(1-M818)))</f>
        <v/>
      </c>
      <c r="O818" s="44">
        <f>IF(L818="","",L818*(1+M818))</f>
        <v/>
      </c>
      <c r="P818" s="44">
        <f>IF(L818="","",IF(INDEX('Parâmetros'!$E$18:$E$117,MATCH(B818,'Parâmetros'!$A$18:$A$117,0))="","",INDEX('Parâmetros'!$E$18:$E$117,MATCH(B818,'Parâmetros'!$A$18:$A$117,0))+N(INDEX('Parâmetros'!$F$18:$F$117,MATCH(B818,'Parâmetros'!$A$18:$A$117,0)))-SUMIFS($L$6:L818,$B$6:B818,B818,$A$6:A818,"&lt;="&amp;A818)))</f>
        <v/>
      </c>
      <c r="Q818" s="44">
        <f>IF(P818="","",MAX(0,-P818))</f>
        <v/>
      </c>
      <c r="R818" s="43">
        <f>IF(B818="","",IF(L818="","SEM BASE",IF(P818="","ESTOQUE NÃO INFORMADO",IF(P818&lt;0,"RUPTURA PREVISTA",IF(D818="Sem histórico","USAR DEMANDA INICIAL",IF(D818="Histórico insuficiente","HISTÓRICO INSUFICIENTE","OK"))))))</f>
        <v/>
      </c>
    </row>
    <row r="819">
      <c r="A819" s="42">
        <f>IF(B819="","",EDATE(EOMONTH('Parâmetros'!$B$2,0)+1,MOD(ROW()-6,12)))</f>
        <v/>
      </c>
      <c r="B81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19" s="43">
        <f>IF(B819="","",INDEX('Parâmetros'!$B$18:$B$117,MATCH(B819,'Parâmetros'!$A$18:$A$117,0)))</f>
        <v/>
      </c>
      <c r="D819" s="43">
        <f>IF(B819="","",INDEX('Parâmetros'!$I$18:$I$117,MATCH(B819,'Parâmetros'!$A$18:$A$117,0)))</f>
        <v/>
      </c>
      <c r="E819" s="44">
        <f>IF(B819="","",IF(COUNTIFS('Histórico'!$B$6:$B$305,B819,'Histórico'!$A$6:$A$305,"&gt;="&amp;EDATE(EOMONTH('Parâmetros'!$B$2,0)+1,-'Parâmetros'!$B$4),'Histórico'!$A$6:$A$305,"&lt;="&amp;'Parâmetros'!$B$2,'Histórico'!$L$6:$L$305,"OK")&gt;='Parâmetros'!$B$11,AVERAGEIFS('Histórico'!$H$6:$H$305,'Histórico'!$B$6:$B$305,B819,'Histórico'!$A$6:$A$305,"&gt;="&amp;EDATE(EOMONTH('Parâmetros'!$B$2,0)+1,-'Parâmetros'!$B$4),'Histórico'!$A$6:$A$305,"&lt;="&amp;'Parâmetros'!$B$2,'Histórico'!$L$6:$L$305,"OK"),IF(INDEX('Parâmetros'!$G$18:$G$117,MATCH(B819,'Parâmetros'!$A$18:$A$117,0))="","",INDEX('Parâmetros'!$G$18:$G$117,MATCH(B819,'Parâmetros'!$A$18:$A$117,0)))))</f>
        <v/>
      </c>
      <c r="F819" s="45">
        <f>IF(B819="","",IF(COUNTIFS('Histórico'!$B$6:$B$305,B819,'Histórico'!$L$6:$L$305,"OK",'Histórico'!$M$6:$M$305,MONTH(A819),'Histórico'!$A$6:$A$305,"&lt;="&amp;'Parâmetros'!$B$2)&gt;='Parâmetros'!$B$12,MAX('Parâmetros'!$B$13,MIN('Parâmetros'!$B$14,IFERROR(AVERAGEIFS('Histórico'!$H$6:$H$305,'Histórico'!$B$6:$B$305,B819,'Histórico'!$L$6:$L$305,"OK",'Histórico'!$M$6:$M$305,MONTH(A819),'Histórico'!$A$6:$A$305,"&lt;="&amp;'Parâmetros'!$B$2)/AVERAGEIFS('Histórico'!$H$6:$H$305,'Histórico'!$B$6:$B$305,B819,'Histórico'!$L$6:$L$305,"OK",'Histórico'!$A$6:$A$305,"&lt;="&amp;'Parâmetros'!$B$2),1))),1))</f>
        <v/>
      </c>
      <c r="G819" s="45">
        <f>IF(OR(A819="",B819=""),"",MAX(0.1,1+SUMPRODUCT(--('Eventos'!$B$6:$B$105&lt;=EOMONTH(A819,0)),--('Eventos'!$C$6:$C$105&gt;=A819),--((('Eventos'!$D$6:$D$105=B819)+('Eventos'!$D$6:$D$105="TODOS"))&gt;0),--('Eventos'!$G$6:$G$105="Ativo"),--('Eventos'!$I$6:$I$105="OK"),'Eventos'!$F$6:$F$105)))</f>
        <v/>
      </c>
      <c r="H819" s="44">
        <f>IF(OR(B819="",E819=""),"",MAX(0,E819*F819*G819))</f>
        <v/>
      </c>
      <c r="I819" s="44">
        <f>IF(H819="","",H819*'Parâmetros'!$B$6)</f>
        <v/>
      </c>
      <c r="J819" s="44">
        <f>IF(H819="","",H819*'Parâmetros'!$B$7)</f>
        <v/>
      </c>
      <c r="K819" s="44">
        <f>IF(H819="","",H819*'Parâmetros'!$B$8)</f>
        <v/>
      </c>
      <c r="L819" s="44">
        <f>IF(H819="","",IF('Parâmetros'!$B$5="Conservador",I819,IF('Parâmetros'!$B$5="Otimista",K819,J819)))</f>
        <v/>
      </c>
      <c r="M819" s="46">
        <f>IF(B819="","",IF(COUNTIFS('Histórico'!$B$6:$B$305,B819,'Histórico'!$J$6:$J$305,"&lt;&gt;")&gt;='Parâmetros'!$B$10,AVERAGEIFS('Histórico'!$K$6:$K$305,'Histórico'!$B$6:$B$305,B819,'Histórico'!$J$6:$J$305,"&lt;&gt;"),'Parâmetros'!$B$9))</f>
        <v/>
      </c>
      <c r="N819" s="44">
        <f>IF(L819="","",MAX(0,L819*(1-M819)))</f>
        <v/>
      </c>
      <c r="O819" s="44">
        <f>IF(L819="","",L819*(1+M819))</f>
        <v/>
      </c>
      <c r="P819" s="44">
        <f>IF(L819="","",IF(INDEX('Parâmetros'!$E$18:$E$117,MATCH(B819,'Parâmetros'!$A$18:$A$117,0))="","",INDEX('Parâmetros'!$E$18:$E$117,MATCH(B819,'Parâmetros'!$A$18:$A$117,0))+N(INDEX('Parâmetros'!$F$18:$F$117,MATCH(B819,'Parâmetros'!$A$18:$A$117,0)))-SUMIFS($L$6:L819,$B$6:B819,B819,$A$6:A819,"&lt;="&amp;A819)))</f>
        <v/>
      </c>
      <c r="Q819" s="44">
        <f>IF(P819="","",MAX(0,-P819))</f>
        <v/>
      </c>
      <c r="R819" s="43">
        <f>IF(B819="","",IF(L819="","SEM BASE",IF(P819="","ESTOQUE NÃO INFORMADO",IF(P819&lt;0,"RUPTURA PREVISTA",IF(D819="Sem histórico","USAR DEMANDA INICIAL",IF(D819="Histórico insuficiente","HISTÓRICO INSUFICIENTE","OK"))))))</f>
        <v/>
      </c>
    </row>
    <row r="820">
      <c r="A820" s="42">
        <f>IF(B820="","",EDATE(EOMONTH('Parâmetros'!$B$2,0)+1,MOD(ROW()-6,12)))</f>
        <v/>
      </c>
      <c r="B82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20" s="43">
        <f>IF(B820="","",INDEX('Parâmetros'!$B$18:$B$117,MATCH(B820,'Parâmetros'!$A$18:$A$117,0)))</f>
        <v/>
      </c>
      <c r="D820" s="43">
        <f>IF(B820="","",INDEX('Parâmetros'!$I$18:$I$117,MATCH(B820,'Parâmetros'!$A$18:$A$117,0)))</f>
        <v/>
      </c>
      <c r="E820" s="44">
        <f>IF(B820="","",IF(COUNTIFS('Histórico'!$B$6:$B$305,B820,'Histórico'!$A$6:$A$305,"&gt;="&amp;EDATE(EOMONTH('Parâmetros'!$B$2,0)+1,-'Parâmetros'!$B$4),'Histórico'!$A$6:$A$305,"&lt;="&amp;'Parâmetros'!$B$2,'Histórico'!$L$6:$L$305,"OK")&gt;='Parâmetros'!$B$11,AVERAGEIFS('Histórico'!$H$6:$H$305,'Histórico'!$B$6:$B$305,B820,'Histórico'!$A$6:$A$305,"&gt;="&amp;EDATE(EOMONTH('Parâmetros'!$B$2,0)+1,-'Parâmetros'!$B$4),'Histórico'!$A$6:$A$305,"&lt;="&amp;'Parâmetros'!$B$2,'Histórico'!$L$6:$L$305,"OK"),IF(INDEX('Parâmetros'!$G$18:$G$117,MATCH(B820,'Parâmetros'!$A$18:$A$117,0))="","",INDEX('Parâmetros'!$G$18:$G$117,MATCH(B820,'Parâmetros'!$A$18:$A$117,0)))))</f>
        <v/>
      </c>
      <c r="F820" s="45">
        <f>IF(B820="","",IF(COUNTIFS('Histórico'!$B$6:$B$305,B820,'Histórico'!$L$6:$L$305,"OK",'Histórico'!$M$6:$M$305,MONTH(A820),'Histórico'!$A$6:$A$305,"&lt;="&amp;'Parâmetros'!$B$2)&gt;='Parâmetros'!$B$12,MAX('Parâmetros'!$B$13,MIN('Parâmetros'!$B$14,IFERROR(AVERAGEIFS('Histórico'!$H$6:$H$305,'Histórico'!$B$6:$B$305,B820,'Histórico'!$L$6:$L$305,"OK",'Histórico'!$M$6:$M$305,MONTH(A820),'Histórico'!$A$6:$A$305,"&lt;="&amp;'Parâmetros'!$B$2)/AVERAGEIFS('Histórico'!$H$6:$H$305,'Histórico'!$B$6:$B$305,B820,'Histórico'!$L$6:$L$305,"OK",'Histórico'!$A$6:$A$305,"&lt;="&amp;'Parâmetros'!$B$2),1))),1))</f>
        <v/>
      </c>
      <c r="G820" s="45">
        <f>IF(OR(A820="",B820=""),"",MAX(0.1,1+SUMPRODUCT(--('Eventos'!$B$6:$B$105&lt;=EOMONTH(A820,0)),--('Eventos'!$C$6:$C$105&gt;=A820),--((('Eventos'!$D$6:$D$105=B820)+('Eventos'!$D$6:$D$105="TODOS"))&gt;0),--('Eventos'!$G$6:$G$105="Ativo"),--('Eventos'!$I$6:$I$105="OK"),'Eventos'!$F$6:$F$105)))</f>
        <v/>
      </c>
      <c r="H820" s="44">
        <f>IF(OR(B820="",E820=""),"",MAX(0,E820*F820*G820))</f>
        <v/>
      </c>
      <c r="I820" s="44">
        <f>IF(H820="","",H820*'Parâmetros'!$B$6)</f>
        <v/>
      </c>
      <c r="J820" s="44">
        <f>IF(H820="","",H820*'Parâmetros'!$B$7)</f>
        <v/>
      </c>
      <c r="K820" s="44">
        <f>IF(H820="","",H820*'Parâmetros'!$B$8)</f>
        <v/>
      </c>
      <c r="L820" s="44">
        <f>IF(H820="","",IF('Parâmetros'!$B$5="Conservador",I820,IF('Parâmetros'!$B$5="Otimista",K820,J820)))</f>
        <v/>
      </c>
      <c r="M820" s="46">
        <f>IF(B820="","",IF(COUNTIFS('Histórico'!$B$6:$B$305,B820,'Histórico'!$J$6:$J$305,"&lt;&gt;")&gt;='Parâmetros'!$B$10,AVERAGEIFS('Histórico'!$K$6:$K$305,'Histórico'!$B$6:$B$305,B820,'Histórico'!$J$6:$J$305,"&lt;&gt;"),'Parâmetros'!$B$9))</f>
        <v/>
      </c>
      <c r="N820" s="44">
        <f>IF(L820="","",MAX(0,L820*(1-M820)))</f>
        <v/>
      </c>
      <c r="O820" s="44">
        <f>IF(L820="","",L820*(1+M820))</f>
        <v/>
      </c>
      <c r="P820" s="44">
        <f>IF(L820="","",IF(INDEX('Parâmetros'!$E$18:$E$117,MATCH(B820,'Parâmetros'!$A$18:$A$117,0))="","",INDEX('Parâmetros'!$E$18:$E$117,MATCH(B820,'Parâmetros'!$A$18:$A$117,0))+N(INDEX('Parâmetros'!$F$18:$F$117,MATCH(B820,'Parâmetros'!$A$18:$A$117,0)))-SUMIFS($L$6:L820,$B$6:B820,B820,$A$6:A820,"&lt;="&amp;A820)))</f>
        <v/>
      </c>
      <c r="Q820" s="44">
        <f>IF(P820="","",MAX(0,-P820))</f>
        <v/>
      </c>
      <c r="R820" s="43">
        <f>IF(B820="","",IF(L820="","SEM BASE",IF(P820="","ESTOQUE NÃO INFORMADO",IF(P820&lt;0,"RUPTURA PREVISTA",IF(D820="Sem histórico","USAR DEMANDA INICIAL",IF(D820="Histórico insuficiente","HISTÓRICO INSUFICIENTE","OK"))))))</f>
        <v/>
      </c>
    </row>
    <row r="821">
      <c r="A821" s="42">
        <f>IF(B821="","",EDATE(EOMONTH('Parâmetros'!$B$2,0)+1,MOD(ROW()-6,12)))</f>
        <v/>
      </c>
      <c r="B82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21" s="43">
        <f>IF(B821="","",INDEX('Parâmetros'!$B$18:$B$117,MATCH(B821,'Parâmetros'!$A$18:$A$117,0)))</f>
        <v/>
      </c>
      <c r="D821" s="43">
        <f>IF(B821="","",INDEX('Parâmetros'!$I$18:$I$117,MATCH(B821,'Parâmetros'!$A$18:$A$117,0)))</f>
        <v/>
      </c>
      <c r="E821" s="44">
        <f>IF(B821="","",IF(COUNTIFS('Histórico'!$B$6:$B$305,B821,'Histórico'!$A$6:$A$305,"&gt;="&amp;EDATE(EOMONTH('Parâmetros'!$B$2,0)+1,-'Parâmetros'!$B$4),'Histórico'!$A$6:$A$305,"&lt;="&amp;'Parâmetros'!$B$2,'Histórico'!$L$6:$L$305,"OK")&gt;='Parâmetros'!$B$11,AVERAGEIFS('Histórico'!$H$6:$H$305,'Histórico'!$B$6:$B$305,B821,'Histórico'!$A$6:$A$305,"&gt;="&amp;EDATE(EOMONTH('Parâmetros'!$B$2,0)+1,-'Parâmetros'!$B$4),'Histórico'!$A$6:$A$305,"&lt;="&amp;'Parâmetros'!$B$2,'Histórico'!$L$6:$L$305,"OK"),IF(INDEX('Parâmetros'!$G$18:$G$117,MATCH(B821,'Parâmetros'!$A$18:$A$117,0))="","",INDEX('Parâmetros'!$G$18:$G$117,MATCH(B821,'Parâmetros'!$A$18:$A$117,0)))))</f>
        <v/>
      </c>
      <c r="F821" s="45">
        <f>IF(B821="","",IF(COUNTIFS('Histórico'!$B$6:$B$305,B821,'Histórico'!$L$6:$L$305,"OK",'Histórico'!$M$6:$M$305,MONTH(A821),'Histórico'!$A$6:$A$305,"&lt;="&amp;'Parâmetros'!$B$2)&gt;='Parâmetros'!$B$12,MAX('Parâmetros'!$B$13,MIN('Parâmetros'!$B$14,IFERROR(AVERAGEIFS('Histórico'!$H$6:$H$305,'Histórico'!$B$6:$B$305,B821,'Histórico'!$L$6:$L$305,"OK",'Histórico'!$M$6:$M$305,MONTH(A821),'Histórico'!$A$6:$A$305,"&lt;="&amp;'Parâmetros'!$B$2)/AVERAGEIFS('Histórico'!$H$6:$H$305,'Histórico'!$B$6:$B$305,B821,'Histórico'!$L$6:$L$305,"OK",'Histórico'!$A$6:$A$305,"&lt;="&amp;'Parâmetros'!$B$2),1))),1))</f>
        <v/>
      </c>
      <c r="G821" s="45">
        <f>IF(OR(A821="",B821=""),"",MAX(0.1,1+SUMPRODUCT(--('Eventos'!$B$6:$B$105&lt;=EOMONTH(A821,0)),--('Eventos'!$C$6:$C$105&gt;=A821),--((('Eventos'!$D$6:$D$105=B821)+('Eventos'!$D$6:$D$105="TODOS"))&gt;0),--('Eventos'!$G$6:$G$105="Ativo"),--('Eventos'!$I$6:$I$105="OK"),'Eventos'!$F$6:$F$105)))</f>
        <v/>
      </c>
      <c r="H821" s="44">
        <f>IF(OR(B821="",E821=""),"",MAX(0,E821*F821*G821))</f>
        <v/>
      </c>
      <c r="I821" s="44">
        <f>IF(H821="","",H821*'Parâmetros'!$B$6)</f>
        <v/>
      </c>
      <c r="J821" s="44">
        <f>IF(H821="","",H821*'Parâmetros'!$B$7)</f>
        <v/>
      </c>
      <c r="K821" s="44">
        <f>IF(H821="","",H821*'Parâmetros'!$B$8)</f>
        <v/>
      </c>
      <c r="L821" s="44">
        <f>IF(H821="","",IF('Parâmetros'!$B$5="Conservador",I821,IF('Parâmetros'!$B$5="Otimista",K821,J821)))</f>
        <v/>
      </c>
      <c r="M821" s="46">
        <f>IF(B821="","",IF(COUNTIFS('Histórico'!$B$6:$B$305,B821,'Histórico'!$J$6:$J$305,"&lt;&gt;")&gt;='Parâmetros'!$B$10,AVERAGEIFS('Histórico'!$K$6:$K$305,'Histórico'!$B$6:$B$305,B821,'Histórico'!$J$6:$J$305,"&lt;&gt;"),'Parâmetros'!$B$9))</f>
        <v/>
      </c>
      <c r="N821" s="44">
        <f>IF(L821="","",MAX(0,L821*(1-M821)))</f>
        <v/>
      </c>
      <c r="O821" s="44">
        <f>IF(L821="","",L821*(1+M821))</f>
        <v/>
      </c>
      <c r="P821" s="44">
        <f>IF(L821="","",IF(INDEX('Parâmetros'!$E$18:$E$117,MATCH(B821,'Parâmetros'!$A$18:$A$117,0))="","",INDEX('Parâmetros'!$E$18:$E$117,MATCH(B821,'Parâmetros'!$A$18:$A$117,0))+N(INDEX('Parâmetros'!$F$18:$F$117,MATCH(B821,'Parâmetros'!$A$18:$A$117,0)))-SUMIFS($L$6:L821,$B$6:B821,B821,$A$6:A821,"&lt;="&amp;A821)))</f>
        <v/>
      </c>
      <c r="Q821" s="44">
        <f>IF(P821="","",MAX(0,-P821))</f>
        <v/>
      </c>
      <c r="R821" s="43">
        <f>IF(B821="","",IF(L821="","SEM BASE",IF(P821="","ESTOQUE NÃO INFORMADO",IF(P821&lt;0,"RUPTURA PREVISTA",IF(D821="Sem histórico","USAR DEMANDA INICIAL",IF(D821="Histórico insuficiente","HISTÓRICO INSUFICIENTE","OK"))))))</f>
        <v/>
      </c>
    </row>
    <row r="822">
      <c r="A822" s="42">
        <f>IF(B822="","",EDATE(EOMONTH('Parâmetros'!$B$2,0)+1,MOD(ROW()-6,12)))</f>
        <v/>
      </c>
      <c r="B82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22" s="43">
        <f>IF(B822="","",INDEX('Parâmetros'!$B$18:$B$117,MATCH(B822,'Parâmetros'!$A$18:$A$117,0)))</f>
        <v/>
      </c>
      <c r="D822" s="43">
        <f>IF(B822="","",INDEX('Parâmetros'!$I$18:$I$117,MATCH(B822,'Parâmetros'!$A$18:$A$117,0)))</f>
        <v/>
      </c>
      <c r="E822" s="44">
        <f>IF(B822="","",IF(COUNTIFS('Histórico'!$B$6:$B$305,B822,'Histórico'!$A$6:$A$305,"&gt;="&amp;EDATE(EOMONTH('Parâmetros'!$B$2,0)+1,-'Parâmetros'!$B$4),'Histórico'!$A$6:$A$305,"&lt;="&amp;'Parâmetros'!$B$2,'Histórico'!$L$6:$L$305,"OK")&gt;='Parâmetros'!$B$11,AVERAGEIFS('Histórico'!$H$6:$H$305,'Histórico'!$B$6:$B$305,B822,'Histórico'!$A$6:$A$305,"&gt;="&amp;EDATE(EOMONTH('Parâmetros'!$B$2,0)+1,-'Parâmetros'!$B$4),'Histórico'!$A$6:$A$305,"&lt;="&amp;'Parâmetros'!$B$2,'Histórico'!$L$6:$L$305,"OK"),IF(INDEX('Parâmetros'!$G$18:$G$117,MATCH(B822,'Parâmetros'!$A$18:$A$117,0))="","",INDEX('Parâmetros'!$G$18:$G$117,MATCH(B822,'Parâmetros'!$A$18:$A$117,0)))))</f>
        <v/>
      </c>
      <c r="F822" s="45">
        <f>IF(B822="","",IF(COUNTIFS('Histórico'!$B$6:$B$305,B822,'Histórico'!$L$6:$L$305,"OK",'Histórico'!$M$6:$M$305,MONTH(A822),'Histórico'!$A$6:$A$305,"&lt;="&amp;'Parâmetros'!$B$2)&gt;='Parâmetros'!$B$12,MAX('Parâmetros'!$B$13,MIN('Parâmetros'!$B$14,IFERROR(AVERAGEIFS('Histórico'!$H$6:$H$305,'Histórico'!$B$6:$B$305,B822,'Histórico'!$L$6:$L$305,"OK",'Histórico'!$M$6:$M$305,MONTH(A822),'Histórico'!$A$6:$A$305,"&lt;="&amp;'Parâmetros'!$B$2)/AVERAGEIFS('Histórico'!$H$6:$H$305,'Histórico'!$B$6:$B$305,B822,'Histórico'!$L$6:$L$305,"OK",'Histórico'!$A$6:$A$305,"&lt;="&amp;'Parâmetros'!$B$2),1))),1))</f>
        <v/>
      </c>
      <c r="G822" s="45">
        <f>IF(OR(A822="",B822=""),"",MAX(0.1,1+SUMPRODUCT(--('Eventos'!$B$6:$B$105&lt;=EOMONTH(A822,0)),--('Eventos'!$C$6:$C$105&gt;=A822),--((('Eventos'!$D$6:$D$105=B822)+('Eventos'!$D$6:$D$105="TODOS"))&gt;0),--('Eventos'!$G$6:$G$105="Ativo"),--('Eventos'!$I$6:$I$105="OK"),'Eventos'!$F$6:$F$105)))</f>
        <v/>
      </c>
      <c r="H822" s="44">
        <f>IF(OR(B822="",E822=""),"",MAX(0,E822*F822*G822))</f>
        <v/>
      </c>
      <c r="I822" s="44">
        <f>IF(H822="","",H822*'Parâmetros'!$B$6)</f>
        <v/>
      </c>
      <c r="J822" s="44">
        <f>IF(H822="","",H822*'Parâmetros'!$B$7)</f>
        <v/>
      </c>
      <c r="K822" s="44">
        <f>IF(H822="","",H822*'Parâmetros'!$B$8)</f>
        <v/>
      </c>
      <c r="L822" s="44">
        <f>IF(H822="","",IF('Parâmetros'!$B$5="Conservador",I822,IF('Parâmetros'!$B$5="Otimista",K822,J822)))</f>
        <v/>
      </c>
      <c r="M822" s="46">
        <f>IF(B822="","",IF(COUNTIFS('Histórico'!$B$6:$B$305,B822,'Histórico'!$J$6:$J$305,"&lt;&gt;")&gt;='Parâmetros'!$B$10,AVERAGEIFS('Histórico'!$K$6:$K$305,'Histórico'!$B$6:$B$305,B822,'Histórico'!$J$6:$J$305,"&lt;&gt;"),'Parâmetros'!$B$9))</f>
        <v/>
      </c>
      <c r="N822" s="44">
        <f>IF(L822="","",MAX(0,L822*(1-M822)))</f>
        <v/>
      </c>
      <c r="O822" s="44">
        <f>IF(L822="","",L822*(1+M822))</f>
        <v/>
      </c>
      <c r="P822" s="44">
        <f>IF(L822="","",IF(INDEX('Parâmetros'!$E$18:$E$117,MATCH(B822,'Parâmetros'!$A$18:$A$117,0))="","",INDEX('Parâmetros'!$E$18:$E$117,MATCH(B822,'Parâmetros'!$A$18:$A$117,0))+N(INDEX('Parâmetros'!$F$18:$F$117,MATCH(B822,'Parâmetros'!$A$18:$A$117,0)))-SUMIFS($L$6:L822,$B$6:B822,B822,$A$6:A822,"&lt;="&amp;A822)))</f>
        <v/>
      </c>
      <c r="Q822" s="44">
        <f>IF(P822="","",MAX(0,-P822))</f>
        <v/>
      </c>
      <c r="R822" s="43">
        <f>IF(B822="","",IF(L822="","SEM BASE",IF(P822="","ESTOQUE NÃO INFORMADO",IF(P822&lt;0,"RUPTURA PREVISTA",IF(D822="Sem histórico","USAR DEMANDA INICIAL",IF(D822="Histórico insuficiente","HISTÓRICO INSUFICIENTE","OK"))))))</f>
        <v/>
      </c>
    </row>
    <row r="823">
      <c r="A823" s="42">
        <f>IF(B823="","",EDATE(EOMONTH('Parâmetros'!$B$2,0)+1,MOD(ROW()-6,12)))</f>
        <v/>
      </c>
      <c r="B82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23" s="43">
        <f>IF(B823="","",INDEX('Parâmetros'!$B$18:$B$117,MATCH(B823,'Parâmetros'!$A$18:$A$117,0)))</f>
        <v/>
      </c>
      <c r="D823" s="43">
        <f>IF(B823="","",INDEX('Parâmetros'!$I$18:$I$117,MATCH(B823,'Parâmetros'!$A$18:$A$117,0)))</f>
        <v/>
      </c>
      <c r="E823" s="44">
        <f>IF(B823="","",IF(COUNTIFS('Histórico'!$B$6:$B$305,B823,'Histórico'!$A$6:$A$305,"&gt;="&amp;EDATE(EOMONTH('Parâmetros'!$B$2,0)+1,-'Parâmetros'!$B$4),'Histórico'!$A$6:$A$305,"&lt;="&amp;'Parâmetros'!$B$2,'Histórico'!$L$6:$L$305,"OK")&gt;='Parâmetros'!$B$11,AVERAGEIFS('Histórico'!$H$6:$H$305,'Histórico'!$B$6:$B$305,B823,'Histórico'!$A$6:$A$305,"&gt;="&amp;EDATE(EOMONTH('Parâmetros'!$B$2,0)+1,-'Parâmetros'!$B$4),'Histórico'!$A$6:$A$305,"&lt;="&amp;'Parâmetros'!$B$2,'Histórico'!$L$6:$L$305,"OK"),IF(INDEX('Parâmetros'!$G$18:$G$117,MATCH(B823,'Parâmetros'!$A$18:$A$117,0))="","",INDEX('Parâmetros'!$G$18:$G$117,MATCH(B823,'Parâmetros'!$A$18:$A$117,0)))))</f>
        <v/>
      </c>
      <c r="F823" s="45">
        <f>IF(B823="","",IF(COUNTIFS('Histórico'!$B$6:$B$305,B823,'Histórico'!$L$6:$L$305,"OK",'Histórico'!$M$6:$M$305,MONTH(A823),'Histórico'!$A$6:$A$305,"&lt;="&amp;'Parâmetros'!$B$2)&gt;='Parâmetros'!$B$12,MAX('Parâmetros'!$B$13,MIN('Parâmetros'!$B$14,IFERROR(AVERAGEIFS('Histórico'!$H$6:$H$305,'Histórico'!$B$6:$B$305,B823,'Histórico'!$L$6:$L$305,"OK",'Histórico'!$M$6:$M$305,MONTH(A823),'Histórico'!$A$6:$A$305,"&lt;="&amp;'Parâmetros'!$B$2)/AVERAGEIFS('Histórico'!$H$6:$H$305,'Histórico'!$B$6:$B$305,B823,'Histórico'!$L$6:$L$305,"OK",'Histórico'!$A$6:$A$305,"&lt;="&amp;'Parâmetros'!$B$2),1))),1))</f>
        <v/>
      </c>
      <c r="G823" s="45">
        <f>IF(OR(A823="",B823=""),"",MAX(0.1,1+SUMPRODUCT(--('Eventos'!$B$6:$B$105&lt;=EOMONTH(A823,0)),--('Eventos'!$C$6:$C$105&gt;=A823),--((('Eventos'!$D$6:$D$105=B823)+('Eventos'!$D$6:$D$105="TODOS"))&gt;0),--('Eventos'!$G$6:$G$105="Ativo"),--('Eventos'!$I$6:$I$105="OK"),'Eventos'!$F$6:$F$105)))</f>
        <v/>
      </c>
      <c r="H823" s="44">
        <f>IF(OR(B823="",E823=""),"",MAX(0,E823*F823*G823))</f>
        <v/>
      </c>
      <c r="I823" s="44">
        <f>IF(H823="","",H823*'Parâmetros'!$B$6)</f>
        <v/>
      </c>
      <c r="J823" s="44">
        <f>IF(H823="","",H823*'Parâmetros'!$B$7)</f>
        <v/>
      </c>
      <c r="K823" s="44">
        <f>IF(H823="","",H823*'Parâmetros'!$B$8)</f>
        <v/>
      </c>
      <c r="L823" s="44">
        <f>IF(H823="","",IF('Parâmetros'!$B$5="Conservador",I823,IF('Parâmetros'!$B$5="Otimista",K823,J823)))</f>
        <v/>
      </c>
      <c r="M823" s="46">
        <f>IF(B823="","",IF(COUNTIFS('Histórico'!$B$6:$B$305,B823,'Histórico'!$J$6:$J$305,"&lt;&gt;")&gt;='Parâmetros'!$B$10,AVERAGEIFS('Histórico'!$K$6:$K$305,'Histórico'!$B$6:$B$305,B823,'Histórico'!$J$6:$J$305,"&lt;&gt;"),'Parâmetros'!$B$9))</f>
        <v/>
      </c>
      <c r="N823" s="44">
        <f>IF(L823="","",MAX(0,L823*(1-M823)))</f>
        <v/>
      </c>
      <c r="O823" s="44">
        <f>IF(L823="","",L823*(1+M823))</f>
        <v/>
      </c>
      <c r="P823" s="44">
        <f>IF(L823="","",IF(INDEX('Parâmetros'!$E$18:$E$117,MATCH(B823,'Parâmetros'!$A$18:$A$117,0))="","",INDEX('Parâmetros'!$E$18:$E$117,MATCH(B823,'Parâmetros'!$A$18:$A$117,0))+N(INDEX('Parâmetros'!$F$18:$F$117,MATCH(B823,'Parâmetros'!$A$18:$A$117,0)))-SUMIFS($L$6:L823,$B$6:B823,B823,$A$6:A823,"&lt;="&amp;A823)))</f>
        <v/>
      </c>
      <c r="Q823" s="44">
        <f>IF(P823="","",MAX(0,-P823))</f>
        <v/>
      </c>
      <c r="R823" s="43">
        <f>IF(B823="","",IF(L823="","SEM BASE",IF(P823="","ESTOQUE NÃO INFORMADO",IF(P823&lt;0,"RUPTURA PREVISTA",IF(D823="Sem histórico","USAR DEMANDA INICIAL",IF(D823="Histórico insuficiente","HISTÓRICO INSUFICIENTE","OK"))))))</f>
        <v/>
      </c>
    </row>
    <row r="824">
      <c r="A824" s="42">
        <f>IF(B824="","",EDATE(EOMONTH('Parâmetros'!$B$2,0)+1,MOD(ROW()-6,12)))</f>
        <v/>
      </c>
      <c r="B82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24" s="43">
        <f>IF(B824="","",INDEX('Parâmetros'!$B$18:$B$117,MATCH(B824,'Parâmetros'!$A$18:$A$117,0)))</f>
        <v/>
      </c>
      <c r="D824" s="43">
        <f>IF(B824="","",INDEX('Parâmetros'!$I$18:$I$117,MATCH(B824,'Parâmetros'!$A$18:$A$117,0)))</f>
        <v/>
      </c>
      <c r="E824" s="44">
        <f>IF(B824="","",IF(COUNTIFS('Histórico'!$B$6:$B$305,B824,'Histórico'!$A$6:$A$305,"&gt;="&amp;EDATE(EOMONTH('Parâmetros'!$B$2,0)+1,-'Parâmetros'!$B$4),'Histórico'!$A$6:$A$305,"&lt;="&amp;'Parâmetros'!$B$2,'Histórico'!$L$6:$L$305,"OK")&gt;='Parâmetros'!$B$11,AVERAGEIFS('Histórico'!$H$6:$H$305,'Histórico'!$B$6:$B$305,B824,'Histórico'!$A$6:$A$305,"&gt;="&amp;EDATE(EOMONTH('Parâmetros'!$B$2,0)+1,-'Parâmetros'!$B$4),'Histórico'!$A$6:$A$305,"&lt;="&amp;'Parâmetros'!$B$2,'Histórico'!$L$6:$L$305,"OK"),IF(INDEX('Parâmetros'!$G$18:$G$117,MATCH(B824,'Parâmetros'!$A$18:$A$117,0))="","",INDEX('Parâmetros'!$G$18:$G$117,MATCH(B824,'Parâmetros'!$A$18:$A$117,0)))))</f>
        <v/>
      </c>
      <c r="F824" s="45">
        <f>IF(B824="","",IF(COUNTIFS('Histórico'!$B$6:$B$305,B824,'Histórico'!$L$6:$L$305,"OK",'Histórico'!$M$6:$M$305,MONTH(A824),'Histórico'!$A$6:$A$305,"&lt;="&amp;'Parâmetros'!$B$2)&gt;='Parâmetros'!$B$12,MAX('Parâmetros'!$B$13,MIN('Parâmetros'!$B$14,IFERROR(AVERAGEIFS('Histórico'!$H$6:$H$305,'Histórico'!$B$6:$B$305,B824,'Histórico'!$L$6:$L$305,"OK",'Histórico'!$M$6:$M$305,MONTH(A824),'Histórico'!$A$6:$A$305,"&lt;="&amp;'Parâmetros'!$B$2)/AVERAGEIFS('Histórico'!$H$6:$H$305,'Histórico'!$B$6:$B$305,B824,'Histórico'!$L$6:$L$305,"OK",'Histórico'!$A$6:$A$305,"&lt;="&amp;'Parâmetros'!$B$2),1))),1))</f>
        <v/>
      </c>
      <c r="G824" s="45">
        <f>IF(OR(A824="",B824=""),"",MAX(0.1,1+SUMPRODUCT(--('Eventos'!$B$6:$B$105&lt;=EOMONTH(A824,0)),--('Eventos'!$C$6:$C$105&gt;=A824),--((('Eventos'!$D$6:$D$105=B824)+('Eventos'!$D$6:$D$105="TODOS"))&gt;0),--('Eventos'!$G$6:$G$105="Ativo"),--('Eventos'!$I$6:$I$105="OK"),'Eventos'!$F$6:$F$105)))</f>
        <v/>
      </c>
      <c r="H824" s="44">
        <f>IF(OR(B824="",E824=""),"",MAX(0,E824*F824*G824))</f>
        <v/>
      </c>
      <c r="I824" s="44">
        <f>IF(H824="","",H824*'Parâmetros'!$B$6)</f>
        <v/>
      </c>
      <c r="J824" s="44">
        <f>IF(H824="","",H824*'Parâmetros'!$B$7)</f>
        <v/>
      </c>
      <c r="K824" s="44">
        <f>IF(H824="","",H824*'Parâmetros'!$B$8)</f>
        <v/>
      </c>
      <c r="L824" s="44">
        <f>IF(H824="","",IF('Parâmetros'!$B$5="Conservador",I824,IF('Parâmetros'!$B$5="Otimista",K824,J824)))</f>
        <v/>
      </c>
      <c r="M824" s="46">
        <f>IF(B824="","",IF(COUNTIFS('Histórico'!$B$6:$B$305,B824,'Histórico'!$J$6:$J$305,"&lt;&gt;")&gt;='Parâmetros'!$B$10,AVERAGEIFS('Histórico'!$K$6:$K$305,'Histórico'!$B$6:$B$305,B824,'Histórico'!$J$6:$J$305,"&lt;&gt;"),'Parâmetros'!$B$9))</f>
        <v/>
      </c>
      <c r="N824" s="44">
        <f>IF(L824="","",MAX(0,L824*(1-M824)))</f>
        <v/>
      </c>
      <c r="O824" s="44">
        <f>IF(L824="","",L824*(1+M824))</f>
        <v/>
      </c>
      <c r="P824" s="44">
        <f>IF(L824="","",IF(INDEX('Parâmetros'!$E$18:$E$117,MATCH(B824,'Parâmetros'!$A$18:$A$117,0))="","",INDEX('Parâmetros'!$E$18:$E$117,MATCH(B824,'Parâmetros'!$A$18:$A$117,0))+N(INDEX('Parâmetros'!$F$18:$F$117,MATCH(B824,'Parâmetros'!$A$18:$A$117,0)))-SUMIFS($L$6:L824,$B$6:B824,B824,$A$6:A824,"&lt;="&amp;A824)))</f>
        <v/>
      </c>
      <c r="Q824" s="44">
        <f>IF(P824="","",MAX(0,-P824))</f>
        <v/>
      </c>
      <c r="R824" s="43">
        <f>IF(B824="","",IF(L824="","SEM BASE",IF(P824="","ESTOQUE NÃO INFORMADO",IF(P824&lt;0,"RUPTURA PREVISTA",IF(D824="Sem histórico","USAR DEMANDA INICIAL",IF(D824="Histórico insuficiente","HISTÓRICO INSUFICIENTE","OK"))))))</f>
        <v/>
      </c>
    </row>
    <row r="825">
      <c r="A825" s="42">
        <f>IF(B825="","",EDATE(EOMONTH('Parâmetros'!$B$2,0)+1,MOD(ROW()-6,12)))</f>
        <v/>
      </c>
      <c r="B82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25" s="43">
        <f>IF(B825="","",INDEX('Parâmetros'!$B$18:$B$117,MATCH(B825,'Parâmetros'!$A$18:$A$117,0)))</f>
        <v/>
      </c>
      <c r="D825" s="43">
        <f>IF(B825="","",INDEX('Parâmetros'!$I$18:$I$117,MATCH(B825,'Parâmetros'!$A$18:$A$117,0)))</f>
        <v/>
      </c>
      <c r="E825" s="44">
        <f>IF(B825="","",IF(COUNTIFS('Histórico'!$B$6:$B$305,B825,'Histórico'!$A$6:$A$305,"&gt;="&amp;EDATE(EOMONTH('Parâmetros'!$B$2,0)+1,-'Parâmetros'!$B$4),'Histórico'!$A$6:$A$305,"&lt;="&amp;'Parâmetros'!$B$2,'Histórico'!$L$6:$L$305,"OK")&gt;='Parâmetros'!$B$11,AVERAGEIFS('Histórico'!$H$6:$H$305,'Histórico'!$B$6:$B$305,B825,'Histórico'!$A$6:$A$305,"&gt;="&amp;EDATE(EOMONTH('Parâmetros'!$B$2,0)+1,-'Parâmetros'!$B$4),'Histórico'!$A$6:$A$305,"&lt;="&amp;'Parâmetros'!$B$2,'Histórico'!$L$6:$L$305,"OK"),IF(INDEX('Parâmetros'!$G$18:$G$117,MATCH(B825,'Parâmetros'!$A$18:$A$117,0))="","",INDEX('Parâmetros'!$G$18:$G$117,MATCH(B825,'Parâmetros'!$A$18:$A$117,0)))))</f>
        <v/>
      </c>
      <c r="F825" s="45">
        <f>IF(B825="","",IF(COUNTIFS('Histórico'!$B$6:$B$305,B825,'Histórico'!$L$6:$L$305,"OK",'Histórico'!$M$6:$M$305,MONTH(A825),'Histórico'!$A$6:$A$305,"&lt;="&amp;'Parâmetros'!$B$2)&gt;='Parâmetros'!$B$12,MAX('Parâmetros'!$B$13,MIN('Parâmetros'!$B$14,IFERROR(AVERAGEIFS('Histórico'!$H$6:$H$305,'Histórico'!$B$6:$B$305,B825,'Histórico'!$L$6:$L$305,"OK",'Histórico'!$M$6:$M$305,MONTH(A825),'Histórico'!$A$6:$A$305,"&lt;="&amp;'Parâmetros'!$B$2)/AVERAGEIFS('Histórico'!$H$6:$H$305,'Histórico'!$B$6:$B$305,B825,'Histórico'!$L$6:$L$305,"OK",'Histórico'!$A$6:$A$305,"&lt;="&amp;'Parâmetros'!$B$2),1))),1))</f>
        <v/>
      </c>
      <c r="G825" s="45">
        <f>IF(OR(A825="",B825=""),"",MAX(0.1,1+SUMPRODUCT(--('Eventos'!$B$6:$B$105&lt;=EOMONTH(A825,0)),--('Eventos'!$C$6:$C$105&gt;=A825),--((('Eventos'!$D$6:$D$105=B825)+('Eventos'!$D$6:$D$105="TODOS"))&gt;0),--('Eventos'!$G$6:$G$105="Ativo"),--('Eventos'!$I$6:$I$105="OK"),'Eventos'!$F$6:$F$105)))</f>
        <v/>
      </c>
      <c r="H825" s="44">
        <f>IF(OR(B825="",E825=""),"",MAX(0,E825*F825*G825))</f>
        <v/>
      </c>
      <c r="I825" s="44">
        <f>IF(H825="","",H825*'Parâmetros'!$B$6)</f>
        <v/>
      </c>
      <c r="J825" s="44">
        <f>IF(H825="","",H825*'Parâmetros'!$B$7)</f>
        <v/>
      </c>
      <c r="K825" s="44">
        <f>IF(H825="","",H825*'Parâmetros'!$B$8)</f>
        <v/>
      </c>
      <c r="L825" s="44">
        <f>IF(H825="","",IF('Parâmetros'!$B$5="Conservador",I825,IF('Parâmetros'!$B$5="Otimista",K825,J825)))</f>
        <v/>
      </c>
      <c r="M825" s="46">
        <f>IF(B825="","",IF(COUNTIFS('Histórico'!$B$6:$B$305,B825,'Histórico'!$J$6:$J$305,"&lt;&gt;")&gt;='Parâmetros'!$B$10,AVERAGEIFS('Histórico'!$K$6:$K$305,'Histórico'!$B$6:$B$305,B825,'Histórico'!$J$6:$J$305,"&lt;&gt;"),'Parâmetros'!$B$9))</f>
        <v/>
      </c>
      <c r="N825" s="44">
        <f>IF(L825="","",MAX(0,L825*(1-M825)))</f>
        <v/>
      </c>
      <c r="O825" s="44">
        <f>IF(L825="","",L825*(1+M825))</f>
        <v/>
      </c>
      <c r="P825" s="44">
        <f>IF(L825="","",IF(INDEX('Parâmetros'!$E$18:$E$117,MATCH(B825,'Parâmetros'!$A$18:$A$117,0))="","",INDEX('Parâmetros'!$E$18:$E$117,MATCH(B825,'Parâmetros'!$A$18:$A$117,0))+N(INDEX('Parâmetros'!$F$18:$F$117,MATCH(B825,'Parâmetros'!$A$18:$A$117,0)))-SUMIFS($L$6:L825,$B$6:B825,B825,$A$6:A825,"&lt;="&amp;A825)))</f>
        <v/>
      </c>
      <c r="Q825" s="44">
        <f>IF(P825="","",MAX(0,-P825))</f>
        <v/>
      </c>
      <c r="R825" s="43">
        <f>IF(B825="","",IF(L825="","SEM BASE",IF(P825="","ESTOQUE NÃO INFORMADO",IF(P825&lt;0,"RUPTURA PREVISTA",IF(D825="Sem histórico","USAR DEMANDA INICIAL",IF(D825="Histórico insuficiente","HISTÓRICO INSUFICIENTE","OK"))))))</f>
        <v/>
      </c>
    </row>
    <row r="826">
      <c r="A826" s="42">
        <f>IF(B826="","",EDATE(EOMONTH('Parâmetros'!$B$2,0)+1,MOD(ROW()-6,12)))</f>
        <v/>
      </c>
      <c r="B82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26" s="43">
        <f>IF(B826="","",INDEX('Parâmetros'!$B$18:$B$117,MATCH(B826,'Parâmetros'!$A$18:$A$117,0)))</f>
        <v/>
      </c>
      <c r="D826" s="43">
        <f>IF(B826="","",INDEX('Parâmetros'!$I$18:$I$117,MATCH(B826,'Parâmetros'!$A$18:$A$117,0)))</f>
        <v/>
      </c>
      <c r="E826" s="44">
        <f>IF(B826="","",IF(COUNTIFS('Histórico'!$B$6:$B$305,B826,'Histórico'!$A$6:$A$305,"&gt;="&amp;EDATE(EOMONTH('Parâmetros'!$B$2,0)+1,-'Parâmetros'!$B$4),'Histórico'!$A$6:$A$305,"&lt;="&amp;'Parâmetros'!$B$2,'Histórico'!$L$6:$L$305,"OK")&gt;='Parâmetros'!$B$11,AVERAGEIFS('Histórico'!$H$6:$H$305,'Histórico'!$B$6:$B$305,B826,'Histórico'!$A$6:$A$305,"&gt;="&amp;EDATE(EOMONTH('Parâmetros'!$B$2,0)+1,-'Parâmetros'!$B$4),'Histórico'!$A$6:$A$305,"&lt;="&amp;'Parâmetros'!$B$2,'Histórico'!$L$6:$L$305,"OK"),IF(INDEX('Parâmetros'!$G$18:$G$117,MATCH(B826,'Parâmetros'!$A$18:$A$117,0))="","",INDEX('Parâmetros'!$G$18:$G$117,MATCH(B826,'Parâmetros'!$A$18:$A$117,0)))))</f>
        <v/>
      </c>
      <c r="F826" s="45">
        <f>IF(B826="","",IF(COUNTIFS('Histórico'!$B$6:$B$305,B826,'Histórico'!$L$6:$L$305,"OK",'Histórico'!$M$6:$M$305,MONTH(A826),'Histórico'!$A$6:$A$305,"&lt;="&amp;'Parâmetros'!$B$2)&gt;='Parâmetros'!$B$12,MAX('Parâmetros'!$B$13,MIN('Parâmetros'!$B$14,IFERROR(AVERAGEIFS('Histórico'!$H$6:$H$305,'Histórico'!$B$6:$B$305,B826,'Histórico'!$L$6:$L$305,"OK",'Histórico'!$M$6:$M$305,MONTH(A826),'Histórico'!$A$6:$A$305,"&lt;="&amp;'Parâmetros'!$B$2)/AVERAGEIFS('Histórico'!$H$6:$H$305,'Histórico'!$B$6:$B$305,B826,'Histórico'!$L$6:$L$305,"OK",'Histórico'!$A$6:$A$305,"&lt;="&amp;'Parâmetros'!$B$2),1))),1))</f>
        <v/>
      </c>
      <c r="G826" s="45">
        <f>IF(OR(A826="",B826=""),"",MAX(0.1,1+SUMPRODUCT(--('Eventos'!$B$6:$B$105&lt;=EOMONTH(A826,0)),--('Eventos'!$C$6:$C$105&gt;=A826),--((('Eventos'!$D$6:$D$105=B826)+('Eventos'!$D$6:$D$105="TODOS"))&gt;0),--('Eventos'!$G$6:$G$105="Ativo"),--('Eventos'!$I$6:$I$105="OK"),'Eventos'!$F$6:$F$105)))</f>
        <v/>
      </c>
      <c r="H826" s="44">
        <f>IF(OR(B826="",E826=""),"",MAX(0,E826*F826*G826))</f>
        <v/>
      </c>
      <c r="I826" s="44">
        <f>IF(H826="","",H826*'Parâmetros'!$B$6)</f>
        <v/>
      </c>
      <c r="J826" s="44">
        <f>IF(H826="","",H826*'Parâmetros'!$B$7)</f>
        <v/>
      </c>
      <c r="K826" s="44">
        <f>IF(H826="","",H826*'Parâmetros'!$B$8)</f>
        <v/>
      </c>
      <c r="L826" s="44">
        <f>IF(H826="","",IF('Parâmetros'!$B$5="Conservador",I826,IF('Parâmetros'!$B$5="Otimista",K826,J826)))</f>
        <v/>
      </c>
      <c r="M826" s="46">
        <f>IF(B826="","",IF(COUNTIFS('Histórico'!$B$6:$B$305,B826,'Histórico'!$J$6:$J$305,"&lt;&gt;")&gt;='Parâmetros'!$B$10,AVERAGEIFS('Histórico'!$K$6:$K$305,'Histórico'!$B$6:$B$305,B826,'Histórico'!$J$6:$J$305,"&lt;&gt;"),'Parâmetros'!$B$9))</f>
        <v/>
      </c>
      <c r="N826" s="44">
        <f>IF(L826="","",MAX(0,L826*(1-M826)))</f>
        <v/>
      </c>
      <c r="O826" s="44">
        <f>IF(L826="","",L826*(1+M826))</f>
        <v/>
      </c>
      <c r="P826" s="44">
        <f>IF(L826="","",IF(INDEX('Parâmetros'!$E$18:$E$117,MATCH(B826,'Parâmetros'!$A$18:$A$117,0))="","",INDEX('Parâmetros'!$E$18:$E$117,MATCH(B826,'Parâmetros'!$A$18:$A$117,0))+N(INDEX('Parâmetros'!$F$18:$F$117,MATCH(B826,'Parâmetros'!$A$18:$A$117,0)))-SUMIFS($L$6:L826,$B$6:B826,B826,$A$6:A826,"&lt;="&amp;A826)))</f>
        <v/>
      </c>
      <c r="Q826" s="44">
        <f>IF(P826="","",MAX(0,-P826))</f>
        <v/>
      </c>
      <c r="R826" s="43">
        <f>IF(B826="","",IF(L826="","SEM BASE",IF(P826="","ESTOQUE NÃO INFORMADO",IF(P826&lt;0,"RUPTURA PREVISTA",IF(D826="Sem histórico","USAR DEMANDA INICIAL",IF(D826="Histórico insuficiente","HISTÓRICO INSUFICIENTE","OK"))))))</f>
        <v/>
      </c>
    </row>
    <row r="827">
      <c r="A827" s="42">
        <f>IF(B827="","",EDATE(EOMONTH('Parâmetros'!$B$2,0)+1,MOD(ROW()-6,12)))</f>
        <v/>
      </c>
      <c r="B82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27" s="43">
        <f>IF(B827="","",INDEX('Parâmetros'!$B$18:$B$117,MATCH(B827,'Parâmetros'!$A$18:$A$117,0)))</f>
        <v/>
      </c>
      <c r="D827" s="43">
        <f>IF(B827="","",INDEX('Parâmetros'!$I$18:$I$117,MATCH(B827,'Parâmetros'!$A$18:$A$117,0)))</f>
        <v/>
      </c>
      <c r="E827" s="44">
        <f>IF(B827="","",IF(COUNTIFS('Histórico'!$B$6:$B$305,B827,'Histórico'!$A$6:$A$305,"&gt;="&amp;EDATE(EOMONTH('Parâmetros'!$B$2,0)+1,-'Parâmetros'!$B$4),'Histórico'!$A$6:$A$305,"&lt;="&amp;'Parâmetros'!$B$2,'Histórico'!$L$6:$L$305,"OK")&gt;='Parâmetros'!$B$11,AVERAGEIFS('Histórico'!$H$6:$H$305,'Histórico'!$B$6:$B$305,B827,'Histórico'!$A$6:$A$305,"&gt;="&amp;EDATE(EOMONTH('Parâmetros'!$B$2,0)+1,-'Parâmetros'!$B$4),'Histórico'!$A$6:$A$305,"&lt;="&amp;'Parâmetros'!$B$2,'Histórico'!$L$6:$L$305,"OK"),IF(INDEX('Parâmetros'!$G$18:$G$117,MATCH(B827,'Parâmetros'!$A$18:$A$117,0))="","",INDEX('Parâmetros'!$G$18:$G$117,MATCH(B827,'Parâmetros'!$A$18:$A$117,0)))))</f>
        <v/>
      </c>
      <c r="F827" s="45">
        <f>IF(B827="","",IF(COUNTIFS('Histórico'!$B$6:$B$305,B827,'Histórico'!$L$6:$L$305,"OK",'Histórico'!$M$6:$M$305,MONTH(A827),'Histórico'!$A$6:$A$305,"&lt;="&amp;'Parâmetros'!$B$2)&gt;='Parâmetros'!$B$12,MAX('Parâmetros'!$B$13,MIN('Parâmetros'!$B$14,IFERROR(AVERAGEIFS('Histórico'!$H$6:$H$305,'Histórico'!$B$6:$B$305,B827,'Histórico'!$L$6:$L$305,"OK",'Histórico'!$M$6:$M$305,MONTH(A827),'Histórico'!$A$6:$A$305,"&lt;="&amp;'Parâmetros'!$B$2)/AVERAGEIFS('Histórico'!$H$6:$H$305,'Histórico'!$B$6:$B$305,B827,'Histórico'!$L$6:$L$305,"OK",'Histórico'!$A$6:$A$305,"&lt;="&amp;'Parâmetros'!$B$2),1))),1))</f>
        <v/>
      </c>
      <c r="G827" s="45">
        <f>IF(OR(A827="",B827=""),"",MAX(0.1,1+SUMPRODUCT(--('Eventos'!$B$6:$B$105&lt;=EOMONTH(A827,0)),--('Eventos'!$C$6:$C$105&gt;=A827),--((('Eventos'!$D$6:$D$105=B827)+('Eventos'!$D$6:$D$105="TODOS"))&gt;0),--('Eventos'!$G$6:$G$105="Ativo"),--('Eventos'!$I$6:$I$105="OK"),'Eventos'!$F$6:$F$105)))</f>
        <v/>
      </c>
      <c r="H827" s="44">
        <f>IF(OR(B827="",E827=""),"",MAX(0,E827*F827*G827))</f>
        <v/>
      </c>
      <c r="I827" s="44">
        <f>IF(H827="","",H827*'Parâmetros'!$B$6)</f>
        <v/>
      </c>
      <c r="J827" s="44">
        <f>IF(H827="","",H827*'Parâmetros'!$B$7)</f>
        <v/>
      </c>
      <c r="K827" s="44">
        <f>IF(H827="","",H827*'Parâmetros'!$B$8)</f>
        <v/>
      </c>
      <c r="L827" s="44">
        <f>IF(H827="","",IF('Parâmetros'!$B$5="Conservador",I827,IF('Parâmetros'!$B$5="Otimista",K827,J827)))</f>
        <v/>
      </c>
      <c r="M827" s="46">
        <f>IF(B827="","",IF(COUNTIFS('Histórico'!$B$6:$B$305,B827,'Histórico'!$J$6:$J$305,"&lt;&gt;")&gt;='Parâmetros'!$B$10,AVERAGEIFS('Histórico'!$K$6:$K$305,'Histórico'!$B$6:$B$305,B827,'Histórico'!$J$6:$J$305,"&lt;&gt;"),'Parâmetros'!$B$9))</f>
        <v/>
      </c>
      <c r="N827" s="44">
        <f>IF(L827="","",MAX(0,L827*(1-M827)))</f>
        <v/>
      </c>
      <c r="O827" s="44">
        <f>IF(L827="","",L827*(1+M827))</f>
        <v/>
      </c>
      <c r="P827" s="44">
        <f>IF(L827="","",IF(INDEX('Parâmetros'!$E$18:$E$117,MATCH(B827,'Parâmetros'!$A$18:$A$117,0))="","",INDEX('Parâmetros'!$E$18:$E$117,MATCH(B827,'Parâmetros'!$A$18:$A$117,0))+N(INDEX('Parâmetros'!$F$18:$F$117,MATCH(B827,'Parâmetros'!$A$18:$A$117,0)))-SUMIFS($L$6:L827,$B$6:B827,B827,$A$6:A827,"&lt;="&amp;A827)))</f>
        <v/>
      </c>
      <c r="Q827" s="44">
        <f>IF(P827="","",MAX(0,-P827))</f>
        <v/>
      </c>
      <c r="R827" s="43">
        <f>IF(B827="","",IF(L827="","SEM BASE",IF(P827="","ESTOQUE NÃO INFORMADO",IF(P827&lt;0,"RUPTURA PREVISTA",IF(D827="Sem histórico","USAR DEMANDA INICIAL",IF(D827="Histórico insuficiente","HISTÓRICO INSUFICIENTE","OK"))))))</f>
        <v/>
      </c>
    </row>
    <row r="828">
      <c r="A828" s="42">
        <f>IF(B828="","",EDATE(EOMONTH('Parâmetros'!$B$2,0)+1,MOD(ROW()-6,12)))</f>
        <v/>
      </c>
      <c r="B82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28" s="43">
        <f>IF(B828="","",INDEX('Parâmetros'!$B$18:$B$117,MATCH(B828,'Parâmetros'!$A$18:$A$117,0)))</f>
        <v/>
      </c>
      <c r="D828" s="43">
        <f>IF(B828="","",INDEX('Parâmetros'!$I$18:$I$117,MATCH(B828,'Parâmetros'!$A$18:$A$117,0)))</f>
        <v/>
      </c>
      <c r="E828" s="44">
        <f>IF(B828="","",IF(COUNTIFS('Histórico'!$B$6:$B$305,B828,'Histórico'!$A$6:$A$305,"&gt;="&amp;EDATE(EOMONTH('Parâmetros'!$B$2,0)+1,-'Parâmetros'!$B$4),'Histórico'!$A$6:$A$305,"&lt;="&amp;'Parâmetros'!$B$2,'Histórico'!$L$6:$L$305,"OK")&gt;='Parâmetros'!$B$11,AVERAGEIFS('Histórico'!$H$6:$H$305,'Histórico'!$B$6:$B$305,B828,'Histórico'!$A$6:$A$305,"&gt;="&amp;EDATE(EOMONTH('Parâmetros'!$B$2,0)+1,-'Parâmetros'!$B$4),'Histórico'!$A$6:$A$305,"&lt;="&amp;'Parâmetros'!$B$2,'Histórico'!$L$6:$L$305,"OK"),IF(INDEX('Parâmetros'!$G$18:$G$117,MATCH(B828,'Parâmetros'!$A$18:$A$117,0))="","",INDEX('Parâmetros'!$G$18:$G$117,MATCH(B828,'Parâmetros'!$A$18:$A$117,0)))))</f>
        <v/>
      </c>
      <c r="F828" s="45">
        <f>IF(B828="","",IF(COUNTIFS('Histórico'!$B$6:$B$305,B828,'Histórico'!$L$6:$L$305,"OK",'Histórico'!$M$6:$M$305,MONTH(A828),'Histórico'!$A$6:$A$305,"&lt;="&amp;'Parâmetros'!$B$2)&gt;='Parâmetros'!$B$12,MAX('Parâmetros'!$B$13,MIN('Parâmetros'!$B$14,IFERROR(AVERAGEIFS('Histórico'!$H$6:$H$305,'Histórico'!$B$6:$B$305,B828,'Histórico'!$L$6:$L$305,"OK",'Histórico'!$M$6:$M$305,MONTH(A828),'Histórico'!$A$6:$A$305,"&lt;="&amp;'Parâmetros'!$B$2)/AVERAGEIFS('Histórico'!$H$6:$H$305,'Histórico'!$B$6:$B$305,B828,'Histórico'!$L$6:$L$305,"OK",'Histórico'!$A$6:$A$305,"&lt;="&amp;'Parâmetros'!$B$2),1))),1))</f>
        <v/>
      </c>
      <c r="G828" s="45">
        <f>IF(OR(A828="",B828=""),"",MAX(0.1,1+SUMPRODUCT(--('Eventos'!$B$6:$B$105&lt;=EOMONTH(A828,0)),--('Eventos'!$C$6:$C$105&gt;=A828),--((('Eventos'!$D$6:$D$105=B828)+('Eventos'!$D$6:$D$105="TODOS"))&gt;0),--('Eventos'!$G$6:$G$105="Ativo"),--('Eventos'!$I$6:$I$105="OK"),'Eventos'!$F$6:$F$105)))</f>
        <v/>
      </c>
      <c r="H828" s="44">
        <f>IF(OR(B828="",E828=""),"",MAX(0,E828*F828*G828))</f>
        <v/>
      </c>
      <c r="I828" s="44">
        <f>IF(H828="","",H828*'Parâmetros'!$B$6)</f>
        <v/>
      </c>
      <c r="J828" s="44">
        <f>IF(H828="","",H828*'Parâmetros'!$B$7)</f>
        <v/>
      </c>
      <c r="K828" s="44">
        <f>IF(H828="","",H828*'Parâmetros'!$B$8)</f>
        <v/>
      </c>
      <c r="L828" s="44">
        <f>IF(H828="","",IF('Parâmetros'!$B$5="Conservador",I828,IF('Parâmetros'!$B$5="Otimista",K828,J828)))</f>
        <v/>
      </c>
      <c r="M828" s="46">
        <f>IF(B828="","",IF(COUNTIFS('Histórico'!$B$6:$B$305,B828,'Histórico'!$J$6:$J$305,"&lt;&gt;")&gt;='Parâmetros'!$B$10,AVERAGEIFS('Histórico'!$K$6:$K$305,'Histórico'!$B$6:$B$305,B828,'Histórico'!$J$6:$J$305,"&lt;&gt;"),'Parâmetros'!$B$9))</f>
        <v/>
      </c>
      <c r="N828" s="44">
        <f>IF(L828="","",MAX(0,L828*(1-M828)))</f>
        <v/>
      </c>
      <c r="O828" s="44">
        <f>IF(L828="","",L828*(1+M828))</f>
        <v/>
      </c>
      <c r="P828" s="44">
        <f>IF(L828="","",IF(INDEX('Parâmetros'!$E$18:$E$117,MATCH(B828,'Parâmetros'!$A$18:$A$117,0))="","",INDEX('Parâmetros'!$E$18:$E$117,MATCH(B828,'Parâmetros'!$A$18:$A$117,0))+N(INDEX('Parâmetros'!$F$18:$F$117,MATCH(B828,'Parâmetros'!$A$18:$A$117,0)))-SUMIFS($L$6:L828,$B$6:B828,B828,$A$6:A828,"&lt;="&amp;A828)))</f>
        <v/>
      </c>
      <c r="Q828" s="44">
        <f>IF(P828="","",MAX(0,-P828))</f>
        <v/>
      </c>
      <c r="R828" s="43">
        <f>IF(B828="","",IF(L828="","SEM BASE",IF(P828="","ESTOQUE NÃO INFORMADO",IF(P828&lt;0,"RUPTURA PREVISTA",IF(D828="Sem histórico","USAR DEMANDA INICIAL",IF(D828="Histórico insuficiente","HISTÓRICO INSUFICIENTE","OK"))))))</f>
        <v/>
      </c>
    </row>
    <row r="829">
      <c r="A829" s="42">
        <f>IF(B829="","",EDATE(EOMONTH('Parâmetros'!$B$2,0)+1,MOD(ROW()-6,12)))</f>
        <v/>
      </c>
      <c r="B82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29" s="43">
        <f>IF(B829="","",INDEX('Parâmetros'!$B$18:$B$117,MATCH(B829,'Parâmetros'!$A$18:$A$117,0)))</f>
        <v/>
      </c>
      <c r="D829" s="43">
        <f>IF(B829="","",INDEX('Parâmetros'!$I$18:$I$117,MATCH(B829,'Parâmetros'!$A$18:$A$117,0)))</f>
        <v/>
      </c>
      <c r="E829" s="44">
        <f>IF(B829="","",IF(COUNTIFS('Histórico'!$B$6:$B$305,B829,'Histórico'!$A$6:$A$305,"&gt;="&amp;EDATE(EOMONTH('Parâmetros'!$B$2,0)+1,-'Parâmetros'!$B$4),'Histórico'!$A$6:$A$305,"&lt;="&amp;'Parâmetros'!$B$2,'Histórico'!$L$6:$L$305,"OK")&gt;='Parâmetros'!$B$11,AVERAGEIFS('Histórico'!$H$6:$H$305,'Histórico'!$B$6:$B$305,B829,'Histórico'!$A$6:$A$305,"&gt;="&amp;EDATE(EOMONTH('Parâmetros'!$B$2,0)+1,-'Parâmetros'!$B$4),'Histórico'!$A$6:$A$305,"&lt;="&amp;'Parâmetros'!$B$2,'Histórico'!$L$6:$L$305,"OK"),IF(INDEX('Parâmetros'!$G$18:$G$117,MATCH(B829,'Parâmetros'!$A$18:$A$117,0))="","",INDEX('Parâmetros'!$G$18:$G$117,MATCH(B829,'Parâmetros'!$A$18:$A$117,0)))))</f>
        <v/>
      </c>
      <c r="F829" s="45">
        <f>IF(B829="","",IF(COUNTIFS('Histórico'!$B$6:$B$305,B829,'Histórico'!$L$6:$L$305,"OK",'Histórico'!$M$6:$M$305,MONTH(A829),'Histórico'!$A$6:$A$305,"&lt;="&amp;'Parâmetros'!$B$2)&gt;='Parâmetros'!$B$12,MAX('Parâmetros'!$B$13,MIN('Parâmetros'!$B$14,IFERROR(AVERAGEIFS('Histórico'!$H$6:$H$305,'Histórico'!$B$6:$B$305,B829,'Histórico'!$L$6:$L$305,"OK",'Histórico'!$M$6:$M$305,MONTH(A829),'Histórico'!$A$6:$A$305,"&lt;="&amp;'Parâmetros'!$B$2)/AVERAGEIFS('Histórico'!$H$6:$H$305,'Histórico'!$B$6:$B$305,B829,'Histórico'!$L$6:$L$305,"OK",'Histórico'!$A$6:$A$305,"&lt;="&amp;'Parâmetros'!$B$2),1))),1))</f>
        <v/>
      </c>
      <c r="G829" s="45">
        <f>IF(OR(A829="",B829=""),"",MAX(0.1,1+SUMPRODUCT(--('Eventos'!$B$6:$B$105&lt;=EOMONTH(A829,0)),--('Eventos'!$C$6:$C$105&gt;=A829),--((('Eventos'!$D$6:$D$105=B829)+('Eventos'!$D$6:$D$105="TODOS"))&gt;0),--('Eventos'!$G$6:$G$105="Ativo"),--('Eventos'!$I$6:$I$105="OK"),'Eventos'!$F$6:$F$105)))</f>
        <v/>
      </c>
      <c r="H829" s="44">
        <f>IF(OR(B829="",E829=""),"",MAX(0,E829*F829*G829))</f>
        <v/>
      </c>
      <c r="I829" s="44">
        <f>IF(H829="","",H829*'Parâmetros'!$B$6)</f>
        <v/>
      </c>
      <c r="J829" s="44">
        <f>IF(H829="","",H829*'Parâmetros'!$B$7)</f>
        <v/>
      </c>
      <c r="K829" s="44">
        <f>IF(H829="","",H829*'Parâmetros'!$B$8)</f>
        <v/>
      </c>
      <c r="L829" s="44">
        <f>IF(H829="","",IF('Parâmetros'!$B$5="Conservador",I829,IF('Parâmetros'!$B$5="Otimista",K829,J829)))</f>
        <v/>
      </c>
      <c r="M829" s="46">
        <f>IF(B829="","",IF(COUNTIFS('Histórico'!$B$6:$B$305,B829,'Histórico'!$J$6:$J$305,"&lt;&gt;")&gt;='Parâmetros'!$B$10,AVERAGEIFS('Histórico'!$K$6:$K$305,'Histórico'!$B$6:$B$305,B829,'Histórico'!$J$6:$J$305,"&lt;&gt;"),'Parâmetros'!$B$9))</f>
        <v/>
      </c>
      <c r="N829" s="44">
        <f>IF(L829="","",MAX(0,L829*(1-M829)))</f>
        <v/>
      </c>
      <c r="O829" s="44">
        <f>IF(L829="","",L829*(1+M829))</f>
        <v/>
      </c>
      <c r="P829" s="44">
        <f>IF(L829="","",IF(INDEX('Parâmetros'!$E$18:$E$117,MATCH(B829,'Parâmetros'!$A$18:$A$117,0))="","",INDEX('Parâmetros'!$E$18:$E$117,MATCH(B829,'Parâmetros'!$A$18:$A$117,0))+N(INDEX('Parâmetros'!$F$18:$F$117,MATCH(B829,'Parâmetros'!$A$18:$A$117,0)))-SUMIFS($L$6:L829,$B$6:B829,B829,$A$6:A829,"&lt;="&amp;A829)))</f>
        <v/>
      </c>
      <c r="Q829" s="44">
        <f>IF(P829="","",MAX(0,-P829))</f>
        <v/>
      </c>
      <c r="R829" s="43">
        <f>IF(B829="","",IF(L829="","SEM BASE",IF(P829="","ESTOQUE NÃO INFORMADO",IF(P829&lt;0,"RUPTURA PREVISTA",IF(D829="Sem histórico","USAR DEMANDA INICIAL",IF(D829="Histórico insuficiente","HISTÓRICO INSUFICIENTE","OK"))))))</f>
        <v/>
      </c>
    </row>
    <row r="830">
      <c r="A830" s="42">
        <f>IF(B830="","",EDATE(EOMONTH('Parâmetros'!$B$2,0)+1,MOD(ROW()-6,12)))</f>
        <v/>
      </c>
      <c r="B83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30" s="43">
        <f>IF(B830="","",INDEX('Parâmetros'!$B$18:$B$117,MATCH(B830,'Parâmetros'!$A$18:$A$117,0)))</f>
        <v/>
      </c>
      <c r="D830" s="43">
        <f>IF(B830="","",INDEX('Parâmetros'!$I$18:$I$117,MATCH(B830,'Parâmetros'!$A$18:$A$117,0)))</f>
        <v/>
      </c>
      <c r="E830" s="44">
        <f>IF(B830="","",IF(COUNTIFS('Histórico'!$B$6:$B$305,B830,'Histórico'!$A$6:$A$305,"&gt;="&amp;EDATE(EOMONTH('Parâmetros'!$B$2,0)+1,-'Parâmetros'!$B$4),'Histórico'!$A$6:$A$305,"&lt;="&amp;'Parâmetros'!$B$2,'Histórico'!$L$6:$L$305,"OK")&gt;='Parâmetros'!$B$11,AVERAGEIFS('Histórico'!$H$6:$H$305,'Histórico'!$B$6:$B$305,B830,'Histórico'!$A$6:$A$305,"&gt;="&amp;EDATE(EOMONTH('Parâmetros'!$B$2,0)+1,-'Parâmetros'!$B$4),'Histórico'!$A$6:$A$305,"&lt;="&amp;'Parâmetros'!$B$2,'Histórico'!$L$6:$L$305,"OK"),IF(INDEX('Parâmetros'!$G$18:$G$117,MATCH(B830,'Parâmetros'!$A$18:$A$117,0))="","",INDEX('Parâmetros'!$G$18:$G$117,MATCH(B830,'Parâmetros'!$A$18:$A$117,0)))))</f>
        <v/>
      </c>
      <c r="F830" s="45">
        <f>IF(B830="","",IF(COUNTIFS('Histórico'!$B$6:$B$305,B830,'Histórico'!$L$6:$L$305,"OK",'Histórico'!$M$6:$M$305,MONTH(A830),'Histórico'!$A$6:$A$305,"&lt;="&amp;'Parâmetros'!$B$2)&gt;='Parâmetros'!$B$12,MAX('Parâmetros'!$B$13,MIN('Parâmetros'!$B$14,IFERROR(AVERAGEIFS('Histórico'!$H$6:$H$305,'Histórico'!$B$6:$B$305,B830,'Histórico'!$L$6:$L$305,"OK",'Histórico'!$M$6:$M$305,MONTH(A830),'Histórico'!$A$6:$A$305,"&lt;="&amp;'Parâmetros'!$B$2)/AVERAGEIFS('Histórico'!$H$6:$H$305,'Histórico'!$B$6:$B$305,B830,'Histórico'!$L$6:$L$305,"OK",'Histórico'!$A$6:$A$305,"&lt;="&amp;'Parâmetros'!$B$2),1))),1))</f>
        <v/>
      </c>
      <c r="G830" s="45">
        <f>IF(OR(A830="",B830=""),"",MAX(0.1,1+SUMPRODUCT(--('Eventos'!$B$6:$B$105&lt;=EOMONTH(A830,0)),--('Eventos'!$C$6:$C$105&gt;=A830),--((('Eventos'!$D$6:$D$105=B830)+('Eventos'!$D$6:$D$105="TODOS"))&gt;0),--('Eventos'!$G$6:$G$105="Ativo"),--('Eventos'!$I$6:$I$105="OK"),'Eventos'!$F$6:$F$105)))</f>
        <v/>
      </c>
      <c r="H830" s="44">
        <f>IF(OR(B830="",E830=""),"",MAX(0,E830*F830*G830))</f>
        <v/>
      </c>
      <c r="I830" s="44">
        <f>IF(H830="","",H830*'Parâmetros'!$B$6)</f>
        <v/>
      </c>
      <c r="J830" s="44">
        <f>IF(H830="","",H830*'Parâmetros'!$B$7)</f>
        <v/>
      </c>
      <c r="K830" s="44">
        <f>IF(H830="","",H830*'Parâmetros'!$B$8)</f>
        <v/>
      </c>
      <c r="L830" s="44">
        <f>IF(H830="","",IF('Parâmetros'!$B$5="Conservador",I830,IF('Parâmetros'!$B$5="Otimista",K830,J830)))</f>
        <v/>
      </c>
      <c r="M830" s="46">
        <f>IF(B830="","",IF(COUNTIFS('Histórico'!$B$6:$B$305,B830,'Histórico'!$J$6:$J$305,"&lt;&gt;")&gt;='Parâmetros'!$B$10,AVERAGEIFS('Histórico'!$K$6:$K$305,'Histórico'!$B$6:$B$305,B830,'Histórico'!$J$6:$J$305,"&lt;&gt;"),'Parâmetros'!$B$9))</f>
        <v/>
      </c>
      <c r="N830" s="44">
        <f>IF(L830="","",MAX(0,L830*(1-M830)))</f>
        <v/>
      </c>
      <c r="O830" s="44">
        <f>IF(L830="","",L830*(1+M830))</f>
        <v/>
      </c>
      <c r="P830" s="44">
        <f>IF(L830="","",IF(INDEX('Parâmetros'!$E$18:$E$117,MATCH(B830,'Parâmetros'!$A$18:$A$117,0))="","",INDEX('Parâmetros'!$E$18:$E$117,MATCH(B830,'Parâmetros'!$A$18:$A$117,0))+N(INDEX('Parâmetros'!$F$18:$F$117,MATCH(B830,'Parâmetros'!$A$18:$A$117,0)))-SUMIFS($L$6:L830,$B$6:B830,B830,$A$6:A830,"&lt;="&amp;A830)))</f>
        <v/>
      </c>
      <c r="Q830" s="44">
        <f>IF(P830="","",MAX(0,-P830))</f>
        <v/>
      </c>
      <c r="R830" s="43">
        <f>IF(B830="","",IF(L830="","SEM BASE",IF(P830="","ESTOQUE NÃO INFORMADO",IF(P830&lt;0,"RUPTURA PREVISTA",IF(D830="Sem histórico","USAR DEMANDA INICIAL",IF(D830="Histórico insuficiente","HISTÓRICO INSUFICIENTE","OK"))))))</f>
        <v/>
      </c>
    </row>
    <row r="831">
      <c r="A831" s="42">
        <f>IF(B831="","",EDATE(EOMONTH('Parâmetros'!$B$2,0)+1,MOD(ROW()-6,12)))</f>
        <v/>
      </c>
      <c r="B83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31" s="43">
        <f>IF(B831="","",INDEX('Parâmetros'!$B$18:$B$117,MATCH(B831,'Parâmetros'!$A$18:$A$117,0)))</f>
        <v/>
      </c>
      <c r="D831" s="43">
        <f>IF(B831="","",INDEX('Parâmetros'!$I$18:$I$117,MATCH(B831,'Parâmetros'!$A$18:$A$117,0)))</f>
        <v/>
      </c>
      <c r="E831" s="44">
        <f>IF(B831="","",IF(COUNTIFS('Histórico'!$B$6:$B$305,B831,'Histórico'!$A$6:$A$305,"&gt;="&amp;EDATE(EOMONTH('Parâmetros'!$B$2,0)+1,-'Parâmetros'!$B$4),'Histórico'!$A$6:$A$305,"&lt;="&amp;'Parâmetros'!$B$2,'Histórico'!$L$6:$L$305,"OK")&gt;='Parâmetros'!$B$11,AVERAGEIFS('Histórico'!$H$6:$H$305,'Histórico'!$B$6:$B$305,B831,'Histórico'!$A$6:$A$305,"&gt;="&amp;EDATE(EOMONTH('Parâmetros'!$B$2,0)+1,-'Parâmetros'!$B$4),'Histórico'!$A$6:$A$305,"&lt;="&amp;'Parâmetros'!$B$2,'Histórico'!$L$6:$L$305,"OK"),IF(INDEX('Parâmetros'!$G$18:$G$117,MATCH(B831,'Parâmetros'!$A$18:$A$117,0))="","",INDEX('Parâmetros'!$G$18:$G$117,MATCH(B831,'Parâmetros'!$A$18:$A$117,0)))))</f>
        <v/>
      </c>
      <c r="F831" s="45">
        <f>IF(B831="","",IF(COUNTIFS('Histórico'!$B$6:$B$305,B831,'Histórico'!$L$6:$L$305,"OK",'Histórico'!$M$6:$M$305,MONTH(A831),'Histórico'!$A$6:$A$305,"&lt;="&amp;'Parâmetros'!$B$2)&gt;='Parâmetros'!$B$12,MAX('Parâmetros'!$B$13,MIN('Parâmetros'!$B$14,IFERROR(AVERAGEIFS('Histórico'!$H$6:$H$305,'Histórico'!$B$6:$B$305,B831,'Histórico'!$L$6:$L$305,"OK",'Histórico'!$M$6:$M$305,MONTH(A831),'Histórico'!$A$6:$A$305,"&lt;="&amp;'Parâmetros'!$B$2)/AVERAGEIFS('Histórico'!$H$6:$H$305,'Histórico'!$B$6:$B$305,B831,'Histórico'!$L$6:$L$305,"OK",'Histórico'!$A$6:$A$305,"&lt;="&amp;'Parâmetros'!$B$2),1))),1))</f>
        <v/>
      </c>
      <c r="G831" s="45">
        <f>IF(OR(A831="",B831=""),"",MAX(0.1,1+SUMPRODUCT(--('Eventos'!$B$6:$B$105&lt;=EOMONTH(A831,0)),--('Eventos'!$C$6:$C$105&gt;=A831),--((('Eventos'!$D$6:$D$105=B831)+('Eventos'!$D$6:$D$105="TODOS"))&gt;0),--('Eventos'!$G$6:$G$105="Ativo"),--('Eventos'!$I$6:$I$105="OK"),'Eventos'!$F$6:$F$105)))</f>
        <v/>
      </c>
      <c r="H831" s="44">
        <f>IF(OR(B831="",E831=""),"",MAX(0,E831*F831*G831))</f>
        <v/>
      </c>
      <c r="I831" s="44">
        <f>IF(H831="","",H831*'Parâmetros'!$B$6)</f>
        <v/>
      </c>
      <c r="J831" s="44">
        <f>IF(H831="","",H831*'Parâmetros'!$B$7)</f>
        <v/>
      </c>
      <c r="K831" s="44">
        <f>IF(H831="","",H831*'Parâmetros'!$B$8)</f>
        <v/>
      </c>
      <c r="L831" s="44">
        <f>IF(H831="","",IF('Parâmetros'!$B$5="Conservador",I831,IF('Parâmetros'!$B$5="Otimista",K831,J831)))</f>
        <v/>
      </c>
      <c r="M831" s="46">
        <f>IF(B831="","",IF(COUNTIFS('Histórico'!$B$6:$B$305,B831,'Histórico'!$J$6:$J$305,"&lt;&gt;")&gt;='Parâmetros'!$B$10,AVERAGEIFS('Histórico'!$K$6:$K$305,'Histórico'!$B$6:$B$305,B831,'Histórico'!$J$6:$J$305,"&lt;&gt;"),'Parâmetros'!$B$9))</f>
        <v/>
      </c>
      <c r="N831" s="44">
        <f>IF(L831="","",MAX(0,L831*(1-M831)))</f>
        <v/>
      </c>
      <c r="O831" s="44">
        <f>IF(L831="","",L831*(1+M831))</f>
        <v/>
      </c>
      <c r="P831" s="44">
        <f>IF(L831="","",IF(INDEX('Parâmetros'!$E$18:$E$117,MATCH(B831,'Parâmetros'!$A$18:$A$117,0))="","",INDEX('Parâmetros'!$E$18:$E$117,MATCH(B831,'Parâmetros'!$A$18:$A$117,0))+N(INDEX('Parâmetros'!$F$18:$F$117,MATCH(B831,'Parâmetros'!$A$18:$A$117,0)))-SUMIFS($L$6:L831,$B$6:B831,B831,$A$6:A831,"&lt;="&amp;A831)))</f>
        <v/>
      </c>
      <c r="Q831" s="44">
        <f>IF(P831="","",MAX(0,-P831))</f>
        <v/>
      </c>
      <c r="R831" s="43">
        <f>IF(B831="","",IF(L831="","SEM BASE",IF(P831="","ESTOQUE NÃO INFORMADO",IF(P831&lt;0,"RUPTURA PREVISTA",IF(D831="Sem histórico","USAR DEMANDA INICIAL",IF(D831="Histórico insuficiente","HISTÓRICO INSUFICIENTE","OK"))))))</f>
        <v/>
      </c>
    </row>
    <row r="832">
      <c r="A832" s="42">
        <f>IF(B832="","",EDATE(EOMONTH('Parâmetros'!$B$2,0)+1,MOD(ROW()-6,12)))</f>
        <v/>
      </c>
      <c r="B83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32" s="43">
        <f>IF(B832="","",INDEX('Parâmetros'!$B$18:$B$117,MATCH(B832,'Parâmetros'!$A$18:$A$117,0)))</f>
        <v/>
      </c>
      <c r="D832" s="43">
        <f>IF(B832="","",INDEX('Parâmetros'!$I$18:$I$117,MATCH(B832,'Parâmetros'!$A$18:$A$117,0)))</f>
        <v/>
      </c>
      <c r="E832" s="44">
        <f>IF(B832="","",IF(COUNTIFS('Histórico'!$B$6:$B$305,B832,'Histórico'!$A$6:$A$305,"&gt;="&amp;EDATE(EOMONTH('Parâmetros'!$B$2,0)+1,-'Parâmetros'!$B$4),'Histórico'!$A$6:$A$305,"&lt;="&amp;'Parâmetros'!$B$2,'Histórico'!$L$6:$L$305,"OK")&gt;='Parâmetros'!$B$11,AVERAGEIFS('Histórico'!$H$6:$H$305,'Histórico'!$B$6:$B$305,B832,'Histórico'!$A$6:$A$305,"&gt;="&amp;EDATE(EOMONTH('Parâmetros'!$B$2,0)+1,-'Parâmetros'!$B$4),'Histórico'!$A$6:$A$305,"&lt;="&amp;'Parâmetros'!$B$2,'Histórico'!$L$6:$L$305,"OK"),IF(INDEX('Parâmetros'!$G$18:$G$117,MATCH(B832,'Parâmetros'!$A$18:$A$117,0))="","",INDEX('Parâmetros'!$G$18:$G$117,MATCH(B832,'Parâmetros'!$A$18:$A$117,0)))))</f>
        <v/>
      </c>
      <c r="F832" s="45">
        <f>IF(B832="","",IF(COUNTIFS('Histórico'!$B$6:$B$305,B832,'Histórico'!$L$6:$L$305,"OK",'Histórico'!$M$6:$M$305,MONTH(A832),'Histórico'!$A$6:$A$305,"&lt;="&amp;'Parâmetros'!$B$2)&gt;='Parâmetros'!$B$12,MAX('Parâmetros'!$B$13,MIN('Parâmetros'!$B$14,IFERROR(AVERAGEIFS('Histórico'!$H$6:$H$305,'Histórico'!$B$6:$B$305,B832,'Histórico'!$L$6:$L$305,"OK",'Histórico'!$M$6:$M$305,MONTH(A832),'Histórico'!$A$6:$A$305,"&lt;="&amp;'Parâmetros'!$B$2)/AVERAGEIFS('Histórico'!$H$6:$H$305,'Histórico'!$B$6:$B$305,B832,'Histórico'!$L$6:$L$305,"OK",'Histórico'!$A$6:$A$305,"&lt;="&amp;'Parâmetros'!$B$2),1))),1))</f>
        <v/>
      </c>
      <c r="G832" s="45">
        <f>IF(OR(A832="",B832=""),"",MAX(0.1,1+SUMPRODUCT(--('Eventos'!$B$6:$B$105&lt;=EOMONTH(A832,0)),--('Eventos'!$C$6:$C$105&gt;=A832),--((('Eventos'!$D$6:$D$105=B832)+('Eventos'!$D$6:$D$105="TODOS"))&gt;0),--('Eventos'!$G$6:$G$105="Ativo"),--('Eventos'!$I$6:$I$105="OK"),'Eventos'!$F$6:$F$105)))</f>
        <v/>
      </c>
      <c r="H832" s="44">
        <f>IF(OR(B832="",E832=""),"",MAX(0,E832*F832*G832))</f>
        <v/>
      </c>
      <c r="I832" s="44">
        <f>IF(H832="","",H832*'Parâmetros'!$B$6)</f>
        <v/>
      </c>
      <c r="J832" s="44">
        <f>IF(H832="","",H832*'Parâmetros'!$B$7)</f>
        <v/>
      </c>
      <c r="K832" s="44">
        <f>IF(H832="","",H832*'Parâmetros'!$B$8)</f>
        <v/>
      </c>
      <c r="L832" s="44">
        <f>IF(H832="","",IF('Parâmetros'!$B$5="Conservador",I832,IF('Parâmetros'!$B$5="Otimista",K832,J832)))</f>
        <v/>
      </c>
      <c r="M832" s="46">
        <f>IF(B832="","",IF(COUNTIFS('Histórico'!$B$6:$B$305,B832,'Histórico'!$J$6:$J$305,"&lt;&gt;")&gt;='Parâmetros'!$B$10,AVERAGEIFS('Histórico'!$K$6:$K$305,'Histórico'!$B$6:$B$305,B832,'Histórico'!$J$6:$J$305,"&lt;&gt;"),'Parâmetros'!$B$9))</f>
        <v/>
      </c>
      <c r="N832" s="44">
        <f>IF(L832="","",MAX(0,L832*(1-M832)))</f>
        <v/>
      </c>
      <c r="O832" s="44">
        <f>IF(L832="","",L832*(1+M832))</f>
        <v/>
      </c>
      <c r="P832" s="44">
        <f>IF(L832="","",IF(INDEX('Parâmetros'!$E$18:$E$117,MATCH(B832,'Parâmetros'!$A$18:$A$117,0))="","",INDEX('Parâmetros'!$E$18:$E$117,MATCH(B832,'Parâmetros'!$A$18:$A$117,0))+N(INDEX('Parâmetros'!$F$18:$F$117,MATCH(B832,'Parâmetros'!$A$18:$A$117,0)))-SUMIFS($L$6:L832,$B$6:B832,B832,$A$6:A832,"&lt;="&amp;A832)))</f>
        <v/>
      </c>
      <c r="Q832" s="44">
        <f>IF(P832="","",MAX(0,-P832))</f>
        <v/>
      </c>
      <c r="R832" s="43">
        <f>IF(B832="","",IF(L832="","SEM BASE",IF(P832="","ESTOQUE NÃO INFORMADO",IF(P832&lt;0,"RUPTURA PREVISTA",IF(D832="Sem histórico","USAR DEMANDA INICIAL",IF(D832="Histórico insuficiente","HISTÓRICO INSUFICIENTE","OK"))))))</f>
        <v/>
      </c>
    </row>
    <row r="833">
      <c r="A833" s="42">
        <f>IF(B833="","",EDATE(EOMONTH('Parâmetros'!$B$2,0)+1,MOD(ROW()-6,12)))</f>
        <v/>
      </c>
      <c r="B83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33" s="43">
        <f>IF(B833="","",INDEX('Parâmetros'!$B$18:$B$117,MATCH(B833,'Parâmetros'!$A$18:$A$117,0)))</f>
        <v/>
      </c>
      <c r="D833" s="43">
        <f>IF(B833="","",INDEX('Parâmetros'!$I$18:$I$117,MATCH(B833,'Parâmetros'!$A$18:$A$117,0)))</f>
        <v/>
      </c>
      <c r="E833" s="44">
        <f>IF(B833="","",IF(COUNTIFS('Histórico'!$B$6:$B$305,B833,'Histórico'!$A$6:$A$305,"&gt;="&amp;EDATE(EOMONTH('Parâmetros'!$B$2,0)+1,-'Parâmetros'!$B$4),'Histórico'!$A$6:$A$305,"&lt;="&amp;'Parâmetros'!$B$2,'Histórico'!$L$6:$L$305,"OK")&gt;='Parâmetros'!$B$11,AVERAGEIFS('Histórico'!$H$6:$H$305,'Histórico'!$B$6:$B$305,B833,'Histórico'!$A$6:$A$305,"&gt;="&amp;EDATE(EOMONTH('Parâmetros'!$B$2,0)+1,-'Parâmetros'!$B$4),'Histórico'!$A$6:$A$305,"&lt;="&amp;'Parâmetros'!$B$2,'Histórico'!$L$6:$L$305,"OK"),IF(INDEX('Parâmetros'!$G$18:$G$117,MATCH(B833,'Parâmetros'!$A$18:$A$117,0))="","",INDEX('Parâmetros'!$G$18:$G$117,MATCH(B833,'Parâmetros'!$A$18:$A$117,0)))))</f>
        <v/>
      </c>
      <c r="F833" s="45">
        <f>IF(B833="","",IF(COUNTIFS('Histórico'!$B$6:$B$305,B833,'Histórico'!$L$6:$L$305,"OK",'Histórico'!$M$6:$M$305,MONTH(A833),'Histórico'!$A$6:$A$305,"&lt;="&amp;'Parâmetros'!$B$2)&gt;='Parâmetros'!$B$12,MAX('Parâmetros'!$B$13,MIN('Parâmetros'!$B$14,IFERROR(AVERAGEIFS('Histórico'!$H$6:$H$305,'Histórico'!$B$6:$B$305,B833,'Histórico'!$L$6:$L$305,"OK",'Histórico'!$M$6:$M$305,MONTH(A833),'Histórico'!$A$6:$A$305,"&lt;="&amp;'Parâmetros'!$B$2)/AVERAGEIFS('Histórico'!$H$6:$H$305,'Histórico'!$B$6:$B$305,B833,'Histórico'!$L$6:$L$305,"OK",'Histórico'!$A$6:$A$305,"&lt;="&amp;'Parâmetros'!$B$2),1))),1))</f>
        <v/>
      </c>
      <c r="G833" s="45">
        <f>IF(OR(A833="",B833=""),"",MAX(0.1,1+SUMPRODUCT(--('Eventos'!$B$6:$B$105&lt;=EOMONTH(A833,0)),--('Eventos'!$C$6:$C$105&gt;=A833),--((('Eventos'!$D$6:$D$105=B833)+('Eventos'!$D$6:$D$105="TODOS"))&gt;0),--('Eventos'!$G$6:$G$105="Ativo"),--('Eventos'!$I$6:$I$105="OK"),'Eventos'!$F$6:$F$105)))</f>
        <v/>
      </c>
      <c r="H833" s="44">
        <f>IF(OR(B833="",E833=""),"",MAX(0,E833*F833*G833))</f>
        <v/>
      </c>
      <c r="I833" s="44">
        <f>IF(H833="","",H833*'Parâmetros'!$B$6)</f>
        <v/>
      </c>
      <c r="J833" s="44">
        <f>IF(H833="","",H833*'Parâmetros'!$B$7)</f>
        <v/>
      </c>
      <c r="K833" s="44">
        <f>IF(H833="","",H833*'Parâmetros'!$B$8)</f>
        <v/>
      </c>
      <c r="L833" s="44">
        <f>IF(H833="","",IF('Parâmetros'!$B$5="Conservador",I833,IF('Parâmetros'!$B$5="Otimista",K833,J833)))</f>
        <v/>
      </c>
      <c r="M833" s="46">
        <f>IF(B833="","",IF(COUNTIFS('Histórico'!$B$6:$B$305,B833,'Histórico'!$J$6:$J$305,"&lt;&gt;")&gt;='Parâmetros'!$B$10,AVERAGEIFS('Histórico'!$K$6:$K$305,'Histórico'!$B$6:$B$305,B833,'Histórico'!$J$6:$J$305,"&lt;&gt;"),'Parâmetros'!$B$9))</f>
        <v/>
      </c>
      <c r="N833" s="44">
        <f>IF(L833="","",MAX(0,L833*(1-M833)))</f>
        <v/>
      </c>
      <c r="O833" s="44">
        <f>IF(L833="","",L833*(1+M833))</f>
        <v/>
      </c>
      <c r="P833" s="44">
        <f>IF(L833="","",IF(INDEX('Parâmetros'!$E$18:$E$117,MATCH(B833,'Parâmetros'!$A$18:$A$117,0))="","",INDEX('Parâmetros'!$E$18:$E$117,MATCH(B833,'Parâmetros'!$A$18:$A$117,0))+N(INDEX('Parâmetros'!$F$18:$F$117,MATCH(B833,'Parâmetros'!$A$18:$A$117,0)))-SUMIFS($L$6:L833,$B$6:B833,B833,$A$6:A833,"&lt;="&amp;A833)))</f>
        <v/>
      </c>
      <c r="Q833" s="44">
        <f>IF(P833="","",MAX(0,-P833))</f>
        <v/>
      </c>
      <c r="R833" s="43">
        <f>IF(B833="","",IF(L833="","SEM BASE",IF(P833="","ESTOQUE NÃO INFORMADO",IF(P833&lt;0,"RUPTURA PREVISTA",IF(D833="Sem histórico","USAR DEMANDA INICIAL",IF(D833="Histórico insuficiente","HISTÓRICO INSUFICIENTE","OK"))))))</f>
        <v/>
      </c>
    </row>
    <row r="834">
      <c r="A834" s="42">
        <f>IF(B834="","",EDATE(EOMONTH('Parâmetros'!$B$2,0)+1,MOD(ROW()-6,12)))</f>
        <v/>
      </c>
      <c r="B83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34" s="43">
        <f>IF(B834="","",INDEX('Parâmetros'!$B$18:$B$117,MATCH(B834,'Parâmetros'!$A$18:$A$117,0)))</f>
        <v/>
      </c>
      <c r="D834" s="43">
        <f>IF(B834="","",INDEX('Parâmetros'!$I$18:$I$117,MATCH(B834,'Parâmetros'!$A$18:$A$117,0)))</f>
        <v/>
      </c>
      <c r="E834" s="44">
        <f>IF(B834="","",IF(COUNTIFS('Histórico'!$B$6:$B$305,B834,'Histórico'!$A$6:$A$305,"&gt;="&amp;EDATE(EOMONTH('Parâmetros'!$B$2,0)+1,-'Parâmetros'!$B$4),'Histórico'!$A$6:$A$305,"&lt;="&amp;'Parâmetros'!$B$2,'Histórico'!$L$6:$L$305,"OK")&gt;='Parâmetros'!$B$11,AVERAGEIFS('Histórico'!$H$6:$H$305,'Histórico'!$B$6:$B$305,B834,'Histórico'!$A$6:$A$305,"&gt;="&amp;EDATE(EOMONTH('Parâmetros'!$B$2,0)+1,-'Parâmetros'!$B$4),'Histórico'!$A$6:$A$305,"&lt;="&amp;'Parâmetros'!$B$2,'Histórico'!$L$6:$L$305,"OK"),IF(INDEX('Parâmetros'!$G$18:$G$117,MATCH(B834,'Parâmetros'!$A$18:$A$117,0))="","",INDEX('Parâmetros'!$G$18:$G$117,MATCH(B834,'Parâmetros'!$A$18:$A$117,0)))))</f>
        <v/>
      </c>
      <c r="F834" s="45">
        <f>IF(B834="","",IF(COUNTIFS('Histórico'!$B$6:$B$305,B834,'Histórico'!$L$6:$L$305,"OK",'Histórico'!$M$6:$M$305,MONTH(A834),'Histórico'!$A$6:$A$305,"&lt;="&amp;'Parâmetros'!$B$2)&gt;='Parâmetros'!$B$12,MAX('Parâmetros'!$B$13,MIN('Parâmetros'!$B$14,IFERROR(AVERAGEIFS('Histórico'!$H$6:$H$305,'Histórico'!$B$6:$B$305,B834,'Histórico'!$L$6:$L$305,"OK",'Histórico'!$M$6:$M$305,MONTH(A834),'Histórico'!$A$6:$A$305,"&lt;="&amp;'Parâmetros'!$B$2)/AVERAGEIFS('Histórico'!$H$6:$H$305,'Histórico'!$B$6:$B$305,B834,'Histórico'!$L$6:$L$305,"OK",'Histórico'!$A$6:$A$305,"&lt;="&amp;'Parâmetros'!$B$2),1))),1))</f>
        <v/>
      </c>
      <c r="G834" s="45">
        <f>IF(OR(A834="",B834=""),"",MAX(0.1,1+SUMPRODUCT(--('Eventos'!$B$6:$B$105&lt;=EOMONTH(A834,0)),--('Eventos'!$C$6:$C$105&gt;=A834),--((('Eventos'!$D$6:$D$105=B834)+('Eventos'!$D$6:$D$105="TODOS"))&gt;0),--('Eventos'!$G$6:$G$105="Ativo"),--('Eventos'!$I$6:$I$105="OK"),'Eventos'!$F$6:$F$105)))</f>
        <v/>
      </c>
      <c r="H834" s="44">
        <f>IF(OR(B834="",E834=""),"",MAX(0,E834*F834*G834))</f>
        <v/>
      </c>
      <c r="I834" s="44">
        <f>IF(H834="","",H834*'Parâmetros'!$B$6)</f>
        <v/>
      </c>
      <c r="J834" s="44">
        <f>IF(H834="","",H834*'Parâmetros'!$B$7)</f>
        <v/>
      </c>
      <c r="K834" s="44">
        <f>IF(H834="","",H834*'Parâmetros'!$B$8)</f>
        <v/>
      </c>
      <c r="L834" s="44">
        <f>IF(H834="","",IF('Parâmetros'!$B$5="Conservador",I834,IF('Parâmetros'!$B$5="Otimista",K834,J834)))</f>
        <v/>
      </c>
      <c r="M834" s="46">
        <f>IF(B834="","",IF(COUNTIFS('Histórico'!$B$6:$B$305,B834,'Histórico'!$J$6:$J$305,"&lt;&gt;")&gt;='Parâmetros'!$B$10,AVERAGEIFS('Histórico'!$K$6:$K$305,'Histórico'!$B$6:$B$305,B834,'Histórico'!$J$6:$J$305,"&lt;&gt;"),'Parâmetros'!$B$9))</f>
        <v/>
      </c>
      <c r="N834" s="44">
        <f>IF(L834="","",MAX(0,L834*(1-M834)))</f>
        <v/>
      </c>
      <c r="O834" s="44">
        <f>IF(L834="","",L834*(1+M834))</f>
        <v/>
      </c>
      <c r="P834" s="44">
        <f>IF(L834="","",IF(INDEX('Parâmetros'!$E$18:$E$117,MATCH(B834,'Parâmetros'!$A$18:$A$117,0))="","",INDEX('Parâmetros'!$E$18:$E$117,MATCH(B834,'Parâmetros'!$A$18:$A$117,0))+N(INDEX('Parâmetros'!$F$18:$F$117,MATCH(B834,'Parâmetros'!$A$18:$A$117,0)))-SUMIFS($L$6:L834,$B$6:B834,B834,$A$6:A834,"&lt;="&amp;A834)))</f>
        <v/>
      </c>
      <c r="Q834" s="44">
        <f>IF(P834="","",MAX(0,-P834))</f>
        <v/>
      </c>
      <c r="R834" s="43">
        <f>IF(B834="","",IF(L834="","SEM BASE",IF(P834="","ESTOQUE NÃO INFORMADO",IF(P834&lt;0,"RUPTURA PREVISTA",IF(D834="Sem histórico","USAR DEMANDA INICIAL",IF(D834="Histórico insuficiente","HISTÓRICO INSUFICIENTE","OK"))))))</f>
        <v/>
      </c>
    </row>
    <row r="835">
      <c r="A835" s="42">
        <f>IF(B835="","",EDATE(EOMONTH('Parâmetros'!$B$2,0)+1,MOD(ROW()-6,12)))</f>
        <v/>
      </c>
      <c r="B83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35" s="43">
        <f>IF(B835="","",INDEX('Parâmetros'!$B$18:$B$117,MATCH(B835,'Parâmetros'!$A$18:$A$117,0)))</f>
        <v/>
      </c>
      <c r="D835" s="43">
        <f>IF(B835="","",INDEX('Parâmetros'!$I$18:$I$117,MATCH(B835,'Parâmetros'!$A$18:$A$117,0)))</f>
        <v/>
      </c>
      <c r="E835" s="44">
        <f>IF(B835="","",IF(COUNTIFS('Histórico'!$B$6:$B$305,B835,'Histórico'!$A$6:$A$305,"&gt;="&amp;EDATE(EOMONTH('Parâmetros'!$B$2,0)+1,-'Parâmetros'!$B$4),'Histórico'!$A$6:$A$305,"&lt;="&amp;'Parâmetros'!$B$2,'Histórico'!$L$6:$L$305,"OK")&gt;='Parâmetros'!$B$11,AVERAGEIFS('Histórico'!$H$6:$H$305,'Histórico'!$B$6:$B$305,B835,'Histórico'!$A$6:$A$305,"&gt;="&amp;EDATE(EOMONTH('Parâmetros'!$B$2,0)+1,-'Parâmetros'!$B$4),'Histórico'!$A$6:$A$305,"&lt;="&amp;'Parâmetros'!$B$2,'Histórico'!$L$6:$L$305,"OK"),IF(INDEX('Parâmetros'!$G$18:$G$117,MATCH(B835,'Parâmetros'!$A$18:$A$117,0))="","",INDEX('Parâmetros'!$G$18:$G$117,MATCH(B835,'Parâmetros'!$A$18:$A$117,0)))))</f>
        <v/>
      </c>
      <c r="F835" s="45">
        <f>IF(B835="","",IF(COUNTIFS('Histórico'!$B$6:$B$305,B835,'Histórico'!$L$6:$L$305,"OK",'Histórico'!$M$6:$M$305,MONTH(A835),'Histórico'!$A$6:$A$305,"&lt;="&amp;'Parâmetros'!$B$2)&gt;='Parâmetros'!$B$12,MAX('Parâmetros'!$B$13,MIN('Parâmetros'!$B$14,IFERROR(AVERAGEIFS('Histórico'!$H$6:$H$305,'Histórico'!$B$6:$B$305,B835,'Histórico'!$L$6:$L$305,"OK",'Histórico'!$M$6:$M$305,MONTH(A835),'Histórico'!$A$6:$A$305,"&lt;="&amp;'Parâmetros'!$B$2)/AVERAGEIFS('Histórico'!$H$6:$H$305,'Histórico'!$B$6:$B$305,B835,'Histórico'!$L$6:$L$305,"OK",'Histórico'!$A$6:$A$305,"&lt;="&amp;'Parâmetros'!$B$2),1))),1))</f>
        <v/>
      </c>
      <c r="G835" s="45">
        <f>IF(OR(A835="",B835=""),"",MAX(0.1,1+SUMPRODUCT(--('Eventos'!$B$6:$B$105&lt;=EOMONTH(A835,0)),--('Eventos'!$C$6:$C$105&gt;=A835),--((('Eventos'!$D$6:$D$105=B835)+('Eventos'!$D$6:$D$105="TODOS"))&gt;0),--('Eventos'!$G$6:$G$105="Ativo"),--('Eventos'!$I$6:$I$105="OK"),'Eventos'!$F$6:$F$105)))</f>
        <v/>
      </c>
      <c r="H835" s="44">
        <f>IF(OR(B835="",E835=""),"",MAX(0,E835*F835*G835))</f>
        <v/>
      </c>
      <c r="I835" s="44">
        <f>IF(H835="","",H835*'Parâmetros'!$B$6)</f>
        <v/>
      </c>
      <c r="J835" s="44">
        <f>IF(H835="","",H835*'Parâmetros'!$B$7)</f>
        <v/>
      </c>
      <c r="K835" s="44">
        <f>IF(H835="","",H835*'Parâmetros'!$B$8)</f>
        <v/>
      </c>
      <c r="L835" s="44">
        <f>IF(H835="","",IF('Parâmetros'!$B$5="Conservador",I835,IF('Parâmetros'!$B$5="Otimista",K835,J835)))</f>
        <v/>
      </c>
      <c r="M835" s="46">
        <f>IF(B835="","",IF(COUNTIFS('Histórico'!$B$6:$B$305,B835,'Histórico'!$J$6:$J$305,"&lt;&gt;")&gt;='Parâmetros'!$B$10,AVERAGEIFS('Histórico'!$K$6:$K$305,'Histórico'!$B$6:$B$305,B835,'Histórico'!$J$6:$J$305,"&lt;&gt;"),'Parâmetros'!$B$9))</f>
        <v/>
      </c>
      <c r="N835" s="44">
        <f>IF(L835="","",MAX(0,L835*(1-M835)))</f>
        <v/>
      </c>
      <c r="O835" s="44">
        <f>IF(L835="","",L835*(1+M835))</f>
        <v/>
      </c>
      <c r="P835" s="44">
        <f>IF(L835="","",IF(INDEX('Parâmetros'!$E$18:$E$117,MATCH(B835,'Parâmetros'!$A$18:$A$117,0))="","",INDEX('Parâmetros'!$E$18:$E$117,MATCH(B835,'Parâmetros'!$A$18:$A$117,0))+N(INDEX('Parâmetros'!$F$18:$F$117,MATCH(B835,'Parâmetros'!$A$18:$A$117,0)))-SUMIFS($L$6:L835,$B$6:B835,B835,$A$6:A835,"&lt;="&amp;A835)))</f>
        <v/>
      </c>
      <c r="Q835" s="44">
        <f>IF(P835="","",MAX(0,-P835))</f>
        <v/>
      </c>
      <c r="R835" s="43">
        <f>IF(B835="","",IF(L835="","SEM BASE",IF(P835="","ESTOQUE NÃO INFORMADO",IF(P835&lt;0,"RUPTURA PREVISTA",IF(D835="Sem histórico","USAR DEMANDA INICIAL",IF(D835="Histórico insuficiente","HISTÓRICO INSUFICIENTE","OK"))))))</f>
        <v/>
      </c>
    </row>
    <row r="836">
      <c r="A836" s="42">
        <f>IF(B836="","",EDATE(EOMONTH('Parâmetros'!$B$2,0)+1,MOD(ROW()-6,12)))</f>
        <v/>
      </c>
      <c r="B83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36" s="43">
        <f>IF(B836="","",INDEX('Parâmetros'!$B$18:$B$117,MATCH(B836,'Parâmetros'!$A$18:$A$117,0)))</f>
        <v/>
      </c>
      <c r="D836" s="43">
        <f>IF(B836="","",INDEX('Parâmetros'!$I$18:$I$117,MATCH(B836,'Parâmetros'!$A$18:$A$117,0)))</f>
        <v/>
      </c>
      <c r="E836" s="44">
        <f>IF(B836="","",IF(COUNTIFS('Histórico'!$B$6:$B$305,B836,'Histórico'!$A$6:$A$305,"&gt;="&amp;EDATE(EOMONTH('Parâmetros'!$B$2,0)+1,-'Parâmetros'!$B$4),'Histórico'!$A$6:$A$305,"&lt;="&amp;'Parâmetros'!$B$2,'Histórico'!$L$6:$L$305,"OK")&gt;='Parâmetros'!$B$11,AVERAGEIFS('Histórico'!$H$6:$H$305,'Histórico'!$B$6:$B$305,B836,'Histórico'!$A$6:$A$305,"&gt;="&amp;EDATE(EOMONTH('Parâmetros'!$B$2,0)+1,-'Parâmetros'!$B$4),'Histórico'!$A$6:$A$305,"&lt;="&amp;'Parâmetros'!$B$2,'Histórico'!$L$6:$L$305,"OK"),IF(INDEX('Parâmetros'!$G$18:$G$117,MATCH(B836,'Parâmetros'!$A$18:$A$117,0))="","",INDEX('Parâmetros'!$G$18:$G$117,MATCH(B836,'Parâmetros'!$A$18:$A$117,0)))))</f>
        <v/>
      </c>
      <c r="F836" s="45">
        <f>IF(B836="","",IF(COUNTIFS('Histórico'!$B$6:$B$305,B836,'Histórico'!$L$6:$L$305,"OK",'Histórico'!$M$6:$M$305,MONTH(A836),'Histórico'!$A$6:$A$305,"&lt;="&amp;'Parâmetros'!$B$2)&gt;='Parâmetros'!$B$12,MAX('Parâmetros'!$B$13,MIN('Parâmetros'!$B$14,IFERROR(AVERAGEIFS('Histórico'!$H$6:$H$305,'Histórico'!$B$6:$B$305,B836,'Histórico'!$L$6:$L$305,"OK",'Histórico'!$M$6:$M$305,MONTH(A836),'Histórico'!$A$6:$A$305,"&lt;="&amp;'Parâmetros'!$B$2)/AVERAGEIFS('Histórico'!$H$6:$H$305,'Histórico'!$B$6:$B$305,B836,'Histórico'!$L$6:$L$305,"OK",'Histórico'!$A$6:$A$305,"&lt;="&amp;'Parâmetros'!$B$2),1))),1))</f>
        <v/>
      </c>
      <c r="G836" s="45">
        <f>IF(OR(A836="",B836=""),"",MAX(0.1,1+SUMPRODUCT(--('Eventos'!$B$6:$B$105&lt;=EOMONTH(A836,0)),--('Eventos'!$C$6:$C$105&gt;=A836),--((('Eventos'!$D$6:$D$105=B836)+('Eventos'!$D$6:$D$105="TODOS"))&gt;0),--('Eventos'!$G$6:$G$105="Ativo"),--('Eventos'!$I$6:$I$105="OK"),'Eventos'!$F$6:$F$105)))</f>
        <v/>
      </c>
      <c r="H836" s="44">
        <f>IF(OR(B836="",E836=""),"",MAX(0,E836*F836*G836))</f>
        <v/>
      </c>
      <c r="I836" s="44">
        <f>IF(H836="","",H836*'Parâmetros'!$B$6)</f>
        <v/>
      </c>
      <c r="J836" s="44">
        <f>IF(H836="","",H836*'Parâmetros'!$B$7)</f>
        <v/>
      </c>
      <c r="K836" s="44">
        <f>IF(H836="","",H836*'Parâmetros'!$B$8)</f>
        <v/>
      </c>
      <c r="L836" s="44">
        <f>IF(H836="","",IF('Parâmetros'!$B$5="Conservador",I836,IF('Parâmetros'!$B$5="Otimista",K836,J836)))</f>
        <v/>
      </c>
      <c r="M836" s="46">
        <f>IF(B836="","",IF(COUNTIFS('Histórico'!$B$6:$B$305,B836,'Histórico'!$J$6:$J$305,"&lt;&gt;")&gt;='Parâmetros'!$B$10,AVERAGEIFS('Histórico'!$K$6:$K$305,'Histórico'!$B$6:$B$305,B836,'Histórico'!$J$6:$J$305,"&lt;&gt;"),'Parâmetros'!$B$9))</f>
        <v/>
      </c>
      <c r="N836" s="44">
        <f>IF(L836="","",MAX(0,L836*(1-M836)))</f>
        <v/>
      </c>
      <c r="O836" s="44">
        <f>IF(L836="","",L836*(1+M836))</f>
        <v/>
      </c>
      <c r="P836" s="44">
        <f>IF(L836="","",IF(INDEX('Parâmetros'!$E$18:$E$117,MATCH(B836,'Parâmetros'!$A$18:$A$117,0))="","",INDEX('Parâmetros'!$E$18:$E$117,MATCH(B836,'Parâmetros'!$A$18:$A$117,0))+N(INDEX('Parâmetros'!$F$18:$F$117,MATCH(B836,'Parâmetros'!$A$18:$A$117,0)))-SUMIFS($L$6:L836,$B$6:B836,B836,$A$6:A836,"&lt;="&amp;A836)))</f>
        <v/>
      </c>
      <c r="Q836" s="44">
        <f>IF(P836="","",MAX(0,-P836))</f>
        <v/>
      </c>
      <c r="R836" s="43">
        <f>IF(B836="","",IF(L836="","SEM BASE",IF(P836="","ESTOQUE NÃO INFORMADO",IF(P836&lt;0,"RUPTURA PREVISTA",IF(D836="Sem histórico","USAR DEMANDA INICIAL",IF(D836="Histórico insuficiente","HISTÓRICO INSUFICIENTE","OK"))))))</f>
        <v/>
      </c>
    </row>
    <row r="837">
      <c r="A837" s="42">
        <f>IF(B837="","",EDATE(EOMONTH('Parâmetros'!$B$2,0)+1,MOD(ROW()-6,12)))</f>
        <v/>
      </c>
      <c r="B83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37" s="43">
        <f>IF(B837="","",INDEX('Parâmetros'!$B$18:$B$117,MATCH(B837,'Parâmetros'!$A$18:$A$117,0)))</f>
        <v/>
      </c>
      <c r="D837" s="43">
        <f>IF(B837="","",INDEX('Parâmetros'!$I$18:$I$117,MATCH(B837,'Parâmetros'!$A$18:$A$117,0)))</f>
        <v/>
      </c>
      <c r="E837" s="44">
        <f>IF(B837="","",IF(COUNTIFS('Histórico'!$B$6:$B$305,B837,'Histórico'!$A$6:$A$305,"&gt;="&amp;EDATE(EOMONTH('Parâmetros'!$B$2,0)+1,-'Parâmetros'!$B$4),'Histórico'!$A$6:$A$305,"&lt;="&amp;'Parâmetros'!$B$2,'Histórico'!$L$6:$L$305,"OK")&gt;='Parâmetros'!$B$11,AVERAGEIFS('Histórico'!$H$6:$H$305,'Histórico'!$B$6:$B$305,B837,'Histórico'!$A$6:$A$305,"&gt;="&amp;EDATE(EOMONTH('Parâmetros'!$B$2,0)+1,-'Parâmetros'!$B$4),'Histórico'!$A$6:$A$305,"&lt;="&amp;'Parâmetros'!$B$2,'Histórico'!$L$6:$L$305,"OK"),IF(INDEX('Parâmetros'!$G$18:$G$117,MATCH(B837,'Parâmetros'!$A$18:$A$117,0))="","",INDEX('Parâmetros'!$G$18:$G$117,MATCH(B837,'Parâmetros'!$A$18:$A$117,0)))))</f>
        <v/>
      </c>
      <c r="F837" s="45">
        <f>IF(B837="","",IF(COUNTIFS('Histórico'!$B$6:$B$305,B837,'Histórico'!$L$6:$L$305,"OK",'Histórico'!$M$6:$M$305,MONTH(A837),'Histórico'!$A$6:$A$305,"&lt;="&amp;'Parâmetros'!$B$2)&gt;='Parâmetros'!$B$12,MAX('Parâmetros'!$B$13,MIN('Parâmetros'!$B$14,IFERROR(AVERAGEIFS('Histórico'!$H$6:$H$305,'Histórico'!$B$6:$B$305,B837,'Histórico'!$L$6:$L$305,"OK",'Histórico'!$M$6:$M$305,MONTH(A837),'Histórico'!$A$6:$A$305,"&lt;="&amp;'Parâmetros'!$B$2)/AVERAGEIFS('Histórico'!$H$6:$H$305,'Histórico'!$B$6:$B$305,B837,'Histórico'!$L$6:$L$305,"OK",'Histórico'!$A$6:$A$305,"&lt;="&amp;'Parâmetros'!$B$2),1))),1))</f>
        <v/>
      </c>
      <c r="G837" s="45">
        <f>IF(OR(A837="",B837=""),"",MAX(0.1,1+SUMPRODUCT(--('Eventos'!$B$6:$B$105&lt;=EOMONTH(A837,0)),--('Eventos'!$C$6:$C$105&gt;=A837),--((('Eventos'!$D$6:$D$105=B837)+('Eventos'!$D$6:$D$105="TODOS"))&gt;0),--('Eventos'!$G$6:$G$105="Ativo"),--('Eventos'!$I$6:$I$105="OK"),'Eventos'!$F$6:$F$105)))</f>
        <v/>
      </c>
      <c r="H837" s="44">
        <f>IF(OR(B837="",E837=""),"",MAX(0,E837*F837*G837))</f>
        <v/>
      </c>
      <c r="I837" s="44">
        <f>IF(H837="","",H837*'Parâmetros'!$B$6)</f>
        <v/>
      </c>
      <c r="J837" s="44">
        <f>IF(H837="","",H837*'Parâmetros'!$B$7)</f>
        <v/>
      </c>
      <c r="K837" s="44">
        <f>IF(H837="","",H837*'Parâmetros'!$B$8)</f>
        <v/>
      </c>
      <c r="L837" s="44">
        <f>IF(H837="","",IF('Parâmetros'!$B$5="Conservador",I837,IF('Parâmetros'!$B$5="Otimista",K837,J837)))</f>
        <v/>
      </c>
      <c r="M837" s="46">
        <f>IF(B837="","",IF(COUNTIFS('Histórico'!$B$6:$B$305,B837,'Histórico'!$J$6:$J$305,"&lt;&gt;")&gt;='Parâmetros'!$B$10,AVERAGEIFS('Histórico'!$K$6:$K$305,'Histórico'!$B$6:$B$305,B837,'Histórico'!$J$6:$J$305,"&lt;&gt;"),'Parâmetros'!$B$9))</f>
        <v/>
      </c>
      <c r="N837" s="44">
        <f>IF(L837="","",MAX(0,L837*(1-M837)))</f>
        <v/>
      </c>
      <c r="O837" s="44">
        <f>IF(L837="","",L837*(1+M837))</f>
        <v/>
      </c>
      <c r="P837" s="44">
        <f>IF(L837="","",IF(INDEX('Parâmetros'!$E$18:$E$117,MATCH(B837,'Parâmetros'!$A$18:$A$117,0))="","",INDEX('Parâmetros'!$E$18:$E$117,MATCH(B837,'Parâmetros'!$A$18:$A$117,0))+N(INDEX('Parâmetros'!$F$18:$F$117,MATCH(B837,'Parâmetros'!$A$18:$A$117,0)))-SUMIFS($L$6:L837,$B$6:B837,B837,$A$6:A837,"&lt;="&amp;A837)))</f>
        <v/>
      </c>
      <c r="Q837" s="44">
        <f>IF(P837="","",MAX(0,-P837))</f>
        <v/>
      </c>
      <c r="R837" s="43">
        <f>IF(B837="","",IF(L837="","SEM BASE",IF(P837="","ESTOQUE NÃO INFORMADO",IF(P837&lt;0,"RUPTURA PREVISTA",IF(D837="Sem histórico","USAR DEMANDA INICIAL",IF(D837="Histórico insuficiente","HISTÓRICO INSUFICIENTE","OK"))))))</f>
        <v/>
      </c>
    </row>
    <row r="838">
      <c r="A838" s="42">
        <f>IF(B838="","",EDATE(EOMONTH('Parâmetros'!$B$2,0)+1,MOD(ROW()-6,12)))</f>
        <v/>
      </c>
      <c r="B83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38" s="43">
        <f>IF(B838="","",INDEX('Parâmetros'!$B$18:$B$117,MATCH(B838,'Parâmetros'!$A$18:$A$117,0)))</f>
        <v/>
      </c>
      <c r="D838" s="43">
        <f>IF(B838="","",INDEX('Parâmetros'!$I$18:$I$117,MATCH(B838,'Parâmetros'!$A$18:$A$117,0)))</f>
        <v/>
      </c>
      <c r="E838" s="44">
        <f>IF(B838="","",IF(COUNTIFS('Histórico'!$B$6:$B$305,B838,'Histórico'!$A$6:$A$305,"&gt;="&amp;EDATE(EOMONTH('Parâmetros'!$B$2,0)+1,-'Parâmetros'!$B$4),'Histórico'!$A$6:$A$305,"&lt;="&amp;'Parâmetros'!$B$2,'Histórico'!$L$6:$L$305,"OK")&gt;='Parâmetros'!$B$11,AVERAGEIFS('Histórico'!$H$6:$H$305,'Histórico'!$B$6:$B$305,B838,'Histórico'!$A$6:$A$305,"&gt;="&amp;EDATE(EOMONTH('Parâmetros'!$B$2,0)+1,-'Parâmetros'!$B$4),'Histórico'!$A$6:$A$305,"&lt;="&amp;'Parâmetros'!$B$2,'Histórico'!$L$6:$L$305,"OK"),IF(INDEX('Parâmetros'!$G$18:$G$117,MATCH(B838,'Parâmetros'!$A$18:$A$117,0))="","",INDEX('Parâmetros'!$G$18:$G$117,MATCH(B838,'Parâmetros'!$A$18:$A$117,0)))))</f>
        <v/>
      </c>
      <c r="F838" s="45">
        <f>IF(B838="","",IF(COUNTIFS('Histórico'!$B$6:$B$305,B838,'Histórico'!$L$6:$L$305,"OK",'Histórico'!$M$6:$M$305,MONTH(A838),'Histórico'!$A$6:$A$305,"&lt;="&amp;'Parâmetros'!$B$2)&gt;='Parâmetros'!$B$12,MAX('Parâmetros'!$B$13,MIN('Parâmetros'!$B$14,IFERROR(AVERAGEIFS('Histórico'!$H$6:$H$305,'Histórico'!$B$6:$B$305,B838,'Histórico'!$L$6:$L$305,"OK",'Histórico'!$M$6:$M$305,MONTH(A838),'Histórico'!$A$6:$A$305,"&lt;="&amp;'Parâmetros'!$B$2)/AVERAGEIFS('Histórico'!$H$6:$H$305,'Histórico'!$B$6:$B$305,B838,'Histórico'!$L$6:$L$305,"OK",'Histórico'!$A$6:$A$305,"&lt;="&amp;'Parâmetros'!$B$2),1))),1))</f>
        <v/>
      </c>
      <c r="G838" s="45">
        <f>IF(OR(A838="",B838=""),"",MAX(0.1,1+SUMPRODUCT(--('Eventos'!$B$6:$B$105&lt;=EOMONTH(A838,0)),--('Eventos'!$C$6:$C$105&gt;=A838),--((('Eventos'!$D$6:$D$105=B838)+('Eventos'!$D$6:$D$105="TODOS"))&gt;0),--('Eventos'!$G$6:$G$105="Ativo"),--('Eventos'!$I$6:$I$105="OK"),'Eventos'!$F$6:$F$105)))</f>
        <v/>
      </c>
      <c r="H838" s="44">
        <f>IF(OR(B838="",E838=""),"",MAX(0,E838*F838*G838))</f>
        <v/>
      </c>
      <c r="I838" s="44">
        <f>IF(H838="","",H838*'Parâmetros'!$B$6)</f>
        <v/>
      </c>
      <c r="J838" s="44">
        <f>IF(H838="","",H838*'Parâmetros'!$B$7)</f>
        <v/>
      </c>
      <c r="K838" s="44">
        <f>IF(H838="","",H838*'Parâmetros'!$B$8)</f>
        <v/>
      </c>
      <c r="L838" s="44">
        <f>IF(H838="","",IF('Parâmetros'!$B$5="Conservador",I838,IF('Parâmetros'!$B$5="Otimista",K838,J838)))</f>
        <v/>
      </c>
      <c r="M838" s="46">
        <f>IF(B838="","",IF(COUNTIFS('Histórico'!$B$6:$B$305,B838,'Histórico'!$J$6:$J$305,"&lt;&gt;")&gt;='Parâmetros'!$B$10,AVERAGEIFS('Histórico'!$K$6:$K$305,'Histórico'!$B$6:$B$305,B838,'Histórico'!$J$6:$J$305,"&lt;&gt;"),'Parâmetros'!$B$9))</f>
        <v/>
      </c>
      <c r="N838" s="44">
        <f>IF(L838="","",MAX(0,L838*(1-M838)))</f>
        <v/>
      </c>
      <c r="O838" s="44">
        <f>IF(L838="","",L838*(1+M838))</f>
        <v/>
      </c>
      <c r="P838" s="44">
        <f>IF(L838="","",IF(INDEX('Parâmetros'!$E$18:$E$117,MATCH(B838,'Parâmetros'!$A$18:$A$117,0))="","",INDEX('Parâmetros'!$E$18:$E$117,MATCH(B838,'Parâmetros'!$A$18:$A$117,0))+N(INDEX('Parâmetros'!$F$18:$F$117,MATCH(B838,'Parâmetros'!$A$18:$A$117,0)))-SUMIFS($L$6:L838,$B$6:B838,B838,$A$6:A838,"&lt;="&amp;A838)))</f>
        <v/>
      </c>
      <c r="Q838" s="44">
        <f>IF(P838="","",MAX(0,-P838))</f>
        <v/>
      </c>
      <c r="R838" s="43">
        <f>IF(B838="","",IF(L838="","SEM BASE",IF(P838="","ESTOQUE NÃO INFORMADO",IF(P838&lt;0,"RUPTURA PREVISTA",IF(D838="Sem histórico","USAR DEMANDA INICIAL",IF(D838="Histórico insuficiente","HISTÓRICO INSUFICIENTE","OK"))))))</f>
        <v/>
      </c>
    </row>
    <row r="839">
      <c r="A839" s="42">
        <f>IF(B839="","",EDATE(EOMONTH('Parâmetros'!$B$2,0)+1,MOD(ROW()-6,12)))</f>
        <v/>
      </c>
      <c r="B83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39" s="43">
        <f>IF(B839="","",INDEX('Parâmetros'!$B$18:$B$117,MATCH(B839,'Parâmetros'!$A$18:$A$117,0)))</f>
        <v/>
      </c>
      <c r="D839" s="43">
        <f>IF(B839="","",INDEX('Parâmetros'!$I$18:$I$117,MATCH(B839,'Parâmetros'!$A$18:$A$117,0)))</f>
        <v/>
      </c>
      <c r="E839" s="44">
        <f>IF(B839="","",IF(COUNTIFS('Histórico'!$B$6:$B$305,B839,'Histórico'!$A$6:$A$305,"&gt;="&amp;EDATE(EOMONTH('Parâmetros'!$B$2,0)+1,-'Parâmetros'!$B$4),'Histórico'!$A$6:$A$305,"&lt;="&amp;'Parâmetros'!$B$2,'Histórico'!$L$6:$L$305,"OK")&gt;='Parâmetros'!$B$11,AVERAGEIFS('Histórico'!$H$6:$H$305,'Histórico'!$B$6:$B$305,B839,'Histórico'!$A$6:$A$305,"&gt;="&amp;EDATE(EOMONTH('Parâmetros'!$B$2,0)+1,-'Parâmetros'!$B$4),'Histórico'!$A$6:$A$305,"&lt;="&amp;'Parâmetros'!$B$2,'Histórico'!$L$6:$L$305,"OK"),IF(INDEX('Parâmetros'!$G$18:$G$117,MATCH(B839,'Parâmetros'!$A$18:$A$117,0))="","",INDEX('Parâmetros'!$G$18:$G$117,MATCH(B839,'Parâmetros'!$A$18:$A$117,0)))))</f>
        <v/>
      </c>
      <c r="F839" s="45">
        <f>IF(B839="","",IF(COUNTIFS('Histórico'!$B$6:$B$305,B839,'Histórico'!$L$6:$L$305,"OK",'Histórico'!$M$6:$M$305,MONTH(A839),'Histórico'!$A$6:$A$305,"&lt;="&amp;'Parâmetros'!$B$2)&gt;='Parâmetros'!$B$12,MAX('Parâmetros'!$B$13,MIN('Parâmetros'!$B$14,IFERROR(AVERAGEIFS('Histórico'!$H$6:$H$305,'Histórico'!$B$6:$B$305,B839,'Histórico'!$L$6:$L$305,"OK",'Histórico'!$M$6:$M$305,MONTH(A839),'Histórico'!$A$6:$A$305,"&lt;="&amp;'Parâmetros'!$B$2)/AVERAGEIFS('Histórico'!$H$6:$H$305,'Histórico'!$B$6:$B$305,B839,'Histórico'!$L$6:$L$305,"OK",'Histórico'!$A$6:$A$305,"&lt;="&amp;'Parâmetros'!$B$2),1))),1))</f>
        <v/>
      </c>
      <c r="G839" s="45">
        <f>IF(OR(A839="",B839=""),"",MAX(0.1,1+SUMPRODUCT(--('Eventos'!$B$6:$B$105&lt;=EOMONTH(A839,0)),--('Eventos'!$C$6:$C$105&gt;=A839),--((('Eventos'!$D$6:$D$105=B839)+('Eventos'!$D$6:$D$105="TODOS"))&gt;0),--('Eventos'!$G$6:$G$105="Ativo"),--('Eventos'!$I$6:$I$105="OK"),'Eventos'!$F$6:$F$105)))</f>
        <v/>
      </c>
      <c r="H839" s="44">
        <f>IF(OR(B839="",E839=""),"",MAX(0,E839*F839*G839))</f>
        <v/>
      </c>
      <c r="I839" s="44">
        <f>IF(H839="","",H839*'Parâmetros'!$B$6)</f>
        <v/>
      </c>
      <c r="J839" s="44">
        <f>IF(H839="","",H839*'Parâmetros'!$B$7)</f>
        <v/>
      </c>
      <c r="K839" s="44">
        <f>IF(H839="","",H839*'Parâmetros'!$B$8)</f>
        <v/>
      </c>
      <c r="L839" s="44">
        <f>IF(H839="","",IF('Parâmetros'!$B$5="Conservador",I839,IF('Parâmetros'!$B$5="Otimista",K839,J839)))</f>
        <v/>
      </c>
      <c r="M839" s="46">
        <f>IF(B839="","",IF(COUNTIFS('Histórico'!$B$6:$B$305,B839,'Histórico'!$J$6:$J$305,"&lt;&gt;")&gt;='Parâmetros'!$B$10,AVERAGEIFS('Histórico'!$K$6:$K$305,'Histórico'!$B$6:$B$305,B839,'Histórico'!$J$6:$J$305,"&lt;&gt;"),'Parâmetros'!$B$9))</f>
        <v/>
      </c>
      <c r="N839" s="44">
        <f>IF(L839="","",MAX(0,L839*(1-M839)))</f>
        <v/>
      </c>
      <c r="O839" s="44">
        <f>IF(L839="","",L839*(1+M839))</f>
        <v/>
      </c>
      <c r="P839" s="44">
        <f>IF(L839="","",IF(INDEX('Parâmetros'!$E$18:$E$117,MATCH(B839,'Parâmetros'!$A$18:$A$117,0))="","",INDEX('Parâmetros'!$E$18:$E$117,MATCH(B839,'Parâmetros'!$A$18:$A$117,0))+N(INDEX('Parâmetros'!$F$18:$F$117,MATCH(B839,'Parâmetros'!$A$18:$A$117,0)))-SUMIFS($L$6:L839,$B$6:B839,B839,$A$6:A839,"&lt;="&amp;A839)))</f>
        <v/>
      </c>
      <c r="Q839" s="44">
        <f>IF(P839="","",MAX(0,-P839))</f>
        <v/>
      </c>
      <c r="R839" s="43">
        <f>IF(B839="","",IF(L839="","SEM BASE",IF(P839="","ESTOQUE NÃO INFORMADO",IF(P839&lt;0,"RUPTURA PREVISTA",IF(D839="Sem histórico","USAR DEMANDA INICIAL",IF(D839="Histórico insuficiente","HISTÓRICO INSUFICIENTE","OK"))))))</f>
        <v/>
      </c>
    </row>
    <row r="840">
      <c r="A840" s="42">
        <f>IF(B840="","",EDATE(EOMONTH('Parâmetros'!$B$2,0)+1,MOD(ROW()-6,12)))</f>
        <v/>
      </c>
      <c r="B84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40" s="43">
        <f>IF(B840="","",INDEX('Parâmetros'!$B$18:$B$117,MATCH(B840,'Parâmetros'!$A$18:$A$117,0)))</f>
        <v/>
      </c>
      <c r="D840" s="43">
        <f>IF(B840="","",INDEX('Parâmetros'!$I$18:$I$117,MATCH(B840,'Parâmetros'!$A$18:$A$117,0)))</f>
        <v/>
      </c>
      <c r="E840" s="44">
        <f>IF(B840="","",IF(COUNTIFS('Histórico'!$B$6:$B$305,B840,'Histórico'!$A$6:$A$305,"&gt;="&amp;EDATE(EOMONTH('Parâmetros'!$B$2,0)+1,-'Parâmetros'!$B$4),'Histórico'!$A$6:$A$305,"&lt;="&amp;'Parâmetros'!$B$2,'Histórico'!$L$6:$L$305,"OK")&gt;='Parâmetros'!$B$11,AVERAGEIFS('Histórico'!$H$6:$H$305,'Histórico'!$B$6:$B$305,B840,'Histórico'!$A$6:$A$305,"&gt;="&amp;EDATE(EOMONTH('Parâmetros'!$B$2,0)+1,-'Parâmetros'!$B$4),'Histórico'!$A$6:$A$305,"&lt;="&amp;'Parâmetros'!$B$2,'Histórico'!$L$6:$L$305,"OK"),IF(INDEX('Parâmetros'!$G$18:$G$117,MATCH(B840,'Parâmetros'!$A$18:$A$117,0))="","",INDEX('Parâmetros'!$G$18:$G$117,MATCH(B840,'Parâmetros'!$A$18:$A$117,0)))))</f>
        <v/>
      </c>
      <c r="F840" s="45">
        <f>IF(B840="","",IF(COUNTIFS('Histórico'!$B$6:$B$305,B840,'Histórico'!$L$6:$L$305,"OK",'Histórico'!$M$6:$M$305,MONTH(A840),'Histórico'!$A$6:$A$305,"&lt;="&amp;'Parâmetros'!$B$2)&gt;='Parâmetros'!$B$12,MAX('Parâmetros'!$B$13,MIN('Parâmetros'!$B$14,IFERROR(AVERAGEIFS('Histórico'!$H$6:$H$305,'Histórico'!$B$6:$B$305,B840,'Histórico'!$L$6:$L$305,"OK",'Histórico'!$M$6:$M$305,MONTH(A840),'Histórico'!$A$6:$A$305,"&lt;="&amp;'Parâmetros'!$B$2)/AVERAGEIFS('Histórico'!$H$6:$H$305,'Histórico'!$B$6:$B$305,B840,'Histórico'!$L$6:$L$305,"OK",'Histórico'!$A$6:$A$305,"&lt;="&amp;'Parâmetros'!$B$2),1))),1))</f>
        <v/>
      </c>
      <c r="G840" s="45">
        <f>IF(OR(A840="",B840=""),"",MAX(0.1,1+SUMPRODUCT(--('Eventos'!$B$6:$B$105&lt;=EOMONTH(A840,0)),--('Eventos'!$C$6:$C$105&gt;=A840),--((('Eventos'!$D$6:$D$105=B840)+('Eventos'!$D$6:$D$105="TODOS"))&gt;0),--('Eventos'!$G$6:$G$105="Ativo"),--('Eventos'!$I$6:$I$105="OK"),'Eventos'!$F$6:$F$105)))</f>
        <v/>
      </c>
      <c r="H840" s="44">
        <f>IF(OR(B840="",E840=""),"",MAX(0,E840*F840*G840))</f>
        <v/>
      </c>
      <c r="I840" s="44">
        <f>IF(H840="","",H840*'Parâmetros'!$B$6)</f>
        <v/>
      </c>
      <c r="J840" s="44">
        <f>IF(H840="","",H840*'Parâmetros'!$B$7)</f>
        <v/>
      </c>
      <c r="K840" s="44">
        <f>IF(H840="","",H840*'Parâmetros'!$B$8)</f>
        <v/>
      </c>
      <c r="L840" s="44">
        <f>IF(H840="","",IF('Parâmetros'!$B$5="Conservador",I840,IF('Parâmetros'!$B$5="Otimista",K840,J840)))</f>
        <v/>
      </c>
      <c r="M840" s="46">
        <f>IF(B840="","",IF(COUNTIFS('Histórico'!$B$6:$B$305,B840,'Histórico'!$J$6:$J$305,"&lt;&gt;")&gt;='Parâmetros'!$B$10,AVERAGEIFS('Histórico'!$K$6:$K$305,'Histórico'!$B$6:$B$305,B840,'Histórico'!$J$6:$J$305,"&lt;&gt;"),'Parâmetros'!$B$9))</f>
        <v/>
      </c>
      <c r="N840" s="44">
        <f>IF(L840="","",MAX(0,L840*(1-M840)))</f>
        <v/>
      </c>
      <c r="O840" s="44">
        <f>IF(L840="","",L840*(1+M840))</f>
        <v/>
      </c>
      <c r="P840" s="44">
        <f>IF(L840="","",IF(INDEX('Parâmetros'!$E$18:$E$117,MATCH(B840,'Parâmetros'!$A$18:$A$117,0))="","",INDEX('Parâmetros'!$E$18:$E$117,MATCH(B840,'Parâmetros'!$A$18:$A$117,0))+N(INDEX('Parâmetros'!$F$18:$F$117,MATCH(B840,'Parâmetros'!$A$18:$A$117,0)))-SUMIFS($L$6:L840,$B$6:B840,B840,$A$6:A840,"&lt;="&amp;A840)))</f>
        <v/>
      </c>
      <c r="Q840" s="44">
        <f>IF(P840="","",MAX(0,-P840))</f>
        <v/>
      </c>
      <c r="R840" s="43">
        <f>IF(B840="","",IF(L840="","SEM BASE",IF(P840="","ESTOQUE NÃO INFORMADO",IF(P840&lt;0,"RUPTURA PREVISTA",IF(D840="Sem histórico","USAR DEMANDA INICIAL",IF(D840="Histórico insuficiente","HISTÓRICO INSUFICIENTE","OK"))))))</f>
        <v/>
      </c>
    </row>
    <row r="841">
      <c r="A841" s="42">
        <f>IF(B841="","",EDATE(EOMONTH('Parâmetros'!$B$2,0)+1,MOD(ROW()-6,12)))</f>
        <v/>
      </c>
      <c r="B84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41" s="43">
        <f>IF(B841="","",INDEX('Parâmetros'!$B$18:$B$117,MATCH(B841,'Parâmetros'!$A$18:$A$117,0)))</f>
        <v/>
      </c>
      <c r="D841" s="43">
        <f>IF(B841="","",INDEX('Parâmetros'!$I$18:$I$117,MATCH(B841,'Parâmetros'!$A$18:$A$117,0)))</f>
        <v/>
      </c>
      <c r="E841" s="44">
        <f>IF(B841="","",IF(COUNTIFS('Histórico'!$B$6:$B$305,B841,'Histórico'!$A$6:$A$305,"&gt;="&amp;EDATE(EOMONTH('Parâmetros'!$B$2,0)+1,-'Parâmetros'!$B$4),'Histórico'!$A$6:$A$305,"&lt;="&amp;'Parâmetros'!$B$2,'Histórico'!$L$6:$L$305,"OK")&gt;='Parâmetros'!$B$11,AVERAGEIFS('Histórico'!$H$6:$H$305,'Histórico'!$B$6:$B$305,B841,'Histórico'!$A$6:$A$305,"&gt;="&amp;EDATE(EOMONTH('Parâmetros'!$B$2,0)+1,-'Parâmetros'!$B$4),'Histórico'!$A$6:$A$305,"&lt;="&amp;'Parâmetros'!$B$2,'Histórico'!$L$6:$L$305,"OK"),IF(INDEX('Parâmetros'!$G$18:$G$117,MATCH(B841,'Parâmetros'!$A$18:$A$117,0))="","",INDEX('Parâmetros'!$G$18:$G$117,MATCH(B841,'Parâmetros'!$A$18:$A$117,0)))))</f>
        <v/>
      </c>
      <c r="F841" s="45">
        <f>IF(B841="","",IF(COUNTIFS('Histórico'!$B$6:$B$305,B841,'Histórico'!$L$6:$L$305,"OK",'Histórico'!$M$6:$M$305,MONTH(A841),'Histórico'!$A$6:$A$305,"&lt;="&amp;'Parâmetros'!$B$2)&gt;='Parâmetros'!$B$12,MAX('Parâmetros'!$B$13,MIN('Parâmetros'!$B$14,IFERROR(AVERAGEIFS('Histórico'!$H$6:$H$305,'Histórico'!$B$6:$B$305,B841,'Histórico'!$L$6:$L$305,"OK",'Histórico'!$M$6:$M$305,MONTH(A841),'Histórico'!$A$6:$A$305,"&lt;="&amp;'Parâmetros'!$B$2)/AVERAGEIFS('Histórico'!$H$6:$H$305,'Histórico'!$B$6:$B$305,B841,'Histórico'!$L$6:$L$305,"OK",'Histórico'!$A$6:$A$305,"&lt;="&amp;'Parâmetros'!$B$2),1))),1))</f>
        <v/>
      </c>
      <c r="G841" s="45">
        <f>IF(OR(A841="",B841=""),"",MAX(0.1,1+SUMPRODUCT(--('Eventos'!$B$6:$B$105&lt;=EOMONTH(A841,0)),--('Eventos'!$C$6:$C$105&gt;=A841),--((('Eventos'!$D$6:$D$105=B841)+('Eventos'!$D$6:$D$105="TODOS"))&gt;0),--('Eventos'!$G$6:$G$105="Ativo"),--('Eventos'!$I$6:$I$105="OK"),'Eventos'!$F$6:$F$105)))</f>
        <v/>
      </c>
      <c r="H841" s="44">
        <f>IF(OR(B841="",E841=""),"",MAX(0,E841*F841*G841))</f>
        <v/>
      </c>
      <c r="I841" s="44">
        <f>IF(H841="","",H841*'Parâmetros'!$B$6)</f>
        <v/>
      </c>
      <c r="J841" s="44">
        <f>IF(H841="","",H841*'Parâmetros'!$B$7)</f>
        <v/>
      </c>
      <c r="K841" s="44">
        <f>IF(H841="","",H841*'Parâmetros'!$B$8)</f>
        <v/>
      </c>
      <c r="L841" s="44">
        <f>IF(H841="","",IF('Parâmetros'!$B$5="Conservador",I841,IF('Parâmetros'!$B$5="Otimista",K841,J841)))</f>
        <v/>
      </c>
      <c r="M841" s="46">
        <f>IF(B841="","",IF(COUNTIFS('Histórico'!$B$6:$B$305,B841,'Histórico'!$J$6:$J$305,"&lt;&gt;")&gt;='Parâmetros'!$B$10,AVERAGEIFS('Histórico'!$K$6:$K$305,'Histórico'!$B$6:$B$305,B841,'Histórico'!$J$6:$J$305,"&lt;&gt;"),'Parâmetros'!$B$9))</f>
        <v/>
      </c>
      <c r="N841" s="44">
        <f>IF(L841="","",MAX(0,L841*(1-M841)))</f>
        <v/>
      </c>
      <c r="O841" s="44">
        <f>IF(L841="","",L841*(1+M841))</f>
        <v/>
      </c>
      <c r="P841" s="44">
        <f>IF(L841="","",IF(INDEX('Parâmetros'!$E$18:$E$117,MATCH(B841,'Parâmetros'!$A$18:$A$117,0))="","",INDEX('Parâmetros'!$E$18:$E$117,MATCH(B841,'Parâmetros'!$A$18:$A$117,0))+N(INDEX('Parâmetros'!$F$18:$F$117,MATCH(B841,'Parâmetros'!$A$18:$A$117,0)))-SUMIFS($L$6:L841,$B$6:B841,B841,$A$6:A841,"&lt;="&amp;A841)))</f>
        <v/>
      </c>
      <c r="Q841" s="44">
        <f>IF(P841="","",MAX(0,-P841))</f>
        <v/>
      </c>
      <c r="R841" s="43">
        <f>IF(B841="","",IF(L841="","SEM BASE",IF(P841="","ESTOQUE NÃO INFORMADO",IF(P841&lt;0,"RUPTURA PREVISTA",IF(D841="Sem histórico","USAR DEMANDA INICIAL",IF(D841="Histórico insuficiente","HISTÓRICO INSUFICIENTE","OK"))))))</f>
        <v/>
      </c>
    </row>
    <row r="842">
      <c r="A842" s="42">
        <f>IF(B842="","",EDATE(EOMONTH('Parâmetros'!$B$2,0)+1,MOD(ROW()-6,12)))</f>
        <v/>
      </c>
      <c r="B84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42" s="43">
        <f>IF(B842="","",INDEX('Parâmetros'!$B$18:$B$117,MATCH(B842,'Parâmetros'!$A$18:$A$117,0)))</f>
        <v/>
      </c>
      <c r="D842" s="43">
        <f>IF(B842="","",INDEX('Parâmetros'!$I$18:$I$117,MATCH(B842,'Parâmetros'!$A$18:$A$117,0)))</f>
        <v/>
      </c>
      <c r="E842" s="44">
        <f>IF(B842="","",IF(COUNTIFS('Histórico'!$B$6:$B$305,B842,'Histórico'!$A$6:$A$305,"&gt;="&amp;EDATE(EOMONTH('Parâmetros'!$B$2,0)+1,-'Parâmetros'!$B$4),'Histórico'!$A$6:$A$305,"&lt;="&amp;'Parâmetros'!$B$2,'Histórico'!$L$6:$L$305,"OK")&gt;='Parâmetros'!$B$11,AVERAGEIFS('Histórico'!$H$6:$H$305,'Histórico'!$B$6:$B$305,B842,'Histórico'!$A$6:$A$305,"&gt;="&amp;EDATE(EOMONTH('Parâmetros'!$B$2,0)+1,-'Parâmetros'!$B$4),'Histórico'!$A$6:$A$305,"&lt;="&amp;'Parâmetros'!$B$2,'Histórico'!$L$6:$L$305,"OK"),IF(INDEX('Parâmetros'!$G$18:$G$117,MATCH(B842,'Parâmetros'!$A$18:$A$117,0))="","",INDEX('Parâmetros'!$G$18:$G$117,MATCH(B842,'Parâmetros'!$A$18:$A$117,0)))))</f>
        <v/>
      </c>
      <c r="F842" s="45">
        <f>IF(B842="","",IF(COUNTIFS('Histórico'!$B$6:$B$305,B842,'Histórico'!$L$6:$L$305,"OK",'Histórico'!$M$6:$M$305,MONTH(A842),'Histórico'!$A$6:$A$305,"&lt;="&amp;'Parâmetros'!$B$2)&gt;='Parâmetros'!$B$12,MAX('Parâmetros'!$B$13,MIN('Parâmetros'!$B$14,IFERROR(AVERAGEIFS('Histórico'!$H$6:$H$305,'Histórico'!$B$6:$B$305,B842,'Histórico'!$L$6:$L$305,"OK",'Histórico'!$M$6:$M$305,MONTH(A842),'Histórico'!$A$6:$A$305,"&lt;="&amp;'Parâmetros'!$B$2)/AVERAGEIFS('Histórico'!$H$6:$H$305,'Histórico'!$B$6:$B$305,B842,'Histórico'!$L$6:$L$305,"OK",'Histórico'!$A$6:$A$305,"&lt;="&amp;'Parâmetros'!$B$2),1))),1))</f>
        <v/>
      </c>
      <c r="G842" s="45">
        <f>IF(OR(A842="",B842=""),"",MAX(0.1,1+SUMPRODUCT(--('Eventos'!$B$6:$B$105&lt;=EOMONTH(A842,0)),--('Eventos'!$C$6:$C$105&gt;=A842),--((('Eventos'!$D$6:$D$105=B842)+('Eventos'!$D$6:$D$105="TODOS"))&gt;0),--('Eventos'!$G$6:$G$105="Ativo"),--('Eventos'!$I$6:$I$105="OK"),'Eventos'!$F$6:$F$105)))</f>
        <v/>
      </c>
      <c r="H842" s="44">
        <f>IF(OR(B842="",E842=""),"",MAX(0,E842*F842*G842))</f>
        <v/>
      </c>
      <c r="I842" s="44">
        <f>IF(H842="","",H842*'Parâmetros'!$B$6)</f>
        <v/>
      </c>
      <c r="J842" s="44">
        <f>IF(H842="","",H842*'Parâmetros'!$B$7)</f>
        <v/>
      </c>
      <c r="K842" s="44">
        <f>IF(H842="","",H842*'Parâmetros'!$B$8)</f>
        <v/>
      </c>
      <c r="L842" s="44">
        <f>IF(H842="","",IF('Parâmetros'!$B$5="Conservador",I842,IF('Parâmetros'!$B$5="Otimista",K842,J842)))</f>
        <v/>
      </c>
      <c r="M842" s="46">
        <f>IF(B842="","",IF(COUNTIFS('Histórico'!$B$6:$B$305,B842,'Histórico'!$J$6:$J$305,"&lt;&gt;")&gt;='Parâmetros'!$B$10,AVERAGEIFS('Histórico'!$K$6:$K$305,'Histórico'!$B$6:$B$305,B842,'Histórico'!$J$6:$J$305,"&lt;&gt;"),'Parâmetros'!$B$9))</f>
        <v/>
      </c>
      <c r="N842" s="44">
        <f>IF(L842="","",MAX(0,L842*(1-M842)))</f>
        <v/>
      </c>
      <c r="O842" s="44">
        <f>IF(L842="","",L842*(1+M842))</f>
        <v/>
      </c>
      <c r="P842" s="44">
        <f>IF(L842="","",IF(INDEX('Parâmetros'!$E$18:$E$117,MATCH(B842,'Parâmetros'!$A$18:$A$117,0))="","",INDEX('Parâmetros'!$E$18:$E$117,MATCH(B842,'Parâmetros'!$A$18:$A$117,0))+N(INDEX('Parâmetros'!$F$18:$F$117,MATCH(B842,'Parâmetros'!$A$18:$A$117,0)))-SUMIFS($L$6:L842,$B$6:B842,B842,$A$6:A842,"&lt;="&amp;A842)))</f>
        <v/>
      </c>
      <c r="Q842" s="44">
        <f>IF(P842="","",MAX(0,-P842))</f>
        <v/>
      </c>
      <c r="R842" s="43">
        <f>IF(B842="","",IF(L842="","SEM BASE",IF(P842="","ESTOQUE NÃO INFORMADO",IF(P842&lt;0,"RUPTURA PREVISTA",IF(D842="Sem histórico","USAR DEMANDA INICIAL",IF(D842="Histórico insuficiente","HISTÓRICO INSUFICIENTE","OK"))))))</f>
        <v/>
      </c>
    </row>
    <row r="843">
      <c r="A843" s="42">
        <f>IF(B843="","",EDATE(EOMONTH('Parâmetros'!$B$2,0)+1,MOD(ROW()-6,12)))</f>
        <v/>
      </c>
      <c r="B84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43" s="43">
        <f>IF(B843="","",INDEX('Parâmetros'!$B$18:$B$117,MATCH(B843,'Parâmetros'!$A$18:$A$117,0)))</f>
        <v/>
      </c>
      <c r="D843" s="43">
        <f>IF(B843="","",INDEX('Parâmetros'!$I$18:$I$117,MATCH(B843,'Parâmetros'!$A$18:$A$117,0)))</f>
        <v/>
      </c>
      <c r="E843" s="44">
        <f>IF(B843="","",IF(COUNTIFS('Histórico'!$B$6:$B$305,B843,'Histórico'!$A$6:$A$305,"&gt;="&amp;EDATE(EOMONTH('Parâmetros'!$B$2,0)+1,-'Parâmetros'!$B$4),'Histórico'!$A$6:$A$305,"&lt;="&amp;'Parâmetros'!$B$2,'Histórico'!$L$6:$L$305,"OK")&gt;='Parâmetros'!$B$11,AVERAGEIFS('Histórico'!$H$6:$H$305,'Histórico'!$B$6:$B$305,B843,'Histórico'!$A$6:$A$305,"&gt;="&amp;EDATE(EOMONTH('Parâmetros'!$B$2,0)+1,-'Parâmetros'!$B$4),'Histórico'!$A$6:$A$305,"&lt;="&amp;'Parâmetros'!$B$2,'Histórico'!$L$6:$L$305,"OK"),IF(INDEX('Parâmetros'!$G$18:$G$117,MATCH(B843,'Parâmetros'!$A$18:$A$117,0))="","",INDEX('Parâmetros'!$G$18:$G$117,MATCH(B843,'Parâmetros'!$A$18:$A$117,0)))))</f>
        <v/>
      </c>
      <c r="F843" s="45">
        <f>IF(B843="","",IF(COUNTIFS('Histórico'!$B$6:$B$305,B843,'Histórico'!$L$6:$L$305,"OK",'Histórico'!$M$6:$M$305,MONTH(A843),'Histórico'!$A$6:$A$305,"&lt;="&amp;'Parâmetros'!$B$2)&gt;='Parâmetros'!$B$12,MAX('Parâmetros'!$B$13,MIN('Parâmetros'!$B$14,IFERROR(AVERAGEIFS('Histórico'!$H$6:$H$305,'Histórico'!$B$6:$B$305,B843,'Histórico'!$L$6:$L$305,"OK",'Histórico'!$M$6:$M$305,MONTH(A843),'Histórico'!$A$6:$A$305,"&lt;="&amp;'Parâmetros'!$B$2)/AVERAGEIFS('Histórico'!$H$6:$H$305,'Histórico'!$B$6:$B$305,B843,'Histórico'!$L$6:$L$305,"OK",'Histórico'!$A$6:$A$305,"&lt;="&amp;'Parâmetros'!$B$2),1))),1))</f>
        <v/>
      </c>
      <c r="G843" s="45">
        <f>IF(OR(A843="",B843=""),"",MAX(0.1,1+SUMPRODUCT(--('Eventos'!$B$6:$B$105&lt;=EOMONTH(A843,0)),--('Eventos'!$C$6:$C$105&gt;=A843),--((('Eventos'!$D$6:$D$105=B843)+('Eventos'!$D$6:$D$105="TODOS"))&gt;0),--('Eventos'!$G$6:$G$105="Ativo"),--('Eventos'!$I$6:$I$105="OK"),'Eventos'!$F$6:$F$105)))</f>
        <v/>
      </c>
      <c r="H843" s="44">
        <f>IF(OR(B843="",E843=""),"",MAX(0,E843*F843*G843))</f>
        <v/>
      </c>
      <c r="I843" s="44">
        <f>IF(H843="","",H843*'Parâmetros'!$B$6)</f>
        <v/>
      </c>
      <c r="J843" s="44">
        <f>IF(H843="","",H843*'Parâmetros'!$B$7)</f>
        <v/>
      </c>
      <c r="K843" s="44">
        <f>IF(H843="","",H843*'Parâmetros'!$B$8)</f>
        <v/>
      </c>
      <c r="L843" s="44">
        <f>IF(H843="","",IF('Parâmetros'!$B$5="Conservador",I843,IF('Parâmetros'!$B$5="Otimista",K843,J843)))</f>
        <v/>
      </c>
      <c r="M843" s="46">
        <f>IF(B843="","",IF(COUNTIFS('Histórico'!$B$6:$B$305,B843,'Histórico'!$J$6:$J$305,"&lt;&gt;")&gt;='Parâmetros'!$B$10,AVERAGEIFS('Histórico'!$K$6:$K$305,'Histórico'!$B$6:$B$305,B843,'Histórico'!$J$6:$J$305,"&lt;&gt;"),'Parâmetros'!$B$9))</f>
        <v/>
      </c>
      <c r="N843" s="44">
        <f>IF(L843="","",MAX(0,L843*(1-M843)))</f>
        <v/>
      </c>
      <c r="O843" s="44">
        <f>IF(L843="","",L843*(1+M843))</f>
        <v/>
      </c>
      <c r="P843" s="44">
        <f>IF(L843="","",IF(INDEX('Parâmetros'!$E$18:$E$117,MATCH(B843,'Parâmetros'!$A$18:$A$117,0))="","",INDEX('Parâmetros'!$E$18:$E$117,MATCH(B843,'Parâmetros'!$A$18:$A$117,0))+N(INDEX('Parâmetros'!$F$18:$F$117,MATCH(B843,'Parâmetros'!$A$18:$A$117,0)))-SUMIFS($L$6:L843,$B$6:B843,B843,$A$6:A843,"&lt;="&amp;A843)))</f>
        <v/>
      </c>
      <c r="Q843" s="44">
        <f>IF(P843="","",MAX(0,-P843))</f>
        <v/>
      </c>
      <c r="R843" s="43">
        <f>IF(B843="","",IF(L843="","SEM BASE",IF(P843="","ESTOQUE NÃO INFORMADO",IF(P843&lt;0,"RUPTURA PREVISTA",IF(D843="Sem histórico","USAR DEMANDA INICIAL",IF(D843="Histórico insuficiente","HISTÓRICO INSUFICIENTE","OK"))))))</f>
        <v/>
      </c>
    </row>
    <row r="844">
      <c r="A844" s="42">
        <f>IF(B844="","",EDATE(EOMONTH('Parâmetros'!$B$2,0)+1,MOD(ROW()-6,12)))</f>
        <v/>
      </c>
      <c r="B84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44" s="43">
        <f>IF(B844="","",INDEX('Parâmetros'!$B$18:$B$117,MATCH(B844,'Parâmetros'!$A$18:$A$117,0)))</f>
        <v/>
      </c>
      <c r="D844" s="43">
        <f>IF(B844="","",INDEX('Parâmetros'!$I$18:$I$117,MATCH(B844,'Parâmetros'!$A$18:$A$117,0)))</f>
        <v/>
      </c>
      <c r="E844" s="44">
        <f>IF(B844="","",IF(COUNTIFS('Histórico'!$B$6:$B$305,B844,'Histórico'!$A$6:$A$305,"&gt;="&amp;EDATE(EOMONTH('Parâmetros'!$B$2,0)+1,-'Parâmetros'!$B$4),'Histórico'!$A$6:$A$305,"&lt;="&amp;'Parâmetros'!$B$2,'Histórico'!$L$6:$L$305,"OK")&gt;='Parâmetros'!$B$11,AVERAGEIFS('Histórico'!$H$6:$H$305,'Histórico'!$B$6:$B$305,B844,'Histórico'!$A$6:$A$305,"&gt;="&amp;EDATE(EOMONTH('Parâmetros'!$B$2,0)+1,-'Parâmetros'!$B$4),'Histórico'!$A$6:$A$305,"&lt;="&amp;'Parâmetros'!$B$2,'Histórico'!$L$6:$L$305,"OK"),IF(INDEX('Parâmetros'!$G$18:$G$117,MATCH(B844,'Parâmetros'!$A$18:$A$117,0))="","",INDEX('Parâmetros'!$G$18:$G$117,MATCH(B844,'Parâmetros'!$A$18:$A$117,0)))))</f>
        <v/>
      </c>
      <c r="F844" s="45">
        <f>IF(B844="","",IF(COUNTIFS('Histórico'!$B$6:$B$305,B844,'Histórico'!$L$6:$L$305,"OK",'Histórico'!$M$6:$M$305,MONTH(A844),'Histórico'!$A$6:$A$305,"&lt;="&amp;'Parâmetros'!$B$2)&gt;='Parâmetros'!$B$12,MAX('Parâmetros'!$B$13,MIN('Parâmetros'!$B$14,IFERROR(AVERAGEIFS('Histórico'!$H$6:$H$305,'Histórico'!$B$6:$B$305,B844,'Histórico'!$L$6:$L$305,"OK",'Histórico'!$M$6:$M$305,MONTH(A844),'Histórico'!$A$6:$A$305,"&lt;="&amp;'Parâmetros'!$B$2)/AVERAGEIFS('Histórico'!$H$6:$H$305,'Histórico'!$B$6:$B$305,B844,'Histórico'!$L$6:$L$305,"OK",'Histórico'!$A$6:$A$305,"&lt;="&amp;'Parâmetros'!$B$2),1))),1))</f>
        <v/>
      </c>
      <c r="G844" s="45">
        <f>IF(OR(A844="",B844=""),"",MAX(0.1,1+SUMPRODUCT(--('Eventos'!$B$6:$B$105&lt;=EOMONTH(A844,0)),--('Eventos'!$C$6:$C$105&gt;=A844),--((('Eventos'!$D$6:$D$105=B844)+('Eventos'!$D$6:$D$105="TODOS"))&gt;0),--('Eventos'!$G$6:$G$105="Ativo"),--('Eventos'!$I$6:$I$105="OK"),'Eventos'!$F$6:$F$105)))</f>
        <v/>
      </c>
      <c r="H844" s="44">
        <f>IF(OR(B844="",E844=""),"",MAX(0,E844*F844*G844))</f>
        <v/>
      </c>
      <c r="I844" s="44">
        <f>IF(H844="","",H844*'Parâmetros'!$B$6)</f>
        <v/>
      </c>
      <c r="J844" s="44">
        <f>IF(H844="","",H844*'Parâmetros'!$B$7)</f>
        <v/>
      </c>
      <c r="K844" s="44">
        <f>IF(H844="","",H844*'Parâmetros'!$B$8)</f>
        <v/>
      </c>
      <c r="L844" s="44">
        <f>IF(H844="","",IF('Parâmetros'!$B$5="Conservador",I844,IF('Parâmetros'!$B$5="Otimista",K844,J844)))</f>
        <v/>
      </c>
      <c r="M844" s="46">
        <f>IF(B844="","",IF(COUNTIFS('Histórico'!$B$6:$B$305,B844,'Histórico'!$J$6:$J$305,"&lt;&gt;")&gt;='Parâmetros'!$B$10,AVERAGEIFS('Histórico'!$K$6:$K$305,'Histórico'!$B$6:$B$305,B844,'Histórico'!$J$6:$J$305,"&lt;&gt;"),'Parâmetros'!$B$9))</f>
        <v/>
      </c>
      <c r="N844" s="44">
        <f>IF(L844="","",MAX(0,L844*(1-M844)))</f>
        <v/>
      </c>
      <c r="O844" s="44">
        <f>IF(L844="","",L844*(1+M844))</f>
        <v/>
      </c>
      <c r="P844" s="44">
        <f>IF(L844="","",IF(INDEX('Parâmetros'!$E$18:$E$117,MATCH(B844,'Parâmetros'!$A$18:$A$117,0))="","",INDEX('Parâmetros'!$E$18:$E$117,MATCH(B844,'Parâmetros'!$A$18:$A$117,0))+N(INDEX('Parâmetros'!$F$18:$F$117,MATCH(B844,'Parâmetros'!$A$18:$A$117,0)))-SUMIFS($L$6:L844,$B$6:B844,B844,$A$6:A844,"&lt;="&amp;A844)))</f>
        <v/>
      </c>
      <c r="Q844" s="44">
        <f>IF(P844="","",MAX(0,-P844))</f>
        <v/>
      </c>
      <c r="R844" s="43">
        <f>IF(B844="","",IF(L844="","SEM BASE",IF(P844="","ESTOQUE NÃO INFORMADO",IF(P844&lt;0,"RUPTURA PREVISTA",IF(D844="Sem histórico","USAR DEMANDA INICIAL",IF(D844="Histórico insuficiente","HISTÓRICO INSUFICIENTE","OK"))))))</f>
        <v/>
      </c>
    </row>
    <row r="845">
      <c r="A845" s="42">
        <f>IF(B845="","",EDATE(EOMONTH('Parâmetros'!$B$2,0)+1,MOD(ROW()-6,12)))</f>
        <v/>
      </c>
      <c r="B84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45" s="43">
        <f>IF(B845="","",INDEX('Parâmetros'!$B$18:$B$117,MATCH(B845,'Parâmetros'!$A$18:$A$117,0)))</f>
        <v/>
      </c>
      <c r="D845" s="43">
        <f>IF(B845="","",INDEX('Parâmetros'!$I$18:$I$117,MATCH(B845,'Parâmetros'!$A$18:$A$117,0)))</f>
        <v/>
      </c>
      <c r="E845" s="44">
        <f>IF(B845="","",IF(COUNTIFS('Histórico'!$B$6:$B$305,B845,'Histórico'!$A$6:$A$305,"&gt;="&amp;EDATE(EOMONTH('Parâmetros'!$B$2,0)+1,-'Parâmetros'!$B$4),'Histórico'!$A$6:$A$305,"&lt;="&amp;'Parâmetros'!$B$2,'Histórico'!$L$6:$L$305,"OK")&gt;='Parâmetros'!$B$11,AVERAGEIFS('Histórico'!$H$6:$H$305,'Histórico'!$B$6:$B$305,B845,'Histórico'!$A$6:$A$305,"&gt;="&amp;EDATE(EOMONTH('Parâmetros'!$B$2,0)+1,-'Parâmetros'!$B$4),'Histórico'!$A$6:$A$305,"&lt;="&amp;'Parâmetros'!$B$2,'Histórico'!$L$6:$L$305,"OK"),IF(INDEX('Parâmetros'!$G$18:$G$117,MATCH(B845,'Parâmetros'!$A$18:$A$117,0))="","",INDEX('Parâmetros'!$G$18:$G$117,MATCH(B845,'Parâmetros'!$A$18:$A$117,0)))))</f>
        <v/>
      </c>
      <c r="F845" s="45">
        <f>IF(B845="","",IF(COUNTIFS('Histórico'!$B$6:$B$305,B845,'Histórico'!$L$6:$L$305,"OK",'Histórico'!$M$6:$M$305,MONTH(A845),'Histórico'!$A$6:$A$305,"&lt;="&amp;'Parâmetros'!$B$2)&gt;='Parâmetros'!$B$12,MAX('Parâmetros'!$B$13,MIN('Parâmetros'!$B$14,IFERROR(AVERAGEIFS('Histórico'!$H$6:$H$305,'Histórico'!$B$6:$B$305,B845,'Histórico'!$L$6:$L$305,"OK",'Histórico'!$M$6:$M$305,MONTH(A845),'Histórico'!$A$6:$A$305,"&lt;="&amp;'Parâmetros'!$B$2)/AVERAGEIFS('Histórico'!$H$6:$H$305,'Histórico'!$B$6:$B$305,B845,'Histórico'!$L$6:$L$305,"OK",'Histórico'!$A$6:$A$305,"&lt;="&amp;'Parâmetros'!$B$2),1))),1))</f>
        <v/>
      </c>
      <c r="G845" s="45">
        <f>IF(OR(A845="",B845=""),"",MAX(0.1,1+SUMPRODUCT(--('Eventos'!$B$6:$B$105&lt;=EOMONTH(A845,0)),--('Eventos'!$C$6:$C$105&gt;=A845),--((('Eventos'!$D$6:$D$105=B845)+('Eventos'!$D$6:$D$105="TODOS"))&gt;0),--('Eventos'!$G$6:$G$105="Ativo"),--('Eventos'!$I$6:$I$105="OK"),'Eventos'!$F$6:$F$105)))</f>
        <v/>
      </c>
      <c r="H845" s="44">
        <f>IF(OR(B845="",E845=""),"",MAX(0,E845*F845*G845))</f>
        <v/>
      </c>
      <c r="I845" s="44">
        <f>IF(H845="","",H845*'Parâmetros'!$B$6)</f>
        <v/>
      </c>
      <c r="J845" s="44">
        <f>IF(H845="","",H845*'Parâmetros'!$B$7)</f>
        <v/>
      </c>
      <c r="K845" s="44">
        <f>IF(H845="","",H845*'Parâmetros'!$B$8)</f>
        <v/>
      </c>
      <c r="L845" s="44">
        <f>IF(H845="","",IF('Parâmetros'!$B$5="Conservador",I845,IF('Parâmetros'!$B$5="Otimista",K845,J845)))</f>
        <v/>
      </c>
      <c r="M845" s="46">
        <f>IF(B845="","",IF(COUNTIFS('Histórico'!$B$6:$B$305,B845,'Histórico'!$J$6:$J$305,"&lt;&gt;")&gt;='Parâmetros'!$B$10,AVERAGEIFS('Histórico'!$K$6:$K$305,'Histórico'!$B$6:$B$305,B845,'Histórico'!$J$6:$J$305,"&lt;&gt;"),'Parâmetros'!$B$9))</f>
        <v/>
      </c>
      <c r="N845" s="44">
        <f>IF(L845="","",MAX(0,L845*(1-M845)))</f>
        <v/>
      </c>
      <c r="O845" s="44">
        <f>IF(L845="","",L845*(1+M845))</f>
        <v/>
      </c>
      <c r="P845" s="44">
        <f>IF(L845="","",IF(INDEX('Parâmetros'!$E$18:$E$117,MATCH(B845,'Parâmetros'!$A$18:$A$117,0))="","",INDEX('Parâmetros'!$E$18:$E$117,MATCH(B845,'Parâmetros'!$A$18:$A$117,0))+N(INDEX('Parâmetros'!$F$18:$F$117,MATCH(B845,'Parâmetros'!$A$18:$A$117,0)))-SUMIFS($L$6:L845,$B$6:B845,B845,$A$6:A845,"&lt;="&amp;A845)))</f>
        <v/>
      </c>
      <c r="Q845" s="44">
        <f>IF(P845="","",MAX(0,-P845))</f>
        <v/>
      </c>
      <c r="R845" s="43">
        <f>IF(B845="","",IF(L845="","SEM BASE",IF(P845="","ESTOQUE NÃO INFORMADO",IF(P845&lt;0,"RUPTURA PREVISTA",IF(D845="Sem histórico","USAR DEMANDA INICIAL",IF(D845="Histórico insuficiente","HISTÓRICO INSUFICIENTE","OK"))))))</f>
        <v/>
      </c>
    </row>
    <row r="846">
      <c r="A846" s="42">
        <f>IF(B846="","",EDATE(EOMONTH('Parâmetros'!$B$2,0)+1,MOD(ROW()-6,12)))</f>
        <v/>
      </c>
      <c r="B84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46" s="43">
        <f>IF(B846="","",INDEX('Parâmetros'!$B$18:$B$117,MATCH(B846,'Parâmetros'!$A$18:$A$117,0)))</f>
        <v/>
      </c>
      <c r="D846" s="43">
        <f>IF(B846="","",INDEX('Parâmetros'!$I$18:$I$117,MATCH(B846,'Parâmetros'!$A$18:$A$117,0)))</f>
        <v/>
      </c>
      <c r="E846" s="44">
        <f>IF(B846="","",IF(COUNTIFS('Histórico'!$B$6:$B$305,B846,'Histórico'!$A$6:$A$305,"&gt;="&amp;EDATE(EOMONTH('Parâmetros'!$B$2,0)+1,-'Parâmetros'!$B$4),'Histórico'!$A$6:$A$305,"&lt;="&amp;'Parâmetros'!$B$2,'Histórico'!$L$6:$L$305,"OK")&gt;='Parâmetros'!$B$11,AVERAGEIFS('Histórico'!$H$6:$H$305,'Histórico'!$B$6:$B$305,B846,'Histórico'!$A$6:$A$305,"&gt;="&amp;EDATE(EOMONTH('Parâmetros'!$B$2,0)+1,-'Parâmetros'!$B$4),'Histórico'!$A$6:$A$305,"&lt;="&amp;'Parâmetros'!$B$2,'Histórico'!$L$6:$L$305,"OK"),IF(INDEX('Parâmetros'!$G$18:$G$117,MATCH(B846,'Parâmetros'!$A$18:$A$117,0))="","",INDEX('Parâmetros'!$G$18:$G$117,MATCH(B846,'Parâmetros'!$A$18:$A$117,0)))))</f>
        <v/>
      </c>
      <c r="F846" s="45">
        <f>IF(B846="","",IF(COUNTIFS('Histórico'!$B$6:$B$305,B846,'Histórico'!$L$6:$L$305,"OK",'Histórico'!$M$6:$M$305,MONTH(A846),'Histórico'!$A$6:$A$305,"&lt;="&amp;'Parâmetros'!$B$2)&gt;='Parâmetros'!$B$12,MAX('Parâmetros'!$B$13,MIN('Parâmetros'!$B$14,IFERROR(AVERAGEIFS('Histórico'!$H$6:$H$305,'Histórico'!$B$6:$B$305,B846,'Histórico'!$L$6:$L$305,"OK",'Histórico'!$M$6:$M$305,MONTH(A846),'Histórico'!$A$6:$A$305,"&lt;="&amp;'Parâmetros'!$B$2)/AVERAGEIFS('Histórico'!$H$6:$H$305,'Histórico'!$B$6:$B$305,B846,'Histórico'!$L$6:$L$305,"OK",'Histórico'!$A$6:$A$305,"&lt;="&amp;'Parâmetros'!$B$2),1))),1))</f>
        <v/>
      </c>
      <c r="G846" s="45">
        <f>IF(OR(A846="",B846=""),"",MAX(0.1,1+SUMPRODUCT(--('Eventos'!$B$6:$B$105&lt;=EOMONTH(A846,0)),--('Eventos'!$C$6:$C$105&gt;=A846),--((('Eventos'!$D$6:$D$105=B846)+('Eventos'!$D$6:$D$105="TODOS"))&gt;0),--('Eventos'!$G$6:$G$105="Ativo"),--('Eventos'!$I$6:$I$105="OK"),'Eventos'!$F$6:$F$105)))</f>
        <v/>
      </c>
      <c r="H846" s="44">
        <f>IF(OR(B846="",E846=""),"",MAX(0,E846*F846*G846))</f>
        <v/>
      </c>
      <c r="I846" s="44">
        <f>IF(H846="","",H846*'Parâmetros'!$B$6)</f>
        <v/>
      </c>
      <c r="J846" s="44">
        <f>IF(H846="","",H846*'Parâmetros'!$B$7)</f>
        <v/>
      </c>
      <c r="K846" s="44">
        <f>IF(H846="","",H846*'Parâmetros'!$B$8)</f>
        <v/>
      </c>
      <c r="L846" s="44">
        <f>IF(H846="","",IF('Parâmetros'!$B$5="Conservador",I846,IF('Parâmetros'!$B$5="Otimista",K846,J846)))</f>
        <v/>
      </c>
      <c r="M846" s="46">
        <f>IF(B846="","",IF(COUNTIFS('Histórico'!$B$6:$B$305,B846,'Histórico'!$J$6:$J$305,"&lt;&gt;")&gt;='Parâmetros'!$B$10,AVERAGEIFS('Histórico'!$K$6:$K$305,'Histórico'!$B$6:$B$305,B846,'Histórico'!$J$6:$J$305,"&lt;&gt;"),'Parâmetros'!$B$9))</f>
        <v/>
      </c>
      <c r="N846" s="44">
        <f>IF(L846="","",MAX(0,L846*(1-M846)))</f>
        <v/>
      </c>
      <c r="O846" s="44">
        <f>IF(L846="","",L846*(1+M846))</f>
        <v/>
      </c>
      <c r="P846" s="44">
        <f>IF(L846="","",IF(INDEX('Parâmetros'!$E$18:$E$117,MATCH(B846,'Parâmetros'!$A$18:$A$117,0))="","",INDEX('Parâmetros'!$E$18:$E$117,MATCH(B846,'Parâmetros'!$A$18:$A$117,0))+N(INDEX('Parâmetros'!$F$18:$F$117,MATCH(B846,'Parâmetros'!$A$18:$A$117,0)))-SUMIFS($L$6:L846,$B$6:B846,B846,$A$6:A846,"&lt;="&amp;A846)))</f>
        <v/>
      </c>
      <c r="Q846" s="44">
        <f>IF(P846="","",MAX(0,-P846))</f>
        <v/>
      </c>
      <c r="R846" s="43">
        <f>IF(B846="","",IF(L846="","SEM BASE",IF(P846="","ESTOQUE NÃO INFORMADO",IF(P846&lt;0,"RUPTURA PREVISTA",IF(D846="Sem histórico","USAR DEMANDA INICIAL",IF(D846="Histórico insuficiente","HISTÓRICO INSUFICIENTE","OK"))))))</f>
        <v/>
      </c>
    </row>
    <row r="847">
      <c r="A847" s="42">
        <f>IF(B847="","",EDATE(EOMONTH('Parâmetros'!$B$2,0)+1,MOD(ROW()-6,12)))</f>
        <v/>
      </c>
      <c r="B84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47" s="43">
        <f>IF(B847="","",INDEX('Parâmetros'!$B$18:$B$117,MATCH(B847,'Parâmetros'!$A$18:$A$117,0)))</f>
        <v/>
      </c>
      <c r="D847" s="43">
        <f>IF(B847="","",INDEX('Parâmetros'!$I$18:$I$117,MATCH(B847,'Parâmetros'!$A$18:$A$117,0)))</f>
        <v/>
      </c>
      <c r="E847" s="44">
        <f>IF(B847="","",IF(COUNTIFS('Histórico'!$B$6:$B$305,B847,'Histórico'!$A$6:$A$305,"&gt;="&amp;EDATE(EOMONTH('Parâmetros'!$B$2,0)+1,-'Parâmetros'!$B$4),'Histórico'!$A$6:$A$305,"&lt;="&amp;'Parâmetros'!$B$2,'Histórico'!$L$6:$L$305,"OK")&gt;='Parâmetros'!$B$11,AVERAGEIFS('Histórico'!$H$6:$H$305,'Histórico'!$B$6:$B$305,B847,'Histórico'!$A$6:$A$305,"&gt;="&amp;EDATE(EOMONTH('Parâmetros'!$B$2,0)+1,-'Parâmetros'!$B$4),'Histórico'!$A$6:$A$305,"&lt;="&amp;'Parâmetros'!$B$2,'Histórico'!$L$6:$L$305,"OK"),IF(INDEX('Parâmetros'!$G$18:$G$117,MATCH(B847,'Parâmetros'!$A$18:$A$117,0))="","",INDEX('Parâmetros'!$G$18:$G$117,MATCH(B847,'Parâmetros'!$A$18:$A$117,0)))))</f>
        <v/>
      </c>
      <c r="F847" s="45">
        <f>IF(B847="","",IF(COUNTIFS('Histórico'!$B$6:$B$305,B847,'Histórico'!$L$6:$L$305,"OK",'Histórico'!$M$6:$M$305,MONTH(A847),'Histórico'!$A$6:$A$305,"&lt;="&amp;'Parâmetros'!$B$2)&gt;='Parâmetros'!$B$12,MAX('Parâmetros'!$B$13,MIN('Parâmetros'!$B$14,IFERROR(AVERAGEIFS('Histórico'!$H$6:$H$305,'Histórico'!$B$6:$B$305,B847,'Histórico'!$L$6:$L$305,"OK",'Histórico'!$M$6:$M$305,MONTH(A847),'Histórico'!$A$6:$A$305,"&lt;="&amp;'Parâmetros'!$B$2)/AVERAGEIFS('Histórico'!$H$6:$H$305,'Histórico'!$B$6:$B$305,B847,'Histórico'!$L$6:$L$305,"OK",'Histórico'!$A$6:$A$305,"&lt;="&amp;'Parâmetros'!$B$2),1))),1))</f>
        <v/>
      </c>
      <c r="G847" s="45">
        <f>IF(OR(A847="",B847=""),"",MAX(0.1,1+SUMPRODUCT(--('Eventos'!$B$6:$B$105&lt;=EOMONTH(A847,0)),--('Eventos'!$C$6:$C$105&gt;=A847),--((('Eventos'!$D$6:$D$105=B847)+('Eventos'!$D$6:$D$105="TODOS"))&gt;0),--('Eventos'!$G$6:$G$105="Ativo"),--('Eventos'!$I$6:$I$105="OK"),'Eventos'!$F$6:$F$105)))</f>
        <v/>
      </c>
      <c r="H847" s="44">
        <f>IF(OR(B847="",E847=""),"",MAX(0,E847*F847*G847))</f>
        <v/>
      </c>
      <c r="I847" s="44">
        <f>IF(H847="","",H847*'Parâmetros'!$B$6)</f>
        <v/>
      </c>
      <c r="J847" s="44">
        <f>IF(H847="","",H847*'Parâmetros'!$B$7)</f>
        <v/>
      </c>
      <c r="K847" s="44">
        <f>IF(H847="","",H847*'Parâmetros'!$B$8)</f>
        <v/>
      </c>
      <c r="L847" s="44">
        <f>IF(H847="","",IF('Parâmetros'!$B$5="Conservador",I847,IF('Parâmetros'!$B$5="Otimista",K847,J847)))</f>
        <v/>
      </c>
      <c r="M847" s="46">
        <f>IF(B847="","",IF(COUNTIFS('Histórico'!$B$6:$B$305,B847,'Histórico'!$J$6:$J$305,"&lt;&gt;")&gt;='Parâmetros'!$B$10,AVERAGEIFS('Histórico'!$K$6:$K$305,'Histórico'!$B$6:$B$305,B847,'Histórico'!$J$6:$J$305,"&lt;&gt;"),'Parâmetros'!$B$9))</f>
        <v/>
      </c>
      <c r="N847" s="44">
        <f>IF(L847="","",MAX(0,L847*(1-M847)))</f>
        <v/>
      </c>
      <c r="O847" s="44">
        <f>IF(L847="","",L847*(1+M847))</f>
        <v/>
      </c>
      <c r="P847" s="44">
        <f>IF(L847="","",IF(INDEX('Parâmetros'!$E$18:$E$117,MATCH(B847,'Parâmetros'!$A$18:$A$117,0))="","",INDEX('Parâmetros'!$E$18:$E$117,MATCH(B847,'Parâmetros'!$A$18:$A$117,0))+N(INDEX('Parâmetros'!$F$18:$F$117,MATCH(B847,'Parâmetros'!$A$18:$A$117,0)))-SUMIFS($L$6:L847,$B$6:B847,B847,$A$6:A847,"&lt;="&amp;A847)))</f>
        <v/>
      </c>
      <c r="Q847" s="44">
        <f>IF(P847="","",MAX(0,-P847))</f>
        <v/>
      </c>
      <c r="R847" s="43">
        <f>IF(B847="","",IF(L847="","SEM BASE",IF(P847="","ESTOQUE NÃO INFORMADO",IF(P847&lt;0,"RUPTURA PREVISTA",IF(D847="Sem histórico","USAR DEMANDA INICIAL",IF(D847="Histórico insuficiente","HISTÓRICO INSUFICIENTE","OK"))))))</f>
        <v/>
      </c>
    </row>
    <row r="848">
      <c r="A848" s="42">
        <f>IF(B848="","",EDATE(EOMONTH('Parâmetros'!$B$2,0)+1,MOD(ROW()-6,12)))</f>
        <v/>
      </c>
      <c r="B84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48" s="43">
        <f>IF(B848="","",INDEX('Parâmetros'!$B$18:$B$117,MATCH(B848,'Parâmetros'!$A$18:$A$117,0)))</f>
        <v/>
      </c>
      <c r="D848" s="43">
        <f>IF(B848="","",INDEX('Parâmetros'!$I$18:$I$117,MATCH(B848,'Parâmetros'!$A$18:$A$117,0)))</f>
        <v/>
      </c>
      <c r="E848" s="44">
        <f>IF(B848="","",IF(COUNTIFS('Histórico'!$B$6:$B$305,B848,'Histórico'!$A$6:$A$305,"&gt;="&amp;EDATE(EOMONTH('Parâmetros'!$B$2,0)+1,-'Parâmetros'!$B$4),'Histórico'!$A$6:$A$305,"&lt;="&amp;'Parâmetros'!$B$2,'Histórico'!$L$6:$L$305,"OK")&gt;='Parâmetros'!$B$11,AVERAGEIFS('Histórico'!$H$6:$H$305,'Histórico'!$B$6:$B$305,B848,'Histórico'!$A$6:$A$305,"&gt;="&amp;EDATE(EOMONTH('Parâmetros'!$B$2,0)+1,-'Parâmetros'!$B$4),'Histórico'!$A$6:$A$305,"&lt;="&amp;'Parâmetros'!$B$2,'Histórico'!$L$6:$L$305,"OK"),IF(INDEX('Parâmetros'!$G$18:$G$117,MATCH(B848,'Parâmetros'!$A$18:$A$117,0))="","",INDEX('Parâmetros'!$G$18:$G$117,MATCH(B848,'Parâmetros'!$A$18:$A$117,0)))))</f>
        <v/>
      </c>
      <c r="F848" s="45">
        <f>IF(B848="","",IF(COUNTIFS('Histórico'!$B$6:$B$305,B848,'Histórico'!$L$6:$L$305,"OK",'Histórico'!$M$6:$M$305,MONTH(A848),'Histórico'!$A$6:$A$305,"&lt;="&amp;'Parâmetros'!$B$2)&gt;='Parâmetros'!$B$12,MAX('Parâmetros'!$B$13,MIN('Parâmetros'!$B$14,IFERROR(AVERAGEIFS('Histórico'!$H$6:$H$305,'Histórico'!$B$6:$B$305,B848,'Histórico'!$L$6:$L$305,"OK",'Histórico'!$M$6:$M$305,MONTH(A848),'Histórico'!$A$6:$A$305,"&lt;="&amp;'Parâmetros'!$B$2)/AVERAGEIFS('Histórico'!$H$6:$H$305,'Histórico'!$B$6:$B$305,B848,'Histórico'!$L$6:$L$305,"OK",'Histórico'!$A$6:$A$305,"&lt;="&amp;'Parâmetros'!$B$2),1))),1))</f>
        <v/>
      </c>
      <c r="G848" s="45">
        <f>IF(OR(A848="",B848=""),"",MAX(0.1,1+SUMPRODUCT(--('Eventos'!$B$6:$B$105&lt;=EOMONTH(A848,0)),--('Eventos'!$C$6:$C$105&gt;=A848),--((('Eventos'!$D$6:$D$105=B848)+('Eventos'!$D$6:$D$105="TODOS"))&gt;0),--('Eventos'!$G$6:$G$105="Ativo"),--('Eventos'!$I$6:$I$105="OK"),'Eventos'!$F$6:$F$105)))</f>
        <v/>
      </c>
      <c r="H848" s="44">
        <f>IF(OR(B848="",E848=""),"",MAX(0,E848*F848*G848))</f>
        <v/>
      </c>
      <c r="I848" s="44">
        <f>IF(H848="","",H848*'Parâmetros'!$B$6)</f>
        <v/>
      </c>
      <c r="J848" s="44">
        <f>IF(H848="","",H848*'Parâmetros'!$B$7)</f>
        <v/>
      </c>
      <c r="K848" s="44">
        <f>IF(H848="","",H848*'Parâmetros'!$B$8)</f>
        <v/>
      </c>
      <c r="L848" s="44">
        <f>IF(H848="","",IF('Parâmetros'!$B$5="Conservador",I848,IF('Parâmetros'!$B$5="Otimista",K848,J848)))</f>
        <v/>
      </c>
      <c r="M848" s="46">
        <f>IF(B848="","",IF(COUNTIFS('Histórico'!$B$6:$B$305,B848,'Histórico'!$J$6:$J$305,"&lt;&gt;")&gt;='Parâmetros'!$B$10,AVERAGEIFS('Histórico'!$K$6:$K$305,'Histórico'!$B$6:$B$305,B848,'Histórico'!$J$6:$J$305,"&lt;&gt;"),'Parâmetros'!$B$9))</f>
        <v/>
      </c>
      <c r="N848" s="44">
        <f>IF(L848="","",MAX(0,L848*(1-M848)))</f>
        <v/>
      </c>
      <c r="O848" s="44">
        <f>IF(L848="","",L848*(1+M848))</f>
        <v/>
      </c>
      <c r="P848" s="44">
        <f>IF(L848="","",IF(INDEX('Parâmetros'!$E$18:$E$117,MATCH(B848,'Parâmetros'!$A$18:$A$117,0))="","",INDEX('Parâmetros'!$E$18:$E$117,MATCH(B848,'Parâmetros'!$A$18:$A$117,0))+N(INDEX('Parâmetros'!$F$18:$F$117,MATCH(B848,'Parâmetros'!$A$18:$A$117,0)))-SUMIFS($L$6:L848,$B$6:B848,B848,$A$6:A848,"&lt;="&amp;A848)))</f>
        <v/>
      </c>
      <c r="Q848" s="44">
        <f>IF(P848="","",MAX(0,-P848))</f>
        <v/>
      </c>
      <c r="R848" s="43">
        <f>IF(B848="","",IF(L848="","SEM BASE",IF(P848="","ESTOQUE NÃO INFORMADO",IF(P848&lt;0,"RUPTURA PREVISTA",IF(D848="Sem histórico","USAR DEMANDA INICIAL",IF(D848="Histórico insuficiente","HISTÓRICO INSUFICIENTE","OK"))))))</f>
        <v/>
      </c>
    </row>
    <row r="849">
      <c r="A849" s="42">
        <f>IF(B849="","",EDATE(EOMONTH('Parâmetros'!$B$2,0)+1,MOD(ROW()-6,12)))</f>
        <v/>
      </c>
      <c r="B84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49" s="43">
        <f>IF(B849="","",INDEX('Parâmetros'!$B$18:$B$117,MATCH(B849,'Parâmetros'!$A$18:$A$117,0)))</f>
        <v/>
      </c>
      <c r="D849" s="43">
        <f>IF(B849="","",INDEX('Parâmetros'!$I$18:$I$117,MATCH(B849,'Parâmetros'!$A$18:$A$117,0)))</f>
        <v/>
      </c>
      <c r="E849" s="44">
        <f>IF(B849="","",IF(COUNTIFS('Histórico'!$B$6:$B$305,B849,'Histórico'!$A$6:$A$305,"&gt;="&amp;EDATE(EOMONTH('Parâmetros'!$B$2,0)+1,-'Parâmetros'!$B$4),'Histórico'!$A$6:$A$305,"&lt;="&amp;'Parâmetros'!$B$2,'Histórico'!$L$6:$L$305,"OK")&gt;='Parâmetros'!$B$11,AVERAGEIFS('Histórico'!$H$6:$H$305,'Histórico'!$B$6:$B$305,B849,'Histórico'!$A$6:$A$305,"&gt;="&amp;EDATE(EOMONTH('Parâmetros'!$B$2,0)+1,-'Parâmetros'!$B$4),'Histórico'!$A$6:$A$305,"&lt;="&amp;'Parâmetros'!$B$2,'Histórico'!$L$6:$L$305,"OK"),IF(INDEX('Parâmetros'!$G$18:$G$117,MATCH(B849,'Parâmetros'!$A$18:$A$117,0))="","",INDEX('Parâmetros'!$G$18:$G$117,MATCH(B849,'Parâmetros'!$A$18:$A$117,0)))))</f>
        <v/>
      </c>
      <c r="F849" s="45">
        <f>IF(B849="","",IF(COUNTIFS('Histórico'!$B$6:$B$305,B849,'Histórico'!$L$6:$L$305,"OK",'Histórico'!$M$6:$M$305,MONTH(A849),'Histórico'!$A$6:$A$305,"&lt;="&amp;'Parâmetros'!$B$2)&gt;='Parâmetros'!$B$12,MAX('Parâmetros'!$B$13,MIN('Parâmetros'!$B$14,IFERROR(AVERAGEIFS('Histórico'!$H$6:$H$305,'Histórico'!$B$6:$B$305,B849,'Histórico'!$L$6:$L$305,"OK",'Histórico'!$M$6:$M$305,MONTH(A849),'Histórico'!$A$6:$A$305,"&lt;="&amp;'Parâmetros'!$B$2)/AVERAGEIFS('Histórico'!$H$6:$H$305,'Histórico'!$B$6:$B$305,B849,'Histórico'!$L$6:$L$305,"OK",'Histórico'!$A$6:$A$305,"&lt;="&amp;'Parâmetros'!$B$2),1))),1))</f>
        <v/>
      </c>
      <c r="G849" s="45">
        <f>IF(OR(A849="",B849=""),"",MAX(0.1,1+SUMPRODUCT(--('Eventos'!$B$6:$B$105&lt;=EOMONTH(A849,0)),--('Eventos'!$C$6:$C$105&gt;=A849),--((('Eventos'!$D$6:$D$105=B849)+('Eventos'!$D$6:$D$105="TODOS"))&gt;0),--('Eventos'!$G$6:$G$105="Ativo"),--('Eventos'!$I$6:$I$105="OK"),'Eventos'!$F$6:$F$105)))</f>
        <v/>
      </c>
      <c r="H849" s="44">
        <f>IF(OR(B849="",E849=""),"",MAX(0,E849*F849*G849))</f>
        <v/>
      </c>
      <c r="I849" s="44">
        <f>IF(H849="","",H849*'Parâmetros'!$B$6)</f>
        <v/>
      </c>
      <c r="J849" s="44">
        <f>IF(H849="","",H849*'Parâmetros'!$B$7)</f>
        <v/>
      </c>
      <c r="K849" s="44">
        <f>IF(H849="","",H849*'Parâmetros'!$B$8)</f>
        <v/>
      </c>
      <c r="L849" s="44">
        <f>IF(H849="","",IF('Parâmetros'!$B$5="Conservador",I849,IF('Parâmetros'!$B$5="Otimista",K849,J849)))</f>
        <v/>
      </c>
      <c r="M849" s="46">
        <f>IF(B849="","",IF(COUNTIFS('Histórico'!$B$6:$B$305,B849,'Histórico'!$J$6:$J$305,"&lt;&gt;")&gt;='Parâmetros'!$B$10,AVERAGEIFS('Histórico'!$K$6:$K$305,'Histórico'!$B$6:$B$305,B849,'Histórico'!$J$6:$J$305,"&lt;&gt;"),'Parâmetros'!$B$9))</f>
        <v/>
      </c>
      <c r="N849" s="44">
        <f>IF(L849="","",MAX(0,L849*(1-M849)))</f>
        <v/>
      </c>
      <c r="O849" s="44">
        <f>IF(L849="","",L849*(1+M849))</f>
        <v/>
      </c>
      <c r="P849" s="44">
        <f>IF(L849="","",IF(INDEX('Parâmetros'!$E$18:$E$117,MATCH(B849,'Parâmetros'!$A$18:$A$117,0))="","",INDEX('Parâmetros'!$E$18:$E$117,MATCH(B849,'Parâmetros'!$A$18:$A$117,0))+N(INDEX('Parâmetros'!$F$18:$F$117,MATCH(B849,'Parâmetros'!$A$18:$A$117,0)))-SUMIFS($L$6:L849,$B$6:B849,B849,$A$6:A849,"&lt;="&amp;A849)))</f>
        <v/>
      </c>
      <c r="Q849" s="44">
        <f>IF(P849="","",MAX(0,-P849))</f>
        <v/>
      </c>
      <c r="R849" s="43">
        <f>IF(B849="","",IF(L849="","SEM BASE",IF(P849="","ESTOQUE NÃO INFORMADO",IF(P849&lt;0,"RUPTURA PREVISTA",IF(D849="Sem histórico","USAR DEMANDA INICIAL",IF(D849="Histórico insuficiente","HISTÓRICO INSUFICIENTE","OK"))))))</f>
        <v/>
      </c>
    </row>
    <row r="850">
      <c r="A850" s="42">
        <f>IF(B850="","",EDATE(EOMONTH('Parâmetros'!$B$2,0)+1,MOD(ROW()-6,12)))</f>
        <v/>
      </c>
      <c r="B85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50" s="43">
        <f>IF(B850="","",INDEX('Parâmetros'!$B$18:$B$117,MATCH(B850,'Parâmetros'!$A$18:$A$117,0)))</f>
        <v/>
      </c>
      <c r="D850" s="43">
        <f>IF(B850="","",INDEX('Parâmetros'!$I$18:$I$117,MATCH(B850,'Parâmetros'!$A$18:$A$117,0)))</f>
        <v/>
      </c>
      <c r="E850" s="44">
        <f>IF(B850="","",IF(COUNTIFS('Histórico'!$B$6:$B$305,B850,'Histórico'!$A$6:$A$305,"&gt;="&amp;EDATE(EOMONTH('Parâmetros'!$B$2,0)+1,-'Parâmetros'!$B$4),'Histórico'!$A$6:$A$305,"&lt;="&amp;'Parâmetros'!$B$2,'Histórico'!$L$6:$L$305,"OK")&gt;='Parâmetros'!$B$11,AVERAGEIFS('Histórico'!$H$6:$H$305,'Histórico'!$B$6:$B$305,B850,'Histórico'!$A$6:$A$305,"&gt;="&amp;EDATE(EOMONTH('Parâmetros'!$B$2,0)+1,-'Parâmetros'!$B$4),'Histórico'!$A$6:$A$305,"&lt;="&amp;'Parâmetros'!$B$2,'Histórico'!$L$6:$L$305,"OK"),IF(INDEX('Parâmetros'!$G$18:$G$117,MATCH(B850,'Parâmetros'!$A$18:$A$117,0))="","",INDEX('Parâmetros'!$G$18:$G$117,MATCH(B850,'Parâmetros'!$A$18:$A$117,0)))))</f>
        <v/>
      </c>
      <c r="F850" s="45">
        <f>IF(B850="","",IF(COUNTIFS('Histórico'!$B$6:$B$305,B850,'Histórico'!$L$6:$L$305,"OK",'Histórico'!$M$6:$M$305,MONTH(A850),'Histórico'!$A$6:$A$305,"&lt;="&amp;'Parâmetros'!$B$2)&gt;='Parâmetros'!$B$12,MAX('Parâmetros'!$B$13,MIN('Parâmetros'!$B$14,IFERROR(AVERAGEIFS('Histórico'!$H$6:$H$305,'Histórico'!$B$6:$B$305,B850,'Histórico'!$L$6:$L$305,"OK",'Histórico'!$M$6:$M$305,MONTH(A850),'Histórico'!$A$6:$A$305,"&lt;="&amp;'Parâmetros'!$B$2)/AVERAGEIFS('Histórico'!$H$6:$H$305,'Histórico'!$B$6:$B$305,B850,'Histórico'!$L$6:$L$305,"OK",'Histórico'!$A$6:$A$305,"&lt;="&amp;'Parâmetros'!$B$2),1))),1))</f>
        <v/>
      </c>
      <c r="G850" s="45">
        <f>IF(OR(A850="",B850=""),"",MAX(0.1,1+SUMPRODUCT(--('Eventos'!$B$6:$B$105&lt;=EOMONTH(A850,0)),--('Eventos'!$C$6:$C$105&gt;=A850),--((('Eventos'!$D$6:$D$105=B850)+('Eventos'!$D$6:$D$105="TODOS"))&gt;0),--('Eventos'!$G$6:$G$105="Ativo"),--('Eventos'!$I$6:$I$105="OK"),'Eventos'!$F$6:$F$105)))</f>
        <v/>
      </c>
      <c r="H850" s="44">
        <f>IF(OR(B850="",E850=""),"",MAX(0,E850*F850*G850))</f>
        <v/>
      </c>
      <c r="I850" s="44">
        <f>IF(H850="","",H850*'Parâmetros'!$B$6)</f>
        <v/>
      </c>
      <c r="J850" s="44">
        <f>IF(H850="","",H850*'Parâmetros'!$B$7)</f>
        <v/>
      </c>
      <c r="K850" s="44">
        <f>IF(H850="","",H850*'Parâmetros'!$B$8)</f>
        <v/>
      </c>
      <c r="L850" s="44">
        <f>IF(H850="","",IF('Parâmetros'!$B$5="Conservador",I850,IF('Parâmetros'!$B$5="Otimista",K850,J850)))</f>
        <v/>
      </c>
      <c r="M850" s="46">
        <f>IF(B850="","",IF(COUNTIFS('Histórico'!$B$6:$B$305,B850,'Histórico'!$J$6:$J$305,"&lt;&gt;")&gt;='Parâmetros'!$B$10,AVERAGEIFS('Histórico'!$K$6:$K$305,'Histórico'!$B$6:$B$305,B850,'Histórico'!$J$6:$J$305,"&lt;&gt;"),'Parâmetros'!$B$9))</f>
        <v/>
      </c>
      <c r="N850" s="44">
        <f>IF(L850="","",MAX(0,L850*(1-M850)))</f>
        <v/>
      </c>
      <c r="O850" s="44">
        <f>IF(L850="","",L850*(1+M850))</f>
        <v/>
      </c>
      <c r="P850" s="44">
        <f>IF(L850="","",IF(INDEX('Parâmetros'!$E$18:$E$117,MATCH(B850,'Parâmetros'!$A$18:$A$117,0))="","",INDEX('Parâmetros'!$E$18:$E$117,MATCH(B850,'Parâmetros'!$A$18:$A$117,0))+N(INDEX('Parâmetros'!$F$18:$F$117,MATCH(B850,'Parâmetros'!$A$18:$A$117,0)))-SUMIFS($L$6:L850,$B$6:B850,B850,$A$6:A850,"&lt;="&amp;A850)))</f>
        <v/>
      </c>
      <c r="Q850" s="44">
        <f>IF(P850="","",MAX(0,-P850))</f>
        <v/>
      </c>
      <c r="R850" s="43">
        <f>IF(B850="","",IF(L850="","SEM BASE",IF(P850="","ESTOQUE NÃO INFORMADO",IF(P850&lt;0,"RUPTURA PREVISTA",IF(D850="Sem histórico","USAR DEMANDA INICIAL",IF(D850="Histórico insuficiente","HISTÓRICO INSUFICIENTE","OK"))))))</f>
        <v/>
      </c>
    </row>
    <row r="851">
      <c r="A851" s="42">
        <f>IF(B851="","",EDATE(EOMONTH('Parâmetros'!$B$2,0)+1,MOD(ROW()-6,12)))</f>
        <v/>
      </c>
      <c r="B85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51" s="43">
        <f>IF(B851="","",INDEX('Parâmetros'!$B$18:$B$117,MATCH(B851,'Parâmetros'!$A$18:$A$117,0)))</f>
        <v/>
      </c>
      <c r="D851" s="43">
        <f>IF(B851="","",INDEX('Parâmetros'!$I$18:$I$117,MATCH(B851,'Parâmetros'!$A$18:$A$117,0)))</f>
        <v/>
      </c>
      <c r="E851" s="44">
        <f>IF(B851="","",IF(COUNTIFS('Histórico'!$B$6:$B$305,B851,'Histórico'!$A$6:$A$305,"&gt;="&amp;EDATE(EOMONTH('Parâmetros'!$B$2,0)+1,-'Parâmetros'!$B$4),'Histórico'!$A$6:$A$305,"&lt;="&amp;'Parâmetros'!$B$2,'Histórico'!$L$6:$L$305,"OK")&gt;='Parâmetros'!$B$11,AVERAGEIFS('Histórico'!$H$6:$H$305,'Histórico'!$B$6:$B$305,B851,'Histórico'!$A$6:$A$305,"&gt;="&amp;EDATE(EOMONTH('Parâmetros'!$B$2,0)+1,-'Parâmetros'!$B$4),'Histórico'!$A$6:$A$305,"&lt;="&amp;'Parâmetros'!$B$2,'Histórico'!$L$6:$L$305,"OK"),IF(INDEX('Parâmetros'!$G$18:$G$117,MATCH(B851,'Parâmetros'!$A$18:$A$117,0))="","",INDEX('Parâmetros'!$G$18:$G$117,MATCH(B851,'Parâmetros'!$A$18:$A$117,0)))))</f>
        <v/>
      </c>
      <c r="F851" s="45">
        <f>IF(B851="","",IF(COUNTIFS('Histórico'!$B$6:$B$305,B851,'Histórico'!$L$6:$L$305,"OK",'Histórico'!$M$6:$M$305,MONTH(A851),'Histórico'!$A$6:$A$305,"&lt;="&amp;'Parâmetros'!$B$2)&gt;='Parâmetros'!$B$12,MAX('Parâmetros'!$B$13,MIN('Parâmetros'!$B$14,IFERROR(AVERAGEIFS('Histórico'!$H$6:$H$305,'Histórico'!$B$6:$B$305,B851,'Histórico'!$L$6:$L$305,"OK",'Histórico'!$M$6:$M$305,MONTH(A851),'Histórico'!$A$6:$A$305,"&lt;="&amp;'Parâmetros'!$B$2)/AVERAGEIFS('Histórico'!$H$6:$H$305,'Histórico'!$B$6:$B$305,B851,'Histórico'!$L$6:$L$305,"OK",'Histórico'!$A$6:$A$305,"&lt;="&amp;'Parâmetros'!$B$2),1))),1))</f>
        <v/>
      </c>
      <c r="G851" s="45">
        <f>IF(OR(A851="",B851=""),"",MAX(0.1,1+SUMPRODUCT(--('Eventos'!$B$6:$B$105&lt;=EOMONTH(A851,0)),--('Eventos'!$C$6:$C$105&gt;=A851),--((('Eventos'!$D$6:$D$105=B851)+('Eventos'!$D$6:$D$105="TODOS"))&gt;0),--('Eventos'!$G$6:$G$105="Ativo"),--('Eventos'!$I$6:$I$105="OK"),'Eventos'!$F$6:$F$105)))</f>
        <v/>
      </c>
      <c r="H851" s="44">
        <f>IF(OR(B851="",E851=""),"",MAX(0,E851*F851*G851))</f>
        <v/>
      </c>
      <c r="I851" s="44">
        <f>IF(H851="","",H851*'Parâmetros'!$B$6)</f>
        <v/>
      </c>
      <c r="J851" s="44">
        <f>IF(H851="","",H851*'Parâmetros'!$B$7)</f>
        <v/>
      </c>
      <c r="K851" s="44">
        <f>IF(H851="","",H851*'Parâmetros'!$B$8)</f>
        <v/>
      </c>
      <c r="L851" s="44">
        <f>IF(H851="","",IF('Parâmetros'!$B$5="Conservador",I851,IF('Parâmetros'!$B$5="Otimista",K851,J851)))</f>
        <v/>
      </c>
      <c r="M851" s="46">
        <f>IF(B851="","",IF(COUNTIFS('Histórico'!$B$6:$B$305,B851,'Histórico'!$J$6:$J$305,"&lt;&gt;")&gt;='Parâmetros'!$B$10,AVERAGEIFS('Histórico'!$K$6:$K$305,'Histórico'!$B$6:$B$305,B851,'Histórico'!$J$6:$J$305,"&lt;&gt;"),'Parâmetros'!$B$9))</f>
        <v/>
      </c>
      <c r="N851" s="44">
        <f>IF(L851="","",MAX(0,L851*(1-M851)))</f>
        <v/>
      </c>
      <c r="O851" s="44">
        <f>IF(L851="","",L851*(1+M851))</f>
        <v/>
      </c>
      <c r="P851" s="44">
        <f>IF(L851="","",IF(INDEX('Parâmetros'!$E$18:$E$117,MATCH(B851,'Parâmetros'!$A$18:$A$117,0))="","",INDEX('Parâmetros'!$E$18:$E$117,MATCH(B851,'Parâmetros'!$A$18:$A$117,0))+N(INDEX('Parâmetros'!$F$18:$F$117,MATCH(B851,'Parâmetros'!$A$18:$A$117,0)))-SUMIFS($L$6:L851,$B$6:B851,B851,$A$6:A851,"&lt;="&amp;A851)))</f>
        <v/>
      </c>
      <c r="Q851" s="44">
        <f>IF(P851="","",MAX(0,-P851))</f>
        <v/>
      </c>
      <c r="R851" s="43">
        <f>IF(B851="","",IF(L851="","SEM BASE",IF(P851="","ESTOQUE NÃO INFORMADO",IF(P851&lt;0,"RUPTURA PREVISTA",IF(D851="Sem histórico","USAR DEMANDA INICIAL",IF(D851="Histórico insuficiente","HISTÓRICO INSUFICIENTE","OK"))))))</f>
        <v/>
      </c>
    </row>
    <row r="852">
      <c r="A852" s="42">
        <f>IF(B852="","",EDATE(EOMONTH('Parâmetros'!$B$2,0)+1,MOD(ROW()-6,12)))</f>
        <v/>
      </c>
      <c r="B85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52" s="43">
        <f>IF(B852="","",INDEX('Parâmetros'!$B$18:$B$117,MATCH(B852,'Parâmetros'!$A$18:$A$117,0)))</f>
        <v/>
      </c>
      <c r="D852" s="43">
        <f>IF(B852="","",INDEX('Parâmetros'!$I$18:$I$117,MATCH(B852,'Parâmetros'!$A$18:$A$117,0)))</f>
        <v/>
      </c>
      <c r="E852" s="44">
        <f>IF(B852="","",IF(COUNTIFS('Histórico'!$B$6:$B$305,B852,'Histórico'!$A$6:$A$305,"&gt;="&amp;EDATE(EOMONTH('Parâmetros'!$B$2,0)+1,-'Parâmetros'!$B$4),'Histórico'!$A$6:$A$305,"&lt;="&amp;'Parâmetros'!$B$2,'Histórico'!$L$6:$L$305,"OK")&gt;='Parâmetros'!$B$11,AVERAGEIFS('Histórico'!$H$6:$H$305,'Histórico'!$B$6:$B$305,B852,'Histórico'!$A$6:$A$305,"&gt;="&amp;EDATE(EOMONTH('Parâmetros'!$B$2,0)+1,-'Parâmetros'!$B$4),'Histórico'!$A$6:$A$305,"&lt;="&amp;'Parâmetros'!$B$2,'Histórico'!$L$6:$L$305,"OK"),IF(INDEX('Parâmetros'!$G$18:$G$117,MATCH(B852,'Parâmetros'!$A$18:$A$117,0))="","",INDEX('Parâmetros'!$G$18:$G$117,MATCH(B852,'Parâmetros'!$A$18:$A$117,0)))))</f>
        <v/>
      </c>
      <c r="F852" s="45">
        <f>IF(B852="","",IF(COUNTIFS('Histórico'!$B$6:$B$305,B852,'Histórico'!$L$6:$L$305,"OK",'Histórico'!$M$6:$M$305,MONTH(A852),'Histórico'!$A$6:$A$305,"&lt;="&amp;'Parâmetros'!$B$2)&gt;='Parâmetros'!$B$12,MAX('Parâmetros'!$B$13,MIN('Parâmetros'!$B$14,IFERROR(AVERAGEIFS('Histórico'!$H$6:$H$305,'Histórico'!$B$6:$B$305,B852,'Histórico'!$L$6:$L$305,"OK",'Histórico'!$M$6:$M$305,MONTH(A852),'Histórico'!$A$6:$A$305,"&lt;="&amp;'Parâmetros'!$B$2)/AVERAGEIFS('Histórico'!$H$6:$H$305,'Histórico'!$B$6:$B$305,B852,'Histórico'!$L$6:$L$305,"OK",'Histórico'!$A$6:$A$305,"&lt;="&amp;'Parâmetros'!$B$2),1))),1))</f>
        <v/>
      </c>
      <c r="G852" s="45">
        <f>IF(OR(A852="",B852=""),"",MAX(0.1,1+SUMPRODUCT(--('Eventos'!$B$6:$B$105&lt;=EOMONTH(A852,0)),--('Eventos'!$C$6:$C$105&gt;=A852),--((('Eventos'!$D$6:$D$105=B852)+('Eventos'!$D$6:$D$105="TODOS"))&gt;0),--('Eventos'!$G$6:$G$105="Ativo"),--('Eventos'!$I$6:$I$105="OK"),'Eventos'!$F$6:$F$105)))</f>
        <v/>
      </c>
      <c r="H852" s="44">
        <f>IF(OR(B852="",E852=""),"",MAX(0,E852*F852*G852))</f>
        <v/>
      </c>
      <c r="I852" s="44">
        <f>IF(H852="","",H852*'Parâmetros'!$B$6)</f>
        <v/>
      </c>
      <c r="J852" s="44">
        <f>IF(H852="","",H852*'Parâmetros'!$B$7)</f>
        <v/>
      </c>
      <c r="K852" s="44">
        <f>IF(H852="","",H852*'Parâmetros'!$B$8)</f>
        <v/>
      </c>
      <c r="L852" s="44">
        <f>IF(H852="","",IF('Parâmetros'!$B$5="Conservador",I852,IF('Parâmetros'!$B$5="Otimista",K852,J852)))</f>
        <v/>
      </c>
      <c r="M852" s="46">
        <f>IF(B852="","",IF(COUNTIFS('Histórico'!$B$6:$B$305,B852,'Histórico'!$J$6:$J$305,"&lt;&gt;")&gt;='Parâmetros'!$B$10,AVERAGEIFS('Histórico'!$K$6:$K$305,'Histórico'!$B$6:$B$305,B852,'Histórico'!$J$6:$J$305,"&lt;&gt;"),'Parâmetros'!$B$9))</f>
        <v/>
      </c>
      <c r="N852" s="44">
        <f>IF(L852="","",MAX(0,L852*(1-M852)))</f>
        <v/>
      </c>
      <c r="O852" s="44">
        <f>IF(L852="","",L852*(1+M852))</f>
        <v/>
      </c>
      <c r="P852" s="44">
        <f>IF(L852="","",IF(INDEX('Parâmetros'!$E$18:$E$117,MATCH(B852,'Parâmetros'!$A$18:$A$117,0))="","",INDEX('Parâmetros'!$E$18:$E$117,MATCH(B852,'Parâmetros'!$A$18:$A$117,0))+N(INDEX('Parâmetros'!$F$18:$F$117,MATCH(B852,'Parâmetros'!$A$18:$A$117,0)))-SUMIFS($L$6:L852,$B$6:B852,B852,$A$6:A852,"&lt;="&amp;A852)))</f>
        <v/>
      </c>
      <c r="Q852" s="44">
        <f>IF(P852="","",MAX(0,-P852))</f>
        <v/>
      </c>
      <c r="R852" s="43">
        <f>IF(B852="","",IF(L852="","SEM BASE",IF(P852="","ESTOQUE NÃO INFORMADO",IF(P852&lt;0,"RUPTURA PREVISTA",IF(D852="Sem histórico","USAR DEMANDA INICIAL",IF(D852="Histórico insuficiente","HISTÓRICO INSUFICIENTE","OK"))))))</f>
        <v/>
      </c>
    </row>
    <row r="853">
      <c r="A853" s="42">
        <f>IF(B853="","",EDATE(EOMONTH('Parâmetros'!$B$2,0)+1,MOD(ROW()-6,12)))</f>
        <v/>
      </c>
      <c r="B85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53" s="43">
        <f>IF(B853="","",INDEX('Parâmetros'!$B$18:$B$117,MATCH(B853,'Parâmetros'!$A$18:$A$117,0)))</f>
        <v/>
      </c>
      <c r="D853" s="43">
        <f>IF(B853="","",INDEX('Parâmetros'!$I$18:$I$117,MATCH(B853,'Parâmetros'!$A$18:$A$117,0)))</f>
        <v/>
      </c>
      <c r="E853" s="44">
        <f>IF(B853="","",IF(COUNTIFS('Histórico'!$B$6:$B$305,B853,'Histórico'!$A$6:$A$305,"&gt;="&amp;EDATE(EOMONTH('Parâmetros'!$B$2,0)+1,-'Parâmetros'!$B$4),'Histórico'!$A$6:$A$305,"&lt;="&amp;'Parâmetros'!$B$2,'Histórico'!$L$6:$L$305,"OK")&gt;='Parâmetros'!$B$11,AVERAGEIFS('Histórico'!$H$6:$H$305,'Histórico'!$B$6:$B$305,B853,'Histórico'!$A$6:$A$305,"&gt;="&amp;EDATE(EOMONTH('Parâmetros'!$B$2,0)+1,-'Parâmetros'!$B$4),'Histórico'!$A$6:$A$305,"&lt;="&amp;'Parâmetros'!$B$2,'Histórico'!$L$6:$L$305,"OK"),IF(INDEX('Parâmetros'!$G$18:$G$117,MATCH(B853,'Parâmetros'!$A$18:$A$117,0))="","",INDEX('Parâmetros'!$G$18:$G$117,MATCH(B853,'Parâmetros'!$A$18:$A$117,0)))))</f>
        <v/>
      </c>
      <c r="F853" s="45">
        <f>IF(B853="","",IF(COUNTIFS('Histórico'!$B$6:$B$305,B853,'Histórico'!$L$6:$L$305,"OK",'Histórico'!$M$6:$M$305,MONTH(A853),'Histórico'!$A$6:$A$305,"&lt;="&amp;'Parâmetros'!$B$2)&gt;='Parâmetros'!$B$12,MAX('Parâmetros'!$B$13,MIN('Parâmetros'!$B$14,IFERROR(AVERAGEIFS('Histórico'!$H$6:$H$305,'Histórico'!$B$6:$B$305,B853,'Histórico'!$L$6:$L$305,"OK",'Histórico'!$M$6:$M$305,MONTH(A853),'Histórico'!$A$6:$A$305,"&lt;="&amp;'Parâmetros'!$B$2)/AVERAGEIFS('Histórico'!$H$6:$H$305,'Histórico'!$B$6:$B$305,B853,'Histórico'!$L$6:$L$305,"OK",'Histórico'!$A$6:$A$305,"&lt;="&amp;'Parâmetros'!$B$2),1))),1))</f>
        <v/>
      </c>
      <c r="G853" s="45">
        <f>IF(OR(A853="",B853=""),"",MAX(0.1,1+SUMPRODUCT(--('Eventos'!$B$6:$B$105&lt;=EOMONTH(A853,0)),--('Eventos'!$C$6:$C$105&gt;=A853),--((('Eventos'!$D$6:$D$105=B853)+('Eventos'!$D$6:$D$105="TODOS"))&gt;0),--('Eventos'!$G$6:$G$105="Ativo"),--('Eventos'!$I$6:$I$105="OK"),'Eventos'!$F$6:$F$105)))</f>
        <v/>
      </c>
      <c r="H853" s="44">
        <f>IF(OR(B853="",E853=""),"",MAX(0,E853*F853*G853))</f>
        <v/>
      </c>
      <c r="I853" s="44">
        <f>IF(H853="","",H853*'Parâmetros'!$B$6)</f>
        <v/>
      </c>
      <c r="J853" s="44">
        <f>IF(H853="","",H853*'Parâmetros'!$B$7)</f>
        <v/>
      </c>
      <c r="K853" s="44">
        <f>IF(H853="","",H853*'Parâmetros'!$B$8)</f>
        <v/>
      </c>
      <c r="L853" s="44">
        <f>IF(H853="","",IF('Parâmetros'!$B$5="Conservador",I853,IF('Parâmetros'!$B$5="Otimista",K853,J853)))</f>
        <v/>
      </c>
      <c r="M853" s="46">
        <f>IF(B853="","",IF(COUNTIFS('Histórico'!$B$6:$B$305,B853,'Histórico'!$J$6:$J$305,"&lt;&gt;")&gt;='Parâmetros'!$B$10,AVERAGEIFS('Histórico'!$K$6:$K$305,'Histórico'!$B$6:$B$305,B853,'Histórico'!$J$6:$J$305,"&lt;&gt;"),'Parâmetros'!$B$9))</f>
        <v/>
      </c>
      <c r="N853" s="44">
        <f>IF(L853="","",MAX(0,L853*(1-M853)))</f>
        <v/>
      </c>
      <c r="O853" s="44">
        <f>IF(L853="","",L853*(1+M853))</f>
        <v/>
      </c>
      <c r="P853" s="44">
        <f>IF(L853="","",IF(INDEX('Parâmetros'!$E$18:$E$117,MATCH(B853,'Parâmetros'!$A$18:$A$117,0))="","",INDEX('Parâmetros'!$E$18:$E$117,MATCH(B853,'Parâmetros'!$A$18:$A$117,0))+N(INDEX('Parâmetros'!$F$18:$F$117,MATCH(B853,'Parâmetros'!$A$18:$A$117,0)))-SUMIFS($L$6:L853,$B$6:B853,B853,$A$6:A853,"&lt;="&amp;A853)))</f>
        <v/>
      </c>
      <c r="Q853" s="44">
        <f>IF(P853="","",MAX(0,-P853))</f>
        <v/>
      </c>
      <c r="R853" s="43">
        <f>IF(B853="","",IF(L853="","SEM BASE",IF(P853="","ESTOQUE NÃO INFORMADO",IF(P853&lt;0,"RUPTURA PREVISTA",IF(D853="Sem histórico","USAR DEMANDA INICIAL",IF(D853="Histórico insuficiente","HISTÓRICO INSUFICIENTE","OK"))))))</f>
        <v/>
      </c>
    </row>
    <row r="854">
      <c r="A854" s="42">
        <f>IF(B854="","",EDATE(EOMONTH('Parâmetros'!$B$2,0)+1,MOD(ROW()-6,12)))</f>
        <v/>
      </c>
      <c r="B85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54" s="43">
        <f>IF(B854="","",INDEX('Parâmetros'!$B$18:$B$117,MATCH(B854,'Parâmetros'!$A$18:$A$117,0)))</f>
        <v/>
      </c>
      <c r="D854" s="43">
        <f>IF(B854="","",INDEX('Parâmetros'!$I$18:$I$117,MATCH(B854,'Parâmetros'!$A$18:$A$117,0)))</f>
        <v/>
      </c>
      <c r="E854" s="44">
        <f>IF(B854="","",IF(COUNTIFS('Histórico'!$B$6:$B$305,B854,'Histórico'!$A$6:$A$305,"&gt;="&amp;EDATE(EOMONTH('Parâmetros'!$B$2,0)+1,-'Parâmetros'!$B$4),'Histórico'!$A$6:$A$305,"&lt;="&amp;'Parâmetros'!$B$2,'Histórico'!$L$6:$L$305,"OK")&gt;='Parâmetros'!$B$11,AVERAGEIFS('Histórico'!$H$6:$H$305,'Histórico'!$B$6:$B$305,B854,'Histórico'!$A$6:$A$305,"&gt;="&amp;EDATE(EOMONTH('Parâmetros'!$B$2,0)+1,-'Parâmetros'!$B$4),'Histórico'!$A$6:$A$305,"&lt;="&amp;'Parâmetros'!$B$2,'Histórico'!$L$6:$L$305,"OK"),IF(INDEX('Parâmetros'!$G$18:$G$117,MATCH(B854,'Parâmetros'!$A$18:$A$117,0))="","",INDEX('Parâmetros'!$G$18:$G$117,MATCH(B854,'Parâmetros'!$A$18:$A$117,0)))))</f>
        <v/>
      </c>
      <c r="F854" s="45">
        <f>IF(B854="","",IF(COUNTIFS('Histórico'!$B$6:$B$305,B854,'Histórico'!$L$6:$L$305,"OK",'Histórico'!$M$6:$M$305,MONTH(A854),'Histórico'!$A$6:$A$305,"&lt;="&amp;'Parâmetros'!$B$2)&gt;='Parâmetros'!$B$12,MAX('Parâmetros'!$B$13,MIN('Parâmetros'!$B$14,IFERROR(AVERAGEIFS('Histórico'!$H$6:$H$305,'Histórico'!$B$6:$B$305,B854,'Histórico'!$L$6:$L$305,"OK",'Histórico'!$M$6:$M$305,MONTH(A854),'Histórico'!$A$6:$A$305,"&lt;="&amp;'Parâmetros'!$B$2)/AVERAGEIFS('Histórico'!$H$6:$H$305,'Histórico'!$B$6:$B$305,B854,'Histórico'!$L$6:$L$305,"OK",'Histórico'!$A$6:$A$305,"&lt;="&amp;'Parâmetros'!$B$2),1))),1))</f>
        <v/>
      </c>
      <c r="G854" s="45">
        <f>IF(OR(A854="",B854=""),"",MAX(0.1,1+SUMPRODUCT(--('Eventos'!$B$6:$B$105&lt;=EOMONTH(A854,0)),--('Eventos'!$C$6:$C$105&gt;=A854),--((('Eventos'!$D$6:$D$105=B854)+('Eventos'!$D$6:$D$105="TODOS"))&gt;0),--('Eventos'!$G$6:$G$105="Ativo"),--('Eventos'!$I$6:$I$105="OK"),'Eventos'!$F$6:$F$105)))</f>
        <v/>
      </c>
      <c r="H854" s="44">
        <f>IF(OR(B854="",E854=""),"",MAX(0,E854*F854*G854))</f>
        <v/>
      </c>
      <c r="I854" s="44">
        <f>IF(H854="","",H854*'Parâmetros'!$B$6)</f>
        <v/>
      </c>
      <c r="J854" s="44">
        <f>IF(H854="","",H854*'Parâmetros'!$B$7)</f>
        <v/>
      </c>
      <c r="K854" s="44">
        <f>IF(H854="","",H854*'Parâmetros'!$B$8)</f>
        <v/>
      </c>
      <c r="L854" s="44">
        <f>IF(H854="","",IF('Parâmetros'!$B$5="Conservador",I854,IF('Parâmetros'!$B$5="Otimista",K854,J854)))</f>
        <v/>
      </c>
      <c r="M854" s="46">
        <f>IF(B854="","",IF(COUNTIFS('Histórico'!$B$6:$B$305,B854,'Histórico'!$J$6:$J$305,"&lt;&gt;")&gt;='Parâmetros'!$B$10,AVERAGEIFS('Histórico'!$K$6:$K$305,'Histórico'!$B$6:$B$305,B854,'Histórico'!$J$6:$J$305,"&lt;&gt;"),'Parâmetros'!$B$9))</f>
        <v/>
      </c>
      <c r="N854" s="44">
        <f>IF(L854="","",MAX(0,L854*(1-M854)))</f>
        <v/>
      </c>
      <c r="O854" s="44">
        <f>IF(L854="","",L854*(1+M854))</f>
        <v/>
      </c>
      <c r="P854" s="44">
        <f>IF(L854="","",IF(INDEX('Parâmetros'!$E$18:$E$117,MATCH(B854,'Parâmetros'!$A$18:$A$117,0))="","",INDEX('Parâmetros'!$E$18:$E$117,MATCH(B854,'Parâmetros'!$A$18:$A$117,0))+N(INDEX('Parâmetros'!$F$18:$F$117,MATCH(B854,'Parâmetros'!$A$18:$A$117,0)))-SUMIFS($L$6:L854,$B$6:B854,B854,$A$6:A854,"&lt;="&amp;A854)))</f>
        <v/>
      </c>
      <c r="Q854" s="44">
        <f>IF(P854="","",MAX(0,-P854))</f>
        <v/>
      </c>
      <c r="R854" s="43">
        <f>IF(B854="","",IF(L854="","SEM BASE",IF(P854="","ESTOQUE NÃO INFORMADO",IF(P854&lt;0,"RUPTURA PREVISTA",IF(D854="Sem histórico","USAR DEMANDA INICIAL",IF(D854="Histórico insuficiente","HISTÓRICO INSUFICIENTE","OK"))))))</f>
        <v/>
      </c>
    </row>
    <row r="855">
      <c r="A855" s="42">
        <f>IF(B855="","",EDATE(EOMONTH('Parâmetros'!$B$2,0)+1,MOD(ROW()-6,12)))</f>
        <v/>
      </c>
      <c r="B85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55" s="43">
        <f>IF(B855="","",INDEX('Parâmetros'!$B$18:$B$117,MATCH(B855,'Parâmetros'!$A$18:$A$117,0)))</f>
        <v/>
      </c>
      <c r="D855" s="43">
        <f>IF(B855="","",INDEX('Parâmetros'!$I$18:$I$117,MATCH(B855,'Parâmetros'!$A$18:$A$117,0)))</f>
        <v/>
      </c>
      <c r="E855" s="44">
        <f>IF(B855="","",IF(COUNTIFS('Histórico'!$B$6:$B$305,B855,'Histórico'!$A$6:$A$305,"&gt;="&amp;EDATE(EOMONTH('Parâmetros'!$B$2,0)+1,-'Parâmetros'!$B$4),'Histórico'!$A$6:$A$305,"&lt;="&amp;'Parâmetros'!$B$2,'Histórico'!$L$6:$L$305,"OK")&gt;='Parâmetros'!$B$11,AVERAGEIFS('Histórico'!$H$6:$H$305,'Histórico'!$B$6:$B$305,B855,'Histórico'!$A$6:$A$305,"&gt;="&amp;EDATE(EOMONTH('Parâmetros'!$B$2,0)+1,-'Parâmetros'!$B$4),'Histórico'!$A$6:$A$305,"&lt;="&amp;'Parâmetros'!$B$2,'Histórico'!$L$6:$L$305,"OK"),IF(INDEX('Parâmetros'!$G$18:$G$117,MATCH(B855,'Parâmetros'!$A$18:$A$117,0))="","",INDEX('Parâmetros'!$G$18:$G$117,MATCH(B855,'Parâmetros'!$A$18:$A$117,0)))))</f>
        <v/>
      </c>
      <c r="F855" s="45">
        <f>IF(B855="","",IF(COUNTIFS('Histórico'!$B$6:$B$305,B855,'Histórico'!$L$6:$L$305,"OK",'Histórico'!$M$6:$M$305,MONTH(A855),'Histórico'!$A$6:$A$305,"&lt;="&amp;'Parâmetros'!$B$2)&gt;='Parâmetros'!$B$12,MAX('Parâmetros'!$B$13,MIN('Parâmetros'!$B$14,IFERROR(AVERAGEIFS('Histórico'!$H$6:$H$305,'Histórico'!$B$6:$B$305,B855,'Histórico'!$L$6:$L$305,"OK",'Histórico'!$M$6:$M$305,MONTH(A855),'Histórico'!$A$6:$A$305,"&lt;="&amp;'Parâmetros'!$B$2)/AVERAGEIFS('Histórico'!$H$6:$H$305,'Histórico'!$B$6:$B$305,B855,'Histórico'!$L$6:$L$305,"OK",'Histórico'!$A$6:$A$305,"&lt;="&amp;'Parâmetros'!$B$2),1))),1))</f>
        <v/>
      </c>
      <c r="G855" s="45">
        <f>IF(OR(A855="",B855=""),"",MAX(0.1,1+SUMPRODUCT(--('Eventos'!$B$6:$B$105&lt;=EOMONTH(A855,0)),--('Eventos'!$C$6:$C$105&gt;=A855),--((('Eventos'!$D$6:$D$105=B855)+('Eventos'!$D$6:$D$105="TODOS"))&gt;0),--('Eventos'!$G$6:$G$105="Ativo"),--('Eventos'!$I$6:$I$105="OK"),'Eventos'!$F$6:$F$105)))</f>
        <v/>
      </c>
      <c r="H855" s="44">
        <f>IF(OR(B855="",E855=""),"",MAX(0,E855*F855*G855))</f>
        <v/>
      </c>
      <c r="I855" s="44">
        <f>IF(H855="","",H855*'Parâmetros'!$B$6)</f>
        <v/>
      </c>
      <c r="J855" s="44">
        <f>IF(H855="","",H855*'Parâmetros'!$B$7)</f>
        <v/>
      </c>
      <c r="K855" s="44">
        <f>IF(H855="","",H855*'Parâmetros'!$B$8)</f>
        <v/>
      </c>
      <c r="L855" s="44">
        <f>IF(H855="","",IF('Parâmetros'!$B$5="Conservador",I855,IF('Parâmetros'!$B$5="Otimista",K855,J855)))</f>
        <v/>
      </c>
      <c r="M855" s="46">
        <f>IF(B855="","",IF(COUNTIFS('Histórico'!$B$6:$B$305,B855,'Histórico'!$J$6:$J$305,"&lt;&gt;")&gt;='Parâmetros'!$B$10,AVERAGEIFS('Histórico'!$K$6:$K$305,'Histórico'!$B$6:$B$305,B855,'Histórico'!$J$6:$J$305,"&lt;&gt;"),'Parâmetros'!$B$9))</f>
        <v/>
      </c>
      <c r="N855" s="44">
        <f>IF(L855="","",MAX(0,L855*(1-M855)))</f>
        <v/>
      </c>
      <c r="O855" s="44">
        <f>IF(L855="","",L855*(1+M855))</f>
        <v/>
      </c>
      <c r="P855" s="44">
        <f>IF(L855="","",IF(INDEX('Parâmetros'!$E$18:$E$117,MATCH(B855,'Parâmetros'!$A$18:$A$117,0))="","",INDEX('Parâmetros'!$E$18:$E$117,MATCH(B855,'Parâmetros'!$A$18:$A$117,0))+N(INDEX('Parâmetros'!$F$18:$F$117,MATCH(B855,'Parâmetros'!$A$18:$A$117,0)))-SUMIFS($L$6:L855,$B$6:B855,B855,$A$6:A855,"&lt;="&amp;A855)))</f>
        <v/>
      </c>
      <c r="Q855" s="44">
        <f>IF(P855="","",MAX(0,-P855))</f>
        <v/>
      </c>
      <c r="R855" s="43">
        <f>IF(B855="","",IF(L855="","SEM BASE",IF(P855="","ESTOQUE NÃO INFORMADO",IF(P855&lt;0,"RUPTURA PREVISTA",IF(D855="Sem histórico","USAR DEMANDA INICIAL",IF(D855="Histórico insuficiente","HISTÓRICO INSUFICIENTE","OK"))))))</f>
        <v/>
      </c>
    </row>
    <row r="856">
      <c r="A856" s="42">
        <f>IF(B856="","",EDATE(EOMONTH('Parâmetros'!$B$2,0)+1,MOD(ROW()-6,12)))</f>
        <v/>
      </c>
      <c r="B85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56" s="43">
        <f>IF(B856="","",INDEX('Parâmetros'!$B$18:$B$117,MATCH(B856,'Parâmetros'!$A$18:$A$117,0)))</f>
        <v/>
      </c>
      <c r="D856" s="43">
        <f>IF(B856="","",INDEX('Parâmetros'!$I$18:$I$117,MATCH(B856,'Parâmetros'!$A$18:$A$117,0)))</f>
        <v/>
      </c>
      <c r="E856" s="44">
        <f>IF(B856="","",IF(COUNTIFS('Histórico'!$B$6:$B$305,B856,'Histórico'!$A$6:$A$305,"&gt;="&amp;EDATE(EOMONTH('Parâmetros'!$B$2,0)+1,-'Parâmetros'!$B$4),'Histórico'!$A$6:$A$305,"&lt;="&amp;'Parâmetros'!$B$2,'Histórico'!$L$6:$L$305,"OK")&gt;='Parâmetros'!$B$11,AVERAGEIFS('Histórico'!$H$6:$H$305,'Histórico'!$B$6:$B$305,B856,'Histórico'!$A$6:$A$305,"&gt;="&amp;EDATE(EOMONTH('Parâmetros'!$B$2,0)+1,-'Parâmetros'!$B$4),'Histórico'!$A$6:$A$305,"&lt;="&amp;'Parâmetros'!$B$2,'Histórico'!$L$6:$L$305,"OK"),IF(INDEX('Parâmetros'!$G$18:$G$117,MATCH(B856,'Parâmetros'!$A$18:$A$117,0))="","",INDEX('Parâmetros'!$G$18:$G$117,MATCH(B856,'Parâmetros'!$A$18:$A$117,0)))))</f>
        <v/>
      </c>
      <c r="F856" s="45">
        <f>IF(B856="","",IF(COUNTIFS('Histórico'!$B$6:$B$305,B856,'Histórico'!$L$6:$L$305,"OK",'Histórico'!$M$6:$M$305,MONTH(A856),'Histórico'!$A$6:$A$305,"&lt;="&amp;'Parâmetros'!$B$2)&gt;='Parâmetros'!$B$12,MAX('Parâmetros'!$B$13,MIN('Parâmetros'!$B$14,IFERROR(AVERAGEIFS('Histórico'!$H$6:$H$305,'Histórico'!$B$6:$B$305,B856,'Histórico'!$L$6:$L$305,"OK",'Histórico'!$M$6:$M$305,MONTH(A856),'Histórico'!$A$6:$A$305,"&lt;="&amp;'Parâmetros'!$B$2)/AVERAGEIFS('Histórico'!$H$6:$H$305,'Histórico'!$B$6:$B$305,B856,'Histórico'!$L$6:$L$305,"OK",'Histórico'!$A$6:$A$305,"&lt;="&amp;'Parâmetros'!$B$2),1))),1))</f>
        <v/>
      </c>
      <c r="G856" s="45">
        <f>IF(OR(A856="",B856=""),"",MAX(0.1,1+SUMPRODUCT(--('Eventos'!$B$6:$B$105&lt;=EOMONTH(A856,0)),--('Eventos'!$C$6:$C$105&gt;=A856),--((('Eventos'!$D$6:$D$105=B856)+('Eventos'!$D$6:$D$105="TODOS"))&gt;0),--('Eventos'!$G$6:$G$105="Ativo"),--('Eventos'!$I$6:$I$105="OK"),'Eventos'!$F$6:$F$105)))</f>
        <v/>
      </c>
      <c r="H856" s="44">
        <f>IF(OR(B856="",E856=""),"",MAX(0,E856*F856*G856))</f>
        <v/>
      </c>
      <c r="I856" s="44">
        <f>IF(H856="","",H856*'Parâmetros'!$B$6)</f>
        <v/>
      </c>
      <c r="J856" s="44">
        <f>IF(H856="","",H856*'Parâmetros'!$B$7)</f>
        <v/>
      </c>
      <c r="K856" s="44">
        <f>IF(H856="","",H856*'Parâmetros'!$B$8)</f>
        <v/>
      </c>
      <c r="L856" s="44">
        <f>IF(H856="","",IF('Parâmetros'!$B$5="Conservador",I856,IF('Parâmetros'!$B$5="Otimista",K856,J856)))</f>
        <v/>
      </c>
      <c r="M856" s="46">
        <f>IF(B856="","",IF(COUNTIFS('Histórico'!$B$6:$B$305,B856,'Histórico'!$J$6:$J$305,"&lt;&gt;")&gt;='Parâmetros'!$B$10,AVERAGEIFS('Histórico'!$K$6:$K$305,'Histórico'!$B$6:$B$305,B856,'Histórico'!$J$6:$J$305,"&lt;&gt;"),'Parâmetros'!$B$9))</f>
        <v/>
      </c>
      <c r="N856" s="44">
        <f>IF(L856="","",MAX(0,L856*(1-M856)))</f>
        <v/>
      </c>
      <c r="O856" s="44">
        <f>IF(L856="","",L856*(1+M856))</f>
        <v/>
      </c>
      <c r="P856" s="44">
        <f>IF(L856="","",IF(INDEX('Parâmetros'!$E$18:$E$117,MATCH(B856,'Parâmetros'!$A$18:$A$117,0))="","",INDEX('Parâmetros'!$E$18:$E$117,MATCH(B856,'Parâmetros'!$A$18:$A$117,0))+N(INDEX('Parâmetros'!$F$18:$F$117,MATCH(B856,'Parâmetros'!$A$18:$A$117,0)))-SUMIFS($L$6:L856,$B$6:B856,B856,$A$6:A856,"&lt;="&amp;A856)))</f>
        <v/>
      </c>
      <c r="Q856" s="44">
        <f>IF(P856="","",MAX(0,-P856))</f>
        <v/>
      </c>
      <c r="R856" s="43">
        <f>IF(B856="","",IF(L856="","SEM BASE",IF(P856="","ESTOQUE NÃO INFORMADO",IF(P856&lt;0,"RUPTURA PREVISTA",IF(D856="Sem histórico","USAR DEMANDA INICIAL",IF(D856="Histórico insuficiente","HISTÓRICO INSUFICIENTE","OK"))))))</f>
        <v/>
      </c>
    </row>
    <row r="857">
      <c r="A857" s="42">
        <f>IF(B857="","",EDATE(EOMONTH('Parâmetros'!$B$2,0)+1,MOD(ROW()-6,12)))</f>
        <v/>
      </c>
      <c r="B85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57" s="43">
        <f>IF(B857="","",INDEX('Parâmetros'!$B$18:$B$117,MATCH(B857,'Parâmetros'!$A$18:$A$117,0)))</f>
        <v/>
      </c>
      <c r="D857" s="43">
        <f>IF(B857="","",INDEX('Parâmetros'!$I$18:$I$117,MATCH(B857,'Parâmetros'!$A$18:$A$117,0)))</f>
        <v/>
      </c>
      <c r="E857" s="44">
        <f>IF(B857="","",IF(COUNTIFS('Histórico'!$B$6:$B$305,B857,'Histórico'!$A$6:$A$305,"&gt;="&amp;EDATE(EOMONTH('Parâmetros'!$B$2,0)+1,-'Parâmetros'!$B$4),'Histórico'!$A$6:$A$305,"&lt;="&amp;'Parâmetros'!$B$2,'Histórico'!$L$6:$L$305,"OK")&gt;='Parâmetros'!$B$11,AVERAGEIFS('Histórico'!$H$6:$H$305,'Histórico'!$B$6:$B$305,B857,'Histórico'!$A$6:$A$305,"&gt;="&amp;EDATE(EOMONTH('Parâmetros'!$B$2,0)+1,-'Parâmetros'!$B$4),'Histórico'!$A$6:$A$305,"&lt;="&amp;'Parâmetros'!$B$2,'Histórico'!$L$6:$L$305,"OK"),IF(INDEX('Parâmetros'!$G$18:$G$117,MATCH(B857,'Parâmetros'!$A$18:$A$117,0))="","",INDEX('Parâmetros'!$G$18:$G$117,MATCH(B857,'Parâmetros'!$A$18:$A$117,0)))))</f>
        <v/>
      </c>
      <c r="F857" s="45">
        <f>IF(B857="","",IF(COUNTIFS('Histórico'!$B$6:$B$305,B857,'Histórico'!$L$6:$L$305,"OK",'Histórico'!$M$6:$M$305,MONTH(A857),'Histórico'!$A$6:$A$305,"&lt;="&amp;'Parâmetros'!$B$2)&gt;='Parâmetros'!$B$12,MAX('Parâmetros'!$B$13,MIN('Parâmetros'!$B$14,IFERROR(AVERAGEIFS('Histórico'!$H$6:$H$305,'Histórico'!$B$6:$B$305,B857,'Histórico'!$L$6:$L$305,"OK",'Histórico'!$M$6:$M$305,MONTH(A857),'Histórico'!$A$6:$A$305,"&lt;="&amp;'Parâmetros'!$B$2)/AVERAGEIFS('Histórico'!$H$6:$H$305,'Histórico'!$B$6:$B$305,B857,'Histórico'!$L$6:$L$305,"OK",'Histórico'!$A$6:$A$305,"&lt;="&amp;'Parâmetros'!$B$2),1))),1))</f>
        <v/>
      </c>
      <c r="G857" s="45">
        <f>IF(OR(A857="",B857=""),"",MAX(0.1,1+SUMPRODUCT(--('Eventos'!$B$6:$B$105&lt;=EOMONTH(A857,0)),--('Eventos'!$C$6:$C$105&gt;=A857),--((('Eventos'!$D$6:$D$105=B857)+('Eventos'!$D$6:$D$105="TODOS"))&gt;0),--('Eventos'!$G$6:$G$105="Ativo"),--('Eventos'!$I$6:$I$105="OK"),'Eventos'!$F$6:$F$105)))</f>
        <v/>
      </c>
      <c r="H857" s="44">
        <f>IF(OR(B857="",E857=""),"",MAX(0,E857*F857*G857))</f>
        <v/>
      </c>
      <c r="I857" s="44">
        <f>IF(H857="","",H857*'Parâmetros'!$B$6)</f>
        <v/>
      </c>
      <c r="J857" s="44">
        <f>IF(H857="","",H857*'Parâmetros'!$B$7)</f>
        <v/>
      </c>
      <c r="K857" s="44">
        <f>IF(H857="","",H857*'Parâmetros'!$B$8)</f>
        <v/>
      </c>
      <c r="L857" s="44">
        <f>IF(H857="","",IF('Parâmetros'!$B$5="Conservador",I857,IF('Parâmetros'!$B$5="Otimista",K857,J857)))</f>
        <v/>
      </c>
      <c r="M857" s="46">
        <f>IF(B857="","",IF(COUNTIFS('Histórico'!$B$6:$B$305,B857,'Histórico'!$J$6:$J$305,"&lt;&gt;")&gt;='Parâmetros'!$B$10,AVERAGEIFS('Histórico'!$K$6:$K$305,'Histórico'!$B$6:$B$305,B857,'Histórico'!$J$6:$J$305,"&lt;&gt;"),'Parâmetros'!$B$9))</f>
        <v/>
      </c>
      <c r="N857" s="44">
        <f>IF(L857="","",MAX(0,L857*(1-M857)))</f>
        <v/>
      </c>
      <c r="O857" s="44">
        <f>IF(L857="","",L857*(1+M857))</f>
        <v/>
      </c>
      <c r="P857" s="44">
        <f>IF(L857="","",IF(INDEX('Parâmetros'!$E$18:$E$117,MATCH(B857,'Parâmetros'!$A$18:$A$117,0))="","",INDEX('Parâmetros'!$E$18:$E$117,MATCH(B857,'Parâmetros'!$A$18:$A$117,0))+N(INDEX('Parâmetros'!$F$18:$F$117,MATCH(B857,'Parâmetros'!$A$18:$A$117,0)))-SUMIFS($L$6:L857,$B$6:B857,B857,$A$6:A857,"&lt;="&amp;A857)))</f>
        <v/>
      </c>
      <c r="Q857" s="44">
        <f>IF(P857="","",MAX(0,-P857))</f>
        <v/>
      </c>
      <c r="R857" s="43">
        <f>IF(B857="","",IF(L857="","SEM BASE",IF(P857="","ESTOQUE NÃO INFORMADO",IF(P857&lt;0,"RUPTURA PREVISTA",IF(D857="Sem histórico","USAR DEMANDA INICIAL",IF(D857="Histórico insuficiente","HISTÓRICO INSUFICIENTE","OK"))))))</f>
        <v/>
      </c>
    </row>
    <row r="858">
      <c r="A858" s="42">
        <f>IF(B858="","",EDATE(EOMONTH('Parâmetros'!$B$2,0)+1,MOD(ROW()-6,12)))</f>
        <v/>
      </c>
      <c r="B85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58" s="43">
        <f>IF(B858="","",INDEX('Parâmetros'!$B$18:$B$117,MATCH(B858,'Parâmetros'!$A$18:$A$117,0)))</f>
        <v/>
      </c>
      <c r="D858" s="43">
        <f>IF(B858="","",INDEX('Parâmetros'!$I$18:$I$117,MATCH(B858,'Parâmetros'!$A$18:$A$117,0)))</f>
        <v/>
      </c>
      <c r="E858" s="44">
        <f>IF(B858="","",IF(COUNTIFS('Histórico'!$B$6:$B$305,B858,'Histórico'!$A$6:$A$305,"&gt;="&amp;EDATE(EOMONTH('Parâmetros'!$B$2,0)+1,-'Parâmetros'!$B$4),'Histórico'!$A$6:$A$305,"&lt;="&amp;'Parâmetros'!$B$2,'Histórico'!$L$6:$L$305,"OK")&gt;='Parâmetros'!$B$11,AVERAGEIFS('Histórico'!$H$6:$H$305,'Histórico'!$B$6:$B$305,B858,'Histórico'!$A$6:$A$305,"&gt;="&amp;EDATE(EOMONTH('Parâmetros'!$B$2,0)+1,-'Parâmetros'!$B$4),'Histórico'!$A$6:$A$305,"&lt;="&amp;'Parâmetros'!$B$2,'Histórico'!$L$6:$L$305,"OK"),IF(INDEX('Parâmetros'!$G$18:$G$117,MATCH(B858,'Parâmetros'!$A$18:$A$117,0))="","",INDEX('Parâmetros'!$G$18:$G$117,MATCH(B858,'Parâmetros'!$A$18:$A$117,0)))))</f>
        <v/>
      </c>
      <c r="F858" s="45">
        <f>IF(B858="","",IF(COUNTIFS('Histórico'!$B$6:$B$305,B858,'Histórico'!$L$6:$L$305,"OK",'Histórico'!$M$6:$M$305,MONTH(A858),'Histórico'!$A$6:$A$305,"&lt;="&amp;'Parâmetros'!$B$2)&gt;='Parâmetros'!$B$12,MAX('Parâmetros'!$B$13,MIN('Parâmetros'!$B$14,IFERROR(AVERAGEIFS('Histórico'!$H$6:$H$305,'Histórico'!$B$6:$B$305,B858,'Histórico'!$L$6:$L$305,"OK",'Histórico'!$M$6:$M$305,MONTH(A858),'Histórico'!$A$6:$A$305,"&lt;="&amp;'Parâmetros'!$B$2)/AVERAGEIFS('Histórico'!$H$6:$H$305,'Histórico'!$B$6:$B$305,B858,'Histórico'!$L$6:$L$305,"OK",'Histórico'!$A$6:$A$305,"&lt;="&amp;'Parâmetros'!$B$2),1))),1))</f>
        <v/>
      </c>
      <c r="G858" s="45">
        <f>IF(OR(A858="",B858=""),"",MAX(0.1,1+SUMPRODUCT(--('Eventos'!$B$6:$B$105&lt;=EOMONTH(A858,0)),--('Eventos'!$C$6:$C$105&gt;=A858),--((('Eventos'!$D$6:$D$105=B858)+('Eventos'!$D$6:$D$105="TODOS"))&gt;0),--('Eventos'!$G$6:$G$105="Ativo"),--('Eventos'!$I$6:$I$105="OK"),'Eventos'!$F$6:$F$105)))</f>
        <v/>
      </c>
      <c r="H858" s="44">
        <f>IF(OR(B858="",E858=""),"",MAX(0,E858*F858*G858))</f>
        <v/>
      </c>
      <c r="I858" s="44">
        <f>IF(H858="","",H858*'Parâmetros'!$B$6)</f>
        <v/>
      </c>
      <c r="J858" s="44">
        <f>IF(H858="","",H858*'Parâmetros'!$B$7)</f>
        <v/>
      </c>
      <c r="K858" s="44">
        <f>IF(H858="","",H858*'Parâmetros'!$B$8)</f>
        <v/>
      </c>
      <c r="L858" s="44">
        <f>IF(H858="","",IF('Parâmetros'!$B$5="Conservador",I858,IF('Parâmetros'!$B$5="Otimista",K858,J858)))</f>
        <v/>
      </c>
      <c r="M858" s="46">
        <f>IF(B858="","",IF(COUNTIFS('Histórico'!$B$6:$B$305,B858,'Histórico'!$J$6:$J$305,"&lt;&gt;")&gt;='Parâmetros'!$B$10,AVERAGEIFS('Histórico'!$K$6:$K$305,'Histórico'!$B$6:$B$305,B858,'Histórico'!$J$6:$J$305,"&lt;&gt;"),'Parâmetros'!$B$9))</f>
        <v/>
      </c>
      <c r="N858" s="44">
        <f>IF(L858="","",MAX(0,L858*(1-M858)))</f>
        <v/>
      </c>
      <c r="O858" s="44">
        <f>IF(L858="","",L858*(1+M858))</f>
        <v/>
      </c>
      <c r="P858" s="44">
        <f>IF(L858="","",IF(INDEX('Parâmetros'!$E$18:$E$117,MATCH(B858,'Parâmetros'!$A$18:$A$117,0))="","",INDEX('Parâmetros'!$E$18:$E$117,MATCH(B858,'Parâmetros'!$A$18:$A$117,0))+N(INDEX('Parâmetros'!$F$18:$F$117,MATCH(B858,'Parâmetros'!$A$18:$A$117,0)))-SUMIFS($L$6:L858,$B$6:B858,B858,$A$6:A858,"&lt;="&amp;A858)))</f>
        <v/>
      </c>
      <c r="Q858" s="44">
        <f>IF(P858="","",MAX(0,-P858))</f>
        <v/>
      </c>
      <c r="R858" s="43">
        <f>IF(B858="","",IF(L858="","SEM BASE",IF(P858="","ESTOQUE NÃO INFORMADO",IF(P858&lt;0,"RUPTURA PREVISTA",IF(D858="Sem histórico","USAR DEMANDA INICIAL",IF(D858="Histórico insuficiente","HISTÓRICO INSUFICIENTE","OK"))))))</f>
        <v/>
      </c>
    </row>
    <row r="859">
      <c r="A859" s="42">
        <f>IF(B859="","",EDATE(EOMONTH('Parâmetros'!$B$2,0)+1,MOD(ROW()-6,12)))</f>
        <v/>
      </c>
      <c r="B85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59" s="43">
        <f>IF(B859="","",INDEX('Parâmetros'!$B$18:$B$117,MATCH(B859,'Parâmetros'!$A$18:$A$117,0)))</f>
        <v/>
      </c>
      <c r="D859" s="43">
        <f>IF(B859="","",INDEX('Parâmetros'!$I$18:$I$117,MATCH(B859,'Parâmetros'!$A$18:$A$117,0)))</f>
        <v/>
      </c>
      <c r="E859" s="44">
        <f>IF(B859="","",IF(COUNTIFS('Histórico'!$B$6:$B$305,B859,'Histórico'!$A$6:$A$305,"&gt;="&amp;EDATE(EOMONTH('Parâmetros'!$B$2,0)+1,-'Parâmetros'!$B$4),'Histórico'!$A$6:$A$305,"&lt;="&amp;'Parâmetros'!$B$2,'Histórico'!$L$6:$L$305,"OK")&gt;='Parâmetros'!$B$11,AVERAGEIFS('Histórico'!$H$6:$H$305,'Histórico'!$B$6:$B$305,B859,'Histórico'!$A$6:$A$305,"&gt;="&amp;EDATE(EOMONTH('Parâmetros'!$B$2,0)+1,-'Parâmetros'!$B$4),'Histórico'!$A$6:$A$305,"&lt;="&amp;'Parâmetros'!$B$2,'Histórico'!$L$6:$L$305,"OK"),IF(INDEX('Parâmetros'!$G$18:$G$117,MATCH(B859,'Parâmetros'!$A$18:$A$117,0))="","",INDEX('Parâmetros'!$G$18:$G$117,MATCH(B859,'Parâmetros'!$A$18:$A$117,0)))))</f>
        <v/>
      </c>
      <c r="F859" s="45">
        <f>IF(B859="","",IF(COUNTIFS('Histórico'!$B$6:$B$305,B859,'Histórico'!$L$6:$L$305,"OK",'Histórico'!$M$6:$M$305,MONTH(A859),'Histórico'!$A$6:$A$305,"&lt;="&amp;'Parâmetros'!$B$2)&gt;='Parâmetros'!$B$12,MAX('Parâmetros'!$B$13,MIN('Parâmetros'!$B$14,IFERROR(AVERAGEIFS('Histórico'!$H$6:$H$305,'Histórico'!$B$6:$B$305,B859,'Histórico'!$L$6:$L$305,"OK",'Histórico'!$M$6:$M$305,MONTH(A859),'Histórico'!$A$6:$A$305,"&lt;="&amp;'Parâmetros'!$B$2)/AVERAGEIFS('Histórico'!$H$6:$H$305,'Histórico'!$B$6:$B$305,B859,'Histórico'!$L$6:$L$305,"OK",'Histórico'!$A$6:$A$305,"&lt;="&amp;'Parâmetros'!$B$2),1))),1))</f>
        <v/>
      </c>
      <c r="G859" s="45">
        <f>IF(OR(A859="",B859=""),"",MAX(0.1,1+SUMPRODUCT(--('Eventos'!$B$6:$B$105&lt;=EOMONTH(A859,0)),--('Eventos'!$C$6:$C$105&gt;=A859),--((('Eventos'!$D$6:$D$105=B859)+('Eventos'!$D$6:$D$105="TODOS"))&gt;0),--('Eventos'!$G$6:$G$105="Ativo"),--('Eventos'!$I$6:$I$105="OK"),'Eventos'!$F$6:$F$105)))</f>
        <v/>
      </c>
      <c r="H859" s="44">
        <f>IF(OR(B859="",E859=""),"",MAX(0,E859*F859*G859))</f>
        <v/>
      </c>
      <c r="I859" s="44">
        <f>IF(H859="","",H859*'Parâmetros'!$B$6)</f>
        <v/>
      </c>
      <c r="J859" s="44">
        <f>IF(H859="","",H859*'Parâmetros'!$B$7)</f>
        <v/>
      </c>
      <c r="K859" s="44">
        <f>IF(H859="","",H859*'Parâmetros'!$B$8)</f>
        <v/>
      </c>
      <c r="L859" s="44">
        <f>IF(H859="","",IF('Parâmetros'!$B$5="Conservador",I859,IF('Parâmetros'!$B$5="Otimista",K859,J859)))</f>
        <v/>
      </c>
      <c r="M859" s="46">
        <f>IF(B859="","",IF(COUNTIFS('Histórico'!$B$6:$B$305,B859,'Histórico'!$J$6:$J$305,"&lt;&gt;")&gt;='Parâmetros'!$B$10,AVERAGEIFS('Histórico'!$K$6:$K$305,'Histórico'!$B$6:$B$305,B859,'Histórico'!$J$6:$J$305,"&lt;&gt;"),'Parâmetros'!$B$9))</f>
        <v/>
      </c>
      <c r="N859" s="44">
        <f>IF(L859="","",MAX(0,L859*(1-M859)))</f>
        <v/>
      </c>
      <c r="O859" s="44">
        <f>IF(L859="","",L859*(1+M859))</f>
        <v/>
      </c>
      <c r="P859" s="44">
        <f>IF(L859="","",IF(INDEX('Parâmetros'!$E$18:$E$117,MATCH(B859,'Parâmetros'!$A$18:$A$117,0))="","",INDEX('Parâmetros'!$E$18:$E$117,MATCH(B859,'Parâmetros'!$A$18:$A$117,0))+N(INDEX('Parâmetros'!$F$18:$F$117,MATCH(B859,'Parâmetros'!$A$18:$A$117,0)))-SUMIFS($L$6:L859,$B$6:B859,B859,$A$6:A859,"&lt;="&amp;A859)))</f>
        <v/>
      </c>
      <c r="Q859" s="44">
        <f>IF(P859="","",MAX(0,-P859))</f>
        <v/>
      </c>
      <c r="R859" s="43">
        <f>IF(B859="","",IF(L859="","SEM BASE",IF(P859="","ESTOQUE NÃO INFORMADO",IF(P859&lt;0,"RUPTURA PREVISTA",IF(D859="Sem histórico","USAR DEMANDA INICIAL",IF(D859="Histórico insuficiente","HISTÓRICO INSUFICIENTE","OK"))))))</f>
        <v/>
      </c>
    </row>
    <row r="860">
      <c r="A860" s="42">
        <f>IF(B860="","",EDATE(EOMONTH('Parâmetros'!$B$2,0)+1,MOD(ROW()-6,12)))</f>
        <v/>
      </c>
      <c r="B86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60" s="43">
        <f>IF(B860="","",INDEX('Parâmetros'!$B$18:$B$117,MATCH(B860,'Parâmetros'!$A$18:$A$117,0)))</f>
        <v/>
      </c>
      <c r="D860" s="43">
        <f>IF(B860="","",INDEX('Parâmetros'!$I$18:$I$117,MATCH(B860,'Parâmetros'!$A$18:$A$117,0)))</f>
        <v/>
      </c>
      <c r="E860" s="44">
        <f>IF(B860="","",IF(COUNTIFS('Histórico'!$B$6:$B$305,B860,'Histórico'!$A$6:$A$305,"&gt;="&amp;EDATE(EOMONTH('Parâmetros'!$B$2,0)+1,-'Parâmetros'!$B$4),'Histórico'!$A$6:$A$305,"&lt;="&amp;'Parâmetros'!$B$2,'Histórico'!$L$6:$L$305,"OK")&gt;='Parâmetros'!$B$11,AVERAGEIFS('Histórico'!$H$6:$H$305,'Histórico'!$B$6:$B$305,B860,'Histórico'!$A$6:$A$305,"&gt;="&amp;EDATE(EOMONTH('Parâmetros'!$B$2,0)+1,-'Parâmetros'!$B$4),'Histórico'!$A$6:$A$305,"&lt;="&amp;'Parâmetros'!$B$2,'Histórico'!$L$6:$L$305,"OK"),IF(INDEX('Parâmetros'!$G$18:$G$117,MATCH(B860,'Parâmetros'!$A$18:$A$117,0))="","",INDEX('Parâmetros'!$G$18:$G$117,MATCH(B860,'Parâmetros'!$A$18:$A$117,0)))))</f>
        <v/>
      </c>
      <c r="F860" s="45">
        <f>IF(B860="","",IF(COUNTIFS('Histórico'!$B$6:$B$305,B860,'Histórico'!$L$6:$L$305,"OK",'Histórico'!$M$6:$M$305,MONTH(A860),'Histórico'!$A$6:$A$305,"&lt;="&amp;'Parâmetros'!$B$2)&gt;='Parâmetros'!$B$12,MAX('Parâmetros'!$B$13,MIN('Parâmetros'!$B$14,IFERROR(AVERAGEIFS('Histórico'!$H$6:$H$305,'Histórico'!$B$6:$B$305,B860,'Histórico'!$L$6:$L$305,"OK",'Histórico'!$M$6:$M$305,MONTH(A860),'Histórico'!$A$6:$A$305,"&lt;="&amp;'Parâmetros'!$B$2)/AVERAGEIFS('Histórico'!$H$6:$H$305,'Histórico'!$B$6:$B$305,B860,'Histórico'!$L$6:$L$305,"OK",'Histórico'!$A$6:$A$305,"&lt;="&amp;'Parâmetros'!$B$2),1))),1))</f>
        <v/>
      </c>
      <c r="G860" s="45">
        <f>IF(OR(A860="",B860=""),"",MAX(0.1,1+SUMPRODUCT(--('Eventos'!$B$6:$B$105&lt;=EOMONTH(A860,0)),--('Eventos'!$C$6:$C$105&gt;=A860),--((('Eventos'!$D$6:$D$105=B860)+('Eventos'!$D$6:$D$105="TODOS"))&gt;0),--('Eventos'!$G$6:$G$105="Ativo"),--('Eventos'!$I$6:$I$105="OK"),'Eventos'!$F$6:$F$105)))</f>
        <v/>
      </c>
      <c r="H860" s="44">
        <f>IF(OR(B860="",E860=""),"",MAX(0,E860*F860*G860))</f>
        <v/>
      </c>
      <c r="I860" s="44">
        <f>IF(H860="","",H860*'Parâmetros'!$B$6)</f>
        <v/>
      </c>
      <c r="J860" s="44">
        <f>IF(H860="","",H860*'Parâmetros'!$B$7)</f>
        <v/>
      </c>
      <c r="K860" s="44">
        <f>IF(H860="","",H860*'Parâmetros'!$B$8)</f>
        <v/>
      </c>
      <c r="L860" s="44">
        <f>IF(H860="","",IF('Parâmetros'!$B$5="Conservador",I860,IF('Parâmetros'!$B$5="Otimista",K860,J860)))</f>
        <v/>
      </c>
      <c r="M860" s="46">
        <f>IF(B860="","",IF(COUNTIFS('Histórico'!$B$6:$B$305,B860,'Histórico'!$J$6:$J$305,"&lt;&gt;")&gt;='Parâmetros'!$B$10,AVERAGEIFS('Histórico'!$K$6:$K$305,'Histórico'!$B$6:$B$305,B860,'Histórico'!$J$6:$J$305,"&lt;&gt;"),'Parâmetros'!$B$9))</f>
        <v/>
      </c>
      <c r="N860" s="44">
        <f>IF(L860="","",MAX(0,L860*(1-M860)))</f>
        <v/>
      </c>
      <c r="O860" s="44">
        <f>IF(L860="","",L860*(1+M860))</f>
        <v/>
      </c>
      <c r="P860" s="44">
        <f>IF(L860="","",IF(INDEX('Parâmetros'!$E$18:$E$117,MATCH(B860,'Parâmetros'!$A$18:$A$117,0))="","",INDEX('Parâmetros'!$E$18:$E$117,MATCH(B860,'Parâmetros'!$A$18:$A$117,0))+N(INDEX('Parâmetros'!$F$18:$F$117,MATCH(B860,'Parâmetros'!$A$18:$A$117,0)))-SUMIFS($L$6:L860,$B$6:B860,B860,$A$6:A860,"&lt;="&amp;A860)))</f>
        <v/>
      </c>
      <c r="Q860" s="44">
        <f>IF(P860="","",MAX(0,-P860))</f>
        <v/>
      </c>
      <c r="R860" s="43">
        <f>IF(B860="","",IF(L860="","SEM BASE",IF(P860="","ESTOQUE NÃO INFORMADO",IF(P860&lt;0,"RUPTURA PREVISTA",IF(D860="Sem histórico","USAR DEMANDA INICIAL",IF(D860="Histórico insuficiente","HISTÓRICO INSUFICIENTE","OK"))))))</f>
        <v/>
      </c>
    </row>
    <row r="861">
      <c r="A861" s="42">
        <f>IF(B861="","",EDATE(EOMONTH('Parâmetros'!$B$2,0)+1,MOD(ROW()-6,12)))</f>
        <v/>
      </c>
      <c r="B86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61" s="43">
        <f>IF(B861="","",INDEX('Parâmetros'!$B$18:$B$117,MATCH(B861,'Parâmetros'!$A$18:$A$117,0)))</f>
        <v/>
      </c>
      <c r="D861" s="43">
        <f>IF(B861="","",INDEX('Parâmetros'!$I$18:$I$117,MATCH(B861,'Parâmetros'!$A$18:$A$117,0)))</f>
        <v/>
      </c>
      <c r="E861" s="44">
        <f>IF(B861="","",IF(COUNTIFS('Histórico'!$B$6:$B$305,B861,'Histórico'!$A$6:$A$305,"&gt;="&amp;EDATE(EOMONTH('Parâmetros'!$B$2,0)+1,-'Parâmetros'!$B$4),'Histórico'!$A$6:$A$305,"&lt;="&amp;'Parâmetros'!$B$2,'Histórico'!$L$6:$L$305,"OK")&gt;='Parâmetros'!$B$11,AVERAGEIFS('Histórico'!$H$6:$H$305,'Histórico'!$B$6:$B$305,B861,'Histórico'!$A$6:$A$305,"&gt;="&amp;EDATE(EOMONTH('Parâmetros'!$B$2,0)+1,-'Parâmetros'!$B$4),'Histórico'!$A$6:$A$305,"&lt;="&amp;'Parâmetros'!$B$2,'Histórico'!$L$6:$L$305,"OK"),IF(INDEX('Parâmetros'!$G$18:$G$117,MATCH(B861,'Parâmetros'!$A$18:$A$117,0))="","",INDEX('Parâmetros'!$G$18:$G$117,MATCH(B861,'Parâmetros'!$A$18:$A$117,0)))))</f>
        <v/>
      </c>
      <c r="F861" s="45">
        <f>IF(B861="","",IF(COUNTIFS('Histórico'!$B$6:$B$305,B861,'Histórico'!$L$6:$L$305,"OK",'Histórico'!$M$6:$M$305,MONTH(A861),'Histórico'!$A$6:$A$305,"&lt;="&amp;'Parâmetros'!$B$2)&gt;='Parâmetros'!$B$12,MAX('Parâmetros'!$B$13,MIN('Parâmetros'!$B$14,IFERROR(AVERAGEIFS('Histórico'!$H$6:$H$305,'Histórico'!$B$6:$B$305,B861,'Histórico'!$L$6:$L$305,"OK",'Histórico'!$M$6:$M$305,MONTH(A861),'Histórico'!$A$6:$A$305,"&lt;="&amp;'Parâmetros'!$B$2)/AVERAGEIFS('Histórico'!$H$6:$H$305,'Histórico'!$B$6:$B$305,B861,'Histórico'!$L$6:$L$305,"OK",'Histórico'!$A$6:$A$305,"&lt;="&amp;'Parâmetros'!$B$2),1))),1))</f>
        <v/>
      </c>
      <c r="G861" s="45">
        <f>IF(OR(A861="",B861=""),"",MAX(0.1,1+SUMPRODUCT(--('Eventos'!$B$6:$B$105&lt;=EOMONTH(A861,0)),--('Eventos'!$C$6:$C$105&gt;=A861),--((('Eventos'!$D$6:$D$105=B861)+('Eventos'!$D$6:$D$105="TODOS"))&gt;0),--('Eventos'!$G$6:$G$105="Ativo"),--('Eventos'!$I$6:$I$105="OK"),'Eventos'!$F$6:$F$105)))</f>
        <v/>
      </c>
      <c r="H861" s="44">
        <f>IF(OR(B861="",E861=""),"",MAX(0,E861*F861*G861))</f>
        <v/>
      </c>
      <c r="I861" s="44">
        <f>IF(H861="","",H861*'Parâmetros'!$B$6)</f>
        <v/>
      </c>
      <c r="J861" s="44">
        <f>IF(H861="","",H861*'Parâmetros'!$B$7)</f>
        <v/>
      </c>
      <c r="K861" s="44">
        <f>IF(H861="","",H861*'Parâmetros'!$B$8)</f>
        <v/>
      </c>
      <c r="L861" s="44">
        <f>IF(H861="","",IF('Parâmetros'!$B$5="Conservador",I861,IF('Parâmetros'!$B$5="Otimista",K861,J861)))</f>
        <v/>
      </c>
      <c r="M861" s="46">
        <f>IF(B861="","",IF(COUNTIFS('Histórico'!$B$6:$B$305,B861,'Histórico'!$J$6:$J$305,"&lt;&gt;")&gt;='Parâmetros'!$B$10,AVERAGEIFS('Histórico'!$K$6:$K$305,'Histórico'!$B$6:$B$305,B861,'Histórico'!$J$6:$J$305,"&lt;&gt;"),'Parâmetros'!$B$9))</f>
        <v/>
      </c>
      <c r="N861" s="44">
        <f>IF(L861="","",MAX(0,L861*(1-M861)))</f>
        <v/>
      </c>
      <c r="O861" s="44">
        <f>IF(L861="","",L861*(1+M861))</f>
        <v/>
      </c>
      <c r="P861" s="44">
        <f>IF(L861="","",IF(INDEX('Parâmetros'!$E$18:$E$117,MATCH(B861,'Parâmetros'!$A$18:$A$117,0))="","",INDEX('Parâmetros'!$E$18:$E$117,MATCH(B861,'Parâmetros'!$A$18:$A$117,0))+N(INDEX('Parâmetros'!$F$18:$F$117,MATCH(B861,'Parâmetros'!$A$18:$A$117,0)))-SUMIFS($L$6:L861,$B$6:B861,B861,$A$6:A861,"&lt;="&amp;A861)))</f>
        <v/>
      </c>
      <c r="Q861" s="44">
        <f>IF(P861="","",MAX(0,-P861))</f>
        <v/>
      </c>
      <c r="R861" s="43">
        <f>IF(B861="","",IF(L861="","SEM BASE",IF(P861="","ESTOQUE NÃO INFORMADO",IF(P861&lt;0,"RUPTURA PREVISTA",IF(D861="Sem histórico","USAR DEMANDA INICIAL",IF(D861="Histórico insuficiente","HISTÓRICO INSUFICIENTE","OK"))))))</f>
        <v/>
      </c>
    </row>
    <row r="862">
      <c r="A862" s="42">
        <f>IF(B862="","",EDATE(EOMONTH('Parâmetros'!$B$2,0)+1,MOD(ROW()-6,12)))</f>
        <v/>
      </c>
      <c r="B86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62" s="43">
        <f>IF(B862="","",INDEX('Parâmetros'!$B$18:$B$117,MATCH(B862,'Parâmetros'!$A$18:$A$117,0)))</f>
        <v/>
      </c>
      <c r="D862" s="43">
        <f>IF(B862="","",INDEX('Parâmetros'!$I$18:$I$117,MATCH(B862,'Parâmetros'!$A$18:$A$117,0)))</f>
        <v/>
      </c>
      <c r="E862" s="44">
        <f>IF(B862="","",IF(COUNTIFS('Histórico'!$B$6:$B$305,B862,'Histórico'!$A$6:$A$305,"&gt;="&amp;EDATE(EOMONTH('Parâmetros'!$B$2,0)+1,-'Parâmetros'!$B$4),'Histórico'!$A$6:$A$305,"&lt;="&amp;'Parâmetros'!$B$2,'Histórico'!$L$6:$L$305,"OK")&gt;='Parâmetros'!$B$11,AVERAGEIFS('Histórico'!$H$6:$H$305,'Histórico'!$B$6:$B$305,B862,'Histórico'!$A$6:$A$305,"&gt;="&amp;EDATE(EOMONTH('Parâmetros'!$B$2,0)+1,-'Parâmetros'!$B$4),'Histórico'!$A$6:$A$305,"&lt;="&amp;'Parâmetros'!$B$2,'Histórico'!$L$6:$L$305,"OK"),IF(INDEX('Parâmetros'!$G$18:$G$117,MATCH(B862,'Parâmetros'!$A$18:$A$117,0))="","",INDEX('Parâmetros'!$G$18:$G$117,MATCH(B862,'Parâmetros'!$A$18:$A$117,0)))))</f>
        <v/>
      </c>
      <c r="F862" s="45">
        <f>IF(B862="","",IF(COUNTIFS('Histórico'!$B$6:$B$305,B862,'Histórico'!$L$6:$L$305,"OK",'Histórico'!$M$6:$M$305,MONTH(A862),'Histórico'!$A$6:$A$305,"&lt;="&amp;'Parâmetros'!$B$2)&gt;='Parâmetros'!$B$12,MAX('Parâmetros'!$B$13,MIN('Parâmetros'!$B$14,IFERROR(AVERAGEIFS('Histórico'!$H$6:$H$305,'Histórico'!$B$6:$B$305,B862,'Histórico'!$L$6:$L$305,"OK",'Histórico'!$M$6:$M$305,MONTH(A862),'Histórico'!$A$6:$A$305,"&lt;="&amp;'Parâmetros'!$B$2)/AVERAGEIFS('Histórico'!$H$6:$H$305,'Histórico'!$B$6:$B$305,B862,'Histórico'!$L$6:$L$305,"OK",'Histórico'!$A$6:$A$305,"&lt;="&amp;'Parâmetros'!$B$2),1))),1))</f>
        <v/>
      </c>
      <c r="G862" s="45">
        <f>IF(OR(A862="",B862=""),"",MAX(0.1,1+SUMPRODUCT(--('Eventos'!$B$6:$B$105&lt;=EOMONTH(A862,0)),--('Eventos'!$C$6:$C$105&gt;=A862),--((('Eventos'!$D$6:$D$105=B862)+('Eventos'!$D$6:$D$105="TODOS"))&gt;0),--('Eventos'!$G$6:$G$105="Ativo"),--('Eventos'!$I$6:$I$105="OK"),'Eventos'!$F$6:$F$105)))</f>
        <v/>
      </c>
      <c r="H862" s="44">
        <f>IF(OR(B862="",E862=""),"",MAX(0,E862*F862*G862))</f>
        <v/>
      </c>
      <c r="I862" s="44">
        <f>IF(H862="","",H862*'Parâmetros'!$B$6)</f>
        <v/>
      </c>
      <c r="J862" s="44">
        <f>IF(H862="","",H862*'Parâmetros'!$B$7)</f>
        <v/>
      </c>
      <c r="K862" s="44">
        <f>IF(H862="","",H862*'Parâmetros'!$B$8)</f>
        <v/>
      </c>
      <c r="L862" s="44">
        <f>IF(H862="","",IF('Parâmetros'!$B$5="Conservador",I862,IF('Parâmetros'!$B$5="Otimista",K862,J862)))</f>
        <v/>
      </c>
      <c r="M862" s="46">
        <f>IF(B862="","",IF(COUNTIFS('Histórico'!$B$6:$B$305,B862,'Histórico'!$J$6:$J$305,"&lt;&gt;")&gt;='Parâmetros'!$B$10,AVERAGEIFS('Histórico'!$K$6:$K$305,'Histórico'!$B$6:$B$305,B862,'Histórico'!$J$6:$J$305,"&lt;&gt;"),'Parâmetros'!$B$9))</f>
        <v/>
      </c>
      <c r="N862" s="44">
        <f>IF(L862="","",MAX(0,L862*(1-M862)))</f>
        <v/>
      </c>
      <c r="O862" s="44">
        <f>IF(L862="","",L862*(1+M862))</f>
        <v/>
      </c>
      <c r="P862" s="44">
        <f>IF(L862="","",IF(INDEX('Parâmetros'!$E$18:$E$117,MATCH(B862,'Parâmetros'!$A$18:$A$117,0))="","",INDEX('Parâmetros'!$E$18:$E$117,MATCH(B862,'Parâmetros'!$A$18:$A$117,0))+N(INDEX('Parâmetros'!$F$18:$F$117,MATCH(B862,'Parâmetros'!$A$18:$A$117,0)))-SUMIFS($L$6:L862,$B$6:B862,B862,$A$6:A862,"&lt;="&amp;A862)))</f>
        <v/>
      </c>
      <c r="Q862" s="44">
        <f>IF(P862="","",MAX(0,-P862))</f>
        <v/>
      </c>
      <c r="R862" s="43">
        <f>IF(B862="","",IF(L862="","SEM BASE",IF(P862="","ESTOQUE NÃO INFORMADO",IF(P862&lt;0,"RUPTURA PREVISTA",IF(D862="Sem histórico","USAR DEMANDA INICIAL",IF(D862="Histórico insuficiente","HISTÓRICO INSUFICIENTE","OK"))))))</f>
        <v/>
      </c>
    </row>
    <row r="863">
      <c r="A863" s="42">
        <f>IF(B863="","",EDATE(EOMONTH('Parâmetros'!$B$2,0)+1,MOD(ROW()-6,12)))</f>
        <v/>
      </c>
      <c r="B86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63" s="43">
        <f>IF(B863="","",INDEX('Parâmetros'!$B$18:$B$117,MATCH(B863,'Parâmetros'!$A$18:$A$117,0)))</f>
        <v/>
      </c>
      <c r="D863" s="43">
        <f>IF(B863="","",INDEX('Parâmetros'!$I$18:$I$117,MATCH(B863,'Parâmetros'!$A$18:$A$117,0)))</f>
        <v/>
      </c>
      <c r="E863" s="44">
        <f>IF(B863="","",IF(COUNTIFS('Histórico'!$B$6:$B$305,B863,'Histórico'!$A$6:$A$305,"&gt;="&amp;EDATE(EOMONTH('Parâmetros'!$B$2,0)+1,-'Parâmetros'!$B$4),'Histórico'!$A$6:$A$305,"&lt;="&amp;'Parâmetros'!$B$2,'Histórico'!$L$6:$L$305,"OK")&gt;='Parâmetros'!$B$11,AVERAGEIFS('Histórico'!$H$6:$H$305,'Histórico'!$B$6:$B$305,B863,'Histórico'!$A$6:$A$305,"&gt;="&amp;EDATE(EOMONTH('Parâmetros'!$B$2,0)+1,-'Parâmetros'!$B$4),'Histórico'!$A$6:$A$305,"&lt;="&amp;'Parâmetros'!$B$2,'Histórico'!$L$6:$L$305,"OK"),IF(INDEX('Parâmetros'!$G$18:$G$117,MATCH(B863,'Parâmetros'!$A$18:$A$117,0))="","",INDEX('Parâmetros'!$G$18:$G$117,MATCH(B863,'Parâmetros'!$A$18:$A$117,0)))))</f>
        <v/>
      </c>
      <c r="F863" s="45">
        <f>IF(B863="","",IF(COUNTIFS('Histórico'!$B$6:$B$305,B863,'Histórico'!$L$6:$L$305,"OK",'Histórico'!$M$6:$M$305,MONTH(A863),'Histórico'!$A$6:$A$305,"&lt;="&amp;'Parâmetros'!$B$2)&gt;='Parâmetros'!$B$12,MAX('Parâmetros'!$B$13,MIN('Parâmetros'!$B$14,IFERROR(AVERAGEIFS('Histórico'!$H$6:$H$305,'Histórico'!$B$6:$B$305,B863,'Histórico'!$L$6:$L$305,"OK",'Histórico'!$M$6:$M$305,MONTH(A863),'Histórico'!$A$6:$A$305,"&lt;="&amp;'Parâmetros'!$B$2)/AVERAGEIFS('Histórico'!$H$6:$H$305,'Histórico'!$B$6:$B$305,B863,'Histórico'!$L$6:$L$305,"OK",'Histórico'!$A$6:$A$305,"&lt;="&amp;'Parâmetros'!$B$2),1))),1))</f>
        <v/>
      </c>
      <c r="G863" s="45">
        <f>IF(OR(A863="",B863=""),"",MAX(0.1,1+SUMPRODUCT(--('Eventos'!$B$6:$B$105&lt;=EOMONTH(A863,0)),--('Eventos'!$C$6:$C$105&gt;=A863),--((('Eventos'!$D$6:$D$105=B863)+('Eventos'!$D$6:$D$105="TODOS"))&gt;0),--('Eventos'!$G$6:$G$105="Ativo"),--('Eventos'!$I$6:$I$105="OK"),'Eventos'!$F$6:$F$105)))</f>
        <v/>
      </c>
      <c r="H863" s="44">
        <f>IF(OR(B863="",E863=""),"",MAX(0,E863*F863*G863))</f>
        <v/>
      </c>
      <c r="I863" s="44">
        <f>IF(H863="","",H863*'Parâmetros'!$B$6)</f>
        <v/>
      </c>
      <c r="J863" s="44">
        <f>IF(H863="","",H863*'Parâmetros'!$B$7)</f>
        <v/>
      </c>
      <c r="K863" s="44">
        <f>IF(H863="","",H863*'Parâmetros'!$B$8)</f>
        <v/>
      </c>
      <c r="L863" s="44">
        <f>IF(H863="","",IF('Parâmetros'!$B$5="Conservador",I863,IF('Parâmetros'!$B$5="Otimista",K863,J863)))</f>
        <v/>
      </c>
      <c r="M863" s="46">
        <f>IF(B863="","",IF(COUNTIFS('Histórico'!$B$6:$B$305,B863,'Histórico'!$J$6:$J$305,"&lt;&gt;")&gt;='Parâmetros'!$B$10,AVERAGEIFS('Histórico'!$K$6:$K$305,'Histórico'!$B$6:$B$305,B863,'Histórico'!$J$6:$J$305,"&lt;&gt;"),'Parâmetros'!$B$9))</f>
        <v/>
      </c>
      <c r="N863" s="44">
        <f>IF(L863="","",MAX(0,L863*(1-M863)))</f>
        <v/>
      </c>
      <c r="O863" s="44">
        <f>IF(L863="","",L863*(1+M863))</f>
        <v/>
      </c>
      <c r="P863" s="44">
        <f>IF(L863="","",IF(INDEX('Parâmetros'!$E$18:$E$117,MATCH(B863,'Parâmetros'!$A$18:$A$117,0))="","",INDEX('Parâmetros'!$E$18:$E$117,MATCH(B863,'Parâmetros'!$A$18:$A$117,0))+N(INDEX('Parâmetros'!$F$18:$F$117,MATCH(B863,'Parâmetros'!$A$18:$A$117,0)))-SUMIFS($L$6:L863,$B$6:B863,B863,$A$6:A863,"&lt;="&amp;A863)))</f>
        <v/>
      </c>
      <c r="Q863" s="44">
        <f>IF(P863="","",MAX(0,-P863))</f>
        <v/>
      </c>
      <c r="R863" s="43">
        <f>IF(B863="","",IF(L863="","SEM BASE",IF(P863="","ESTOQUE NÃO INFORMADO",IF(P863&lt;0,"RUPTURA PREVISTA",IF(D863="Sem histórico","USAR DEMANDA INICIAL",IF(D863="Histórico insuficiente","HISTÓRICO INSUFICIENTE","OK"))))))</f>
        <v/>
      </c>
    </row>
    <row r="864">
      <c r="A864" s="42">
        <f>IF(B864="","",EDATE(EOMONTH('Parâmetros'!$B$2,0)+1,MOD(ROW()-6,12)))</f>
        <v/>
      </c>
      <c r="B86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64" s="43">
        <f>IF(B864="","",INDEX('Parâmetros'!$B$18:$B$117,MATCH(B864,'Parâmetros'!$A$18:$A$117,0)))</f>
        <v/>
      </c>
      <c r="D864" s="43">
        <f>IF(B864="","",INDEX('Parâmetros'!$I$18:$I$117,MATCH(B864,'Parâmetros'!$A$18:$A$117,0)))</f>
        <v/>
      </c>
      <c r="E864" s="44">
        <f>IF(B864="","",IF(COUNTIFS('Histórico'!$B$6:$B$305,B864,'Histórico'!$A$6:$A$305,"&gt;="&amp;EDATE(EOMONTH('Parâmetros'!$B$2,0)+1,-'Parâmetros'!$B$4),'Histórico'!$A$6:$A$305,"&lt;="&amp;'Parâmetros'!$B$2,'Histórico'!$L$6:$L$305,"OK")&gt;='Parâmetros'!$B$11,AVERAGEIFS('Histórico'!$H$6:$H$305,'Histórico'!$B$6:$B$305,B864,'Histórico'!$A$6:$A$305,"&gt;="&amp;EDATE(EOMONTH('Parâmetros'!$B$2,0)+1,-'Parâmetros'!$B$4),'Histórico'!$A$6:$A$305,"&lt;="&amp;'Parâmetros'!$B$2,'Histórico'!$L$6:$L$305,"OK"),IF(INDEX('Parâmetros'!$G$18:$G$117,MATCH(B864,'Parâmetros'!$A$18:$A$117,0))="","",INDEX('Parâmetros'!$G$18:$G$117,MATCH(B864,'Parâmetros'!$A$18:$A$117,0)))))</f>
        <v/>
      </c>
      <c r="F864" s="45">
        <f>IF(B864="","",IF(COUNTIFS('Histórico'!$B$6:$B$305,B864,'Histórico'!$L$6:$L$305,"OK",'Histórico'!$M$6:$M$305,MONTH(A864),'Histórico'!$A$6:$A$305,"&lt;="&amp;'Parâmetros'!$B$2)&gt;='Parâmetros'!$B$12,MAX('Parâmetros'!$B$13,MIN('Parâmetros'!$B$14,IFERROR(AVERAGEIFS('Histórico'!$H$6:$H$305,'Histórico'!$B$6:$B$305,B864,'Histórico'!$L$6:$L$305,"OK",'Histórico'!$M$6:$M$305,MONTH(A864),'Histórico'!$A$6:$A$305,"&lt;="&amp;'Parâmetros'!$B$2)/AVERAGEIFS('Histórico'!$H$6:$H$305,'Histórico'!$B$6:$B$305,B864,'Histórico'!$L$6:$L$305,"OK",'Histórico'!$A$6:$A$305,"&lt;="&amp;'Parâmetros'!$B$2),1))),1))</f>
        <v/>
      </c>
      <c r="G864" s="45">
        <f>IF(OR(A864="",B864=""),"",MAX(0.1,1+SUMPRODUCT(--('Eventos'!$B$6:$B$105&lt;=EOMONTH(A864,0)),--('Eventos'!$C$6:$C$105&gt;=A864),--((('Eventos'!$D$6:$D$105=B864)+('Eventos'!$D$6:$D$105="TODOS"))&gt;0),--('Eventos'!$G$6:$G$105="Ativo"),--('Eventos'!$I$6:$I$105="OK"),'Eventos'!$F$6:$F$105)))</f>
        <v/>
      </c>
      <c r="H864" s="44">
        <f>IF(OR(B864="",E864=""),"",MAX(0,E864*F864*G864))</f>
        <v/>
      </c>
      <c r="I864" s="44">
        <f>IF(H864="","",H864*'Parâmetros'!$B$6)</f>
        <v/>
      </c>
      <c r="J864" s="44">
        <f>IF(H864="","",H864*'Parâmetros'!$B$7)</f>
        <v/>
      </c>
      <c r="K864" s="44">
        <f>IF(H864="","",H864*'Parâmetros'!$B$8)</f>
        <v/>
      </c>
      <c r="L864" s="44">
        <f>IF(H864="","",IF('Parâmetros'!$B$5="Conservador",I864,IF('Parâmetros'!$B$5="Otimista",K864,J864)))</f>
        <v/>
      </c>
      <c r="M864" s="46">
        <f>IF(B864="","",IF(COUNTIFS('Histórico'!$B$6:$B$305,B864,'Histórico'!$J$6:$J$305,"&lt;&gt;")&gt;='Parâmetros'!$B$10,AVERAGEIFS('Histórico'!$K$6:$K$305,'Histórico'!$B$6:$B$305,B864,'Histórico'!$J$6:$J$305,"&lt;&gt;"),'Parâmetros'!$B$9))</f>
        <v/>
      </c>
      <c r="N864" s="44">
        <f>IF(L864="","",MAX(0,L864*(1-M864)))</f>
        <v/>
      </c>
      <c r="O864" s="44">
        <f>IF(L864="","",L864*(1+M864))</f>
        <v/>
      </c>
      <c r="P864" s="44">
        <f>IF(L864="","",IF(INDEX('Parâmetros'!$E$18:$E$117,MATCH(B864,'Parâmetros'!$A$18:$A$117,0))="","",INDEX('Parâmetros'!$E$18:$E$117,MATCH(B864,'Parâmetros'!$A$18:$A$117,0))+N(INDEX('Parâmetros'!$F$18:$F$117,MATCH(B864,'Parâmetros'!$A$18:$A$117,0)))-SUMIFS($L$6:L864,$B$6:B864,B864,$A$6:A864,"&lt;="&amp;A864)))</f>
        <v/>
      </c>
      <c r="Q864" s="44">
        <f>IF(P864="","",MAX(0,-P864))</f>
        <v/>
      </c>
      <c r="R864" s="43">
        <f>IF(B864="","",IF(L864="","SEM BASE",IF(P864="","ESTOQUE NÃO INFORMADO",IF(P864&lt;0,"RUPTURA PREVISTA",IF(D864="Sem histórico","USAR DEMANDA INICIAL",IF(D864="Histórico insuficiente","HISTÓRICO INSUFICIENTE","OK"))))))</f>
        <v/>
      </c>
    </row>
    <row r="865">
      <c r="A865" s="42">
        <f>IF(B865="","",EDATE(EOMONTH('Parâmetros'!$B$2,0)+1,MOD(ROW()-6,12)))</f>
        <v/>
      </c>
      <c r="B86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65" s="43">
        <f>IF(B865="","",INDEX('Parâmetros'!$B$18:$B$117,MATCH(B865,'Parâmetros'!$A$18:$A$117,0)))</f>
        <v/>
      </c>
      <c r="D865" s="43">
        <f>IF(B865="","",INDEX('Parâmetros'!$I$18:$I$117,MATCH(B865,'Parâmetros'!$A$18:$A$117,0)))</f>
        <v/>
      </c>
      <c r="E865" s="44">
        <f>IF(B865="","",IF(COUNTIFS('Histórico'!$B$6:$B$305,B865,'Histórico'!$A$6:$A$305,"&gt;="&amp;EDATE(EOMONTH('Parâmetros'!$B$2,0)+1,-'Parâmetros'!$B$4),'Histórico'!$A$6:$A$305,"&lt;="&amp;'Parâmetros'!$B$2,'Histórico'!$L$6:$L$305,"OK")&gt;='Parâmetros'!$B$11,AVERAGEIFS('Histórico'!$H$6:$H$305,'Histórico'!$B$6:$B$305,B865,'Histórico'!$A$6:$A$305,"&gt;="&amp;EDATE(EOMONTH('Parâmetros'!$B$2,0)+1,-'Parâmetros'!$B$4),'Histórico'!$A$6:$A$305,"&lt;="&amp;'Parâmetros'!$B$2,'Histórico'!$L$6:$L$305,"OK"),IF(INDEX('Parâmetros'!$G$18:$G$117,MATCH(B865,'Parâmetros'!$A$18:$A$117,0))="","",INDEX('Parâmetros'!$G$18:$G$117,MATCH(B865,'Parâmetros'!$A$18:$A$117,0)))))</f>
        <v/>
      </c>
      <c r="F865" s="45">
        <f>IF(B865="","",IF(COUNTIFS('Histórico'!$B$6:$B$305,B865,'Histórico'!$L$6:$L$305,"OK",'Histórico'!$M$6:$M$305,MONTH(A865),'Histórico'!$A$6:$A$305,"&lt;="&amp;'Parâmetros'!$B$2)&gt;='Parâmetros'!$B$12,MAX('Parâmetros'!$B$13,MIN('Parâmetros'!$B$14,IFERROR(AVERAGEIFS('Histórico'!$H$6:$H$305,'Histórico'!$B$6:$B$305,B865,'Histórico'!$L$6:$L$305,"OK",'Histórico'!$M$6:$M$305,MONTH(A865),'Histórico'!$A$6:$A$305,"&lt;="&amp;'Parâmetros'!$B$2)/AVERAGEIFS('Histórico'!$H$6:$H$305,'Histórico'!$B$6:$B$305,B865,'Histórico'!$L$6:$L$305,"OK",'Histórico'!$A$6:$A$305,"&lt;="&amp;'Parâmetros'!$B$2),1))),1))</f>
        <v/>
      </c>
      <c r="G865" s="45">
        <f>IF(OR(A865="",B865=""),"",MAX(0.1,1+SUMPRODUCT(--('Eventos'!$B$6:$B$105&lt;=EOMONTH(A865,0)),--('Eventos'!$C$6:$C$105&gt;=A865),--((('Eventos'!$D$6:$D$105=B865)+('Eventos'!$D$6:$D$105="TODOS"))&gt;0),--('Eventos'!$G$6:$G$105="Ativo"),--('Eventos'!$I$6:$I$105="OK"),'Eventos'!$F$6:$F$105)))</f>
        <v/>
      </c>
      <c r="H865" s="44">
        <f>IF(OR(B865="",E865=""),"",MAX(0,E865*F865*G865))</f>
        <v/>
      </c>
      <c r="I865" s="44">
        <f>IF(H865="","",H865*'Parâmetros'!$B$6)</f>
        <v/>
      </c>
      <c r="J865" s="44">
        <f>IF(H865="","",H865*'Parâmetros'!$B$7)</f>
        <v/>
      </c>
      <c r="K865" s="44">
        <f>IF(H865="","",H865*'Parâmetros'!$B$8)</f>
        <v/>
      </c>
      <c r="L865" s="44">
        <f>IF(H865="","",IF('Parâmetros'!$B$5="Conservador",I865,IF('Parâmetros'!$B$5="Otimista",K865,J865)))</f>
        <v/>
      </c>
      <c r="M865" s="46">
        <f>IF(B865="","",IF(COUNTIFS('Histórico'!$B$6:$B$305,B865,'Histórico'!$J$6:$J$305,"&lt;&gt;")&gt;='Parâmetros'!$B$10,AVERAGEIFS('Histórico'!$K$6:$K$305,'Histórico'!$B$6:$B$305,B865,'Histórico'!$J$6:$J$305,"&lt;&gt;"),'Parâmetros'!$B$9))</f>
        <v/>
      </c>
      <c r="N865" s="44">
        <f>IF(L865="","",MAX(0,L865*(1-M865)))</f>
        <v/>
      </c>
      <c r="O865" s="44">
        <f>IF(L865="","",L865*(1+M865))</f>
        <v/>
      </c>
      <c r="P865" s="44">
        <f>IF(L865="","",IF(INDEX('Parâmetros'!$E$18:$E$117,MATCH(B865,'Parâmetros'!$A$18:$A$117,0))="","",INDEX('Parâmetros'!$E$18:$E$117,MATCH(B865,'Parâmetros'!$A$18:$A$117,0))+N(INDEX('Parâmetros'!$F$18:$F$117,MATCH(B865,'Parâmetros'!$A$18:$A$117,0)))-SUMIFS($L$6:L865,$B$6:B865,B865,$A$6:A865,"&lt;="&amp;A865)))</f>
        <v/>
      </c>
      <c r="Q865" s="44">
        <f>IF(P865="","",MAX(0,-P865))</f>
        <v/>
      </c>
      <c r="R865" s="43">
        <f>IF(B865="","",IF(L865="","SEM BASE",IF(P865="","ESTOQUE NÃO INFORMADO",IF(P865&lt;0,"RUPTURA PREVISTA",IF(D865="Sem histórico","USAR DEMANDA INICIAL",IF(D865="Histórico insuficiente","HISTÓRICO INSUFICIENTE","OK"))))))</f>
        <v/>
      </c>
    </row>
    <row r="866">
      <c r="A866" s="42">
        <f>IF(B866="","",EDATE(EOMONTH('Parâmetros'!$B$2,0)+1,MOD(ROW()-6,12)))</f>
        <v/>
      </c>
      <c r="B86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66" s="43">
        <f>IF(B866="","",INDEX('Parâmetros'!$B$18:$B$117,MATCH(B866,'Parâmetros'!$A$18:$A$117,0)))</f>
        <v/>
      </c>
      <c r="D866" s="43">
        <f>IF(B866="","",INDEX('Parâmetros'!$I$18:$I$117,MATCH(B866,'Parâmetros'!$A$18:$A$117,0)))</f>
        <v/>
      </c>
      <c r="E866" s="44">
        <f>IF(B866="","",IF(COUNTIFS('Histórico'!$B$6:$B$305,B866,'Histórico'!$A$6:$A$305,"&gt;="&amp;EDATE(EOMONTH('Parâmetros'!$B$2,0)+1,-'Parâmetros'!$B$4),'Histórico'!$A$6:$A$305,"&lt;="&amp;'Parâmetros'!$B$2,'Histórico'!$L$6:$L$305,"OK")&gt;='Parâmetros'!$B$11,AVERAGEIFS('Histórico'!$H$6:$H$305,'Histórico'!$B$6:$B$305,B866,'Histórico'!$A$6:$A$305,"&gt;="&amp;EDATE(EOMONTH('Parâmetros'!$B$2,0)+1,-'Parâmetros'!$B$4),'Histórico'!$A$6:$A$305,"&lt;="&amp;'Parâmetros'!$B$2,'Histórico'!$L$6:$L$305,"OK"),IF(INDEX('Parâmetros'!$G$18:$G$117,MATCH(B866,'Parâmetros'!$A$18:$A$117,0))="","",INDEX('Parâmetros'!$G$18:$G$117,MATCH(B866,'Parâmetros'!$A$18:$A$117,0)))))</f>
        <v/>
      </c>
      <c r="F866" s="45">
        <f>IF(B866="","",IF(COUNTIFS('Histórico'!$B$6:$B$305,B866,'Histórico'!$L$6:$L$305,"OK",'Histórico'!$M$6:$M$305,MONTH(A866),'Histórico'!$A$6:$A$305,"&lt;="&amp;'Parâmetros'!$B$2)&gt;='Parâmetros'!$B$12,MAX('Parâmetros'!$B$13,MIN('Parâmetros'!$B$14,IFERROR(AVERAGEIFS('Histórico'!$H$6:$H$305,'Histórico'!$B$6:$B$305,B866,'Histórico'!$L$6:$L$305,"OK",'Histórico'!$M$6:$M$305,MONTH(A866),'Histórico'!$A$6:$A$305,"&lt;="&amp;'Parâmetros'!$B$2)/AVERAGEIFS('Histórico'!$H$6:$H$305,'Histórico'!$B$6:$B$305,B866,'Histórico'!$L$6:$L$305,"OK",'Histórico'!$A$6:$A$305,"&lt;="&amp;'Parâmetros'!$B$2),1))),1))</f>
        <v/>
      </c>
      <c r="G866" s="45">
        <f>IF(OR(A866="",B866=""),"",MAX(0.1,1+SUMPRODUCT(--('Eventos'!$B$6:$B$105&lt;=EOMONTH(A866,0)),--('Eventos'!$C$6:$C$105&gt;=A866),--((('Eventos'!$D$6:$D$105=B866)+('Eventos'!$D$6:$D$105="TODOS"))&gt;0),--('Eventos'!$G$6:$G$105="Ativo"),--('Eventos'!$I$6:$I$105="OK"),'Eventos'!$F$6:$F$105)))</f>
        <v/>
      </c>
      <c r="H866" s="44">
        <f>IF(OR(B866="",E866=""),"",MAX(0,E866*F866*G866))</f>
        <v/>
      </c>
      <c r="I866" s="44">
        <f>IF(H866="","",H866*'Parâmetros'!$B$6)</f>
        <v/>
      </c>
      <c r="J866" s="44">
        <f>IF(H866="","",H866*'Parâmetros'!$B$7)</f>
        <v/>
      </c>
      <c r="K866" s="44">
        <f>IF(H866="","",H866*'Parâmetros'!$B$8)</f>
        <v/>
      </c>
      <c r="L866" s="44">
        <f>IF(H866="","",IF('Parâmetros'!$B$5="Conservador",I866,IF('Parâmetros'!$B$5="Otimista",K866,J866)))</f>
        <v/>
      </c>
      <c r="M866" s="46">
        <f>IF(B866="","",IF(COUNTIFS('Histórico'!$B$6:$B$305,B866,'Histórico'!$J$6:$J$305,"&lt;&gt;")&gt;='Parâmetros'!$B$10,AVERAGEIFS('Histórico'!$K$6:$K$305,'Histórico'!$B$6:$B$305,B866,'Histórico'!$J$6:$J$305,"&lt;&gt;"),'Parâmetros'!$B$9))</f>
        <v/>
      </c>
      <c r="N866" s="44">
        <f>IF(L866="","",MAX(0,L866*(1-M866)))</f>
        <v/>
      </c>
      <c r="O866" s="44">
        <f>IF(L866="","",L866*(1+M866))</f>
        <v/>
      </c>
      <c r="P866" s="44">
        <f>IF(L866="","",IF(INDEX('Parâmetros'!$E$18:$E$117,MATCH(B866,'Parâmetros'!$A$18:$A$117,0))="","",INDEX('Parâmetros'!$E$18:$E$117,MATCH(B866,'Parâmetros'!$A$18:$A$117,0))+N(INDEX('Parâmetros'!$F$18:$F$117,MATCH(B866,'Parâmetros'!$A$18:$A$117,0)))-SUMIFS($L$6:L866,$B$6:B866,B866,$A$6:A866,"&lt;="&amp;A866)))</f>
        <v/>
      </c>
      <c r="Q866" s="44">
        <f>IF(P866="","",MAX(0,-P866))</f>
        <v/>
      </c>
      <c r="R866" s="43">
        <f>IF(B866="","",IF(L866="","SEM BASE",IF(P866="","ESTOQUE NÃO INFORMADO",IF(P866&lt;0,"RUPTURA PREVISTA",IF(D866="Sem histórico","USAR DEMANDA INICIAL",IF(D866="Histórico insuficiente","HISTÓRICO INSUFICIENTE","OK"))))))</f>
        <v/>
      </c>
    </row>
    <row r="867">
      <c r="A867" s="42">
        <f>IF(B867="","",EDATE(EOMONTH('Parâmetros'!$B$2,0)+1,MOD(ROW()-6,12)))</f>
        <v/>
      </c>
      <c r="B86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67" s="43">
        <f>IF(B867="","",INDEX('Parâmetros'!$B$18:$B$117,MATCH(B867,'Parâmetros'!$A$18:$A$117,0)))</f>
        <v/>
      </c>
      <c r="D867" s="43">
        <f>IF(B867="","",INDEX('Parâmetros'!$I$18:$I$117,MATCH(B867,'Parâmetros'!$A$18:$A$117,0)))</f>
        <v/>
      </c>
      <c r="E867" s="44">
        <f>IF(B867="","",IF(COUNTIFS('Histórico'!$B$6:$B$305,B867,'Histórico'!$A$6:$A$305,"&gt;="&amp;EDATE(EOMONTH('Parâmetros'!$B$2,0)+1,-'Parâmetros'!$B$4),'Histórico'!$A$6:$A$305,"&lt;="&amp;'Parâmetros'!$B$2,'Histórico'!$L$6:$L$305,"OK")&gt;='Parâmetros'!$B$11,AVERAGEIFS('Histórico'!$H$6:$H$305,'Histórico'!$B$6:$B$305,B867,'Histórico'!$A$6:$A$305,"&gt;="&amp;EDATE(EOMONTH('Parâmetros'!$B$2,0)+1,-'Parâmetros'!$B$4),'Histórico'!$A$6:$A$305,"&lt;="&amp;'Parâmetros'!$B$2,'Histórico'!$L$6:$L$305,"OK"),IF(INDEX('Parâmetros'!$G$18:$G$117,MATCH(B867,'Parâmetros'!$A$18:$A$117,0))="","",INDEX('Parâmetros'!$G$18:$G$117,MATCH(B867,'Parâmetros'!$A$18:$A$117,0)))))</f>
        <v/>
      </c>
      <c r="F867" s="45">
        <f>IF(B867="","",IF(COUNTIFS('Histórico'!$B$6:$B$305,B867,'Histórico'!$L$6:$L$305,"OK",'Histórico'!$M$6:$M$305,MONTH(A867),'Histórico'!$A$6:$A$305,"&lt;="&amp;'Parâmetros'!$B$2)&gt;='Parâmetros'!$B$12,MAX('Parâmetros'!$B$13,MIN('Parâmetros'!$B$14,IFERROR(AVERAGEIFS('Histórico'!$H$6:$H$305,'Histórico'!$B$6:$B$305,B867,'Histórico'!$L$6:$L$305,"OK",'Histórico'!$M$6:$M$305,MONTH(A867),'Histórico'!$A$6:$A$305,"&lt;="&amp;'Parâmetros'!$B$2)/AVERAGEIFS('Histórico'!$H$6:$H$305,'Histórico'!$B$6:$B$305,B867,'Histórico'!$L$6:$L$305,"OK",'Histórico'!$A$6:$A$305,"&lt;="&amp;'Parâmetros'!$B$2),1))),1))</f>
        <v/>
      </c>
      <c r="G867" s="45">
        <f>IF(OR(A867="",B867=""),"",MAX(0.1,1+SUMPRODUCT(--('Eventos'!$B$6:$B$105&lt;=EOMONTH(A867,0)),--('Eventos'!$C$6:$C$105&gt;=A867),--((('Eventos'!$D$6:$D$105=B867)+('Eventos'!$D$6:$D$105="TODOS"))&gt;0),--('Eventos'!$G$6:$G$105="Ativo"),--('Eventos'!$I$6:$I$105="OK"),'Eventos'!$F$6:$F$105)))</f>
        <v/>
      </c>
      <c r="H867" s="44">
        <f>IF(OR(B867="",E867=""),"",MAX(0,E867*F867*G867))</f>
        <v/>
      </c>
      <c r="I867" s="44">
        <f>IF(H867="","",H867*'Parâmetros'!$B$6)</f>
        <v/>
      </c>
      <c r="J867" s="44">
        <f>IF(H867="","",H867*'Parâmetros'!$B$7)</f>
        <v/>
      </c>
      <c r="K867" s="44">
        <f>IF(H867="","",H867*'Parâmetros'!$B$8)</f>
        <v/>
      </c>
      <c r="L867" s="44">
        <f>IF(H867="","",IF('Parâmetros'!$B$5="Conservador",I867,IF('Parâmetros'!$B$5="Otimista",K867,J867)))</f>
        <v/>
      </c>
      <c r="M867" s="46">
        <f>IF(B867="","",IF(COUNTIFS('Histórico'!$B$6:$B$305,B867,'Histórico'!$J$6:$J$305,"&lt;&gt;")&gt;='Parâmetros'!$B$10,AVERAGEIFS('Histórico'!$K$6:$K$305,'Histórico'!$B$6:$B$305,B867,'Histórico'!$J$6:$J$305,"&lt;&gt;"),'Parâmetros'!$B$9))</f>
        <v/>
      </c>
      <c r="N867" s="44">
        <f>IF(L867="","",MAX(0,L867*(1-M867)))</f>
        <v/>
      </c>
      <c r="O867" s="44">
        <f>IF(L867="","",L867*(1+M867))</f>
        <v/>
      </c>
      <c r="P867" s="44">
        <f>IF(L867="","",IF(INDEX('Parâmetros'!$E$18:$E$117,MATCH(B867,'Parâmetros'!$A$18:$A$117,0))="","",INDEX('Parâmetros'!$E$18:$E$117,MATCH(B867,'Parâmetros'!$A$18:$A$117,0))+N(INDEX('Parâmetros'!$F$18:$F$117,MATCH(B867,'Parâmetros'!$A$18:$A$117,0)))-SUMIFS($L$6:L867,$B$6:B867,B867,$A$6:A867,"&lt;="&amp;A867)))</f>
        <v/>
      </c>
      <c r="Q867" s="44">
        <f>IF(P867="","",MAX(0,-P867))</f>
        <v/>
      </c>
      <c r="R867" s="43">
        <f>IF(B867="","",IF(L867="","SEM BASE",IF(P867="","ESTOQUE NÃO INFORMADO",IF(P867&lt;0,"RUPTURA PREVISTA",IF(D867="Sem histórico","USAR DEMANDA INICIAL",IF(D867="Histórico insuficiente","HISTÓRICO INSUFICIENTE","OK"))))))</f>
        <v/>
      </c>
    </row>
    <row r="868">
      <c r="A868" s="42">
        <f>IF(B868="","",EDATE(EOMONTH('Parâmetros'!$B$2,0)+1,MOD(ROW()-6,12)))</f>
        <v/>
      </c>
      <c r="B86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68" s="43">
        <f>IF(B868="","",INDEX('Parâmetros'!$B$18:$B$117,MATCH(B868,'Parâmetros'!$A$18:$A$117,0)))</f>
        <v/>
      </c>
      <c r="D868" s="43">
        <f>IF(B868="","",INDEX('Parâmetros'!$I$18:$I$117,MATCH(B868,'Parâmetros'!$A$18:$A$117,0)))</f>
        <v/>
      </c>
      <c r="E868" s="44">
        <f>IF(B868="","",IF(COUNTIFS('Histórico'!$B$6:$B$305,B868,'Histórico'!$A$6:$A$305,"&gt;="&amp;EDATE(EOMONTH('Parâmetros'!$B$2,0)+1,-'Parâmetros'!$B$4),'Histórico'!$A$6:$A$305,"&lt;="&amp;'Parâmetros'!$B$2,'Histórico'!$L$6:$L$305,"OK")&gt;='Parâmetros'!$B$11,AVERAGEIFS('Histórico'!$H$6:$H$305,'Histórico'!$B$6:$B$305,B868,'Histórico'!$A$6:$A$305,"&gt;="&amp;EDATE(EOMONTH('Parâmetros'!$B$2,0)+1,-'Parâmetros'!$B$4),'Histórico'!$A$6:$A$305,"&lt;="&amp;'Parâmetros'!$B$2,'Histórico'!$L$6:$L$305,"OK"),IF(INDEX('Parâmetros'!$G$18:$G$117,MATCH(B868,'Parâmetros'!$A$18:$A$117,0))="","",INDEX('Parâmetros'!$G$18:$G$117,MATCH(B868,'Parâmetros'!$A$18:$A$117,0)))))</f>
        <v/>
      </c>
      <c r="F868" s="45">
        <f>IF(B868="","",IF(COUNTIFS('Histórico'!$B$6:$B$305,B868,'Histórico'!$L$6:$L$305,"OK",'Histórico'!$M$6:$M$305,MONTH(A868),'Histórico'!$A$6:$A$305,"&lt;="&amp;'Parâmetros'!$B$2)&gt;='Parâmetros'!$B$12,MAX('Parâmetros'!$B$13,MIN('Parâmetros'!$B$14,IFERROR(AVERAGEIFS('Histórico'!$H$6:$H$305,'Histórico'!$B$6:$B$305,B868,'Histórico'!$L$6:$L$305,"OK",'Histórico'!$M$6:$M$305,MONTH(A868),'Histórico'!$A$6:$A$305,"&lt;="&amp;'Parâmetros'!$B$2)/AVERAGEIFS('Histórico'!$H$6:$H$305,'Histórico'!$B$6:$B$305,B868,'Histórico'!$L$6:$L$305,"OK",'Histórico'!$A$6:$A$305,"&lt;="&amp;'Parâmetros'!$B$2),1))),1))</f>
        <v/>
      </c>
      <c r="G868" s="45">
        <f>IF(OR(A868="",B868=""),"",MAX(0.1,1+SUMPRODUCT(--('Eventos'!$B$6:$B$105&lt;=EOMONTH(A868,0)),--('Eventos'!$C$6:$C$105&gt;=A868),--((('Eventos'!$D$6:$D$105=B868)+('Eventos'!$D$6:$D$105="TODOS"))&gt;0),--('Eventos'!$G$6:$G$105="Ativo"),--('Eventos'!$I$6:$I$105="OK"),'Eventos'!$F$6:$F$105)))</f>
        <v/>
      </c>
      <c r="H868" s="44">
        <f>IF(OR(B868="",E868=""),"",MAX(0,E868*F868*G868))</f>
        <v/>
      </c>
      <c r="I868" s="44">
        <f>IF(H868="","",H868*'Parâmetros'!$B$6)</f>
        <v/>
      </c>
      <c r="J868" s="44">
        <f>IF(H868="","",H868*'Parâmetros'!$B$7)</f>
        <v/>
      </c>
      <c r="K868" s="44">
        <f>IF(H868="","",H868*'Parâmetros'!$B$8)</f>
        <v/>
      </c>
      <c r="L868" s="44">
        <f>IF(H868="","",IF('Parâmetros'!$B$5="Conservador",I868,IF('Parâmetros'!$B$5="Otimista",K868,J868)))</f>
        <v/>
      </c>
      <c r="M868" s="46">
        <f>IF(B868="","",IF(COUNTIFS('Histórico'!$B$6:$B$305,B868,'Histórico'!$J$6:$J$305,"&lt;&gt;")&gt;='Parâmetros'!$B$10,AVERAGEIFS('Histórico'!$K$6:$K$305,'Histórico'!$B$6:$B$305,B868,'Histórico'!$J$6:$J$305,"&lt;&gt;"),'Parâmetros'!$B$9))</f>
        <v/>
      </c>
      <c r="N868" s="44">
        <f>IF(L868="","",MAX(0,L868*(1-M868)))</f>
        <v/>
      </c>
      <c r="O868" s="44">
        <f>IF(L868="","",L868*(1+M868))</f>
        <v/>
      </c>
      <c r="P868" s="44">
        <f>IF(L868="","",IF(INDEX('Parâmetros'!$E$18:$E$117,MATCH(B868,'Parâmetros'!$A$18:$A$117,0))="","",INDEX('Parâmetros'!$E$18:$E$117,MATCH(B868,'Parâmetros'!$A$18:$A$117,0))+N(INDEX('Parâmetros'!$F$18:$F$117,MATCH(B868,'Parâmetros'!$A$18:$A$117,0)))-SUMIFS($L$6:L868,$B$6:B868,B868,$A$6:A868,"&lt;="&amp;A868)))</f>
        <v/>
      </c>
      <c r="Q868" s="44">
        <f>IF(P868="","",MAX(0,-P868))</f>
        <v/>
      </c>
      <c r="R868" s="43">
        <f>IF(B868="","",IF(L868="","SEM BASE",IF(P868="","ESTOQUE NÃO INFORMADO",IF(P868&lt;0,"RUPTURA PREVISTA",IF(D868="Sem histórico","USAR DEMANDA INICIAL",IF(D868="Histórico insuficiente","HISTÓRICO INSUFICIENTE","OK"))))))</f>
        <v/>
      </c>
    </row>
    <row r="869">
      <c r="A869" s="42">
        <f>IF(B869="","",EDATE(EOMONTH('Parâmetros'!$B$2,0)+1,MOD(ROW()-6,12)))</f>
        <v/>
      </c>
      <c r="B86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69" s="43">
        <f>IF(B869="","",INDEX('Parâmetros'!$B$18:$B$117,MATCH(B869,'Parâmetros'!$A$18:$A$117,0)))</f>
        <v/>
      </c>
      <c r="D869" s="43">
        <f>IF(B869="","",INDEX('Parâmetros'!$I$18:$I$117,MATCH(B869,'Parâmetros'!$A$18:$A$117,0)))</f>
        <v/>
      </c>
      <c r="E869" s="44">
        <f>IF(B869="","",IF(COUNTIFS('Histórico'!$B$6:$B$305,B869,'Histórico'!$A$6:$A$305,"&gt;="&amp;EDATE(EOMONTH('Parâmetros'!$B$2,0)+1,-'Parâmetros'!$B$4),'Histórico'!$A$6:$A$305,"&lt;="&amp;'Parâmetros'!$B$2,'Histórico'!$L$6:$L$305,"OK")&gt;='Parâmetros'!$B$11,AVERAGEIFS('Histórico'!$H$6:$H$305,'Histórico'!$B$6:$B$305,B869,'Histórico'!$A$6:$A$305,"&gt;="&amp;EDATE(EOMONTH('Parâmetros'!$B$2,0)+1,-'Parâmetros'!$B$4),'Histórico'!$A$6:$A$305,"&lt;="&amp;'Parâmetros'!$B$2,'Histórico'!$L$6:$L$305,"OK"),IF(INDEX('Parâmetros'!$G$18:$G$117,MATCH(B869,'Parâmetros'!$A$18:$A$117,0))="","",INDEX('Parâmetros'!$G$18:$G$117,MATCH(B869,'Parâmetros'!$A$18:$A$117,0)))))</f>
        <v/>
      </c>
      <c r="F869" s="45">
        <f>IF(B869="","",IF(COUNTIFS('Histórico'!$B$6:$B$305,B869,'Histórico'!$L$6:$L$305,"OK",'Histórico'!$M$6:$M$305,MONTH(A869),'Histórico'!$A$6:$A$305,"&lt;="&amp;'Parâmetros'!$B$2)&gt;='Parâmetros'!$B$12,MAX('Parâmetros'!$B$13,MIN('Parâmetros'!$B$14,IFERROR(AVERAGEIFS('Histórico'!$H$6:$H$305,'Histórico'!$B$6:$B$305,B869,'Histórico'!$L$6:$L$305,"OK",'Histórico'!$M$6:$M$305,MONTH(A869),'Histórico'!$A$6:$A$305,"&lt;="&amp;'Parâmetros'!$B$2)/AVERAGEIFS('Histórico'!$H$6:$H$305,'Histórico'!$B$6:$B$305,B869,'Histórico'!$L$6:$L$305,"OK",'Histórico'!$A$6:$A$305,"&lt;="&amp;'Parâmetros'!$B$2),1))),1))</f>
        <v/>
      </c>
      <c r="G869" s="45">
        <f>IF(OR(A869="",B869=""),"",MAX(0.1,1+SUMPRODUCT(--('Eventos'!$B$6:$B$105&lt;=EOMONTH(A869,0)),--('Eventos'!$C$6:$C$105&gt;=A869),--((('Eventos'!$D$6:$D$105=B869)+('Eventos'!$D$6:$D$105="TODOS"))&gt;0),--('Eventos'!$G$6:$G$105="Ativo"),--('Eventos'!$I$6:$I$105="OK"),'Eventos'!$F$6:$F$105)))</f>
        <v/>
      </c>
      <c r="H869" s="44">
        <f>IF(OR(B869="",E869=""),"",MAX(0,E869*F869*G869))</f>
        <v/>
      </c>
      <c r="I869" s="44">
        <f>IF(H869="","",H869*'Parâmetros'!$B$6)</f>
        <v/>
      </c>
      <c r="J869" s="44">
        <f>IF(H869="","",H869*'Parâmetros'!$B$7)</f>
        <v/>
      </c>
      <c r="K869" s="44">
        <f>IF(H869="","",H869*'Parâmetros'!$B$8)</f>
        <v/>
      </c>
      <c r="L869" s="44">
        <f>IF(H869="","",IF('Parâmetros'!$B$5="Conservador",I869,IF('Parâmetros'!$B$5="Otimista",K869,J869)))</f>
        <v/>
      </c>
      <c r="M869" s="46">
        <f>IF(B869="","",IF(COUNTIFS('Histórico'!$B$6:$B$305,B869,'Histórico'!$J$6:$J$305,"&lt;&gt;")&gt;='Parâmetros'!$B$10,AVERAGEIFS('Histórico'!$K$6:$K$305,'Histórico'!$B$6:$B$305,B869,'Histórico'!$J$6:$J$305,"&lt;&gt;"),'Parâmetros'!$B$9))</f>
        <v/>
      </c>
      <c r="N869" s="44">
        <f>IF(L869="","",MAX(0,L869*(1-M869)))</f>
        <v/>
      </c>
      <c r="O869" s="44">
        <f>IF(L869="","",L869*(1+M869))</f>
        <v/>
      </c>
      <c r="P869" s="44">
        <f>IF(L869="","",IF(INDEX('Parâmetros'!$E$18:$E$117,MATCH(B869,'Parâmetros'!$A$18:$A$117,0))="","",INDEX('Parâmetros'!$E$18:$E$117,MATCH(B869,'Parâmetros'!$A$18:$A$117,0))+N(INDEX('Parâmetros'!$F$18:$F$117,MATCH(B869,'Parâmetros'!$A$18:$A$117,0)))-SUMIFS($L$6:L869,$B$6:B869,B869,$A$6:A869,"&lt;="&amp;A869)))</f>
        <v/>
      </c>
      <c r="Q869" s="44">
        <f>IF(P869="","",MAX(0,-P869))</f>
        <v/>
      </c>
      <c r="R869" s="43">
        <f>IF(B869="","",IF(L869="","SEM BASE",IF(P869="","ESTOQUE NÃO INFORMADO",IF(P869&lt;0,"RUPTURA PREVISTA",IF(D869="Sem histórico","USAR DEMANDA INICIAL",IF(D869="Histórico insuficiente","HISTÓRICO INSUFICIENTE","OK"))))))</f>
        <v/>
      </c>
    </row>
    <row r="870">
      <c r="A870" s="42">
        <f>IF(B870="","",EDATE(EOMONTH('Parâmetros'!$B$2,0)+1,MOD(ROW()-6,12)))</f>
        <v/>
      </c>
      <c r="B87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70" s="43">
        <f>IF(B870="","",INDEX('Parâmetros'!$B$18:$B$117,MATCH(B870,'Parâmetros'!$A$18:$A$117,0)))</f>
        <v/>
      </c>
      <c r="D870" s="43">
        <f>IF(B870="","",INDEX('Parâmetros'!$I$18:$I$117,MATCH(B870,'Parâmetros'!$A$18:$A$117,0)))</f>
        <v/>
      </c>
      <c r="E870" s="44">
        <f>IF(B870="","",IF(COUNTIFS('Histórico'!$B$6:$B$305,B870,'Histórico'!$A$6:$A$305,"&gt;="&amp;EDATE(EOMONTH('Parâmetros'!$B$2,0)+1,-'Parâmetros'!$B$4),'Histórico'!$A$6:$A$305,"&lt;="&amp;'Parâmetros'!$B$2,'Histórico'!$L$6:$L$305,"OK")&gt;='Parâmetros'!$B$11,AVERAGEIFS('Histórico'!$H$6:$H$305,'Histórico'!$B$6:$B$305,B870,'Histórico'!$A$6:$A$305,"&gt;="&amp;EDATE(EOMONTH('Parâmetros'!$B$2,0)+1,-'Parâmetros'!$B$4),'Histórico'!$A$6:$A$305,"&lt;="&amp;'Parâmetros'!$B$2,'Histórico'!$L$6:$L$305,"OK"),IF(INDEX('Parâmetros'!$G$18:$G$117,MATCH(B870,'Parâmetros'!$A$18:$A$117,0))="","",INDEX('Parâmetros'!$G$18:$G$117,MATCH(B870,'Parâmetros'!$A$18:$A$117,0)))))</f>
        <v/>
      </c>
      <c r="F870" s="45">
        <f>IF(B870="","",IF(COUNTIFS('Histórico'!$B$6:$B$305,B870,'Histórico'!$L$6:$L$305,"OK",'Histórico'!$M$6:$M$305,MONTH(A870),'Histórico'!$A$6:$A$305,"&lt;="&amp;'Parâmetros'!$B$2)&gt;='Parâmetros'!$B$12,MAX('Parâmetros'!$B$13,MIN('Parâmetros'!$B$14,IFERROR(AVERAGEIFS('Histórico'!$H$6:$H$305,'Histórico'!$B$6:$B$305,B870,'Histórico'!$L$6:$L$305,"OK",'Histórico'!$M$6:$M$305,MONTH(A870),'Histórico'!$A$6:$A$305,"&lt;="&amp;'Parâmetros'!$B$2)/AVERAGEIFS('Histórico'!$H$6:$H$305,'Histórico'!$B$6:$B$305,B870,'Histórico'!$L$6:$L$305,"OK",'Histórico'!$A$6:$A$305,"&lt;="&amp;'Parâmetros'!$B$2),1))),1))</f>
        <v/>
      </c>
      <c r="G870" s="45">
        <f>IF(OR(A870="",B870=""),"",MAX(0.1,1+SUMPRODUCT(--('Eventos'!$B$6:$B$105&lt;=EOMONTH(A870,0)),--('Eventos'!$C$6:$C$105&gt;=A870),--((('Eventos'!$D$6:$D$105=B870)+('Eventos'!$D$6:$D$105="TODOS"))&gt;0),--('Eventos'!$G$6:$G$105="Ativo"),--('Eventos'!$I$6:$I$105="OK"),'Eventos'!$F$6:$F$105)))</f>
        <v/>
      </c>
      <c r="H870" s="44">
        <f>IF(OR(B870="",E870=""),"",MAX(0,E870*F870*G870))</f>
        <v/>
      </c>
      <c r="I870" s="44">
        <f>IF(H870="","",H870*'Parâmetros'!$B$6)</f>
        <v/>
      </c>
      <c r="J870" s="44">
        <f>IF(H870="","",H870*'Parâmetros'!$B$7)</f>
        <v/>
      </c>
      <c r="K870" s="44">
        <f>IF(H870="","",H870*'Parâmetros'!$B$8)</f>
        <v/>
      </c>
      <c r="L870" s="44">
        <f>IF(H870="","",IF('Parâmetros'!$B$5="Conservador",I870,IF('Parâmetros'!$B$5="Otimista",K870,J870)))</f>
        <v/>
      </c>
      <c r="M870" s="46">
        <f>IF(B870="","",IF(COUNTIFS('Histórico'!$B$6:$B$305,B870,'Histórico'!$J$6:$J$305,"&lt;&gt;")&gt;='Parâmetros'!$B$10,AVERAGEIFS('Histórico'!$K$6:$K$305,'Histórico'!$B$6:$B$305,B870,'Histórico'!$J$6:$J$305,"&lt;&gt;"),'Parâmetros'!$B$9))</f>
        <v/>
      </c>
      <c r="N870" s="44">
        <f>IF(L870="","",MAX(0,L870*(1-M870)))</f>
        <v/>
      </c>
      <c r="O870" s="44">
        <f>IF(L870="","",L870*(1+M870))</f>
        <v/>
      </c>
      <c r="P870" s="44">
        <f>IF(L870="","",IF(INDEX('Parâmetros'!$E$18:$E$117,MATCH(B870,'Parâmetros'!$A$18:$A$117,0))="","",INDEX('Parâmetros'!$E$18:$E$117,MATCH(B870,'Parâmetros'!$A$18:$A$117,0))+N(INDEX('Parâmetros'!$F$18:$F$117,MATCH(B870,'Parâmetros'!$A$18:$A$117,0)))-SUMIFS($L$6:L870,$B$6:B870,B870,$A$6:A870,"&lt;="&amp;A870)))</f>
        <v/>
      </c>
      <c r="Q870" s="44">
        <f>IF(P870="","",MAX(0,-P870))</f>
        <v/>
      </c>
      <c r="R870" s="43">
        <f>IF(B870="","",IF(L870="","SEM BASE",IF(P870="","ESTOQUE NÃO INFORMADO",IF(P870&lt;0,"RUPTURA PREVISTA",IF(D870="Sem histórico","USAR DEMANDA INICIAL",IF(D870="Histórico insuficiente","HISTÓRICO INSUFICIENTE","OK"))))))</f>
        <v/>
      </c>
    </row>
    <row r="871">
      <c r="A871" s="42">
        <f>IF(B871="","",EDATE(EOMONTH('Parâmetros'!$B$2,0)+1,MOD(ROW()-6,12)))</f>
        <v/>
      </c>
      <c r="B87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71" s="43">
        <f>IF(B871="","",INDEX('Parâmetros'!$B$18:$B$117,MATCH(B871,'Parâmetros'!$A$18:$A$117,0)))</f>
        <v/>
      </c>
      <c r="D871" s="43">
        <f>IF(B871="","",INDEX('Parâmetros'!$I$18:$I$117,MATCH(B871,'Parâmetros'!$A$18:$A$117,0)))</f>
        <v/>
      </c>
      <c r="E871" s="44">
        <f>IF(B871="","",IF(COUNTIFS('Histórico'!$B$6:$B$305,B871,'Histórico'!$A$6:$A$305,"&gt;="&amp;EDATE(EOMONTH('Parâmetros'!$B$2,0)+1,-'Parâmetros'!$B$4),'Histórico'!$A$6:$A$305,"&lt;="&amp;'Parâmetros'!$B$2,'Histórico'!$L$6:$L$305,"OK")&gt;='Parâmetros'!$B$11,AVERAGEIFS('Histórico'!$H$6:$H$305,'Histórico'!$B$6:$B$305,B871,'Histórico'!$A$6:$A$305,"&gt;="&amp;EDATE(EOMONTH('Parâmetros'!$B$2,0)+1,-'Parâmetros'!$B$4),'Histórico'!$A$6:$A$305,"&lt;="&amp;'Parâmetros'!$B$2,'Histórico'!$L$6:$L$305,"OK"),IF(INDEX('Parâmetros'!$G$18:$G$117,MATCH(B871,'Parâmetros'!$A$18:$A$117,0))="","",INDEX('Parâmetros'!$G$18:$G$117,MATCH(B871,'Parâmetros'!$A$18:$A$117,0)))))</f>
        <v/>
      </c>
      <c r="F871" s="45">
        <f>IF(B871="","",IF(COUNTIFS('Histórico'!$B$6:$B$305,B871,'Histórico'!$L$6:$L$305,"OK",'Histórico'!$M$6:$M$305,MONTH(A871),'Histórico'!$A$6:$A$305,"&lt;="&amp;'Parâmetros'!$B$2)&gt;='Parâmetros'!$B$12,MAX('Parâmetros'!$B$13,MIN('Parâmetros'!$B$14,IFERROR(AVERAGEIFS('Histórico'!$H$6:$H$305,'Histórico'!$B$6:$B$305,B871,'Histórico'!$L$6:$L$305,"OK",'Histórico'!$M$6:$M$305,MONTH(A871),'Histórico'!$A$6:$A$305,"&lt;="&amp;'Parâmetros'!$B$2)/AVERAGEIFS('Histórico'!$H$6:$H$305,'Histórico'!$B$6:$B$305,B871,'Histórico'!$L$6:$L$305,"OK",'Histórico'!$A$6:$A$305,"&lt;="&amp;'Parâmetros'!$B$2),1))),1))</f>
        <v/>
      </c>
      <c r="G871" s="45">
        <f>IF(OR(A871="",B871=""),"",MAX(0.1,1+SUMPRODUCT(--('Eventos'!$B$6:$B$105&lt;=EOMONTH(A871,0)),--('Eventos'!$C$6:$C$105&gt;=A871),--((('Eventos'!$D$6:$D$105=B871)+('Eventos'!$D$6:$D$105="TODOS"))&gt;0),--('Eventos'!$G$6:$G$105="Ativo"),--('Eventos'!$I$6:$I$105="OK"),'Eventos'!$F$6:$F$105)))</f>
        <v/>
      </c>
      <c r="H871" s="44">
        <f>IF(OR(B871="",E871=""),"",MAX(0,E871*F871*G871))</f>
        <v/>
      </c>
      <c r="I871" s="44">
        <f>IF(H871="","",H871*'Parâmetros'!$B$6)</f>
        <v/>
      </c>
      <c r="J871" s="44">
        <f>IF(H871="","",H871*'Parâmetros'!$B$7)</f>
        <v/>
      </c>
      <c r="K871" s="44">
        <f>IF(H871="","",H871*'Parâmetros'!$B$8)</f>
        <v/>
      </c>
      <c r="L871" s="44">
        <f>IF(H871="","",IF('Parâmetros'!$B$5="Conservador",I871,IF('Parâmetros'!$B$5="Otimista",K871,J871)))</f>
        <v/>
      </c>
      <c r="M871" s="46">
        <f>IF(B871="","",IF(COUNTIFS('Histórico'!$B$6:$B$305,B871,'Histórico'!$J$6:$J$305,"&lt;&gt;")&gt;='Parâmetros'!$B$10,AVERAGEIFS('Histórico'!$K$6:$K$305,'Histórico'!$B$6:$B$305,B871,'Histórico'!$J$6:$J$305,"&lt;&gt;"),'Parâmetros'!$B$9))</f>
        <v/>
      </c>
      <c r="N871" s="44">
        <f>IF(L871="","",MAX(0,L871*(1-M871)))</f>
        <v/>
      </c>
      <c r="O871" s="44">
        <f>IF(L871="","",L871*(1+M871))</f>
        <v/>
      </c>
      <c r="P871" s="44">
        <f>IF(L871="","",IF(INDEX('Parâmetros'!$E$18:$E$117,MATCH(B871,'Parâmetros'!$A$18:$A$117,0))="","",INDEX('Parâmetros'!$E$18:$E$117,MATCH(B871,'Parâmetros'!$A$18:$A$117,0))+N(INDEX('Parâmetros'!$F$18:$F$117,MATCH(B871,'Parâmetros'!$A$18:$A$117,0)))-SUMIFS($L$6:L871,$B$6:B871,B871,$A$6:A871,"&lt;="&amp;A871)))</f>
        <v/>
      </c>
      <c r="Q871" s="44">
        <f>IF(P871="","",MAX(0,-P871))</f>
        <v/>
      </c>
      <c r="R871" s="43">
        <f>IF(B871="","",IF(L871="","SEM BASE",IF(P871="","ESTOQUE NÃO INFORMADO",IF(P871&lt;0,"RUPTURA PREVISTA",IF(D871="Sem histórico","USAR DEMANDA INICIAL",IF(D871="Histórico insuficiente","HISTÓRICO INSUFICIENTE","OK"))))))</f>
        <v/>
      </c>
    </row>
    <row r="872">
      <c r="A872" s="42">
        <f>IF(B872="","",EDATE(EOMONTH('Parâmetros'!$B$2,0)+1,MOD(ROW()-6,12)))</f>
        <v/>
      </c>
      <c r="B87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72" s="43">
        <f>IF(B872="","",INDEX('Parâmetros'!$B$18:$B$117,MATCH(B872,'Parâmetros'!$A$18:$A$117,0)))</f>
        <v/>
      </c>
      <c r="D872" s="43">
        <f>IF(B872="","",INDEX('Parâmetros'!$I$18:$I$117,MATCH(B872,'Parâmetros'!$A$18:$A$117,0)))</f>
        <v/>
      </c>
      <c r="E872" s="44">
        <f>IF(B872="","",IF(COUNTIFS('Histórico'!$B$6:$B$305,B872,'Histórico'!$A$6:$A$305,"&gt;="&amp;EDATE(EOMONTH('Parâmetros'!$B$2,0)+1,-'Parâmetros'!$B$4),'Histórico'!$A$6:$A$305,"&lt;="&amp;'Parâmetros'!$B$2,'Histórico'!$L$6:$L$305,"OK")&gt;='Parâmetros'!$B$11,AVERAGEIFS('Histórico'!$H$6:$H$305,'Histórico'!$B$6:$B$305,B872,'Histórico'!$A$6:$A$305,"&gt;="&amp;EDATE(EOMONTH('Parâmetros'!$B$2,0)+1,-'Parâmetros'!$B$4),'Histórico'!$A$6:$A$305,"&lt;="&amp;'Parâmetros'!$B$2,'Histórico'!$L$6:$L$305,"OK"),IF(INDEX('Parâmetros'!$G$18:$G$117,MATCH(B872,'Parâmetros'!$A$18:$A$117,0))="","",INDEX('Parâmetros'!$G$18:$G$117,MATCH(B872,'Parâmetros'!$A$18:$A$117,0)))))</f>
        <v/>
      </c>
      <c r="F872" s="45">
        <f>IF(B872="","",IF(COUNTIFS('Histórico'!$B$6:$B$305,B872,'Histórico'!$L$6:$L$305,"OK",'Histórico'!$M$6:$M$305,MONTH(A872),'Histórico'!$A$6:$A$305,"&lt;="&amp;'Parâmetros'!$B$2)&gt;='Parâmetros'!$B$12,MAX('Parâmetros'!$B$13,MIN('Parâmetros'!$B$14,IFERROR(AVERAGEIFS('Histórico'!$H$6:$H$305,'Histórico'!$B$6:$B$305,B872,'Histórico'!$L$6:$L$305,"OK",'Histórico'!$M$6:$M$305,MONTH(A872),'Histórico'!$A$6:$A$305,"&lt;="&amp;'Parâmetros'!$B$2)/AVERAGEIFS('Histórico'!$H$6:$H$305,'Histórico'!$B$6:$B$305,B872,'Histórico'!$L$6:$L$305,"OK",'Histórico'!$A$6:$A$305,"&lt;="&amp;'Parâmetros'!$B$2),1))),1))</f>
        <v/>
      </c>
      <c r="G872" s="45">
        <f>IF(OR(A872="",B872=""),"",MAX(0.1,1+SUMPRODUCT(--('Eventos'!$B$6:$B$105&lt;=EOMONTH(A872,0)),--('Eventos'!$C$6:$C$105&gt;=A872),--((('Eventos'!$D$6:$D$105=B872)+('Eventos'!$D$6:$D$105="TODOS"))&gt;0),--('Eventos'!$G$6:$G$105="Ativo"),--('Eventos'!$I$6:$I$105="OK"),'Eventos'!$F$6:$F$105)))</f>
        <v/>
      </c>
      <c r="H872" s="44">
        <f>IF(OR(B872="",E872=""),"",MAX(0,E872*F872*G872))</f>
        <v/>
      </c>
      <c r="I872" s="44">
        <f>IF(H872="","",H872*'Parâmetros'!$B$6)</f>
        <v/>
      </c>
      <c r="J872" s="44">
        <f>IF(H872="","",H872*'Parâmetros'!$B$7)</f>
        <v/>
      </c>
      <c r="K872" s="44">
        <f>IF(H872="","",H872*'Parâmetros'!$B$8)</f>
        <v/>
      </c>
      <c r="L872" s="44">
        <f>IF(H872="","",IF('Parâmetros'!$B$5="Conservador",I872,IF('Parâmetros'!$B$5="Otimista",K872,J872)))</f>
        <v/>
      </c>
      <c r="M872" s="46">
        <f>IF(B872="","",IF(COUNTIFS('Histórico'!$B$6:$B$305,B872,'Histórico'!$J$6:$J$305,"&lt;&gt;")&gt;='Parâmetros'!$B$10,AVERAGEIFS('Histórico'!$K$6:$K$305,'Histórico'!$B$6:$B$305,B872,'Histórico'!$J$6:$J$305,"&lt;&gt;"),'Parâmetros'!$B$9))</f>
        <v/>
      </c>
      <c r="N872" s="44">
        <f>IF(L872="","",MAX(0,L872*(1-M872)))</f>
        <v/>
      </c>
      <c r="O872" s="44">
        <f>IF(L872="","",L872*(1+M872))</f>
        <v/>
      </c>
      <c r="P872" s="44">
        <f>IF(L872="","",IF(INDEX('Parâmetros'!$E$18:$E$117,MATCH(B872,'Parâmetros'!$A$18:$A$117,0))="","",INDEX('Parâmetros'!$E$18:$E$117,MATCH(B872,'Parâmetros'!$A$18:$A$117,0))+N(INDEX('Parâmetros'!$F$18:$F$117,MATCH(B872,'Parâmetros'!$A$18:$A$117,0)))-SUMIFS($L$6:L872,$B$6:B872,B872,$A$6:A872,"&lt;="&amp;A872)))</f>
        <v/>
      </c>
      <c r="Q872" s="44">
        <f>IF(P872="","",MAX(0,-P872))</f>
        <v/>
      </c>
      <c r="R872" s="43">
        <f>IF(B872="","",IF(L872="","SEM BASE",IF(P872="","ESTOQUE NÃO INFORMADO",IF(P872&lt;0,"RUPTURA PREVISTA",IF(D872="Sem histórico","USAR DEMANDA INICIAL",IF(D872="Histórico insuficiente","HISTÓRICO INSUFICIENTE","OK"))))))</f>
        <v/>
      </c>
    </row>
    <row r="873">
      <c r="A873" s="42">
        <f>IF(B873="","",EDATE(EOMONTH('Parâmetros'!$B$2,0)+1,MOD(ROW()-6,12)))</f>
        <v/>
      </c>
      <c r="B87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73" s="43">
        <f>IF(B873="","",INDEX('Parâmetros'!$B$18:$B$117,MATCH(B873,'Parâmetros'!$A$18:$A$117,0)))</f>
        <v/>
      </c>
      <c r="D873" s="43">
        <f>IF(B873="","",INDEX('Parâmetros'!$I$18:$I$117,MATCH(B873,'Parâmetros'!$A$18:$A$117,0)))</f>
        <v/>
      </c>
      <c r="E873" s="44">
        <f>IF(B873="","",IF(COUNTIFS('Histórico'!$B$6:$B$305,B873,'Histórico'!$A$6:$A$305,"&gt;="&amp;EDATE(EOMONTH('Parâmetros'!$B$2,0)+1,-'Parâmetros'!$B$4),'Histórico'!$A$6:$A$305,"&lt;="&amp;'Parâmetros'!$B$2,'Histórico'!$L$6:$L$305,"OK")&gt;='Parâmetros'!$B$11,AVERAGEIFS('Histórico'!$H$6:$H$305,'Histórico'!$B$6:$B$305,B873,'Histórico'!$A$6:$A$305,"&gt;="&amp;EDATE(EOMONTH('Parâmetros'!$B$2,0)+1,-'Parâmetros'!$B$4),'Histórico'!$A$6:$A$305,"&lt;="&amp;'Parâmetros'!$B$2,'Histórico'!$L$6:$L$305,"OK"),IF(INDEX('Parâmetros'!$G$18:$G$117,MATCH(B873,'Parâmetros'!$A$18:$A$117,0))="","",INDEX('Parâmetros'!$G$18:$G$117,MATCH(B873,'Parâmetros'!$A$18:$A$117,0)))))</f>
        <v/>
      </c>
      <c r="F873" s="45">
        <f>IF(B873="","",IF(COUNTIFS('Histórico'!$B$6:$B$305,B873,'Histórico'!$L$6:$L$305,"OK",'Histórico'!$M$6:$M$305,MONTH(A873),'Histórico'!$A$6:$A$305,"&lt;="&amp;'Parâmetros'!$B$2)&gt;='Parâmetros'!$B$12,MAX('Parâmetros'!$B$13,MIN('Parâmetros'!$B$14,IFERROR(AVERAGEIFS('Histórico'!$H$6:$H$305,'Histórico'!$B$6:$B$305,B873,'Histórico'!$L$6:$L$305,"OK",'Histórico'!$M$6:$M$305,MONTH(A873),'Histórico'!$A$6:$A$305,"&lt;="&amp;'Parâmetros'!$B$2)/AVERAGEIFS('Histórico'!$H$6:$H$305,'Histórico'!$B$6:$B$305,B873,'Histórico'!$L$6:$L$305,"OK",'Histórico'!$A$6:$A$305,"&lt;="&amp;'Parâmetros'!$B$2),1))),1))</f>
        <v/>
      </c>
      <c r="G873" s="45">
        <f>IF(OR(A873="",B873=""),"",MAX(0.1,1+SUMPRODUCT(--('Eventos'!$B$6:$B$105&lt;=EOMONTH(A873,0)),--('Eventos'!$C$6:$C$105&gt;=A873),--((('Eventos'!$D$6:$D$105=B873)+('Eventos'!$D$6:$D$105="TODOS"))&gt;0),--('Eventos'!$G$6:$G$105="Ativo"),--('Eventos'!$I$6:$I$105="OK"),'Eventos'!$F$6:$F$105)))</f>
        <v/>
      </c>
      <c r="H873" s="44">
        <f>IF(OR(B873="",E873=""),"",MAX(0,E873*F873*G873))</f>
        <v/>
      </c>
      <c r="I873" s="44">
        <f>IF(H873="","",H873*'Parâmetros'!$B$6)</f>
        <v/>
      </c>
      <c r="J873" s="44">
        <f>IF(H873="","",H873*'Parâmetros'!$B$7)</f>
        <v/>
      </c>
      <c r="K873" s="44">
        <f>IF(H873="","",H873*'Parâmetros'!$B$8)</f>
        <v/>
      </c>
      <c r="L873" s="44">
        <f>IF(H873="","",IF('Parâmetros'!$B$5="Conservador",I873,IF('Parâmetros'!$B$5="Otimista",K873,J873)))</f>
        <v/>
      </c>
      <c r="M873" s="46">
        <f>IF(B873="","",IF(COUNTIFS('Histórico'!$B$6:$B$305,B873,'Histórico'!$J$6:$J$305,"&lt;&gt;")&gt;='Parâmetros'!$B$10,AVERAGEIFS('Histórico'!$K$6:$K$305,'Histórico'!$B$6:$B$305,B873,'Histórico'!$J$6:$J$305,"&lt;&gt;"),'Parâmetros'!$B$9))</f>
        <v/>
      </c>
      <c r="N873" s="44">
        <f>IF(L873="","",MAX(0,L873*(1-M873)))</f>
        <v/>
      </c>
      <c r="O873" s="44">
        <f>IF(L873="","",L873*(1+M873))</f>
        <v/>
      </c>
      <c r="P873" s="44">
        <f>IF(L873="","",IF(INDEX('Parâmetros'!$E$18:$E$117,MATCH(B873,'Parâmetros'!$A$18:$A$117,0))="","",INDEX('Parâmetros'!$E$18:$E$117,MATCH(B873,'Parâmetros'!$A$18:$A$117,0))+N(INDEX('Parâmetros'!$F$18:$F$117,MATCH(B873,'Parâmetros'!$A$18:$A$117,0)))-SUMIFS($L$6:L873,$B$6:B873,B873,$A$6:A873,"&lt;="&amp;A873)))</f>
        <v/>
      </c>
      <c r="Q873" s="44">
        <f>IF(P873="","",MAX(0,-P873))</f>
        <v/>
      </c>
      <c r="R873" s="43">
        <f>IF(B873="","",IF(L873="","SEM BASE",IF(P873="","ESTOQUE NÃO INFORMADO",IF(P873&lt;0,"RUPTURA PREVISTA",IF(D873="Sem histórico","USAR DEMANDA INICIAL",IF(D873="Histórico insuficiente","HISTÓRICO INSUFICIENTE","OK"))))))</f>
        <v/>
      </c>
    </row>
    <row r="874">
      <c r="A874" s="42">
        <f>IF(B874="","",EDATE(EOMONTH('Parâmetros'!$B$2,0)+1,MOD(ROW()-6,12)))</f>
        <v/>
      </c>
      <c r="B87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74" s="43">
        <f>IF(B874="","",INDEX('Parâmetros'!$B$18:$B$117,MATCH(B874,'Parâmetros'!$A$18:$A$117,0)))</f>
        <v/>
      </c>
      <c r="D874" s="43">
        <f>IF(B874="","",INDEX('Parâmetros'!$I$18:$I$117,MATCH(B874,'Parâmetros'!$A$18:$A$117,0)))</f>
        <v/>
      </c>
      <c r="E874" s="44">
        <f>IF(B874="","",IF(COUNTIFS('Histórico'!$B$6:$B$305,B874,'Histórico'!$A$6:$A$305,"&gt;="&amp;EDATE(EOMONTH('Parâmetros'!$B$2,0)+1,-'Parâmetros'!$B$4),'Histórico'!$A$6:$A$305,"&lt;="&amp;'Parâmetros'!$B$2,'Histórico'!$L$6:$L$305,"OK")&gt;='Parâmetros'!$B$11,AVERAGEIFS('Histórico'!$H$6:$H$305,'Histórico'!$B$6:$B$305,B874,'Histórico'!$A$6:$A$305,"&gt;="&amp;EDATE(EOMONTH('Parâmetros'!$B$2,0)+1,-'Parâmetros'!$B$4),'Histórico'!$A$6:$A$305,"&lt;="&amp;'Parâmetros'!$B$2,'Histórico'!$L$6:$L$305,"OK"),IF(INDEX('Parâmetros'!$G$18:$G$117,MATCH(B874,'Parâmetros'!$A$18:$A$117,0))="","",INDEX('Parâmetros'!$G$18:$G$117,MATCH(B874,'Parâmetros'!$A$18:$A$117,0)))))</f>
        <v/>
      </c>
      <c r="F874" s="45">
        <f>IF(B874="","",IF(COUNTIFS('Histórico'!$B$6:$B$305,B874,'Histórico'!$L$6:$L$305,"OK",'Histórico'!$M$6:$M$305,MONTH(A874),'Histórico'!$A$6:$A$305,"&lt;="&amp;'Parâmetros'!$B$2)&gt;='Parâmetros'!$B$12,MAX('Parâmetros'!$B$13,MIN('Parâmetros'!$B$14,IFERROR(AVERAGEIFS('Histórico'!$H$6:$H$305,'Histórico'!$B$6:$B$305,B874,'Histórico'!$L$6:$L$305,"OK",'Histórico'!$M$6:$M$305,MONTH(A874),'Histórico'!$A$6:$A$305,"&lt;="&amp;'Parâmetros'!$B$2)/AVERAGEIFS('Histórico'!$H$6:$H$305,'Histórico'!$B$6:$B$305,B874,'Histórico'!$L$6:$L$305,"OK",'Histórico'!$A$6:$A$305,"&lt;="&amp;'Parâmetros'!$B$2),1))),1))</f>
        <v/>
      </c>
      <c r="G874" s="45">
        <f>IF(OR(A874="",B874=""),"",MAX(0.1,1+SUMPRODUCT(--('Eventos'!$B$6:$B$105&lt;=EOMONTH(A874,0)),--('Eventos'!$C$6:$C$105&gt;=A874),--((('Eventos'!$D$6:$D$105=B874)+('Eventos'!$D$6:$D$105="TODOS"))&gt;0),--('Eventos'!$G$6:$G$105="Ativo"),--('Eventos'!$I$6:$I$105="OK"),'Eventos'!$F$6:$F$105)))</f>
        <v/>
      </c>
      <c r="H874" s="44">
        <f>IF(OR(B874="",E874=""),"",MAX(0,E874*F874*G874))</f>
        <v/>
      </c>
      <c r="I874" s="44">
        <f>IF(H874="","",H874*'Parâmetros'!$B$6)</f>
        <v/>
      </c>
      <c r="J874" s="44">
        <f>IF(H874="","",H874*'Parâmetros'!$B$7)</f>
        <v/>
      </c>
      <c r="K874" s="44">
        <f>IF(H874="","",H874*'Parâmetros'!$B$8)</f>
        <v/>
      </c>
      <c r="L874" s="44">
        <f>IF(H874="","",IF('Parâmetros'!$B$5="Conservador",I874,IF('Parâmetros'!$B$5="Otimista",K874,J874)))</f>
        <v/>
      </c>
      <c r="M874" s="46">
        <f>IF(B874="","",IF(COUNTIFS('Histórico'!$B$6:$B$305,B874,'Histórico'!$J$6:$J$305,"&lt;&gt;")&gt;='Parâmetros'!$B$10,AVERAGEIFS('Histórico'!$K$6:$K$305,'Histórico'!$B$6:$B$305,B874,'Histórico'!$J$6:$J$305,"&lt;&gt;"),'Parâmetros'!$B$9))</f>
        <v/>
      </c>
      <c r="N874" s="44">
        <f>IF(L874="","",MAX(0,L874*(1-M874)))</f>
        <v/>
      </c>
      <c r="O874" s="44">
        <f>IF(L874="","",L874*(1+M874))</f>
        <v/>
      </c>
      <c r="P874" s="44">
        <f>IF(L874="","",IF(INDEX('Parâmetros'!$E$18:$E$117,MATCH(B874,'Parâmetros'!$A$18:$A$117,0))="","",INDEX('Parâmetros'!$E$18:$E$117,MATCH(B874,'Parâmetros'!$A$18:$A$117,0))+N(INDEX('Parâmetros'!$F$18:$F$117,MATCH(B874,'Parâmetros'!$A$18:$A$117,0)))-SUMIFS($L$6:L874,$B$6:B874,B874,$A$6:A874,"&lt;="&amp;A874)))</f>
        <v/>
      </c>
      <c r="Q874" s="44">
        <f>IF(P874="","",MAX(0,-P874))</f>
        <v/>
      </c>
      <c r="R874" s="43">
        <f>IF(B874="","",IF(L874="","SEM BASE",IF(P874="","ESTOQUE NÃO INFORMADO",IF(P874&lt;0,"RUPTURA PREVISTA",IF(D874="Sem histórico","USAR DEMANDA INICIAL",IF(D874="Histórico insuficiente","HISTÓRICO INSUFICIENTE","OK"))))))</f>
        <v/>
      </c>
    </row>
    <row r="875">
      <c r="A875" s="42">
        <f>IF(B875="","",EDATE(EOMONTH('Parâmetros'!$B$2,0)+1,MOD(ROW()-6,12)))</f>
        <v/>
      </c>
      <c r="B87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75" s="43">
        <f>IF(B875="","",INDEX('Parâmetros'!$B$18:$B$117,MATCH(B875,'Parâmetros'!$A$18:$A$117,0)))</f>
        <v/>
      </c>
      <c r="D875" s="43">
        <f>IF(B875="","",INDEX('Parâmetros'!$I$18:$I$117,MATCH(B875,'Parâmetros'!$A$18:$A$117,0)))</f>
        <v/>
      </c>
      <c r="E875" s="44">
        <f>IF(B875="","",IF(COUNTIFS('Histórico'!$B$6:$B$305,B875,'Histórico'!$A$6:$A$305,"&gt;="&amp;EDATE(EOMONTH('Parâmetros'!$B$2,0)+1,-'Parâmetros'!$B$4),'Histórico'!$A$6:$A$305,"&lt;="&amp;'Parâmetros'!$B$2,'Histórico'!$L$6:$L$305,"OK")&gt;='Parâmetros'!$B$11,AVERAGEIFS('Histórico'!$H$6:$H$305,'Histórico'!$B$6:$B$305,B875,'Histórico'!$A$6:$A$305,"&gt;="&amp;EDATE(EOMONTH('Parâmetros'!$B$2,0)+1,-'Parâmetros'!$B$4),'Histórico'!$A$6:$A$305,"&lt;="&amp;'Parâmetros'!$B$2,'Histórico'!$L$6:$L$305,"OK"),IF(INDEX('Parâmetros'!$G$18:$G$117,MATCH(B875,'Parâmetros'!$A$18:$A$117,0))="","",INDEX('Parâmetros'!$G$18:$G$117,MATCH(B875,'Parâmetros'!$A$18:$A$117,0)))))</f>
        <v/>
      </c>
      <c r="F875" s="45">
        <f>IF(B875="","",IF(COUNTIFS('Histórico'!$B$6:$B$305,B875,'Histórico'!$L$6:$L$305,"OK",'Histórico'!$M$6:$M$305,MONTH(A875),'Histórico'!$A$6:$A$305,"&lt;="&amp;'Parâmetros'!$B$2)&gt;='Parâmetros'!$B$12,MAX('Parâmetros'!$B$13,MIN('Parâmetros'!$B$14,IFERROR(AVERAGEIFS('Histórico'!$H$6:$H$305,'Histórico'!$B$6:$B$305,B875,'Histórico'!$L$6:$L$305,"OK",'Histórico'!$M$6:$M$305,MONTH(A875),'Histórico'!$A$6:$A$305,"&lt;="&amp;'Parâmetros'!$B$2)/AVERAGEIFS('Histórico'!$H$6:$H$305,'Histórico'!$B$6:$B$305,B875,'Histórico'!$L$6:$L$305,"OK",'Histórico'!$A$6:$A$305,"&lt;="&amp;'Parâmetros'!$B$2),1))),1))</f>
        <v/>
      </c>
      <c r="G875" s="45">
        <f>IF(OR(A875="",B875=""),"",MAX(0.1,1+SUMPRODUCT(--('Eventos'!$B$6:$B$105&lt;=EOMONTH(A875,0)),--('Eventos'!$C$6:$C$105&gt;=A875),--((('Eventos'!$D$6:$D$105=B875)+('Eventos'!$D$6:$D$105="TODOS"))&gt;0),--('Eventos'!$G$6:$G$105="Ativo"),--('Eventos'!$I$6:$I$105="OK"),'Eventos'!$F$6:$F$105)))</f>
        <v/>
      </c>
      <c r="H875" s="44">
        <f>IF(OR(B875="",E875=""),"",MAX(0,E875*F875*G875))</f>
        <v/>
      </c>
      <c r="I875" s="44">
        <f>IF(H875="","",H875*'Parâmetros'!$B$6)</f>
        <v/>
      </c>
      <c r="J875" s="44">
        <f>IF(H875="","",H875*'Parâmetros'!$B$7)</f>
        <v/>
      </c>
      <c r="K875" s="44">
        <f>IF(H875="","",H875*'Parâmetros'!$B$8)</f>
        <v/>
      </c>
      <c r="L875" s="44">
        <f>IF(H875="","",IF('Parâmetros'!$B$5="Conservador",I875,IF('Parâmetros'!$B$5="Otimista",K875,J875)))</f>
        <v/>
      </c>
      <c r="M875" s="46">
        <f>IF(B875="","",IF(COUNTIFS('Histórico'!$B$6:$B$305,B875,'Histórico'!$J$6:$J$305,"&lt;&gt;")&gt;='Parâmetros'!$B$10,AVERAGEIFS('Histórico'!$K$6:$K$305,'Histórico'!$B$6:$B$305,B875,'Histórico'!$J$6:$J$305,"&lt;&gt;"),'Parâmetros'!$B$9))</f>
        <v/>
      </c>
      <c r="N875" s="44">
        <f>IF(L875="","",MAX(0,L875*(1-M875)))</f>
        <v/>
      </c>
      <c r="O875" s="44">
        <f>IF(L875="","",L875*(1+M875))</f>
        <v/>
      </c>
      <c r="P875" s="44">
        <f>IF(L875="","",IF(INDEX('Parâmetros'!$E$18:$E$117,MATCH(B875,'Parâmetros'!$A$18:$A$117,0))="","",INDEX('Parâmetros'!$E$18:$E$117,MATCH(B875,'Parâmetros'!$A$18:$A$117,0))+N(INDEX('Parâmetros'!$F$18:$F$117,MATCH(B875,'Parâmetros'!$A$18:$A$117,0)))-SUMIFS($L$6:L875,$B$6:B875,B875,$A$6:A875,"&lt;="&amp;A875)))</f>
        <v/>
      </c>
      <c r="Q875" s="44">
        <f>IF(P875="","",MAX(0,-P875))</f>
        <v/>
      </c>
      <c r="R875" s="43">
        <f>IF(B875="","",IF(L875="","SEM BASE",IF(P875="","ESTOQUE NÃO INFORMADO",IF(P875&lt;0,"RUPTURA PREVISTA",IF(D875="Sem histórico","USAR DEMANDA INICIAL",IF(D875="Histórico insuficiente","HISTÓRICO INSUFICIENTE","OK"))))))</f>
        <v/>
      </c>
    </row>
    <row r="876">
      <c r="A876" s="42">
        <f>IF(B876="","",EDATE(EOMONTH('Parâmetros'!$B$2,0)+1,MOD(ROW()-6,12)))</f>
        <v/>
      </c>
      <c r="B87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76" s="43">
        <f>IF(B876="","",INDEX('Parâmetros'!$B$18:$B$117,MATCH(B876,'Parâmetros'!$A$18:$A$117,0)))</f>
        <v/>
      </c>
      <c r="D876" s="43">
        <f>IF(B876="","",INDEX('Parâmetros'!$I$18:$I$117,MATCH(B876,'Parâmetros'!$A$18:$A$117,0)))</f>
        <v/>
      </c>
      <c r="E876" s="44">
        <f>IF(B876="","",IF(COUNTIFS('Histórico'!$B$6:$B$305,B876,'Histórico'!$A$6:$A$305,"&gt;="&amp;EDATE(EOMONTH('Parâmetros'!$B$2,0)+1,-'Parâmetros'!$B$4),'Histórico'!$A$6:$A$305,"&lt;="&amp;'Parâmetros'!$B$2,'Histórico'!$L$6:$L$305,"OK")&gt;='Parâmetros'!$B$11,AVERAGEIFS('Histórico'!$H$6:$H$305,'Histórico'!$B$6:$B$305,B876,'Histórico'!$A$6:$A$305,"&gt;="&amp;EDATE(EOMONTH('Parâmetros'!$B$2,0)+1,-'Parâmetros'!$B$4),'Histórico'!$A$6:$A$305,"&lt;="&amp;'Parâmetros'!$B$2,'Histórico'!$L$6:$L$305,"OK"),IF(INDEX('Parâmetros'!$G$18:$G$117,MATCH(B876,'Parâmetros'!$A$18:$A$117,0))="","",INDEX('Parâmetros'!$G$18:$G$117,MATCH(B876,'Parâmetros'!$A$18:$A$117,0)))))</f>
        <v/>
      </c>
      <c r="F876" s="45">
        <f>IF(B876="","",IF(COUNTIFS('Histórico'!$B$6:$B$305,B876,'Histórico'!$L$6:$L$305,"OK",'Histórico'!$M$6:$M$305,MONTH(A876),'Histórico'!$A$6:$A$305,"&lt;="&amp;'Parâmetros'!$B$2)&gt;='Parâmetros'!$B$12,MAX('Parâmetros'!$B$13,MIN('Parâmetros'!$B$14,IFERROR(AVERAGEIFS('Histórico'!$H$6:$H$305,'Histórico'!$B$6:$B$305,B876,'Histórico'!$L$6:$L$305,"OK",'Histórico'!$M$6:$M$305,MONTH(A876),'Histórico'!$A$6:$A$305,"&lt;="&amp;'Parâmetros'!$B$2)/AVERAGEIFS('Histórico'!$H$6:$H$305,'Histórico'!$B$6:$B$305,B876,'Histórico'!$L$6:$L$305,"OK",'Histórico'!$A$6:$A$305,"&lt;="&amp;'Parâmetros'!$B$2),1))),1))</f>
        <v/>
      </c>
      <c r="G876" s="45">
        <f>IF(OR(A876="",B876=""),"",MAX(0.1,1+SUMPRODUCT(--('Eventos'!$B$6:$B$105&lt;=EOMONTH(A876,0)),--('Eventos'!$C$6:$C$105&gt;=A876),--((('Eventos'!$D$6:$D$105=B876)+('Eventos'!$D$6:$D$105="TODOS"))&gt;0),--('Eventos'!$G$6:$G$105="Ativo"),--('Eventos'!$I$6:$I$105="OK"),'Eventos'!$F$6:$F$105)))</f>
        <v/>
      </c>
      <c r="H876" s="44">
        <f>IF(OR(B876="",E876=""),"",MAX(0,E876*F876*G876))</f>
        <v/>
      </c>
      <c r="I876" s="44">
        <f>IF(H876="","",H876*'Parâmetros'!$B$6)</f>
        <v/>
      </c>
      <c r="J876" s="44">
        <f>IF(H876="","",H876*'Parâmetros'!$B$7)</f>
        <v/>
      </c>
      <c r="K876" s="44">
        <f>IF(H876="","",H876*'Parâmetros'!$B$8)</f>
        <v/>
      </c>
      <c r="L876" s="44">
        <f>IF(H876="","",IF('Parâmetros'!$B$5="Conservador",I876,IF('Parâmetros'!$B$5="Otimista",K876,J876)))</f>
        <v/>
      </c>
      <c r="M876" s="46">
        <f>IF(B876="","",IF(COUNTIFS('Histórico'!$B$6:$B$305,B876,'Histórico'!$J$6:$J$305,"&lt;&gt;")&gt;='Parâmetros'!$B$10,AVERAGEIFS('Histórico'!$K$6:$K$305,'Histórico'!$B$6:$B$305,B876,'Histórico'!$J$6:$J$305,"&lt;&gt;"),'Parâmetros'!$B$9))</f>
        <v/>
      </c>
      <c r="N876" s="44">
        <f>IF(L876="","",MAX(0,L876*(1-M876)))</f>
        <v/>
      </c>
      <c r="O876" s="44">
        <f>IF(L876="","",L876*(1+M876))</f>
        <v/>
      </c>
      <c r="P876" s="44">
        <f>IF(L876="","",IF(INDEX('Parâmetros'!$E$18:$E$117,MATCH(B876,'Parâmetros'!$A$18:$A$117,0))="","",INDEX('Parâmetros'!$E$18:$E$117,MATCH(B876,'Parâmetros'!$A$18:$A$117,0))+N(INDEX('Parâmetros'!$F$18:$F$117,MATCH(B876,'Parâmetros'!$A$18:$A$117,0)))-SUMIFS($L$6:L876,$B$6:B876,B876,$A$6:A876,"&lt;="&amp;A876)))</f>
        <v/>
      </c>
      <c r="Q876" s="44">
        <f>IF(P876="","",MAX(0,-P876))</f>
        <v/>
      </c>
      <c r="R876" s="43">
        <f>IF(B876="","",IF(L876="","SEM BASE",IF(P876="","ESTOQUE NÃO INFORMADO",IF(P876&lt;0,"RUPTURA PREVISTA",IF(D876="Sem histórico","USAR DEMANDA INICIAL",IF(D876="Histórico insuficiente","HISTÓRICO INSUFICIENTE","OK"))))))</f>
        <v/>
      </c>
    </row>
    <row r="877">
      <c r="A877" s="42">
        <f>IF(B877="","",EDATE(EOMONTH('Parâmetros'!$B$2,0)+1,MOD(ROW()-6,12)))</f>
        <v/>
      </c>
      <c r="B87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77" s="43">
        <f>IF(B877="","",INDEX('Parâmetros'!$B$18:$B$117,MATCH(B877,'Parâmetros'!$A$18:$A$117,0)))</f>
        <v/>
      </c>
      <c r="D877" s="43">
        <f>IF(B877="","",INDEX('Parâmetros'!$I$18:$I$117,MATCH(B877,'Parâmetros'!$A$18:$A$117,0)))</f>
        <v/>
      </c>
      <c r="E877" s="44">
        <f>IF(B877="","",IF(COUNTIFS('Histórico'!$B$6:$B$305,B877,'Histórico'!$A$6:$A$305,"&gt;="&amp;EDATE(EOMONTH('Parâmetros'!$B$2,0)+1,-'Parâmetros'!$B$4),'Histórico'!$A$6:$A$305,"&lt;="&amp;'Parâmetros'!$B$2,'Histórico'!$L$6:$L$305,"OK")&gt;='Parâmetros'!$B$11,AVERAGEIFS('Histórico'!$H$6:$H$305,'Histórico'!$B$6:$B$305,B877,'Histórico'!$A$6:$A$305,"&gt;="&amp;EDATE(EOMONTH('Parâmetros'!$B$2,0)+1,-'Parâmetros'!$B$4),'Histórico'!$A$6:$A$305,"&lt;="&amp;'Parâmetros'!$B$2,'Histórico'!$L$6:$L$305,"OK"),IF(INDEX('Parâmetros'!$G$18:$G$117,MATCH(B877,'Parâmetros'!$A$18:$A$117,0))="","",INDEX('Parâmetros'!$G$18:$G$117,MATCH(B877,'Parâmetros'!$A$18:$A$117,0)))))</f>
        <v/>
      </c>
      <c r="F877" s="45">
        <f>IF(B877="","",IF(COUNTIFS('Histórico'!$B$6:$B$305,B877,'Histórico'!$L$6:$L$305,"OK",'Histórico'!$M$6:$M$305,MONTH(A877),'Histórico'!$A$6:$A$305,"&lt;="&amp;'Parâmetros'!$B$2)&gt;='Parâmetros'!$B$12,MAX('Parâmetros'!$B$13,MIN('Parâmetros'!$B$14,IFERROR(AVERAGEIFS('Histórico'!$H$6:$H$305,'Histórico'!$B$6:$B$305,B877,'Histórico'!$L$6:$L$305,"OK",'Histórico'!$M$6:$M$305,MONTH(A877),'Histórico'!$A$6:$A$305,"&lt;="&amp;'Parâmetros'!$B$2)/AVERAGEIFS('Histórico'!$H$6:$H$305,'Histórico'!$B$6:$B$305,B877,'Histórico'!$L$6:$L$305,"OK",'Histórico'!$A$6:$A$305,"&lt;="&amp;'Parâmetros'!$B$2),1))),1))</f>
        <v/>
      </c>
      <c r="G877" s="45">
        <f>IF(OR(A877="",B877=""),"",MAX(0.1,1+SUMPRODUCT(--('Eventos'!$B$6:$B$105&lt;=EOMONTH(A877,0)),--('Eventos'!$C$6:$C$105&gt;=A877),--((('Eventos'!$D$6:$D$105=B877)+('Eventos'!$D$6:$D$105="TODOS"))&gt;0),--('Eventos'!$G$6:$G$105="Ativo"),--('Eventos'!$I$6:$I$105="OK"),'Eventos'!$F$6:$F$105)))</f>
        <v/>
      </c>
      <c r="H877" s="44">
        <f>IF(OR(B877="",E877=""),"",MAX(0,E877*F877*G877))</f>
        <v/>
      </c>
      <c r="I877" s="44">
        <f>IF(H877="","",H877*'Parâmetros'!$B$6)</f>
        <v/>
      </c>
      <c r="J877" s="44">
        <f>IF(H877="","",H877*'Parâmetros'!$B$7)</f>
        <v/>
      </c>
      <c r="K877" s="44">
        <f>IF(H877="","",H877*'Parâmetros'!$B$8)</f>
        <v/>
      </c>
      <c r="L877" s="44">
        <f>IF(H877="","",IF('Parâmetros'!$B$5="Conservador",I877,IF('Parâmetros'!$B$5="Otimista",K877,J877)))</f>
        <v/>
      </c>
      <c r="M877" s="46">
        <f>IF(B877="","",IF(COUNTIFS('Histórico'!$B$6:$B$305,B877,'Histórico'!$J$6:$J$305,"&lt;&gt;")&gt;='Parâmetros'!$B$10,AVERAGEIFS('Histórico'!$K$6:$K$305,'Histórico'!$B$6:$B$305,B877,'Histórico'!$J$6:$J$305,"&lt;&gt;"),'Parâmetros'!$B$9))</f>
        <v/>
      </c>
      <c r="N877" s="44">
        <f>IF(L877="","",MAX(0,L877*(1-M877)))</f>
        <v/>
      </c>
      <c r="O877" s="44">
        <f>IF(L877="","",L877*(1+M877))</f>
        <v/>
      </c>
      <c r="P877" s="44">
        <f>IF(L877="","",IF(INDEX('Parâmetros'!$E$18:$E$117,MATCH(B877,'Parâmetros'!$A$18:$A$117,0))="","",INDEX('Parâmetros'!$E$18:$E$117,MATCH(B877,'Parâmetros'!$A$18:$A$117,0))+N(INDEX('Parâmetros'!$F$18:$F$117,MATCH(B877,'Parâmetros'!$A$18:$A$117,0)))-SUMIFS($L$6:L877,$B$6:B877,B877,$A$6:A877,"&lt;="&amp;A877)))</f>
        <v/>
      </c>
      <c r="Q877" s="44">
        <f>IF(P877="","",MAX(0,-P877))</f>
        <v/>
      </c>
      <c r="R877" s="43">
        <f>IF(B877="","",IF(L877="","SEM BASE",IF(P877="","ESTOQUE NÃO INFORMADO",IF(P877&lt;0,"RUPTURA PREVISTA",IF(D877="Sem histórico","USAR DEMANDA INICIAL",IF(D877="Histórico insuficiente","HISTÓRICO INSUFICIENTE","OK"))))))</f>
        <v/>
      </c>
    </row>
    <row r="878">
      <c r="A878" s="42">
        <f>IF(B878="","",EDATE(EOMONTH('Parâmetros'!$B$2,0)+1,MOD(ROW()-6,12)))</f>
        <v/>
      </c>
      <c r="B87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78" s="43">
        <f>IF(B878="","",INDEX('Parâmetros'!$B$18:$B$117,MATCH(B878,'Parâmetros'!$A$18:$A$117,0)))</f>
        <v/>
      </c>
      <c r="D878" s="43">
        <f>IF(B878="","",INDEX('Parâmetros'!$I$18:$I$117,MATCH(B878,'Parâmetros'!$A$18:$A$117,0)))</f>
        <v/>
      </c>
      <c r="E878" s="44">
        <f>IF(B878="","",IF(COUNTIFS('Histórico'!$B$6:$B$305,B878,'Histórico'!$A$6:$A$305,"&gt;="&amp;EDATE(EOMONTH('Parâmetros'!$B$2,0)+1,-'Parâmetros'!$B$4),'Histórico'!$A$6:$A$305,"&lt;="&amp;'Parâmetros'!$B$2,'Histórico'!$L$6:$L$305,"OK")&gt;='Parâmetros'!$B$11,AVERAGEIFS('Histórico'!$H$6:$H$305,'Histórico'!$B$6:$B$305,B878,'Histórico'!$A$6:$A$305,"&gt;="&amp;EDATE(EOMONTH('Parâmetros'!$B$2,0)+1,-'Parâmetros'!$B$4),'Histórico'!$A$6:$A$305,"&lt;="&amp;'Parâmetros'!$B$2,'Histórico'!$L$6:$L$305,"OK"),IF(INDEX('Parâmetros'!$G$18:$G$117,MATCH(B878,'Parâmetros'!$A$18:$A$117,0))="","",INDEX('Parâmetros'!$G$18:$G$117,MATCH(B878,'Parâmetros'!$A$18:$A$117,0)))))</f>
        <v/>
      </c>
      <c r="F878" s="45">
        <f>IF(B878="","",IF(COUNTIFS('Histórico'!$B$6:$B$305,B878,'Histórico'!$L$6:$L$305,"OK",'Histórico'!$M$6:$M$305,MONTH(A878),'Histórico'!$A$6:$A$305,"&lt;="&amp;'Parâmetros'!$B$2)&gt;='Parâmetros'!$B$12,MAX('Parâmetros'!$B$13,MIN('Parâmetros'!$B$14,IFERROR(AVERAGEIFS('Histórico'!$H$6:$H$305,'Histórico'!$B$6:$B$305,B878,'Histórico'!$L$6:$L$305,"OK",'Histórico'!$M$6:$M$305,MONTH(A878),'Histórico'!$A$6:$A$305,"&lt;="&amp;'Parâmetros'!$B$2)/AVERAGEIFS('Histórico'!$H$6:$H$305,'Histórico'!$B$6:$B$305,B878,'Histórico'!$L$6:$L$305,"OK",'Histórico'!$A$6:$A$305,"&lt;="&amp;'Parâmetros'!$B$2),1))),1))</f>
        <v/>
      </c>
      <c r="G878" s="45">
        <f>IF(OR(A878="",B878=""),"",MAX(0.1,1+SUMPRODUCT(--('Eventos'!$B$6:$B$105&lt;=EOMONTH(A878,0)),--('Eventos'!$C$6:$C$105&gt;=A878),--((('Eventos'!$D$6:$D$105=B878)+('Eventos'!$D$6:$D$105="TODOS"))&gt;0),--('Eventos'!$G$6:$G$105="Ativo"),--('Eventos'!$I$6:$I$105="OK"),'Eventos'!$F$6:$F$105)))</f>
        <v/>
      </c>
      <c r="H878" s="44">
        <f>IF(OR(B878="",E878=""),"",MAX(0,E878*F878*G878))</f>
        <v/>
      </c>
      <c r="I878" s="44">
        <f>IF(H878="","",H878*'Parâmetros'!$B$6)</f>
        <v/>
      </c>
      <c r="J878" s="44">
        <f>IF(H878="","",H878*'Parâmetros'!$B$7)</f>
        <v/>
      </c>
      <c r="K878" s="44">
        <f>IF(H878="","",H878*'Parâmetros'!$B$8)</f>
        <v/>
      </c>
      <c r="L878" s="44">
        <f>IF(H878="","",IF('Parâmetros'!$B$5="Conservador",I878,IF('Parâmetros'!$B$5="Otimista",K878,J878)))</f>
        <v/>
      </c>
      <c r="M878" s="46">
        <f>IF(B878="","",IF(COUNTIFS('Histórico'!$B$6:$B$305,B878,'Histórico'!$J$6:$J$305,"&lt;&gt;")&gt;='Parâmetros'!$B$10,AVERAGEIFS('Histórico'!$K$6:$K$305,'Histórico'!$B$6:$B$305,B878,'Histórico'!$J$6:$J$305,"&lt;&gt;"),'Parâmetros'!$B$9))</f>
        <v/>
      </c>
      <c r="N878" s="44">
        <f>IF(L878="","",MAX(0,L878*(1-M878)))</f>
        <v/>
      </c>
      <c r="O878" s="44">
        <f>IF(L878="","",L878*(1+M878))</f>
        <v/>
      </c>
      <c r="P878" s="44">
        <f>IF(L878="","",IF(INDEX('Parâmetros'!$E$18:$E$117,MATCH(B878,'Parâmetros'!$A$18:$A$117,0))="","",INDEX('Parâmetros'!$E$18:$E$117,MATCH(B878,'Parâmetros'!$A$18:$A$117,0))+N(INDEX('Parâmetros'!$F$18:$F$117,MATCH(B878,'Parâmetros'!$A$18:$A$117,0)))-SUMIFS($L$6:L878,$B$6:B878,B878,$A$6:A878,"&lt;="&amp;A878)))</f>
        <v/>
      </c>
      <c r="Q878" s="44">
        <f>IF(P878="","",MAX(0,-P878))</f>
        <v/>
      </c>
      <c r="R878" s="43">
        <f>IF(B878="","",IF(L878="","SEM BASE",IF(P878="","ESTOQUE NÃO INFORMADO",IF(P878&lt;0,"RUPTURA PREVISTA",IF(D878="Sem histórico","USAR DEMANDA INICIAL",IF(D878="Histórico insuficiente","HISTÓRICO INSUFICIENTE","OK"))))))</f>
        <v/>
      </c>
    </row>
    <row r="879">
      <c r="A879" s="42">
        <f>IF(B879="","",EDATE(EOMONTH('Parâmetros'!$B$2,0)+1,MOD(ROW()-6,12)))</f>
        <v/>
      </c>
      <c r="B87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79" s="43">
        <f>IF(B879="","",INDEX('Parâmetros'!$B$18:$B$117,MATCH(B879,'Parâmetros'!$A$18:$A$117,0)))</f>
        <v/>
      </c>
      <c r="D879" s="43">
        <f>IF(B879="","",INDEX('Parâmetros'!$I$18:$I$117,MATCH(B879,'Parâmetros'!$A$18:$A$117,0)))</f>
        <v/>
      </c>
      <c r="E879" s="44">
        <f>IF(B879="","",IF(COUNTIFS('Histórico'!$B$6:$B$305,B879,'Histórico'!$A$6:$A$305,"&gt;="&amp;EDATE(EOMONTH('Parâmetros'!$B$2,0)+1,-'Parâmetros'!$B$4),'Histórico'!$A$6:$A$305,"&lt;="&amp;'Parâmetros'!$B$2,'Histórico'!$L$6:$L$305,"OK")&gt;='Parâmetros'!$B$11,AVERAGEIFS('Histórico'!$H$6:$H$305,'Histórico'!$B$6:$B$305,B879,'Histórico'!$A$6:$A$305,"&gt;="&amp;EDATE(EOMONTH('Parâmetros'!$B$2,0)+1,-'Parâmetros'!$B$4),'Histórico'!$A$6:$A$305,"&lt;="&amp;'Parâmetros'!$B$2,'Histórico'!$L$6:$L$305,"OK"),IF(INDEX('Parâmetros'!$G$18:$G$117,MATCH(B879,'Parâmetros'!$A$18:$A$117,0))="","",INDEX('Parâmetros'!$G$18:$G$117,MATCH(B879,'Parâmetros'!$A$18:$A$117,0)))))</f>
        <v/>
      </c>
      <c r="F879" s="45">
        <f>IF(B879="","",IF(COUNTIFS('Histórico'!$B$6:$B$305,B879,'Histórico'!$L$6:$L$305,"OK",'Histórico'!$M$6:$M$305,MONTH(A879),'Histórico'!$A$6:$A$305,"&lt;="&amp;'Parâmetros'!$B$2)&gt;='Parâmetros'!$B$12,MAX('Parâmetros'!$B$13,MIN('Parâmetros'!$B$14,IFERROR(AVERAGEIFS('Histórico'!$H$6:$H$305,'Histórico'!$B$6:$B$305,B879,'Histórico'!$L$6:$L$305,"OK",'Histórico'!$M$6:$M$305,MONTH(A879),'Histórico'!$A$6:$A$305,"&lt;="&amp;'Parâmetros'!$B$2)/AVERAGEIFS('Histórico'!$H$6:$H$305,'Histórico'!$B$6:$B$305,B879,'Histórico'!$L$6:$L$305,"OK",'Histórico'!$A$6:$A$305,"&lt;="&amp;'Parâmetros'!$B$2),1))),1))</f>
        <v/>
      </c>
      <c r="G879" s="45">
        <f>IF(OR(A879="",B879=""),"",MAX(0.1,1+SUMPRODUCT(--('Eventos'!$B$6:$B$105&lt;=EOMONTH(A879,0)),--('Eventos'!$C$6:$C$105&gt;=A879),--((('Eventos'!$D$6:$D$105=B879)+('Eventos'!$D$6:$D$105="TODOS"))&gt;0),--('Eventos'!$G$6:$G$105="Ativo"),--('Eventos'!$I$6:$I$105="OK"),'Eventos'!$F$6:$F$105)))</f>
        <v/>
      </c>
      <c r="H879" s="44">
        <f>IF(OR(B879="",E879=""),"",MAX(0,E879*F879*G879))</f>
        <v/>
      </c>
      <c r="I879" s="44">
        <f>IF(H879="","",H879*'Parâmetros'!$B$6)</f>
        <v/>
      </c>
      <c r="J879" s="44">
        <f>IF(H879="","",H879*'Parâmetros'!$B$7)</f>
        <v/>
      </c>
      <c r="K879" s="44">
        <f>IF(H879="","",H879*'Parâmetros'!$B$8)</f>
        <v/>
      </c>
      <c r="L879" s="44">
        <f>IF(H879="","",IF('Parâmetros'!$B$5="Conservador",I879,IF('Parâmetros'!$B$5="Otimista",K879,J879)))</f>
        <v/>
      </c>
      <c r="M879" s="46">
        <f>IF(B879="","",IF(COUNTIFS('Histórico'!$B$6:$B$305,B879,'Histórico'!$J$6:$J$305,"&lt;&gt;")&gt;='Parâmetros'!$B$10,AVERAGEIFS('Histórico'!$K$6:$K$305,'Histórico'!$B$6:$B$305,B879,'Histórico'!$J$6:$J$305,"&lt;&gt;"),'Parâmetros'!$B$9))</f>
        <v/>
      </c>
      <c r="N879" s="44">
        <f>IF(L879="","",MAX(0,L879*(1-M879)))</f>
        <v/>
      </c>
      <c r="O879" s="44">
        <f>IF(L879="","",L879*(1+M879))</f>
        <v/>
      </c>
      <c r="P879" s="44">
        <f>IF(L879="","",IF(INDEX('Parâmetros'!$E$18:$E$117,MATCH(B879,'Parâmetros'!$A$18:$A$117,0))="","",INDEX('Parâmetros'!$E$18:$E$117,MATCH(B879,'Parâmetros'!$A$18:$A$117,0))+N(INDEX('Parâmetros'!$F$18:$F$117,MATCH(B879,'Parâmetros'!$A$18:$A$117,0)))-SUMIFS($L$6:L879,$B$6:B879,B879,$A$6:A879,"&lt;="&amp;A879)))</f>
        <v/>
      </c>
      <c r="Q879" s="44">
        <f>IF(P879="","",MAX(0,-P879))</f>
        <v/>
      </c>
      <c r="R879" s="43">
        <f>IF(B879="","",IF(L879="","SEM BASE",IF(P879="","ESTOQUE NÃO INFORMADO",IF(P879&lt;0,"RUPTURA PREVISTA",IF(D879="Sem histórico","USAR DEMANDA INICIAL",IF(D879="Histórico insuficiente","HISTÓRICO INSUFICIENTE","OK"))))))</f>
        <v/>
      </c>
    </row>
    <row r="880">
      <c r="A880" s="42">
        <f>IF(B880="","",EDATE(EOMONTH('Parâmetros'!$B$2,0)+1,MOD(ROW()-6,12)))</f>
        <v/>
      </c>
      <c r="B88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80" s="43">
        <f>IF(B880="","",INDEX('Parâmetros'!$B$18:$B$117,MATCH(B880,'Parâmetros'!$A$18:$A$117,0)))</f>
        <v/>
      </c>
      <c r="D880" s="43">
        <f>IF(B880="","",INDEX('Parâmetros'!$I$18:$I$117,MATCH(B880,'Parâmetros'!$A$18:$A$117,0)))</f>
        <v/>
      </c>
      <c r="E880" s="44">
        <f>IF(B880="","",IF(COUNTIFS('Histórico'!$B$6:$B$305,B880,'Histórico'!$A$6:$A$305,"&gt;="&amp;EDATE(EOMONTH('Parâmetros'!$B$2,0)+1,-'Parâmetros'!$B$4),'Histórico'!$A$6:$A$305,"&lt;="&amp;'Parâmetros'!$B$2,'Histórico'!$L$6:$L$305,"OK")&gt;='Parâmetros'!$B$11,AVERAGEIFS('Histórico'!$H$6:$H$305,'Histórico'!$B$6:$B$305,B880,'Histórico'!$A$6:$A$305,"&gt;="&amp;EDATE(EOMONTH('Parâmetros'!$B$2,0)+1,-'Parâmetros'!$B$4),'Histórico'!$A$6:$A$305,"&lt;="&amp;'Parâmetros'!$B$2,'Histórico'!$L$6:$L$305,"OK"),IF(INDEX('Parâmetros'!$G$18:$G$117,MATCH(B880,'Parâmetros'!$A$18:$A$117,0))="","",INDEX('Parâmetros'!$G$18:$G$117,MATCH(B880,'Parâmetros'!$A$18:$A$117,0)))))</f>
        <v/>
      </c>
      <c r="F880" s="45">
        <f>IF(B880="","",IF(COUNTIFS('Histórico'!$B$6:$B$305,B880,'Histórico'!$L$6:$L$305,"OK",'Histórico'!$M$6:$M$305,MONTH(A880),'Histórico'!$A$6:$A$305,"&lt;="&amp;'Parâmetros'!$B$2)&gt;='Parâmetros'!$B$12,MAX('Parâmetros'!$B$13,MIN('Parâmetros'!$B$14,IFERROR(AVERAGEIFS('Histórico'!$H$6:$H$305,'Histórico'!$B$6:$B$305,B880,'Histórico'!$L$6:$L$305,"OK",'Histórico'!$M$6:$M$305,MONTH(A880),'Histórico'!$A$6:$A$305,"&lt;="&amp;'Parâmetros'!$B$2)/AVERAGEIFS('Histórico'!$H$6:$H$305,'Histórico'!$B$6:$B$305,B880,'Histórico'!$L$6:$L$305,"OK",'Histórico'!$A$6:$A$305,"&lt;="&amp;'Parâmetros'!$B$2),1))),1))</f>
        <v/>
      </c>
      <c r="G880" s="45">
        <f>IF(OR(A880="",B880=""),"",MAX(0.1,1+SUMPRODUCT(--('Eventos'!$B$6:$B$105&lt;=EOMONTH(A880,0)),--('Eventos'!$C$6:$C$105&gt;=A880),--((('Eventos'!$D$6:$D$105=B880)+('Eventos'!$D$6:$D$105="TODOS"))&gt;0),--('Eventos'!$G$6:$G$105="Ativo"),--('Eventos'!$I$6:$I$105="OK"),'Eventos'!$F$6:$F$105)))</f>
        <v/>
      </c>
      <c r="H880" s="44">
        <f>IF(OR(B880="",E880=""),"",MAX(0,E880*F880*G880))</f>
        <v/>
      </c>
      <c r="I880" s="44">
        <f>IF(H880="","",H880*'Parâmetros'!$B$6)</f>
        <v/>
      </c>
      <c r="J880" s="44">
        <f>IF(H880="","",H880*'Parâmetros'!$B$7)</f>
        <v/>
      </c>
      <c r="K880" s="44">
        <f>IF(H880="","",H880*'Parâmetros'!$B$8)</f>
        <v/>
      </c>
      <c r="L880" s="44">
        <f>IF(H880="","",IF('Parâmetros'!$B$5="Conservador",I880,IF('Parâmetros'!$B$5="Otimista",K880,J880)))</f>
        <v/>
      </c>
      <c r="M880" s="46">
        <f>IF(B880="","",IF(COUNTIFS('Histórico'!$B$6:$B$305,B880,'Histórico'!$J$6:$J$305,"&lt;&gt;")&gt;='Parâmetros'!$B$10,AVERAGEIFS('Histórico'!$K$6:$K$305,'Histórico'!$B$6:$B$305,B880,'Histórico'!$J$6:$J$305,"&lt;&gt;"),'Parâmetros'!$B$9))</f>
        <v/>
      </c>
      <c r="N880" s="44">
        <f>IF(L880="","",MAX(0,L880*(1-M880)))</f>
        <v/>
      </c>
      <c r="O880" s="44">
        <f>IF(L880="","",L880*(1+M880))</f>
        <v/>
      </c>
      <c r="P880" s="44">
        <f>IF(L880="","",IF(INDEX('Parâmetros'!$E$18:$E$117,MATCH(B880,'Parâmetros'!$A$18:$A$117,0))="","",INDEX('Parâmetros'!$E$18:$E$117,MATCH(B880,'Parâmetros'!$A$18:$A$117,0))+N(INDEX('Parâmetros'!$F$18:$F$117,MATCH(B880,'Parâmetros'!$A$18:$A$117,0)))-SUMIFS($L$6:L880,$B$6:B880,B880,$A$6:A880,"&lt;="&amp;A880)))</f>
        <v/>
      </c>
      <c r="Q880" s="44">
        <f>IF(P880="","",MAX(0,-P880))</f>
        <v/>
      </c>
      <c r="R880" s="43">
        <f>IF(B880="","",IF(L880="","SEM BASE",IF(P880="","ESTOQUE NÃO INFORMADO",IF(P880&lt;0,"RUPTURA PREVISTA",IF(D880="Sem histórico","USAR DEMANDA INICIAL",IF(D880="Histórico insuficiente","HISTÓRICO INSUFICIENTE","OK"))))))</f>
        <v/>
      </c>
    </row>
    <row r="881">
      <c r="A881" s="42">
        <f>IF(B881="","",EDATE(EOMONTH('Parâmetros'!$B$2,0)+1,MOD(ROW()-6,12)))</f>
        <v/>
      </c>
      <c r="B88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81" s="43">
        <f>IF(B881="","",INDEX('Parâmetros'!$B$18:$B$117,MATCH(B881,'Parâmetros'!$A$18:$A$117,0)))</f>
        <v/>
      </c>
      <c r="D881" s="43">
        <f>IF(B881="","",INDEX('Parâmetros'!$I$18:$I$117,MATCH(B881,'Parâmetros'!$A$18:$A$117,0)))</f>
        <v/>
      </c>
      <c r="E881" s="44">
        <f>IF(B881="","",IF(COUNTIFS('Histórico'!$B$6:$B$305,B881,'Histórico'!$A$6:$A$305,"&gt;="&amp;EDATE(EOMONTH('Parâmetros'!$B$2,0)+1,-'Parâmetros'!$B$4),'Histórico'!$A$6:$A$305,"&lt;="&amp;'Parâmetros'!$B$2,'Histórico'!$L$6:$L$305,"OK")&gt;='Parâmetros'!$B$11,AVERAGEIFS('Histórico'!$H$6:$H$305,'Histórico'!$B$6:$B$305,B881,'Histórico'!$A$6:$A$305,"&gt;="&amp;EDATE(EOMONTH('Parâmetros'!$B$2,0)+1,-'Parâmetros'!$B$4),'Histórico'!$A$6:$A$305,"&lt;="&amp;'Parâmetros'!$B$2,'Histórico'!$L$6:$L$305,"OK"),IF(INDEX('Parâmetros'!$G$18:$G$117,MATCH(B881,'Parâmetros'!$A$18:$A$117,0))="","",INDEX('Parâmetros'!$G$18:$G$117,MATCH(B881,'Parâmetros'!$A$18:$A$117,0)))))</f>
        <v/>
      </c>
      <c r="F881" s="45">
        <f>IF(B881="","",IF(COUNTIFS('Histórico'!$B$6:$B$305,B881,'Histórico'!$L$6:$L$305,"OK",'Histórico'!$M$6:$M$305,MONTH(A881),'Histórico'!$A$6:$A$305,"&lt;="&amp;'Parâmetros'!$B$2)&gt;='Parâmetros'!$B$12,MAX('Parâmetros'!$B$13,MIN('Parâmetros'!$B$14,IFERROR(AVERAGEIFS('Histórico'!$H$6:$H$305,'Histórico'!$B$6:$B$305,B881,'Histórico'!$L$6:$L$305,"OK",'Histórico'!$M$6:$M$305,MONTH(A881),'Histórico'!$A$6:$A$305,"&lt;="&amp;'Parâmetros'!$B$2)/AVERAGEIFS('Histórico'!$H$6:$H$305,'Histórico'!$B$6:$B$305,B881,'Histórico'!$L$6:$L$305,"OK",'Histórico'!$A$6:$A$305,"&lt;="&amp;'Parâmetros'!$B$2),1))),1))</f>
        <v/>
      </c>
      <c r="G881" s="45">
        <f>IF(OR(A881="",B881=""),"",MAX(0.1,1+SUMPRODUCT(--('Eventos'!$B$6:$B$105&lt;=EOMONTH(A881,0)),--('Eventos'!$C$6:$C$105&gt;=A881),--((('Eventos'!$D$6:$D$105=B881)+('Eventos'!$D$6:$D$105="TODOS"))&gt;0),--('Eventos'!$G$6:$G$105="Ativo"),--('Eventos'!$I$6:$I$105="OK"),'Eventos'!$F$6:$F$105)))</f>
        <v/>
      </c>
      <c r="H881" s="44">
        <f>IF(OR(B881="",E881=""),"",MAX(0,E881*F881*G881))</f>
        <v/>
      </c>
      <c r="I881" s="44">
        <f>IF(H881="","",H881*'Parâmetros'!$B$6)</f>
        <v/>
      </c>
      <c r="J881" s="44">
        <f>IF(H881="","",H881*'Parâmetros'!$B$7)</f>
        <v/>
      </c>
      <c r="K881" s="44">
        <f>IF(H881="","",H881*'Parâmetros'!$B$8)</f>
        <v/>
      </c>
      <c r="L881" s="44">
        <f>IF(H881="","",IF('Parâmetros'!$B$5="Conservador",I881,IF('Parâmetros'!$B$5="Otimista",K881,J881)))</f>
        <v/>
      </c>
      <c r="M881" s="46">
        <f>IF(B881="","",IF(COUNTIFS('Histórico'!$B$6:$B$305,B881,'Histórico'!$J$6:$J$305,"&lt;&gt;")&gt;='Parâmetros'!$B$10,AVERAGEIFS('Histórico'!$K$6:$K$305,'Histórico'!$B$6:$B$305,B881,'Histórico'!$J$6:$J$305,"&lt;&gt;"),'Parâmetros'!$B$9))</f>
        <v/>
      </c>
      <c r="N881" s="44">
        <f>IF(L881="","",MAX(0,L881*(1-M881)))</f>
        <v/>
      </c>
      <c r="O881" s="44">
        <f>IF(L881="","",L881*(1+M881))</f>
        <v/>
      </c>
      <c r="P881" s="44">
        <f>IF(L881="","",IF(INDEX('Parâmetros'!$E$18:$E$117,MATCH(B881,'Parâmetros'!$A$18:$A$117,0))="","",INDEX('Parâmetros'!$E$18:$E$117,MATCH(B881,'Parâmetros'!$A$18:$A$117,0))+N(INDEX('Parâmetros'!$F$18:$F$117,MATCH(B881,'Parâmetros'!$A$18:$A$117,0)))-SUMIFS($L$6:L881,$B$6:B881,B881,$A$6:A881,"&lt;="&amp;A881)))</f>
        <v/>
      </c>
      <c r="Q881" s="44">
        <f>IF(P881="","",MAX(0,-P881))</f>
        <v/>
      </c>
      <c r="R881" s="43">
        <f>IF(B881="","",IF(L881="","SEM BASE",IF(P881="","ESTOQUE NÃO INFORMADO",IF(P881&lt;0,"RUPTURA PREVISTA",IF(D881="Sem histórico","USAR DEMANDA INICIAL",IF(D881="Histórico insuficiente","HISTÓRICO INSUFICIENTE","OK"))))))</f>
        <v/>
      </c>
    </row>
    <row r="882">
      <c r="A882" s="42">
        <f>IF(B882="","",EDATE(EOMONTH('Parâmetros'!$B$2,0)+1,MOD(ROW()-6,12)))</f>
        <v/>
      </c>
      <c r="B88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82" s="43">
        <f>IF(B882="","",INDEX('Parâmetros'!$B$18:$B$117,MATCH(B882,'Parâmetros'!$A$18:$A$117,0)))</f>
        <v/>
      </c>
      <c r="D882" s="43">
        <f>IF(B882="","",INDEX('Parâmetros'!$I$18:$I$117,MATCH(B882,'Parâmetros'!$A$18:$A$117,0)))</f>
        <v/>
      </c>
      <c r="E882" s="44">
        <f>IF(B882="","",IF(COUNTIFS('Histórico'!$B$6:$B$305,B882,'Histórico'!$A$6:$A$305,"&gt;="&amp;EDATE(EOMONTH('Parâmetros'!$B$2,0)+1,-'Parâmetros'!$B$4),'Histórico'!$A$6:$A$305,"&lt;="&amp;'Parâmetros'!$B$2,'Histórico'!$L$6:$L$305,"OK")&gt;='Parâmetros'!$B$11,AVERAGEIFS('Histórico'!$H$6:$H$305,'Histórico'!$B$6:$B$305,B882,'Histórico'!$A$6:$A$305,"&gt;="&amp;EDATE(EOMONTH('Parâmetros'!$B$2,0)+1,-'Parâmetros'!$B$4),'Histórico'!$A$6:$A$305,"&lt;="&amp;'Parâmetros'!$B$2,'Histórico'!$L$6:$L$305,"OK"),IF(INDEX('Parâmetros'!$G$18:$G$117,MATCH(B882,'Parâmetros'!$A$18:$A$117,0))="","",INDEX('Parâmetros'!$G$18:$G$117,MATCH(B882,'Parâmetros'!$A$18:$A$117,0)))))</f>
        <v/>
      </c>
      <c r="F882" s="45">
        <f>IF(B882="","",IF(COUNTIFS('Histórico'!$B$6:$B$305,B882,'Histórico'!$L$6:$L$305,"OK",'Histórico'!$M$6:$M$305,MONTH(A882),'Histórico'!$A$6:$A$305,"&lt;="&amp;'Parâmetros'!$B$2)&gt;='Parâmetros'!$B$12,MAX('Parâmetros'!$B$13,MIN('Parâmetros'!$B$14,IFERROR(AVERAGEIFS('Histórico'!$H$6:$H$305,'Histórico'!$B$6:$B$305,B882,'Histórico'!$L$6:$L$305,"OK",'Histórico'!$M$6:$M$305,MONTH(A882),'Histórico'!$A$6:$A$305,"&lt;="&amp;'Parâmetros'!$B$2)/AVERAGEIFS('Histórico'!$H$6:$H$305,'Histórico'!$B$6:$B$305,B882,'Histórico'!$L$6:$L$305,"OK",'Histórico'!$A$6:$A$305,"&lt;="&amp;'Parâmetros'!$B$2),1))),1))</f>
        <v/>
      </c>
      <c r="G882" s="45">
        <f>IF(OR(A882="",B882=""),"",MAX(0.1,1+SUMPRODUCT(--('Eventos'!$B$6:$B$105&lt;=EOMONTH(A882,0)),--('Eventos'!$C$6:$C$105&gt;=A882),--((('Eventos'!$D$6:$D$105=B882)+('Eventos'!$D$6:$D$105="TODOS"))&gt;0),--('Eventos'!$G$6:$G$105="Ativo"),--('Eventos'!$I$6:$I$105="OK"),'Eventos'!$F$6:$F$105)))</f>
        <v/>
      </c>
      <c r="H882" s="44">
        <f>IF(OR(B882="",E882=""),"",MAX(0,E882*F882*G882))</f>
        <v/>
      </c>
      <c r="I882" s="44">
        <f>IF(H882="","",H882*'Parâmetros'!$B$6)</f>
        <v/>
      </c>
      <c r="J882" s="44">
        <f>IF(H882="","",H882*'Parâmetros'!$B$7)</f>
        <v/>
      </c>
      <c r="K882" s="44">
        <f>IF(H882="","",H882*'Parâmetros'!$B$8)</f>
        <v/>
      </c>
      <c r="L882" s="44">
        <f>IF(H882="","",IF('Parâmetros'!$B$5="Conservador",I882,IF('Parâmetros'!$B$5="Otimista",K882,J882)))</f>
        <v/>
      </c>
      <c r="M882" s="46">
        <f>IF(B882="","",IF(COUNTIFS('Histórico'!$B$6:$B$305,B882,'Histórico'!$J$6:$J$305,"&lt;&gt;")&gt;='Parâmetros'!$B$10,AVERAGEIFS('Histórico'!$K$6:$K$305,'Histórico'!$B$6:$B$305,B882,'Histórico'!$J$6:$J$305,"&lt;&gt;"),'Parâmetros'!$B$9))</f>
        <v/>
      </c>
      <c r="N882" s="44">
        <f>IF(L882="","",MAX(0,L882*(1-M882)))</f>
        <v/>
      </c>
      <c r="O882" s="44">
        <f>IF(L882="","",L882*(1+M882))</f>
        <v/>
      </c>
      <c r="P882" s="44">
        <f>IF(L882="","",IF(INDEX('Parâmetros'!$E$18:$E$117,MATCH(B882,'Parâmetros'!$A$18:$A$117,0))="","",INDEX('Parâmetros'!$E$18:$E$117,MATCH(B882,'Parâmetros'!$A$18:$A$117,0))+N(INDEX('Parâmetros'!$F$18:$F$117,MATCH(B882,'Parâmetros'!$A$18:$A$117,0)))-SUMIFS($L$6:L882,$B$6:B882,B882,$A$6:A882,"&lt;="&amp;A882)))</f>
        <v/>
      </c>
      <c r="Q882" s="44">
        <f>IF(P882="","",MAX(0,-P882))</f>
        <v/>
      </c>
      <c r="R882" s="43">
        <f>IF(B882="","",IF(L882="","SEM BASE",IF(P882="","ESTOQUE NÃO INFORMADO",IF(P882&lt;0,"RUPTURA PREVISTA",IF(D882="Sem histórico","USAR DEMANDA INICIAL",IF(D882="Histórico insuficiente","HISTÓRICO INSUFICIENTE","OK"))))))</f>
        <v/>
      </c>
    </row>
    <row r="883">
      <c r="A883" s="42">
        <f>IF(B883="","",EDATE(EOMONTH('Parâmetros'!$B$2,0)+1,MOD(ROW()-6,12)))</f>
        <v/>
      </c>
      <c r="B88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83" s="43">
        <f>IF(B883="","",INDEX('Parâmetros'!$B$18:$B$117,MATCH(B883,'Parâmetros'!$A$18:$A$117,0)))</f>
        <v/>
      </c>
      <c r="D883" s="43">
        <f>IF(B883="","",INDEX('Parâmetros'!$I$18:$I$117,MATCH(B883,'Parâmetros'!$A$18:$A$117,0)))</f>
        <v/>
      </c>
      <c r="E883" s="44">
        <f>IF(B883="","",IF(COUNTIFS('Histórico'!$B$6:$B$305,B883,'Histórico'!$A$6:$A$305,"&gt;="&amp;EDATE(EOMONTH('Parâmetros'!$B$2,0)+1,-'Parâmetros'!$B$4),'Histórico'!$A$6:$A$305,"&lt;="&amp;'Parâmetros'!$B$2,'Histórico'!$L$6:$L$305,"OK")&gt;='Parâmetros'!$B$11,AVERAGEIFS('Histórico'!$H$6:$H$305,'Histórico'!$B$6:$B$305,B883,'Histórico'!$A$6:$A$305,"&gt;="&amp;EDATE(EOMONTH('Parâmetros'!$B$2,0)+1,-'Parâmetros'!$B$4),'Histórico'!$A$6:$A$305,"&lt;="&amp;'Parâmetros'!$B$2,'Histórico'!$L$6:$L$305,"OK"),IF(INDEX('Parâmetros'!$G$18:$G$117,MATCH(B883,'Parâmetros'!$A$18:$A$117,0))="","",INDEX('Parâmetros'!$G$18:$G$117,MATCH(B883,'Parâmetros'!$A$18:$A$117,0)))))</f>
        <v/>
      </c>
      <c r="F883" s="45">
        <f>IF(B883="","",IF(COUNTIFS('Histórico'!$B$6:$B$305,B883,'Histórico'!$L$6:$L$305,"OK",'Histórico'!$M$6:$M$305,MONTH(A883),'Histórico'!$A$6:$A$305,"&lt;="&amp;'Parâmetros'!$B$2)&gt;='Parâmetros'!$B$12,MAX('Parâmetros'!$B$13,MIN('Parâmetros'!$B$14,IFERROR(AVERAGEIFS('Histórico'!$H$6:$H$305,'Histórico'!$B$6:$B$305,B883,'Histórico'!$L$6:$L$305,"OK",'Histórico'!$M$6:$M$305,MONTH(A883),'Histórico'!$A$6:$A$305,"&lt;="&amp;'Parâmetros'!$B$2)/AVERAGEIFS('Histórico'!$H$6:$H$305,'Histórico'!$B$6:$B$305,B883,'Histórico'!$L$6:$L$305,"OK",'Histórico'!$A$6:$A$305,"&lt;="&amp;'Parâmetros'!$B$2),1))),1))</f>
        <v/>
      </c>
      <c r="G883" s="45">
        <f>IF(OR(A883="",B883=""),"",MAX(0.1,1+SUMPRODUCT(--('Eventos'!$B$6:$B$105&lt;=EOMONTH(A883,0)),--('Eventos'!$C$6:$C$105&gt;=A883),--((('Eventos'!$D$6:$D$105=B883)+('Eventos'!$D$6:$D$105="TODOS"))&gt;0),--('Eventos'!$G$6:$G$105="Ativo"),--('Eventos'!$I$6:$I$105="OK"),'Eventos'!$F$6:$F$105)))</f>
        <v/>
      </c>
      <c r="H883" s="44">
        <f>IF(OR(B883="",E883=""),"",MAX(0,E883*F883*G883))</f>
        <v/>
      </c>
      <c r="I883" s="44">
        <f>IF(H883="","",H883*'Parâmetros'!$B$6)</f>
        <v/>
      </c>
      <c r="J883" s="44">
        <f>IF(H883="","",H883*'Parâmetros'!$B$7)</f>
        <v/>
      </c>
      <c r="K883" s="44">
        <f>IF(H883="","",H883*'Parâmetros'!$B$8)</f>
        <v/>
      </c>
      <c r="L883" s="44">
        <f>IF(H883="","",IF('Parâmetros'!$B$5="Conservador",I883,IF('Parâmetros'!$B$5="Otimista",K883,J883)))</f>
        <v/>
      </c>
      <c r="M883" s="46">
        <f>IF(B883="","",IF(COUNTIFS('Histórico'!$B$6:$B$305,B883,'Histórico'!$J$6:$J$305,"&lt;&gt;")&gt;='Parâmetros'!$B$10,AVERAGEIFS('Histórico'!$K$6:$K$305,'Histórico'!$B$6:$B$305,B883,'Histórico'!$J$6:$J$305,"&lt;&gt;"),'Parâmetros'!$B$9))</f>
        <v/>
      </c>
      <c r="N883" s="44">
        <f>IF(L883="","",MAX(0,L883*(1-M883)))</f>
        <v/>
      </c>
      <c r="O883" s="44">
        <f>IF(L883="","",L883*(1+M883))</f>
        <v/>
      </c>
      <c r="P883" s="44">
        <f>IF(L883="","",IF(INDEX('Parâmetros'!$E$18:$E$117,MATCH(B883,'Parâmetros'!$A$18:$A$117,0))="","",INDEX('Parâmetros'!$E$18:$E$117,MATCH(B883,'Parâmetros'!$A$18:$A$117,0))+N(INDEX('Parâmetros'!$F$18:$F$117,MATCH(B883,'Parâmetros'!$A$18:$A$117,0)))-SUMIFS($L$6:L883,$B$6:B883,B883,$A$6:A883,"&lt;="&amp;A883)))</f>
        <v/>
      </c>
      <c r="Q883" s="44">
        <f>IF(P883="","",MAX(0,-P883))</f>
        <v/>
      </c>
      <c r="R883" s="43">
        <f>IF(B883="","",IF(L883="","SEM BASE",IF(P883="","ESTOQUE NÃO INFORMADO",IF(P883&lt;0,"RUPTURA PREVISTA",IF(D883="Sem histórico","USAR DEMANDA INICIAL",IF(D883="Histórico insuficiente","HISTÓRICO INSUFICIENTE","OK"))))))</f>
        <v/>
      </c>
    </row>
    <row r="884">
      <c r="A884" s="42">
        <f>IF(B884="","",EDATE(EOMONTH('Parâmetros'!$B$2,0)+1,MOD(ROW()-6,12)))</f>
        <v/>
      </c>
      <c r="B88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84" s="43">
        <f>IF(B884="","",INDEX('Parâmetros'!$B$18:$B$117,MATCH(B884,'Parâmetros'!$A$18:$A$117,0)))</f>
        <v/>
      </c>
      <c r="D884" s="43">
        <f>IF(B884="","",INDEX('Parâmetros'!$I$18:$I$117,MATCH(B884,'Parâmetros'!$A$18:$A$117,0)))</f>
        <v/>
      </c>
      <c r="E884" s="44">
        <f>IF(B884="","",IF(COUNTIFS('Histórico'!$B$6:$B$305,B884,'Histórico'!$A$6:$A$305,"&gt;="&amp;EDATE(EOMONTH('Parâmetros'!$B$2,0)+1,-'Parâmetros'!$B$4),'Histórico'!$A$6:$A$305,"&lt;="&amp;'Parâmetros'!$B$2,'Histórico'!$L$6:$L$305,"OK")&gt;='Parâmetros'!$B$11,AVERAGEIFS('Histórico'!$H$6:$H$305,'Histórico'!$B$6:$B$305,B884,'Histórico'!$A$6:$A$305,"&gt;="&amp;EDATE(EOMONTH('Parâmetros'!$B$2,0)+1,-'Parâmetros'!$B$4),'Histórico'!$A$6:$A$305,"&lt;="&amp;'Parâmetros'!$B$2,'Histórico'!$L$6:$L$305,"OK"),IF(INDEX('Parâmetros'!$G$18:$G$117,MATCH(B884,'Parâmetros'!$A$18:$A$117,0))="","",INDEX('Parâmetros'!$G$18:$G$117,MATCH(B884,'Parâmetros'!$A$18:$A$117,0)))))</f>
        <v/>
      </c>
      <c r="F884" s="45">
        <f>IF(B884="","",IF(COUNTIFS('Histórico'!$B$6:$B$305,B884,'Histórico'!$L$6:$L$305,"OK",'Histórico'!$M$6:$M$305,MONTH(A884),'Histórico'!$A$6:$A$305,"&lt;="&amp;'Parâmetros'!$B$2)&gt;='Parâmetros'!$B$12,MAX('Parâmetros'!$B$13,MIN('Parâmetros'!$B$14,IFERROR(AVERAGEIFS('Histórico'!$H$6:$H$305,'Histórico'!$B$6:$B$305,B884,'Histórico'!$L$6:$L$305,"OK",'Histórico'!$M$6:$M$305,MONTH(A884),'Histórico'!$A$6:$A$305,"&lt;="&amp;'Parâmetros'!$B$2)/AVERAGEIFS('Histórico'!$H$6:$H$305,'Histórico'!$B$6:$B$305,B884,'Histórico'!$L$6:$L$305,"OK",'Histórico'!$A$6:$A$305,"&lt;="&amp;'Parâmetros'!$B$2),1))),1))</f>
        <v/>
      </c>
      <c r="G884" s="45">
        <f>IF(OR(A884="",B884=""),"",MAX(0.1,1+SUMPRODUCT(--('Eventos'!$B$6:$B$105&lt;=EOMONTH(A884,0)),--('Eventos'!$C$6:$C$105&gt;=A884),--((('Eventos'!$D$6:$D$105=B884)+('Eventos'!$D$6:$D$105="TODOS"))&gt;0),--('Eventos'!$G$6:$G$105="Ativo"),--('Eventos'!$I$6:$I$105="OK"),'Eventos'!$F$6:$F$105)))</f>
        <v/>
      </c>
      <c r="H884" s="44">
        <f>IF(OR(B884="",E884=""),"",MAX(0,E884*F884*G884))</f>
        <v/>
      </c>
      <c r="I884" s="44">
        <f>IF(H884="","",H884*'Parâmetros'!$B$6)</f>
        <v/>
      </c>
      <c r="J884" s="44">
        <f>IF(H884="","",H884*'Parâmetros'!$B$7)</f>
        <v/>
      </c>
      <c r="K884" s="44">
        <f>IF(H884="","",H884*'Parâmetros'!$B$8)</f>
        <v/>
      </c>
      <c r="L884" s="44">
        <f>IF(H884="","",IF('Parâmetros'!$B$5="Conservador",I884,IF('Parâmetros'!$B$5="Otimista",K884,J884)))</f>
        <v/>
      </c>
      <c r="M884" s="46">
        <f>IF(B884="","",IF(COUNTIFS('Histórico'!$B$6:$B$305,B884,'Histórico'!$J$6:$J$305,"&lt;&gt;")&gt;='Parâmetros'!$B$10,AVERAGEIFS('Histórico'!$K$6:$K$305,'Histórico'!$B$6:$B$305,B884,'Histórico'!$J$6:$J$305,"&lt;&gt;"),'Parâmetros'!$B$9))</f>
        <v/>
      </c>
      <c r="N884" s="44">
        <f>IF(L884="","",MAX(0,L884*(1-M884)))</f>
        <v/>
      </c>
      <c r="O884" s="44">
        <f>IF(L884="","",L884*(1+M884))</f>
        <v/>
      </c>
      <c r="P884" s="44">
        <f>IF(L884="","",IF(INDEX('Parâmetros'!$E$18:$E$117,MATCH(B884,'Parâmetros'!$A$18:$A$117,0))="","",INDEX('Parâmetros'!$E$18:$E$117,MATCH(B884,'Parâmetros'!$A$18:$A$117,0))+N(INDEX('Parâmetros'!$F$18:$F$117,MATCH(B884,'Parâmetros'!$A$18:$A$117,0)))-SUMIFS($L$6:L884,$B$6:B884,B884,$A$6:A884,"&lt;="&amp;A884)))</f>
        <v/>
      </c>
      <c r="Q884" s="44">
        <f>IF(P884="","",MAX(0,-P884))</f>
        <v/>
      </c>
      <c r="R884" s="43">
        <f>IF(B884="","",IF(L884="","SEM BASE",IF(P884="","ESTOQUE NÃO INFORMADO",IF(P884&lt;0,"RUPTURA PREVISTA",IF(D884="Sem histórico","USAR DEMANDA INICIAL",IF(D884="Histórico insuficiente","HISTÓRICO INSUFICIENTE","OK"))))))</f>
        <v/>
      </c>
    </row>
    <row r="885">
      <c r="A885" s="42">
        <f>IF(B885="","",EDATE(EOMONTH('Parâmetros'!$B$2,0)+1,MOD(ROW()-6,12)))</f>
        <v/>
      </c>
      <c r="B88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85" s="43">
        <f>IF(B885="","",INDEX('Parâmetros'!$B$18:$B$117,MATCH(B885,'Parâmetros'!$A$18:$A$117,0)))</f>
        <v/>
      </c>
      <c r="D885" s="43">
        <f>IF(B885="","",INDEX('Parâmetros'!$I$18:$I$117,MATCH(B885,'Parâmetros'!$A$18:$A$117,0)))</f>
        <v/>
      </c>
      <c r="E885" s="44">
        <f>IF(B885="","",IF(COUNTIFS('Histórico'!$B$6:$B$305,B885,'Histórico'!$A$6:$A$305,"&gt;="&amp;EDATE(EOMONTH('Parâmetros'!$B$2,0)+1,-'Parâmetros'!$B$4),'Histórico'!$A$6:$A$305,"&lt;="&amp;'Parâmetros'!$B$2,'Histórico'!$L$6:$L$305,"OK")&gt;='Parâmetros'!$B$11,AVERAGEIFS('Histórico'!$H$6:$H$305,'Histórico'!$B$6:$B$305,B885,'Histórico'!$A$6:$A$305,"&gt;="&amp;EDATE(EOMONTH('Parâmetros'!$B$2,0)+1,-'Parâmetros'!$B$4),'Histórico'!$A$6:$A$305,"&lt;="&amp;'Parâmetros'!$B$2,'Histórico'!$L$6:$L$305,"OK"),IF(INDEX('Parâmetros'!$G$18:$G$117,MATCH(B885,'Parâmetros'!$A$18:$A$117,0))="","",INDEX('Parâmetros'!$G$18:$G$117,MATCH(B885,'Parâmetros'!$A$18:$A$117,0)))))</f>
        <v/>
      </c>
      <c r="F885" s="45">
        <f>IF(B885="","",IF(COUNTIFS('Histórico'!$B$6:$B$305,B885,'Histórico'!$L$6:$L$305,"OK",'Histórico'!$M$6:$M$305,MONTH(A885),'Histórico'!$A$6:$A$305,"&lt;="&amp;'Parâmetros'!$B$2)&gt;='Parâmetros'!$B$12,MAX('Parâmetros'!$B$13,MIN('Parâmetros'!$B$14,IFERROR(AVERAGEIFS('Histórico'!$H$6:$H$305,'Histórico'!$B$6:$B$305,B885,'Histórico'!$L$6:$L$305,"OK",'Histórico'!$M$6:$M$305,MONTH(A885),'Histórico'!$A$6:$A$305,"&lt;="&amp;'Parâmetros'!$B$2)/AVERAGEIFS('Histórico'!$H$6:$H$305,'Histórico'!$B$6:$B$305,B885,'Histórico'!$L$6:$L$305,"OK",'Histórico'!$A$6:$A$305,"&lt;="&amp;'Parâmetros'!$B$2),1))),1))</f>
        <v/>
      </c>
      <c r="G885" s="45">
        <f>IF(OR(A885="",B885=""),"",MAX(0.1,1+SUMPRODUCT(--('Eventos'!$B$6:$B$105&lt;=EOMONTH(A885,0)),--('Eventos'!$C$6:$C$105&gt;=A885),--((('Eventos'!$D$6:$D$105=B885)+('Eventos'!$D$6:$D$105="TODOS"))&gt;0),--('Eventos'!$G$6:$G$105="Ativo"),--('Eventos'!$I$6:$I$105="OK"),'Eventos'!$F$6:$F$105)))</f>
        <v/>
      </c>
      <c r="H885" s="44">
        <f>IF(OR(B885="",E885=""),"",MAX(0,E885*F885*G885))</f>
        <v/>
      </c>
      <c r="I885" s="44">
        <f>IF(H885="","",H885*'Parâmetros'!$B$6)</f>
        <v/>
      </c>
      <c r="J885" s="44">
        <f>IF(H885="","",H885*'Parâmetros'!$B$7)</f>
        <v/>
      </c>
      <c r="K885" s="44">
        <f>IF(H885="","",H885*'Parâmetros'!$B$8)</f>
        <v/>
      </c>
      <c r="L885" s="44">
        <f>IF(H885="","",IF('Parâmetros'!$B$5="Conservador",I885,IF('Parâmetros'!$B$5="Otimista",K885,J885)))</f>
        <v/>
      </c>
      <c r="M885" s="46">
        <f>IF(B885="","",IF(COUNTIFS('Histórico'!$B$6:$B$305,B885,'Histórico'!$J$6:$J$305,"&lt;&gt;")&gt;='Parâmetros'!$B$10,AVERAGEIFS('Histórico'!$K$6:$K$305,'Histórico'!$B$6:$B$305,B885,'Histórico'!$J$6:$J$305,"&lt;&gt;"),'Parâmetros'!$B$9))</f>
        <v/>
      </c>
      <c r="N885" s="44">
        <f>IF(L885="","",MAX(0,L885*(1-M885)))</f>
        <v/>
      </c>
      <c r="O885" s="44">
        <f>IF(L885="","",L885*(1+M885))</f>
        <v/>
      </c>
      <c r="P885" s="44">
        <f>IF(L885="","",IF(INDEX('Parâmetros'!$E$18:$E$117,MATCH(B885,'Parâmetros'!$A$18:$A$117,0))="","",INDEX('Parâmetros'!$E$18:$E$117,MATCH(B885,'Parâmetros'!$A$18:$A$117,0))+N(INDEX('Parâmetros'!$F$18:$F$117,MATCH(B885,'Parâmetros'!$A$18:$A$117,0)))-SUMIFS($L$6:L885,$B$6:B885,B885,$A$6:A885,"&lt;="&amp;A885)))</f>
        <v/>
      </c>
      <c r="Q885" s="44">
        <f>IF(P885="","",MAX(0,-P885))</f>
        <v/>
      </c>
      <c r="R885" s="43">
        <f>IF(B885="","",IF(L885="","SEM BASE",IF(P885="","ESTOQUE NÃO INFORMADO",IF(P885&lt;0,"RUPTURA PREVISTA",IF(D885="Sem histórico","USAR DEMANDA INICIAL",IF(D885="Histórico insuficiente","HISTÓRICO INSUFICIENTE","OK"))))))</f>
        <v/>
      </c>
    </row>
    <row r="886">
      <c r="A886" s="42">
        <f>IF(B886="","",EDATE(EOMONTH('Parâmetros'!$B$2,0)+1,MOD(ROW()-6,12)))</f>
        <v/>
      </c>
      <c r="B88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86" s="43">
        <f>IF(B886="","",INDEX('Parâmetros'!$B$18:$B$117,MATCH(B886,'Parâmetros'!$A$18:$A$117,0)))</f>
        <v/>
      </c>
      <c r="D886" s="43">
        <f>IF(B886="","",INDEX('Parâmetros'!$I$18:$I$117,MATCH(B886,'Parâmetros'!$A$18:$A$117,0)))</f>
        <v/>
      </c>
      <c r="E886" s="44">
        <f>IF(B886="","",IF(COUNTIFS('Histórico'!$B$6:$B$305,B886,'Histórico'!$A$6:$A$305,"&gt;="&amp;EDATE(EOMONTH('Parâmetros'!$B$2,0)+1,-'Parâmetros'!$B$4),'Histórico'!$A$6:$A$305,"&lt;="&amp;'Parâmetros'!$B$2,'Histórico'!$L$6:$L$305,"OK")&gt;='Parâmetros'!$B$11,AVERAGEIFS('Histórico'!$H$6:$H$305,'Histórico'!$B$6:$B$305,B886,'Histórico'!$A$6:$A$305,"&gt;="&amp;EDATE(EOMONTH('Parâmetros'!$B$2,0)+1,-'Parâmetros'!$B$4),'Histórico'!$A$6:$A$305,"&lt;="&amp;'Parâmetros'!$B$2,'Histórico'!$L$6:$L$305,"OK"),IF(INDEX('Parâmetros'!$G$18:$G$117,MATCH(B886,'Parâmetros'!$A$18:$A$117,0))="","",INDEX('Parâmetros'!$G$18:$G$117,MATCH(B886,'Parâmetros'!$A$18:$A$117,0)))))</f>
        <v/>
      </c>
      <c r="F886" s="45">
        <f>IF(B886="","",IF(COUNTIFS('Histórico'!$B$6:$B$305,B886,'Histórico'!$L$6:$L$305,"OK",'Histórico'!$M$6:$M$305,MONTH(A886),'Histórico'!$A$6:$A$305,"&lt;="&amp;'Parâmetros'!$B$2)&gt;='Parâmetros'!$B$12,MAX('Parâmetros'!$B$13,MIN('Parâmetros'!$B$14,IFERROR(AVERAGEIFS('Histórico'!$H$6:$H$305,'Histórico'!$B$6:$B$305,B886,'Histórico'!$L$6:$L$305,"OK",'Histórico'!$M$6:$M$305,MONTH(A886),'Histórico'!$A$6:$A$305,"&lt;="&amp;'Parâmetros'!$B$2)/AVERAGEIFS('Histórico'!$H$6:$H$305,'Histórico'!$B$6:$B$305,B886,'Histórico'!$L$6:$L$305,"OK",'Histórico'!$A$6:$A$305,"&lt;="&amp;'Parâmetros'!$B$2),1))),1))</f>
        <v/>
      </c>
      <c r="G886" s="45">
        <f>IF(OR(A886="",B886=""),"",MAX(0.1,1+SUMPRODUCT(--('Eventos'!$B$6:$B$105&lt;=EOMONTH(A886,0)),--('Eventos'!$C$6:$C$105&gt;=A886),--((('Eventos'!$D$6:$D$105=B886)+('Eventos'!$D$6:$D$105="TODOS"))&gt;0),--('Eventos'!$G$6:$G$105="Ativo"),--('Eventos'!$I$6:$I$105="OK"),'Eventos'!$F$6:$F$105)))</f>
        <v/>
      </c>
      <c r="H886" s="44">
        <f>IF(OR(B886="",E886=""),"",MAX(0,E886*F886*G886))</f>
        <v/>
      </c>
      <c r="I886" s="44">
        <f>IF(H886="","",H886*'Parâmetros'!$B$6)</f>
        <v/>
      </c>
      <c r="J886" s="44">
        <f>IF(H886="","",H886*'Parâmetros'!$B$7)</f>
        <v/>
      </c>
      <c r="K886" s="44">
        <f>IF(H886="","",H886*'Parâmetros'!$B$8)</f>
        <v/>
      </c>
      <c r="L886" s="44">
        <f>IF(H886="","",IF('Parâmetros'!$B$5="Conservador",I886,IF('Parâmetros'!$B$5="Otimista",K886,J886)))</f>
        <v/>
      </c>
      <c r="M886" s="46">
        <f>IF(B886="","",IF(COUNTIFS('Histórico'!$B$6:$B$305,B886,'Histórico'!$J$6:$J$305,"&lt;&gt;")&gt;='Parâmetros'!$B$10,AVERAGEIFS('Histórico'!$K$6:$K$305,'Histórico'!$B$6:$B$305,B886,'Histórico'!$J$6:$J$305,"&lt;&gt;"),'Parâmetros'!$B$9))</f>
        <v/>
      </c>
      <c r="N886" s="44">
        <f>IF(L886="","",MAX(0,L886*(1-M886)))</f>
        <v/>
      </c>
      <c r="O886" s="44">
        <f>IF(L886="","",L886*(1+M886))</f>
        <v/>
      </c>
      <c r="P886" s="44">
        <f>IF(L886="","",IF(INDEX('Parâmetros'!$E$18:$E$117,MATCH(B886,'Parâmetros'!$A$18:$A$117,0))="","",INDEX('Parâmetros'!$E$18:$E$117,MATCH(B886,'Parâmetros'!$A$18:$A$117,0))+N(INDEX('Parâmetros'!$F$18:$F$117,MATCH(B886,'Parâmetros'!$A$18:$A$117,0)))-SUMIFS($L$6:L886,$B$6:B886,B886,$A$6:A886,"&lt;="&amp;A886)))</f>
        <v/>
      </c>
      <c r="Q886" s="44">
        <f>IF(P886="","",MAX(0,-P886))</f>
        <v/>
      </c>
      <c r="R886" s="43">
        <f>IF(B886="","",IF(L886="","SEM BASE",IF(P886="","ESTOQUE NÃO INFORMADO",IF(P886&lt;0,"RUPTURA PREVISTA",IF(D886="Sem histórico","USAR DEMANDA INICIAL",IF(D886="Histórico insuficiente","HISTÓRICO INSUFICIENTE","OK"))))))</f>
        <v/>
      </c>
    </row>
    <row r="887">
      <c r="A887" s="42">
        <f>IF(B887="","",EDATE(EOMONTH('Parâmetros'!$B$2,0)+1,MOD(ROW()-6,12)))</f>
        <v/>
      </c>
      <c r="B88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87" s="43">
        <f>IF(B887="","",INDEX('Parâmetros'!$B$18:$B$117,MATCH(B887,'Parâmetros'!$A$18:$A$117,0)))</f>
        <v/>
      </c>
      <c r="D887" s="43">
        <f>IF(B887="","",INDEX('Parâmetros'!$I$18:$I$117,MATCH(B887,'Parâmetros'!$A$18:$A$117,0)))</f>
        <v/>
      </c>
      <c r="E887" s="44">
        <f>IF(B887="","",IF(COUNTIFS('Histórico'!$B$6:$B$305,B887,'Histórico'!$A$6:$A$305,"&gt;="&amp;EDATE(EOMONTH('Parâmetros'!$B$2,0)+1,-'Parâmetros'!$B$4),'Histórico'!$A$6:$A$305,"&lt;="&amp;'Parâmetros'!$B$2,'Histórico'!$L$6:$L$305,"OK")&gt;='Parâmetros'!$B$11,AVERAGEIFS('Histórico'!$H$6:$H$305,'Histórico'!$B$6:$B$305,B887,'Histórico'!$A$6:$A$305,"&gt;="&amp;EDATE(EOMONTH('Parâmetros'!$B$2,0)+1,-'Parâmetros'!$B$4),'Histórico'!$A$6:$A$305,"&lt;="&amp;'Parâmetros'!$B$2,'Histórico'!$L$6:$L$305,"OK"),IF(INDEX('Parâmetros'!$G$18:$G$117,MATCH(B887,'Parâmetros'!$A$18:$A$117,0))="","",INDEX('Parâmetros'!$G$18:$G$117,MATCH(B887,'Parâmetros'!$A$18:$A$117,0)))))</f>
        <v/>
      </c>
      <c r="F887" s="45">
        <f>IF(B887="","",IF(COUNTIFS('Histórico'!$B$6:$B$305,B887,'Histórico'!$L$6:$L$305,"OK",'Histórico'!$M$6:$M$305,MONTH(A887),'Histórico'!$A$6:$A$305,"&lt;="&amp;'Parâmetros'!$B$2)&gt;='Parâmetros'!$B$12,MAX('Parâmetros'!$B$13,MIN('Parâmetros'!$B$14,IFERROR(AVERAGEIFS('Histórico'!$H$6:$H$305,'Histórico'!$B$6:$B$305,B887,'Histórico'!$L$6:$L$305,"OK",'Histórico'!$M$6:$M$305,MONTH(A887),'Histórico'!$A$6:$A$305,"&lt;="&amp;'Parâmetros'!$B$2)/AVERAGEIFS('Histórico'!$H$6:$H$305,'Histórico'!$B$6:$B$305,B887,'Histórico'!$L$6:$L$305,"OK",'Histórico'!$A$6:$A$305,"&lt;="&amp;'Parâmetros'!$B$2),1))),1))</f>
        <v/>
      </c>
      <c r="G887" s="45">
        <f>IF(OR(A887="",B887=""),"",MAX(0.1,1+SUMPRODUCT(--('Eventos'!$B$6:$B$105&lt;=EOMONTH(A887,0)),--('Eventos'!$C$6:$C$105&gt;=A887),--((('Eventos'!$D$6:$D$105=B887)+('Eventos'!$D$6:$D$105="TODOS"))&gt;0),--('Eventos'!$G$6:$G$105="Ativo"),--('Eventos'!$I$6:$I$105="OK"),'Eventos'!$F$6:$F$105)))</f>
        <v/>
      </c>
      <c r="H887" s="44">
        <f>IF(OR(B887="",E887=""),"",MAX(0,E887*F887*G887))</f>
        <v/>
      </c>
      <c r="I887" s="44">
        <f>IF(H887="","",H887*'Parâmetros'!$B$6)</f>
        <v/>
      </c>
      <c r="J887" s="44">
        <f>IF(H887="","",H887*'Parâmetros'!$B$7)</f>
        <v/>
      </c>
      <c r="K887" s="44">
        <f>IF(H887="","",H887*'Parâmetros'!$B$8)</f>
        <v/>
      </c>
      <c r="L887" s="44">
        <f>IF(H887="","",IF('Parâmetros'!$B$5="Conservador",I887,IF('Parâmetros'!$B$5="Otimista",K887,J887)))</f>
        <v/>
      </c>
      <c r="M887" s="46">
        <f>IF(B887="","",IF(COUNTIFS('Histórico'!$B$6:$B$305,B887,'Histórico'!$J$6:$J$305,"&lt;&gt;")&gt;='Parâmetros'!$B$10,AVERAGEIFS('Histórico'!$K$6:$K$305,'Histórico'!$B$6:$B$305,B887,'Histórico'!$J$6:$J$305,"&lt;&gt;"),'Parâmetros'!$B$9))</f>
        <v/>
      </c>
      <c r="N887" s="44">
        <f>IF(L887="","",MAX(0,L887*(1-M887)))</f>
        <v/>
      </c>
      <c r="O887" s="44">
        <f>IF(L887="","",L887*(1+M887))</f>
        <v/>
      </c>
      <c r="P887" s="44">
        <f>IF(L887="","",IF(INDEX('Parâmetros'!$E$18:$E$117,MATCH(B887,'Parâmetros'!$A$18:$A$117,0))="","",INDEX('Parâmetros'!$E$18:$E$117,MATCH(B887,'Parâmetros'!$A$18:$A$117,0))+N(INDEX('Parâmetros'!$F$18:$F$117,MATCH(B887,'Parâmetros'!$A$18:$A$117,0)))-SUMIFS($L$6:L887,$B$6:B887,B887,$A$6:A887,"&lt;="&amp;A887)))</f>
        <v/>
      </c>
      <c r="Q887" s="44">
        <f>IF(P887="","",MAX(0,-P887))</f>
        <v/>
      </c>
      <c r="R887" s="43">
        <f>IF(B887="","",IF(L887="","SEM BASE",IF(P887="","ESTOQUE NÃO INFORMADO",IF(P887&lt;0,"RUPTURA PREVISTA",IF(D887="Sem histórico","USAR DEMANDA INICIAL",IF(D887="Histórico insuficiente","HISTÓRICO INSUFICIENTE","OK"))))))</f>
        <v/>
      </c>
    </row>
    <row r="888">
      <c r="A888" s="42">
        <f>IF(B888="","",EDATE(EOMONTH('Parâmetros'!$B$2,0)+1,MOD(ROW()-6,12)))</f>
        <v/>
      </c>
      <c r="B88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88" s="43">
        <f>IF(B888="","",INDEX('Parâmetros'!$B$18:$B$117,MATCH(B888,'Parâmetros'!$A$18:$A$117,0)))</f>
        <v/>
      </c>
      <c r="D888" s="43">
        <f>IF(B888="","",INDEX('Parâmetros'!$I$18:$I$117,MATCH(B888,'Parâmetros'!$A$18:$A$117,0)))</f>
        <v/>
      </c>
      <c r="E888" s="44">
        <f>IF(B888="","",IF(COUNTIFS('Histórico'!$B$6:$B$305,B888,'Histórico'!$A$6:$A$305,"&gt;="&amp;EDATE(EOMONTH('Parâmetros'!$B$2,0)+1,-'Parâmetros'!$B$4),'Histórico'!$A$6:$A$305,"&lt;="&amp;'Parâmetros'!$B$2,'Histórico'!$L$6:$L$305,"OK")&gt;='Parâmetros'!$B$11,AVERAGEIFS('Histórico'!$H$6:$H$305,'Histórico'!$B$6:$B$305,B888,'Histórico'!$A$6:$A$305,"&gt;="&amp;EDATE(EOMONTH('Parâmetros'!$B$2,0)+1,-'Parâmetros'!$B$4),'Histórico'!$A$6:$A$305,"&lt;="&amp;'Parâmetros'!$B$2,'Histórico'!$L$6:$L$305,"OK"),IF(INDEX('Parâmetros'!$G$18:$G$117,MATCH(B888,'Parâmetros'!$A$18:$A$117,0))="","",INDEX('Parâmetros'!$G$18:$G$117,MATCH(B888,'Parâmetros'!$A$18:$A$117,0)))))</f>
        <v/>
      </c>
      <c r="F888" s="45">
        <f>IF(B888="","",IF(COUNTIFS('Histórico'!$B$6:$B$305,B888,'Histórico'!$L$6:$L$305,"OK",'Histórico'!$M$6:$M$305,MONTH(A888),'Histórico'!$A$6:$A$305,"&lt;="&amp;'Parâmetros'!$B$2)&gt;='Parâmetros'!$B$12,MAX('Parâmetros'!$B$13,MIN('Parâmetros'!$B$14,IFERROR(AVERAGEIFS('Histórico'!$H$6:$H$305,'Histórico'!$B$6:$B$305,B888,'Histórico'!$L$6:$L$305,"OK",'Histórico'!$M$6:$M$305,MONTH(A888),'Histórico'!$A$6:$A$305,"&lt;="&amp;'Parâmetros'!$B$2)/AVERAGEIFS('Histórico'!$H$6:$H$305,'Histórico'!$B$6:$B$305,B888,'Histórico'!$L$6:$L$305,"OK",'Histórico'!$A$6:$A$305,"&lt;="&amp;'Parâmetros'!$B$2),1))),1))</f>
        <v/>
      </c>
      <c r="G888" s="45">
        <f>IF(OR(A888="",B888=""),"",MAX(0.1,1+SUMPRODUCT(--('Eventos'!$B$6:$B$105&lt;=EOMONTH(A888,0)),--('Eventos'!$C$6:$C$105&gt;=A888),--((('Eventos'!$D$6:$D$105=B888)+('Eventos'!$D$6:$D$105="TODOS"))&gt;0),--('Eventos'!$G$6:$G$105="Ativo"),--('Eventos'!$I$6:$I$105="OK"),'Eventos'!$F$6:$F$105)))</f>
        <v/>
      </c>
      <c r="H888" s="44">
        <f>IF(OR(B888="",E888=""),"",MAX(0,E888*F888*G888))</f>
        <v/>
      </c>
      <c r="I888" s="44">
        <f>IF(H888="","",H888*'Parâmetros'!$B$6)</f>
        <v/>
      </c>
      <c r="J888" s="44">
        <f>IF(H888="","",H888*'Parâmetros'!$B$7)</f>
        <v/>
      </c>
      <c r="K888" s="44">
        <f>IF(H888="","",H888*'Parâmetros'!$B$8)</f>
        <v/>
      </c>
      <c r="L888" s="44">
        <f>IF(H888="","",IF('Parâmetros'!$B$5="Conservador",I888,IF('Parâmetros'!$B$5="Otimista",K888,J888)))</f>
        <v/>
      </c>
      <c r="M888" s="46">
        <f>IF(B888="","",IF(COUNTIFS('Histórico'!$B$6:$B$305,B888,'Histórico'!$J$6:$J$305,"&lt;&gt;")&gt;='Parâmetros'!$B$10,AVERAGEIFS('Histórico'!$K$6:$K$305,'Histórico'!$B$6:$B$305,B888,'Histórico'!$J$6:$J$305,"&lt;&gt;"),'Parâmetros'!$B$9))</f>
        <v/>
      </c>
      <c r="N888" s="44">
        <f>IF(L888="","",MAX(0,L888*(1-M888)))</f>
        <v/>
      </c>
      <c r="O888" s="44">
        <f>IF(L888="","",L888*(1+M888))</f>
        <v/>
      </c>
      <c r="P888" s="44">
        <f>IF(L888="","",IF(INDEX('Parâmetros'!$E$18:$E$117,MATCH(B888,'Parâmetros'!$A$18:$A$117,0))="","",INDEX('Parâmetros'!$E$18:$E$117,MATCH(B888,'Parâmetros'!$A$18:$A$117,0))+N(INDEX('Parâmetros'!$F$18:$F$117,MATCH(B888,'Parâmetros'!$A$18:$A$117,0)))-SUMIFS($L$6:L888,$B$6:B888,B888,$A$6:A888,"&lt;="&amp;A888)))</f>
        <v/>
      </c>
      <c r="Q888" s="44">
        <f>IF(P888="","",MAX(0,-P888))</f>
        <v/>
      </c>
      <c r="R888" s="43">
        <f>IF(B888="","",IF(L888="","SEM BASE",IF(P888="","ESTOQUE NÃO INFORMADO",IF(P888&lt;0,"RUPTURA PREVISTA",IF(D888="Sem histórico","USAR DEMANDA INICIAL",IF(D888="Histórico insuficiente","HISTÓRICO INSUFICIENTE","OK"))))))</f>
        <v/>
      </c>
    </row>
    <row r="889">
      <c r="A889" s="42">
        <f>IF(B889="","",EDATE(EOMONTH('Parâmetros'!$B$2,0)+1,MOD(ROW()-6,12)))</f>
        <v/>
      </c>
      <c r="B88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89" s="43">
        <f>IF(B889="","",INDEX('Parâmetros'!$B$18:$B$117,MATCH(B889,'Parâmetros'!$A$18:$A$117,0)))</f>
        <v/>
      </c>
      <c r="D889" s="43">
        <f>IF(B889="","",INDEX('Parâmetros'!$I$18:$I$117,MATCH(B889,'Parâmetros'!$A$18:$A$117,0)))</f>
        <v/>
      </c>
      <c r="E889" s="44">
        <f>IF(B889="","",IF(COUNTIFS('Histórico'!$B$6:$B$305,B889,'Histórico'!$A$6:$A$305,"&gt;="&amp;EDATE(EOMONTH('Parâmetros'!$B$2,0)+1,-'Parâmetros'!$B$4),'Histórico'!$A$6:$A$305,"&lt;="&amp;'Parâmetros'!$B$2,'Histórico'!$L$6:$L$305,"OK")&gt;='Parâmetros'!$B$11,AVERAGEIFS('Histórico'!$H$6:$H$305,'Histórico'!$B$6:$B$305,B889,'Histórico'!$A$6:$A$305,"&gt;="&amp;EDATE(EOMONTH('Parâmetros'!$B$2,0)+1,-'Parâmetros'!$B$4),'Histórico'!$A$6:$A$305,"&lt;="&amp;'Parâmetros'!$B$2,'Histórico'!$L$6:$L$305,"OK"),IF(INDEX('Parâmetros'!$G$18:$G$117,MATCH(B889,'Parâmetros'!$A$18:$A$117,0))="","",INDEX('Parâmetros'!$G$18:$G$117,MATCH(B889,'Parâmetros'!$A$18:$A$117,0)))))</f>
        <v/>
      </c>
      <c r="F889" s="45">
        <f>IF(B889="","",IF(COUNTIFS('Histórico'!$B$6:$B$305,B889,'Histórico'!$L$6:$L$305,"OK",'Histórico'!$M$6:$M$305,MONTH(A889),'Histórico'!$A$6:$A$305,"&lt;="&amp;'Parâmetros'!$B$2)&gt;='Parâmetros'!$B$12,MAX('Parâmetros'!$B$13,MIN('Parâmetros'!$B$14,IFERROR(AVERAGEIFS('Histórico'!$H$6:$H$305,'Histórico'!$B$6:$B$305,B889,'Histórico'!$L$6:$L$305,"OK",'Histórico'!$M$6:$M$305,MONTH(A889),'Histórico'!$A$6:$A$305,"&lt;="&amp;'Parâmetros'!$B$2)/AVERAGEIFS('Histórico'!$H$6:$H$305,'Histórico'!$B$6:$B$305,B889,'Histórico'!$L$6:$L$305,"OK",'Histórico'!$A$6:$A$305,"&lt;="&amp;'Parâmetros'!$B$2),1))),1))</f>
        <v/>
      </c>
      <c r="G889" s="45">
        <f>IF(OR(A889="",B889=""),"",MAX(0.1,1+SUMPRODUCT(--('Eventos'!$B$6:$B$105&lt;=EOMONTH(A889,0)),--('Eventos'!$C$6:$C$105&gt;=A889),--((('Eventos'!$D$6:$D$105=B889)+('Eventos'!$D$6:$D$105="TODOS"))&gt;0),--('Eventos'!$G$6:$G$105="Ativo"),--('Eventos'!$I$6:$I$105="OK"),'Eventos'!$F$6:$F$105)))</f>
        <v/>
      </c>
      <c r="H889" s="44">
        <f>IF(OR(B889="",E889=""),"",MAX(0,E889*F889*G889))</f>
        <v/>
      </c>
      <c r="I889" s="44">
        <f>IF(H889="","",H889*'Parâmetros'!$B$6)</f>
        <v/>
      </c>
      <c r="J889" s="44">
        <f>IF(H889="","",H889*'Parâmetros'!$B$7)</f>
        <v/>
      </c>
      <c r="K889" s="44">
        <f>IF(H889="","",H889*'Parâmetros'!$B$8)</f>
        <v/>
      </c>
      <c r="L889" s="44">
        <f>IF(H889="","",IF('Parâmetros'!$B$5="Conservador",I889,IF('Parâmetros'!$B$5="Otimista",K889,J889)))</f>
        <v/>
      </c>
      <c r="M889" s="46">
        <f>IF(B889="","",IF(COUNTIFS('Histórico'!$B$6:$B$305,B889,'Histórico'!$J$6:$J$305,"&lt;&gt;")&gt;='Parâmetros'!$B$10,AVERAGEIFS('Histórico'!$K$6:$K$305,'Histórico'!$B$6:$B$305,B889,'Histórico'!$J$6:$J$305,"&lt;&gt;"),'Parâmetros'!$B$9))</f>
        <v/>
      </c>
      <c r="N889" s="44">
        <f>IF(L889="","",MAX(0,L889*(1-M889)))</f>
        <v/>
      </c>
      <c r="O889" s="44">
        <f>IF(L889="","",L889*(1+M889))</f>
        <v/>
      </c>
      <c r="P889" s="44">
        <f>IF(L889="","",IF(INDEX('Parâmetros'!$E$18:$E$117,MATCH(B889,'Parâmetros'!$A$18:$A$117,0))="","",INDEX('Parâmetros'!$E$18:$E$117,MATCH(B889,'Parâmetros'!$A$18:$A$117,0))+N(INDEX('Parâmetros'!$F$18:$F$117,MATCH(B889,'Parâmetros'!$A$18:$A$117,0)))-SUMIFS($L$6:L889,$B$6:B889,B889,$A$6:A889,"&lt;="&amp;A889)))</f>
        <v/>
      </c>
      <c r="Q889" s="44">
        <f>IF(P889="","",MAX(0,-P889))</f>
        <v/>
      </c>
      <c r="R889" s="43">
        <f>IF(B889="","",IF(L889="","SEM BASE",IF(P889="","ESTOQUE NÃO INFORMADO",IF(P889&lt;0,"RUPTURA PREVISTA",IF(D889="Sem histórico","USAR DEMANDA INICIAL",IF(D889="Histórico insuficiente","HISTÓRICO INSUFICIENTE","OK"))))))</f>
        <v/>
      </c>
    </row>
    <row r="890">
      <c r="A890" s="42">
        <f>IF(B890="","",EDATE(EOMONTH('Parâmetros'!$B$2,0)+1,MOD(ROW()-6,12)))</f>
        <v/>
      </c>
      <c r="B89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90" s="43">
        <f>IF(B890="","",INDEX('Parâmetros'!$B$18:$B$117,MATCH(B890,'Parâmetros'!$A$18:$A$117,0)))</f>
        <v/>
      </c>
      <c r="D890" s="43">
        <f>IF(B890="","",INDEX('Parâmetros'!$I$18:$I$117,MATCH(B890,'Parâmetros'!$A$18:$A$117,0)))</f>
        <v/>
      </c>
      <c r="E890" s="44">
        <f>IF(B890="","",IF(COUNTIFS('Histórico'!$B$6:$B$305,B890,'Histórico'!$A$6:$A$305,"&gt;="&amp;EDATE(EOMONTH('Parâmetros'!$B$2,0)+1,-'Parâmetros'!$B$4),'Histórico'!$A$6:$A$305,"&lt;="&amp;'Parâmetros'!$B$2,'Histórico'!$L$6:$L$305,"OK")&gt;='Parâmetros'!$B$11,AVERAGEIFS('Histórico'!$H$6:$H$305,'Histórico'!$B$6:$B$305,B890,'Histórico'!$A$6:$A$305,"&gt;="&amp;EDATE(EOMONTH('Parâmetros'!$B$2,0)+1,-'Parâmetros'!$B$4),'Histórico'!$A$6:$A$305,"&lt;="&amp;'Parâmetros'!$B$2,'Histórico'!$L$6:$L$305,"OK"),IF(INDEX('Parâmetros'!$G$18:$G$117,MATCH(B890,'Parâmetros'!$A$18:$A$117,0))="","",INDEX('Parâmetros'!$G$18:$G$117,MATCH(B890,'Parâmetros'!$A$18:$A$117,0)))))</f>
        <v/>
      </c>
      <c r="F890" s="45">
        <f>IF(B890="","",IF(COUNTIFS('Histórico'!$B$6:$B$305,B890,'Histórico'!$L$6:$L$305,"OK",'Histórico'!$M$6:$M$305,MONTH(A890),'Histórico'!$A$6:$A$305,"&lt;="&amp;'Parâmetros'!$B$2)&gt;='Parâmetros'!$B$12,MAX('Parâmetros'!$B$13,MIN('Parâmetros'!$B$14,IFERROR(AVERAGEIFS('Histórico'!$H$6:$H$305,'Histórico'!$B$6:$B$305,B890,'Histórico'!$L$6:$L$305,"OK",'Histórico'!$M$6:$M$305,MONTH(A890),'Histórico'!$A$6:$A$305,"&lt;="&amp;'Parâmetros'!$B$2)/AVERAGEIFS('Histórico'!$H$6:$H$305,'Histórico'!$B$6:$B$305,B890,'Histórico'!$L$6:$L$305,"OK",'Histórico'!$A$6:$A$305,"&lt;="&amp;'Parâmetros'!$B$2),1))),1))</f>
        <v/>
      </c>
      <c r="G890" s="45">
        <f>IF(OR(A890="",B890=""),"",MAX(0.1,1+SUMPRODUCT(--('Eventos'!$B$6:$B$105&lt;=EOMONTH(A890,0)),--('Eventos'!$C$6:$C$105&gt;=A890),--((('Eventos'!$D$6:$D$105=B890)+('Eventos'!$D$6:$D$105="TODOS"))&gt;0),--('Eventos'!$G$6:$G$105="Ativo"),--('Eventos'!$I$6:$I$105="OK"),'Eventos'!$F$6:$F$105)))</f>
        <v/>
      </c>
      <c r="H890" s="44">
        <f>IF(OR(B890="",E890=""),"",MAX(0,E890*F890*G890))</f>
        <v/>
      </c>
      <c r="I890" s="44">
        <f>IF(H890="","",H890*'Parâmetros'!$B$6)</f>
        <v/>
      </c>
      <c r="J890" s="44">
        <f>IF(H890="","",H890*'Parâmetros'!$B$7)</f>
        <v/>
      </c>
      <c r="K890" s="44">
        <f>IF(H890="","",H890*'Parâmetros'!$B$8)</f>
        <v/>
      </c>
      <c r="L890" s="44">
        <f>IF(H890="","",IF('Parâmetros'!$B$5="Conservador",I890,IF('Parâmetros'!$B$5="Otimista",K890,J890)))</f>
        <v/>
      </c>
      <c r="M890" s="46">
        <f>IF(B890="","",IF(COUNTIFS('Histórico'!$B$6:$B$305,B890,'Histórico'!$J$6:$J$305,"&lt;&gt;")&gt;='Parâmetros'!$B$10,AVERAGEIFS('Histórico'!$K$6:$K$305,'Histórico'!$B$6:$B$305,B890,'Histórico'!$J$6:$J$305,"&lt;&gt;"),'Parâmetros'!$B$9))</f>
        <v/>
      </c>
      <c r="N890" s="44">
        <f>IF(L890="","",MAX(0,L890*(1-M890)))</f>
        <v/>
      </c>
      <c r="O890" s="44">
        <f>IF(L890="","",L890*(1+M890))</f>
        <v/>
      </c>
      <c r="P890" s="44">
        <f>IF(L890="","",IF(INDEX('Parâmetros'!$E$18:$E$117,MATCH(B890,'Parâmetros'!$A$18:$A$117,0))="","",INDEX('Parâmetros'!$E$18:$E$117,MATCH(B890,'Parâmetros'!$A$18:$A$117,0))+N(INDEX('Parâmetros'!$F$18:$F$117,MATCH(B890,'Parâmetros'!$A$18:$A$117,0)))-SUMIFS($L$6:L890,$B$6:B890,B890,$A$6:A890,"&lt;="&amp;A890)))</f>
        <v/>
      </c>
      <c r="Q890" s="44">
        <f>IF(P890="","",MAX(0,-P890))</f>
        <v/>
      </c>
      <c r="R890" s="43">
        <f>IF(B890="","",IF(L890="","SEM BASE",IF(P890="","ESTOQUE NÃO INFORMADO",IF(P890&lt;0,"RUPTURA PREVISTA",IF(D890="Sem histórico","USAR DEMANDA INICIAL",IF(D890="Histórico insuficiente","HISTÓRICO INSUFICIENTE","OK"))))))</f>
        <v/>
      </c>
    </row>
    <row r="891">
      <c r="A891" s="42">
        <f>IF(B891="","",EDATE(EOMONTH('Parâmetros'!$B$2,0)+1,MOD(ROW()-6,12)))</f>
        <v/>
      </c>
      <c r="B89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91" s="43">
        <f>IF(B891="","",INDEX('Parâmetros'!$B$18:$B$117,MATCH(B891,'Parâmetros'!$A$18:$A$117,0)))</f>
        <v/>
      </c>
      <c r="D891" s="43">
        <f>IF(B891="","",INDEX('Parâmetros'!$I$18:$I$117,MATCH(B891,'Parâmetros'!$A$18:$A$117,0)))</f>
        <v/>
      </c>
      <c r="E891" s="44">
        <f>IF(B891="","",IF(COUNTIFS('Histórico'!$B$6:$B$305,B891,'Histórico'!$A$6:$A$305,"&gt;="&amp;EDATE(EOMONTH('Parâmetros'!$B$2,0)+1,-'Parâmetros'!$B$4),'Histórico'!$A$6:$A$305,"&lt;="&amp;'Parâmetros'!$B$2,'Histórico'!$L$6:$L$305,"OK")&gt;='Parâmetros'!$B$11,AVERAGEIFS('Histórico'!$H$6:$H$305,'Histórico'!$B$6:$B$305,B891,'Histórico'!$A$6:$A$305,"&gt;="&amp;EDATE(EOMONTH('Parâmetros'!$B$2,0)+1,-'Parâmetros'!$B$4),'Histórico'!$A$6:$A$305,"&lt;="&amp;'Parâmetros'!$B$2,'Histórico'!$L$6:$L$305,"OK"),IF(INDEX('Parâmetros'!$G$18:$G$117,MATCH(B891,'Parâmetros'!$A$18:$A$117,0))="","",INDEX('Parâmetros'!$G$18:$G$117,MATCH(B891,'Parâmetros'!$A$18:$A$117,0)))))</f>
        <v/>
      </c>
      <c r="F891" s="45">
        <f>IF(B891="","",IF(COUNTIFS('Histórico'!$B$6:$B$305,B891,'Histórico'!$L$6:$L$305,"OK",'Histórico'!$M$6:$M$305,MONTH(A891),'Histórico'!$A$6:$A$305,"&lt;="&amp;'Parâmetros'!$B$2)&gt;='Parâmetros'!$B$12,MAX('Parâmetros'!$B$13,MIN('Parâmetros'!$B$14,IFERROR(AVERAGEIFS('Histórico'!$H$6:$H$305,'Histórico'!$B$6:$B$305,B891,'Histórico'!$L$6:$L$305,"OK",'Histórico'!$M$6:$M$305,MONTH(A891),'Histórico'!$A$6:$A$305,"&lt;="&amp;'Parâmetros'!$B$2)/AVERAGEIFS('Histórico'!$H$6:$H$305,'Histórico'!$B$6:$B$305,B891,'Histórico'!$L$6:$L$305,"OK",'Histórico'!$A$6:$A$305,"&lt;="&amp;'Parâmetros'!$B$2),1))),1))</f>
        <v/>
      </c>
      <c r="G891" s="45">
        <f>IF(OR(A891="",B891=""),"",MAX(0.1,1+SUMPRODUCT(--('Eventos'!$B$6:$B$105&lt;=EOMONTH(A891,0)),--('Eventos'!$C$6:$C$105&gt;=A891),--((('Eventos'!$D$6:$D$105=B891)+('Eventos'!$D$6:$D$105="TODOS"))&gt;0),--('Eventos'!$G$6:$G$105="Ativo"),--('Eventos'!$I$6:$I$105="OK"),'Eventos'!$F$6:$F$105)))</f>
        <v/>
      </c>
      <c r="H891" s="44">
        <f>IF(OR(B891="",E891=""),"",MAX(0,E891*F891*G891))</f>
        <v/>
      </c>
      <c r="I891" s="44">
        <f>IF(H891="","",H891*'Parâmetros'!$B$6)</f>
        <v/>
      </c>
      <c r="J891" s="44">
        <f>IF(H891="","",H891*'Parâmetros'!$B$7)</f>
        <v/>
      </c>
      <c r="K891" s="44">
        <f>IF(H891="","",H891*'Parâmetros'!$B$8)</f>
        <v/>
      </c>
      <c r="L891" s="44">
        <f>IF(H891="","",IF('Parâmetros'!$B$5="Conservador",I891,IF('Parâmetros'!$B$5="Otimista",K891,J891)))</f>
        <v/>
      </c>
      <c r="M891" s="46">
        <f>IF(B891="","",IF(COUNTIFS('Histórico'!$B$6:$B$305,B891,'Histórico'!$J$6:$J$305,"&lt;&gt;")&gt;='Parâmetros'!$B$10,AVERAGEIFS('Histórico'!$K$6:$K$305,'Histórico'!$B$6:$B$305,B891,'Histórico'!$J$6:$J$305,"&lt;&gt;"),'Parâmetros'!$B$9))</f>
        <v/>
      </c>
      <c r="N891" s="44">
        <f>IF(L891="","",MAX(0,L891*(1-M891)))</f>
        <v/>
      </c>
      <c r="O891" s="44">
        <f>IF(L891="","",L891*(1+M891))</f>
        <v/>
      </c>
      <c r="P891" s="44">
        <f>IF(L891="","",IF(INDEX('Parâmetros'!$E$18:$E$117,MATCH(B891,'Parâmetros'!$A$18:$A$117,0))="","",INDEX('Parâmetros'!$E$18:$E$117,MATCH(B891,'Parâmetros'!$A$18:$A$117,0))+N(INDEX('Parâmetros'!$F$18:$F$117,MATCH(B891,'Parâmetros'!$A$18:$A$117,0)))-SUMIFS($L$6:L891,$B$6:B891,B891,$A$6:A891,"&lt;="&amp;A891)))</f>
        <v/>
      </c>
      <c r="Q891" s="44">
        <f>IF(P891="","",MAX(0,-P891))</f>
        <v/>
      </c>
      <c r="R891" s="43">
        <f>IF(B891="","",IF(L891="","SEM BASE",IF(P891="","ESTOQUE NÃO INFORMADO",IF(P891&lt;0,"RUPTURA PREVISTA",IF(D891="Sem histórico","USAR DEMANDA INICIAL",IF(D891="Histórico insuficiente","HISTÓRICO INSUFICIENTE","OK"))))))</f>
        <v/>
      </c>
    </row>
    <row r="892">
      <c r="A892" s="42">
        <f>IF(B892="","",EDATE(EOMONTH('Parâmetros'!$B$2,0)+1,MOD(ROW()-6,12)))</f>
        <v/>
      </c>
      <c r="B89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92" s="43">
        <f>IF(B892="","",INDEX('Parâmetros'!$B$18:$B$117,MATCH(B892,'Parâmetros'!$A$18:$A$117,0)))</f>
        <v/>
      </c>
      <c r="D892" s="43">
        <f>IF(B892="","",INDEX('Parâmetros'!$I$18:$I$117,MATCH(B892,'Parâmetros'!$A$18:$A$117,0)))</f>
        <v/>
      </c>
      <c r="E892" s="44">
        <f>IF(B892="","",IF(COUNTIFS('Histórico'!$B$6:$B$305,B892,'Histórico'!$A$6:$A$305,"&gt;="&amp;EDATE(EOMONTH('Parâmetros'!$B$2,0)+1,-'Parâmetros'!$B$4),'Histórico'!$A$6:$A$305,"&lt;="&amp;'Parâmetros'!$B$2,'Histórico'!$L$6:$L$305,"OK")&gt;='Parâmetros'!$B$11,AVERAGEIFS('Histórico'!$H$6:$H$305,'Histórico'!$B$6:$B$305,B892,'Histórico'!$A$6:$A$305,"&gt;="&amp;EDATE(EOMONTH('Parâmetros'!$B$2,0)+1,-'Parâmetros'!$B$4),'Histórico'!$A$6:$A$305,"&lt;="&amp;'Parâmetros'!$B$2,'Histórico'!$L$6:$L$305,"OK"),IF(INDEX('Parâmetros'!$G$18:$G$117,MATCH(B892,'Parâmetros'!$A$18:$A$117,0))="","",INDEX('Parâmetros'!$G$18:$G$117,MATCH(B892,'Parâmetros'!$A$18:$A$117,0)))))</f>
        <v/>
      </c>
      <c r="F892" s="45">
        <f>IF(B892="","",IF(COUNTIFS('Histórico'!$B$6:$B$305,B892,'Histórico'!$L$6:$L$305,"OK",'Histórico'!$M$6:$M$305,MONTH(A892),'Histórico'!$A$6:$A$305,"&lt;="&amp;'Parâmetros'!$B$2)&gt;='Parâmetros'!$B$12,MAX('Parâmetros'!$B$13,MIN('Parâmetros'!$B$14,IFERROR(AVERAGEIFS('Histórico'!$H$6:$H$305,'Histórico'!$B$6:$B$305,B892,'Histórico'!$L$6:$L$305,"OK",'Histórico'!$M$6:$M$305,MONTH(A892),'Histórico'!$A$6:$A$305,"&lt;="&amp;'Parâmetros'!$B$2)/AVERAGEIFS('Histórico'!$H$6:$H$305,'Histórico'!$B$6:$B$305,B892,'Histórico'!$L$6:$L$305,"OK",'Histórico'!$A$6:$A$305,"&lt;="&amp;'Parâmetros'!$B$2),1))),1))</f>
        <v/>
      </c>
      <c r="G892" s="45">
        <f>IF(OR(A892="",B892=""),"",MAX(0.1,1+SUMPRODUCT(--('Eventos'!$B$6:$B$105&lt;=EOMONTH(A892,0)),--('Eventos'!$C$6:$C$105&gt;=A892),--((('Eventos'!$D$6:$D$105=B892)+('Eventos'!$D$6:$D$105="TODOS"))&gt;0),--('Eventos'!$G$6:$G$105="Ativo"),--('Eventos'!$I$6:$I$105="OK"),'Eventos'!$F$6:$F$105)))</f>
        <v/>
      </c>
      <c r="H892" s="44">
        <f>IF(OR(B892="",E892=""),"",MAX(0,E892*F892*G892))</f>
        <v/>
      </c>
      <c r="I892" s="44">
        <f>IF(H892="","",H892*'Parâmetros'!$B$6)</f>
        <v/>
      </c>
      <c r="J892" s="44">
        <f>IF(H892="","",H892*'Parâmetros'!$B$7)</f>
        <v/>
      </c>
      <c r="K892" s="44">
        <f>IF(H892="","",H892*'Parâmetros'!$B$8)</f>
        <v/>
      </c>
      <c r="L892" s="44">
        <f>IF(H892="","",IF('Parâmetros'!$B$5="Conservador",I892,IF('Parâmetros'!$B$5="Otimista",K892,J892)))</f>
        <v/>
      </c>
      <c r="M892" s="46">
        <f>IF(B892="","",IF(COUNTIFS('Histórico'!$B$6:$B$305,B892,'Histórico'!$J$6:$J$305,"&lt;&gt;")&gt;='Parâmetros'!$B$10,AVERAGEIFS('Histórico'!$K$6:$K$305,'Histórico'!$B$6:$B$305,B892,'Histórico'!$J$6:$J$305,"&lt;&gt;"),'Parâmetros'!$B$9))</f>
        <v/>
      </c>
      <c r="N892" s="44">
        <f>IF(L892="","",MAX(0,L892*(1-M892)))</f>
        <v/>
      </c>
      <c r="O892" s="44">
        <f>IF(L892="","",L892*(1+M892))</f>
        <v/>
      </c>
      <c r="P892" s="44">
        <f>IF(L892="","",IF(INDEX('Parâmetros'!$E$18:$E$117,MATCH(B892,'Parâmetros'!$A$18:$A$117,0))="","",INDEX('Parâmetros'!$E$18:$E$117,MATCH(B892,'Parâmetros'!$A$18:$A$117,0))+N(INDEX('Parâmetros'!$F$18:$F$117,MATCH(B892,'Parâmetros'!$A$18:$A$117,0)))-SUMIFS($L$6:L892,$B$6:B892,B892,$A$6:A892,"&lt;="&amp;A892)))</f>
        <v/>
      </c>
      <c r="Q892" s="44">
        <f>IF(P892="","",MAX(0,-P892))</f>
        <v/>
      </c>
      <c r="R892" s="43">
        <f>IF(B892="","",IF(L892="","SEM BASE",IF(P892="","ESTOQUE NÃO INFORMADO",IF(P892&lt;0,"RUPTURA PREVISTA",IF(D892="Sem histórico","USAR DEMANDA INICIAL",IF(D892="Histórico insuficiente","HISTÓRICO INSUFICIENTE","OK"))))))</f>
        <v/>
      </c>
    </row>
    <row r="893">
      <c r="A893" s="42">
        <f>IF(B893="","",EDATE(EOMONTH('Parâmetros'!$B$2,0)+1,MOD(ROW()-6,12)))</f>
        <v/>
      </c>
      <c r="B89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93" s="43">
        <f>IF(B893="","",INDEX('Parâmetros'!$B$18:$B$117,MATCH(B893,'Parâmetros'!$A$18:$A$117,0)))</f>
        <v/>
      </c>
      <c r="D893" s="43">
        <f>IF(B893="","",INDEX('Parâmetros'!$I$18:$I$117,MATCH(B893,'Parâmetros'!$A$18:$A$117,0)))</f>
        <v/>
      </c>
      <c r="E893" s="44">
        <f>IF(B893="","",IF(COUNTIFS('Histórico'!$B$6:$B$305,B893,'Histórico'!$A$6:$A$305,"&gt;="&amp;EDATE(EOMONTH('Parâmetros'!$B$2,0)+1,-'Parâmetros'!$B$4),'Histórico'!$A$6:$A$305,"&lt;="&amp;'Parâmetros'!$B$2,'Histórico'!$L$6:$L$305,"OK")&gt;='Parâmetros'!$B$11,AVERAGEIFS('Histórico'!$H$6:$H$305,'Histórico'!$B$6:$B$305,B893,'Histórico'!$A$6:$A$305,"&gt;="&amp;EDATE(EOMONTH('Parâmetros'!$B$2,0)+1,-'Parâmetros'!$B$4),'Histórico'!$A$6:$A$305,"&lt;="&amp;'Parâmetros'!$B$2,'Histórico'!$L$6:$L$305,"OK"),IF(INDEX('Parâmetros'!$G$18:$G$117,MATCH(B893,'Parâmetros'!$A$18:$A$117,0))="","",INDEX('Parâmetros'!$G$18:$G$117,MATCH(B893,'Parâmetros'!$A$18:$A$117,0)))))</f>
        <v/>
      </c>
      <c r="F893" s="45">
        <f>IF(B893="","",IF(COUNTIFS('Histórico'!$B$6:$B$305,B893,'Histórico'!$L$6:$L$305,"OK",'Histórico'!$M$6:$M$305,MONTH(A893),'Histórico'!$A$6:$A$305,"&lt;="&amp;'Parâmetros'!$B$2)&gt;='Parâmetros'!$B$12,MAX('Parâmetros'!$B$13,MIN('Parâmetros'!$B$14,IFERROR(AVERAGEIFS('Histórico'!$H$6:$H$305,'Histórico'!$B$6:$B$305,B893,'Histórico'!$L$6:$L$305,"OK",'Histórico'!$M$6:$M$305,MONTH(A893),'Histórico'!$A$6:$A$305,"&lt;="&amp;'Parâmetros'!$B$2)/AVERAGEIFS('Histórico'!$H$6:$H$305,'Histórico'!$B$6:$B$305,B893,'Histórico'!$L$6:$L$305,"OK",'Histórico'!$A$6:$A$305,"&lt;="&amp;'Parâmetros'!$B$2),1))),1))</f>
        <v/>
      </c>
      <c r="G893" s="45">
        <f>IF(OR(A893="",B893=""),"",MAX(0.1,1+SUMPRODUCT(--('Eventos'!$B$6:$B$105&lt;=EOMONTH(A893,0)),--('Eventos'!$C$6:$C$105&gt;=A893),--((('Eventos'!$D$6:$D$105=B893)+('Eventos'!$D$6:$D$105="TODOS"))&gt;0),--('Eventos'!$G$6:$G$105="Ativo"),--('Eventos'!$I$6:$I$105="OK"),'Eventos'!$F$6:$F$105)))</f>
        <v/>
      </c>
      <c r="H893" s="44">
        <f>IF(OR(B893="",E893=""),"",MAX(0,E893*F893*G893))</f>
        <v/>
      </c>
      <c r="I893" s="44">
        <f>IF(H893="","",H893*'Parâmetros'!$B$6)</f>
        <v/>
      </c>
      <c r="J893" s="44">
        <f>IF(H893="","",H893*'Parâmetros'!$B$7)</f>
        <v/>
      </c>
      <c r="K893" s="44">
        <f>IF(H893="","",H893*'Parâmetros'!$B$8)</f>
        <v/>
      </c>
      <c r="L893" s="44">
        <f>IF(H893="","",IF('Parâmetros'!$B$5="Conservador",I893,IF('Parâmetros'!$B$5="Otimista",K893,J893)))</f>
        <v/>
      </c>
      <c r="M893" s="46">
        <f>IF(B893="","",IF(COUNTIFS('Histórico'!$B$6:$B$305,B893,'Histórico'!$J$6:$J$305,"&lt;&gt;")&gt;='Parâmetros'!$B$10,AVERAGEIFS('Histórico'!$K$6:$K$305,'Histórico'!$B$6:$B$305,B893,'Histórico'!$J$6:$J$305,"&lt;&gt;"),'Parâmetros'!$B$9))</f>
        <v/>
      </c>
      <c r="N893" s="44">
        <f>IF(L893="","",MAX(0,L893*(1-M893)))</f>
        <v/>
      </c>
      <c r="O893" s="44">
        <f>IF(L893="","",L893*(1+M893))</f>
        <v/>
      </c>
      <c r="P893" s="44">
        <f>IF(L893="","",IF(INDEX('Parâmetros'!$E$18:$E$117,MATCH(B893,'Parâmetros'!$A$18:$A$117,0))="","",INDEX('Parâmetros'!$E$18:$E$117,MATCH(B893,'Parâmetros'!$A$18:$A$117,0))+N(INDEX('Parâmetros'!$F$18:$F$117,MATCH(B893,'Parâmetros'!$A$18:$A$117,0)))-SUMIFS($L$6:L893,$B$6:B893,B893,$A$6:A893,"&lt;="&amp;A893)))</f>
        <v/>
      </c>
      <c r="Q893" s="44">
        <f>IF(P893="","",MAX(0,-P893))</f>
        <v/>
      </c>
      <c r="R893" s="43">
        <f>IF(B893="","",IF(L893="","SEM BASE",IF(P893="","ESTOQUE NÃO INFORMADO",IF(P893&lt;0,"RUPTURA PREVISTA",IF(D893="Sem histórico","USAR DEMANDA INICIAL",IF(D893="Histórico insuficiente","HISTÓRICO INSUFICIENTE","OK"))))))</f>
        <v/>
      </c>
    </row>
    <row r="894">
      <c r="A894" s="42">
        <f>IF(B894="","",EDATE(EOMONTH('Parâmetros'!$B$2,0)+1,MOD(ROW()-6,12)))</f>
        <v/>
      </c>
      <c r="B89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94" s="43">
        <f>IF(B894="","",INDEX('Parâmetros'!$B$18:$B$117,MATCH(B894,'Parâmetros'!$A$18:$A$117,0)))</f>
        <v/>
      </c>
      <c r="D894" s="43">
        <f>IF(B894="","",INDEX('Parâmetros'!$I$18:$I$117,MATCH(B894,'Parâmetros'!$A$18:$A$117,0)))</f>
        <v/>
      </c>
      <c r="E894" s="44">
        <f>IF(B894="","",IF(COUNTIFS('Histórico'!$B$6:$B$305,B894,'Histórico'!$A$6:$A$305,"&gt;="&amp;EDATE(EOMONTH('Parâmetros'!$B$2,0)+1,-'Parâmetros'!$B$4),'Histórico'!$A$6:$A$305,"&lt;="&amp;'Parâmetros'!$B$2,'Histórico'!$L$6:$L$305,"OK")&gt;='Parâmetros'!$B$11,AVERAGEIFS('Histórico'!$H$6:$H$305,'Histórico'!$B$6:$B$305,B894,'Histórico'!$A$6:$A$305,"&gt;="&amp;EDATE(EOMONTH('Parâmetros'!$B$2,0)+1,-'Parâmetros'!$B$4),'Histórico'!$A$6:$A$305,"&lt;="&amp;'Parâmetros'!$B$2,'Histórico'!$L$6:$L$305,"OK"),IF(INDEX('Parâmetros'!$G$18:$G$117,MATCH(B894,'Parâmetros'!$A$18:$A$117,0))="","",INDEX('Parâmetros'!$G$18:$G$117,MATCH(B894,'Parâmetros'!$A$18:$A$117,0)))))</f>
        <v/>
      </c>
      <c r="F894" s="45">
        <f>IF(B894="","",IF(COUNTIFS('Histórico'!$B$6:$B$305,B894,'Histórico'!$L$6:$L$305,"OK",'Histórico'!$M$6:$M$305,MONTH(A894),'Histórico'!$A$6:$A$305,"&lt;="&amp;'Parâmetros'!$B$2)&gt;='Parâmetros'!$B$12,MAX('Parâmetros'!$B$13,MIN('Parâmetros'!$B$14,IFERROR(AVERAGEIFS('Histórico'!$H$6:$H$305,'Histórico'!$B$6:$B$305,B894,'Histórico'!$L$6:$L$305,"OK",'Histórico'!$M$6:$M$305,MONTH(A894),'Histórico'!$A$6:$A$305,"&lt;="&amp;'Parâmetros'!$B$2)/AVERAGEIFS('Histórico'!$H$6:$H$305,'Histórico'!$B$6:$B$305,B894,'Histórico'!$L$6:$L$305,"OK",'Histórico'!$A$6:$A$305,"&lt;="&amp;'Parâmetros'!$B$2),1))),1))</f>
        <v/>
      </c>
      <c r="G894" s="45">
        <f>IF(OR(A894="",B894=""),"",MAX(0.1,1+SUMPRODUCT(--('Eventos'!$B$6:$B$105&lt;=EOMONTH(A894,0)),--('Eventos'!$C$6:$C$105&gt;=A894),--((('Eventos'!$D$6:$D$105=B894)+('Eventos'!$D$6:$D$105="TODOS"))&gt;0),--('Eventos'!$G$6:$G$105="Ativo"),--('Eventos'!$I$6:$I$105="OK"),'Eventos'!$F$6:$F$105)))</f>
        <v/>
      </c>
      <c r="H894" s="44">
        <f>IF(OR(B894="",E894=""),"",MAX(0,E894*F894*G894))</f>
        <v/>
      </c>
      <c r="I894" s="44">
        <f>IF(H894="","",H894*'Parâmetros'!$B$6)</f>
        <v/>
      </c>
      <c r="J894" s="44">
        <f>IF(H894="","",H894*'Parâmetros'!$B$7)</f>
        <v/>
      </c>
      <c r="K894" s="44">
        <f>IF(H894="","",H894*'Parâmetros'!$B$8)</f>
        <v/>
      </c>
      <c r="L894" s="44">
        <f>IF(H894="","",IF('Parâmetros'!$B$5="Conservador",I894,IF('Parâmetros'!$B$5="Otimista",K894,J894)))</f>
        <v/>
      </c>
      <c r="M894" s="46">
        <f>IF(B894="","",IF(COUNTIFS('Histórico'!$B$6:$B$305,B894,'Histórico'!$J$6:$J$305,"&lt;&gt;")&gt;='Parâmetros'!$B$10,AVERAGEIFS('Histórico'!$K$6:$K$305,'Histórico'!$B$6:$B$305,B894,'Histórico'!$J$6:$J$305,"&lt;&gt;"),'Parâmetros'!$B$9))</f>
        <v/>
      </c>
      <c r="N894" s="44">
        <f>IF(L894="","",MAX(0,L894*(1-M894)))</f>
        <v/>
      </c>
      <c r="O894" s="44">
        <f>IF(L894="","",L894*(1+M894))</f>
        <v/>
      </c>
      <c r="P894" s="44">
        <f>IF(L894="","",IF(INDEX('Parâmetros'!$E$18:$E$117,MATCH(B894,'Parâmetros'!$A$18:$A$117,0))="","",INDEX('Parâmetros'!$E$18:$E$117,MATCH(B894,'Parâmetros'!$A$18:$A$117,0))+N(INDEX('Parâmetros'!$F$18:$F$117,MATCH(B894,'Parâmetros'!$A$18:$A$117,0)))-SUMIFS($L$6:L894,$B$6:B894,B894,$A$6:A894,"&lt;="&amp;A894)))</f>
        <v/>
      </c>
      <c r="Q894" s="44">
        <f>IF(P894="","",MAX(0,-P894))</f>
        <v/>
      </c>
      <c r="R894" s="43">
        <f>IF(B894="","",IF(L894="","SEM BASE",IF(P894="","ESTOQUE NÃO INFORMADO",IF(P894&lt;0,"RUPTURA PREVISTA",IF(D894="Sem histórico","USAR DEMANDA INICIAL",IF(D894="Histórico insuficiente","HISTÓRICO INSUFICIENTE","OK"))))))</f>
        <v/>
      </c>
    </row>
    <row r="895">
      <c r="A895" s="42">
        <f>IF(B895="","",EDATE(EOMONTH('Parâmetros'!$B$2,0)+1,MOD(ROW()-6,12)))</f>
        <v/>
      </c>
      <c r="B89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95" s="43">
        <f>IF(B895="","",INDEX('Parâmetros'!$B$18:$B$117,MATCH(B895,'Parâmetros'!$A$18:$A$117,0)))</f>
        <v/>
      </c>
      <c r="D895" s="43">
        <f>IF(B895="","",INDEX('Parâmetros'!$I$18:$I$117,MATCH(B895,'Parâmetros'!$A$18:$A$117,0)))</f>
        <v/>
      </c>
      <c r="E895" s="44">
        <f>IF(B895="","",IF(COUNTIFS('Histórico'!$B$6:$B$305,B895,'Histórico'!$A$6:$A$305,"&gt;="&amp;EDATE(EOMONTH('Parâmetros'!$B$2,0)+1,-'Parâmetros'!$B$4),'Histórico'!$A$6:$A$305,"&lt;="&amp;'Parâmetros'!$B$2,'Histórico'!$L$6:$L$305,"OK")&gt;='Parâmetros'!$B$11,AVERAGEIFS('Histórico'!$H$6:$H$305,'Histórico'!$B$6:$B$305,B895,'Histórico'!$A$6:$A$305,"&gt;="&amp;EDATE(EOMONTH('Parâmetros'!$B$2,0)+1,-'Parâmetros'!$B$4),'Histórico'!$A$6:$A$305,"&lt;="&amp;'Parâmetros'!$B$2,'Histórico'!$L$6:$L$305,"OK"),IF(INDEX('Parâmetros'!$G$18:$G$117,MATCH(B895,'Parâmetros'!$A$18:$A$117,0))="","",INDEX('Parâmetros'!$G$18:$G$117,MATCH(B895,'Parâmetros'!$A$18:$A$117,0)))))</f>
        <v/>
      </c>
      <c r="F895" s="45">
        <f>IF(B895="","",IF(COUNTIFS('Histórico'!$B$6:$B$305,B895,'Histórico'!$L$6:$L$305,"OK",'Histórico'!$M$6:$M$305,MONTH(A895),'Histórico'!$A$6:$A$305,"&lt;="&amp;'Parâmetros'!$B$2)&gt;='Parâmetros'!$B$12,MAX('Parâmetros'!$B$13,MIN('Parâmetros'!$B$14,IFERROR(AVERAGEIFS('Histórico'!$H$6:$H$305,'Histórico'!$B$6:$B$305,B895,'Histórico'!$L$6:$L$305,"OK",'Histórico'!$M$6:$M$305,MONTH(A895),'Histórico'!$A$6:$A$305,"&lt;="&amp;'Parâmetros'!$B$2)/AVERAGEIFS('Histórico'!$H$6:$H$305,'Histórico'!$B$6:$B$305,B895,'Histórico'!$L$6:$L$305,"OK",'Histórico'!$A$6:$A$305,"&lt;="&amp;'Parâmetros'!$B$2),1))),1))</f>
        <v/>
      </c>
      <c r="G895" s="45">
        <f>IF(OR(A895="",B895=""),"",MAX(0.1,1+SUMPRODUCT(--('Eventos'!$B$6:$B$105&lt;=EOMONTH(A895,0)),--('Eventos'!$C$6:$C$105&gt;=A895),--((('Eventos'!$D$6:$D$105=B895)+('Eventos'!$D$6:$D$105="TODOS"))&gt;0),--('Eventos'!$G$6:$G$105="Ativo"),--('Eventos'!$I$6:$I$105="OK"),'Eventos'!$F$6:$F$105)))</f>
        <v/>
      </c>
      <c r="H895" s="44">
        <f>IF(OR(B895="",E895=""),"",MAX(0,E895*F895*G895))</f>
        <v/>
      </c>
      <c r="I895" s="44">
        <f>IF(H895="","",H895*'Parâmetros'!$B$6)</f>
        <v/>
      </c>
      <c r="J895" s="44">
        <f>IF(H895="","",H895*'Parâmetros'!$B$7)</f>
        <v/>
      </c>
      <c r="K895" s="44">
        <f>IF(H895="","",H895*'Parâmetros'!$B$8)</f>
        <v/>
      </c>
      <c r="L895" s="44">
        <f>IF(H895="","",IF('Parâmetros'!$B$5="Conservador",I895,IF('Parâmetros'!$B$5="Otimista",K895,J895)))</f>
        <v/>
      </c>
      <c r="M895" s="46">
        <f>IF(B895="","",IF(COUNTIFS('Histórico'!$B$6:$B$305,B895,'Histórico'!$J$6:$J$305,"&lt;&gt;")&gt;='Parâmetros'!$B$10,AVERAGEIFS('Histórico'!$K$6:$K$305,'Histórico'!$B$6:$B$305,B895,'Histórico'!$J$6:$J$305,"&lt;&gt;"),'Parâmetros'!$B$9))</f>
        <v/>
      </c>
      <c r="N895" s="44">
        <f>IF(L895="","",MAX(0,L895*(1-M895)))</f>
        <v/>
      </c>
      <c r="O895" s="44">
        <f>IF(L895="","",L895*(1+M895))</f>
        <v/>
      </c>
      <c r="P895" s="44">
        <f>IF(L895="","",IF(INDEX('Parâmetros'!$E$18:$E$117,MATCH(B895,'Parâmetros'!$A$18:$A$117,0))="","",INDEX('Parâmetros'!$E$18:$E$117,MATCH(B895,'Parâmetros'!$A$18:$A$117,0))+N(INDEX('Parâmetros'!$F$18:$F$117,MATCH(B895,'Parâmetros'!$A$18:$A$117,0)))-SUMIFS($L$6:L895,$B$6:B895,B895,$A$6:A895,"&lt;="&amp;A895)))</f>
        <v/>
      </c>
      <c r="Q895" s="44">
        <f>IF(P895="","",MAX(0,-P895))</f>
        <v/>
      </c>
      <c r="R895" s="43">
        <f>IF(B895="","",IF(L895="","SEM BASE",IF(P895="","ESTOQUE NÃO INFORMADO",IF(P895&lt;0,"RUPTURA PREVISTA",IF(D895="Sem histórico","USAR DEMANDA INICIAL",IF(D895="Histórico insuficiente","HISTÓRICO INSUFICIENTE","OK"))))))</f>
        <v/>
      </c>
    </row>
    <row r="896">
      <c r="A896" s="42">
        <f>IF(B896="","",EDATE(EOMONTH('Parâmetros'!$B$2,0)+1,MOD(ROW()-6,12)))</f>
        <v/>
      </c>
      <c r="B89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96" s="43">
        <f>IF(B896="","",INDEX('Parâmetros'!$B$18:$B$117,MATCH(B896,'Parâmetros'!$A$18:$A$117,0)))</f>
        <v/>
      </c>
      <c r="D896" s="43">
        <f>IF(B896="","",INDEX('Parâmetros'!$I$18:$I$117,MATCH(B896,'Parâmetros'!$A$18:$A$117,0)))</f>
        <v/>
      </c>
      <c r="E896" s="44">
        <f>IF(B896="","",IF(COUNTIFS('Histórico'!$B$6:$B$305,B896,'Histórico'!$A$6:$A$305,"&gt;="&amp;EDATE(EOMONTH('Parâmetros'!$B$2,0)+1,-'Parâmetros'!$B$4),'Histórico'!$A$6:$A$305,"&lt;="&amp;'Parâmetros'!$B$2,'Histórico'!$L$6:$L$305,"OK")&gt;='Parâmetros'!$B$11,AVERAGEIFS('Histórico'!$H$6:$H$305,'Histórico'!$B$6:$B$305,B896,'Histórico'!$A$6:$A$305,"&gt;="&amp;EDATE(EOMONTH('Parâmetros'!$B$2,0)+1,-'Parâmetros'!$B$4),'Histórico'!$A$6:$A$305,"&lt;="&amp;'Parâmetros'!$B$2,'Histórico'!$L$6:$L$305,"OK"),IF(INDEX('Parâmetros'!$G$18:$G$117,MATCH(B896,'Parâmetros'!$A$18:$A$117,0))="","",INDEX('Parâmetros'!$G$18:$G$117,MATCH(B896,'Parâmetros'!$A$18:$A$117,0)))))</f>
        <v/>
      </c>
      <c r="F896" s="45">
        <f>IF(B896="","",IF(COUNTIFS('Histórico'!$B$6:$B$305,B896,'Histórico'!$L$6:$L$305,"OK",'Histórico'!$M$6:$M$305,MONTH(A896),'Histórico'!$A$6:$A$305,"&lt;="&amp;'Parâmetros'!$B$2)&gt;='Parâmetros'!$B$12,MAX('Parâmetros'!$B$13,MIN('Parâmetros'!$B$14,IFERROR(AVERAGEIFS('Histórico'!$H$6:$H$305,'Histórico'!$B$6:$B$305,B896,'Histórico'!$L$6:$L$305,"OK",'Histórico'!$M$6:$M$305,MONTH(A896),'Histórico'!$A$6:$A$305,"&lt;="&amp;'Parâmetros'!$B$2)/AVERAGEIFS('Histórico'!$H$6:$H$305,'Histórico'!$B$6:$B$305,B896,'Histórico'!$L$6:$L$305,"OK",'Histórico'!$A$6:$A$305,"&lt;="&amp;'Parâmetros'!$B$2),1))),1))</f>
        <v/>
      </c>
      <c r="G896" s="45">
        <f>IF(OR(A896="",B896=""),"",MAX(0.1,1+SUMPRODUCT(--('Eventos'!$B$6:$B$105&lt;=EOMONTH(A896,0)),--('Eventos'!$C$6:$C$105&gt;=A896),--((('Eventos'!$D$6:$D$105=B896)+('Eventos'!$D$6:$D$105="TODOS"))&gt;0),--('Eventos'!$G$6:$G$105="Ativo"),--('Eventos'!$I$6:$I$105="OK"),'Eventos'!$F$6:$F$105)))</f>
        <v/>
      </c>
      <c r="H896" s="44">
        <f>IF(OR(B896="",E896=""),"",MAX(0,E896*F896*G896))</f>
        <v/>
      </c>
      <c r="I896" s="44">
        <f>IF(H896="","",H896*'Parâmetros'!$B$6)</f>
        <v/>
      </c>
      <c r="J896" s="44">
        <f>IF(H896="","",H896*'Parâmetros'!$B$7)</f>
        <v/>
      </c>
      <c r="K896" s="44">
        <f>IF(H896="","",H896*'Parâmetros'!$B$8)</f>
        <v/>
      </c>
      <c r="L896" s="44">
        <f>IF(H896="","",IF('Parâmetros'!$B$5="Conservador",I896,IF('Parâmetros'!$B$5="Otimista",K896,J896)))</f>
        <v/>
      </c>
      <c r="M896" s="46">
        <f>IF(B896="","",IF(COUNTIFS('Histórico'!$B$6:$B$305,B896,'Histórico'!$J$6:$J$305,"&lt;&gt;")&gt;='Parâmetros'!$B$10,AVERAGEIFS('Histórico'!$K$6:$K$305,'Histórico'!$B$6:$B$305,B896,'Histórico'!$J$6:$J$305,"&lt;&gt;"),'Parâmetros'!$B$9))</f>
        <v/>
      </c>
      <c r="N896" s="44">
        <f>IF(L896="","",MAX(0,L896*(1-M896)))</f>
        <v/>
      </c>
      <c r="O896" s="44">
        <f>IF(L896="","",L896*(1+M896))</f>
        <v/>
      </c>
      <c r="P896" s="44">
        <f>IF(L896="","",IF(INDEX('Parâmetros'!$E$18:$E$117,MATCH(B896,'Parâmetros'!$A$18:$A$117,0))="","",INDEX('Parâmetros'!$E$18:$E$117,MATCH(B896,'Parâmetros'!$A$18:$A$117,0))+N(INDEX('Parâmetros'!$F$18:$F$117,MATCH(B896,'Parâmetros'!$A$18:$A$117,0)))-SUMIFS($L$6:L896,$B$6:B896,B896,$A$6:A896,"&lt;="&amp;A896)))</f>
        <v/>
      </c>
      <c r="Q896" s="44">
        <f>IF(P896="","",MAX(0,-P896))</f>
        <v/>
      </c>
      <c r="R896" s="43">
        <f>IF(B896="","",IF(L896="","SEM BASE",IF(P896="","ESTOQUE NÃO INFORMADO",IF(P896&lt;0,"RUPTURA PREVISTA",IF(D896="Sem histórico","USAR DEMANDA INICIAL",IF(D896="Histórico insuficiente","HISTÓRICO INSUFICIENTE","OK"))))))</f>
        <v/>
      </c>
    </row>
    <row r="897">
      <c r="A897" s="42">
        <f>IF(B897="","",EDATE(EOMONTH('Parâmetros'!$B$2,0)+1,MOD(ROW()-6,12)))</f>
        <v/>
      </c>
      <c r="B89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97" s="43">
        <f>IF(B897="","",INDEX('Parâmetros'!$B$18:$B$117,MATCH(B897,'Parâmetros'!$A$18:$A$117,0)))</f>
        <v/>
      </c>
      <c r="D897" s="43">
        <f>IF(B897="","",INDEX('Parâmetros'!$I$18:$I$117,MATCH(B897,'Parâmetros'!$A$18:$A$117,0)))</f>
        <v/>
      </c>
      <c r="E897" s="44">
        <f>IF(B897="","",IF(COUNTIFS('Histórico'!$B$6:$B$305,B897,'Histórico'!$A$6:$A$305,"&gt;="&amp;EDATE(EOMONTH('Parâmetros'!$B$2,0)+1,-'Parâmetros'!$B$4),'Histórico'!$A$6:$A$305,"&lt;="&amp;'Parâmetros'!$B$2,'Histórico'!$L$6:$L$305,"OK")&gt;='Parâmetros'!$B$11,AVERAGEIFS('Histórico'!$H$6:$H$305,'Histórico'!$B$6:$B$305,B897,'Histórico'!$A$6:$A$305,"&gt;="&amp;EDATE(EOMONTH('Parâmetros'!$B$2,0)+1,-'Parâmetros'!$B$4),'Histórico'!$A$6:$A$305,"&lt;="&amp;'Parâmetros'!$B$2,'Histórico'!$L$6:$L$305,"OK"),IF(INDEX('Parâmetros'!$G$18:$G$117,MATCH(B897,'Parâmetros'!$A$18:$A$117,0))="","",INDEX('Parâmetros'!$G$18:$G$117,MATCH(B897,'Parâmetros'!$A$18:$A$117,0)))))</f>
        <v/>
      </c>
      <c r="F897" s="45">
        <f>IF(B897="","",IF(COUNTIFS('Histórico'!$B$6:$B$305,B897,'Histórico'!$L$6:$L$305,"OK",'Histórico'!$M$6:$M$305,MONTH(A897),'Histórico'!$A$6:$A$305,"&lt;="&amp;'Parâmetros'!$B$2)&gt;='Parâmetros'!$B$12,MAX('Parâmetros'!$B$13,MIN('Parâmetros'!$B$14,IFERROR(AVERAGEIFS('Histórico'!$H$6:$H$305,'Histórico'!$B$6:$B$305,B897,'Histórico'!$L$6:$L$305,"OK",'Histórico'!$M$6:$M$305,MONTH(A897),'Histórico'!$A$6:$A$305,"&lt;="&amp;'Parâmetros'!$B$2)/AVERAGEIFS('Histórico'!$H$6:$H$305,'Histórico'!$B$6:$B$305,B897,'Histórico'!$L$6:$L$305,"OK",'Histórico'!$A$6:$A$305,"&lt;="&amp;'Parâmetros'!$B$2),1))),1))</f>
        <v/>
      </c>
      <c r="G897" s="45">
        <f>IF(OR(A897="",B897=""),"",MAX(0.1,1+SUMPRODUCT(--('Eventos'!$B$6:$B$105&lt;=EOMONTH(A897,0)),--('Eventos'!$C$6:$C$105&gt;=A897),--((('Eventos'!$D$6:$D$105=B897)+('Eventos'!$D$6:$D$105="TODOS"))&gt;0),--('Eventos'!$G$6:$G$105="Ativo"),--('Eventos'!$I$6:$I$105="OK"),'Eventos'!$F$6:$F$105)))</f>
        <v/>
      </c>
      <c r="H897" s="44">
        <f>IF(OR(B897="",E897=""),"",MAX(0,E897*F897*G897))</f>
        <v/>
      </c>
      <c r="I897" s="44">
        <f>IF(H897="","",H897*'Parâmetros'!$B$6)</f>
        <v/>
      </c>
      <c r="J897" s="44">
        <f>IF(H897="","",H897*'Parâmetros'!$B$7)</f>
        <v/>
      </c>
      <c r="K897" s="44">
        <f>IF(H897="","",H897*'Parâmetros'!$B$8)</f>
        <v/>
      </c>
      <c r="L897" s="44">
        <f>IF(H897="","",IF('Parâmetros'!$B$5="Conservador",I897,IF('Parâmetros'!$B$5="Otimista",K897,J897)))</f>
        <v/>
      </c>
      <c r="M897" s="46">
        <f>IF(B897="","",IF(COUNTIFS('Histórico'!$B$6:$B$305,B897,'Histórico'!$J$6:$J$305,"&lt;&gt;")&gt;='Parâmetros'!$B$10,AVERAGEIFS('Histórico'!$K$6:$K$305,'Histórico'!$B$6:$B$305,B897,'Histórico'!$J$6:$J$305,"&lt;&gt;"),'Parâmetros'!$B$9))</f>
        <v/>
      </c>
      <c r="N897" s="44">
        <f>IF(L897="","",MAX(0,L897*(1-M897)))</f>
        <v/>
      </c>
      <c r="O897" s="44">
        <f>IF(L897="","",L897*(1+M897))</f>
        <v/>
      </c>
      <c r="P897" s="44">
        <f>IF(L897="","",IF(INDEX('Parâmetros'!$E$18:$E$117,MATCH(B897,'Parâmetros'!$A$18:$A$117,0))="","",INDEX('Parâmetros'!$E$18:$E$117,MATCH(B897,'Parâmetros'!$A$18:$A$117,0))+N(INDEX('Parâmetros'!$F$18:$F$117,MATCH(B897,'Parâmetros'!$A$18:$A$117,0)))-SUMIFS($L$6:L897,$B$6:B897,B897,$A$6:A897,"&lt;="&amp;A897)))</f>
        <v/>
      </c>
      <c r="Q897" s="44">
        <f>IF(P897="","",MAX(0,-P897))</f>
        <v/>
      </c>
      <c r="R897" s="43">
        <f>IF(B897="","",IF(L897="","SEM BASE",IF(P897="","ESTOQUE NÃO INFORMADO",IF(P897&lt;0,"RUPTURA PREVISTA",IF(D897="Sem histórico","USAR DEMANDA INICIAL",IF(D897="Histórico insuficiente","HISTÓRICO INSUFICIENTE","OK"))))))</f>
        <v/>
      </c>
    </row>
    <row r="898">
      <c r="A898" s="42">
        <f>IF(B898="","",EDATE(EOMONTH('Parâmetros'!$B$2,0)+1,MOD(ROW()-6,12)))</f>
        <v/>
      </c>
      <c r="B89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98" s="43">
        <f>IF(B898="","",INDEX('Parâmetros'!$B$18:$B$117,MATCH(B898,'Parâmetros'!$A$18:$A$117,0)))</f>
        <v/>
      </c>
      <c r="D898" s="43">
        <f>IF(B898="","",INDEX('Parâmetros'!$I$18:$I$117,MATCH(B898,'Parâmetros'!$A$18:$A$117,0)))</f>
        <v/>
      </c>
      <c r="E898" s="44">
        <f>IF(B898="","",IF(COUNTIFS('Histórico'!$B$6:$B$305,B898,'Histórico'!$A$6:$A$305,"&gt;="&amp;EDATE(EOMONTH('Parâmetros'!$B$2,0)+1,-'Parâmetros'!$B$4),'Histórico'!$A$6:$A$305,"&lt;="&amp;'Parâmetros'!$B$2,'Histórico'!$L$6:$L$305,"OK")&gt;='Parâmetros'!$B$11,AVERAGEIFS('Histórico'!$H$6:$H$305,'Histórico'!$B$6:$B$305,B898,'Histórico'!$A$6:$A$305,"&gt;="&amp;EDATE(EOMONTH('Parâmetros'!$B$2,0)+1,-'Parâmetros'!$B$4),'Histórico'!$A$6:$A$305,"&lt;="&amp;'Parâmetros'!$B$2,'Histórico'!$L$6:$L$305,"OK"),IF(INDEX('Parâmetros'!$G$18:$G$117,MATCH(B898,'Parâmetros'!$A$18:$A$117,0))="","",INDEX('Parâmetros'!$G$18:$G$117,MATCH(B898,'Parâmetros'!$A$18:$A$117,0)))))</f>
        <v/>
      </c>
      <c r="F898" s="45">
        <f>IF(B898="","",IF(COUNTIFS('Histórico'!$B$6:$B$305,B898,'Histórico'!$L$6:$L$305,"OK",'Histórico'!$M$6:$M$305,MONTH(A898),'Histórico'!$A$6:$A$305,"&lt;="&amp;'Parâmetros'!$B$2)&gt;='Parâmetros'!$B$12,MAX('Parâmetros'!$B$13,MIN('Parâmetros'!$B$14,IFERROR(AVERAGEIFS('Histórico'!$H$6:$H$305,'Histórico'!$B$6:$B$305,B898,'Histórico'!$L$6:$L$305,"OK",'Histórico'!$M$6:$M$305,MONTH(A898),'Histórico'!$A$6:$A$305,"&lt;="&amp;'Parâmetros'!$B$2)/AVERAGEIFS('Histórico'!$H$6:$H$305,'Histórico'!$B$6:$B$305,B898,'Histórico'!$L$6:$L$305,"OK",'Histórico'!$A$6:$A$305,"&lt;="&amp;'Parâmetros'!$B$2),1))),1))</f>
        <v/>
      </c>
      <c r="G898" s="45">
        <f>IF(OR(A898="",B898=""),"",MAX(0.1,1+SUMPRODUCT(--('Eventos'!$B$6:$B$105&lt;=EOMONTH(A898,0)),--('Eventos'!$C$6:$C$105&gt;=A898),--((('Eventos'!$D$6:$D$105=B898)+('Eventos'!$D$6:$D$105="TODOS"))&gt;0),--('Eventos'!$G$6:$G$105="Ativo"),--('Eventos'!$I$6:$I$105="OK"),'Eventos'!$F$6:$F$105)))</f>
        <v/>
      </c>
      <c r="H898" s="44">
        <f>IF(OR(B898="",E898=""),"",MAX(0,E898*F898*G898))</f>
        <v/>
      </c>
      <c r="I898" s="44">
        <f>IF(H898="","",H898*'Parâmetros'!$B$6)</f>
        <v/>
      </c>
      <c r="J898" s="44">
        <f>IF(H898="","",H898*'Parâmetros'!$B$7)</f>
        <v/>
      </c>
      <c r="K898" s="44">
        <f>IF(H898="","",H898*'Parâmetros'!$B$8)</f>
        <v/>
      </c>
      <c r="L898" s="44">
        <f>IF(H898="","",IF('Parâmetros'!$B$5="Conservador",I898,IF('Parâmetros'!$B$5="Otimista",K898,J898)))</f>
        <v/>
      </c>
      <c r="M898" s="46">
        <f>IF(B898="","",IF(COUNTIFS('Histórico'!$B$6:$B$305,B898,'Histórico'!$J$6:$J$305,"&lt;&gt;")&gt;='Parâmetros'!$B$10,AVERAGEIFS('Histórico'!$K$6:$K$305,'Histórico'!$B$6:$B$305,B898,'Histórico'!$J$6:$J$305,"&lt;&gt;"),'Parâmetros'!$B$9))</f>
        <v/>
      </c>
      <c r="N898" s="44">
        <f>IF(L898="","",MAX(0,L898*(1-M898)))</f>
        <v/>
      </c>
      <c r="O898" s="44">
        <f>IF(L898="","",L898*(1+M898))</f>
        <v/>
      </c>
      <c r="P898" s="44">
        <f>IF(L898="","",IF(INDEX('Parâmetros'!$E$18:$E$117,MATCH(B898,'Parâmetros'!$A$18:$A$117,0))="","",INDEX('Parâmetros'!$E$18:$E$117,MATCH(B898,'Parâmetros'!$A$18:$A$117,0))+N(INDEX('Parâmetros'!$F$18:$F$117,MATCH(B898,'Parâmetros'!$A$18:$A$117,0)))-SUMIFS($L$6:L898,$B$6:B898,B898,$A$6:A898,"&lt;="&amp;A898)))</f>
        <v/>
      </c>
      <c r="Q898" s="44">
        <f>IF(P898="","",MAX(0,-P898))</f>
        <v/>
      </c>
      <c r="R898" s="43">
        <f>IF(B898="","",IF(L898="","SEM BASE",IF(P898="","ESTOQUE NÃO INFORMADO",IF(P898&lt;0,"RUPTURA PREVISTA",IF(D898="Sem histórico","USAR DEMANDA INICIAL",IF(D898="Histórico insuficiente","HISTÓRICO INSUFICIENTE","OK"))))))</f>
        <v/>
      </c>
    </row>
    <row r="899">
      <c r="A899" s="42">
        <f>IF(B899="","",EDATE(EOMONTH('Parâmetros'!$B$2,0)+1,MOD(ROW()-6,12)))</f>
        <v/>
      </c>
      <c r="B89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899" s="43">
        <f>IF(B899="","",INDEX('Parâmetros'!$B$18:$B$117,MATCH(B899,'Parâmetros'!$A$18:$A$117,0)))</f>
        <v/>
      </c>
      <c r="D899" s="43">
        <f>IF(B899="","",INDEX('Parâmetros'!$I$18:$I$117,MATCH(B899,'Parâmetros'!$A$18:$A$117,0)))</f>
        <v/>
      </c>
      <c r="E899" s="44">
        <f>IF(B899="","",IF(COUNTIFS('Histórico'!$B$6:$B$305,B899,'Histórico'!$A$6:$A$305,"&gt;="&amp;EDATE(EOMONTH('Parâmetros'!$B$2,0)+1,-'Parâmetros'!$B$4),'Histórico'!$A$6:$A$305,"&lt;="&amp;'Parâmetros'!$B$2,'Histórico'!$L$6:$L$305,"OK")&gt;='Parâmetros'!$B$11,AVERAGEIFS('Histórico'!$H$6:$H$305,'Histórico'!$B$6:$B$305,B899,'Histórico'!$A$6:$A$305,"&gt;="&amp;EDATE(EOMONTH('Parâmetros'!$B$2,0)+1,-'Parâmetros'!$B$4),'Histórico'!$A$6:$A$305,"&lt;="&amp;'Parâmetros'!$B$2,'Histórico'!$L$6:$L$305,"OK"),IF(INDEX('Parâmetros'!$G$18:$G$117,MATCH(B899,'Parâmetros'!$A$18:$A$117,0))="","",INDEX('Parâmetros'!$G$18:$G$117,MATCH(B899,'Parâmetros'!$A$18:$A$117,0)))))</f>
        <v/>
      </c>
      <c r="F899" s="45">
        <f>IF(B899="","",IF(COUNTIFS('Histórico'!$B$6:$B$305,B899,'Histórico'!$L$6:$L$305,"OK",'Histórico'!$M$6:$M$305,MONTH(A899),'Histórico'!$A$6:$A$305,"&lt;="&amp;'Parâmetros'!$B$2)&gt;='Parâmetros'!$B$12,MAX('Parâmetros'!$B$13,MIN('Parâmetros'!$B$14,IFERROR(AVERAGEIFS('Histórico'!$H$6:$H$305,'Histórico'!$B$6:$B$305,B899,'Histórico'!$L$6:$L$305,"OK",'Histórico'!$M$6:$M$305,MONTH(A899),'Histórico'!$A$6:$A$305,"&lt;="&amp;'Parâmetros'!$B$2)/AVERAGEIFS('Histórico'!$H$6:$H$305,'Histórico'!$B$6:$B$305,B899,'Histórico'!$L$6:$L$305,"OK",'Histórico'!$A$6:$A$305,"&lt;="&amp;'Parâmetros'!$B$2),1))),1))</f>
        <v/>
      </c>
      <c r="G899" s="45">
        <f>IF(OR(A899="",B899=""),"",MAX(0.1,1+SUMPRODUCT(--('Eventos'!$B$6:$B$105&lt;=EOMONTH(A899,0)),--('Eventos'!$C$6:$C$105&gt;=A899),--((('Eventos'!$D$6:$D$105=B899)+('Eventos'!$D$6:$D$105="TODOS"))&gt;0),--('Eventos'!$G$6:$G$105="Ativo"),--('Eventos'!$I$6:$I$105="OK"),'Eventos'!$F$6:$F$105)))</f>
        <v/>
      </c>
      <c r="H899" s="44">
        <f>IF(OR(B899="",E899=""),"",MAX(0,E899*F899*G899))</f>
        <v/>
      </c>
      <c r="I899" s="44">
        <f>IF(H899="","",H899*'Parâmetros'!$B$6)</f>
        <v/>
      </c>
      <c r="J899" s="44">
        <f>IF(H899="","",H899*'Parâmetros'!$B$7)</f>
        <v/>
      </c>
      <c r="K899" s="44">
        <f>IF(H899="","",H899*'Parâmetros'!$B$8)</f>
        <v/>
      </c>
      <c r="L899" s="44">
        <f>IF(H899="","",IF('Parâmetros'!$B$5="Conservador",I899,IF('Parâmetros'!$B$5="Otimista",K899,J899)))</f>
        <v/>
      </c>
      <c r="M899" s="46">
        <f>IF(B899="","",IF(COUNTIFS('Histórico'!$B$6:$B$305,B899,'Histórico'!$J$6:$J$305,"&lt;&gt;")&gt;='Parâmetros'!$B$10,AVERAGEIFS('Histórico'!$K$6:$K$305,'Histórico'!$B$6:$B$305,B899,'Histórico'!$J$6:$J$305,"&lt;&gt;"),'Parâmetros'!$B$9))</f>
        <v/>
      </c>
      <c r="N899" s="44">
        <f>IF(L899="","",MAX(0,L899*(1-M899)))</f>
        <v/>
      </c>
      <c r="O899" s="44">
        <f>IF(L899="","",L899*(1+M899))</f>
        <v/>
      </c>
      <c r="P899" s="44">
        <f>IF(L899="","",IF(INDEX('Parâmetros'!$E$18:$E$117,MATCH(B899,'Parâmetros'!$A$18:$A$117,0))="","",INDEX('Parâmetros'!$E$18:$E$117,MATCH(B899,'Parâmetros'!$A$18:$A$117,0))+N(INDEX('Parâmetros'!$F$18:$F$117,MATCH(B899,'Parâmetros'!$A$18:$A$117,0)))-SUMIFS($L$6:L899,$B$6:B899,B899,$A$6:A899,"&lt;="&amp;A899)))</f>
        <v/>
      </c>
      <c r="Q899" s="44">
        <f>IF(P899="","",MAX(0,-P899))</f>
        <v/>
      </c>
      <c r="R899" s="43">
        <f>IF(B899="","",IF(L899="","SEM BASE",IF(P899="","ESTOQUE NÃO INFORMADO",IF(P899&lt;0,"RUPTURA PREVISTA",IF(D899="Sem histórico","USAR DEMANDA INICIAL",IF(D899="Histórico insuficiente","HISTÓRICO INSUFICIENTE","OK"))))))</f>
        <v/>
      </c>
    </row>
    <row r="900">
      <c r="A900" s="42">
        <f>IF(B900="","",EDATE(EOMONTH('Parâmetros'!$B$2,0)+1,MOD(ROW()-6,12)))</f>
        <v/>
      </c>
      <c r="B90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00" s="43">
        <f>IF(B900="","",INDEX('Parâmetros'!$B$18:$B$117,MATCH(B900,'Parâmetros'!$A$18:$A$117,0)))</f>
        <v/>
      </c>
      <c r="D900" s="43">
        <f>IF(B900="","",INDEX('Parâmetros'!$I$18:$I$117,MATCH(B900,'Parâmetros'!$A$18:$A$117,0)))</f>
        <v/>
      </c>
      <c r="E900" s="44">
        <f>IF(B900="","",IF(COUNTIFS('Histórico'!$B$6:$B$305,B900,'Histórico'!$A$6:$A$305,"&gt;="&amp;EDATE(EOMONTH('Parâmetros'!$B$2,0)+1,-'Parâmetros'!$B$4),'Histórico'!$A$6:$A$305,"&lt;="&amp;'Parâmetros'!$B$2,'Histórico'!$L$6:$L$305,"OK")&gt;='Parâmetros'!$B$11,AVERAGEIFS('Histórico'!$H$6:$H$305,'Histórico'!$B$6:$B$305,B900,'Histórico'!$A$6:$A$305,"&gt;="&amp;EDATE(EOMONTH('Parâmetros'!$B$2,0)+1,-'Parâmetros'!$B$4),'Histórico'!$A$6:$A$305,"&lt;="&amp;'Parâmetros'!$B$2,'Histórico'!$L$6:$L$305,"OK"),IF(INDEX('Parâmetros'!$G$18:$G$117,MATCH(B900,'Parâmetros'!$A$18:$A$117,0))="","",INDEX('Parâmetros'!$G$18:$G$117,MATCH(B900,'Parâmetros'!$A$18:$A$117,0)))))</f>
        <v/>
      </c>
      <c r="F900" s="45">
        <f>IF(B900="","",IF(COUNTIFS('Histórico'!$B$6:$B$305,B900,'Histórico'!$L$6:$L$305,"OK",'Histórico'!$M$6:$M$305,MONTH(A900),'Histórico'!$A$6:$A$305,"&lt;="&amp;'Parâmetros'!$B$2)&gt;='Parâmetros'!$B$12,MAX('Parâmetros'!$B$13,MIN('Parâmetros'!$B$14,IFERROR(AVERAGEIFS('Histórico'!$H$6:$H$305,'Histórico'!$B$6:$B$305,B900,'Histórico'!$L$6:$L$305,"OK",'Histórico'!$M$6:$M$305,MONTH(A900),'Histórico'!$A$6:$A$305,"&lt;="&amp;'Parâmetros'!$B$2)/AVERAGEIFS('Histórico'!$H$6:$H$305,'Histórico'!$B$6:$B$305,B900,'Histórico'!$L$6:$L$305,"OK",'Histórico'!$A$6:$A$305,"&lt;="&amp;'Parâmetros'!$B$2),1))),1))</f>
        <v/>
      </c>
      <c r="G900" s="45">
        <f>IF(OR(A900="",B900=""),"",MAX(0.1,1+SUMPRODUCT(--('Eventos'!$B$6:$B$105&lt;=EOMONTH(A900,0)),--('Eventos'!$C$6:$C$105&gt;=A900),--((('Eventos'!$D$6:$D$105=B900)+('Eventos'!$D$6:$D$105="TODOS"))&gt;0),--('Eventos'!$G$6:$G$105="Ativo"),--('Eventos'!$I$6:$I$105="OK"),'Eventos'!$F$6:$F$105)))</f>
        <v/>
      </c>
      <c r="H900" s="44">
        <f>IF(OR(B900="",E900=""),"",MAX(0,E900*F900*G900))</f>
        <v/>
      </c>
      <c r="I900" s="44">
        <f>IF(H900="","",H900*'Parâmetros'!$B$6)</f>
        <v/>
      </c>
      <c r="J900" s="44">
        <f>IF(H900="","",H900*'Parâmetros'!$B$7)</f>
        <v/>
      </c>
      <c r="K900" s="44">
        <f>IF(H900="","",H900*'Parâmetros'!$B$8)</f>
        <v/>
      </c>
      <c r="L900" s="44">
        <f>IF(H900="","",IF('Parâmetros'!$B$5="Conservador",I900,IF('Parâmetros'!$B$5="Otimista",K900,J900)))</f>
        <v/>
      </c>
      <c r="M900" s="46">
        <f>IF(B900="","",IF(COUNTIFS('Histórico'!$B$6:$B$305,B900,'Histórico'!$J$6:$J$305,"&lt;&gt;")&gt;='Parâmetros'!$B$10,AVERAGEIFS('Histórico'!$K$6:$K$305,'Histórico'!$B$6:$B$305,B900,'Histórico'!$J$6:$J$305,"&lt;&gt;"),'Parâmetros'!$B$9))</f>
        <v/>
      </c>
      <c r="N900" s="44">
        <f>IF(L900="","",MAX(0,L900*(1-M900)))</f>
        <v/>
      </c>
      <c r="O900" s="44">
        <f>IF(L900="","",L900*(1+M900))</f>
        <v/>
      </c>
      <c r="P900" s="44">
        <f>IF(L900="","",IF(INDEX('Parâmetros'!$E$18:$E$117,MATCH(B900,'Parâmetros'!$A$18:$A$117,0))="","",INDEX('Parâmetros'!$E$18:$E$117,MATCH(B900,'Parâmetros'!$A$18:$A$117,0))+N(INDEX('Parâmetros'!$F$18:$F$117,MATCH(B900,'Parâmetros'!$A$18:$A$117,0)))-SUMIFS($L$6:L900,$B$6:B900,B900,$A$6:A900,"&lt;="&amp;A900)))</f>
        <v/>
      </c>
      <c r="Q900" s="44">
        <f>IF(P900="","",MAX(0,-P900))</f>
        <v/>
      </c>
      <c r="R900" s="43">
        <f>IF(B900="","",IF(L900="","SEM BASE",IF(P900="","ESTOQUE NÃO INFORMADO",IF(P900&lt;0,"RUPTURA PREVISTA",IF(D900="Sem histórico","USAR DEMANDA INICIAL",IF(D900="Histórico insuficiente","HISTÓRICO INSUFICIENTE","OK"))))))</f>
        <v/>
      </c>
    </row>
    <row r="901">
      <c r="A901" s="42">
        <f>IF(B901="","",EDATE(EOMONTH('Parâmetros'!$B$2,0)+1,MOD(ROW()-6,12)))</f>
        <v/>
      </c>
      <c r="B90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01" s="43">
        <f>IF(B901="","",INDEX('Parâmetros'!$B$18:$B$117,MATCH(B901,'Parâmetros'!$A$18:$A$117,0)))</f>
        <v/>
      </c>
      <c r="D901" s="43">
        <f>IF(B901="","",INDEX('Parâmetros'!$I$18:$I$117,MATCH(B901,'Parâmetros'!$A$18:$A$117,0)))</f>
        <v/>
      </c>
      <c r="E901" s="44">
        <f>IF(B901="","",IF(COUNTIFS('Histórico'!$B$6:$B$305,B901,'Histórico'!$A$6:$A$305,"&gt;="&amp;EDATE(EOMONTH('Parâmetros'!$B$2,0)+1,-'Parâmetros'!$B$4),'Histórico'!$A$6:$A$305,"&lt;="&amp;'Parâmetros'!$B$2,'Histórico'!$L$6:$L$305,"OK")&gt;='Parâmetros'!$B$11,AVERAGEIFS('Histórico'!$H$6:$H$305,'Histórico'!$B$6:$B$305,B901,'Histórico'!$A$6:$A$305,"&gt;="&amp;EDATE(EOMONTH('Parâmetros'!$B$2,0)+1,-'Parâmetros'!$B$4),'Histórico'!$A$6:$A$305,"&lt;="&amp;'Parâmetros'!$B$2,'Histórico'!$L$6:$L$305,"OK"),IF(INDEX('Parâmetros'!$G$18:$G$117,MATCH(B901,'Parâmetros'!$A$18:$A$117,0))="","",INDEX('Parâmetros'!$G$18:$G$117,MATCH(B901,'Parâmetros'!$A$18:$A$117,0)))))</f>
        <v/>
      </c>
      <c r="F901" s="45">
        <f>IF(B901="","",IF(COUNTIFS('Histórico'!$B$6:$B$305,B901,'Histórico'!$L$6:$L$305,"OK",'Histórico'!$M$6:$M$305,MONTH(A901),'Histórico'!$A$6:$A$305,"&lt;="&amp;'Parâmetros'!$B$2)&gt;='Parâmetros'!$B$12,MAX('Parâmetros'!$B$13,MIN('Parâmetros'!$B$14,IFERROR(AVERAGEIFS('Histórico'!$H$6:$H$305,'Histórico'!$B$6:$B$305,B901,'Histórico'!$L$6:$L$305,"OK",'Histórico'!$M$6:$M$305,MONTH(A901),'Histórico'!$A$6:$A$305,"&lt;="&amp;'Parâmetros'!$B$2)/AVERAGEIFS('Histórico'!$H$6:$H$305,'Histórico'!$B$6:$B$305,B901,'Histórico'!$L$6:$L$305,"OK",'Histórico'!$A$6:$A$305,"&lt;="&amp;'Parâmetros'!$B$2),1))),1))</f>
        <v/>
      </c>
      <c r="G901" s="45">
        <f>IF(OR(A901="",B901=""),"",MAX(0.1,1+SUMPRODUCT(--('Eventos'!$B$6:$B$105&lt;=EOMONTH(A901,0)),--('Eventos'!$C$6:$C$105&gt;=A901),--((('Eventos'!$D$6:$D$105=B901)+('Eventos'!$D$6:$D$105="TODOS"))&gt;0),--('Eventos'!$G$6:$G$105="Ativo"),--('Eventos'!$I$6:$I$105="OK"),'Eventos'!$F$6:$F$105)))</f>
        <v/>
      </c>
      <c r="H901" s="44">
        <f>IF(OR(B901="",E901=""),"",MAX(0,E901*F901*G901))</f>
        <v/>
      </c>
      <c r="I901" s="44">
        <f>IF(H901="","",H901*'Parâmetros'!$B$6)</f>
        <v/>
      </c>
      <c r="J901" s="44">
        <f>IF(H901="","",H901*'Parâmetros'!$B$7)</f>
        <v/>
      </c>
      <c r="K901" s="44">
        <f>IF(H901="","",H901*'Parâmetros'!$B$8)</f>
        <v/>
      </c>
      <c r="L901" s="44">
        <f>IF(H901="","",IF('Parâmetros'!$B$5="Conservador",I901,IF('Parâmetros'!$B$5="Otimista",K901,J901)))</f>
        <v/>
      </c>
      <c r="M901" s="46">
        <f>IF(B901="","",IF(COUNTIFS('Histórico'!$B$6:$B$305,B901,'Histórico'!$J$6:$J$305,"&lt;&gt;")&gt;='Parâmetros'!$B$10,AVERAGEIFS('Histórico'!$K$6:$K$305,'Histórico'!$B$6:$B$305,B901,'Histórico'!$J$6:$J$305,"&lt;&gt;"),'Parâmetros'!$B$9))</f>
        <v/>
      </c>
      <c r="N901" s="44">
        <f>IF(L901="","",MAX(0,L901*(1-M901)))</f>
        <v/>
      </c>
      <c r="O901" s="44">
        <f>IF(L901="","",L901*(1+M901))</f>
        <v/>
      </c>
      <c r="P901" s="44">
        <f>IF(L901="","",IF(INDEX('Parâmetros'!$E$18:$E$117,MATCH(B901,'Parâmetros'!$A$18:$A$117,0))="","",INDEX('Parâmetros'!$E$18:$E$117,MATCH(B901,'Parâmetros'!$A$18:$A$117,0))+N(INDEX('Parâmetros'!$F$18:$F$117,MATCH(B901,'Parâmetros'!$A$18:$A$117,0)))-SUMIFS($L$6:L901,$B$6:B901,B901,$A$6:A901,"&lt;="&amp;A901)))</f>
        <v/>
      </c>
      <c r="Q901" s="44">
        <f>IF(P901="","",MAX(0,-P901))</f>
        <v/>
      </c>
      <c r="R901" s="43">
        <f>IF(B901="","",IF(L901="","SEM BASE",IF(P901="","ESTOQUE NÃO INFORMADO",IF(P901&lt;0,"RUPTURA PREVISTA",IF(D901="Sem histórico","USAR DEMANDA INICIAL",IF(D901="Histórico insuficiente","HISTÓRICO INSUFICIENTE","OK"))))))</f>
        <v/>
      </c>
    </row>
    <row r="902">
      <c r="A902" s="42">
        <f>IF(B902="","",EDATE(EOMONTH('Parâmetros'!$B$2,0)+1,MOD(ROW()-6,12)))</f>
        <v/>
      </c>
      <c r="B90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02" s="43">
        <f>IF(B902="","",INDEX('Parâmetros'!$B$18:$B$117,MATCH(B902,'Parâmetros'!$A$18:$A$117,0)))</f>
        <v/>
      </c>
      <c r="D902" s="43">
        <f>IF(B902="","",INDEX('Parâmetros'!$I$18:$I$117,MATCH(B902,'Parâmetros'!$A$18:$A$117,0)))</f>
        <v/>
      </c>
      <c r="E902" s="44">
        <f>IF(B902="","",IF(COUNTIFS('Histórico'!$B$6:$B$305,B902,'Histórico'!$A$6:$A$305,"&gt;="&amp;EDATE(EOMONTH('Parâmetros'!$B$2,0)+1,-'Parâmetros'!$B$4),'Histórico'!$A$6:$A$305,"&lt;="&amp;'Parâmetros'!$B$2,'Histórico'!$L$6:$L$305,"OK")&gt;='Parâmetros'!$B$11,AVERAGEIFS('Histórico'!$H$6:$H$305,'Histórico'!$B$6:$B$305,B902,'Histórico'!$A$6:$A$305,"&gt;="&amp;EDATE(EOMONTH('Parâmetros'!$B$2,0)+1,-'Parâmetros'!$B$4),'Histórico'!$A$6:$A$305,"&lt;="&amp;'Parâmetros'!$B$2,'Histórico'!$L$6:$L$305,"OK"),IF(INDEX('Parâmetros'!$G$18:$G$117,MATCH(B902,'Parâmetros'!$A$18:$A$117,0))="","",INDEX('Parâmetros'!$G$18:$G$117,MATCH(B902,'Parâmetros'!$A$18:$A$117,0)))))</f>
        <v/>
      </c>
      <c r="F902" s="45">
        <f>IF(B902="","",IF(COUNTIFS('Histórico'!$B$6:$B$305,B902,'Histórico'!$L$6:$L$305,"OK",'Histórico'!$M$6:$M$305,MONTH(A902),'Histórico'!$A$6:$A$305,"&lt;="&amp;'Parâmetros'!$B$2)&gt;='Parâmetros'!$B$12,MAX('Parâmetros'!$B$13,MIN('Parâmetros'!$B$14,IFERROR(AVERAGEIFS('Histórico'!$H$6:$H$305,'Histórico'!$B$6:$B$305,B902,'Histórico'!$L$6:$L$305,"OK",'Histórico'!$M$6:$M$305,MONTH(A902),'Histórico'!$A$6:$A$305,"&lt;="&amp;'Parâmetros'!$B$2)/AVERAGEIFS('Histórico'!$H$6:$H$305,'Histórico'!$B$6:$B$305,B902,'Histórico'!$L$6:$L$305,"OK",'Histórico'!$A$6:$A$305,"&lt;="&amp;'Parâmetros'!$B$2),1))),1))</f>
        <v/>
      </c>
      <c r="G902" s="45">
        <f>IF(OR(A902="",B902=""),"",MAX(0.1,1+SUMPRODUCT(--('Eventos'!$B$6:$B$105&lt;=EOMONTH(A902,0)),--('Eventos'!$C$6:$C$105&gt;=A902),--((('Eventos'!$D$6:$D$105=B902)+('Eventos'!$D$6:$D$105="TODOS"))&gt;0),--('Eventos'!$G$6:$G$105="Ativo"),--('Eventos'!$I$6:$I$105="OK"),'Eventos'!$F$6:$F$105)))</f>
        <v/>
      </c>
      <c r="H902" s="44">
        <f>IF(OR(B902="",E902=""),"",MAX(0,E902*F902*G902))</f>
        <v/>
      </c>
      <c r="I902" s="44">
        <f>IF(H902="","",H902*'Parâmetros'!$B$6)</f>
        <v/>
      </c>
      <c r="J902" s="44">
        <f>IF(H902="","",H902*'Parâmetros'!$B$7)</f>
        <v/>
      </c>
      <c r="K902" s="44">
        <f>IF(H902="","",H902*'Parâmetros'!$B$8)</f>
        <v/>
      </c>
      <c r="L902" s="44">
        <f>IF(H902="","",IF('Parâmetros'!$B$5="Conservador",I902,IF('Parâmetros'!$B$5="Otimista",K902,J902)))</f>
        <v/>
      </c>
      <c r="M902" s="46">
        <f>IF(B902="","",IF(COUNTIFS('Histórico'!$B$6:$B$305,B902,'Histórico'!$J$6:$J$305,"&lt;&gt;")&gt;='Parâmetros'!$B$10,AVERAGEIFS('Histórico'!$K$6:$K$305,'Histórico'!$B$6:$B$305,B902,'Histórico'!$J$6:$J$305,"&lt;&gt;"),'Parâmetros'!$B$9))</f>
        <v/>
      </c>
      <c r="N902" s="44">
        <f>IF(L902="","",MAX(0,L902*(1-M902)))</f>
        <v/>
      </c>
      <c r="O902" s="44">
        <f>IF(L902="","",L902*(1+M902))</f>
        <v/>
      </c>
      <c r="P902" s="44">
        <f>IF(L902="","",IF(INDEX('Parâmetros'!$E$18:$E$117,MATCH(B902,'Parâmetros'!$A$18:$A$117,0))="","",INDEX('Parâmetros'!$E$18:$E$117,MATCH(B902,'Parâmetros'!$A$18:$A$117,0))+N(INDEX('Parâmetros'!$F$18:$F$117,MATCH(B902,'Parâmetros'!$A$18:$A$117,0)))-SUMIFS($L$6:L902,$B$6:B902,B902,$A$6:A902,"&lt;="&amp;A902)))</f>
        <v/>
      </c>
      <c r="Q902" s="44">
        <f>IF(P902="","",MAX(0,-P902))</f>
        <v/>
      </c>
      <c r="R902" s="43">
        <f>IF(B902="","",IF(L902="","SEM BASE",IF(P902="","ESTOQUE NÃO INFORMADO",IF(P902&lt;0,"RUPTURA PREVISTA",IF(D902="Sem histórico","USAR DEMANDA INICIAL",IF(D902="Histórico insuficiente","HISTÓRICO INSUFICIENTE","OK"))))))</f>
        <v/>
      </c>
    </row>
    <row r="903">
      <c r="A903" s="42">
        <f>IF(B903="","",EDATE(EOMONTH('Parâmetros'!$B$2,0)+1,MOD(ROW()-6,12)))</f>
        <v/>
      </c>
      <c r="B90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03" s="43">
        <f>IF(B903="","",INDEX('Parâmetros'!$B$18:$B$117,MATCH(B903,'Parâmetros'!$A$18:$A$117,0)))</f>
        <v/>
      </c>
      <c r="D903" s="43">
        <f>IF(B903="","",INDEX('Parâmetros'!$I$18:$I$117,MATCH(B903,'Parâmetros'!$A$18:$A$117,0)))</f>
        <v/>
      </c>
      <c r="E903" s="44">
        <f>IF(B903="","",IF(COUNTIFS('Histórico'!$B$6:$B$305,B903,'Histórico'!$A$6:$A$305,"&gt;="&amp;EDATE(EOMONTH('Parâmetros'!$B$2,0)+1,-'Parâmetros'!$B$4),'Histórico'!$A$6:$A$305,"&lt;="&amp;'Parâmetros'!$B$2,'Histórico'!$L$6:$L$305,"OK")&gt;='Parâmetros'!$B$11,AVERAGEIFS('Histórico'!$H$6:$H$305,'Histórico'!$B$6:$B$305,B903,'Histórico'!$A$6:$A$305,"&gt;="&amp;EDATE(EOMONTH('Parâmetros'!$B$2,0)+1,-'Parâmetros'!$B$4),'Histórico'!$A$6:$A$305,"&lt;="&amp;'Parâmetros'!$B$2,'Histórico'!$L$6:$L$305,"OK"),IF(INDEX('Parâmetros'!$G$18:$G$117,MATCH(B903,'Parâmetros'!$A$18:$A$117,0))="","",INDEX('Parâmetros'!$G$18:$G$117,MATCH(B903,'Parâmetros'!$A$18:$A$117,0)))))</f>
        <v/>
      </c>
      <c r="F903" s="45">
        <f>IF(B903="","",IF(COUNTIFS('Histórico'!$B$6:$B$305,B903,'Histórico'!$L$6:$L$305,"OK",'Histórico'!$M$6:$M$305,MONTH(A903),'Histórico'!$A$6:$A$305,"&lt;="&amp;'Parâmetros'!$B$2)&gt;='Parâmetros'!$B$12,MAX('Parâmetros'!$B$13,MIN('Parâmetros'!$B$14,IFERROR(AVERAGEIFS('Histórico'!$H$6:$H$305,'Histórico'!$B$6:$B$305,B903,'Histórico'!$L$6:$L$305,"OK",'Histórico'!$M$6:$M$305,MONTH(A903),'Histórico'!$A$6:$A$305,"&lt;="&amp;'Parâmetros'!$B$2)/AVERAGEIFS('Histórico'!$H$6:$H$305,'Histórico'!$B$6:$B$305,B903,'Histórico'!$L$6:$L$305,"OK",'Histórico'!$A$6:$A$305,"&lt;="&amp;'Parâmetros'!$B$2),1))),1))</f>
        <v/>
      </c>
      <c r="G903" s="45">
        <f>IF(OR(A903="",B903=""),"",MAX(0.1,1+SUMPRODUCT(--('Eventos'!$B$6:$B$105&lt;=EOMONTH(A903,0)),--('Eventos'!$C$6:$C$105&gt;=A903),--((('Eventos'!$D$6:$D$105=B903)+('Eventos'!$D$6:$D$105="TODOS"))&gt;0),--('Eventos'!$G$6:$G$105="Ativo"),--('Eventos'!$I$6:$I$105="OK"),'Eventos'!$F$6:$F$105)))</f>
        <v/>
      </c>
      <c r="H903" s="44">
        <f>IF(OR(B903="",E903=""),"",MAX(0,E903*F903*G903))</f>
        <v/>
      </c>
      <c r="I903" s="44">
        <f>IF(H903="","",H903*'Parâmetros'!$B$6)</f>
        <v/>
      </c>
      <c r="J903" s="44">
        <f>IF(H903="","",H903*'Parâmetros'!$B$7)</f>
        <v/>
      </c>
      <c r="K903" s="44">
        <f>IF(H903="","",H903*'Parâmetros'!$B$8)</f>
        <v/>
      </c>
      <c r="L903" s="44">
        <f>IF(H903="","",IF('Parâmetros'!$B$5="Conservador",I903,IF('Parâmetros'!$B$5="Otimista",K903,J903)))</f>
        <v/>
      </c>
      <c r="M903" s="46">
        <f>IF(B903="","",IF(COUNTIFS('Histórico'!$B$6:$B$305,B903,'Histórico'!$J$6:$J$305,"&lt;&gt;")&gt;='Parâmetros'!$B$10,AVERAGEIFS('Histórico'!$K$6:$K$305,'Histórico'!$B$6:$B$305,B903,'Histórico'!$J$6:$J$305,"&lt;&gt;"),'Parâmetros'!$B$9))</f>
        <v/>
      </c>
      <c r="N903" s="44">
        <f>IF(L903="","",MAX(0,L903*(1-M903)))</f>
        <v/>
      </c>
      <c r="O903" s="44">
        <f>IF(L903="","",L903*(1+M903))</f>
        <v/>
      </c>
      <c r="P903" s="44">
        <f>IF(L903="","",IF(INDEX('Parâmetros'!$E$18:$E$117,MATCH(B903,'Parâmetros'!$A$18:$A$117,0))="","",INDEX('Parâmetros'!$E$18:$E$117,MATCH(B903,'Parâmetros'!$A$18:$A$117,0))+N(INDEX('Parâmetros'!$F$18:$F$117,MATCH(B903,'Parâmetros'!$A$18:$A$117,0)))-SUMIFS($L$6:L903,$B$6:B903,B903,$A$6:A903,"&lt;="&amp;A903)))</f>
        <v/>
      </c>
      <c r="Q903" s="44">
        <f>IF(P903="","",MAX(0,-P903))</f>
        <v/>
      </c>
      <c r="R903" s="43">
        <f>IF(B903="","",IF(L903="","SEM BASE",IF(P903="","ESTOQUE NÃO INFORMADO",IF(P903&lt;0,"RUPTURA PREVISTA",IF(D903="Sem histórico","USAR DEMANDA INICIAL",IF(D903="Histórico insuficiente","HISTÓRICO INSUFICIENTE","OK"))))))</f>
        <v/>
      </c>
    </row>
    <row r="904">
      <c r="A904" s="42">
        <f>IF(B904="","",EDATE(EOMONTH('Parâmetros'!$B$2,0)+1,MOD(ROW()-6,12)))</f>
        <v/>
      </c>
      <c r="B90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04" s="43">
        <f>IF(B904="","",INDEX('Parâmetros'!$B$18:$B$117,MATCH(B904,'Parâmetros'!$A$18:$A$117,0)))</f>
        <v/>
      </c>
      <c r="D904" s="43">
        <f>IF(B904="","",INDEX('Parâmetros'!$I$18:$I$117,MATCH(B904,'Parâmetros'!$A$18:$A$117,0)))</f>
        <v/>
      </c>
      <c r="E904" s="44">
        <f>IF(B904="","",IF(COUNTIFS('Histórico'!$B$6:$B$305,B904,'Histórico'!$A$6:$A$305,"&gt;="&amp;EDATE(EOMONTH('Parâmetros'!$B$2,0)+1,-'Parâmetros'!$B$4),'Histórico'!$A$6:$A$305,"&lt;="&amp;'Parâmetros'!$B$2,'Histórico'!$L$6:$L$305,"OK")&gt;='Parâmetros'!$B$11,AVERAGEIFS('Histórico'!$H$6:$H$305,'Histórico'!$B$6:$B$305,B904,'Histórico'!$A$6:$A$305,"&gt;="&amp;EDATE(EOMONTH('Parâmetros'!$B$2,0)+1,-'Parâmetros'!$B$4),'Histórico'!$A$6:$A$305,"&lt;="&amp;'Parâmetros'!$B$2,'Histórico'!$L$6:$L$305,"OK"),IF(INDEX('Parâmetros'!$G$18:$G$117,MATCH(B904,'Parâmetros'!$A$18:$A$117,0))="","",INDEX('Parâmetros'!$G$18:$G$117,MATCH(B904,'Parâmetros'!$A$18:$A$117,0)))))</f>
        <v/>
      </c>
      <c r="F904" s="45">
        <f>IF(B904="","",IF(COUNTIFS('Histórico'!$B$6:$B$305,B904,'Histórico'!$L$6:$L$305,"OK",'Histórico'!$M$6:$M$305,MONTH(A904),'Histórico'!$A$6:$A$305,"&lt;="&amp;'Parâmetros'!$B$2)&gt;='Parâmetros'!$B$12,MAX('Parâmetros'!$B$13,MIN('Parâmetros'!$B$14,IFERROR(AVERAGEIFS('Histórico'!$H$6:$H$305,'Histórico'!$B$6:$B$305,B904,'Histórico'!$L$6:$L$305,"OK",'Histórico'!$M$6:$M$305,MONTH(A904),'Histórico'!$A$6:$A$305,"&lt;="&amp;'Parâmetros'!$B$2)/AVERAGEIFS('Histórico'!$H$6:$H$305,'Histórico'!$B$6:$B$305,B904,'Histórico'!$L$6:$L$305,"OK",'Histórico'!$A$6:$A$305,"&lt;="&amp;'Parâmetros'!$B$2),1))),1))</f>
        <v/>
      </c>
      <c r="G904" s="45">
        <f>IF(OR(A904="",B904=""),"",MAX(0.1,1+SUMPRODUCT(--('Eventos'!$B$6:$B$105&lt;=EOMONTH(A904,0)),--('Eventos'!$C$6:$C$105&gt;=A904),--((('Eventos'!$D$6:$D$105=B904)+('Eventos'!$D$6:$D$105="TODOS"))&gt;0),--('Eventos'!$G$6:$G$105="Ativo"),--('Eventos'!$I$6:$I$105="OK"),'Eventos'!$F$6:$F$105)))</f>
        <v/>
      </c>
      <c r="H904" s="44">
        <f>IF(OR(B904="",E904=""),"",MAX(0,E904*F904*G904))</f>
        <v/>
      </c>
      <c r="I904" s="44">
        <f>IF(H904="","",H904*'Parâmetros'!$B$6)</f>
        <v/>
      </c>
      <c r="J904" s="44">
        <f>IF(H904="","",H904*'Parâmetros'!$B$7)</f>
        <v/>
      </c>
      <c r="K904" s="44">
        <f>IF(H904="","",H904*'Parâmetros'!$B$8)</f>
        <v/>
      </c>
      <c r="L904" s="44">
        <f>IF(H904="","",IF('Parâmetros'!$B$5="Conservador",I904,IF('Parâmetros'!$B$5="Otimista",K904,J904)))</f>
        <v/>
      </c>
      <c r="M904" s="46">
        <f>IF(B904="","",IF(COUNTIFS('Histórico'!$B$6:$B$305,B904,'Histórico'!$J$6:$J$305,"&lt;&gt;")&gt;='Parâmetros'!$B$10,AVERAGEIFS('Histórico'!$K$6:$K$305,'Histórico'!$B$6:$B$305,B904,'Histórico'!$J$6:$J$305,"&lt;&gt;"),'Parâmetros'!$B$9))</f>
        <v/>
      </c>
      <c r="N904" s="44">
        <f>IF(L904="","",MAX(0,L904*(1-M904)))</f>
        <v/>
      </c>
      <c r="O904" s="44">
        <f>IF(L904="","",L904*(1+M904))</f>
        <v/>
      </c>
      <c r="P904" s="44">
        <f>IF(L904="","",IF(INDEX('Parâmetros'!$E$18:$E$117,MATCH(B904,'Parâmetros'!$A$18:$A$117,0))="","",INDEX('Parâmetros'!$E$18:$E$117,MATCH(B904,'Parâmetros'!$A$18:$A$117,0))+N(INDEX('Parâmetros'!$F$18:$F$117,MATCH(B904,'Parâmetros'!$A$18:$A$117,0)))-SUMIFS($L$6:L904,$B$6:B904,B904,$A$6:A904,"&lt;="&amp;A904)))</f>
        <v/>
      </c>
      <c r="Q904" s="44">
        <f>IF(P904="","",MAX(0,-P904))</f>
        <v/>
      </c>
      <c r="R904" s="43">
        <f>IF(B904="","",IF(L904="","SEM BASE",IF(P904="","ESTOQUE NÃO INFORMADO",IF(P904&lt;0,"RUPTURA PREVISTA",IF(D904="Sem histórico","USAR DEMANDA INICIAL",IF(D904="Histórico insuficiente","HISTÓRICO INSUFICIENTE","OK"))))))</f>
        <v/>
      </c>
    </row>
    <row r="905">
      <c r="A905" s="42">
        <f>IF(B905="","",EDATE(EOMONTH('Parâmetros'!$B$2,0)+1,MOD(ROW()-6,12)))</f>
        <v/>
      </c>
      <c r="B90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05" s="43">
        <f>IF(B905="","",INDEX('Parâmetros'!$B$18:$B$117,MATCH(B905,'Parâmetros'!$A$18:$A$117,0)))</f>
        <v/>
      </c>
      <c r="D905" s="43">
        <f>IF(B905="","",INDEX('Parâmetros'!$I$18:$I$117,MATCH(B905,'Parâmetros'!$A$18:$A$117,0)))</f>
        <v/>
      </c>
      <c r="E905" s="44">
        <f>IF(B905="","",IF(COUNTIFS('Histórico'!$B$6:$B$305,B905,'Histórico'!$A$6:$A$305,"&gt;="&amp;EDATE(EOMONTH('Parâmetros'!$B$2,0)+1,-'Parâmetros'!$B$4),'Histórico'!$A$6:$A$305,"&lt;="&amp;'Parâmetros'!$B$2,'Histórico'!$L$6:$L$305,"OK")&gt;='Parâmetros'!$B$11,AVERAGEIFS('Histórico'!$H$6:$H$305,'Histórico'!$B$6:$B$305,B905,'Histórico'!$A$6:$A$305,"&gt;="&amp;EDATE(EOMONTH('Parâmetros'!$B$2,0)+1,-'Parâmetros'!$B$4),'Histórico'!$A$6:$A$305,"&lt;="&amp;'Parâmetros'!$B$2,'Histórico'!$L$6:$L$305,"OK"),IF(INDEX('Parâmetros'!$G$18:$G$117,MATCH(B905,'Parâmetros'!$A$18:$A$117,0))="","",INDEX('Parâmetros'!$G$18:$G$117,MATCH(B905,'Parâmetros'!$A$18:$A$117,0)))))</f>
        <v/>
      </c>
      <c r="F905" s="45">
        <f>IF(B905="","",IF(COUNTIFS('Histórico'!$B$6:$B$305,B905,'Histórico'!$L$6:$L$305,"OK",'Histórico'!$M$6:$M$305,MONTH(A905),'Histórico'!$A$6:$A$305,"&lt;="&amp;'Parâmetros'!$B$2)&gt;='Parâmetros'!$B$12,MAX('Parâmetros'!$B$13,MIN('Parâmetros'!$B$14,IFERROR(AVERAGEIFS('Histórico'!$H$6:$H$305,'Histórico'!$B$6:$B$305,B905,'Histórico'!$L$6:$L$305,"OK",'Histórico'!$M$6:$M$305,MONTH(A905),'Histórico'!$A$6:$A$305,"&lt;="&amp;'Parâmetros'!$B$2)/AVERAGEIFS('Histórico'!$H$6:$H$305,'Histórico'!$B$6:$B$305,B905,'Histórico'!$L$6:$L$305,"OK",'Histórico'!$A$6:$A$305,"&lt;="&amp;'Parâmetros'!$B$2),1))),1))</f>
        <v/>
      </c>
      <c r="G905" s="45">
        <f>IF(OR(A905="",B905=""),"",MAX(0.1,1+SUMPRODUCT(--('Eventos'!$B$6:$B$105&lt;=EOMONTH(A905,0)),--('Eventos'!$C$6:$C$105&gt;=A905),--((('Eventos'!$D$6:$D$105=B905)+('Eventos'!$D$6:$D$105="TODOS"))&gt;0),--('Eventos'!$G$6:$G$105="Ativo"),--('Eventos'!$I$6:$I$105="OK"),'Eventos'!$F$6:$F$105)))</f>
        <v/>
      </c>
      <c r="H905" s="44">
        <f>IF(OR(B905="",E905=""),"",MAX(0,E905*F905*G905))</f>
        <v/>
      </c>
      <c r="I905" s="44">
        <f>IF(H905="","",H905*'Parâmetros'!$B$6)</f>
        <v/>
      </c>
      <c r="J905" s="44">
        <f>IF(H905="","",H905*'Parâmetros'!$B$7)</f>
        <v/>
      </c>
      <c r="K905" s="44">
        <f>IF(H905="","",H905*'Parâmetros'!$B$8)</f>
        <v/>
      </c>
      <c r="L905" s="44">
        <f>IF(H905="","",IF('Parâmetros'!$B$5="Conservador",I905,IF('Parâmetros'!$B$5="Otimista",K905,J905)))</f>
        <v/>
      </c>
      <c r="M905" s="46">
        <f>IF(B905="","",IF(COUNTIFS('Histórico'!$B$6:$B$305,B905,'Histórico'!$J$6:$J$305,"&lt;&gt;")&gt;='Parâmetros'!$B$10,AVERAGEIFS('Histórico'!$K$6:$K$305,'Histórico'!$B$6:$B$305,B905,'Histórico'!$J$6:$J$305,"&lt;&gt;"),'Parâmetros'!$B$9))</f>
        <v/>
      </c>
      <c r="N905" s="44">
        <f>IF(L905="","",MAX(0,L905*(1-M905)))</f>
        <v/>
      </c>
      <c r="O905" s="44">
        <f>IF(L905="","",L905*(1+M905))</f>
        <v/>
      </c>
      <c r="P905" s="44">
        <f>IF(L905="","",IF(INDEX('Parâmetros'!$E$18:$E$117,MATCH(B905,'Parâmetros'!$A$18:$A$117,0))="","",INDEX('Parâmetros'!$E$18:$E$117,MATCH(B905,'Parâmetros'!$A$18:$A$117,0))+N(INDEX('Parâmetros'!$F$18:$F$117,MATCH(B905,'Parâmetros'!$A$18:$A$117,0)))-SUMIFS($L$6:L905,$B$6:B905,B905,$A$6:A905,"&lt;="&amp;A905)))</f>
        <v/>
      </c>
      <c r="Q905" s="44">
        <f>IF(P905="","",MAX(0,-P905))</f>
        <v/>
      </c>
      <c r="R905" s="43">
        <f>IF(B905="","",IF(L905="","SEM BASE",IF(P905="","ESTOQUE NÃO INFORMADO",IF(P905&lt;0,"RUPTURA PREVISTA",IF(D905="Sem histórico","USAR DEMANDA INICIAL",IF(D905="Histórico insuficiente","HISTÓRICO INSUFICIENTE","OK"))))))</f>
        <v/>
      </c>
    </row>
    <row r="906">
      <c r="A906" s="42">
        <f>IF(B906="","",EDATE(EOMONTH('Parâmetros'!$B$2,0)+1,MOD(ROW()-6,12)))</f>
        <v/>
      </c>
      <c r="B90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06" s="43">
        <f>IF(B906="","",INDEX('Parâmetros'!$B$18:$B$117,MATCH(B906,'Parâmetros'!$A$18:$A$117,0)))</f>
        <v/>
      </c>
      <c r="D906" s="43">
        <f>IF(B906="","",INDEX('Parâmetros'!$I$18:$I$117,MATCH(B906,'Parâmetros'!$A$18:$A$117,0)))</f>
        <v/>
      </c>
      <c r="E906" s="44">
        <f>IF(B906="","",IF(COUNTIFS('Histórico'!$B$6:$B$305,B906,'Histórico'!$A$6:$A$305,"&gt;="&amp;EDATE(EOMONTH('Parâmetros'!$B$2,0)+1,-'Parâmetros'!$B$4),'Histórico'!$A$6:$A$305,"&lt;="&amp;'Parâmetros'!$B$2,'Histórico'!$L$6:$L$305,"OK")&gt;='Parâmetros'!$B$11,AVERAGEIFS('Histórico'!$H$6:$H$305,'Histórico'!$B$6:$B$305,B906,'Histórico'!$A$6:$A$305,"&gt;="&amp;EDATE(EOMONTH('Parâmetros'!$B$2,0)+1,-'Parâmetros'!$B$4),'Histórico'!$A$6:$A$305,"&lt;="&amp;'Parâmetros'!$B$2,'Histórico'!$L$6:$L$305,"OK"),IF(INDEX('Parâmetros'!$G$18:$G$117,MATCH(B906,'Parâmetros'!$A$18:$A$117,0))="","",INDEX('Parâmetros'!$G$18:$G$117,MATCH(B906,'Parâmetros'!$A$18:$A$117,0)))))</f>
        <v/>
      </c>
      <c r="F906" s="45">
        <f>IF(B906="","",IF(COUNTIFS('Histórico'!$B$6:$B$305,B906,'Histórico'!$L$6:$L$305,"OK",'Histórico'!$M$6:$M$305,MONTH(A906),'Histórico'!$A$6:$A$305,"&lt;="&amp;'Parâmetros'!$B$2)&gt;='Parâmetros'!$B$12,MAX('Parâmetros'!$B$13,MIN('Parâmetros'!$B$14,IFERROR(AVERAGEIFS('Histórico'!$H$6:$H$305,'Histórico'!$B$6:$B$305,B906,'Histórico'!$L$6:$L$305,"OK",'Histórico'!$M$6:$M$305,MONTH(A906),'Histórico'!$A$6:$A$305,"&lt;="&amp;'Parâmetros'!$B$2)/AVERAGEIFS('Histórico'!$H$6:$H$305,'Histórico'!$B$6:$B$305,B906,'Histórico'!$L$6:$L$305,"OK",'Histórico'!$A$6:$A$305,"&lt;="&amp;'Parâmetros'!$B$2),1))),1))</f>
        <v/>
      </c>
      <c r="G906" s="45">
        <f>IF(OR(A906="",B906=""),"",MAX(0.1,1+SUMPRODUCT(--('Eventos'!$B$6:$B$105&lt;=EOMONTH(A906,0)),--('Eventos'!$C$6:$C$105&gt;=A906),--((('Eventos'!$D$6:$D$105=B906)+('Eventos'!$D$6:$D$105="TODOS"))&gt;0),--('Eventos'!$G$6:$G$105="Ativo"),--('Eventos'!$I$6:$I$105="OK"),'Eventos'!$F$6:$F$105)))</f>
        <v/>
      </c>
      <c r="H906" s="44">
        <f>IF(OR(B906="",E906=""),"",MAX(0,E906*F906*G906))</f>
        <v/>
      </c>
      <c r="I906" s="44">
        <f>IF(H906="","",H906*'Parâmetros'!$B$6)</f>
        <v/>
      </c>
      <c r="J906" s="44">
        <f>IF(H906="","",H906*'Parâmetros'!$B$7)</f>
        <v/>
      </c>
      <c r="K906" s="44">
        <f>IF(H906="","",H906*'Parâmetros'!$B$8)</f>
        <v/>
      </c>
      <c r="L906" s="44">
        <f>IF(H906="","",IF('Parâmetros'!$B$5="Conservador",I906,IF('Parâmetros'!$B$5="Otimista",K906,J906)))</f>
        <v/>
      </c>
      <c r="M906" s="46">
        <f>IF(B906="","",IF(COUNTIFS('Histórico'!$B$6:$B$305,B906,'Histórico'!$J$6:$J$305,"&lt;&gt;")&gt;='Parâmetros'!$B$10,AVERAGEIFS('Histórico'!$K$6:$K$305,'Histórico'!$B$6:$B$305,B906,'Histórico'!$J$6:$J$305,"&lt;&gt;"),'Parâmetros'!$B$9))</f>
        <v/>
      </c>
      <c r="N906" s="44">
        <f>IF(L906="","",MAX(0,L906*(1-M906)))</f>
        <v/>
      </c>
      <c r="O906" s="44">
        <f>IF(L906="","",L906*(1+M906))</f>
        <v/>
      </c>
      <c r="P906" s="44">
        <f>IF(L906="","",IF(INDEX('Parâmetros'!$E$18:$E$117,MATCH(B906,'Parâmetros'!$A$18:$A$117,0))="","",INDEX('Parâmetros'!$E$18:$E$117,MATCH(B906,'Parâmetros'!$A$18:$A$117,0))+N(INDEX('Parâmetros'!$F$18:$F$117,MATCH(B906,'Parâmetros'!$A$18:$A$117,0)))-SUMIFS($L$6:L906,$B$6:B906,B906,$A$6:A906,"&lt;="&amp;A906)))</f>
        <v/>
      </c>
      <c r="Q906" s="44">
        <f>IF(P906="","",MAX(0,-P906))</f>
        <v/>
      </c>
      <c r="R906" s="43">
        <f>IF(B906="","",IF(L906="","SEM BASE",IF(P906="","ESTOQUE NÃO INFORMADO",IF(P906&lt;0,"RUPTURA PREVISTA",IF(D906="Sem histórico","USAR DEMANDA INICIAL",IF(D906="Histórico insuficiente","HISTÓRICO INSUFICIENTE","OK"))))))</f>
        <v/>
      </c>
    </row>
    <row r="907">
      <c r="A907" s="42">
        <f>IF(B907="","",EDATE(EOMONTH('Parâmetros'!$B$2,0)+1,MOD(ROW()-6,12)))</f>
        <v/>
      </c>
      <c r="B90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07" s="43">
        <f>IF(B907="","",INDEX('Parâmetros'!$B$18:$B$117,MATCH(B907,'Parâmetros'!$A$18:$A$117,0)))</f>
        <v/>
      </c>
      <c r="D907" s="43">
        <f>IF(B907="","",INDEX('Parâmetros'!$I$18:$I$117,MATCH(B907,'Parâmetros'!$A$18:$A$117,0)))</f>
        <v/>
      </c>
      <c r="E907" s="44">
        <f>IF(B907="","",IF(COUNTIFS('Histórico'!$B$6:$B$305,B907,'Histórico'!$A$6:$A$305,"&gt;="&amp;EDATE(EOMONTH('Parâmetros'!$B$2,0)+1,-'Parâmetros'!$B$4),'Histórico'!$A$6:$A$305,"&lt;="&amp;'Parâmetros'!$B$2,'Histórico'!$L$6:$L$305,"OK")&gt;='Parâmetros'!$B$11,AVERAGEIFS('Histórico'!$H$6:$H$305,'Histórico'!$B$6:$B$305,B907,'Histórico'!$A$6:$A$305,"&gt;="&amp;EDATE(EOMONTH('Parâmetros'!$B$2,0)+1,-'Parâmetros'!$B$4),'Histórico'!$A$6:$A$305,"&lt;="&amp;'Parâmetros'!$B$2,'Histórico'!$L$6:$L$305,"OK"),IF(INDEX('Parâmetros'!$G$18:$G$117,MATCH(B907,'Parâmetros'!$A$18:$A$117,0))="","",INDEX('Parâmetros'!$G$18:$G$117,MATCH(B907,'Parâmetros'!$A$18:$A$117,0)))))</f>
        <v/>
      </c>
      <c r="F907" s="45">
        <f>IF(B907="","",IF(COUNTIFS('Histórico'!$B$6:$B$305,B907,'Histórico'!$L$6:$L$305,"OK",'Histórico'!$M$6:$M$305,MONTH(A907),'Histórico'!$A$6:$A$305,"&lt;="&amp;'Parâmetros'!$B$2)&gt;='Parâmetros'!$B$12,MAX('Parâmetros'!$B$13,MIN('Parâmetros'!$B$14,IFERROR(AVERAGEIFS('Histórico'!$H$6:$H$305,'Histórico'!$B$6:$B$305,B907,'Histórico'!$L$6:$L$305,"OK",'Histórico'!$M$6:$M$305,MONTH(A907),'Histórico'!$A$6:$A$305,"&lt;="&amp;'Parâmetros'!$B$2)/AVERAGEIFS('Histórico'!$H$6:$H$305,'Histórico'!$B$6:$B$305,B907,'Histórico'!$L$6:$L$305,"OK",'Histórico'!$A$6:$A$305,"&lt;="&amp;'Parâmetros'!$B$2),1))),1))</f>
        <v/>
      </c>
      <c r="G907" s="45">
        <f>IF(OR(A907="",B907=""),"",MAX(0.1,1+SUMPRODUCT(--('Eventos'!$B$6:$B$105&lt;=EOMONTH(A907,0)),--('Eventos'!$C$6:$C$105&gt;=A907),--((('Eventos'!$D$6:$D$105=B907)+('Eventos'!$D$6:$D$105="TODOS"))&gt;0),--('Eventos'!$G$6:$G$105="Ativo"),--('Eventos'!$I$6:$I$105="OK"),'Eventos'!$F$6:$F$105)))</f>
        <v/>
      </c>
      <c r="H907" s="44">
        <f>IF(OR(B907="",E907=""),"",MAX(0,E907*F907*G907))</f>
        <v/>
      </c>
      <c r="I907" s="44">
        <f>IF(H907="","",H907*'Parâmetros'!$B$6)</f>
        <v/>
      </c>
      <c r="J907" s="44">
        <f>IF(H907="","",H907*'Parâmetros'!$B$7)</f>
        <v/>
      </c>
      <c r="K907" s="44">
        <f>IF(H907="","",H907*'Parâmetros'!$B$8)</f>
        <v/>
      </c>
      <c r="L907" s="44">
        <f>IF(H907="","",IF('Parâmetros'!$B$5="Conservador",I907,IF('Parâmetros'!$B$5="Otimista",K907,J907)))</f>
        <v/>
      </c>
      <c r="M907" s="46">
        <f>IF(B907="","",IF(COUNTIFS('Histórico'!$B$6:$B$305,B907,'Histórico'!$J$6:$J$305,"&lt;&gt;")&gt;='Parâmetros'!$B$10,AVERAGEIFS('Histórico'!$K$6:$K$305,'Histórico'!$B$6:$B$305,B907,'Histórico'!$J$6:$J$305,"&lt;&gt;"),'Parâmetros'!$B$9))</f>
        <v/>
      </c>
      <c r="N907" s="44">
        <f>IF(L907="","",MAX(0,L907*(1-M907)))</f>
        <v/>
      </c>
      <c r="O907" s="44">
        <f>IF(L907="","",L907*(1+M907))</f>
        <v/>
      </c>
      <c r="P907" s="44">
        <f>IF(L907="","",IF(INDEX('Parâmetros'!$E$18:$E$117,MATCH(B907,'Parâmetros'!$A$18:$A$117,0))="","",INDEX('Parâmetros'!$E$18:$E$117,MATCH(B907,'Parâmetros'!$A$18:$A$117,0))+N(INDEX('Parâmetros'!$F$18:$F$117,MATCH(B907,'Parâmetros'!$A$18:$A$117,0)))-SUMIFS($L$6:L907,$B$6:B907,B907,$A$6:A907,"&lt;="&amp;A907)))</f>
        <v/>
      </c>
      <c r="Q907" s="44">
        <f>IF(P907="","",MAX(0,-P907))</f>
        <v/>
      </c>
      <c r="R907" s="43">
        <f>IF(B907="","",IF(L907="","SEM BASE",IF(P907="","ESTOQUE NÃO INFORMADO",IF(P907&lt;0,"RUPTURA PREVISTA",IF(D907="Sem histórico","USAR DEMANDA INICIAL",IF(D907="Histórico insuficiente","HISTÓRICO INSUFICIENTE","OK"))))))</f>
        <v/>
      </c>
    </row>
    <row r="908">
      <c r="A908" s="42">
        <f>IF(B908="","",EDATE(EOMONTH('Parâmetros'!$B$2,0)+1,MOD(ROW()-6,12)))</f>
        <v/>
      </c>
      <c r="B90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08" s="43">
        <f>IF(B908="","",INDEX('Parâmetros'!$B$18:$B$117,MATCH(B908,'Parâmetros'!$A$18:$A$117,0)))</f>
        <v/>
      </c>
      <c r="D908" s="43">
        <f>IF(B908="","",INDEX('Parâmetros'!$I$18:$I$117,MATCH(B908,'Parâmetros'!$A$18:$A$117,0)))</f>
        <v/>
      </c>
      <c r="E908" s="44">
        <f>IF(B908="","",IF(COUNTIFS('Histórico'!$B$6:$B$305,B908,'Histórico'!$A$6:$A$305,"&gt;="&amp;EDATE(EOMONTH('Parâmetros'!$B$2,0)+1,-'Parâmetros'!$B$4),'Histórico'!$A$6:$A$305,"&lt;="&amp;'Parâmetros'!$B$2,'Histórico'!$L$6:$L$305,"OK")&gt;='Parâmetros'!$B$11,AVERAGEIFS('Histórico'!$H$6:$H$305,'Histórico'!$B$6:$B$305,B908,'Histórico'!$A$6:$A$305,"&gt;="&amp;EDATE(EOMONTH('Parâmetros'!$B$2,0)+1,-'Parâmetros'!$B$4),'Histórico'!$A$6:$A$305,"&lt;="&amp;'Parâmetros'!$B$2,'Histórico'!$L$6:$L$305,"OK"),IF(INDEX('Parâmetros'!$G$18:$G$117,MATCH(B908,'Parâmetros'!$A$18:$A$117,0))="","",INDEX('Parâmetros'!$G$18:$G$117,MATCH(B908,'Parâmetros'!$A$18:$A$117,0)))))</f>
        <v/>
      </c>
      <c r="F908" s="45">
        <f>IF(B908="","",IF(COUNTIFS('Histórico'!$B$6:$B$305,B908,'Histórico'!$L$6:$L$305,"OK",'Histórico'!$M$6:$M$305,MONTH(A908),'Histórico'!$A$6:$A$305,"&lt;="&amp;'Parâmetros'!$B$2)&gt;='Parâmetros'!$B$12,MAX('Parâmetros'!$B$13,MIN('Parâmetros'!$B$14,IFERROR(AVERAGEIFS('Histórico'!$H$6:$H$305,'Histórico'!$B$6:$B$305,B908,'Histórico'!$L$6:$L$305,"OK",'Histórico'!$M$6:$M$305,MONTH(A908),'Histórico'!$A$6:$A$305,"&lt;="&amp;'Parâmetros'!$B$2)/AVERAGEIFS('Histórico'!$H$6:$H$305,'Histórico'!$B$6:$B$305,B908,'Histórico'!$L$6:$L$305,"OK",'Histórico'!$A$6:$A$305,"&lt;="&amp;'Parâmetros'!$B$2),1))),1))</f>
        <v/>
      </c>
      <c r="G908" s="45">
        <f>IF(OR(A908="",B908=""),"",MAX(0.1,1+SUMPRODUCT(--('Eventos'!$B$6:$B$105&lt;=EOMONTH(A908,0)),--('Eventos'!$C$6:$C$105&gt;=A908),--((('Eventos'!$D$6:$D$105=B908)+('Eventos'!$D$6:$D$105="TODOS"))&gt;0),--('Eventos'!$G$6:$G$105="Ativo"),--('Eventos'!$I$6:$I$105="OK"),'Eventos'!$F$6:$F$105)))</f>
        <v/>
      </c>
      <c r="H908" s="44">
        <f>IF(OR(B908="",E908=""),"",MAX(0,E908*F908*G908))</f>
        <v/>
      </c>
      <c r="I908" s="44">
        <f>IF(H908="","",H908*'Parâmetros'!$B$6)</f>
        <v/>
      </c>
      <c r="J908" s="44">
        <f>IF(H908="","",H908*'Parâmetros'!$B$7)</f>
        <v/>
      </c>
      <c r="K908" s="44">
        <f>IF(H908="","",H908*'Parâmetros'!$B$8)</f>
        <v/>
      </c>
      <c r="L908" s="44">
        <f>IF(H908="","",IF('Parâmetros'!$B$5="Conservador",I908,IF('Parâmetros'!$B$5="Otimista",K908,J908)))</f>
        <v/>
      </c>
      <c r="M908" s="46">
        <f>IF(B908="","",IF(COUNTIFS('Histórico'!$B$6:$B$305,B908,'Histórico'!$J$6:$J$305,"&lt;&gt;")&gt;='Parâmetros'!$B$10,AVERAGEIFS('Histórico'!$K$6:$K$305,'Histórico'!$B$6:$B$305,B908,'Histórico'!$J$6:$J$305,"&lt;&gt;"),'Parâmetros'!$B$9))</f>
        <v/>
      </c>
      <c r="N908" s="44">
        <f>IF(L908="","",MAX(0,L908*(1-M908)))</f>
        <v/>
      </c>
      <c r="O908" s="44">
        <f>IF(L908="","",L908*(1+M908))</f>
        <v/>
      </c>
      <c r="P908" s="44">
        <f>IF(L908="","",IF(INDEX('Parâmetros'!$E$18:$E$117,MATCH(B908,'Parâmetros'!$A$18:$A$117,0))="","",INDEX('Parâmetros'!$E$18:$E$117,MATCH(B908,'Parâmetros'!$A$18:$A$117,0))+N(INDEX('Parâmetros'!$F$18:$F$117,MATCH(B908,'Parâmetros'!$A$18:$A$117,0)))-SUMIFS($L$6:L908,$B$6:B908,B908,$A$6:A908,"&lt;="&amp;A908)))</f>
        <v/>
      </c>
      <c r="Q908" s="44">
        <f>IF(P908="","",MAX(0,-P908))</f>
        <v/>
      </c>
      <c r="R908" s="43">
        <f>IF(B908="","",IF(L908="","SEM BASE",IF(P908="","ESTOQUE NÃO INFORMADO",IF(P908&lt;0,"RUPTURA PREVISTA",IF(D908="Sem histórico","USAR DEMANDA INICIAL",IF(D908="Histórico insuficiente","HISTÓRICO INSUFICIENTE","OK"))))))</f>
        <v/>
      </c>
    </row>
    <row r="909">
      <c r="A909" s="42">
        <f>IF(B909="","",EDATE(EOMONTH('Parâmetros'!$B$2,0)+1,MOD(ROW()-6,12)))</f>
        <v/>
      </c>
      <c r="B90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09" s="43">
        <f>IF(B909="","",INDEX('Parâmetros'!$B$18:$B$117,MATCH(B909,'Parâmetros'!$A$18:$A$117,0)))</f>
        <v/>
      </c>
      <c r="D909" s="43">
        <f>IF(B909="","",INDEX('Parâmetros'!$I$18:$I$117,MATCH(B909,'Parâmetros'!$A$18:$A$117,0)))</f>
        <v/>
      </c>
      <c r="E909" s="44">
        <f>IF(B909="","",IF(COUNTIFS('Histórico'!$B$6:$B$305,B909,'Histórico'!$A$6:$A$305,"&gt;="&amp;EDATE(EOMONTH('Parâmetros'!$B$2,0)+1,-'Parâmetros'!$B$4),'Histórico'!$A$6:$A$305,"&lt;="&amp;'Parâmetros'!$B$2,'Histórico'!$L$6:$L$305,"OK")&gt;='Parâmetros'!$B$11,AVERAGEIFS('Histórico'!$H$6:$H$305,'Histórico'!$B$6:$B$305,B909,'Histórico'!$A$6:$A$305,"&gt;="&amp;EDATE(EOMONTH('Parâmetros'!$B$2,0)+1,-'Parâmetros'!$B$4),'Histórico'!$A$6:$A$305,"&lt;="&amp;'Parâmetros'!$B$2,'Histórico'!$L$6:$L$305,"OK"),IF(INDEX('Parâmetros'!$G$18:$G$117,MATCH(B909,'Parâmetros'!$A$18:$A$117,0))="","",INDEX('Parâmetros'!$G$18:$G$117,MATCH(B909,'Parâmetros'!$A$18:$A$117,0)))))</f>
        <v/>
      </c>
      <c r="F909" s="45">
        <f>IF(B909="","",IF(COUNTIFS('Histórico'!$B$6:$B$305,B909,'Histórico'!$L$6:$L$305,"OK",'Histórico'!$M$6:$M$305,MONTH(A909),'Histórico'!$A$6:$A$305,"&lt;="&amp;'Parâmetros'!$B$2)&gt;='Parâmetros'!$B$12,MAX('Parâmetros'!$B$13,MIN('Parâmetros'!$B$14,IFERROR(AVERAGEIFS('Histórico'!$H$6:$H$305,'Histórico'!$B$6:$B$305,B909,'Histórico'!$L$6:$L$305,"OK",'Histórico'!$M$6:$M$305,MONTH(A909),'Histórico'!$A$6:$A$305,"&lt;="&amp;'Parâmetros'!$B$2)/AVERAGEIFS('Histórico'!$H$6:$H$305,'Histórico'!$B$6:$B$305,B909,'Histórico'!$L$6:$L$305,"OK",'Histórico'!$A$6:$A$305,"&lt;="&amp;'Parâmetros'!$B$2),1))),1))</f>
        <v/>
      </c>
      <c r="G909" s="45">
        <f>IF(OR(A909="",B909=""),"",MAX(0.1,1+SUMPRODUCT(--('Eventos'!$B$6:$B$105&lt;=EOMONTH(A909,0)),--('Eventos'!$C$6:$C$105&gt;=A909),--((('Eventos'!$D$6:$D$105=B909)+('Eventos'!$D$6:$D$105="TODOS"))&gt;0),--('Eventos'!$G$6:$G$105="Ativo"),--('Eventos'!$I$6:$I$105="OK"),'Eventos'!$F$6:$F$105)))</f>
        <v/>
      </c>
      <c r="H909" s="44">
        <f>IF(OR(B909="",E909=""),"",MAX(0,E909*F909*G909))</f>
        <v/>
      </c>
      <c r="I909" s="44">
        <f>IF(H909="","",H909*'Parâmetros'!$B$6)</f>
        <v/>
      </c>
      <c r="J909" s="44">
        <f>IF(H909="","",H909*'Parâmetros'!$B$7)</f>
        <v/>
      </c>
      <c r="K909" s="44">
        <f>IF(H909="","",H909*'Parâmetros'!$B$8)</f>
        <v/>
      </c>
      <c r="L909" s="44">
        <f>IF(H909="","",IF('Parâmetros'!$B$5="Conservador",I909,IF('Parâmetros'!$B$5="Otimista",K909,J909)))</f>
        <v/>
      </c>
      <c r="M909" s="46">
        <f>IF(B909="","",IF(COUNTIFS('Histórico'!$B$6:$B$305,B909,'Histórico'!$J$6:$J$305,"&lt;&gt;")&gt;='Parâmetros'!$B$10,AVERAGEIFS('Histórico'!$K$6:$K$305,'Histórico'!$B$6:$B$305,B909,'Histórico'!$J$6:$J$305,"&lt;&gt;"),'Parâmetros'!$B$9))</f>
        <v/>
      </c>
      <c r="N909" s="44">
        <f>IF(L909="","",MAX(0,L909*(1-M909)))</f>
        <v/>
      </c>
      <c r="O909" s="44">
        <f>IF(L909="","",L909*(1+M909))</f>
        <v/>
      </c>
      <c r="P909" s="44">
        <f>IF(L909="","",IF(INDEX('Parâmetros'!$E$18:$E$117,MATCH(B909,'Parâmetros'!$A$18:$A$117,0))="","",INDEX('Parâmetros'!$E$18:$E$117,MATCH(B909,'Parâmetros'!$A$18:$A$117,0))+N(INDEX('Parâmetros'!$F$18:$F$117,MATCH(B909,'Parâmetros'!$A$18:$A$117,0)))-SUMIFS($L$6:L909,$B$6:B909,B909,$A$6:A909,"&lt;="&amp;A909)))</f>
        <v/>
      </c>
      <c r="Q909" s="44">
        <f>IF(P909="","",MAX(0,-P909))</f>
        <v/>
      </c>
      <c r="R909" s="43">
        <f>IF(B909="","",IF(L909="","SEM BASE",IF(P909="","ESTOQUE NÃO INFORMADO",IF(P909&lt;0,"RUPTURA PREVISTA",IF(D909="Sem histórico","USAR DEMANDA INICIAL",IF(D909="Histórico insuficiente","HISTÓRICO INSUFICIENTE","OK"))))))</f>
        <v/>
      </c>
    </row>
    <row r="910">
      <c r="A910" s="42">
        <f>IF(B910="","",EDATE(EOMONTH('Parâmetros'!$B$2,0)+1,MOD(ROW()-6,12)))</f>
        <v/>
      </c>
      <c r="B91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10" s="43">
        <f>IF(B910="","",INDEX('Parâmetros'!$B$18:$B$117,MATCH(B910,'Parâmetros'!$A$18:$A$117,0)))</f>
        <v/>
      </c>
      <c r="D910" s="43">
        <f>IF(B910="","",INDEX('Parâmetros'!$I$18:$I$117,MATCH(B910,'Parâmetros'!$A$18:$A$117,0)))</f>
        <v/>
      </c>
      <c r="E910" s="44">
        <f>IF(B910="","",IF(COUNTIFS('Histórico'!$B$6:$B$305,B910,'Histórico'!$A$6:$A$305,"&gt;="&amp;EDATE(EOMONTH('Parâmetros'!$B$2,0)+1,-'Parâmetros'!$B$4),'Histórico'!$A$6:$A$305,"&lt;="&amp;'Parâmetros'!$B$2,'Histórico'!$L$6:$L$305,"OK")&gt;='Parâmetros'!$B$11,AVERAGEIFS('Histórico'!$H$6:$H$305,'Histórico'!$B$6:$B$305,B910,'Histórico'!$A$6:$A$305,"&gt;="&amp;EDATE(EOMONTH('Parâmetros'!$B$2,0)+1,-'Parâmetros'!$B$4),'Histórico'!$A$6:$A$305,"&lt;="&amp;'Parâmetros'!$B$2,'Histórico'!$L$6:$L$305,"OK"),IF(INDEX('Parâmetros'!$G$18:$G$117,MATCH(B910,'Parâmetros'!$A$18:$A$117,0))="","",INDEX('Parâmetros'!$G$18:$G$117,MATCH(B910,'Parâmetros'!$A$18:$A$117,0)))))</f>
        <v/>
      </c>
      <c r="F910" s="45">
        <f>IF(B910="","",IF(COUNTIFS('Histórico'!$B$6:$B$305,B910,'Histórico'!$L$6:$L$305,"OK",'Histórico'!$M$6:$M$305,MONTH(A910),'Histórico'!$A$6:$A$305,"&lt;="&amp;'Parâmetros'!$B$2)&gt;='Parâmetros'!$B$12,MAX('Parâmetros'!$B$13,MIN('Parâmetros'!$B$14,IFERROR(AVERAGEIFS('Histórico'!$H$6:$H$305,'Histórico'!$B$6:$B$305,B910,'Histórico'!$L$6:$L$305,"OK",'Histórico'!$M$6:$M$305,MONTH(A910),'Histórico'!$A$6:$A$305,"&lt;="&amp;'Parâmetros'!$B$2)/AVERAGEIFS('Histórico'!$H$6:$H$305,'Histórico'!$B$6:$B$305,B910,'Histórico'!$L$6:$L$305,"OK",'Histórico'!$A$6:$A$305,"&lt;="&amp;'Parâmetros'!$B$2),1))),1))</f>
        <v/>
      </c>
      <c r="G910" s="45">
        <f>IF(OR(A910="",B910=""),"",MAX(0.1,1+SUMPRODUCT(--('Eventos'!$B$6:$B$105&lt;=EOMONTH(A910,0)),--('Eventos'!$C$6:$C$105&gt;=A910),--((('Eventos'!$D$6:$D$105=B910)+('Eventos'!$D$6:$D$105="TODOS"))&gt;0),--('Eventos'!$G$6:$G$105="Ativo"),--('Eventos'!$I$6:$I$105="OK"),'Eventos'!$F$6:$F$105)))</f>
        <v/>
      </c>
      <c r="H910" s="44">
        <f>IF(OR(B910="",E910=""),"",MAX(0,E910*F910*G910))</f>
        <v/>
      </c>
      <c r="I910" s="44">
        <f>IF(H910="","",H910*'Parâmetros'!$B$6)</f>
        <v/>
      </c>
      <c r="J910" s="44">
        <f>IF(H910="","",H910*'Parâmetros'!$B$7)</f>
        <v/>
      </c>
      <c r="K910" s="44">
        <f>IF(H910="","",H910*'Parâmetros'!$B$8)</f>
        <v/>
      </c>
      <c r="L910" s="44">
        <f>IF(H910="","",IF('Parâmetros'!$B$5="Conservador",I910,IF('Parâmetros'!$B$5="Otimista",K910,J910)))</f>
        <v/>
      </c>
      <c r="M910" s="46">
        <f>IF(B910="","",IF(COUNTIFS('Histórico'!$B$6:$B$305,B910,'Histórico'!$J$6:$J$305,"&lt;&gt;")&gt;='Parâmetros'!$B$10,AVERAGEIFS('Histórico'!$K$6:$K$305,'Histórico'!$B$6:$B$305,B910,'Histórico'!$J$6:$J$305,"&lt;&gt;"),'Parâmetros'!$B$9))</f>
        <v/>
      </c>
      <c r="N910" s="44">
        <f>IF(L910="","",MAX(0,L910*(1-M910)))</f>
        <v/>
      </c>
      <c r="O910" s="44">
        <f>IF(L910="","",L910*(1+M910))</f>
        <v/>
      </c>
      <c r="P910" s="44">
        <f>IF(L910="","",IF(INDEX('Parâmetros'!$E$18:$E$117,MATCH(B910,'Parâmetros'!$A$18:$A$117,0))="","",INDEX('Parâmetros'!$E$18:$E$117,MATCH(B910,'Parâmetros'!$A$18:$A$117,0))+N(INDEX('Parâmetros'!$F$18:$F$117,MATCH(B910,'Parâmetros'!$A$18:$A$117,0)))-SUMIFS($L$6:L910,$B$6:B910,B910,$A$6:A910,"&lt;="&amp;A910)))</f>
        <v/>
      </c>
      <c r="Q910" s="44">
        <f>IF(P910="","",MAX(0,-P910))</f>
        <v/>
      </c>
      <c r="R910" s="43">
        <f>IF(B910="","",IF(L910="","SEM BASE",IF(P910="","ESTOQUE NÃO INFORMADO",IF(P910&lt;0,"RUPTURA PREVISTA",IF(D910="Sem histórico","USAR DEMANDA INICIAL",IF(D910="Histórico insuficiente","HISTÓRICO INSUFICIENTE","OK"))))))</f>
        <v/>
      </c>
    </row>
    <row r="911">
      <c r="A911" s="42">
        <f>IF(B911="","",EDATE(EOMONTH('Parâmetros'!$B$2,0)+1,MOD(ROW()-6,12)))</f>
        <v/>
      </c>
      <c r="B91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11" s="43">
        <f>IF(B911="","",INDEX('Parâmetros'!$B$18:$B$117,MATCH(B911,'Parâmetros'!$A$18:$A$117,0)))</f>
        <v/>
      </c>
      <c r="D911" s="43">
        <f>IF(B911="","",INDEX('Parâmetros'!$I$18:$I$117,MATCH(B911,'Parâmetros'!$A$18:$A$117,0)))</f>
        <v/>
      </c>
      <c r="E911" s="44">
        <f>IF(B911="","",IF(COUNTIFS('Histórico'!$B$6:$B$305,B911,'Histórico'!$A$6:$A$305,"&gt;="&amp;EDATE(EOMONTH('Parâmetros'!$B$2,0)+1,-'Parâmetros'!$B$4),'Histórico'!$A$6:$A$305,"&lt;="&amp;'Parâmetros'!$B$2,'Histórico'!$L$6:$L$305,"OK")&gt;='Parâmetros'!$B$11,AVERAGEIFS('Histórico'!$H$6:$H$305,'Histórico'!$B$6:$B$305,B911,'Histórico'!$A$6:$A$305,"&gt;="&amp;EDATE(EOMONTH('Parâmetros'!$B$2,0)+1,-'Parâmetros'!$B$4),'Histórico'!$A$6:$A$305,"&lt;="&amp;'Parâmetros'!$B$2,'Histórico'!$L$6:$L$305,"OK"),IF(INDEX('Parâmetros'!$G$18:$G$117,MATCH(B911,'Parâmetros'!$A$18:$A$117,0))="","",INDEX('Parâmetros'!$G$18:$G$117,MATCH(B911,'Parâmetros'!$A$18:$A$117,0)))))</f>
        <v/>
      </c>
      <c r="F911" s="45">
        <f>IF(B911="","",IF(COUNTIFS('Histórico'!$B$6:$B$305,B911,'Histórico'!$L$6:$L$305,"OK",'Histórico'!$M$6:$M$305,MONTH(A911),'Histórico'!$A$6:$A$305,"&lt;="&amp;'Parâmetros'!$B$2)&gt;='Parâmetros'!$B$12,MAX('Parâmetros'!$B$13,MIN('Parâmetros'!$B$14,IFERROR(AVERAGEIFS('Histórico'!$H$6:$H$305,'Histórico'!$B$6:$B$305,B911,'Histórico'!$L$6:$L$305,"OK",'Histórico'!$M$6:$M$305,MONTH(A911),'Histórico'!$A$6:$A$305,"&lt;="&amp;'Parâmetros'!$B$2)/AVERAGEIFS('Histórico'!$H$6:$H$305,'Histórico'!$B$6:$B$305,B911,'Histórico'!$L$6:$L$305,"OK",'Histórico'!$A$6:$A$305,"&lt;="&amp;'Parâmetros'!$B$2),1))),1))</f>
        <v/>
      </c>
      <c r="G911" s="45">
        <f>IF(OR(A911="",B911=""),"",MAX(0.1,1+SUMPRODUCT(--('Eventos'!$B$6:$B$105&lt;=EOMONTH(A911,0)),--('Eventos'!$C$6:$C$105&gt;=A911),--((('Eventos'!$D$6:$D$105=B911)+('Eventos'!$D$6:$D$105="TODOS"))&gt;0),--('Eventos'!$G$6:$G$105="Ativo"),--('Eventos'!$I$6:$I$105="OK"),'Eventos'!$F$6:$F$105)))</f>
        <v/>
      </c>
      <c r="H911" s="44">
        <f>IF(OR(B911="",E911=""),"",MAX(0,E911*F911*G911))</f>
        <v/>
      </c>
      <c r="I911" s="44">
        <f>IF(H911="","",H911*'Parâmetros'!$B$6)</f>
        <v/>
      </c>
      <c r="J911" s="44">
        <f>IF(H911="","",H911*'Parâmetros'!$B$7)</f>
        <v/>
      </c>
      <c r="K911" s="44">
        <f>IF(H911="","",H911*'Parâmetros'!$B$8)</f>
        <v/>
      </c>
      <c r="L911" s="44">
        <f>IF(H911="","",IF('Parâmetros'!$B$5="Conservador",I911,IF('Parâmetros'!$B$5="Otimista",K911,J911)))</f>
        <v/>
      </c>
      <c r="M911" s="46">
        <f>IF(B911="","",IF(COUNTIFS('Histórico'!$B$6:$B$305,B911,'Histórico'!$J$6:$J$305,"&lt;&gt;")&gt;='Parâmetros'!$B$10,AVERAGEIFS('Histórico'!$K$6:$K$305,'Histórico'!$B$6:$B$305,B911,'Histórico'!$J$6:$J$305,"&lt;&gt;"),'Parâmetros'!$B$9))</f>
        <v/>
      </c>
      <c r="N911" s="44">
        <f>IF(L911="","",MAX(0,L911*(1-M911)))</f>
        <v/>
      </c>
      <c r="O911" s="44">
        <f>IF(L911="","",L911*(1+M911))</f>
        <v/>
      </c>
      <c r="P911" s="44">
        <f>IF(L911="","",IF(INDEX('Parâmetros'!$E$18:$E$117,MATCH(B911,'Parâmetros'!$A$18:$A$117,0))="","",INDEX('Parâmetros'!$E$18:$E$117,MATCH(B911,'Parâmetros'!$A$18:$A$117,0))+N(INDEX('Parâmetros'!$F$18:$F$117,MATCH(B911,'Parâmetros'!$A$18:$A$117,0)))-SUMIFS($L$6:L911,$B$6:B911,B911,$A$6:A911,"&lt;="&amp;A911)))</f>
        <v/>
      </c>
      <c r="Q911" s="44">
        <f>IF(P911="","",MAX(0,-P911))</f>
        <v/>
      </c>
      <c r="R911" s="43">
        <f>IF(B911="","",IF(L911="","SEM BASE",IF(P911="","ESTOQUE NÃO INFORMADO",IF(P911&lt;0,"RUPTURA PREVISTA",IF(D911="Sem histórico","USAR DEMANDA INICIAL",IF(D911="Histórico insuficiente","HISTÓRICO INSUFICIENTE","OK"))))))</f>
        <v/>
      </c>
    </row>
    <row r="912">
      <c r="A912" s="42">
        <f>IF(B912="","",EDATE(EOMONTH('Parâmetros'!$B$2,0)+1,MOD(ROW()-6,12)))</f>
        <v/>
      </c>
      <c r="B91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12" s="43">
        <f>IF(B912="","",INDEX('Parâmetros'!$B$18:$B$117,MATCH(B912,'Parâmetros'!$A$18:$A$117,0)))</f>
        <v/>
      </c>
      <c r="D912" s="43">
        <f>IF(B912="","",INDEX('Parâmetros'!$I$18:$I$117,MATCH(B912,'Parâmetros'!$A$18:$A$117,0)))</f>
        <v/>
      </c>
      <c r="E912" s="44">
        <f>IF(B912="","",IF(COUNTIFS('Histórico'!$B$6:$B$305,B912,'Histórico'!$A$6:$A$305,"&gt;="&amp;EDATE(EOMONTH('Parâmetros'!$B$2,0)+1,-'Parâmetros'!$B$4),'Histórico'!$A$6:$A$305,"&lt;="&amp;'Parâmetros'!$B$2,'Histórico'!$L$6:$L$305,"OK")&gt;='Parâmetros'!$B$11,AVERAGEIFS('Histórico'!$H$6:$H$305,'Histórico'!$B$6:$B$305,B912,'Histórico'!$A$6:$A$305,"&gt;="&amp;EDATE(EOMONTH('Parâmetros'!$B$2,0)+1,-'Parâmetros'!$B$4),'Histórico'!$A$6:$A$305,"&lt;="&amp;'Parâmetros'!$B$2,'Histórico'!$L$6:$L$305,"OK"),IF(INDEX('Parâmetros'!$G$18:$G$117,MATCH(B912,'Parâmetros'!$A$18:$A$117,0))="","",INDEX('Parâmetros'!$G$18:$G$117,MATCH(B912,'Parâmetros'!$A$18:$A$117,0)))))</f>
        <v/>
      </c>
      <c r="F912" s="45">
        <f>IF(B912="","",IF(COUNTIFS('Histórico'!$B$6:$B$305,B912,'Histórico'!$L$6:$L$305,"OK",'Histórico'!$M$6:$M$305,MONTH(A912),'Histórico'!$A$6:$A$305,"&lt;="&amp;'Parâmetros'!$B$2)&gt;='Parâmetros'!$B$12,MAX('Parâmetros'!$B$13,MIN('Parâmetros'!$B$14,IFERROR(AVERAGEIFS('Histórico'!$H$6:$H$305,'Histórico'!$B$6:$B$305,B912,'Histórico'!$L$6:$L$305,"OK",'Histórico'!$M$6:$M$305,MONTH(A912),'Histórico'!$A$6:$A$305,"&lt;="&amp;'Parâmetros'!$B$2)/AVERAGEIFS('Histórico'!$H$6:$H$305,'Histórico'!$B$6:$B$305,B912,'Histórico'!$L$6:$L$305,"OK",'Histórico'!$A$6:$A$305,"&lt;="&amp;'Parâmetros'!$B$2),1))),1))</f>
        <v/>
      </c>
      <c r="G912" s="45">
        <f>IF(OR(A912="",B912=""),"",MAX(0.1,1+SUMPRODUCT(--('Eventos'!$B$6:$B$105&lt;=EOMONTH(A912,0)),--('Eventos'!$C$6:$C$105&gt;=A912),--((('Eventos'!$D$6:$D$105=B912)+('Eventos'!$D$6:$D$105="TODOS"))&gt;0),--('Eventos'!$G$6:$G$105="Ativo"),--('Eventos'!$I$6:$I$105="OK"),'Eventos'!$F$6:$F$105)))</f>
        <v/>
      </c>
      <c r="H912" s="44">
        <f>IF(OR(B912="",E912=""),"",MAX(0,E912*F912*G912))</f>
        <v/>
      </c>
      <c r="I912" s="44">
        <f>IF(H912="","",H912*'Parâmetros'!$B$6)</f>
        <v/>
      </c>
      <c r="J912" s="44">
        <f>IF(H912="","",H912*'Parâmetros'!$B$7)</f>
        <v/>
      </c>
      <c r="K912" s="44">
        <f>IF(H912="","",H912*'Parâmetros'!$B$8)</f>
        <v/>
      </c>
      <c r="L912" s="44">
        <f>IF(H912="","",IF('Parâmetros'!$B$5="Conservador",I912,IF('Parâmetros'!$B$5="Otimista",K912,J912)))</f>
        <v/>
      </c>
      <c r="M912" s="46">
        <f>IF(B912="","",IF(COUNTIFS('Histórico'!$B$6:$B$305,B912,'Histórico'!$J$6:$J$305,"&lt;&gt;")&gt;='Parâmetros'!$B$10,AVERAGEIFS('Histórico'!$K$6:$K$305,'Histórico'!$B$6:$B$305,B912,'Histórico'!$J$6:$J$305,"&lt;&gt;"),'Parâmetros'!$B$9))</f>
        <v/>
      </c>
      <c r="N912" s="44">
        <f>IF(L912="","",MAX(0,L912*(1-M912)))</f>
        <v/>
      </c>
      <c r="O912" s="44">
        <f>IF(L912="","",L912*(1+M912))</f>
        <v/>
      </c>
      <c r="P912" s="44">
        <f>IF(L912="","",IF(INDEX('Parâmetros'!$E$18:$E$117,MATCH(B912,'Parâmetros'!$A$18:$A$117,0))="","",INDEX('Parâmetros'!$E$18:$E$117,MATCH(B912,'Parâmetros'!$A$18:$A$117,0))+N(INDEX('Parâmetros'!$F$18:$F$117,MATCH(B912,'Parâmetros'!$A$18:$A$117,0)))-SUMIFS($L$6:L912,$B$6:B912,B912,$A$6:A912,"&lt;="&amp;A912)))</f>
        <v/>
      </c>
      <c r="Q912" s="44">
        <f>IF(P912="","",MAX(0,-P912))</f>
        <v/>
      </c>
      <c r="R912" s="43">
        <f>IF(B912="","",IF(L912="","SEM BASE",IF(P912="","ESTOQUE NÃO INFORMADO",IF(P912&lt;0,"RUPTURA PREVISTA",IF(D912="Sem histórico","USAR DEMANDA INICIAL",IF(D912="Histórico insuficiente","HISTÓRICO INSUFICIENTE","OK"))))))</f>
        <v/>
      </c>
    </row>
    <row r="913">
      <c r="A913" s="42">
        <f>IF(B913="","",EDATE(EOMONTH('Parâmetros'!$B$2,0)+1,MOD(ROW()-6,12)))</f>
        <v/>
      </c>
      <c r="B91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13" s="43">
        <f>IF(B913="","",INDEX('Parâmetros'!$B$18:$B$117,MATCH(B913,'Parâmetros'!$A$18:$A$117,0)))</f>
        <v/>
      </c>
      <c r="D913" s="43">
        <f>IF(B913="","",INDEX('Parâmetros'!$I$18:$I$117,MATCH(B913,'Parâmetros'!$A$18:$A$117,0)))</f>
        <v/>
      </c>
      <c r="E913" s="44">
        <f>IF(B913="","",IF(COUNTIFS('Histórico'!$B$6:$B$305,B913,'Histórico'!$A$6:$A$305,"&gt;="&amp;EDATE(EOMONTH('Parâmetros'!$B$2,0)+1,-'Parâmetros'!$B$4),'Histórico'!$A$6:$A$305,"&lt;="&amp;'Parâmetros'!$B$2,'Histórico'!$L$6:$L$305,"OK")&gt;='Parâmetros'!$B$11,AVERAGEIFS('Histórico'!$H$6:$H$305,'Histórico'!$B$6:$B$305,B913,'Histórico'!$A$6:$A$305,"&gt;="&amp;EDATE(EOMONTH('Parâmetros'!$B$2,0)+1,-'Parâmetros'!$B$4),'Histórico'!$A$6:$A$305,"&lt;="&amp;'Parâmetros'!$B$2,'Histórico'!$L$6:$L$305,"OK"),IF(INDEX('Parâmetros'!$G$18:$G$117,MATCH(B913,'Parâmetros'!$A$18:$A$117,0))="","",INDEX('Parâmetros'!$G$18:$G$117,MATCH(B913,'Parâmetros'!$A$18:$A$117,0)))))</f>
        <v/>
      </c>
      <c r="F913" s="45">
        <f>IF(B913="","",IF(COUNTIFS('Histórico'!$B$6:$B$305,B913,'Histórico'!$L$6:$L$305,"OK",'Histórico'!$M$6:$M$305,MONTH(A913),'Histórico'!$A$6:$A$305,"&lt;="&amp;'Parâmetros'!$B$2)&gt;='Parâmetros'!$B$12,MAX('Parâmetros'!$B$13,MIN('Parâmetros'!$B$14,IFERROR(AVERAGEIFS('Histórico'!$H$6:$H$305,'Histórico'!$B$6:$B$305,B913,'Histórico'!$L$6:$L$305,"OK",'Histórico'!$M$6:$M$305,MONTH(A913),'Histórico'!$A$6:$A$305,"&lt;="&amp;'Parâmetros'!$B$2)/AVERAGEIFS('Histórico'!$H$6:$H$305,'Histórico'!$B$6:$B$305,B913,'Histórico'!$L$6:$L$305,"OK",'Histórico'!$A$6:$A$305,"&lt;="&amp;'Parâmetros'!$B$2),1))),1))</f>
        <v/>
      </c>
      <c r="G913" s="45">
        <f>IF(OR(A913="",B913=""),"",MAX(0.1,1+SUMPRODUCT(--('Eventos'!$B$6:$B$105&lt;=EOMONTH(A913,0)),--('Eventos'!$C$6:$C$105&gt;=A913),--((('Eventos'!$D$6:$D$105=B913)+('Eventos'!$D$6:$D$105="TODOS"))&gt;0),--('Eventos'!$G$6:$G$105="Ativo"),--('Eventos'!$I$6:$I$105="OK"),'Eventos'!$F$6:$F$105)))</f>
        <v/>
      </c>
      <c r="H913" s="44">
        <f>IF(OR(B913="",E913=""),"",MAX(0,E913*F913*G913))</f>
        <v/>
      </c>
      <c r="I913" s="44">
        <f>IF(H913="","",H913*'Parâmetros'!$B$6)</f>
        <v/>
      </c>
      <c r="J913" s="44">
        <f>IF(H913="","",H913*'Parâmetros'!$B$7)</f>
        <v/>
      </c>
      <c r="K913" s="44">
        <f>IF(H913="","",H913*'Parâmetros'!$B$8)</f>
        <v/>
      </c>
      <c r="L913" s="44">
        <f>IF(H913="","",IF('Parâmetros'!$B$5="Conservador",I913,IF('Parâmetros'!$B$5="Otimista",K913,J913)))</f>
        <v/>
      </c>
      <c r="M913" s="46">
        <f>IF(B913="","",IF(COUNTIFS('Histórico'!$B$6:$B$305,B913,'Histórico'!$J$6:$J$305,"&lt;&gt;")&gt;='Parâmetros'!$B$10,AVERAGEIFS('Histórico'!$K$6:$K$305,'Histórico'!$B$6:$B$305,B913,'Histórico'!$J$6:$J$305,"&lt;&gt;"),'Parâmetros'!$B$9))</f>
        <v/>
      </c>
      <c r="N913" s="44">
        <f>IF(L913="","",MAX(0,L913*(1-M913)))</f>
        <v/>
      </c>
      <c r="O913" s="44">
        <f>IF(L913="","",L913*(1+M913))</f>
        <v/>
      </c>
      <c r="P913" s="44">
        <f>IF(L913="","",IF(INDEX('Parâmetros'!$E$18:$E$117,MATCH(B913,'Parâmetros'!$A$18:$A$117,0))="","",INDEX('Parâmetros'!$E$18:$E$117,MATCH(B913,'Parâmetros'!$A$18:$A$117,0))+N(INDEX('Parâmetros'!$F$18:$F$117,MATCH(B913,'Parâmetros'!$A$18:$A$117,0)))-SUMIFS($L$6:L913,$B$6:B913,B913,$A$6:A913,"&lt;="&amp;A913)))</f>
        <v/>
      </c>
      <c r="Q913" s="44">
        <f>IF(P913="","",MAX(0,-P913))</f>
        <v/>
      </c>
      <c r="R913" s="43">
        <f>IF(B913="","",IF(L913="","SEM BASE",IF(P913="","ESTOQUE NÃO INFORMADO",IF(P913&lt;0,"RUPTURA PREVISTA",IF(D913="Sem histórico","USAR DEMANDA INICIAL",IF(D913="Histórico insuficiente","HISTÓRICO INSUFICIENTE","OK"))))))</f>
        <v/>
      </c>
    </row>
    <row r="914">
      <c r="A914" s="42">
        <f>IF(B914="","",EDATE(EOMONTH('Parâmetros'!$B$2,0)+1,MOD(ROW()-6,12)))</f>
        <v/>
      </c>
      <c r="B91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14" s="43">
        <f>IF(B914="","",INDEX('Parâmetros'!$B$18:$B$117,MATCH(B914,'Parâmetros'!$A$18:$A$117,0)))</f>
        <v/>
      </c>
      <c r="D914" s="43">
        <f>IF(B914="","",INDEX('Parâmetros'!$I$18:$I$117,MATCH(B914,'Parâmetros'!$A$18:$A$117,0)))</f>
        <v/>
      </c>
      <c r="E914" s="44">
        <f>IF(B914="","",IF(COUNTIFS('Histórico'!$B$6:$B$305,B914,'Histórico'!$A$6:$A$305,"&gt;="&amp;EDATE(EOMONTH('Parâmetros'!$B$2,0)+1,-'Parâmetros'!$B$4),'Histórico'!$A$6:$A$305,"&lt;="&amp;'Parâmetros'!$B$2,'Histórico'!$L$6:$L$305,"OK")&gt;='Parâmetros'!$B$11,AVERAGEIFS('Histórico'!$H$6:$H$305,'Histórico'!$B$6:$B$305,B914,'Histórico'!$A$6:$A$305,"&gt;="&amp;EDATE(EOMONTH('Parâmetros'!$B$2,0)+1,-'Parâmetros'!$B$4),'Histórico'!$A$6:$A$305,"&lt;="&amp;'Parâmetros'!$B$2,'Histórico'!$L$6:$L$305,"OK"),IF(INDEX('Parâmetros'!$G$18:$G$117,MATCH(B914,'Parâmetros'!$A$18:$A$117,0))="","",INDEX('Parâmetros'!$G$18:$G$117,MATCH(B914,'Parâmetros'!$A$18:$A$117,0)))))</f>
        <v/>
      </c>
      <c r="F914" s="45">
        <f>IF(B914="","",IF(COUNTIFS('Histórico'!$B$6:$B$305,B914,'Histórico'!$L$6:$L$305,"OK",'Histórico'!$M$6:$M$305,MONTH(A914),'Histórico'!$A$6:$A$305,"&lt;="&amp;'Parâmetros'!$B$2)&gt;='Parâmetros'!$B$12,MAX('Parâmetros'!$B$13,MIN('Parâmetros'!$B$14,IFERROR(AVERAGEIFS('Histórico'!$H$6:$H$305,'Histórico'!$B$6:$B$305,B914,'Histórico'!$L$6:$L$305,"OK",'Histórico'!$M$6:$M$305,MONTH(A914),'Histórico'!$A$6:$A$305,"&lt;="&amp;'Parâmetros'!$B$2)/AVERAGEIFS('Histórico'!$H$6:$H$305,'Histórico'!$B$6:$B$305,B914,'Histórico'!$L$6:$L$305,"OK",'Histórico'!$A$6:$A$305,"&lt;="&amp;'Parâmetros'!$B$2),1))),1))</f>
        <v/>
      </c>
      <c r="G914" s="45">
        <f>IF(OR(A914="",B914=""),"",MAX(0.1,1+SUMPRODUCT(--('Eventos'!$B$6:$B$105&lt;=EOMONTH(A914,0)),--('Eventos'!$C$6:$C$105&gt;=A914),--((('Eventos'!$D$6:$D$105=B914)+('Eventos'!$D$6:$D$105="TODOS"))&gt;0),--('Eventos'!$G$6:$G$105="Ativo"),--('Eventos'!$I$6:$I$105="OK"),'Eventos'!$F$6:$F$105)))</f>
        <v/>
      </c>
      <c r="H914" s="44">
        <f>IF(OR(B914="",E914=""),"",MAX(0,E914*F914*G914))</f>
        <v/>
      </c>
      <c r="I914" s="44">
        <f>IF(H914="","",H914*'Parâmetros'!$B$6)</f>
        <v/>
      </c>
      <c r="J914" s="44">
        <f>IF(H914="","",H914*'Parâmetros'!$B$7)</f>
        <v/>
      </c>
      <c r="K914" s="44">
        <f>IF(H914="","",H914*'Parâmetros'!$B$8)</f>
        <v/>
      </c>
      <c r="L914" s="44">
        <f>IF(H914="","",IF('Parâmetros'!$B$5="Conservador",I914,IF('Parâmetros'!$B$5="Otimista",K914,J914)))</f>
        <v/>
      </c>
      <c r="M914" s="46">
        <f>IF(B914="","",IF(COUNTIFS('Histórico'!$B$6:$B$305,B914,'Histórico'!$J$6:$J$305,"&lt;&gt;")&gt;='Parâmetros'!$B$10,AVERAGEIFS('Histórico'!$K$6:$K$305,'Histórico'!$B$6:$B$305,B914,'Histórico'!$J$6:$J$305,"&lt;&gt;"),'Parâmetros'!$B$9))</f>
        <v/>
      </c>
      <c r="N914" s="44">
        <f>IF(L914="","",MAX(0,L914*(1-M914)))</f>
        <v/>
      </c>
      <c r="O914" s="44">
        <f>IF(L914="","",L914*(1+M914))</f>
        <v/>
      </c>
      <c r="P914" s="44">
        <f>IF(L914="","",IF(INDEX('Parâmetros'!$E$18:$E$117,MATCH(B914,'Parâmetros'!$A$18:$A$117,0))="","",INDEX('Parâmetros'!$E$18:$E$117,MATCH(B914,'Parâmetros'!$A$18:$A$117,0))+N(INDEX('Parâmetros'!$F$18:$F$117,MATCH(B914,'Parâmetros'!$A$18:$A$117,0)))-SUMIFS($L$6:L914,$B$6:B914,B914,$A$6:A914,"&lt;="&amp;A914)))</f>
        <v/>
      </c>
      <c r="Q914" s="44">
        <f>IF(P914="","",MAX(0,-P914))</f>
        <v/>
      </c>
      <c r="R914" s="43">
        <f>IF(B914="","",IF(L914="","SEM BASE",IF(P914="","ESTOQUE NÃO INFORMADO",IF(P914&lt;0,"RUPTURA PREVISTA",IF(D914="Sem histórico","USAR DEMANDA INICIAL",IF(D914="Histórico insuficiente","HISTÓRICO INSUFICIENTE","OK"))))))</f>
        <v/>
      </c>
    </row>
    <row r="915">
      <c r="A915" s="42">
        <f>IF(B915="","",EDATE(EOMONTH('Parâmetros'!$B$2,0)+1,MOD(ROW()-6,12)))</f>
        <v/>
      </c>
      <c r="B91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15" s="43">
        <f>IF(B915="","",INDEX('Parâmetros'!$B$18:$B$117,MATCH(B915,'Parâmetros'!$A$18:$A$117,0)))</f>
        <v/>
      </c>
      <c r="D915" s="43">
        <f>IF(B915="","",INDEX('Parâmetros'!$I$18:$I$117,MATCH(B915,'Parâmetros'!$A$18:$A$117,0)))</f>
        <v/>
      </c>
      <c r="E915" s="44">
        <f>IF(B915="","",IF(COUNTIFS('Histórico'!$B$6:$B$305,B915,'Histórico'!$A$6:$A$305,"&gt;="&amp;EDATE(EOMONTH('Parâmetros'!$B$2,0)+1,-'Parâmetros'!$B$4),'Histórico'!$A$6:$A$305,"&lt;="&amp;'Parâmetros'!$B$2,'Histórico'!$L$6:$L$305,"OK")&gt;='Parâmetros'!$B$11,AVERAGEIFS('Histórico'!$H$6:$H$305,'Histórico'!$B$6:$B$305,B915,'Histórico'!$A$6:$A$305,"&gt;="&amp;EDATE(EOMONTH('Parâmetros'!$B$2,0)+1,-'Parâmetros'!$B$4),'Histórico'!$A$6:$A$305,"&lt;="&amp;'Parâmetros'!$B$2,'Histórico'!$L$6:$L$305,"OK"),IF(INDEX('Parâmetros'!$G$18:$G$117,MATCH(B915,'Parâmetros'!$A$18:$A$117,0))="","",INDEX('Parâmetros'!$G$18:$G$117,MATCH(B915,'Parâmetros'!$A$18:$A$117,0)))))</f>
        <v/>
      </c>
      <c r="F915" s="45">
        <f>IF(B915="","",IF(COUNTIFS('Histórico'!$B$6:$B$305,B915,'Histórico'!$L$6:$L$305,"OK",'Histórico'!$M$6:$M$305,MONTH(A915),'Histórico'!$A$6:$A$305,"&lt;="&amp;'Parâmetros'!$B$2)&gt;='Parâmetros'!$B$12,MAX('Parâmetros'!$B$13,MIN('Parâmetros'!$B$14,IFERROR(AVERAGEIFS('Histórico'!$H$6:$H$305,'Histórico'!$B$6:$B$305,B915,'Histórico'!$L$6:$L$305,"OK",'Histórico'!$M$6:$M$305,MONTH(A915),'Histórico'!$A$6:$A$305,"&lt;="&amp;'Parâmetros'!$B$2)/AVERAGEIFS('Histórico'!$H$6:$H$305,'Histórico'!$B$6:$B$305,B915,'Histórico'!$L$6:$L$305,"OK",'Histórico'!$A$6:$A$305,"&lt;="&amp;'Parâmetros'!$B$2),1))),1))</f>
        <v/>
      </c>
      <c r="G915" s="45">
        <f>IF(OR(A915="",B915=""),"",MAX(0.1,1+SUMPRODUCT(--('Eventos'!$B$6:$B$105&lt;=EOMONTH(A915,0)),--('Eventos'!$C$6:$C$105&gt;=A915),--((('Eventos'!$D$6:$D$105=B915)+('Eventos'!$D$6:$D$105="TODOS"))&gt;0),--('Eventos'!$G$6:$G$105="Ativo"),--('Eventos'!$I$6:$I$105="OK"),'Eventos'!$F$6:$F$105)))</f>
        <v/>
      </c>
      <c r="H915" s="44">
        <f>IF(OR(B915="",E915=""),"",MAX(0,E915*F915*G915))</f>
        <v/>
      </c>
      <c r="I915" s="44">
        <f>IF(H915="","",H915*'Parâmetros'!$B$6)</f>
        <v/>
      </c>
      <c r="J915" s="44">
        <f>IF(H915="","",H915*'Parâmetros'!$B$7)</f>
        <v/>
      </c>
      <c r="K915" s="44">
        <f>IF(H915="","",H915*'Parâmetros'!$B$8)</f>
        <v/>
      </c>
      <c r="L915" s="44">
        <f>IF(H915="","",IF('Parâmetros'!$B$5="Conservador",I915,IF('Parâmetros'!$B$5="Otimista",K915,J915)))</f>
        <v/>
      </c>
      <c r="M915" s="46">
        <f>IF(B915="","",IF(COUNTIFS('Histórico'!$B$6:$B$305,B915,'Histórico'!$J$6:$J$305,"&lt;&gt;")&gt;='Parâmetros'!$B$10,AVERAGEIFS('Histórico'!$K$6:$K$305,'Histórico'!$B$6:$B$305,B915,'Histórico'!$J$6:$J$305,"&lt;&gt;"),'Parâmetros'!$B$9))</f>
        <v/>
      </c>
      <c r="N915" s="44">
        <f>IF(L915="","",MAX(0,L915*(1-M915)))</f>
        <v/>
      </c>
      <c r="O915" s="44">
        <f>IF(L915="","",L915*(1+M915))</f>
        <v/>
      </c>
      <c r="P915" s="44">
        <f>IF(L915="","",IF(INDEX('Parâmetros'!$E$18:$E$117,MATCH(B915,'Parâmetros'!$A$18:$A$117,0))="","",INDEX('Parâmetros'!$E$18:$E$117,MATCH(B915,'Parâmetros'!$A$18:$A$117,0))+N(INDEX('Parâmetros'!$F$18:$F$117,MATCH(B915,'Parâmetros'!$A$18:$A$117,0)))-SUMIFS($L$6:L915,$B$6:B915,B915,$A$6:A915,"&lt;="&amp;A915)))</f>
        <v/>
      </c>
      <c r="Q915" s="44">
        <f>IF(P915="","",MAX(0,-P915))</f>
        <v/>
      </c>
      <c r="R915" s="43">
        <f>IF(B915="","",IF(L915="","SEM BASE",IF(P915="","ESTOQUE NÃO INFORMADO",IF(P915&lt;0,"RUPTURA PREVISTA",IF(D915="Sem histórico","USAR DEMANDA INICIAL",IF(D915="Histórico insuficiente","HISTÓRICO INSUFICIENTE","OK"))))))</f>
        <v/>
      </c>
    </row>
    <row r="916">
      <c r="A916" s="42">
        <f>IF(B916="","",EDATE(EOMONTH('Parâmetros'!$B$2,0)+1,MOD(ROW()-6,12)))</f>
        <v/>
      </c>
      <c r="B91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16" s="43">
        <f>IF(B916="","",INDEX('Parâmetros'!$B$18:$B$117,MATCH(B916,'Parâmetros'!$A$18:$A$117,0)))</f>
        <v/>
      </c>
      <c r="D916" s="43">
        <f>IF(B916="","",INDEX('Parâmetros'!$I$18:$I$117,MATCH(B916,'Parâmetros'!$A$18:$A$117,0)))</f>
        <v/>
      </c>
      <c r="E916" s="44">
        <f>IF(B916="","",IF(COUNTIFS('Histórico'!$B$6:$B$305,B916,'Histórico'!$A$6:$A$305,"&gt;="&amp;EDATE(EOMONTH('Parâmetros'!$B$2,0)+1,-'Parâmetros'!$B$4),'Histórico'!$A$6:$A$305,"&lt;="&amp;'Parâmetros'!$B$2,'Histórico'!$L$6:$L$305,"OK")&gt;='Parâmetros'!$B$11,AVERAGEIFS('Histórico'!$H$6:$H$305,'Histórico'!$B$6:$B$305,B916,'Histórico'!$A$6:$A$305,"&gt;="&amp;EDATE(EOMONTH('Parâmetros'!$B$2,0)+1,-'Parâmetros'!$B$4),'Histórico'!$A$6:$A$305,"&lt;="&amp;'Parâmetros'!$B$2,'Histórico'!$L$6:$L$305,"OK"),IF(INDEX('Parâmetros'!$G$18:$G$117,MATCH(B916,'Parâmetros'!$A$18:$A$117,0))="","",INDEX('Parâmetros'!$G$18:$G$117,MATCH(B916,'Parâmetros'!$A$18:$A$117,0)))))</f>
        <v/>
      </c>
      <c r="F916" s="45">
        <f>IF(B916="","",IF(COUNTIFS('Histórico'!$B$6:$B$305,B916,'Histórico'!$L$6:$L$305,"OK",'Histórico'!$M$6:$M$305,MONTH(A916),'Histórico'!$A$6:$A$305,"&lt;="&amp;'Parâmetros'!$B$2)&gt;='Parâmetros'!$B$12,MAX('Parâmetros'!$B$13,MIN('Parâmetros'!$B$14,IFERROR(AVERAGEIFS('Histórico'!$H$6:$H$305,'Histórico'!$B$6:$B$305,B916,'Histórico'!$L$6:$L$305,"OK",'Histórico'!$M$6:$M$305,MONTH(A916),'Histórico'!$A$6:$A$305,"&lt;="&amp;'Parâmetros'!$B$2)/AVERAGEIFS('Histórico'!$H$6:$H$305,'Histórico'!$B$6:$B$305,B916,'Histórico'!$L$6:$L$305,"OK",'Histórico'!$A$6:$A$305,"&lt;="&amp;'Parâmetros'!$B$2),1))),1))</f>
        <v/>
      </c>
      <c r="G916" s="45">
        <f>IF(OR(A916="",B916=""),"",MAX(0.1,1+SUMPRODUCT(--('Eventos'!$B$6:$B$105&lt;=EOMONTH(A916,0)),--('Eventos'!$C$6:$C$105&gt;=A916),--((('Eventos'!$D$6:$D$105=B916)+('Eventos'!$D$6:$D$105="TODOS"))&gt;0),--('Eventos'!$G$6:$G$105="Ativo"),--('Eventos'!$I$6:$I$105="OK"),'Eventos'!$F$6:$F$105)))</f>
        <v/>
      </c>
      <c r="H916" s="44">
        <f>IF(OR(B916="",E916=""),"",MAX(0,E916*F916*G916))</f>
        <v/>
      </c>
      <c r="I916" s="44">
        <f>IF(H916="","",H916*'Parâmetros'!$B$6)</f>
        <v/>
      </c>
      <c r="J916" s="44">
        <f>IF(H916="","",H916*'Parâmetros'!$B$7)</f>
        <v/>
      </c>
      <c r="K916" s="44">
        <f>IF(H916="","",H916*'Parâmetros'!$B$8)</f>
        <v/>
      </c>
      <c r="L916" s="44">
        <f>IF(H916="","",IF('Parâmetros'!$B$5="Conservador",I916,IF('Parâmetros'!$B$5="Otimista",K916,J916)))</f>
        <v/>
      </c>
      <c r="M916" s="46">
        <f>IF(B916="","",IF(COUNTIFS('Histórico'!$B$6:$B$305,B916,'Histórico'!$J$6:$J$305,"&lt;&gt;")&gt;='Parâmetros'!$B$10,AVERAGEIFS('Histórico'!$K$6:$K$305,'Histórico'!$B$6:$B$305,B916,'Histórico'!$J$6:$J$305,"&lt;&gt;"),'Parâmetros'!$B$9))</f>
        <v/>
      </c>
      <c r="N916" s="44">
        <f>IF(L916="","",MAX(0,L916*(1-M916)))</f>
        <v/>
      </c>
      <c r="O916" s="44">
        <f>IF(L916="","",L916*(1+M916))</f>
        <v/>
      </c>
      <c r="P916" s="44">
        <f>IF(L916="","",IF(INDEX('Parâmetros'!$E$18:$E$117,MATCH(B916,'Parâmetros'!$A$18:$A$117,0))="","",INDEX('Parâmetros'!$E$18:$E$117,MATCH(B916,'Parâmetros'!$A$18:$A$117,0))+N(INDEX('Parâmetros'!$F$18:$F$117,MATCH(B916,'Parâmetros'!$A$18:$A$117,0)))-SUMIFS($L$6:L916,$B$6:B916,B916,$A$6:A916,"&lt;="&amp;A916)))</f>
        <v/>
      </c>
      <c r="Q916" s="44">
        <f>IF(P916="","",MAX(0,-P916))</f>
        <v/>
      </c>
      <c r="R916" s="43">
        <f>IF(B916="","",IF(L916="","SEM BASE",IF(P916="","ESTOQUE NÃO INFORMADO",IF(P916&lt;0,"RUPTURA PREVISTA",IF(D916="Sem histórico","USAR DEMANDA INICIAL",IF(D916="Histórico insuficiente","HISTÓRICO INSUFICIENTE","OK"))))))</f>
        <v/>
      </c>
    </row>
    <row r="917">
      <c r="A917" s="42">
        <f>IF(B917="","",EDATE(EOMONTH('Parâmetros'!$B$2,0)+1,MOD(ROW()-6,12)))</f>
        <v/>
      </c>
      <c r="B91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17" s="43">
        <f>IF(B917="","",INDEX('Parâmetros'!$B$18:$B$117,MATCH(B917,'Parâmetros'!$A$18:$A$117,0)))</f>
        <v/>
      </c>
      <c r="D917" s="43">
        <f>IF(B917="","",INDEX('Parâmetros'!$I$18:$I$117,MATCH(B917,'Parâmetros'!$A$18:$A$117,0)))</f>
        <v/>
      </c>
      <c r="E917" s="44">
        <f>IF(B917="","",IF(COUNTIFS('Histórico'!$B$6:$B$305,B917,'Histórico'!$A$6:$A$305,"&gt;="&amp;EDATE(EOMONTH('Parâmetros'!$B$2,0)+1,-'Parâmetros'!$B$4),'Histórico'!$A$6:$A$305,"&lt;="&amp;'Parâmetros'!$B$2,'Histórico'!$L$6:$L$305,"OK")&gt;='Parâmetros'!$B$11,AVERAGEIFS('Histórico'!$H$6:$H$305,'Histórico'!$B$6:$B$305,B917,'Histórico'!$A$6:$A$305,"&gt;="&amp;EDATE(EOMONTH('Parâmetros'!$B$2,0)+1,-'Parâmetros'!$B$4),'Histórico'!$A$6:$A$305,"&lt;="&amp;'Parâmetros'!$B$2,'Histórico'!$L$6:$L$305,"OK"),IF(INDEX('Parâmetros'!$G$18:$G$117,MATCH(B917,'Parâmetros'!$A$18:$A$117,0))="","",INDEX('Parâmetros'!$G$18:$G$117,MATCH(B917,'Parâmetros'!$A$18:$A$117,0)))))</f>
        <v/>
      </c>
      <c r="F917" s="45">
        <f>IF(B917="","",IF(COUNTIFS('Histórico'!$B$6:$B$305,B917,'Histórico'!$L$6:$L$305,"OK",'Histórico'!$M$6:$M$305,MONTH(A917),'Histórico'!$A$6:$A$305,"&lt;="&amp;'Parâmetros'!$B$2)&gt;='Parâmetros'!$B$12,MAX('Parâmetros'!$B$13,MIN('Parâmetros'!$B$14,IFERROR(AVERAGEIFS('Histórico'!$H$6:$H$305,'Histórico'!$B$6:$B$305,B917,'Histórico'!$L$6:$L$305,"OK",'Histórico'!$M$6:$M$305,MONTH(A917),'Histórico'!$A$6:$A$305,"&lt;="&amp;'Parâmetros'!$B$2)/AVERAGEIFS('Histórico'!$H$6:$H$305,'Histórico'!$B$6:$B$305,B917,'Histórico'!$L$6:$L$305,"OK",'Histórico'!$A$6:$A$305,"&lt;="&amp;'Parâmetros'!$B$2),1))),1))</f>
        <v/>
      </c>
      <c r="G917" s="45">
        <f>IF(OR(A917="",B917=""),"",MAX(0.1,1+SUMPRODUCT(--('Eventos'!$B$6:$B$105&lt;=EOMONTH(A917,0)),--('Eventos'!$C$6:$C$105&gt;=A917),--((('Eventos'!$D$6:$D$105=B917)+('Eventos'!$D$6:$D$105="TODOS"))&gt;0),--('Eventos'!$G$6:$G$105="Ativo"),--('Eventos'!$I$6:$I$105="OK"),'Eventos'!$F$6:$F$105)))</f>
        <v/>
      </c>
      <c r="H917" s="44">
        <f>IF(OR(B917="",E917=""),"",MAX(0,E917*F917*G917))</f>
        <v/>
      </c>
      <c r="I917" s="44">
        <f>IF(H917="","",H917*'Parâmetros'!$B$6)</f>
        <v/>
      </c>
      <c r="J917" s="44">
        <f>IF(H917="","",H917*'Parâmetros'!$B$7)</f>
        <v/>
      </c>
      <c r="K917" s="44">
        <f>IF(H917="","",H917*'Parâmetros'!$B$8)</f>
        <v/>
      </c>
      <c r="L917" s="44">
        <f>IF(H917="","",IF('Parâmetros'!$B$5="Conservador",I917,IF('Parâmetros'!$B$5="Otimista",K917,J917)))</f>
        <v/>
      </c>
      <c r="M917" s="46">
        <f>IF(B917="","",IF(COUNTIFS('Histórico'!$B$6:$B$305,B917,'Histórico'!$J$6:$J$305,"&lt;&gt;")&gt;='Parâmetros'!$B$10,AVERAGEIFS('Histórico'!$K$6:$K$305,'Histórico'!$B$6:$B$305,B917,'Histórico'!$J$6:$J$305,"&lt;&gt;"),'Parâmetros'!$B$9))</f>
        <v/>
      </c>
      <c r="N917" s="44">
        <f>IF(L917="","",MAX(0,L917*(1-M917)))</f>
        <v/>
      </c>
      <c r="O917" s="44">
        <f>IF(L917="","",L917*(1+M917))</f>
        <v/>
      </c>
      <c r="P917" s="44">
        <f>IF(L917="","",IF(INDEX('Parâmetros'!$E$18:$E$117,MATCH(B917,'Parâmetros'!$A$18:$A$117,0))="","",INDEX('Parâmetros'!$E$18:$E$117,MATCH(B917,'Parâmetros'!$A$18:$A$117,0))+N(INDEX('Parâmetros'!$F$18:$F$117,MATCH(B917,'Parâmetros'!$A$18:$A$117,0)))-SUMIFS($L$6:L917,$B$6:B917,B917,$A$6:A917,"&lt;="&amp;A917)))</f>
        <v/>
      </c>
      <c r="Q917" s="44">
        <f>IF(P917="","",MAX(0,-P917))</f>
        <v/>
      </c>
      <c r="R917" s="43">
        <f>IF(B917="","",IF(L917="","SEM BASE",IF(P917="","ESTOQUE NÃO INFORMADO",IF(P917&lt;0,"RUPTURA PREVISTA",IF(D917="Sem histórico","USAR DEMANDA INICIAL",IF(D917="Histórico insuficiente","HISTÓRICO INSUFICIENTE","OK"))))))</f>
        <v/>
      </c>
    </row>
    <row r="918">
      <c r="A918" s="42">
        <f>IF(B918="","",EDATE(EOMONTH('Parâmetros'!$B$2,0)+1,MOD(ROW()-6,12)))</f>
        <v/>
      </c>
      <c r="B91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18" s="43">
        <f>IF(B918="","",INDEX('Parâmetros'!$B$18:$B$117,MATCH(B918,'Parâmetros'!$A$18:$A$117,0)))</f>
        <v/>
      </c>
      <c r="D918" s="43">
        <f>IF(B918="","",INDEX('Parâmetros'!$I$18:$I$117,MATCH(B918,'Parâmetros'!$A$18:$A$117,0)))</f>
        <v/>
      </c>
      <c r="E918" s="44">
        <f>IF(B918="","",IF(COUNTIFS('Histórico'!$B$6:$B$305,B918,'Histórico'!$A$6:$A$305,"&gt;="&amp;EDATE(EOMONTH('Parâmetros'!$B$2,0)+1,-'Parâmetros'!$B$4),'Histórico'!$A$6:$A$305,"&lt;="&amp;'Parâmetros'!$B$2,'Histórico'!$L$6:$L$305,"OK")&gt;='Parâmetros'!$B$11,AVERAGEIFS('Histórico'!$H$6:$H$305,'Histórico'!$B$6:$B$305,B918,'Histórico'!$A$6:$A$305,"&gt;="&amp;EDATE(EOMONTH('Parâmetros'!$B$2,0)+1,-'Parâmetros'!$B$4),'Histórico'!$A$6:$A$305,"&lt;="&amp;'Parâmetros'!$B$2,'Histórico'!$L$6:$L$305,"OK"),IF(INDEX('Parâmetros'!$G$18:$G$117,MATCH(B918,'Parâmetros'!$A$18:$A$117,0))="","",INDEX('Parâmetros'!$G$18:$G$117,MATCH(B918,'Parâmetros'!$A$18:$A$117,0)))))</f>
        <v/>
      </c>
      <c r="F918" s="45">
        <f>IF(B918="","",IF(COUNTIFS('Histórico'!$B$6:$B$305,B918,'Histórico'!$L$6:$L$305,"OK",'Histórico'!$M$6:$M$305,MONTH(A918),'Histórico'!$A$6:$A$305,"&lt;="&amp;'Parâmetros'!$B$2)&gt;='Parâmetros'!$B$12,MAX('Parâmetros'!$B$13,MIN('Parâmetros'!$B$14,IFERROR(AVERAGEIFS('Histórico'!$H$6:$H$305,'Histórico'!$B$6:$B$305,B918,'Histórico'!$L$6:$L$305,"OK",'Histórico'!$M$6:$M$305,MONTH(A918),'Histórico'!$A$6:$A$305,"&lt;="&amp;'Parâmetros'!$B$2)/AVERAGEIFS('Histórico'!$H$6:$H$305,'Histórico'!$B$6:$B$305,B918,'Histórico'!$L$6:$L$305,"OK",'Histórico'!$A$6:$A$305,"&lt;="&amp;'Parâmetros'!$B$2),1))),1))</f>
        <v/>
      </c>
      <c r="G918" s="45">
        <f>IF(OR(A918="",B918=""),"",MAX(0.1,1+SUMPRODUCT(--('Eventos'!$B$6:$B$105&lt;=EOMONTH(A918,0)),--('Eventos'!$C$6:$C$105&gt;=A918),--((('Eventos'!$D$6:$D$105=B918)+('Eventos'!$D$6:$D$105="TODOS"))&gt;0),--('Eventos'!$G$6:$G$105="Ativo"),--('Eventos'!$I$6:$I$105="OK"),'Eventos'!$F$6:$F$105)))</f>
        <v/>
      </c>
      <c r="H918" s="44">
        <f>IF(OR(B918="",E918=""),"",MAX(0,E918*F918*G918))</f>
        <v/>
      </c>
      <c r="I918" s="44">
        <f>IF(H918="","",H918*'Parâmetros'!$B$6)</f>
        <v/>
      </c>
      <c r="J918" s="44">
        <f>IF(H918="","",H918*'Parâmetros'!$B$7)</f>
        <v/>
      </c>
      <c r="K918" s="44">
        <f>IF(H918="","",H918*'Parâmetros'!$B$8)</f>
        <v/>
      </c>
      <c r="L918" s="44">
        <f>IF(H918="","",IF('Parâmetros'!$B$5="Conservador",I918,IF('Parâmetros'!$B$5="Otimista",K918,J918)))</f>
        <v/>
      </c>
      <c r="M918" s="46">
        <f>IF(B918="","",IF(COUNTIFS('Histórico'!$B$6:$B$305,B918,'Histórico'!$J$6:$J$305,"&lt;&gt;")&gt;='Parâmetros'!$B$10,AVERAGEIFS('Histórico'!$K$6:$K$305,'Histórico'!$B$6:$B$305,B918,'Histórico'!$J$6:$J$305,"&lt;&gt;"),'Parâmetros'!$B$9))</f>
        <v/>
      </c>
      <c r="N918" s="44">
        <f>IF(L918="","",MAX(0,L918*(1-M918)))</f>
        <v/>
      </c>
      <c r="O918" s="44">
        <f>IF(L918="","",L918*(1+M918))</f>
        <v/>
      </c>
      <c r="P918" s="44">
        <f>IF(L918="","",IF(INDEX('Parâmetros'!$E$18:$E$117,MATCH(B918,'Parâmetros'!$A$18:$A$117,0))="","",INDEX('Parâmetros'!$E$18:$E$117,MATCH(B918,'Parâmetros'!$A$18:$A$117,0))+N(INDEX('Parâmetros'!$F$18:$F$117,MATCH(B918,'Parâmetros'!$A$18:$A$117,0)))-SUMIFS($L$6:L918,$B$6:B918,B918,$A$6:A918,"&lt;="&amp;A918)))</f>
        <v/>
      </c>
      <c r="Q918" s="44">
        <f>IF(P918="","",MAX(0,-P918))</f>
        <v/>
      </c>
      <c r="R918" s="43">
        <f>IF(B918="","",IF(L918="","SEM BASE",IF(P918="","ESTOQUE NÃO INFORMADO",IF(P918&lt;0,"RUPTURA PREVISTA",IF(D918="Sem histórico","USAR DEMANDA INICIAL",IF(D918="Histórico insuficiente","HISTÓRICO INSUFICIENTE","OK"))))))</f>
        <v/>
      </c>
    </row>
    <row r="919">
      <c r="A919" s="42">
        <f>IF(B919="","",EDATE(EOMONTH('Parâmetros'!$B$2,0)+1,MOD(ROW()-6,12)))</f>
        <v/>
      </c>
      <c r="B91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19" s="43">
        <f>IF(B919="","",INDEX('Parâmetros'!$B$18:$B$117,MATCH(B919,'Parâmetros'!$A$18:$A$117,0)))</f>
        <v/>
      </c>
      <c r="D919" s="43">
        <f>IF(B919="","",INDEX('Parâmetros'!$I$18:$I$117,MATCH(B919,'Parâmetros'!$A$18:$A$117,0)))</f>
        <v/>
      </c>
      <c r="E919" s="44">
        <f>IF(B919="","",IF(COUNTIFS('Histórico'!$B$6:$B$305,B919,'Histórico'!$A$6:$A$305,"&gt;="&amp;EDATE(EOMONTH('Parâmetros'!$B$2,0)+1,-'Parâmetros'!$B$4),'Histórico'!$A$6:$A$305,"&lt;="&amp;'Parâmetros'!$B$2,'Histórico'!$L$6:$L$305,"OK")&gt;='Parâmetros'!$B$11,AVERAGEIFS('Histórico'!$H$6:$H$305,'Histórico'!$B$6:$B$305,B919,'Histórico'!$A$6:$A$305,"&gt;="&amp;EDATE(EOMONTH('Parâmetros'!$B$2,0)+1,-'Parâmetros'!$B$4),'Histórico'!$A$6:$A$305,"&lt;="&amp;'Parâmetros'!$B$2,'Histórico'!$L$6:$L$305,"OK"),IF(INDEX('Parâmetros'!$G$18:$G$117,MATCH(B919,'Parâmetros'!$A$18:$A$117,0))="","",INDEX('Parâmetros'!$G$18:$G$117,MATCH(B919,'Parâmetros'!$A$18:$A$117,0)))))</f>
        <v/>
      </c>
      <c r="F919" s="45">
        <f>IF(B919="","",IF(COUNTIFS('Histórico'!$B$6:$B$305,B919,'Histórico'!$L$6:$L$305,"OK",'Histórico'!$M$6:$M$305,MONTH(A919),'Histórico'!$A$6:$A$305,"&lt;="&amp;'Parâmetros'!$B$2)&gt;='Parâmetros'!$B$12,MAX('Parâmetros'!$B$13,MIN('Parâmetros'!$B$14,IFERROR(AVERAGEIFS('Histórico'!$H$6:$H$305,'Histórico'!$B$6:$B$305,B919,'Histórico'!$L$6:$L$305,"OK",'Histórico'!$M$6:$M$305,MONTH(A919),'Histórico'!$A$6:$A$305,"&lt;="&amp;'Parâmetros'!$B$2)/AVERAGEIFS('Histórico'!$H$6:$H$305,'Histórico'!$B$6:$B$305,B919,'Histórico'!$L$6:$L$305,"OK",'Histórico'!$A$6:$A$305,"&lt;="&amp;'Parâmetros'!$B$2),1))),1))</f>
        <v/>
      </c>
      <c r="G919" s="45">
        <f>IF(OR(A919="",B919=""),"",MAX(0.1,1+SUMPRODUCT(--('Eventos'!$B$6:$B$105&lt;=EOMONTH(A919,0)),--('Eventos'!$C$6:$C$105&gt;=A919),--((('Eventos'!$D$6:$D$105=B919)+('Eventos'!$D$6:$D$105="TODOS"))&gt;0),--('Eventos'!$G$6:$G$105="Ativo"),--('Eventos'!$I$6:$I$105="OK"),'Eventos'!$F$6:$F$105)))</f>
        <v/>
      </c>
      <c r="H919" s="44">
        <f>IF(OR(B919="",E919=""),"",MAX(0,E919*F919*G919))</f>
        <v/>
      </c>
      <c r="I919" s="44">
        <f>IF(H919="","",H919*'Parâmetros'!$B$6)</f>
        <v/>
      </c>
      <c r="J919" s="44">
        <f>IF(H919="","",H919*'Parâmetros'!$B$7)</f>
        <v/>
      </c>
      <c r="K919" s="44">
        <f>IF(H919="","",H919*'Parâmetros'!$B$8)</f>
        <v/>
      </c>
      <c r="L919" s="44">
        <f>IF(H919="","",IF('Parâmetros'!$B$5="Conservador",I919,IF('Parâmetros'!$B$5="Otimista",K919,J919)))</f>
        <v/>
      </c>
      <c r="M919" s="46">
        <f>IF(B919="","",IF(COUNTIFS('Histórico'!$B$6:$B$305,B919,'Histórico'!$J$6:$J$305,"&lt;&gt;")&gt;='Parâmetros'!$B$10,AVERAGEIFS('Histórico'!$K$6:$K$305,'Histórico'!$B$6:$B$305,B919,'Histórico'!$J$6:$J$305,"&lt;&gt;"),'Parâmetros'!$B$9))</f>
        <v/>
      </c>
      <c r="N919" s="44">
        <f>IF(L919="","",MAX(0,L919*(1-M919)))</f>
        <v/>
      </c>
      <c r="O919" s="44">
        <f>IF(L919="","",L919*(1+M919))</f>
        <v/>
      </c>
      <c r="P919" s="44">
        <f>IF(L919="","",IF(INDEX('Parâmetros'!$E$18:$E$117,MATCH(B919,'Parâmetros'!$A$18:$A$117,0))="","",INDEX('Parâmetros'!$E$18:$E$117,MATCH(B919,'Parâmetros'!$A$18:$A$117,0))+N(INDEX('Parâmetros'!$F$18:$F$117,MATCH(B919,'Parâmetros'!$A$18:$A$117,0)))-SUMIFS($L$6:L919,$B$6:B919,B919,$A$6:A919,"&lt;="&amp;A919)))</f>
        <v/>
      </c>
      <c r="Q919" s="44">
        <f>IF(P919="","",MAX(0,-P919))</f>
        <v/>
      </c>
      <c r="R919" s="43">
        <f>IF(B919="","",IF(L919="","SEM BASE",IF(P919="","ESTOQUE NÃO INFORMADO",IF(P919&lt;0,"RUPTURA PREVISTA",IF(D919="Sem histórico","USAR DEMANDA INICIAL",IF(D919="Histórico insuficiente","HISTÓRICO INSUFICIENTE","OK"))))))</f>
        <v/>
      </c>
    </row>
    <row r="920">
      <c r="A920" s="42">
        <f>IF(B920="","",EDATE(EOMONTH('Parâmetros'!$B$2,0)+1,MOD(ROW()-6,12)))</f>
        <v/>
      </c>
      <c r="B92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20" s="43">
        <f>IF(B920="","",INDEX('Parâmetros'!$B$18:$B$117,MATCH(B920,'Parâmetros'!$A$18:$A$117,0)))</f>
        <v/>
      </c>
      <c r="D920" s="43">
        <f>IF(B920="","",INDEX('Parâmetros'!$I$18:$I$117,MATCH(B920,'Parâmetros'!$A$18:$A$117,0)))</f>
        <v/>
      </c>
      <c r="E920" s="44">
        <f>IF(B920="","",IF(COUNTIFS('Histórico'!$B$6:$B$305,B920,'Histórico'!$A$6:$A$305,"&gt;="&amp;EDATE(EOMONTH('Parâmetros'!$B$2,0)+1,-'Parâmetros'!$B$4),'Histórico'!$A$6:$A$305,"&lt;="&amp;'Parâmetros'!$B$2,'Histórico'!$L$6:$L$305,"OK")&gt;='Parâmetros'!$B$11,AVERAGEIFS('Histórico'!$H$6:$H$305,'Histórico'!$B$6:$B$305,B920,'Histórico'!$A$6:$A$305,"&gt;="&amp;EDATE(EOMONTH('Parâmetros'!$B$2,0)+1,-'Parâmetros'!$B$4),'Histórico'!$A$6:$A$305,"&lt;="&amp;'Parâmetros'!$B$2,'Histórico'!$L$6:$L$305,"OK"),IF(INDEX('Parâmetros'!$G$18:$G$117,MATCH(B920,'Parâmetros'!$A$18:$A$117,0))="","",INDEX('Parâmetros'!$G$18:$G$117,MATCH(B920,'Parâmetros'!$A$18:$A$117,0)))))</f>
        <v/>
      </c>
      <c r="F920" s="45">
        <f>IF(B920="","",IF(COUNTIFS('Histórico'!$B$6:$B$305,B920,'Histórico'!$L$6:$L$305,"OK",'Histórico'!$M$6:$M$305,MONTH(A920),'Histórico'!$A$6:$A$305,"&lt;="&amp;'Parâmetros'!$B$2)&gt;='Parâmetros'!$B$12,MAX('Parâmetros'!$B$13,MIN('Parâmetros'!$B$14,IFERROR(AVERAGEIFS('Histórico'!$H$6:$H$305,'Histórico'!$B$6:$B$305,B920,'Histórico'!$L$6:$L$305,"OK",'Histórico'!$M$6:$M$305,MONTH(A920),'Histórico'!$A$6:$A$305,"&lt;="&amp;'Parâmetros'!$B$2)/AVERAGEIFS('Histórico'!$H$6:$H$305,'Histórico'!$B$6:$B$305,B920,'Histórico'!$L$6:$L$305,"OK",'Histórico'!$A$6:$A$305,"&lt;="&amp;'Parâmetros'!$B$2),1))),1))</f>
        <v/>
      </c>
      <c r="G920" s="45">
        <f>IF(OR(A920="",B920=""),"",MAX(0.1,1+SUMPRODUCT(--('Eventos'!$B$6:$B$105&lt;=EOMONTH(A920,0)),--('Eventos'!$C$6:$C$105&gt;=A920),--((('Eventos'!$D$6:$D$105=B920)+('Eventos'!$D$6:$D$105="TODOS"))&gt;0),--('Eventos'!$G$6:$G$105="Ativo"),--('Eventos'!$I$6:$I$105="OK"),'Eventos'!$F$6:$F$105)))</f>
        <v/>
      </c>
      <c r="H920" s="44">
        <f>IF(OR(B920="",E920=""),"",MAX(0,E920*F920*G920))</f>
        <v/>
      </c>
      <c r="I920" s="44">
        <f>IF(H920="","",H920*'Parâmetros'!$B$6)</f>
        <v/>
      </c>
      <c r="J920" s="44">
        <f>IF(H920="","",H920*'Parâmetros'!$B$7)</f>
        <v/>
      </c>
      <c r="K920" s="44">
        <f>IF(H920="","",H920*'Parâmetros'!$B$8)</f>
        <v/>
      </c>
      <c r="L920" s="44">
        <f>IF(H920="","",IF('Parâmetros'!$B$5="Conservador",I920,IF('Parâmetros'!$B$5="Otimista",K920,J920)))</f>
        <v/>
      </c>
      <c r="M920" s="46">
        <f>IF(B920="","",IF(COUNTIFS('Histórico'!$B$6:$B$305,B920,'Histórico'!$J$6:$J$305,"&lt;&gt;")&gt;='Parâmetros'!$B$10,AVERAGEIFS('Histórico'!$K$6:$K$305,'Histórico'!$B$6:$B$305,B920,'Histórico'!$J$6:$J$305,"&lt;&gt;"),'Parâmetros'!$B$9))</f>
        <v/>
      </c>
      <c r="N920" s="44">
        <f>IF(L920="","",MAX(0,L920*(1-M920)))</f>
        <v/>
      </c>
      <c r="O920" s="44">
        <f>IF(L920="","",L920*(1+M920))</f>
        <v/>
      </c>
      <c r="P920" s="44">
        <f>IF(L920="","",IF(INDEX('Parâmetros'!$E$18:$E$117,MATCH(B920,'Parâmetros'!$A$18:$A$117,0))="","",INDEX('Parâmetros'!$E$18:$E$117,MATCH(B920,'Parâmetros'!$A$18:$A$117,0))+N(INDEX('Parâmetros'!$F$18:$F$117,MATCH(B920,'Parâmetros'!$A$18:$A$117,0)))-SUMIFS($L$6:L920,$B$6:B920,B920,$A$6:A920,"&lt;="&amp;A920)))</f>
        <v/>
      </c>
      <c r="Q920" s="44">
        <f>IF(P920="","",MAX(0,-P920))</f>
        <v/>
      </c>
      <c r="R920" s="43">
        <f>IF(B920="","",IF(L920="","SEM BASE",IF(P920="","ESTOQUE NÃO INFORMADO",IF(P920&lt;0,"RUPTURA PREVISTA",IF(D920="Sem histórico","USAR DEMANDA INICIAL",IF(D920="Histórico insuficiente","HISTÓRICO INSUFICIENTE","OK"))))))</f>
        <v/>
      </c>
    </row>
    <row r="921">
      <c r="A921" s="42">
        <f>IF(B921="","",EDATE(EOMONTH('Parâmetros'!$B$2,0)+1,MOD(ROW()-6,12)))</f>
        <v/>
      </c>
      <c r="B92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21" s="43">
        <f>IF(B921="","",INDEX('Parâmetros'!$B$18:$B$117,MATCH(B921,'Parâmetros'!$A$18:$A$117,0)))</f>
        <v/>
      </c>
      <c r="D921" s="43">
        <f>IF(B921="","",INDEX('Parâmetros'!$I$18:$I$117,MATCH(B921,'Parâmetros'!$A$18:$A$117,0)))</f>
        <v/>
      </c>
      <c r="E921" s="44">
        <f>IF(B921="","",IF(COUNTIFS('Histórico'!$B$6:$B$305,B921,'Histórico'!$A$6:$A$305,"&gt;="&amp;EDATE(EOMONTH('Parâmetros'!$B$2,0)+1,-'Parâmetros'!$B$4),'Histórico'!$A$6:$A$305,"&lt;="&amp;'Parâmetros'!$B$2,'Histórico'!$L$6:$L$305,"OK")&gt;='Parâmetros'!$B$11,AVERAGEIFS('Histórico'!$H$6:$H$305,'Histórico'!$B$6:$B$305,B921,'Histórico'!$A$6:$A$305,"&gt;="&amp;EDATE(EOMONTH('Parâmetros'!$B$2,0)+1,-'Parâmetros'!$B$4),'Histórico'!$A$6:$A$305,"&lt;="&amp;'Parâmetros'!$B$2,'Histórico'!$L$6:$L$305,"OK"),IF(INDEX('Parâmetros'!$G$18:$G$117,MATCH(B921,'Parâmetros'!$A$18:$A$117,0))="","",INDEX('Parâmetros'!$G$18:$G$117,MATCH(B921,'Parâmetros'!$A$18:$A$117,0)))))</f>
        <v/>
      </c>
      <c r="F921" s="45">
        <f>IF(B921="","",IF(COUNTIFS('Histórico'!$B$6:$B$305,B921,'Histórico'!$L$6:$L$305,"OK",'Histórico'!$M$6:$M$305,MONTH(A921),'Histórico'!$A$6:$A$305,"&lt;="&amp;'Parâmetros'!$B$2)&gt;='Parâmetros'!$B$12,MAX('Parâmetros'!$B$13,MIN('Parâmetros'!$B$14,IFERROR(AVERAGEIFS('Histórico'!$H$6:$H$305,'Histórico'!$B$6:$B$305,B921,'Histórico'!$L$6:$L$305,"OK",'Histórico'!$M$6:$M$305,MONTH(A921),'Histórico'!$A$6:$A$305,"&lt;="&amp;'Parâmetros'!$B$2)/AVERAGEIFS('Histórico'!$H$6:$H$305,'Histórico'!$B$6:$B$305,B921,'Histórico'!$L$6:$L$305,"OK",'Histórico'!$A$6:$A$305,"&lt;="&amp;'Parâmetros'!$B$2),1))),1))</f>
        <v/>
      </c>
      <c r="G921" s="45">
        <f>IF(OR(A921="",B921=""),"",MAX(0.1,1+SUMPRODUCT(--('Eventos'!$B$6:$B$105&lt;=EOMONTH(A921,0)),--('Eventos'!$C$6:$C$105&gt;=A921),--((('Eventos'!$D$6:$D$105=B921)+('Eventos'!$D$6:$D$105="TODOS"))&gt;0),--('Eventos'!$G$6:$G$105="Ativo"),--('Eventos'!$I$6:$I$105="OK"),'Eventos'!$F$6:$F$105)))</f>
        <v/>
      </c>
      <c r="H921" s="44">
        <f>IF(OR(B921="",E921=""),"",MAX(0,E921*F921*G921))</f>
        <v/>
      </c>
      <c r="I921" s="44">
        <f>IF(H921="","",H921*'Parâmetros'!$B$6)</f>
        <v/>
      </c>
      <c r="J921" s="44">
        <f>IF(H921="","",H921*'Parâmetros'!$B$7)</f>
        <v/>
      </c>
      <c r="K921" s="44">
        <f>IF(H921="","",H921*'Parâmetros'!$B$8)</f>
        <v/>
      </c>
      <c r="L921" s="44">
        <f>IF(H921="","",IF('Parâmetros'!$B$5="Conservador",I921,IF('Parâmetros'!$B$5="Otimista",K921,J921)))</f>
        <v/>
      </c>
      <c r="M921" s="46">
        <f>IF(B921="","",IF(COUNTIFS('Histórico'!$B$6:$B$305,B921,'Histórico'!$J$6:$J$305,"&lt;&gt;")&gt;='Parâmetros'!$B$10,AVERAGEIFS('Histórico'!$K$6:$K$305,'Histórico'!$B$6:$B$305,B921,'Histórico'!$J$6:$J$305,"&lt;&gt;"),'Parâmetros'!$B$9))</f>
        <v/>
      </c>
      <c r="N921" s="44">
        <f>IF(L921="","",MAX(0,L921*(1-M921)))</f>
        <v/>
      </c>
      <c r="O921" s="44">
        <f>IF(L921="","",L921*(1+M921))</f>
        <v/>
      </c>
      <c r="P921" s="44">
        <f>IF(L921="","",IF(INDEX('Parâmetros'!$E$18:$E$117,MATCH(B921,'Parâmetros'!$A$18:$A$117,0))="","",INDEX('Parâmetros'!$E$18:$E$117,MATCH(B921,'Parâmetros'!$A$18:$A$117,0))+N(INDEX('Parâmetros'!$F$18:$F$117,MATCH(B921,'Parâmetros'!$A$18:$A$117,0)))-SUMIFS($L$6:L921,$B$6:B921,B921,$A$6:A921,"&lt;="&amp;A921)))</f>
        <v/>
      </c>
      <c r="Q921" s="44">
        <f>IF(P921="","",MAX(0,-P921))</f>
        <v/>
      </c>
      <c r="R921" s="43">
        <f>IF(B921="","",IF(L921="","SEM BASE",IF(P921="","ESTOQUE NÃO INFORMADO",IF(P921&lt;0,"RUPTURA PREVISTA",IF(D921="Sem histórico","USAR DEMANDA INICIAL",IF(D921="Histórico insuficiente","HISTÓRICO INSUFICIENTE","OK"))))))</f>
        <v/>
      </c>
    </row>
    <row r="922">
      <c r="A922" s="42">
        <f>IF(B922="","",EDATE(EOMONTH('Parâmetros'!$B$2,0)+1,MOD(ROW()-6,12)))</f>
        <v/>
      </c>
      <c r="B92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22" s="43">
        <f>IF(B922="","",INDEX('Parâmetros'!$B$18:$B$117,MATCH(B922,'Parâmetros'!$A$18:$A$117,0)))</f>
        <v/>
      </c>
      <c r="D922" s="43">
        <f>IF(B922="","",INDEX('Parâmetros'!$I$18:$I$117,MATCH(B922,'Parâmetros'!$A$18:$A$117,0)))</f>
        <v/>
      </c>
      <c r="E922" s="44">
        <f>IF(B922="","",IF(COUNTIFS('Histórico'!$B$6:$B$305,B922,'Histórico'!$A$6:$A$305,"&gt;="&amp;EDATE(EOMONTH('Parâmetros'!$B$2,0)+1,-'Parâmetros'!$B$4),'Histórico'!$A$6:$A$305,"&lt;="&amp;'Parâmetros'!$B$2,'Histórico'!$L$6:$L$305,"OK")&gt;='Parâmetros'!$B$11,AVERAGEIFS('Histórico'!$H$6:$H$305,'Histórico'!$B$6:$B$305,B922,'Histórico'!$A$6:$A$305,"&gt;="&amp;EDATE(EOMONTH('Parâmetros'!$B$2,0)+1,-'Parâmetros'!$B$4),'Histórico'!$A$6:$A$305,"&lt;="&amp;'Parâmetros'!$B$2,'Histórico'!$L$6:$L$305,"OK"),IF(INDEX('Parâmetros'!$G$18:$G$117,MATCH(B922,'Parâmetros'!$A$18:$A$117,0))="","",INDEX('Parâmetros'!$G$18:$G$117,MATCH(B922,'Parâmetros'!$A$18:$A$117,0)))))</f>
        <v/>
      </c>
      <c r="F922" s="45">
        <f>IF(B922="","",IF(COUNTIFS('Histórico'!$B$6:$B$305,B922,'Histórico'!$L$6:$L$305,"OK",'Histórico'!$M$6:$M$305,MONTH(A922),'Histórico'!$A$6:$A$305,"&lt;="&amp;'Parâmetros'!$B$2)&gt;='Parâmetros'!$B$12,MAX('Parâmetros'!$B$13,MIN('Parâmetros'!$B$14,IFERROR(AVERAGEIFS('Histórico'!$H$6:$H$305,'Histórico'!$B$6:$B$305,B922,'Histórico'!$L$6:$L$305,"OK",'Histórico'!$M$6:$M$305,MONTH(A922),'Histórico'!$A$6:$A$305,"&lt;="&amp;'Parâmetros'!$B$2)/AVERAGEIFS('Histórico'!$H$6:$H$305,'Histórico'!$B$6:$B$305,B922,'Histórico'!$L$6:$L$305,"OK",'Histórico'!$A$6:$A$305,"&lt;="&amp;'Parâmetros'!$B$2),1))),1))</f>
        <v/>
      </c>
      <c r="G922" s="45">
        <f>IF(OR(A922="",B922=""),"",MAX(0.1,1+SUMPRODUCT(--('Eventos'!$B$6:$B$105&lt;=EOMONTH(A922,0)),--('Eventos'!$C$6:$C$105&gt;=A922),--((('Eventos'!$D$6:$D$105=B922)+('Eventos'!$D$6:$D$105="TODOS"))&gt;0),--('Eventos'!$G$6:$G$105="Ativo"),--('Eventos'!$I$6:$I$105="OK"),'Eventos'!$F$6:$F$105)))</f>
        <v/>
      </c>
      <c r="H922" s="44">
        <f>IF(OR(B922="",E922=""),"",MAX(0,E922*F922*G922))</f>
        <v/>
      </c>
      <c r="I922" s="44">
        <f>IF(H922="","",H922*'Parâmetros'!$B$6)</f>
        <v/>
      </c>
      <c r="J922" s="44">
        <f>IF(H922="","",H922*'Parâmetros'!$B$7)</f>
        <v/>
      </c>
      <c r="K922" s="44">
        <f>IF(H922="","",H922*'Parâmetros'!$B$8)</f>
        <v/>
      </c>
      <c r="L922" s="44">
        <f>IF(H922="","",IF('Parâmetros'!$B$5="Conservador",I922,IF('Parâmetros'!$B$5="Otimista",K922,J922)))</f>
        <v/>
      </c>
      <c r="M922" s="46">
        <f>IF(B922="","",IF(COUNTIFS('Histórico'!$B$6:$B$305,B922,'Histórico'!$J$6:$J$305,"&lt;&gt;")&gt;='Parâmetros'!$B$10,AVERAGEIFS('Histórico'!$K$6:$K$305,'Histórico'!$B$6:$B$305,B922,'Histórico'!$J$6:$J$305,"&lt;&gt;"),'Parâmetros'!$B$9))</f>
        <v/>
      </c>
      <c r="N922" s="44">
        <f>IF(L922="","",MAX(0,L922*(1-M922)))</f>
        <v/>
      </c>
      <c r="O922" s="44">
        <f>IF(L922="","",L922*(1+M922))</f>
        <v/>
      </c>
      <c r="P922" s="44">
        <f>IF(L922="","",IF(INDEX('Parâmetros'!$E$18:$E$117,MATCH(B922,'Parâmetros'!$A$18:$A$117,0))="","",INDEX('Parâmetros'!$E$18:$E$117,MATCH(B922,'Parâmetros'!$A$18:$A$117,0))+N(INDEX('Parâmetros'!$F$18:$F$117,MATCH(B922,'Parâmetros'!$A$18:$A$117,0)))-SUMIFS($L$6:L922,$B$6:B922,B922,$A$6:A922,"&lt;="&amp;A922)))</f>
        <v/>
      </c>
      <c r="Q922" s="44">
        <f>IF(P922="","",MAX(0,-P922))</f>
        <v/>
      </c>
      <c r="R922" s="43">
        <f>IF(B922="","",IF(L922="","SEM BASE",IF(P922="","ESTOQUE NÃO INFORMADO",IF(P922&lt;0,"RUPTURA PREVISTA",IF(D922="Sem histórico","USAR DEMANDA INICIAL",IF(D922="Histórico insuficiente","HISTÓRICO INSUFICIENTE","OK"))))))</f>
        <v/>
      </c>
    </row>
    <row r="923">
      <c r="A923" s="42">
        <f>IF(B923="","",EDATE(EOMONTH('Parâmetros'!$B$2,0)+1,MOD(ROW()-6,12)))</f>
        <v/>
      </c>
      <c r="B92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23" s="43">
        <f>IF(B923="","",INDEX('Parâmetros'!$B$18:$B$117,MATCH(B923,'Parâmetros'!$A$18:$A$117,0)))</f>
        <v/>
      </c>
      <c r="D923" s="43">
        <f>IF(B923="","",INDEX('Parâmetros'!$I$18:$I$117,MATCH(B923,'Parâmetros'!$A$18:$A$117,0)))</f>
        <v/>
      </c>
      <c r="E923" s="44">
        <f>IF(B923="","",IF(COUNTIFS('Histórico'!$B$6:$B$305,B923,'Histórico'!$A$6:$A$305,"&gt;="&amp;EDATE(EOMONTH('Parâmetros'!$B$2,0)+1,-'Parâmetros'!$B$4),'Histórico'!$A$6:$A$305,"&lt;="&amp;'Parâmetros'!$B$2,'Histórico'!$L$6:$L$305,"OK")&gt;='Parâmetros'!$B$11,AVERAGEIFS('Histórico'!$H$6:$H$305,'Histórico'!$B$6:$B$305,B923,'Histórico'!$A$6:$A$305,"&gt;="&amp;EDATE(EOMONTH('Parâmetros'!$B$2,0)+1,-'Parâmetros'!$B$4),'Histórico'!$A$6:$A$305,"&lt;="&amp;'Parâmetros'!$B$2,'Histórico'!$L$6:$L$305,"OK"),IF(INDEX('Parâmetros'!$G$18:$G$117,MATCH(B923,'Parâmetros'!$A$18:$A$117,0))="","",INDEX('Parâmetros'!$G$18:$G$117,MATCH(B923,'Parâmetros'!$A$18:$A$117,0)))))</f>
        <v/>
      </c>
      <c r="F923" s="45">
        <f>IF(B923="","",IF(COUNTIFS('Histórico'!$B$6:$B$305,B923,'Histórico'!$L$6:$L$305,"OK",'Histórico'!$M$6:$M$305,MONTH(A923),'Histórico'!$A$6:$A$305,"&lt;="&amp;'Parâmetros'!$B$2)&gt;='Parâmetros'!$B$12,MAX('Parâmetros'!$B$13,MIN('Parâmetros'!$B$14,IFERROR(AVERAGEIFS('Histórico'!$H$6:$H$305,'Histórico'!$B$6:$B$305,B923,'Histórico'!$L$6:$L$305,"OK",'Histórico'!$M$6:$M$305,MONTH(A923),'Histórico'!$A$6:$A$305,"&lt;="&amp;'Parâmetros'!$B$2)/AVERAGEIFS('Histórico'!$H$6:$H$305,'Histórico'!$B$6:$B$305,B923,'Histórico'!$L$6:$L$305,"OK",'Histórico'!$A$6:$A$305,"&lt;="&amp;'Parâmetros'!$B$2),1))),1))</f>
        <v/>
      </c>
      <c r="G923" s="45">
        <f>IF(OR(A923="",B923=""),"",MAX(0.1,1+SUMPRODUCT(--('Eventos'!$B$6:$B$105&lt;=EOMONTH(A923,0)),--('Eventos'!$C$6:$C$105&gt;=A923),--((('Eventos'!$D$6:$D$105=B923)+('Eventos'!$D$6:$D$105="TODOS"))&gt;0),--('Eventos'!$G$6:$G$105="Ativo"),--('Eventos'!$I$6:$I$105="OK"),'Eventos'!$F$6:$F$105)))</f>
        <v/>
      </c>
      <c r="H923" s="44">
        <f>IF(OR(B923="",E923=""),"",MAX(0,E923*F923*G923))</f>
        <v/>
      </c>
      <c r="I923" s="44">
        <f>IF(H923="","",H923*'Parâmetros'!$B$6)</f>
        <v/>
      </c>
      <c r="J923" s="44">
        <f>IF(H923="","",H923*'Parâmetros'!$B$7)</f>
        <v/>
      </c>
      <c r="K923" s="44">
        <f>IF(H923="","",H923*'Parâmetros'!$B$8)</f>
        <v/>
      </c>
      <c r="L923" s="44">
        <f>IF(H923="","",IF('Parâmetros'!$B$5="Conservador",I923,IF('Parâmetros'!$B$5="Otimista",K923,J923)))</f>
        <v/>
      </c>
      <c r="M923" s="46">
        <f>IF(B923="","",IF(COUNTIFS('Histórico'!$B$6:$B$305,B923,'Histórico'!$J$6:$J$305,"&lt;&gt;")&gt;='Parâmetros'!$B$10,AVERAGEIFS('Histórico'!$K$6:$K$305,'Histórico'!$B$6:$B$305,B923,'Histórico'!$J$6:$J$305,"&lt;&gt;"),'Parâmetros'!$B$9))</f>
        <v/>
      </c>
      <c r="N923" s="44">
        <f>IF(L923="","",MAX(0,L923*(1-M923)))</f>
        <v/>
      </c>
      <c r="O923" s="44">
        <f>IF(L923="","",L923*(1+M923))</f>
        <v/>
      </c>
      <c r="P923" s="44">
        <f>IF(L923="","",IF(INDEX('Parâmetros'!$E$18:$E$117,MATCH(B923,'Parâmetros'!$A$18:$A$117,0))="","",INDEX('Parâmetros'!$E$18:$E$117,MATCH(B923,'Parâmetros'!$A$18:$A$117,0))+N(INDEX('Parâmetros'!$F$18:$F$117,MATCH(B923,'Parâmetros'!$A$18:$A$117,0)))-SUMIFS($L$6:L923,$B$6:B923,B923,$A$6:A923,"&lt;="&amp;A923)))</f>
        <v/>
      </c>
      <c r="Q923" s="44">
        <f>IF(P923="","",MAX(0,-P923))</f>
        <v/>
      </c>
      <c r="R923" s="43">
        <f>IF(B923="","",IF(L923="","SEM BASE",IF(P923="","ESTOQUE NÃO INFORMADO",IF(P923&lt;0,"RUPTURA PREVISTA",IF(D923="Sem histórico","USAR DEMANDA INICIAL",IF(D923="Histórico insuficiente","HISTÓRICO INSUFICIENTE","OK"))))))</f>
        <v/>
      </c>
    </row>
    <row r="924">
      <c r="A924" s="42">
        <f>IF(B924="","",EDATE(EOMONTH('Parâmetros'!$B$2,0)+1,MOD(ROW()-6,12)))</f>
        <v/>
      </c>
      <c r="B92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24" s="43">
        <f>IF(B924="","",INDEX('Parâmetros'!$B$18:$B$117,MATCH(B924,'Parâmetros'!$A$18:$A$117,0)))</f>
        <v/>
      </c>
      <c r="D924" s="43">
        <f>IF(B924="","",INDEX('Parâmetros'!$I$18:$I$117,MATCH(B924,'Parâmetros'!$A$18:$A$117,0)))</f>
        <v/>
      </c>
      <c r="E924" s="44">
        <f>IF(B924="","",IF(COUNTIFS('Histórico'!$B$6:$B$305,B924,'Histórico'!$A$6:$A$305,"&gt;="&amp;EDATE(EOMONTH('Parâmetros'!$B$2,0)+1,-'Parâmetros'!$B$4),'Histórico'!$A$6:$A$305,"&lt;="&amp;'Parâmetros'!$B$2,'Histórico'!$L$6:$L$305,"OK")&gt;='Parâmetros'!$B$11,AVERAGEIFS('Histórico'!$H$6:$H$305,'Histórico'!$B$6:$B$305,B924,'Histórico'!$A$6:$A$305,"&gt;="&amp;EDATE(EOMONTH('Parâmetros'!$B$2,0)+1,-'Parâmetros'!$B$4),'Histórico'!$A$6:$A$305,"&lt;="&amp;'Parâmetros'!$B$2,'Histórico'!$L$6:$L$305,"OK"),IF(INDEX('Parâmetros'!$G$18:$G$117,MATCH(B924,'Parâmetros'!$A$18:$A$117,0))="","",INDEX('Parâmetros'!$G$18:$G$117,MATCH(B924,'Parâmetros'!$A$18:$A$117,0)))))</f>
        <v/>
      </c>
      <c r="F924" s="45">
        <f>IF(B924="","",IF(COUNTIFS('Histórico'!$B$6:$B$305,B924,'Histórico'!$L$6:$L$305,"OK",'Histórico'!$M$6:$M$305,MONTH(A924),'Histórico'!$A$6:$A$305,"&lt;="&amp;'Parâmetros'!$B$2)&gt;='Parâmetros'!$B$12,MAX('Parâmetros'!$B$13,MIN('Parâmetros'!$B$14,IFERROR(AVERAGEIFS('Histórico'!$H$6:$H$305,'Histórico'!$B$6:$B$305,B924,'Histórico'!$L$6:$L$305,"OK",'Histórico'!$M$6:$M$305,MONTH(A924),'Histórico'!$A$6:$A$305,"&lt;="&amp;'Parâmetros'!$B$2)/AVERAGEIFS('Histórico'!$H$6:$H$305,'Histórico'!$B$6:$B$305,B924,'Histórico'!$L$6:$L$305,"OK",'Histórico'!$A$6:$A$305,"&lt;="&amp;'Parâmetros'!$B$2),1))),1))</f>
        <v/>
      </c>
      <c r="G924" s="45">
        <f>IF(OR(A924="",B924=""),"",MAX(0.1,1+SUMPRODUCT(--('Eventos'!$B$6:$B$105&lt;=EOMONTH(A924,0)),--('Eventos'!$C$6:$C$105&gt;=A924),--((('Eventos'!$D$6:$D$105=B924)+('Eventos'!$D$6:$D$105="TODOS"))&gt;0),--('Eventos'!$G$6:$G$105="Ativo"),--('Eventos'!$I$6:$I$105="OK"),'Eventos'!$F$6:$F$105)))</f>
        <v/>
      </c>
      <c r="H924" s="44">
        <f>IF(OR(B924="",E924=""),"",MAX(0,E924*F924*G924))</f>
        <v/>
      </c>
      <c r="I924" s="44">
        <f>IF(H924="","",H924*'Parâmetros'!$B$6)</f>
        <v/>
      </c>
      <c r="J924" s="44">
        <f>IF(H924="","",H924*'Parâmetros'!$B$7)</f>
        <v/>
      </c>
      <c r="K924" s="44">
        <f>IF(H924="","",H924*'Parâmetros'!$B$8)</f>
        <v/>
      </c>
      <c r="L924" s="44">
        <f>IF(H924="","",IF('Parâmetros'!$B$5="Conservador",I924,IF('Parâmetros'!$B$5="Otimista",K924,J924)))</f>
        <v/>
      </c>
      <c r="M924" s="46">
        <f>IF(B924="","",IF(COUNTIFS('Histórico'!$B$6:$B$305,B924,'Histórico'!$J$6:$J$305,"&lt;&gt;")&gt;='Parâmetros'!$B$10,AVERAGEIFS('Histórico'!$K$6:$K$305,'Histórico'!$B$6:$B$305,B924,'Histórico'!$J$6:$J$305,"&lt;&gt;"),'Parâmetros'!$B$9))</f>
        <v/>
      </c>
      <c r="N924" s="44">
        <f>IF(L924="","",MAX(0,L924*(1-M924)))</f>
        <v/>
      </c>
      <c r="O924" s="44">
        <f>IF(L924="","",L924*(1+M924))</f>
        <v/>
      </c>
      <c r="P924" s="44">
        <f>IF(L924="","",IF(INDEX('Parâmetros'!$E$18:$E$117,MATCH(B924,'Parâmetros'!$A$18:$A$117,0))="","",INDEX('Parâmetros'!$E$18:$E$117,MATCH(B924,'Parâmetros'!$A$18:$A$117,0))+N(INDEX('Parâmetros'!$F$18:$F$117,MATCH(B924,'Parâmetros'!$A$18:$A$117,0)))-SUMIFS($L$6:L924,$B$6:B924,B924,$A$6:A924,"&lt;="&amp;A924)))</f>
        <v/>
      </c>
      <c r="Q924" s="44">
        <f>IF(P924="","",MAX(0,-P924))</f>
        <v/>
      </c>
      <c r="R924" s="43">
        <f>IF(B924="","",IF(L924="","SEM BASE",IF(P924="","ESTOQUE NÃO INFORMADO",IF(P924&lt;0,"RUPTURA PREVISTA",IF(D924="Sem histórico","USAR DEMANDA INICIAL",IF(D924="Histórico insuficiente","HISTÓRICO INSUFICIENTE","OK"))))))</f>
        <v/>
      </c>
    </row>
    <row r="925">
      <c r="A925" s="42">
        <f>IF(B925="","",EDATE(EOMONTH('Parâmetros'!$B$2,0)+1,MOD(ROW()-6,12)))</f>
        <v/>
      </c>
      <c r="B92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25" s="43">
        <f>IF(B925="","",INDEX('Parâmetros'!$B$18:$B$117,MATCH(B925,'Parâmetros'!$A$18:$A$117,0)))</f>
        <v/>
      </c>
      <c r="D925" s="43">
        <f>IF(B925="","",INDEX('Parâmetros'!$I$18:$I$117,MATCH(B925,'Parâmetros'!$A$18:$A$117,0)))</f>
        <v/>
      </c>
      <c r="E925" s="44">
        <f>IF(B925="","",IF(COUNTIFS('Histórico'!$B$6:$B$305,B925,'Histórico'!$A$6:$A$305,"&gt;="&amp;EDATE(EOMONTH('Parâmetros'!$B$2,0)+1,-'Parâmetros'!$B$4),'Histórico'!$A$6:$A$305,"&lt;="&amp;'Parâmetros'!$B$2,'Histórico'!$L$6:$L$305,"OK")&gt;='Parâmetros'!$B$11,AVERAGEIFS('Histórico'!$H$6:$H$305,'Histórico'!$B$6:$B$305,B925,'Histórico'!$A$6:$A$305,"&gt;="&amp;EDATE(EOMONTH('Parâmetros'!$B$2,0)+1,-'Parâmetros'!$B$4),'Histórico'!$A$6:$A$305,"&lt;="&amp;'Parâmetros'!$B$2,'Histórico'!$L$6:$L$305,"OK"),IF(INDEX('Parâmetros'!$G$18:$G$117,MATCH(B925,'Parâmetros'!$A$18:$A$117,0))="","",INDEX('Parâmetros'!$G$18:$G$117,MATCH(B925,'Parâmetros'!$A$18:$A$117,0)))))</f>
        <v/>
      </c>
      <c r="F925" s="45">
        <f>IF(B925="","",IF(COUNTIFS('Histórico'!$B$6:$B$305,B925,'Histórico'!$L$6:$L$305,"OK",'Histórico'!$M$6:$M$305,MONTH(A925),'Histórico'!$A$6:$A$305,"&lt;="&amp;'Parâmetros'!$B$2)&gt;='Parâmetros'!$B$12,MAX('Parâmetros'!$B$13,MIN('Parâmetros'!$B$14,IFERROR(AVERAGEIFS('Histórico'!$H$6:$H$305,'Histórico'!$B$6:$B$305,B925,'Histórico'!$L$6:$L$305,"OK",'Histórico'!$M$6:$M$305,MONTH(A925),'Histórico'!$A$6:$A$305,"&lt;="&amp;'Parâmetros'!$B$2)/AVERAGEIFS('Histórico'!$H$6:$H$305,'Histórico'!$B$6:$B$305,B925,'Histórico'!$L$6:$L$305,"OK",'Histórico'!$A$6:$A$305,"&lt;="&amp;'Parâmetros'!$B$2),1))),1))</f>
        <v/>
      </c>
      <c r="G925" s="45">
        <f>IF(OR(A925="",B925=""),"",MAX(0.1,1+SUMPRODUCT(--('Eventos'!$B$6:$B$105&lt;=EOMONTH(A925,0)),--('Eventos'!$C$6:$C$105&gt;=A925),--((('Eventos'!$D$6:$D$105=B925)+('Eventos'!$D$6:$D$105="TODOS"))&gt;0),--('Eventos'!$G$6:$G$105="Ativo"),--('Eventos'!$I$6:$I$105="OK"),'Eventos'!$F$6:$F$105)))</f>
        <v/>
      </c>
      <c r="H925" s="44">
        <f>IF(OR(B925="",E925=""),"",MAX(0,E925*F925*G925))</f>
        <v/>
      </c>
      <c r="I925" s="44">
        <f>IF(H925="","",H925*'Parâmetros'!$B$6)</f>
        <v/>
      </c>
      <c r="J925" s="44">
        <f>IF(H925="","",H925*'Parâmetros'!$B$7)</f>
        <v/>
      </c>
      <c r="K925" s="44">
        <f>IF(H925="","",H925*'Parâmetros'!$B$8)</f>
        <v/>
      </c>
      <c r="L925" s="44">
        <f>IF(H925="","",IF('Parâmetros'!$B$5="Conservador",I925,IF('Parâmetros'!$B$5="Otimista",K925,J925)))</f>
        <v/>
      </c>
      <c r="M925" s="46">
        <f>IF(B925="","",IF(COUNTIFS('Histórico'!$B$6:$B$305,B925,'Histórico'!$J$6:$J$305,"&lt;&gt;")&gt;='Parâmetros'!$B$10,AVERAGEIFS('Histórico'!$K$6:$K$305,'Histórico'!$B$6:$B$305,B925,'Histórico'!$J$6:$J$305,"&lt;&gt;"),'Parâmetros'!$B$9))</f>
        <v/>
      </c>
      <c r="N925" s="44">
        <f>IF(L925="","",MAX(0,L925*(1-M925)))</f>
        <v/>
      </c>
      <c r="O925" s="44">
        <f>IF(L925="","",L925*(1+M925))</f>
        <v/>
      </c>
      <c r="P925" s="44">
        <f>IF(L925="","",IF(INDEX('Parâmetros'!$E$18:$E$117,MATCH(B925,'Parâmetros'!$A$18:$A$117,0))="","",INDEX('Parâmetros'!$E$18:$E$117,MATCH(B925,'Parâmetros'!$A$18:$A$117,0))+N(INDEX('Parâmetros'!$F$18:$F$117,MATCH(B925,'Parâmetros'!$A$18:$A$117,0)))-SUMIFS($L$6:L925,$B$6:B925,B925,$A$6:A925,"&lt;="&amp;A925)))</f>
        <v/>
      </c>
      <c r="Q925" s="44">
        <f>IF(P925="","",MAX(0,-P925))</f>
        <v/>
      </c>
      <c r="R925" s="43">
        <f>IF(B925="","",IF(L925="","SEM BASE",IF(P925="","ESTOQUE NÃO INFORMADO",IF(P925&lt;0,"RUPTURA PREVISTA",IF(D925="Sem histórico","USAR DEMANDA INICIAL",IF(D925="Histórico insuficiente","HISTÓRICO INSUFICIENTE","OK"))))))</f>
        <v/>
      </c>
    </row>
    <row r="926">
      <c r="A926" s="42">
        <f>IF(B926="","",EDATE(EOMONTH('Parâmetros'!$B$2,0)+1,MOD(ROW()-6,12)))</f>
        <v/>
      </c>
      <c r="B92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26" s="43">
        <f>IF(B926="","",INDEX('Parâmetros'!$B$18:$B$117,MATCH(B926,'Parâmetros'!$A$18:$A$117,0)))</f>
        <v/>
      </c>
      <c r="D926" s="43">
        <f>IF(B926="","",INDEX('Parâmetros'!$I$18:$I$117,MATCH(B926,'Parâmetros'!$A$18:$A$117,0)))</f>
        <v/>
      </c>
      <c r="E926" s="44">
        <f>IF(B926="","",IF(COUNTIFS('Histórico'!$B$6:$B$305,B926,'Histórico'!$A$6:$A$305,"&gt;="&amp;EDATE(EOMONTH('Parâmetros'!$B$2,0)+1,-'Parâmetros'!$B$4),'Histórico'!$A$6:$A$305,"&lt;="&amp;'Parâmetros'!$B$2,'Histórico'!$L$6:$L$305,"OK")&gt;='Parâmetros'!$B$11,AVERAGEIFS('Histórico'!$H$6:$H$305,'Histórico'!$B$6:$B$305,B926,'Histórico'!$A$6:$A$305,"&gt;="&amp;EDATE(EOMONTH('Parâmetros'!$B$2,0)+1,-'Parâmetros'!$B$4),'Histórico'!$A$6:$A$305,"&lt;="&amp;'Parâmetros'!$B$2,'Histórico'!$L$6:$L$305,"OK"),IF(INDEX('Parâmetros'!$G$18:$G$117,MATCH(B926,'Parâmetros'!$A$18:$A$117,0))="","",INDEX('Parâmetros'!$G$18:$G$117,MATCH(B926,'Parâmetros'!$A$18:$A$117,0)))))</f>
        <v/>
      </c>
      <c r="F926" s="45">
        <f>IF(B926="","",IF(COUNTIFS('Histórico'!$B$6:$B$305,B926,'Histórico'!$L$6:$L$305,"OK",'Histórico'!$M$6:$M$305,MONTH(A926),'Histórico'!$A$6:$A$305,"&lt;="&amp;'Parâmetros'!$B$2)&gt;='Parâmetros'!$B$12,MAX('Parâmetros'!$B$13,MIN('Parâmetros'!$B$14,IFERROR(AVERAGEIFS('Histórico'!$H$6:$H$305,'Histórico'!$B$6:$B$305,B926,'Histórico'!$L$6:$L$305,"OK",'Histórico'!$M$6:$M$305,MONTH(A926),'Histórico'!$A$6:$A$305,"&lt;="&amp;'Parâmetros'!$B$2)/AVERAGEIFS('Histórico'!$H$6:$H$305,'Histórico'!$B$6:$B$305,B926,'Histórico'!$L$6:$L$305,"OK",'Histórico'!$A$6:$A$305,"&lt;="&amp;'Parâmetros'!$B$2),1))),1))</f>
        <v/>
      </c>
      <c r="G926" s="45">
        <f>IF(OR(A926="",B926=""),"",MAX(0.1,1+SUMPRODUCT(--('Eventos'!$B$6:$B$105&lt;=EOMONTH(A926,0)),--('Eventos'!$C$6:$C$105&gt;=A926),--((('Eventos'!$D$6:$D$105=B926)+('Eventos'!$D$6:$D$105="TODOS"))&gt;0),--('Eventos'!$G$6:$G$105="Ativo"),--('Eventos'!$I$6:$I$105="OK"),'Eventos'!$F$6:$F$105)))</f>
        <v/>
      </c>
      <c r="H926" s="44">
        <f>IF(OR(B926="",E926=""),"",MAX(0,E926*F926*G926))</f>
        <v/>
      </c>
      <c r="I926" s="44">
        <f>IF(H926="","",H926*'Parâmetros'!$B$6)</f>
        <v/>
      </c>
      <c r="J926" s="44">
        <f>IF(H926="","",H926*'Parâmetros'!$B$7)</f>
        <v/>
      </c>
      <c r="K926" s="44">
        <f>IF(H926="","",H926*'Parâmetros'!$B$8)</f>
        <v/>
      </c>
      <c r="L926" s="44">
        <f>IF(H926="","",IF('Parâmetros'!$B$5="Conservador",I926,IF('Parâmetros'!$B$5="Otimista",K926,J926)))</f>
        <v/>
      </c>
      <c r="M926" s="46">
        <f>IF(B926="","",IF(COUNTIFS('Histórico'!$B$6:$B$305,B926,'Histórico'!$J$6:$J$305,"&lt;&gt;")&gt;='Parâmetros'!$B$10,AVERAGEIFS('Histórico'!$K$6:$K$305,'Histórico'!$B$6:$B$305,B926,'Histórico'!$J$6:$J$305,"&lt;&gt;"),'Parâmetros'!$B$9))</f>
        <v/>
      </c>
      <c r="N926" s="44">
        <f>IF(L926="","",MAX(0,L926*(1-M926)))</f>
        <v/>
      </c>
      <c r="O926" s="44">
        <f>IF(L926="","",L926*(1+M926))</f>
        <v/>
      </c>
      <c r="P926" s="44">
        <f>IF(L926="","",IF(INDEX('Parâmetros'!$E$18:$E$117,MATCH(B926,'Parâmetros'!$A$18:$A$117,0))="","",INDEX('Parâmetros'!$E$18:$E$117,MATCH(B926,'Parâmetros'!$A$18:$A$117,0))+N(INDEX('Parâmetros'!$F$18:$F$117,MATCH(B926,'Parâmetros'!$A$18:$A$117,0)))-SUMIFS($L$6:L926,$B$6:B926,B926,$A$6:A926,"&lt;="&amp;A926)))</f>
        <v/>
      </c>
      <c r="Q926" s="44">
        <f>IF(P926="","",MAX(0,-P926))</f>
        <v/>
      </c>
      <c r="R926" s="43">
        <f>IF(B926="","",IF(L926="","SEM BASE",IF(P926="","ESTOQUE NÃO INFORMADO",IF(P926&lt;0,"RUPTURA PREVISTA",IF(D926="Sem histórico","USAR DEMANDA INICIAL",IF(D926="Histórico insuficiente","HISTÓRICO INSUFICIENTE","OK"))))))</f>
        <v/>
      </c>
    </row>
    <row r="927">
      <c r="A927" s="42">
        <f>IF(B927="","",EDATE(EOMONTH('Parâmetros'!$B$2,0)+1,MOD(ROW()-6,12)))</f>
        <v/>
      </c>
      <c r="B92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27" s="43">
        <f>IF(B927="","",INDEX('Parâmetros'!$B$18:$B$117,MATCH(B927,'Parâmetros'!$A$18:$A$117,0)))</f>
        <v/>
      </c>
      <c r="D927" s="43">
        <f>IF(B927="","",INDEX('Parâmetros'!$I$18:$I$117,MATCH(B927,'Parâmetros'!$A$18:$A$117,0)))</f>
        <v/>
      </c>
      <c r="E927" s="44">
        <f>IF(B927="","",IF(COUNTIFS('Histórico'!$B$6:$B$305,B927,'Histórico'!$A$6:$A$305,"&gt;="&amp;EDATE(EOMONTH('Parâmetros'!$B$2,0)+1,-'Parâmetros'!$B$4),'Histórico'!$A$6:$A$305,"&lt;="&amp;'Parâmetros'!$B$2,'Histórico'!$L$6:$L$305,"OK")&gt;='Parâmetros'!$B$11,AVERAGEIFS('Histórico'!$H$6:$H$305,'Histórico'!$B$6:$B$305,B927,'Histórico'!$A$6:$A$305,"&gt;="&amp;EDATE(EOMONTH('Parâmetros'!$B$2,0)+1,-'Parâmetros'!$B$4),'Histórico'!$A$6:$A$305,"&lt;="&amp;'Parâmetros'!$B$2,'Histórico'!$L$6:$L$305,"OK"),IF(INDEX('Parâmetros'!$G$18:$G$117,MATCH(B927,'Parâmetros'!$A$18:$A$117,0))="","",INDEX('Parâmetros'!$G$18:$G$117,MATCH(B927,'Parâmetros'!$A$18:$A$117,0)))))</f>
        <v/>
      </c>
      <c r="F927" s="45">
        <f>IF(B927="","",IF(COUNTIFS('Histórico'!$B$6:$B$305,B927,'Histórico'!$L$6:$L$305,"OK",'Histórico'!$M$6:$M$305,MONTH(A927),'Histórico'!$A$6:$A$305,"&lt;="&amp;'Parâmetros'!$B$2)&gt;='Parâmetros'!$B$12,MAX('Parâmetros'!$B$13,MIN('Parâmetros'!$B$14,IFERROR(AVERAGEIFS('Histórico'!$H$6:$H$305,'Histórico'!$B$6:$B$305,B927,'Histórico'!$L$6:$L$305,"OK",'Histórico'!$M$6:$M$305,MONTH(A927),'Histórico'!$A$6:$A$305,"&lt;="&amp;'Parâmetros'!$B$2)/AVERAGEIFS('Histórico'!$H$6:$H$305,'Histórico'!$B$6:$B$305,B927,'Histórico'!$L$6:$L$305,"OK",'Histórico'!$A$6:$A$305,"&lt;="&amp;'Parâmetros'!$B$2),1))),1))</f>
        <v/>
      </c>
      <c r="G927" s="45">
        <f>IF(OR(A927="",B927=""),"",MAX(0.1,1+SUMPRODUCT(--('Eventos'!$B$6:$B$105&lt;=EOMONTH(A927,0)),--('Eventos'!$C$6:$C$105&gt;=A927),--((('Eventos'!$D$6:$D$105=B927)+('Eventos'!$D$6:$D$105="TODOS"))&gt;0),--('Eventos'!$G$6:$G$105="Ativo"),--('Eventos'!$I$6:$I$105="OK"),'Eventos'!$F$6:$F$105)))</f>
        <v/>
      </c>
      <c r="H927" s="44">
        <f>IF(OR(B927="",E927=""),"",MAX(0,E927*F927*G927))</f>
        <v/>
      </c>
      <c r="I927" s="44">
        <f>IF(H927="","",H927*'Parâmetros'!$B$6)</f>
        <v/>
      </c>
      <c r="J927" s="44">
        <f>IF(H927="","",H927*'Parâmetros'!$B$7)</f>
        <v/>
      </c>
      <c r="K927" s="44">
        <f>IF(H927="","",H927*'Parâmetros'!$B$8)</f>
        <v/>
      </c>
      <c r="L927" s="44">
        <f>IF(H927="","",IF('Parâmetros'!$B$5="Conservador",I927,IF('Parâmetros'!$B$5="Otimista",K927,J927)))</f>
        <v/>
      </c>
      <c r="M927" s="46">
        <f>IF(B927="","",IF(COUNTIFS('Histórico'!$B$6:$B$305,B927,'Histórico'!$J$6:$J$305,"&lt;&gt;")&gt;='Parâmetros'!$B$10,AVERAGEIFS('Histórico'!$K$6:$K$305,'Histórico'!$B$6:$B$305,B927,'Histórico'!$J$6:$J$305,"&lt;&gt;"),'Parâmetros'!$B$9))</f>
        <v/>
      </c>
      <c r="N927" s="44">
        <f>IF(L927="","",MAX(0,L927*(1-M927)))</f>
        <v/>
      </c>
      <c r="O927" s="44">
        <f>IF(L927="","",L927*(1+M927))</f>
        <v/>
      </c>
      <c r="P927" s="44">
        <f>IF(L927="","",IF(INDEX('Parâmetros'!$E$18:$E$117,MATCH(B927,'Parâmetros'!$A$18:$A$117,0))="","",INDEX('Parâmetros'!$E$18:$E$117,MATCH(B927,'Parâmetros'!$A$18:$A$117,0))+N(INDEX('Parâmetros'!$F$18:$F$117,MATCH(B927,'Parâmetros'!$A$18:$A$117,0)))-SUMIFS($L$6:L927,$B$6:B927,B927,$A$6:A927,"&lt;="&amp;A927)))</f>
        <v/>
      </c>
      <c r="Q927" s="44">
        <f>IF(P927="","",MAX(0,-P927))</f>
        <v/>
      </c>
      <c r="R927" s="43">
        <f>IF(B927="","",IF(L927="","SEM BASE",IF(P927="","ESTOQUE NÃO INFORMADO",IF(P927&lt;0,"RUPTURA PREVISTA",IF(D927="Sem histórico","USAR DEMANDA INICIAL",IF(D927="Histórico insuficiente","HISTÓRICO INSUFICIENTE","OK"))))))</f>
        <v/>
      </c>
    </row>
    <row r="928">
      <c r="A928" s="42">
        <f>IF(B928="","",EDATE(EOMONTH('Parâmetros'!$B$2,0)+1,MOD(ROW()-6,12)))</f>
        <v/>
      </c>
      <c r="B92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28" s="43">
        <f>IF(B928="","",INDEX('Parâmetros'!$B$18:$B$117,MATCH(B928,'Parâmetros'!$A$18:$A$117,0)))</f>
        <v/>
      </c>
      <c r="D928" s="43">
        <f>IF(B928="","",INDEX('Parâmetros'!$I$18:$I$117,MATCH(B928,'Parâmetros'!$A$18:$A$117,0)))</f>
        <v/>
      </c>
      <c r="E928" s="44">
        <f>IF(B928="","",IF(COUNTIFS('Histórico'!$B$6:$B$305,B928,'Histórico'!$A$6:$A$305,"&gt;="&amp;EDATE(EOMONTH('Parâmetros'!$B$2,0)+1,-'Parâmetros'!$B$4),'Histórico'!$A$6:$A$305,"&lt;="&amp;'Parâmetros'!$B$2,'Histórico'!$L$6:$L$305,"OK")&gt;='Parâmetros'!$B$11,AVERAGEIFS('Histórico'!$H$6:$H$305,'Histórico'!$B$6:$B$305,B928,'Histórico'!$A$6:$A$305,"&gt;="&amp;EDATE(EOMONTH('Parâmetros'!$B$2,0)+1,-'Parâmetros'!$B$4),'Histórico'!$A$6:$A$305,"&lt;="&amp;'Parâmetros'!$B$2,'Histórico'!$L$6:$L$305,"OK"),IF(INDEX('Parâmetros'!$G$18:$G$117,MATCH(B928,'Parâmetros'!$A$18:$A$117,0))="","",INDEX('Parâmetros'!$G$18:$G$117,MATCH(B928,'Parâmetros'!$A$18:$A$117,0)))))</f>
        <v/>
      </c>
      <c r="F928" s="45">
        <f>IF(B928="","",IF(COUNTIFS('Histórico'!$B$6:$B$305,B928,'Histórico'!$L$6:$L$305,"OK",'Histórico'!$M$6:$M$305,MONTH(A928),'Histórico'!$A$6:$A$305,"&lt;="&amp;'Parâmetros'!$B$2)&gt;='Parâmetros'!$B$12,MAX('Parâmetros'!$B$13,MIN('Parâmetros'!$B$14,IFERROR(AVERAGEIFS('Histórico'!$H$6:$H$305,'Histórico'!$B$6:$B$305,B928,'Histórico'!$L$6:$L$305,"OK",'Histórico'!$M$6:$M$305,MONTH(A928),'Histórico'!$A$6:$A$305,"&lt;="&amp;'Parâmetros'!$B$2)/AVERAGEIFS('Histórico'!$H$6:$H$305,'Histórico'!$B$6:$B$305,B928,'Histórico'!$L$6:$L$305,"OK",'Histórico'!$A$6:$A$305,"&lt;="&amp;'Parâmetros'!$B$2),1))),1))</f>
        <v/>
      </c>
      <c r="G928" s="45">
        <f>IF(OR(A928="",B928=""),"",MAX(0.1,1+SUMPRODUCT(--('Eventos'!$B$6:$B$105&lt;=EOMONTH(A928,0)),--('Eventos'!$C$6:$C$105&gt;=A928),--((('Eventos'!$D$6:$D$105=B928)+('Eventos'!$D$6:$D$105="TODOS"))&gt;0),--('Eventos'!$G$6:$G$105="Ativo"),--('Eventos'!$I$6:$I$105="OK"),'Eventos'!$F$6:$F$105)))</f>
        <v/>
      </c>
      <c r="H928" s="44">
        <f>IF(OR(B928="",E928=""),"",MAX(0,E928*F928*G928))</f>
        <v/>
      </c>
      <c r="I928" s="44">
        <f>IF(H928="","",H928*'Parâmetros'!$B$6)</f>
        <v/>
      </c>
      <c r="J928" s="44">
        <f>IF(H928="","",H928*'Parâmetros'!$B$7)</f>
        <v/>
      </c>
      <c r="K928" s="44">
        <f>IF(H928="","",H928*'Parâmetros'!$B$8)</f>
        <v/>
      </c>
      <c r="L928" s="44">
        <f>IF(H928="","",IF('Parâmetros'!$B$5="Conservador",I928,IF('Parâmetros'!$B$5="Otimista",K928,J928)))</f>
        <v/>
      </c>
      <c r="M928" s="46">
        <f>IF(B928="","",IF(COUNTIFS('Histórico'!$B$6:$B$305,B928,'Histórico'!$J$6:$J$305,"&lt;&gt;")&gt;='Parâmetros'!$B$10,AVERAGEIFS('Histórico'!$K$6:$K$305,'Histórico'!$B$6:$B$305,B928,'Histórico'!$J$6:$J$305,"&lt;&gt;"),'Parâmetros'!$B$9))</f>
        <v/>
      </c>
      <c r="N928" s="44">
        <f>IF(L928="","",MAX(0,L928*(1-M928)))</f>
        <v/>
      </c>
      <c r="O928" s="44">
        <f>IF(L928="","",L928*(1+M928))</f>
        <v/>
      </c>
      <c r="P928" s="44">
        <f>IF(L928="","",IF(INDEX('Parâmetros'!$E$18:$E$117,MATCH(B928,'Parâmetros'!$A$18:$A$117,0))="","",INDEX('Parâmetros'!$E$18:$E$117,MATCH(B928,'Parâmetros'!$A$18:$A$117,0))+N(INDEX('Parâmetros'!$F$18:$F$117,MATCH(B928,'Parâmetros'!$A$18:$A$117,0)))-SUMIFS($L$6:L928,$B$6:B928,B928,$A$6:A928,"&lt;="&amp;A928)))</f>
        <v/>
      </c>
      <c r="Q928" s="44">
        <f>IF(P928="","",MAX(0,-P928))</f>
        <v/>
      </c>
      <c r="R928" s="43">
        <f>IF(B928="","",IF(L928="","SEM BASE",IF(P928="","ESTOQUE NÃO INFORMADO",IF(P928&lt;0,"RUPTURA PREVISTA",IF(D928="Sem histórico","USAR DEMANDA INICIAL",IF(D928="Histórico insuficiente","HISTÓRICO INSUFICIENTE","OK"))))))</f>
        <v/>
      </c>
    </row>
    <row r="929">
      <c r="A929" s="42">
        <f>IF(B929="","",EDATE(EOMONTH('Parâmetros'!$B$2,0)+1,MOD(ROW()-6,12)))</f>
        <v/>
      </c>
      <c r="B92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29" s="43">
        <f>IF(B929="","",INDEX('Parâmetros'!$B$18:$B$117,MATCH(B929,'Parâmetros'!$A$18:$A$117,0)))</f>
        <v/>
      </c>
      <c r="D929" s="43">
        <f>IF(B929="","",INDEX('Parâmetros'!$I$18:$I$117,MATCH(B929,'Parâmetros'!$A$18:$A$117,0)))</f>
        <v/>
      </c>
      <c r="E929" s="44">
        <f>IF(B929="","",IF(COUNTIFS('Histórico'!$B$6:$B$305,B929,'Histórico'!$A$6:$A$305,"&gt;="&amp;EDATE(EOMONTH('Parâmetros'!$B$2,0)+1,-'Parâmetros'!$B$4),'Histórico'!$A$6:$A$305,"&lt;="&amp;'Parâmetros'!$B$2,'Histórico'!$L$6:$L$305,"OK")&gt;='Parâmetros'!$B$11,AVERAGEIFS('Histórico'!$H$6:$H$305,'Histórico'!$B$6:$B$305,B929,'Histórico'!$A$6:$A$305,"&gt;="&amp;EDATE(EOMONTH('Parâmetros'!$B$2,0)+1,-'Parâmetros'!$B$4),'Histórico'!$A$6:$A$305,"&lt;="&amp;'Parâmetros'!$B$2,'Histórico'!$L$6:$L$305,"OK"),IF(INDEX('Parâmetros'!$G$18:$G$117,MATCH(B929,'Parâmetros'!$A$18:$A$117,0))="","",INDEX('Parâmetros'!$G$18:$G$117,MATCH(B929,'Parâmetros'!$A$18:$A$117,0)))))</f>
        <v/>
      </c>
      <c r="F929" s="45">
        <f>IF(B929="","",IF(COUNTIFS('Histórico'!$B$6:$B$305,B929,'Histórico'!$L$6:$L$305,"OK",'Histórico'!$M$6:$M$305,MONTH(A929),'Histórico'!$A$6:$A$305,"&lt;="&amp;'Parâmetros'!$B$2)&gt;='Parâmetros'!$B$12,MAX('Parâmetros'!$B$13,MIN('Parâmetros'!$B$14,IFERROR(AVERAGEIFS('Histórico'!$H$6:$H$305,'Histórico'!$B$6:$B$305,B929,'Histórico'!$L$6:$L$305,"OK",'Histórico'!$M$6:$M$305,MONTH(A929),'Histórico'!$A$6:$A$305,"&lt;="&amp;'Parâmetros'!$B$2)/AVERAGEIFS('Histórico'!$H$6:$H$305,'Histórico'!$B$6:$B$305,B929,'Histórico'!$L$6:$L$305,"OK",'Histórico'!$A$6:$A$305,"&lt;="&amp;'Parâmetros'!$B$2),1))),1))</f>
        <v/>
      </c>
      <c r="G929" s="45">
        <f>IF(OR(A929="",B929=""),"",MAX(0.1,1+SUMPRODUCT(--('Eventos'!$B$6:$B$105&lt;=EOMONTH(A929,0)),--('Eventos'!$C$6:$C$105&gt;=A929),--((('Eventos'!$D$6:$D$105=B929)+('Eventos'!$D$6:$D$105="TODOS"))&gt;0),--('Eventos'!$G$6:$G$105="Ativo"),--('Eventos'!$I$6:$I$105="OK"),'Eventos'!$F$6:$F$105)))</f>
        <v/>
      </c>
      <c r="H929" s="44">
        <f>IF(OR(B929="",E929=""),"",MAX(0,E929*F929*G929))</f>
        <v/>
      </c>
      <c r="I929" s="44">
        <f>IF(H929="","",H929*'Parâmetros'!$B$6)</f>
        <v/>
      </c>
      <c r="J929" s="44">
        <f>IF(H929="","",H929*'Parâmetros'!$B$7)</f>
        <v/>
      </c>
      <c r="K929" s="44">
        <f>IF(H929="","",H929*'Parâmetros'!$B$8)</f>
        <v/>
      </c>
      <c r="L929" s="44">
        <f>IF(H929="","",IF('Parâmetros'!$B$5="Conservador",I929,IF('Parâmetros'!$B$5="Otimista",K929,J929)))</f>
        <v/>
      </c>
      <c r="M929" s="46">
        <f>IF(B929="","",IF(COUNTIFS('Histórico'!$B$6:$B$305,B929,'Histórico'!$J$6:$J$305,"&lt;&gt;")&gt;='Parâmetros'!$B$10,AVERAGEIFS('Histórico'!$K$6:$K$305,'Histórico'!$B$6:$B$305,B929,'Histórico'!$J$6:$J$305,"&lt;&gt;"),'Parâmetros'!$B$9))</f>
        <v/>
      </c>
      <c r="N929" s="44">
        <f>IF(L929="","",MAX(0,L929*(1-M929)))</f>
        <v/>
      </c>
      <c r="O929" s="44">
        <f>IF(L929="","",L929*(1+M929))</f>
        <v/>
      </c>
      <c r="P929" s="44">
        <f>IF(L929="","",IF(INDEX('Parâmetros'!$E$18:$E$117,MATCH(B929,'Parâmetros'!$A$18:$A$117,0))="","",INDEX('Parâmetros'!$E$18:$E$117,MATCH(B929,'Parâmetros'!$A$18:$A$117,0))+N(INDEX('Parâmetros'!$F$18:$F$117,MATCH(B929,'Parâmetros'!$A$18:$A$117,0)))-SUMIFS($L$6:L929,$B$6:B929,B929,$A$6:A929,"&lt;="&amp;A929)))</f>
        <v/>
      </c>
      <c r="Q929" s="44">
        <f>IF(P929="","",MAX(0,-P929))</f>
        <v/>
      </c>
      <c r="R929" s="43">
        <f>IF(B929="","",IF(L929="","SEM BASE",IF(P929="","ESTOQUE NÃO INFORMADO",IF(P929&lt;0,"RUPTURA PREVISTA",IF(D929="Sem histórico","USAR DEMANDA INICIAL",IF(D929="Histórico insuficiente","HISTÓRICO INSUFICIENTE","OK"))))))</f>
        <v/>
      </c>
    </row>
    <row r="930">
      <c r="A930" s="42">
        <f>IF(B930="","",EDATE(EOMONTH('Parâmetros'!$B$2,0)+1,MOD(ROW()-6,12)))</f>
        <v/>
      </c>
      <c r="B93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30" s="43">
        <f>IF(B930="","",INDEX('Parâmetros'!$B$18:$B$117,MATCH(B930,'Parâmetros'!$A$18:$A$117,0)))</f>
        <v/>
      </c>
      <c r="D930" s="43">
        <f>IF(B930="","",INDEX('Parâmetros'!$I$18:$I$117,MATCH(B930,'Parâmetros'!$A$18:$A$117,0)))</f>
        <v/>
      </c>
      <c r="E930" s="44">
        <f>IF(B930="","",IF(COUNTIFS('Histórico'!$B$6:$B$305,B930,'Histórico'!$A$6:$A$305,"&gt;="&amp;EDATE(EOMONTH('Parâmetros'!$B$2,0)+1,-'Parâmetros'!$B$4),'Histórico'!$A$6:$A$305,"&lt;="&amp;'Parâmetros'!$B$2,'Histórico'!$L$6:$L$305,"OK")&gt;='Parâmetros'!$B$11,AVERAGEIFS('Histórico'!$H$6:$H$305,'Histórico'!$B$6:$B$305,B930,'Histórico'!$A$6:$A$305,"&gt;="&amp;EDATE(EOMONTH('Parâmetros'!$B$2,0)+1,-'Parâmetros'!$B$4),'Histórico'!$A$6:$A$305,"&lt;="&amp;'Parâmetros'!$B$2,'Histórico'!$L$6:$L$305,"OK"),IF(INDEX('Parâmetros'!$G$18:$G$117,MATCH(B930,'Parâmetros'!$A$18:$A$117,0))="","",INDEX('Parâmetros'!$G$18:$G$117,MATCH(B930,'Parâmetros'!$A$18:$A$117,0)))))</f>
        <v/>
      </c>
      <c r="F930" s="45">
        <f>IF(B930="","",IF(COUNTIFS('Histórico'!$B$6:$B$305,B930,'Histórico'!$L$6:$L$305,"OK",'Histórico'!$M$6:$M$305,MONTH(A930),'Histórico'!$A$6:$A$305,"&lt;="&amp;'Parâmetros'!$B$2)&gt;='Parâmetros'!$B$12,MAX('Parâmetros'!$B$13,MIN('Parâmetros'!$B$14,IFERROR(AVERAGEIFS('Histórico'!$H$6:$H$305,'Histórico'!$B$6:$B$305,B930,'Histórico'!$L$6:$L$305,"OK",'Histórico'!$M$6:$M$305,MONTH(A930),'Histórico'!$A$6:$A$305,"&lt;="&amp;'Parâmetros'!$B$2)/AVERAGEIFS('Histórico'!$H$6:$H$305,'Histórico'!$B$6:$B$305,B930,'Histórico'!$L$6:$L$305,"OK",'Histórico'!$A$6:$A$305,"&lt;="&amp;'Parâmetros'!$B$2),1))),1))</f>
        <v/>
      </c>
      <c r="G930" s="45">
        <f>IF(OR(A930="",B930=""),"",MAX(0.1,1+SUMPRODUCT(--('Eventos'!$B$6:$B$105&lt;=EOMONTH(A930,0)),--('Eventos'!$C$6:$C$105&gt;=A930),--((('Eventos'!$D$6:$D$105=B930)+('Eventos'!$D$6:$D$105="TODOS"))&gt;0),--('Eventos'!$G$6:$G$105="Ativo"),--('Eventos'!$I$6:$I$105="OK"),'Eventos'!$F$6:$F$105)))</f>
        <v/>
      </c>
      <c r="H930" s="44">
        <f>IF(OR(B930="",E930=""),"",MAX(0,E930*F930*G930))</f>
        <v/>
      </c>
      <c r="I930" s="44">
        <f>IF(H930="","",H930*'Parâmetros'!$B$6)</f>
        <v/>
      </c>
      <c r="J930" s="44">
        <f>IF(H930="","",H930*'Parâmetros'!$B$7)</f>
        <v/>
      </c>
      <c r="K930" s="44">
        <f>IF(H930="","",H930*'Parâmetros'!$B$8)</f>
        <v/>
      </c>
      <c r="L930" s="44">
        <f>IF(H930="","",IF('Parâmetros'!$B$5="Conservador",I930,IF('Parâmetros'!$B$5="Otimista",K930,J930)))</f>
        <v/>
      </c>
      <c r="M930" s="46">
        <f>IF(B930="","",IF(COUNTIFS('Histórico'!$B$6:$B$305,B930,'Histórico'!$J$6:$J$305,"&lt;&gt;")&gt;='Parâmetros'!$B$10,AVERAGEIFS('Histórico'!$K$6:$K$305,'Histórico'!$B$6:$B$305,B930,'Histórico'!$J$6:$J$305,"&lt;&gt;"),'Parâmetros'!$B$9))</f>
        <v/>
      </c>
      <c r="N930" s="44">
        <f>IF(L930="","",MAX(0,L930*(1-M930)))</f>
        <v/>
      </c>
      <c r="O930" s="44">
        <f>IF(L930="","",L930*(1+M930))</f>
        <v/>
      </c>
      <c r="P930" s="44">
        <f>IF(L930="","",IF(INDEX('Parâmetros'!$E$18:$E$117,MATCH(B930,'Parâmetros'!$A$18:$A$117,0))="","",INDEX('Parâmetros'!$E$18:$E$117,MATCH(B930,'Parâmetros'!$A$18:$A$117,0))+N(INDEX('Parâmetros'!$F$18:$F$117,MATCH(B930,'Parâmetros'!$A$18:$A$117,0)))-SUMIFS($L$6:L930,$B$6:B930,B930,$A$6:A930,"&lt;="&amp;A930)))</f>
        <v/>
      </c>
      <c r="Q930" s="44">
        <f>IF(P930="","",MAX(0,-P930))</f>
        <v/>
      </c>
      <c r="R930" s="43">
        <f>IF(B930="","",IF(L930="","SEM BASE",IF(P930="","ESTOQUE NÃO INFORMADO",IF(P930&lt;0,"RUPTURA PREVISTA",IF(D930="Sem histórico","USAR DEMANDA INICIAL",IF(D930="Histórico insuficiente","HISTÓRICO INSUFICIENTE","OK"))))))</f>
        <v/>
      </c>
    </row>
    <row r="931">
      <c r="A931" s="42">
        <f>IF(B931="","",EDATE(EOMONTH('Parâmetros'!$B$2,0)+1,MOD(ROW()-6,12)))</f>
        <v/>
      </c>
      <c r="B93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31" s="43">
        <f>IF(B931="","",INDEX('Parâmetros'!$B$18:$B$117,MATCH(B931,'Parâmetros'!$A$18:$A$117,0)))</f>
        <v/>
      </c>
      <c r="D931" s="43">
        <f>IF(B931="","",INDEX('Parâmetros'!$I$18:$I$117,MATCH(B931,'Parâmetros'!$A$18:$A$117,0)))</f>
        <v/>
      </c>
      <c r="E931" s="44">
        <f>IF(B931="","",IF(COUNTIFS('Histórico'!$B$6:$B$305,B931,'Histórico'!$A$6:$A$305,"&gt;="&amp;EDATE(EOMONTH('Parâmetros'!$B$2,0)+1,-'Parâmetros'!$B$4),'Histórico'!$A$6:$A$305,"&lt;="&amp;'Parâmetros'!$B$2,'Histórico'!$L$6:$L$305,"OK")&gt;='Parâmetros'!$B$11,AVERAGEIFS('Histórico'!$H$6:$H$305,'Histórico'!$B$6:$B$305,B931,'Histórico'!$A$6:$A$305,"&gt;="&amp;EDATE(EOMONTH('Parâmetros'!$B$2,0)+1,-'Parâmetros'!$B$4),'Histórico'!$A$6:$A$305,"&lt;="&amp;'Parâmetros'!$B$2,'Histórico'!$L$6:$L$305,"OK"),IF(INDEX('Parâmetros'!$G$18:$G$117,MATCH(B931,'Parâmetros'!$A$18:$A$117,0))="","",INDEX('Parâmetros'!$G$18:$G$117,MATCH(B931,'Parâmetros'!$A$18:$A$117,0)))))</f>
        <v/>
      </c>
      <c r="F931" s="45">
        <f>IF(B931="","",IF(COUNTIFS('Histórico'!$B$6:$B$305,B931,'Histórico'!$L$6:$L$305,"OK",'Histórico'!$M$6:$M$305,MONTH(A931),'Histórico'!$A$6:$A$305,"&lt;="&amp;'Parâmetros'!$B$2)&gt;='Parâmetros'!$B$12,MAX('Parâmetros'!$B$13,MIN('Parâmetros'!$B$14,IFERROR(AVERAGEIFS('Histórico'!$H$6:$H$305,'Histórico'!$B$6:$B$305,B931,'Histórico'!$L$6:$L$305,"OK",'Histórico'!$M$6:$M$305,MONTH(A931),'Histórico'!$A$6:$A$305,"&lt;="&amp;'Parâmetros'!$B$2)/AVERAGEIFS('Histórico'!$H$6:$H$305,'Histórico'!$B$6:$B$305,B931,'Histórico'!$L$6:$L$305,"OK",'Histórico'!$A$6:$A$305,"&lt;="&amp;'Parâmetros'!$B$2),1))),1))</f>
        <v/>
      </c>
      <c r="G931" s="45">
        <f>IF(OR(A931="",B931=""),"",MAX(0.1,1+SUMPRODUCT(--('Eventos'!$B$6:$B$105&lt;=EOMONTH(A931,0)),--('Eventos'!$C$6:$C$105&gt;=A931),--((('Eventos'!$D$6:$D$105=B931)+('Eventos'!$D$6:$D$105="TODOS"))&gt;0),--('Eventos'!$G$6:$G$105="Ativo"),--('Eventos'!$I$6:$I$105="OK"),'Eventos'!$F$6:$F$105)))</f>
        <v/>
      </c>
      <c r="H931" s="44">
        <f>IF(OR(B931="",E931=""),"",MAX(0,E931*F931*G931))</f>
        <v/>
      </c>
      <c r="I931" s="44">
        <f>IF(H931="","",H931*'Parâmetros'!$B$6)</f>
        <v/>
      </c>
      <c r="J931" s="44">
        <f>IF(H931="","",H931*'Parâmetros'!$B$7)</f>
        <v/>
      </c>
      <c r="K931" s="44">
        <f>IF(H931="","",H931*'Parâmetros'!$B$8)</f>
        <v/>
      </c>
      <c r="L931" s="44">
        <f>IF(H931="","",IF('Parâmetros'!$B$5="Conservador",I931,IF('Parâmetros'!$B$5="Otimista",K931,J931)))</f>
        <v/>
      </c>
      <c r="M931" s="46">
        <f>IF(B931="","",IF(COUNTIFS('Histórico'!$B$6:$B$305,B931,'Histórico'!$J$6:$J$305,"&lt;&gt;")&gt;='Parâmetros'!$B$10,AVERAGEIFS('Histórico'!$K$6:$K$305,'Histórico'!$B$6:$B$305,B931,'Histórico'!$J$6:$J$305,"&lt;&gt;"),'Parâmetros'!$B$9))</f>
        <v/>
      </c>
      <c r="N931" s="44">
        <f>IF(L931="","",MAX(0,L931*(1-M931)))</f>
        <v/>
      </c>
      <c r="O931" s="44">
        <f>IF(L931="","",L931*(1+M931))</f>
        <v/>
      </c>
      <c r="P931" s="44">
        <f>IF(L931="","",IF(INDEX('Parâmetros'!$E$18:$E$117,MATCH(B931,'Parâmetros'!$A$18:$A$117,0))="","",INDEX('Parâmetros'!$E$18:$E$117,MATCH(B931,'Parâmetros'!$A$18:$A$117,0))+N(INDEX('Parâmetros'!$F$18:$F$117,MATCH(B931,'Parâmetros'!$A$18:$A$117,0)))-SUMIFS($L$6:L931,$B$6:B931,B931,$A$6:A931,"&lt;="&amp;A931)))</f>
        <v/>
      </c>
      <c r="Q931" s="44">
        <f>IF(P931="","",MAX(0,-P931))</f>
        <v/>
      </c>
      <c r="R931" s="43">
        <f>IF(B931="","",IF(L931="","SEM BASE",IF(P931="","ESTOQUE NÃO INFORMADO",IF(P931&lt;0,"RUPTURA PREVISTA",IF(D931="Sem histórico","USAR DEMANDA INICIAL",IF(D931="Histórico insuficiente","HISTÓRICO INSUFICIENTE","OK"))))))</f>
        <v/>
      </c>
    </row>
    <row r="932">
      <c r="A932" s="42">
        <f>IF(B932="","",EDATE(EOMONTH('Parâmetros'!$B$2,0)+1,MOD(ROW()-6,12)))</f>
        <v/>
      </c>
      <c r="B93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32" s="43">
        <f>IF(B932="","",INDEX('Parâmetros'!$B$18:$B$117,MATCH(B932,'Parâmetros'!$A$18:$A$117,0)))</f>
        <v/>
      </c>
      <c r="D932" s="43">
        <f>IF(B932="","",INDEX('Parâmetros'!$I$18:$I$117,MATCH(B932,'Parâmetros'!$A$18:$A$117,0)))</f>
        <v/>
      </c>
      <c r="E932" s="44">
        <f>IF(B932="","",IF(COUNTIFS('Histórico'!$B$6:$B$305,B932,'Histórico'!$A$6:$A$305,"&gt;="&amp;EDATE(EOMONTH('Parâmetros'!$B$2,0)+1,-'Parâmetros'!$B$4),'Histórico'!$A$6:$A$305,"&lt;="&amp;'Parâmetros'!$B$2,'Histórico'!$L$6:$L$305,"OK")&gt;='Parâmetros'!$B$11,AVERAGEIFS('Histórico'!$H$6:$H$305,'Histórico'!$B$6:$B$305,B932,'Histórico'!$A$6:$A$305,"&gt;="&amp;EDATE(EOMONTH('Parâmetros'!$B$2,0)+1,-'Parâmetros'!$B$4),'Histórico'!$A$6:$A$305,"&lt;="&amp;'Parâmetros'!$B$2,'Histórico'!$L$6:$L$305,"OK"),IF(INDEX('Parâmetros'!$G$18:$G$117,MATCH(B932,'Parâmetros'!$A$18:$A$117,0))="","",INDEX('Parâmetros'!$G$18:$G$117,MATCH(B932,'Parâmetros'!$A$18:$A$117,0)))))</f>
        <v/>
      </c>
      <c r="F932" s="45">
        <f>IF(B932="","",IF(COUNTIFS('Histórico'!$B$6:$B$305,B932,'Histórico'!$L$6:$L$305,"OK",'Histórico'!$M$6:$M$305,MONTH(A932),'Histórico'!$A$6:$A$305,"&lt;="&amp;'Parâmetros'!$B$2)&gt;='Parâmetros'!$B$12,MAX('Parâmetros'!$B$13,MIN('Parâmetros'!$B$14,IFERROR(AVERAGEIFS('Histórico'!$H$6:$H$305,'Histórico'!$B$6:$B$305,B932,'Histórico'!$L$6:$L$305,"OK",'Histórico'!$M$6:$M$305,MONTH(A932),'Histórico'!$A$6:$A$305,"&lt;="&amp;'Parâmetros'!$B$2)/AVERAGEIFS('Histórico'!$H$6:$H$305,'Histórico'!$B$6:$B$305,B932,'Histórico'!$L$6:$L$305,"OK",'Histórico'!$A$6:$A$305,"&lt;="&amp;'Parâmetros'!$B$2),1))),1))</f>
        <v/>
      </c>
      <c r="G932" s="45">
        <f>IF(OR(A932="",B932=""),"",MAX(0.1,1+SUMPRODUCT(--('Eventos'!$B$6:$B$105&lt;=EOMONTH(A932,0)),--('Eventos'!$C$6:$C$105&gt;=A932),--((('Eventos'!$D$6:$D$105=B932)+('Eventos'!$D$6:$D$105="TODOS"))&gt;0),--('Eventos'!$G$6:$G$105="Ativo"),--('Eventos'!$I$6:$I$105="OK"),'Eventos'!$F$6:$F$105)))</f>
        <v/>
      </c>
      <c r="H932" s="44">
        <f>IF(OR(B932="",E932=""),"",MAX(0,E932*F932*G932))</f>
        <v/>
      </c>
      <c r="I932" s="44">
        <f>IF(H932="","",H932*'Parâmetros'!$B$6)</f>
        <v/>
      </c>
      <c r="J932" s="44">
        <f>IF(H932="","",H932*'Parâmetros'!$B$7)</f>
        <v/>
      </c>
      <c r="K932" s="44">
        <f>IF(H932="","",H932*'Parâmetros'!$B$8)</f>
        <v/>
      </c>
      <c r="L932" s="44">
        <f>IF(H932="","",IF('Parâmetros'!$B$5="Conservador",I932,IF('Parâmetros'!$B$5="Otimista",K932,J932)))</f>
        <v/>
      </c>
      <c r="M932" s="46">
        <f>IF(B932="","",IF(COUNTIFS('Histórico'!$B$6:$B$305,B932,'Histórico'!$J$6:$J$305,"&lt;&gt;")&gt;='Parâmetros'!$B$10,AVERAGEIFS('Histórico'!$K$6:$K$305,'Histórico'!$B$6:$B$305,B932,'Histórico'!$J$6:$J$305,"&lt;&gt;"),'Parâmetros'!$B$9))</f>
        <v/>
      </c>
      <c r="N932" s="44">
        <f>IF(L932="","",MAX(0,L932*(1-M932)))</f>
        <v/>
      </c>
      <c r="O932" s="44">
        <f>IF(L932="","",L932*(1+M932))</f>
        <v/>
      </c>
      <c r="P932" s="44">
        <f>IF(L932="","",IF(INDEX('Parâmetros'!$E$18:$E$117,MATCH(B932,'Parâmetros'!$A$18:$A$117,0))="","",INDEX('Parâmetros'!$E$18:$E$117,MATCH(B932,'Parâmetros'!$A$18:$A$117,0))+N(INDEX('Parâmetros'!$F$18:$F$117,MATCH(B932,'Parâmetros'!$A$18:$A$117,0)))-SUMIFS($L$6:L932,$B$6:B932,B932,$A$6:A932,"&lt;="&amp;A932)))</f>
        <v/>
      </c>
      <c r="Q932" s="44">
        <f>IF(P932="","",MAX(0,-P932))</f>
        <v/>
      </c>
      <c r="R932" s="43">
        <f>IF(B932="","",IF(L932="","SEM BASE",IF(P932="","ESTOQUE NÃO INFORMADO",IF(P932&lt;0,"RUPTURA PREVISTA",IF(D932="Sem histórico","USAR DEMANDA INICIAL",IF(D932="Histórico insuficiente","HISTÓRICO INSUFICIENTE","OK"))))))</f>
        <v/>
      </c>
    </row>
    <row r="933">
      <c r="A933" s="42">
        <f>IF(B933="","",EDATE(EOMONTH('Parâmetros'!$B$2,0)+1,MOD(ROW()-6,12)))</f>
        <v/>
      </c>
      <c r="B93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33" s="43">
        <f>IF(B933="","",INDEX('Parâmetros'!$B$18:$B$117,MATCH(B933,'Parâmetros'!$A$18:$A$117,0)))</f>
        <v/>
      </c>
      <c r="D933" s="43">
        <f>IF(B933="","",INDEX('Parâmetros'!$I$18:$I$117,MATCH(B933,'Parâmetros'!$A$18:$A$117,0)))</f>
        <v/>
      </c>
      <c r="E933" s="44">
        <f>IF(B933="","",IF(COUNTIFS('Histórico'!$B$6:$B$305,B933,'Histórico'!$A$6:$A$305,"&gt;="&amp;EDATE(EOMONTH('Parâmetros'!$B$2,0)+1,-'Parâmetros'!$B$4),'Histórico'!$A$6:$A$305,"&lt;="&amp;'Parâmetros'!$B$2,'Histórico'!$L$6:$L$305,"OK")&gt;='Parâmetros'!$B$11,AVERAGEIFS('Histórico'!$H$6:$H$305,'Histórico'!$B$6:$B$305,B933,'Histórico'!$A$6:$A$305,"&gt;="&amp;EDATE(EOMONTH('Parâmetros'!$B$2,0)+1,-'Parâmetros'!$B$4),'Histórico'!$A$6:$A$305,"&lt;="&amp;'Parâmetros'!$B$2,'Histórico'!$L$6:$L$305,"OK"),IF(INDEX('Parâmetros'!$G$18:$G$117,MATCH(B933,'Parâmetros'!$A$18:$A$117,0))="","",INDEX('Parâmetros'!$G$18:$G$117,MATCH(B933,'Parâmetros'!$A$18:$A$117,0)))))</f>
        <v/>
      </c>
      <c r="F933" s="45">
        <f>IF(B933="","",IF(COUNTIFS('Histórico'!$B$6:$B$305,B933,'Histórico'!$L$6:$L$305,"OK",'Histórico'!$M$6:$M$305,MONTH(A933),'Histórico'!$A$6:$A$305,"&lt;="&amp;'Parâmetros'!$B$2)&gt;='Parâmetros'!$B$12,MAX('Parâmetros'!$B$13,MIN('Parâmetros'!$B$14,IFERROR(AVERAGEIFS('Histórico'!$H$6:$H$305,'Histórico'!$B$6:$B$305,B933,'Histórico'!$L$6:$L$305,"OK",'Histórico'!$M$6:$M$305,MONTH(A933),'Histórico'!$A$6:$A$305,"&lt;="&amp;'Parâmetros'!$B$2)/AVERAGEIFS('Histórico'!$H$6:$H$305,'Histórico'!$B$6:$B$305,B933,'Histórico'!$L$6:$L$305,"OK",'Histórico'!$A$6:$A$305,"&lt;="&amp;'Parâmetros'!$B$2),1))),1))</f>
        <v/>
      </c>
      <c r="G933" s="45">
        <f>IF(OR(A933="",B933=""),"",MAX(0.1,1+SUMPRODUCT(--('Eventos'!$B$6:$B$105&lt;=EOMONTH(A933,0)),--('Eventos'!$C$6:$C$105&gt;=A933),--((('Eventos'!$D$6:$D$105=B933)+('Eventos'!$D$6:$D$105="TODOS"))&gt;0),--('Eventos'!$G$6:$G$105="Ativo"),--('Eventos'!$I$6:$I$105="OK"),'Eventos'!$F$6:$F$105)))</f>
        <v/>
      </c>
      <c r="H933" s="44">
        <f>IF(OR(B933="",E933=""),"",MAX(0,E933*F933*G933))</f>
        <v/>
      </c>
      <c r="I933" s="44">
        <f>IF(H933="","",H933*'Parâmetros'!$B$6)</f>
        <v/>
      </c>
      <c r="J933" s="44">
        <f>IF(H933="","",H933*'Parâmetros'!$B$7)</f>
        <v/>
      </c>
      <c r="K933" s="44">
        <f>IF(H933="","",H933*'Parâmetros'!$B$8)</f>
        <v/>
      </c>
      <c r="L933" s="44">
        <f>IF(H933="","",IF('Parâmetros'!$B$5="Conservador",I933,IF('Parâmetros'!$B$5="Otimista",K933,J933)))</f>
        <v/>
      </c>
      <c r="M933" s="46">
        <f>IF(B933="","",IF(COUNTIFS('Histórico'!$B$6:$B$305,B933,'Histórico'!$J$6:$J$305,"&lt;&gt;")&gt;='Parâmetros'!$B$10,AVERAGEIFS('Histórico'!$K$6:$K$305,'Histórico'!$B$6:$B$305,B933,'Histórico'!$J$6:$J$305,"&lt;&gt;"),'Parâmetros'!$B$9))</f>
        <v/>
      </c>
      <c r="N933" s="44">
        <f>IF(L933="","",MAX(0,L933*(1-M933)))</f>
        <v/>
      </c>
      <c r="O933" s="44">
        <f>IF(L933="","",L933*(1+M933))</f>
        <v/>
      </c>
      <c r="P933" s="44">
        <f>IF(L933="","",IF(INDEX('Parâmetros'!$E$18:$E$117,MATCH(B933,'Parâmetros'!$A$18:$A$117,0))="","",INDEX('Parâmetros'!$E$18:$E$117,MATCH(B933,'Parâmetros'!$A$18:$A$117,0))+N(INDEX('Parâmetros'!$F$18:$F$117,MATCH(B933,'Parâmetros'!$A$18:$A$117,0)))-SUMIFS($L$6:L933,$B$6:B933,B933,$A$6:A933,"&lt;="&amp;A933)))</f>
        <v/>
      </c>
      <c r="Q933" s="44">
        <f>IF(P933="","",MAX(0,-P933))</f>
        <v/>
      </c>
      <c r="R933" s="43">
        <f>IF(B933="","",IF(L933="","SEM BASE",IF(P933="","ESTOQUE NÃO INFORMADO",IF(P933&lt;0,"RUPTURA PREVISTA",IF(D933="Sem histórico","USAR DEMANDA INICIAL",IF(D933="Histórico insuficiente","HISTÓRICO INSUFICIENTE","OK"))))))</f>
        <v/>
      </c>
    </row>
    <row r="934">
      <c r="A934" s="42">
        <f>IF(B934="","",EDATE(EOMONTH('Parâmetros'!$B$2,0)+1,MOD(ROW()-6,12)))</f>
        <v/>
      </c>
      <c r="B93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34" s="43">
        <f>IF(B934="","",INDEX('Parâmetros'!$B$18:$B$117,MATCH(B934,'Parâmetros'!$A$18:$A$117,0)))</f>
        <v/>
      </c>
      <c r="D934" s="43">
        <f>IF(B934="","",INDEX('Parâmetros'!$I$18:$I$117,MATCH(B934,'Parâmetros'!$A$18:$A$117,0)))</f>
        <v/>
      </c>
      <c r="E934" s="44">
        <f>IF(B934="","",IF(COUNTIFS('Histórico'!$B$6:$B$305,B934,'Histórico'!$A$6:$A$305,"&gt;="&amp;EDATE(EOMONTH('Parâmetros'!$B$2,0)+1,-'Parâmetros'!$B$4),'Histórico'!$A$6:$A$305,"&lt;="&amp;'Parâmetros'!$B$2,'Histórico'!$L$6:$L$305,"OK")&gt;='Parâmetros'!$B$11,AVERAGEIFS('Histórico'!$H$6:$H$305,'Histórico'!$B$6:$B$305,B934,'Histórico'!$A$6:$A$305,"&gt;="&amp;EDATE(EOMONTH('Parâmetros'!$B$2,0)+1,-'Parâmetros'!$B$4),'Histórico'!$A$6:$A$305,"&lt;="&amp;'Parâmetros'!$B$2,'Histórico'!$L$6:$L$305,"OK"),IF(INDEX('Parâmetros'!$G$18:$G$117,MATCH(B934,'Parâmetros'!$A$18:$A$117,0))="","",INDEX('Parâmetros'!$G$18:$G$117,MATCH(B934,'Parâmetros'!$A$18:$A$117,0)))))</f>
        <v/>
      </c>
      <c r="F934" s="45">
        <f>IF(B934="","",IF(COUNTIFS('Histórico'!$B$6:$B$305,B934,'Histórico'!$L$6:$L$305,"OK",'Histórico'!$M$6:$M$305,MONTH(A934),'Histórico'!$A$6:$A$305,"&lt;="&amp;'Parâmetros'!$B$2)&gt;='Parâmetros'!$B$12,MAX('Parâmetros'!$B$13,MIN('Parâmetros'!$B$14,IFERROR(AVERAGEIFS('Histórico'!$H$6:$H$305,'Histórico'!$B$6:$B$305,B934,'Histórico'!$L$6:$L$305,"OK",'Histórico'!$M$6:$M$305,MONTH(A934),'Histórico'!$A$6:$A$305,"&lt;="&amp;'Parâmetros'!$B$2)/AVERAGEIFS('Histórico'!$H$6:$H$305,'Histórico'!$B$6:$B$305,B934,'Histórico'!$L$6:$L$305,"OK",'Histórico'!$A$6:$A$305,"&lt;="&amp;'Parâmetros'!$B$2),1))),1))</f>
        <v/>
      </c>
      <c r="G934" s="45">
        <f>IF(OR(A934="",B934=""),"",MAX(0.1,1+SUMPRODUCT(--('Eventos'!$B$6:$B$105&lt;=EOMONTH(A934,0)),--('Eventos'!$C$6:$C$105&gt;=A934),--((('Eventos'!$D$6:$D$105=B934)+('Eventos'!$D$6:$D$105="TODOS"))&gt;0),--('Eventos'!$G$6:$G$105="Ativo"),--('Eventos'!$I$6:$I$105="OK"),'Eventos'!$F$6:$F$105)))</f>
        <v/>
      </c>
      <c r="H934" s="44">
        <f>IF(OR(B934="",E934=""),"",MAX(0,E934*F934*G934))</f>
        <v/>
      </c>
      <c r="I934" s="44">
        <f>IF(H934="","",H934*'Parâmetros'!$B$6)</f>
        <v/>
      </c>
      <c r="J934" s="44">
        <f>IF(H934="","",H934*'Parâmetros'!$B$7)</f>
        <v/>
      </c>
      <c r="K934" s="44">
        <f>IF(H934="","",H934*'Parâmetros'!$B$8)</f>
        <v/>
      </c>
      <c r="L934" s="44">
        <f>IF(H934="","",IF('Parâmetros'!$B$5="Conservador",I934,IF('Parâmetros'!$B$5="Otimista",K934,J934)))</f>
        <v/>
      </c>
      <c r="M934" s="46">
        <f>IF(B934="","",IF(COUNTIFS('Histórico'!$B$6:$B$305,B934,'Histórico'!$J$6:$J$305,"&lt;&gt;")&gt;='Parâmetros'!$B$10,AVERAGEIFS('Histórico'!$K$6:$K$305,'Histórico'!$B$6:$B$305,B934,'Histórico'!$J$6:$J$305,"&lt;&gt;"),'Parâmetros'!$B$9))</f>
        <v/>
      </c>
      <c r="N934" s="44">
        <f>IF(L934="","",MAX(0,L934*(1-M934)))</f>
        <v/>
      </c>
      <c r="O934" s="44">
        <f>IF(L934="","",L934*(1+M934))</f>
        <v/>
      </c>
      <c r="P934" s="44">
        <f>IF(L934="","",IF(INDEX('Parâmetros'!$E$18:$E$117,MATCH(B934,'Parâmetros'!$A$18:$A$117,0))="","",INDEX('Parâmetros'!$E$18:$E$117,MATCH(B934,'Parâmetros'!$A$18:$A$117,0))+N(INDEX('Parâmetros'!$F$18:$F$117,MATCH(B934,'Parâmetros'!$A$18:$A$117,0)))-SUMIFS($L$6:L934,$B$6:B934,B934,$A$6:A934,"&lt;="&amp;A934)))</f>
        <v/>
      </c>
      <c r="Q934" s="44">
        <f>IF(P934="","",MAX(0,-P934))</f>
        <v/>
      </c>
      <c r="R934" s="43">
        <f>IF(B934="","",IF(L934="","SEM BASE",IF(P934="","ESTOQUE NÃO INFORMADO",IF(P934&lt;0,"RUPTURA PREVISTA",IF(D934="Sem histórico","USAR DEMANDA INICIAL",IF(D934="Histórico insuficiente","HISTÓRICO INSUFICIENTE","OK"))))))</f>
        <v/>
      </c>
    </row>
    <row r="935">
      <c r="A935" s="42">
        <f>IF(B935="","",EDATE(EOMONTH('Parâmetros'!$B$2,0)+1,MOD(ROW()-6,12)))</f>
        <v/>
      </c>
      <c r="B93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35" s="43">
        <f>IF(B935="","",INDEX('Parâmetros'!$B$18:$B$117,MATCH(B935,'Parâmetros'!$A$18:$A$117,0)))</f>
        <v/>
      </c>
      <c r="D935" s="43">
        <f>IF(B935="","",INDEX('Parâmetros'!$I$18:$I$117,MATCH(B935,'Parâmetros'!$A$18:$A$117,0)))</f>
        <v/>
      </c>
      <c r="E935" s="44">
        <f>IF(B935="","",IF(COUNTIFS('Histórico'!$B$6:$B$305,B935,'Histórico'!$A$6:$A$305,"&gt;="&amp;EDATE(EOMONTH('Parâmetros'!$B$2,0)+1,-'Parâmetros'!$B$4),'Histórico'!$A$6:$A$305,"&lt;="&amp;'Parâmetros'!$B$2,'Histórico'!$L$6:$L$305,"OK")&gt;='Parâmetros'!$B$11,AVERAGEIFS('Histórico'!$H$6:$H$305,'Histórico'!$B$6:$B$305,B935,'Histórico'!$A$6:$A$305,"&gt;="&amp;EDATE(EOMONTH('Parâmetros'!$B$2,0)+1,-'Parâmetros'!$B$4),'Histórico'!$A$6:$A$305,"&lt;="&amp;'Parâmetros'!$B$2,'Histórico'!$L$6:$L$305,"OK"),IF(INDEX('Parâmetros'!$G$18:$G$117,MATCH(B935,'Parâmetros'!$A$18:$A$117,0))="","",INDEX('Parâmetros'!$G$18:$G$117,MATCH(B935,'Parâmetros'!$A$18:$A$117,0)))))</f>
        <v/>
      </c>
      <c r="F935" s="45">
        <f>IF(B935="","",IF(COUNTIFS('Histórico'!$B$6:$B$305,B935,'Histórico'!$L$6:$L$305,"OK",'Histórico'!$M$6:$M$305,MONTH(A935),'Histórico'!$A$6:$A$305,"&lt;="&amp;'Parâmetros'!$B$2)&gt;='Parâmetros'!$B$12,MAX('Parâmetros'!$B$13,MIN('Parâmetros'!$B$14,IFERROR(AVERAGEIFS('Histórico'!$H$6:$H$305,'Histórico'!$B$6:$B$305,B935,'Histórico'!$L$6:$L$305,"OK",'Histórico'!$M$6:$M$305,MONTH(A935),'Histórico'!$A$6:$A$305,"&lt;="&amp;'Parâmetros'!$B$2)/AVERAGEIFS('Histórico'!$H$6:$H$305,'Histórico'!$B$6:$B$305,B935,'Histórico'!$L$6:$L$305,"OK",'Histórico'!$A$6:$A$305,"&lt;="&amp;'Parâmetros'!$B$2),1))),1))</f>
        <v/>
      </c>
      <c r="G935" s="45">
        <f>IF(OR(A935="",B935=""),"",MAX(0.1,1+SUMPRODUCT(--('Eventos'!$B$6:$B$105&lt;=EOMONTH(A935,0)),--('Eventos'!$C$6:$C$105&gt;=A935),--((('Eventos'!$D$6:$D$105=B935)+('Eventos'!$D$6:$D$105="TODOS"))&gt;0),--('Eventos'!$G$6:$G$105="Ativo"),--('Eventos'!$I$6:$I$105="OK"),'Eventos'!$F$6:$F$105)))</f>
        <v/>
      </c>
      <c r="H935" s="44">
        <f>IF(OR(B935="",E935=""),"",MAX(0,E935*F935*G935))</f>
        <v/>
      </c>
      <c r="I935" s="44">
        <f>IF(H935="","",H935*'Parâmetros'!$B$6)</f>
        <v/>
      </c>
      <c r="J935" s="44">
        <f>IF(H935="","",H935*'Parâmetros'!$B$7)</f>
        <v/>
      </c>
      <c r="K935" s="44">
        <f>IF(H935="","",H935*'Parâmetros'!$B$8)</f>
        <v/>
      </c>
      <c r="L935" s="44">
        <f>IF(H935="","",IF('Parâmetros'!$B$5="Conservador",I935,IF('Parâmetros'!$B$5="Otimista",K935,J935)))</f>
        <v/>
      </c>
      <c r="M935" s="46">
        <f>IF(B935="","",IF(COUNTIFS('Histórico'!$B$6:$B$305,B935,'Histórico'!$J$6:$J$305,"&lt;&gt;")&gt;='Parâmetros'!$B$10,AVERAGEIFS('Histórico'!$K$6:$K$305,'Histórico'!$B$6:$B$305,B935,'Histórico'!$J$6:$J$305,"&lt;&gt;"),'Parâmetros'!$B$9))</f>
        <v/>
      </c>
      <c r="N935" s="44">
        <f>IF(L935="","",MAX(0,L935*(1-M935)))</f>
        <v/>
      </c>
      <c r="O935" s="44">
        <f>IF(L935="","",L935*(1+M935))</f>
        <v/>
      </c>
      <c r="P935" s="44">
        <f>IF(L935="","",IF(INDEX('Parâmetros'!$E$18:$E$117,MATCH(B935,'Parâmetros'!$A$18:$A$117,0))="","",INDEX('Parâmetros'!$E$18:$E$117,MATCH(B935,'Parâmetros'!$A$18:$A$117,0))+N(INDEX('Parâmetros'!$F$18:$F$117,MATCH(B935,'Parâmetros'!$A$18:$A$117,0)))-SUMIFS($L$6:L935,$B$6:B935,B935,$A$6:A935,"&lt;="&amp;A935)))</f>
        <v/>
      </c>
      <c r="Q935" s="44">
        <f>IF(P935="","",MAX(0,-P935))</f>
        <v/>
      </c>
      <c r="R935" s="43">
        <f>IF(B935="","",IF(L935="","SEM BASE",IF(P935="","ESTOQUE NÃO INFORMADO",IF(P935&lt;0,"RUPTURA PREVISTA",IF(D935="Sem histórico","USAR DEMANDA INICIAL",IF(D935="Histórico insuficiente","HISTÓRICO INSUFICIENTE","OK"))))))</f>
        <v/>
      </c>
    </row>
    <row r="936">
      <c r="A936" s="42">
        <f>IF(B936="","",EDATE(EOMONTH('Parâmetros'!$B$2,0)+1,MOD(ROW()-6,12)))</f>
        <v/>
      </c>
      <c r="B93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36" s="43">
        <f>IF(B936="","",INDEX('Parâmetros'!$B$18:$B$117,MATCH(B936,'Parâmetros'!$A$18:$A$117,0)))</f>
        <v/>
      </c>
      <c r="D936" s="43">
        <f>IF(B936="","",INDEX('Parâmetros'!$I$18:$I$117,MATCH(B936,'Parâmetros'!$A$18:$A$117,0)))</f>
        <v/>
      </c>
      <c r="E936" s="44">
        <f>IF(B936="","",IF(COUNTIFS('Histórico'!$B$6:$B$305,B936,'Histórico'!$A$6:$A$305,"&gt;="&amp;EDATE(EOMONTH('Parâmetros'!$B$2,0)+1,-'Parâmetros'!$B$4),'Histórico'!$A$6:$A$305,"&lt;="&amp;'Parâmetros'!$B$2,'Histórico'!$L$6:$L$305,"OK")&gt;='Parâmetros'!$B$11,AVERAGEIFS('Histórico'!$H$6:$H$305,'Histórico'!$B$6:$B$305,B936,'Histórico'!$A$6:$A$305,"&gt;="&amp;EDATE(EOMONTH('Parâmetros'!$B$2,0)+1,-'Parâmetros'!$B$4),'Histórico'!$A$6:$A$305,"&lt;="&amp;'Parâmetros'!$B$2,'Histórico'!$L$6:$L$305,"OK"),IF(INDEX('Parâmetros'!$G$18:$G$117,MATCH(B936,'Parâmetros'!$A$18:$A$117,0))="","",INDEX('Parâmetros'!$G$18:$G$117,MATCH(B936,'Parâmetros'!$A$18:$A$117,0)))))</f>
        <v/>
      </c>
      <c r="F936" s="45">
        <f>IF(B936="","",IF(COUNTIFS('Histórico'!$B$6:$B$305,B936,'Histórico'!$L$6:$L$305,"OK",'Histórico'!$M$6:$M$305,MONTH(A936),'Histórico'!$A$6:$A$305,"&lt;="&amp;'Parâmetros'!$B$2)&gt;='Parâmetros'!$B$12,MAX('Parâmetros'!$B$13,MIN('Parâmetros'!$B$14,IFERROR(AVERAGEIFS('Histórico'!$H$6:$H$305,'Histórico'!$B$6:$B$305,B936,'Histórico'!$L$6:$L$305,"OK",'Histórico'!$M$6:$M$305,MONTH(A936),'Histórico'!$A$6:$A$305,"&lt;="&amp;'Parâmetros'!$B$2)/AVERAGEIFS('Histórico'!$H$6:$H$305,'Histórico'!$B$6:$B$305,B936,'Histórico'!$L$6:$L$305,"OK",'Histórico'!$A$6:$A$305,"&lt;="&amp;'Parâmetros'!$B$2),1))),1))</f>
        <v/>
      </c>
      <c r="G936" s="45">
        <f>IF(OR(A936="",B936=""),"",MAX(0.1,1+SUMPRODUCT(--('Eventos'!$B$6:$B$105&lt;=EOMONTH(A936,0)),--('Eventos'!$C$6:$C$105&gt;=A936),--((('Eventos'!$D$6:$D$105=B936)+('Eventos'!$D$6:$D$105="TODOS"))&gt;0),--('Eventos'!$G$6:$G$105="Ativo"),--('Eventos'!$I$6:$I$105="OK"),'Eventos'!$F$6:$F$105)))</f>
        <v/>
      </c>
      <c r="H936" s="44">
        <f>IF(OR(B936="",E936=""),"",MAX(0,E936*F936*G936))</f>
        <v/>
      </c>
      <c r="I936" s="44">
        <f>IF(H936="","",H936*'Parâmetros'!$B$6)</f>
        <v/>
      </c>
      <c r="J936" s="44">
        <f>IF(H936="","",H936*'Parâmetros'!$B$7)</f>
        <v/>
      </c>
      <c r="K936" s="44">
        <f>IF(H936="","",H936*'Parâmetros'!$B$8)</f>
        <v/>
      </c>
      <c r="L936" s="44">
        <f>IF(H936="","",IF('Parâmetros'!$B$5="Conservador",I936,IF('Parâmetros'!$B$5="Otimista",K936,J936)))</f>
        <v/>
      </c>
      <c r="M936" s="46">
        <f>IF(B936="","",IF(COUNTIFS('Histórico'!$B$6:$B$305,B936,'Histórico'!$J$6:$J$305,"&lt;&gt;")&gt;='Parâmetros'!$B$10,AVERAGEIFS('Histórico'!$K$6:$K$305,'Histórico'!$B$6:$B$305,B936,'Histórico'!$J$6:$J$305,"&lt;&gt;"),'Parâmetros'!$B$9))</f>
        <v/>
      </c>
      <c r="N936" s="44">
        <f>IF(L936="","",MAX(0,L936*(1-M936)))</f>
        <v/>
      </c>
      <c r="O936" s="44">
        <f>IF(L936="","",L936*(1+M936))</f>
        <v/>
      </c>
      <c r="P936" s="44">
        <f>IF(L936="","",IF(INDEX('Parâmetros'!$E$18:$E$117,MATCH(B936,'Parâmetros'!$A$18:$A$117,0))="","",INDEX('Parâmetros'!$E$18:$E$117,MATCH(B936,'Parâmetros'!$A$18:$A$117,0))+N(INDEX('Parâmetros'!$F$18:$F$117,MATCH(B936,'Parâmetros'!$A$18:$A$117,0)))-SUMIFS($L$6:L936,$B$6:B936,B936,$A$6:A936,"&lt;="&amp;A936)))</f>
        <v/>
      </c>
      <c r="Q936" s="44">
        <f>IF(P936="","",MAX(0,-P936))</f>
        <v/>
      </c>
      <c r="R936" s="43">
        <f>IF(B936="","",IF(L936="","SEM BASE",IF(P936="","ESTOQUE NÃO INFORMADO",IF(P936&lt;0,"RUPTURA PREVISTA",IF(D936="Sem histórico","USAR DEMANDA INICIAL",IF(D936="Histórico insuficiente","HISTÓRICO INSUFICIENTE","OK"))))))</f>
        <v/>
      </c>
    </row>
    <row r="937">
      <c r="A937" s="42">
        <f>IF(B937="","",EDATE(EOMONTH('Parâmetros'!$B$2,0)+1,MOD(ROW()-6,12)))</f>
        <v/>
      </c>
      <c r="B93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37" s="43">
        <f>IF(B937="","",INDEX('Parâmetros'!$B$18:$B$117,MATCH(B937,'Parâmetros'!$A$18:$A$117,0)))</f>
        <v/>
      </c>
      <c r="D937" s="43">
        <f>IF(B937="","",INDEX('Parâmetros'!$I$18:$I$117,MATCH(B937,'Parâmetros'!$A$18:$A$117,0)))</f>
        <v/>
      </c>
      <c r="E937" s="44">
        <f>IF(B937="","",IF(COUNTIFS('Histórico'!$B$6:$B$305,B937,'Histórico'!$A$6:$A$305,"&gt;="&amp;EDATE(EOMONTH('Parâmetros'!$B$2,0)+1,-'Parâmetros'!$B$4),'Histórico'!$A$6:$A$305,"&lt;="&amp;'Parâmetros'!$B$2,'Histórico'!$L$6:$L$305,"OK")&gt;='Parâmetros'!$B$11,AVERAGEIFS('Histórico'!$H$6:$H$305,'Histórico'!$B$6:$B$305,B937,'Histórico'!$A$6:$A$305,"&gt;="&amp;EDATE(EOMONTH('Parâmetros'!$B$2,0)+1,-'Parâmetros'!$B$4),'Histórico'!$A$6:$A$305,"&lt;="&amp;'Parâmetros'!$B$2,'Histórico'!$L$6:$L$305,"OK"),IF(INDEX('Parâmetros'!$G$18:$G$117,MATCH(B937,'Parâmetros'!$A$18:$A$117,0))="","",INDEX('Parâmetros'!$G$18:$G$117,MATCH(B937,'Parâmetros'!$A$18:$A$117,0)))))</f>
        <v/>
      </c>
      <c r="F937" s="45">
        <f>IF(B937="","",IF(COUNTIFS('Histórico'!$B$6:$B$305,B937,'Histórico'!$L$6:$L$305,"OK",'Histórico'!$M$6:$M$305,MONTH(A937),'Histórico'!$A$6:$A$305,"&lt;="&amp;'Parâmetros'!$B$2)&gt;='Parâmetros'!$B$12,MAX('Parâmetros'!$B$13,MIN('Parâmetros'!$B$14,IFERROR(AVERAGEIFS('Histórico'!$H$6:$H$305,'Histórico'!$B$6:$B$305,B937,'Histórico'!$L$6:$L$305,"OK",'Histórico'!$M$6:$M$305,MONTH(A937),'Histórico'!$A$6:$A$305,"&lt;="&amp;'Parâmetros'!$B$2)/AVERAGEIFS('Histórico'!$H$6:$H$305,'Histórico'!$B$6:$B$305,B937,'Histórico'!$L$6:$L$305,"OK",'Histórico'!$A$6:$A$305,"&lt;="&amp;'Parâmetros'!$B$2),1))),1))</f>
        <v/>
      </c>
      <c r="G937" s="45">
        <f>IF(OR(A937="",B937=""),"",MAX(0.1,1+SUMPRODUCT(--('Eventos'!$B$6:$B$105&lt;=EOMONTH(A937,0)),--('Eventos'!$C$6:$C$105&gt;=A937),--((('Eventos'!$D$6:$D$105=B937)+('Eventos'!$D$6:$D$105="TODOS"))&gt;0),--('Eventos'!$G$6:$G$105="Ativo"),--('Eventos'!$I$6:$I$105="OK"),'Eventos'!$F$6:$F$105)))</f>
        <v/>
      </c>
      <c r="H937" s="44">
        <f>IF(OR(B937="",E937=""),"",MAX(0,E937*F937*G937))</f>
        <v/>
      </c>
      <c r="I937" s="44">
        <f>IF(H937="","",H937*'Parâmetros'!$B$6)</f>
        <v/>
      </c>
      <c r="J937" s="44">
        <f>IF(H937="","",H937*'Parâmetros'!$B$7)</f>
        <v/>
      </c>
      <c r="K937" s="44">
        <f>IF(H937="","",H937*'Parâmetros'!$B$8)</f>
        <v/>
      </c>
      <c r="L937" s="44">
        <f>IF(H937="","",IF('Parâmetros'!$B$5="Conservador",I937,IF('Parâmetros'!$B$5="Otimista",K937,J937)))</f>
        <v/>
      </c>
      <c r="M937" s="46">
        <f>IF(B937="","",IF(COUNTIFS('Histórico'!$B$6:$B$305,B937,'Histórico'!$J$6:$J$305,"&lt;&gt;")&gt;='Parâmetros'!$B$10,AVERAGEIFS('Histórico'!$K$6:$K$305,'Histórico'!$B$6:$B$305,B937,'Histórico'!$J$6:$J$305,"&lt;&gt;"),'Parâmetros'!$B$9))</f>
        <v/>
      </c>
      <c r="N937" s="44">
        <f>IF(L937="","",MAX(0,L937*(1-M937)))</f>
        <v/>
      </c>
      <c r="O937" s="44">
        <f>IF(L937="","",L937*(1+M937))</f>
        <v/>
      </c>
      <c r="P937" s="44">
        <f>IF(L937="","",IF(INDEX('Parâmetros'!$E$18:$E$117,MATCH(B937,'Parâmetros'!$A$18:$A$117,0))="","",INDEX('Parâmetros'!$E$18:$E$117,MATCH(B937,'Parâmetros'!$A$18:$A$117,0))+N(INDEX('Parâmetros'!$F$18:$F$117,MATCH(B937,'Parâmetros'!$A$18:$A$117,0)))-SUMIFS($L$6:L937,$B$6:B937,B937,$A$6:A937,"&lt;="&amp;A937)))</f>
        <v/>
      </c>
      <c r="Q937" s="44">
        <f>IF(P937="","",MAX(0,-P937))</f>
        <v/>
      </c>
      <c r="R937" s="43">
        <f>IF(B937="","",IF(L937="","SEM BASE",IF(P937="","ESTOQUE NÃO INFORMADO",IF(P937&lt;0,"RUPTURA PREVISTA",IF(D937="Sem histórico","USAR DEMANDA INICIAL",IF(D937="Histórico insuficiente","HISTÓRICO INSUFICIENTE","OK"))))))</f>
        <v/>
      </c>
    </row>
    <row r="938">
      <c r="A938" s="42">
        <f>IF(B938="","",EDATE(EOMONTH('Parâmetros'!$B$2,0)+1,MOD(ROW()-6,12)))</f>
        <v/>
      </c>
      <c r="B93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38" s="43">
        <f>IF(B938="","",INDEX('Parâmetros'!$B$18:$B$117,MATCH(B938,'Parâmetros'!$A$18:$A$117,0)))</f>
        <v/>
      </c>
      <c r="D938" s="43">
        <f>IF(B938="","",INDEX('Parâmetros'!$I$18:$I$117,MATCH(B938,'Parâmetros'!$A$18:$A$117,0)))</f>
        <v/>
      </c>
      <c r="E938" s="44">
        <f>IF(B938="","",IF(COUNTIFS('Histórico'!$B$6:$B$305,B938,'Histórico'!$A$6:$A$305,"&gt;="&amp;EDATE(EOMONTH('Parâmetros'!$B$2,0)+1,-'Parâmetros'!$B$4),'Histórico'!$A$6:$A$305,"&lt;="&amp;'Parâmetros'!$B$2,'Histórico'!$L$6:$L$305,"OK")&gt;='Parâmetros'!$B$11,AVERAGEIFS('Histórico'!$H$6:$H$305,'Histórico'!$B$6:$B$305,B938,'Histórico'!$A$6:$A$305,"&gt;="&amp;EDATE(EOMONTH('Parâmetros'!$B$2,0)+1,-'Parâmetros'!$B$4),'Histórico'!$A$6:$A$305,"&lt;="&amp;'Parâmetros'!$B$2,'Histórico'!$L$6:$L$305,"OK"),IF(INDEX('Parâmetros'!$G$18:$G$117,MATCH(B938,'Parâmetros'!$A$18:$A$117,0))="","",INDEX('Parâmetros'!$G$18:$G$117,MATCH(B938,'Parâmetros'!$A$18:$A$117,0)))))</f>
        <v/>
      </c>
      <c r="F938" s="45">
        <f>IF(B938="","",IF(COUNTIFS('Histórico'!$B$6:$B$305,B938,'Histórico'!$L$6:$L$305,"OK",'Histórico'!$M$6:$M$305,MONTH(A938),'Histórico'!$A$6:$A$305,"&lt;="&amp;'Parâmetros'!$B$2)&gt;='Parâmetros'!$B$12,MAX('Parâmetros'!$B$13,MIN('Parâmetros'!$B$14,IFERROR(AVERAGEIFS('Histórico'!$H$6:$H$305,'Histórico'!$B$6:$B$305,B938,'Histórico'!$L$6:$L$305,"OK",'Histórico'!$M$6:$M$305,MONTH(A938),'Histórico'!$A$6:$A$305,"&lt;="&amp;'Parâmetros'!$B$2)/AVERAGEIFS('Histórico'!$H$6:$H$305,'Histórico'!$B$6:$B$305,B938,'Histórico'!$L$6:$L$305,"OK",'Histórico'!$A$6:$A$305,"&lt;="&amp;'Parâmetros'!$B$2),1))),1))</f>
        <v/>
      </c>
      <c r="G938" s="45">
        <f>IF(OR(A938="",B938=""),"",MAX(0.1,1+SUMPRODUCT(--('Eventos'!$B$6:$B$105&lt;=EOMONTH(A938,0)),--('Eventos'!$C$6:$C$105&gt;=A938),--((('Eventos'!$D$6:$D$105=B938)+('Eventos'!$D$6:$D$105="TODOS"))&gt;0),--('Eventos'!$G$6:$G$105="Ativo"),--('Eventos'!$I$6:$I$105="OK"),'Eventos'!$F$6:$F$105)))</f>
        <v/>
      </c>
      <c r="H938" s="44">
        <f>IF(OR(B938="",E938=""),"",MAX(0,E938*F938*G938))</f>
        <v/>
      </c>
      <c r="I938" s="44">
        <f>IF(H938="","",H938*'Parâmetros'!$B$6)</f>
        <v/>
      </c>
      <c r="J938" s="44">
        <f>IF(H938="","",H938*'Parâmetros'!$B$7)</f>
        <v/>
      </c>
      <c r="K938" s="44">
        <f>IF(H938="","",H938*'Parâmetros'!$B$8)</f>
        <v/>
      </c>
      <c r="L938" s="44">
        <f>IF(H938="","",IF('Parâmetros'!$B$5="Conservador",I938,IF('Parâmetros'!$B$5="Otimista",K938,J938)))</f>
        <v/>
      </c>
      <c r="M938" s="46">
        <f>IF(B938="","",IF(COUNTIFS('Histórico'!$B$6:$B$305,B938,'Histórico'!$J$6:$J$305,"&lt;&gt;")&gt;='Parâmetros'!$B$10,AVERAGEIFS('Histórico'!$K$6:$K$305,'Histórico'!$B$6:$B$305,B938,'Histórico'!$J$6:$J$305,"&lt;&gt;"),'Parâmetros'!$B$9))</f>
        <v/>
      </c>
      <c r="N938" s="44">
        <f>IF(L938="","",MAX(0,L938*(1-M938)))</f>
        <v/>
      </c>
      <c r="O938" s="44">
        <f>IF(L938="","",L938*(1+M938))</f>
        <v/>
      </c>
      <c r="P938" s="44">
        <f>IF(L938="","",IF(INDEX('Parâmetros'!$E$18:$E$117,MATCH(B938,'Parâmetros'!$A$18:$A$117,0))="","",INDEX('Parâmetros'!$E$18:$E$117,MATCH(B938,'Parâmetros'!$A$18:$A$117,0))+N(INDEX('Parâmetros'!$F$18:$F$117,MATCH(B938,'Parâmetros'!$A$18:$A$117,0)))-SUMIFS($L$6:L938,$B$6:B938,B938,$A$6:A938,"&lt;="&amp;A938)))</f>
        <v/>
      </c>
      <c r="Q938" s="44">
        <f>IF(P938="","",MAX(0,-P938))</f>
        <v/>
      </c>
      <c r="R938" s="43">
        <f>IF(B938="","",IF(L938="","SEM BASE",IF(P938="","ESTOQUE NÃO INFORMADO",IF(P938&lt;0,"RUPTURA PREVISTA",IF(D938="Sem histórico","USAR DEMANDA INICIAL",IF(D938="Histórico insuficiente","HISTÓRICO INSUFICIENTE","OK"))))))</f>
        <v/>
      </c>
    </row>
    <row r="939">
      <c r="A939" s="42">
        <f>IF(B939="","",EDATE(EOMONTH('Parâmetros'!$B$2,0)+1,MOD(ROW()-6,12)))</f>
        <v/>
      </c>
      <c r="B93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39" s="43">
        <f>IF(B939="","",INDEX('Parâmetros'!$B$18:$B$117,MATCH(B939,'Parâmetros'!$A$18:$A$117,0)))</f>
        <v/>
      </c>
      <c r="D939" s="43">
        <f>IF(B939="","",INDEX('Parâmetros'!$I$18:$I$117,MATCH(B939,'Parâmetros'!$A$18:$A$117,0)))</f>
        <v/>
      </c>
      <c r="E939" s="44">
        <f>IF(B939="","",IF(COUNTIFS('Histórico'!$B$6:$B$305,B939,'Histórico'!$A$6:$A$305,"&gt;="&amp;EDATE(EOMONTH('Parâmetros'!$B$2,0)+1,-'Parâmetros'!$B$4),'Histórico'!$A$6:$A$305,"&lt;="&amp;'Parâmetros'!$B$2,'Histórico'!$L$6:$L$305,"OK")&gt;='Parâmetros'!$B$11,AVERAGEIFS('Histórico'!$H$6:$H$305,'Histórico'!$B$6:$B$305,B939,'Histórico'!$A$6:$A$305,"&gt;="&amp;EDATE(EOMONTH('Parâmetros'!$B$2,0)+1,-'Parâmetros'!$B$4),'Histórico'!$A$6:$A$305,"&lt;="&amp;'Parâmetros'!$B$2,'Histórico'!$L$6:$L$305,"OK"),IF(INDEX('Parâmetros'!$G$18:$G$117,MATCH(B939,'Parâmetros'!$A$18:$A$117,0))="","",INDEX('Parâmetros'!$G$18:$G$117,MATCH(B939,'Parâmetros'!$A$18:$A$117,0)))))</f>
        <v/>
      </c>
      <c r="F939" s="45">
        <f>IF(B939="","",IF(COUNTIFS('Histórico'!$B$6:$B$305,B939,'Histórico'!$L$6:$L$305,"OK",'Histórico'!$M$6:$M$305,MONTH(A939),'Histórico'!$A$6:$A$305,"&lt;="&amp;'Parâmetros'!$B$2)&gt;='Parâmetros'!$B$12,MAX('Parâmetros'!$B$13,MIN('Parâmetros'!$B$14,IFERROR(AVERAGEIFS('Histórico'!$H$6:$H$305,'Histórico'!$B$6:$B$305,B939,'Histórico'!$L$6:$L$305,"OK",'Histórico'!$M$6:$M$305,MONTH(A939),'Histórico'!$A$6:$A$305,"&lt;="&amp;'Parâmetros'!$B$2)/AVERAGEIFS('Histórico'!$H$6:$H$305,'Histórico'!$B$6:$B$305,B939,'Histórico'!$L$6:$L$305,"OK",'Histórico'!$A$6:$A$305,"&lt;="&amp;'Parâmetros'!$B$2),1))),1))</f>
        <v/>
      </c>
      <c r="G939" s="45">
        <f>IF(OR(A939="",B939=""),"",MAX(0.1,1+SUMPRODUCT(--('Eventos'!$B$6:$B$105&lt;=EOMONTH(A939,0)),--('Eventos'!$C$6:$C$105&gt;=A939),--((('Eventos'!$D$6:$D$105=B939)+('Eventos'!$D$6:$D$105="TODOS"))&gt;0),--('Eventos'!$G$6:$G$105="Ativo"),--('Eventos'!$I$6:$I$105="OK"),'Eventos'!$F$6:$F$105)))</f>
        <v/>
      </c>
      <c r="H939" s="44">
        <f>IF(OR(B939="",E939=""),"",MAX(0,E939*F939*G939))</f>
        <v/>
      </c>
      <c r="I939" s="44">
        <f>IF(H939="","",H939*'Parâmetros'!$B$6)</f>
        <v/>
      </c>
      <c r="J939" s="44">
        <f>IF(H939="","",H939*'Parâmetros'!$B$7)</f>
        <v/>
      </c>
      <c r="K939" s="44">
        <f>IF(H939="","",H939*'Parâmetros'!$B$8)</f>
        <v/>
      </c>
      <c r="L939" s="44">
        <f>IF(H939="","",IF('Parâmetros'!$B$5="Conservador",I939,IF('Parâmetros'!$B$5="Otimista",K939,J939)))</f>
        <v/>
      </c>
      <c r="M939" s="46">
        <f>IF(B939="","",IF(COUNTIFS('Histórico'!$B$6:$B$305,B939,'Histórico'!$J$6:$J$305,"&lt;&gt;")&gt;='Parâmetros'!$B$10,AVERAGEIFS('Histórico'!$K$6:$K$305,'Histórico'!$B$6:$B$305,B939,'Histórico'!$J$6:$J$305,"&lt;&gt;"),'Parâmetros'!$B$9))</f>
        <v/>
      </c>
      <c r="N939" s="44">
        <f>IF(L939="","",MAX(0,L939*(1-M939)))</f>
        <v/>
      </c>
      <c r="O939" s="44">
        <f>IF(L939="","",L939*(1+M939))</f>
        <v/>
      </c>
      <c r="P939" s="44">
        <f>IF(L939="","",IF(INDEX('Parâmetros'!$E$18:$E$117,MATCH(B939,'Parâmetros'!$A$18:$A$117,0))="","",INDEX('Parâmetros'!$E$18:$E$117,MATCH(B939,'Parâmetros'!$A$18:$A$117,0))+N(INDEX('Parâmetros'!$F$18:$F$117,MATCH(B939,'Parâmetros'!$A$18:$A$117,0)))-SUMIFS($L$6:L939,$B$6:B939,B939,$A$6:A939,"&lt;="&amp;A939)))</f>
        <v/>
      </c>
      <c r="Q939" s="44">
        <f>IF(P939="","",MAX(0,-P939))</f>
        <v/>
      </c>
      <c r="R939" s="43">
        <f>IF(B939="","",IF(L939="","SEM BASE",IF(P939="","ESTOQUE NÃO INFORMADO",IF(P939&lt;0,"RUPTURA PREVISTA",IF(D939="Sem histórico","USAR DEMANDA INICIAL",IF(D939="Histórico insuficiente","HISTÓRICO INSUFICIENTE","OK"))))))</f>
        <v/>
      </c>
    </row>
    <row r="940">
      <c r="A940" s="42">
        <f>IF(B940="","",EDATE(EOMONTH('Parâmetros'!$B$2,0)+1,MOD(ROW()-6,12)))</f>
        <v/>
      </c>
      <c r="B94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40" s="43">
        <f>IF(B940="","",INDEX('Parâmetros'!$B$18:$B$117,MATCH(B940,'Parâmetros'!$A$18:$A$117,0)))</f>
        <v/>
      </c>
      <c r="D940" s="43">
        <f>IF(B940="","",INDEX('Parâmetros'!$I$18:$I$117,MATCH(B940,'Parâmetros'!$A$18:$A$117,0)))</f>
        <v/>
      </c>
      <c r="E940" s="44">
        <f>IF(B940="","",IF(COUNTIFS('Histórico'!$B$6:$B$305,B940,'Histórico'!$A$6:$A$305,"&gt;="&amp;EDATE(EOMONTH('Parâmetros'!$B$2,0)+1,-'Parâmetros'!$B$4),'Histórico'!$A$6:$A$305,"&lt;="&amp;'Parâmetros'!$B$2,'Histórico'!$L$6:$L$305,"OK")&gt;='Parâmetros'!$B$11,AVERAGEIFS('Histórico'!$H$6:$H$305,'Histórico'!$B$6:$B$305,B940,'Histórico'!$A$6:$A$305,"&gt;="&amp;EDATE(EOMONTH('Parâmetros'!$B$2,0)+1,-'Parâmetros'!$B$4),'Histórico'!$A$6:$A$305,"&lt;="&amp;'Parâmetros'!$B$2,'Histórico'!$L$6:$L$305,"OK"),IF(INDEX('Parâmetros'!$G$18:$G$117,MATCH(B940,'Parâmetros'!$A$18:$A$117,0))="","",INDEX('Parâmetros'!$G$18:$G$117,MATCH(B940,'Parâmetros'!$A$18:$A$117,0)))))</f>
        <v/>
      </c>
      <c r="F940" s="45">
        <f>IF(B940="","",IF(COUNTIFS('Histórico'!$B$6:$B$305,B940,'Histórico'!$L$6:$L$305,"OK",'Histórico'!$M$6:$M$305,MONTH(A940),'Histórico'!$A$6:$A$305,"&lt;="&amp;'Parâmetros'!$B$2)&gt;='Parâmetros'!$B$12,MAX('Parâmetros'!$B$13,MIN('Parâmetros'!$B$14,IFERROR(AVERAGEIFS('Histórico'!$H$6:$H$305,'Histórico'!$B$6:$B$305,B940,'Histórico'!$L$6:$L$305,"OK",'Histórico'!$M$6:$M$305,MONTH(A940),'Histórico'!$A$6:$A$305,"&lt;="&amp;'Parâmetros'!$B$2)/AVERAGEIFS('Histórico'!$H$6:$H$305,'Histórico'!$B$6:$B$305,B940,'Histórico'!$L$6:$L$305,"OK",'Histórico'!$A$6:$A$305,"&lt;="&amp;'Parâmetros'!$B$2),1))),1))</f>
        <v/>
      </c>
      <c r="G940" s="45">
        <f>IF(OR(A940="",B940=""),"",MAX(0.1,1+SUMPRODUCT(--('Eventos'!$B$6:$B$105&lt;=EOMONTH(A940,0)),--('Eventos'!$C$6:$C$105&gt;=A940),--((('Eventos'!$D$6:$D$105=B940)+('Eventos'!$D$6:$D$105="TODOS"))&gt;0),--('Eventos'!$G$6:$G$105="Ativo"),--('Eventos'!$I$6:$I$105="OK"),'Eventos'!$F$6:$F$105)))</f>
        <v/>
      </c>
      <c r="H940" s="44">
        <f>IF(OR(B940="",E940=""),"",MAX(0,E940*F940*G940))</f>
        <v/>
      </c>
      <c r="I940" s="44">
        <f>IF(H940="","",H940*'Parâmetros'!$B$6)</f>
        <v/>
      </c>
      <c r="J940" s="44">
        <f>IF(H940="","",H940*'Parâmetros'!$B$7)</f>
        <v/>
      </c>
      <c r="K940" s="44">
        <f>IF(H940="","",H940*'Parâmetros'!$B$8)</f>
        <v/>
      </c>
      <c r="L940" s="44">
        <f>IF(H940="","",IF('Parâmetros'!$B$5="Conservador",I940,IF('Parâmetros'!$B$5="Otimista",K940,J940)))</f>
        <v/>
      </c>
      <c r="M940" s="46">
        <f>IF(B940="","",IF(COUNTIFS('Histórico'!$B$6:$B$305,B940,'Histórico'!$J$6:$J$305,"&lt;&gt;")&gt;='Parâmetros'!$B$10,AVERAGEIFS('Histórico'!$K$6:$K$305,'Histórico'!$B$6:$B$305,B940,'Histórico'!$J$6:$J$305,"&lt;&gt;"),'Parâmetros'!$B$9))</f>
        <v/>
      </c>
      <c r="N940" s="44">
        <f>IF(L940="","",MAX(0,L940*(1-M940)))</f>
        <v/>
      </c>
      <c r="O940" s="44">
        <f>IF(L940="","",L940*(1+M940))</f>
        <v/>
      </c>
      <c r="P940" s="44">
        <f>IF(L940="","",IF(INDEX('Parâmetros'!$E$18:$E$117,MATCH(B940,'Parâmetros'!$A$18:$A$117,0))="","",INDEX('Parâmetros'!$E$18:$E$117,MATCH(B940,'Parâmetros'!$A$18:$A$117,0))+N(INDEX('Parâmetros'!$F$18:$F$117,MATCH(B940,'Parâmetros'!$A$18:$A$117,0)))-SUMIFS($L$6:L940,$B$6:B940,B940,$A$6:A940,"&lt;="&amp;A940)))</f>
        <v/>
      </c>
      <c r="Q940" s="44">
        <f>IF(P940="","",MAX(0,-P940))</f>
        <v/>
      </c>
      <c r="R940" s="43">
        <f>IF(B940="","",IF(L940="","SEM BASE",IF(P940="","ESTOQUE NÃO INFORMADO",IF(P940&lt;0,"RUPTURA PREVISTA",IF(D940="Sem histórico","USAR DEMANDA INICIAL",IF(D940="Histórico insuficiente","HISTÓRICO INSUFICIENTE","OK"))))))</f>
        <v/>
      </c>
    </row>
    <row r="941">
      <c r="A941" s="42">
        <f>IF(B941="","",EDATE(EOMONTH('Parâmetros'!$B$2,0)+1,MOD(ROW()-6,12)))</f>
        <v/>
      </c>
      <c r="B94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41" s="43">
        <f>IF(B941="","",INDEX('Parâmetros'!$B$18:$B$117,MATCH(B941,'Parâmetros'!$A$18:$A$117,0)))</f>
        <v/>
      </c>
      <c r="D941" s="43">
        <f>IF(B941="","",INDEX('Parâmetros'!$I$18:$I$117,MATCH(B941,'Parâmetros'!$A$18:$A$117,0)))</f>
        <v/>
      </c>
      <c r="E941" s="44">
        <f>IF(B941="","",IF(COUNTIFS('Histórico'!$B$6:$B$305,B941,'Histórico'!$A$6:$A$305,"&gt;="&amp;EDATE(EOMONTH('Parâmetros'!$B$2,0)+1,-'Parâmetros'!$B$4),'Histórico'!$A$6:$A$305,"&lt;="&amp;'Parâmetros'!$B$2,'Histórico'!$L$6:$L$305,"OK")&gt;='Parâmetros'!$B$11,AVERAGEIFS('Histórico'!$H$6:$H$305,'Histórico'!$B$6:$B$305,B941,'Histórico'!$A$6:$A$305,"&gt;="&amp;EDATE(EOMONTH('Parâmetros'!$B$2,0)+1,-'Parâmetros'!$B$4),'Histórico'!$A$6:$A$305,"&lt;="&amp;'Parâmetros'!$B$2,'Histórico'!$L$6:$L$305,"OK"),IF(INDEX('Parâmetros'!$G$18:$G$117,MATCH(B941,'Parâmetros'!$A$18:$A$117,0))="","",INDEX('Parâmetros'!$G$18:$G$117,MATCH(B941,'Parâmetros'!$A$18:$A$117,0)))))</f>
        <v/>
      </c>
      <c r="F941" s="45">
        <f>IF(B941="","",IF(COUNTIFS('Histórico'!$B$6:$B$305,B941,'Histórico'!$L$6:$L$305,"OK",'Histórico'!$M$6:$M$305,MONTH(A941),'Histórico'!$A$6:$A$305,"&lt;="&amp;'Parâmetros'!$B$2)&gt;='Parâmetros'!$B$12,MAX('Parâmetros'!$B$13,MIN('Parâmetros'!$B$14,IFERROR(AVERAGEIFS('Histórico'!$H$6:$H$305,'Histórico'!$B$6:$B$305,B941,'Histórico'!$L$6:$L$305,"OK",'Histórico'!$M$6:$M$305,MONTH(A941),'Histórico'!$A$6:$A$305,"&lt;="&amp;'Parâmetros'!$B$2)/AVERAGEIFS('Histórico'!$H$6:$H$305,'Histórico'!$B$6:$B$305,B941,'Histórico'!$L$6:$L$305,"OK",'Histórico'!$A$6:$A$305,"&lt;="&amp;'Parâmetros'!$B$2),1))),1))</f>
        <v/>
      </c>
      <c r="G941" s="45">
        <f>IF(OR(A941="",B941=""),"",MAX(0.1,1+SUMPRODUCT(--('Eventos'!$B$6:$B$105&lt;=EOMONTH(A941,0)),--('Eventos'!$C$6:$C$105&gt;=A941),--((('Eventos'!$D$6:$D$105=B941)+('Eventos'!$D$6:$D$105="TODOS"))&gt;0),--('Eventos'!$G$6:$G$105="Ativo"),--('Eventos'!$I$6:$I$105="OK"),'Eventos'!$F$6:$F$105)))</f>
        <v/>
      </c>
      <c r="H941" s="44">
        <f>IF(OR(B941="",E941=""),"",MAX(0,E941*F941*G941))</f>
        <v/>
      </c>
      <c r="I941" s="44">
        <f>IF(H941="","",H941*'Parâmetros'!$B$6)</f>
        <v/>
      </c>
      <c r="J941" s="44">
        <f>IF(H941="","",H941*'Parâmetros'!$B$7)</f>
        <v/>
      </c>
      <c r="K941" s="44">
        <f>IF(H941="","",H941*'Parâmetros'!$B$8)</f>
        <v/>
      </c>
      <c r="L941" s="44">
        <f>IF(H941="","",IF('Parâmetros'!$B$5="Conservador",I941,IF('Parâmetros'!$B$5="Otimista",K941,J941)))</f>
        <v/>
      </c>
      <c r="M941" s="46">
        <f>IF(B941="","",IF(COUNTIFS('Histórico'!$B$6:$B$305,B941,'Histórico'!$J$6:$J$305,"&lt;&gt;")&gt;='Parâmetros'!$B$10,AVERAGEIFS('Histórico'!$K$6:$K$305,'Histórico'!$B$6:$B$305,B941,'Histórico'!$J$6:$J$305,"&lt;&gt;"),'Parâmetros'!$B$9))</f>
        <v/>
      </c>
      <c r="N941" s="44">
        <f>IF(L941="","",MAX(0,L941*(1-M941)))</f>
        <v/>
      </c>
      <c r="O941" s="44">
        <f>IF(L941="","",L941*(1+M941))</f>
        <v/>
      </c>
      <c r="P941" s="44">
        <f>IF(L941="","",IF(INDEX('Parâmetros'!$E$18:$E$117,MATCH(B941,'Parâmetros'!$A$18:$A$117,0))="","",INDEX('Parâmetros'!$E$18:$E$117,MATCH(B941,'Parâmetros'!$A$18:$A$117,0))+N(INDEX('Parâmetros'!$F$18:$F$117,MATCH(B941,'Parâmetros'!$A$18:$A$117,0)))-SUMIFS($L$6:L941,$B$6:B941,B941,$A$6:A941,"&lt;="&amp;A941)))</f>
        <v/>
      </c>
      <c r="Q941" s="44">
        <f>IF(P941="","",MAX(0,-P941))</f>
        <v/>
      </c>
      <c r="R941" s="43">
        <f>IF(B941="","",IF(L941="","SEM BASE",IF(P941="","ESTOQUE NÃO INFORMADO",IF(P941&lt;0,"RUPTURA PREVISTA",IF(D941="Sem histórico","USAR DEMANDA INICIAL",IF(D941="Histórico insuficiente","HISTÓRICO INSUFICIENTE","OK"))))))</f>
        <v/>
      </c>
    </row>
    <row r="942">
      <c r="A942" s="42">
        <f>IF(B942="","",EDATE(EOMONTH('Parâmetros'!$B$2,0)+1,MOD(ROW()-6,12)))</f>
        <v/>
      </c>
      <c r="B94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42" s="43">
        <f>IF(B942="","",INDEX('Parâmetros'!$B$18:$B$117,MATCH(B942,'Parâmetros'!$A$18:$A$117,0)))</f>
        <v/>
      </c>
      <c r="D942" s="43">
        <f>IF(B942="","",INDEX('Parâmetros'!$I$18:$I$117,MATCH(B942,'Parâmetros'!$A$18:$A$117,0)))</f>
        <v/>
      </c>
      <c r="E942" s="44">
        <f>IF(B942="","",IF(COUNTIFS('Histórico'!$B$6:$B$305,B942,'Histórico'!$A$6:$A$305,"&gt;="&amp;EDATE(EOMONTH('Parâmetros'!$B$2,0)+1,-'Parâmetros'!$B$4),'Histórico'!$A$6:$A$305,"&lt;="&amp;'Parâmetros'!$B$2,'Histórico'!$L$6:$L$305,"OK")&gt;='Parâmetros'!$B$11,AVERAGEIFS('Histórico'!$H$6:$H$305,'Histórico'!$B$6:$B$305,B942,'Histórico'!$A$6:$A$305,"&gt;="&amp;EDATE(EOMONTH('Parâmetros'!$B$2,0)+1,-'Parâmetros'!$B$4),'Histórico'!$A$6:$A$305,"&lt;="&amp;'Parâmetros'!$B$2,'Histórico'!$L$6:$L$305,"OK"),IF(INDEX('Parâmetros'!$G$18:$G$117,MATCH(B942,'Parâmetros'!$A$18:$A$117,0))="","",INDEX('Parâmetros'!$G$18:$G$117,MATCH(B942,'Parâmetros'!$A$18:$A$117,0)))))</f>
        <v/>
      </c>
      <c r="F942" s="45">
        <f>IF(B942="","",IF(COUNTIFS('Histórico'!$B$6:$B$305,B942,'Histórico'!$L$6:$L$305,"OK",'Histórico'!$M$6:$M$305,MONTH(A942),'Histórico'!$A$6:$A$305,"&lt;="&amp;'Parâmetros'!$B$2)&gt;='Parâmetros'!$B$12,MAX('Parâmetros'!$B$13,MIN('Parâmetros'!$B$14,IFERROR(AVERAGEIFS('Histórico'!$H$6:$H$305,'Histórico'!$B$6:$B$305,B942,'Histórico'!$L$6:$L$305,"OK",'Histórico'!$M$6:$M$305,MONTH(A942),'Histórico'!$A$6:$A$305,"&lt;="&amp;'Parâmetros'!$B$2)/AVERAGEIFS('Histórico'!$H$6:$H$305,'Histórico'!$B$6:$B$305,B942,'Histórico'!$L$6:$L$305,"OK",'Histórico'!$A$6:$A$305,"&lt;="&amp;'Parâmetros'!$B$2),1))),1))</f>
        <v/>
      </c>
      <c r="G942" s="45">
        <f>IF(OR(A942="",B942=""),"",MAX(0.1,1+SUMPRODUCT(--('Eventos'!$B$6:$B$105&lt;=EOMONTH(A942,0)),--('Eventos'!$C$6:$C$105&gt;=A942),--((('Eventos'!$D$6:$D$105=B942)+('Eventos'!$D$6:$D$105="TODOS"))&gt;0),--('Eventos'!$G$6:$G$105="Ativo"),--('Eventos'!$I$6:$I$105="OK"),'Eventos'!$F$6:$F$105)))</f>
        <v/>
      </c>
      <c r="H942" s="44">
        <f>IF(OR(B942="",E942=""),"",MAX(0,E942*F942*G942))</f>
        <v/>
      </c>
      <c r="I942" s="44">
        <f>IF(H942="","",H942*'Parâmetros'!$B$6)</f>
        <v/>
      </c>
      <c r="J942" s="44">
        <f>IF(H942="","",H942*'Parâmetros'!$B$7)</f>
        <v/>
      </c>
      <c r="K942" s="44">
        <f>IF(H942="","",H942*'Parâmetros'!$B$8)</f>
        <v/>
      </c>
      <c r="L942" s="44">
        <f>IF(H942="","",IF('Parâmetros'!$B$5="Conservador",I942,IF('Parâmetros'!$B$5="Otimista",K942,J942)))</f>
        <v/>
      </c>
      <c r="M942" s="46">
        <f>IF(B942="","",IF(COUNTIFS('Histórico'!$B$6:$B$305,B942,'Histórico'!$J$6:$J$305,"&lt;&gt;")&gt;='Parâmetros'!$B$10,AVERAGEIFS('Histórico'!$K$6:$K$305,'Histórico'!$B$6:$B$305,B942,'Histórico'!$J$6:$J$305,"&lt;&gt;"),'Parâmetros'!$B$9))</f>
        <v/>
      </c>
      <c r="N942" s="44">
        <f>IF(L942="","",MAX(0,L942*(1-M942)))</f>
        <v/>
      </c>
      <c r="O942" s="44">
        <f>IF(L942="","",L942*(1+M942))</f>
        <v/>
      </c>
      <c r="P942" s="44">
        <f>IF(L942="","",IF(INDEX('Parâmetros'!$E$18:$E$117,MATCH(B942,'Parâmetros'!$A$18:$A$117,0))="","",INDEX('Parâmetros'!$E$18:$E$117,MATCH(B942,'Parâmetros'!$A$18:$A$117,0))+N(INDEX('Parâmetros'!$F$18:$F$117,MATCH(B942,'Parâmetros'!$A$18:$A$117,0)))-SUMIFS($L$6:L942,$B$6:B942,B942,$A$6:A942,"&lt;="&amp;A942)))</f>
        <v/>
      </c>
      <c r="Q942" s="44">
        <f>IF(P942="","",MAX(0,-P942))</f>
        <v/>
      </c>
      <c r="R942" s="43">
        <f>IF(B942="","",IF(L942="","SEM BASE",IF(P942="","ESTOQUE NÃO INFORMADO",IF(P942&lt;0,"RUPTURA PREVISTA",IF(D942="Sem histórico","USAR DEMANDA INICIAL",IF(D942="Histórico insuficiente","HISTÓRICO INSUFICIENTE","OK"))))))</f>
        <v/>
      </c>
    </row>
    <row r="943">
      <c r="A943" s="42">
        <f>IF(B943="","",EDATE(EOMONTH('Parâmetros'!$B$2,0)+1,MOD(ROW()-6,12)))</f>
        <v/>
      </c>
      <c r="B94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43" s="43">
        <f>IF(B943="","",INDEX('Parâmetros'!$B$18:$B$117,MATCH(B943,'Parâmetros'!$A$18:$A$117,0)))</f>
        <v/>
      </c>
      <c r="D943" s="43">
        <f>IF(B943="","",INDEX('Parâmetros'!$I$18:$I$117,MATCH(B943,'Parâmetros'!$A$18:$A$117,0)))</f>
        <v/>
      </c>
      <c r="E943" s="44">
        <f>IF(B943="","",IF(COUNTIFS('Histórico'!$B$6:$B$305,B943,'Histórico'!$A$6:$A$305,"&gt;="&amp;EDATE(EOMONTH('Parâmetros'!$B$2,0)+1,-'Parâmetros'!$B$4),'Histórico'!$A$6:$A$305,"&lt;="&amp;'Parâmetros'!$B$2,'Histórico'!$L$6:$L$305,"OK")&gt;='Parâmetros'!$B$11,AVERAGEIFS('Histórico'!$H$6:$H$305,'Histórico'!$B$6:$B$305,B943,'Histórico'!$A$6:$A$305,"&gt;="&amp;EDATE(EOMONTH('Parâmetros'!$B$2,0)+1,-'Parâmetros'!$B$4),'Histórico'!$A$6:$A$305,"&lt;="&amp;'Parâmetros'!$B$2,'Histórico'!$L$6:$L$305,"OK"),IF(INDEX('Parâmetros'!$G$18:$G$117,MATCH(B943,'Parâmetros'!$A$18:$A$117,0))="","",INDEX('Parâmetros'!$G$18:$G$117,MATCH(B943,'Parâmetros'!$A$18:$A$117,0)))))</f>
        <v/>
      </c>
      <c r="F943" s="45">
        <f>IF(B943="","",IF(COUNTIFS('Histórico'!$B$6:$B$305,B943,'Histórico'!$L$6:$L$305,"OK",'Histórico'!$M$6:$M$305,MONTH(A943),'Histórico'!$A$6:$A$305,"&lt;="&amp;'Parâmetros'!$B$2)&gt;='Parâmetros'!$B$12,MAX('Parâmetros'!$B$13,MIN('Parâmetros'!$B$14,IFERROR(AVERAGEIFS('Histórico'!$H$6:$H$305,'Histórico'!$B$6:$B$305,B943,'Histórico'!$L$6:$L$305,"OK",'Histórico'!$M$6:$M$305,MONTH(A943),'Histórico'!$A$6:$A$305,"&lt;="&amp;'Parâmetros'!$B$2)/AVERAGEIFS('Histórico'!$H$6:$H$305,'Histórico'!$B$6:$B$305,B943,'Histórico'!$L$6:$L$305,"OK",'Histórico'!$A$6:$A$305,"&lt;="&amp;'Parâmetros'!$B$2),1))),1))</f>
        <v/>
      </c>
      <c r="G943" s="45">
        <f>IF(OR(A943="",B943=""),"",MAX(0.1,1+SUMPRODUCT(--('Eventos'!$B$6:$B$105&lt;=EOMONTH(A943,0)),--('Eventos'!$C$6:$C$105&gt;=A943),--((('Eventos'!$D$6:$D$105=B943)+('Eventos'!$D$6:$D$105="TODOS"))&gt;0),--('Eventos'!$G$6:$G$105="Ativo"),--('Eventos'!$I$6:$I$105="OK"),'Eventos'!$F$6:$F$105)))</f>
        <v/>
      </c>
      <c r="H943" s="44">
        <f>IF(OR(B943="",E943=""),"",MAX(0,E943*F943*G943))</f>
        <v/>
      </c>
      <c r="I943" s="44">
        <f>IF(H943="","",H943*'Parâmetros'!$B$6)</f>
        <v/>
      </c>
      <c r="J943" s="44">
        <f>IF(H943="","",H943*'Parâmetros'!$B$7)</f>
        <v/>
      </c>
      <c r="K943" s="44">
        <f>IF(H943="","",H943*'Parâmetros'!$B$8)</f>
        <v/>
      </c>
      <c r="L943" s="44">
        <f>IF(H943="","",IF('Parâmetros'!$B$5="Conservador",I943,IF('Parâmetros'!$B$5="Otimista",K943,J943)))</f>
        <v/>
      </c>
      <c r="M943" s="46">
        <f>IF(B943="","",IF(COUNTIFS('Histórico'!$B$6:$B$305,B943,'Histórico'!$J$6:$J$305,"&lt;&gt;")&gt;='Parâmetros'!$B$10,AVERAGEIFS('Histórico'!$K$6:$K$305,'Histórico'!$B$6:$B$305,B943,'Histórico'!$J$6:$J$305,"&lt;&gt;"),'Parâmetros'!$B$9))</f>
        <v/>
      </c>
      <c r="N943" s="44">
        <f>IF(L943="","",MAX(0,L943*(1-M943)))</f>
        <v/>
      </c>
      <c r="O943" s="44">
        <f>IF(L943="","",L943*(1+M943))</f>
        <v/>
      </c>
      <c r="P943" s="44">
        <f>IF(L943="","",IF(INDEX('Parâmetros'!$E$18:$E$117,MATCH(B943,'Parâmetros'!$A$18:$A$117,0))="","",INDEX('Parâmetros'!$E$18:$E$117,MATCH(B943,'Parâmetros'!$A$18:$A$117,0))+N(INDEX('Parâmetros'!$F$18:$F$117,MATCH(B943,'Parâmetros'!$A$18:$A$117,0)))-SUMIFS($L$6:L943,$B$6:B943,B943,$A$6:A943,"&lt;="&amp;A943)))</f>
        <v/>
      </c>
      <c r="Q943" s="44">
        <f>IF(P943="","",MAX(0,-P943))</f>
        <v/>
      </c>
      <c r="R943" s="43">
        <f>IF(B943="","",IF(L943="","SEM BASE",IF(P943="","ESTOQUE NÃO INFORMADO",IF(P943&lt;0,"RUPTURA PREVISTA",IF(D943="Sem histórico","USAR DEMANDA INICIAL",IF(D943="Histórico insuficiente","HISTÓRICO INSUFICIENTE","OK"))))))</f>
        <v/>
      </c>
    </row>
    <row r="944">
      <c r="A944" s="42">
        <f>IF(B944="","",EDATE(EOMONTH('Parâmetros'!$B$2,0)+1,MOD(ROW()-6,12)))</f>
        <v/>
      </c>
      <c r="B94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44" s="43">
        <f>IF(B944="","",INDEX('Parâmetros'!$B$18:$B$117,MATCH(B944,'Parâmetros'!$A$18:$A$117,0)))</f>
        <v/>
      </c>
      <c r="D944" s="43">
        <f>IF(B944="","",INDEX('Parâmetros'!$I$18:$I$117,MATCH(B944,'Parâmetros'!$A$18:$A$117,0)))</f>
        <v/>
      </c>
      <c r="E944" s="44">
        <f>IF(B944="","",IF(COUNTIFS('Histórico'!$B$6:$B$305,B944,'Histórico'!$A$6:$A$305,"&gt;="&amp;EDATE(EOMONTH('Parâmetros'!$B$2,0)+1,-'Parâmetros'!$B$4),'Histórico'!$A$6:$A$305,"&lt;="&amp;'Parâmetros'!$B$2,'Histórico'!$L$6:$L$305,"OK")&gt;='Parâmetros'!$B$11,AVERAGEIFS('Histórico'!$H$6:$H$305,'Histórico'!$B$6:$B$305,B944,'Histórico'!$A$6:$A$305,"&gt;="&amp;EDATE(EOMONTH('Parâmetros'!$B$2,0)+1,-'Parâmetros'!$B$4),'Histórico'!$A$6:$A$305,"&lt;="&amp;'Parâmetros'!$B$2,'Histórico'!$L$6:$L$305,"OK"),IF(INDEX('Parâmetros'!$G$18:$G$117,MATCH(B944,'Parâmetros'!$A$18:$A$117,0))="","",INDEX('Parâmetros'!$G$18:$G$117,MATCH(B944,'Parâmetros'!$A$18:$A$117,0)))))</f>
        <v/>
      </c>
      <c r="F944" s="45">
        <f>IF(B944="","",IF(COUNTIFS('Histórico'!$B$6:$B$305,B944,'Histórico'!$L$6:$L$305,"OK",'Histórico'!$M$6:$M$305,MONTH(A944),'Histórico'!$A$6:$A$305,"&lt;="&amp;'Parâmetros'!$B$2)&gt;='Parâmetros'!$B$12,MAX('Parâmetros'!$B$13,MIN('Parâmetros'!$B$14,IFERROR(AVERAGEIFS('Histórico'!$H$6:$H$305,'Histórico'!$B$6:$B$305,B944,'Histórico'!$L$6:$L$305,"OK",'Histórico'!$M$6:$M$305,MONTH(A944),'Histórico'!$A$6:$A$305,"&lt;="&amp;'Parâmetros'!$B$2)/AVERAGEIFS('Histórico'!$H$6:$H$305,'Histórico'!$B$6:$B$305,B944,'Histórico'!$L$6:$L$305,"OK",'Histórico'!$A$6:$A$305,"&lt;="&amp;'Parâmetros'!$B$2),1))),1))</f>
        <v/>
      </c>
      <c r="G944" s="45">
        <f>IF(OR(A944="",B944=""),"",MAX(0.1,1+SUMPRODUCT(--('Eventos'!$B$6:$B$105&lt;=EOMONTH(A944,0)),--('Eventos'!$C$6:$C$105&gt;=A944),--((('Eventos'!$D$6:$D$105=B944)+('Eventos'!$D$6:$D$105="TODOS"))&gt;0),--('Eventos'!$G$6:$G$105="Ativo"),--('Eventos'!$I$6:$I$105="OK"),'Eventos'!$F$6:$F$105)))</f>
        <v/>
      </c>
      <c r="H944" s="44">
        <f>IF(OR(B944="",E944=""),"",MAX(0,E944*F944*G944))</f>
        <v/>
      </c>
      <c r="I944" s="44">
        <f>IF(H944="","",H944*'Parâmetros'!$B$6)</f>
        <v/>
      </c>
      <c r="J944" s="44">
        <f>IF(H944="","",H944*'Parâmetros'!$B$7)</f>
        <v/>
      </c>
      <c r="K944" s="44">
        <f>IF(H944="","",H944*'Parâmetros'!$B$8)</f>
        <v/>
      </c>
      <c r="L944" s="44">
        <f>IF(H944="","",IF('Parâmetros'!$B$5="Conservador",I944,IF('Parâmetros'!$B$5="Otimista",K944,J944)))</f>
        <v/>
      </c>
      <c r="M944" s="46">
        <f>IF(B944="","",IF(COUNTIFS('Histórico'!$B$6:$B$305,B944,'Histórico'!$J$6:$J$305,"&lt;&gt;")&gt;='Parâmetros'!$B$10,AVERAGEIFS('Histórico'!$K$6:$K$305,'Histórico'!$B$6:$B$305,B944,'Histórico'!$J$6:$J$305,"&lt;&gt;"),'Parâmetros'!$B$9))</f>
        <v/>
      </c>
      <c r="N944" s="44">
        <f>IF(L944="","",MAX(0,L944*(1-M944)))</f>
        <v/>
      </c>
      <c r="O944" s="44">
        <f>IF(L944="","",L944*(1+M944))</f>
        <v/>
      </c>
      <c r="P944" s="44">
        <f>IF(L944="","",IF(INDEX('Parâmetros'!$E$18:$E$117,MATCH(B944,'Parâmetros'!$A$18:$A$117,0))="","",INDEX('Parâmetros'!$E$18:$E$117,MATCH(B944,'Parâmetros'!$A$18:$A$117,0))+N(INDEX('Parâmetros'!$F$18:$F$117,MATCH(B944,'Parâmetros'!$A$18:$A$117,0)))-SUMIFS($L$6:L944,$B$6:B944,B944,$A$6:A944,"&lt;="&amp;A944)))</f>
        <v/>
      </c>
      <c r="Q944" s="44">
        <f>IF(P944="","",MAX(0,-P944))</f>
        <v/>
      </c>
      <c r="R944" s="43">
        <f>IF(B944="","",IF(L944="","SEM BASE",IF(P944="","ESTOQUE NÃO INFORMADO",IF(P944&lt;0,"RUPTURA PREVISTA",IF(D944="Sem histórico","USAR DEMANDA INICIAL",IF(D944="Histórico insuficiente","HISTÓRICO INSUFICIENTE","OK"))))))</f>
        <v/>
      </c>
    </row>
    <row r="945">
      <c r="A945" s="42">
        <f>IF(B945="","",EDATE(EOMONTH('Parâmetros'!$B$2,0)+1,MOD(ROW()-6,12)))</f>
        <v/>
      </c>
      <c r="B94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45" s="43">
        <f>IF(B945="","",INDEX('Parâmetros'!$B$18:$B$117,MATCH(B945,'Parâmetros'!$A$18:$A$117,0)))</f>
        <v/>
      </c>
      <c r="D945" s="43">
        <f>IF(B945="","",INDEX('Parâmetros'!$I$18:$I$117,MATCH(B945,'Parâmetros'!$A$18:$A$117,0)))</f>
        <v/>
      </c>
      <c r="E945" s="44">
        <f>IF(B945="","",IF(COUNTIFS('Histórico'!$B$6:$B$305,B945,'Histórico'!$A$6:$A$305,"&gt;="&amp;EDATE(EOMONTH('Parâmetros'!$B$2,0)+1,-'Parâmetros'!$B$4),'Histórico'!$A$6:$A$305,"&lt;="&amp;'Parâmetros'!$B$2,'Histórico'!$L$6:$L$305,"OK")&gt;='Parâmetros'!$B$11,AVERAGEIFS('Histórico'!$H$6:$H$305,'Histórico'!$B$6:$B$305,B945,'Histórico'!$A$6:$A$305,"&gt;="&amp;EDATE(EOMONTH('Parâmetros'!$B$2,0)+1,-'Parâmetros'!$B$4),'Histórico'!$A$6:$A$305,"&lt;="&amp;'Parâmetros'!$B$2,'Histórico'!$L$6:$L$305,"OK"),IF(INDEX('Parâmetros'!$G$18:$G$117,MATCH(B945,'Parâmetros'!$A$18:$A$117,0))="","",INDEX('Parâmetros'!$G$18:$G$117,MATCH(B945,'Parâmetros'!$A$18:$A$117,0)))))</f>
        <v/>
      </c>
      <c r="F945" s="45">
        <f>IF(B945="","",IF(COUNTIFS('Histórico'!$B$6:$B$305,B945,'Histórico'!$L$6:$L$305,"OK",'Histórico'!$M$6:$M$305,MONTH(A945),'Histórico'!$A$6:$A$305,"&lt;="&amp;'Parâmetros'!$B$2)&gt;='Parâmetros'!$B$12,MAX('Parâmetros'!$B$13,MIN('Parâmetros'!$B$14,IFERROR(AVERAGEIFS('Histórico'!$H$6:$H$305,'Histórico'!$B$6:$B$305,B945,'Histórico'!$L$6:$L$305,"OK",'Histórico'!$M$6:$M$305,MONTH(A945),'Histórico'!$A$6:$A$305,"&lt;="&amp;'Parâmetros'!$B$2)/AVERAGEIFS('Histórico'!$H$6:$H$305,'Histórico'!$B$6:$B$305,B945,'Histórico'!$L$6:$L$305,"OK",'Histórico'!$A$6:$A$305,"&lt;="&amp;'Parâmetros'!$B$2),1))),1))</f>
        <v/>
      </c>
      <c r="G945" s="45">
        <f>IF(OR(A945="",B945=""),"",MAX(0.1,1+SUMPRODUCT(--('Eventos'!$B$6:$B$105&lt;=EOMONTH(A945,0)),--('Eventos'!$C$6:$C$105&gt;=A945),--((('Eventos'!$D$6:$D$105=B945)+('Eventos'!$D$6:$D$105="TODOS"))&gt;0),--('Eventos'!$G$6:$G$105="Ativo"),--('Eventos'!$I$6:$I$105="OK"),'Eventos'!$F$6:$F$105)))</f>
        <v/>
      </c>
      <c r="H945" s="44">
        <f>IF(OR(B945="",E945=""),"",MAX(0,E945*F945*G945))</f>
        <v/>
      </c>
      <c r="I945" s="44">
        <f>IF(H945="","",H945*'Parâmetros'!$B$6)</f>
        <v/>
      </c>
      <c r="J945" s="44">
        <f>IF(H945="","",H945*'Parâmetros'!$B$7)</f>
        <v/>
      </c>
      <c r="K945" s="44">
        <f>IF(H945="","",H945*'Parâmetros'!$B$8)</f>
        <v/>
      </c>
      <c r="L945" s="44">
        <f>IF(H945="","",IF('Parâmetros'!$B$5="Conservador",I945,IF('Parâmetros'!$B$5="Otimista",K945,J945)))</f>
        <v/>
      </c>
      <c r="M945" s="46">
        <f>IF(B945="","",IF(COUNTIFS('Histórico'!$B$6:$B$305,B945,'Histórico'!$J$6:$J$305,"&lt;&gt;")&gt;='Parâmetros'!$B$10,AVERAGEIFS('Histórico'!$K$6:$K$305,'Histórico'!$B$6:$B$305,B945,'Histórico'!$J$6:$J$305,"&lt;&gt;"),'Parâmetros'!$B$9))</f>
        <v/>
      </c>
      <c r="N945" s="44">
        <f>IF(L945="","",MAX(0,L945*(1-M945)))</f>
        <v/>
      </c>
      <c r="O945" s="44">
        <f>IF(L945="","",L945*(1+M945))</f>
        <v/>
      </c>
      <c r="P945" s="44">
        <f>IF(L945="","",IF(INDEX('Parâmetros'!$E$18:$E$117,MATCH(B945,'Parâmetros'!$A$18:$A$117,0))="","",INDEX('Parâmetros'!$E$18:$E$117,MATCH(B945,'Parâmetros'!$A$18:$A$117,0))+N(INDEX('Parâmetros'!$F$18:$F$117,MATCH(B945,'Parâmetros'!$A$18:$A$117,0)))-SUMIFS($L$6:L945,$B$6:B945,B945,$A$6:A945,"&lt;="&amp;A945)))</f>
        <v/>
      </c>
      <c r="Q945" s="44">
        <f>IF(P945="","",MAX(0,-P945))</f>
        <v/>
      </c>
      <c r="R945" s="43">
        <f>IF(B945="","",IF(L945="","SEM BASE",IF(P945="","ESTOQUE NÃO INFORMADO",IF(P945&lt;0,"RUPTURA PREVISTA",IF(D945="Sem histórico","USAR DEMANDA INICIAL",IF(D945="Histórico insuficiente","HISTÓRICO INSUFICIENTE","OK"))))))</f>
        <v/>
      </c>
    </row>
    <row r="946">
      <c r="A946" s="42">
        <f>IF(B946="","",EDATE(EOMONTH('Parâmetros'!$B$2,0)+1,MOD(ROW()-6,12)))</f>
        <v/>
      </c>
      <c r="B94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46" s="43">
        <f>IF(B946="","",INDEX('Parâmetros'!$B$18:$B$117,MATCH(B946,'Parâmetros'!$A$18:$A$117,0)))</f>
        <v/>
      </c>
      <c r="D946" s="43">
        <f>IF(B946="","",INDEX('Parâmetros'!$I$18:$I$117,MATCH(B946,'Parâmetros'!$A$18:$A$117,0)))</f>
        <v/>
      </c>
      <c r="E946" s="44">
        <f>IF(B946="","",IF(COUNTIFS('Histórico'!$B$6:$B$305,B946,'Histórico'!$A$6:$A$305,"&gt;="&amp;EDATE(EOMONTH('Parâmetros'!$B$2,0)+1,-'Parâmetros'!$B$4),'Histórico'!$A$6:$A$305,"&lt;="&amp;'Parâmetros'!$B$2,'Histórico'!$L$6:$L$305,"OK")&gt;='Parâmetros'!$B$11,AVERAGEIFS('Histórico'!$H$6:$H$305,'Histórico'!$B$6:$B$305,B946,'Histórico'!$A$6:$A$305,"&gt;="&amp;EDATE(EOMONTH('Parâmetros'!$B$2,0)+1,-'Parâmetros'!$B$4),'Histórico'!$A$6:$A$305,"&lt;="&amp;'Parâmetros'!$B$2,'Histórico'!$L$6:$L$305,"OK"),IF(INDEX('Parâmetros'!$G$18:$G$117,MATCH(B946,'Parâmetros'!$A$18:$A$117,0))="","",INDEX('Parâmetros'!$G$18:$G$117,MATCH(B946,'Parâmetros'!$A$18:$A$117,0)))))</f>
        <v/>
      </c>
      <c r="F946" s="45">
        <f>IF(B946="","",IF(COUNTIFS('Histórico'!$B$6:$B$305,B946,'Histórico'!$L$6:$L$305,"OK",'Histórico'!$M$6:$M$305,MONTH(A946),'Histórico'!$A$6:$A$305,"&lt;="&amp;'Parâmetros'!$B$2)&gt;='Parâmetros'!$B$12,MAX('Parâmetros'!$B$13,MIN('Parâmetros'!$B$14,IFERROR(AVERAGEIFS('Histórico'!$H$6:$H$305,'Histórico'!$B$6:$B$305,B946,'Histórico'!$L$6:$L$305,"OK",'Histórico'!$M$6:$M$305,MONTH(A946),'Histórico'!$A$6:$A$305,"&lt;="&amp;'Parâmetros'!$B$2)/AVERAGEIFS('Histórico'!$H$6:$H$305,'Histórico'!$B$6:$B$305,B946,'Histórico'!$L$6:$L$305,"OK",'Histórico'!$A$6:$A$305,"&lt;="&amp;'Parâmetros'!$B$2),1))),1))</f>
        <v/>
      </c>
      <c r="G946" s="45">
        <f>IF(OR(A946="",B946=""),"",MAX(0.1,1+SUMPRODUCT(--('Eventos'!$B$6:$B$105&lt;=EOMONTH(A946,0)),--('Eventos'!$C$6:$C$105&gt;=A946),--((('Eventos'!$D$6:$D$105=B946)+('Eventos'!$D$6:$D$105="TODOS"))&gt;0),--('Eventos'!$G$6:$G$105="Ativo"),--('Eventos'!$I$6:$I$105="OK"),'Eventos'!$F$6:$F$105)))</f>
        <v/>
      </c>
      <c r="H946" s="44">
        <f>IF(OR(B946="",E946=""),"",MAX(0,E946*F946*G946))</f>
        <v/>
      </c>
      <c r="I946" s="44">
        <f>IF(H946="","",H946*'Parâmetros'!$B$6)</f>
        <v/>
      </c>
      <c r="J946" s="44">
        <f>IF(H946="","",H946*'Parâmetros'!$B$7)</f>
        <v/>
      </c>
      <c r="K946" s="44">
        <f>IF(H946="","",H946*'Parâmetros'!$B$8)</f>
        <v/>
      </c>
      <c r="L946" s="44">
        <f>IF(H946="","",IF('Parâmetros'!$B$5="Conservador",I946,IF('Parâmetros'!$B$5="Otimista",K946,J946)))</f>
        <v/>
      </c>
      <c r="M946" s="46">
        <f>IF(B946="","",IF(COUNTIFS('Histórico'!$B$6:$B$305,B946,'Histórico'!$J$6:$J$305,"&lt;&gt;")&gt;='Parâmetros'!$B$10,AVERAGEIFS('Histórico'!$K$6:$K$305,'Histórico'!$B$6:$B$305,B946,'Histórico'!$J$6:$J$305,"&lt;&gt;"),'Parâmetros'!$B$9))</f>
        <v/>
      </c>
      <c r="N946" s="44">
        <f>IF(L946="","",MAX(0,L946*(1-M946)))</f>
        <v/>
      </c>
      <c r="O946" s="44">
        <f>IF(L946="","",L946*(1+M946))</f>
        <v/>
      </c>
      <c r="P946" s="44">
        <f>IF(L946="","",IF(INDEX('Parâmetros'!$E$18:$E$117,MATCH(B946,'Parâmetros'!$A$18:$A$117,0))="","",INDEX('Parâmetros'!$E$18:$E$117,MATCH(B946,'Parâmetros'!$A$18:$A$117,0))+N(INDEX('Parâmetros'!$F$18:$F$117,MATCH(B946,'Parâmetros'!$A$18:$A$117,0)))-SUMIFS($L$6:L946,$B$6:B946,B946,$A$6:A946,"&lt;="&amp;A946)))</f>
        <v/>
      </c>
      <c r="Q946" s="44">
        <f>IF(P946="","",MAX(0,-P946))</f>
        <v/>
      </c>
      <c r="R946" s="43">
        <f>IF(B946="","",IF(L946="","SEM BASE",IF(P946="","ESTOQUE NÃO INFORMADO",IF(P946&lt;0,"RUPTURA PREVISTA",IF(D946="Sem histórico","USAR DEMANDA INICIAL",IF(D946="Histórico insuficiente","HISTÓRICO INSUFICIENTE","OK"))))))</f>
        <v/>
      </c>
    </row>
    <row r="947">
      <c r="A947" s="42">
        <f>IF(B947="","",EDATE(EOMONTH('Parâmetros'!$B$2,0)+1,MOD(ROW()-6,12)))</f>
        <v/>
      </c>
      <c r="B94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47" s="43">
        <f>IF(B947="","",INDEX('Parâmetros'!$B$18:$B$117,MATCH(B947,'Parâmetros'!$A$18:$A$117,0)))</f>
        <v/>
      </c>
      <c r="D947" s="43">
        <f>IF(B947="","",INDEX('Parâmetros'!$I$18:$I$117,MATCH(B947,'Parâmetros'!$A$18:$A$117,0)))</f>
        <v/>
      </c>
      <c r="E947" s="44">
        <f>IF(B947="","",IF(COUNTIFS('Histórico'!$B$6:$B$305,B947,'Histórico'!$A$6:$A$305,"&gt;="&amp;EDATE(EOMONTH('Parâmetros'!$B$2,0)+1,-'Parâmetros'!$B$4),'Histórico'!$A$6:$A$305,"&lt;="&amp;'Parâmetros'!$B$2,'Histórico'!$L$6:$L$305,"OK")&gt;='Parâmetros'!$B$11,AVERAGEIFS('Histórico'!$H$6:$H$305,'Histórico'!$B$6:$B$305,B947,'Histórico'!$A$6:$A$305,"&gt;="&amp;EDATE(EOMONTH('Parâmetros'!$B$2,0)+1,-'Parâmetros'!$B$4),'Histórico'!$A$6:$A$305,"&lt;="&amp;'Parâmetros'!$B$2,'Histórico'!$L$6:$L$305,"OK"),IF(INDEX('Parâmetros'!$G$18:$G$117,MATCH(B947,'Parâmetros'!$A$18:$A$117,0))="","",INDEX('Parâmetros'!$G$18:$G$117,MATCH(B947,'Parâmetros'!$A$18:$A$117,0)))))</f>
        <v/>
      </c>
      <c r="F947" s="45">
        <f>IF(B947="","",IF(COUNTIFS('Histórico'!$B$6:$B$305,B947,'Histórico'!$L$6:$L$305,"OK",'Histórico'!$M$6:$M$305,MONTH(A947),'Histórico'!$A$6:$A$305,"&lt;="&amp;'Parâmetros'!$B$2)&gt;='Parâmetros'!$B$12,MAX('Parâmetros'!$B$13,MIN('Parâmetros'!$B$14,IFERROR(AVERAGEIFS('Histórico'!$H$6:$H$305,'Histórico'!$B$6:$B$305,B947,'Histórico'!$L$6:$L$305,"OK",'Histórico'!$M$6:$M$305,MONTH(A947),'Histórico'!$A$6:$A$305,"&lt;="&amp;'Parâmetros'!$B$2)/AVERAGEIFS('Histórico'!$H$6:$H$305,'Histórico'!$B$6:$B$305,B947,'Histórico'!$L$6:$L$305,"OK",'Histórico'!$A$6:$A$305,"&lt;="&amp;'Parâmetros'!$B$2),1))),1))</f>
        <v/>
      </c>
      <c r="G947" s="45">
        <f>IF(OR(A947="",B947=""),"",MAX(0.1,1+SUMPRODUCT(--('Eventos'!$B$6:$B$105&lt;=EOMONTH(A947,0)),--('Eventos'!$C$6:$C$105&gt;=A947),--((('Eventos'!$D$6:$D$105=B947)+('Eventos'!$D$6:$D$105="TODOS"))&gt;0),--('Eventos'!$G$6:$G$105="Ativo"),--('Eventos'!$I$6:$I$105="OK"),'Eventos'!$F$6:$F$105)))</f>
        <v/>
      </c>
      <c r="H947" s="44">
        <f>IF(OR(B947="",E947=""),"",MAX(0,E947*F947*G947))</f>
        <v/>
      </c>
      <c r="I947" s="44">
        <f>IF(H947="","",H947*'Parâmetros'!$B$6)</f>
        <v/>
      </c>
      <c r="J947" s="44">
        <f>IF(H947="","",H947*'Parâmetros'!$B$7)</f>
        <v/>
      </c>
      <c r="K947" s="44">
        <f>IF(H947="","",H947*'Parâmetros'!$B$8)</f>
        <v/>
      </c>
      <c r="L947" s="44">
        <f>IF(H947="","",IF('Parâmetros'!$B$5="Conservador",I947,IF('Parâmetros'!$B$5="Otimista",K947,J947)))</f>
        <v/>
      </c>
      <c r="M947" s="46">
        <f>IF(B947="","",IF(COUNTIFS('Histórico'!$B$6:$B$305,B947,'Histórico'!$J$6:$J$305,"&lt;&gt;")&gt;='Parâmetros'!$B$10,AVERAGEIFS('Histórico'!$K$6:$K$305,'Histórico'!$B$6:$B$305,B947,'Histórico'!$J$6:$J$305,"&lt;&gt;"),'Parâmetros'!$B$9))</f>
        <v/>
      </c>
      <c r="N947" s="44">
        <f>IF(L947="","",MAX(0,L947*(1-M947)))</f>
        <v/>
      </c>
      <c r="O947" s="44">
        <f>IF(L947="","",L947*(1+M947))</f>
        <v/>
      </c>
      <c r="P947" s="44">
        <f>IF(L947="","",IF(INDEX('Parâmetros'!$E$18:$E$117,MATCH(B947,'Parâmetros'!$A$18:$A$117,0))="","",INDEX('Parâmetros'!$E$18:$E$117,MATCH(B947,'Parâmetros'!$A$18:$A$117,0))+N(INDEX('Parâmetros'!$F$18:$F$117,MATCH(B947,'Parâmetros'!$A$18:$A$117,0)))-SUMIFS($L$6:L947,$B$6:B947,B947,$A$6:A947,"&lt;="&amp;A947)))</f>
        <v/>
      </c>
      <c r="Q947" s="44">
        <f>IF(P947="","",MAX(0,-P947))</f>
        <v/>
      </c>
      <c r="R947" s="43">
        <f>IF(B947="","",IF(L947="","SEM BASE",IF(P947="","ESTOQUE NÃO INFORMADO",IF(P947&lt;0,"RUPTURA PREVISTA",IF(D947="Sem histórico","USAR DEMANDA INICIAL",IF(D947="Histórico insuficiente","HISTÓRICO INSUFICIENTE","OK"))))))</f>
        <v/>
      </c>
    </row>
    <row r="948">
      <c r="A948" s="42">
        <f>IF(B948="","",EDATE(EOMONTH('Parâmetros'!$B$2,0)+1,MOD(ROW()-6,12)))</f>
        <v/>
      </c>
      <c r="B94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48" s="43">
        <f>IF(B948="","",INDEX('Parâmetros'!$B$18:$B$117,MATCH(B948,'Parâmetros'!$A$18:$A$117,0)))</f>
        <v/>
      </c>
      <c r="D948" s="43">
        <f>IF(B948="","",INDEX('Parâmetros'!$I$18:$I$117,MATCH(B948,'Parâmetros'!$A$18:$A$117,0)))</f>
        <v/>
      </c>
      <c r="E948" s="44">
        <f>IF(B948="","",IF(COUNTIFS('Histórico'!$B$6:$B$305,B948,'Histórico'!$A$6:$A$305,"&gt;="&amp;EDATE(EOMONTH('Parâmetros'!$B$2,0)+1,-'Parâmetros'!$B$4),'Histórico'!$A$6:$A$305,"&lt;="&amp;'Parâmetros'!$B$2,'Histórico'!$L$6:$L$305,"OK")&gt;='Parâmetros'!$B$11,AVERAGEIFS('Histórico'!$H$6:$H$305,'Histórico'!$B$6:$B$305,B948,'Histórico'!$A$6:$A$305,"&gt;="&amp;EDATE(EOMONTH('Parâmetros'!$B$2,0)+1,-'Parâmetros'!$B$4),'Histórico'!$A$6:$A$305,"&lt;="&amp;'Parâmetros'!$B$2,'Histórico'!$L$6:$L$305,"OK"),IF(INDEX('Parâmetros'!$G$18:$G$117,MATCH(B948,'Parâmetros'!$A$18:$A$117,0))="","",INDEX('Parâmetros'!$G$18:$G$117,MATCH(B948,'Parâmetros'!$A$18:$A$117,0)))))</f>
        <v/>
      </c>
      <c r="F948" s="45">
        <f>IF(B948="","",IF(COUNTIFS('Histórico'!$B$6:$B$305,B948,'Histórico'!$L$6:$L$305,"OK",'Histórico'!$M$6:$M$305,MONTH(A948),'Histórico'!$A$6:$A$305,"&lt;="&amp;'Parâmetros'!$B$2)&gt;='Parâmetros'!$B$12,MAX('Parâmetros'!$B$13,MIN('Parâmetros'!$B$14,IFERROR(AVERAGEIFS('Histórico'!$H$6:$H$305,'Histórico'!$B$6:$B$305,B948,'Histórico'!$L$6:$L$305,"OK",'Histórico'!$M$6:$M$305,MONTH(A948),'Histórico'!$A$6:$A$305,"&lt;="&amp;'Parâmetros'!$B$2)/AVERAGEIFS('Histórico'!$H$6:$H$305,'Histórico'!$B$6:$B$305,B948,'Histórico'!$L$6:$L$305,"OK",'Histórico'!$A$6:$A$305,"&lt;="&amp;'Parâmetros'!$B$2),1))),1))</f>
        <v/>
      </c>
      <c r="G948" s="45">
        <f>IF(OR(A948="",B948=""),"",MAX(0.1,1+SUMPRODUCT(--('Eventos'!$B$6:$B$105&lt;=EOMONTH(A948,0)),--('Eventos'!$C$6:$C$105&gt;=A948),--((('Eventos'!$D$6:$D$105=B948)+('Eventos'!$D$6:$D$105="TODOS"))&gt;0),--('Eventos'!$G$6:$G$105="Ativo"),--('Eventos'!$I$6:$I$105="OK"),'Eventos'!$F$6:$F$105)))</f>
        <v/>
      </c>
      <c r="H948" s="44">
        <f>IF(OR(B948="",E948=""),"",MAX(0,E948*F948*G948))</f>
        <v/>
      </c>
      <c r="I948" s="44">
        <f>IF(H948="","",H948*'Parâmetros'!$B$6)</f>
        <v/>
      </c>
      <c r="J948" s="44">
        <f>IF(H948="","",H948*'Parâmetros'!$B$7)</f>
        <v/>
      </c>
      <c r="K948" s="44">
        <f>IF(H948="","",H948*'Parâmetros'!$B$8)</f>
        <v/>
      </c>
      <c r="L948" s="44">
        <f>IF(H948="","",IF('Parâmetros'!$B$5="Conservador",I948,IF('Parâmetros'!$B$5="Otimista",K948,J948)))</f>
        <v/>
      </c>
      <c r="M948" s="46">
        <f>IF(B948="","",IF(COUNTIFS('Histórico'!$B$6:$B$305,B948,'Histórico'!$J$6:$J$305,"&lt;&gt;")&gt;='Parâmetros'!$B$10,AVERAGEIFS('Histórico'!$K$6:$K$305,'Histórico'!$B$6:$B$305,B948,'Histórico'!$J$6:$J$305,"&lt;&gt;"),'Parâmetros'!$B$9))</f>
        <v/>
      </c>
      <c r="N948" s="44">
        <f>IF(L948="","",MAX(0,L948*(1-M948)))</f>
        <v/>
      </c>
      <c r="O948" s="44">
        <f>IF(L948="","",L948*(1+M948))</f>
        <v/>
      </c>
      <c r="P948" s="44">
        <f>IF(L948="","",IF(INDEX('Parâmetros'!$E$18:$E$117,MATCH(B948,'Parâmetros'!$A$18:$A$117,0))="","",INDEX('Parâmetros'!$E$18:$E$117,MATCH(B948,'Parâmetros'!$A$18:$A$117,0))+N(INDEX('Parâmetros'!$F$18:$F$117,MATCH(B948,'Parâmetros'!$A$18:$A$117,0)))-SUMIFS($L$6:L948,$B$6:B948,B948,$A$6:A948,"&lt;="&amp;A948)))</f>
        <v/>
      </c>
      <c r="Q948" s="44">
        <f>IF(P948="","",MAX(0,-P948))</f>
        <v/>
      </c>
      <c r="R948" s="43">
        <f>IF(B948="","",IF(L948="","SEM BASE",IF(P948="","ESTOQUE NÃO INFORMADO",IF(P948&lt;0,"RUPTURA PREVISTA",IF(D948="Sem histórico","USAR DEMANDA INICIAL",IF(D948="Histórico insuficiente","HISTÓRICO INSUFICIENTE","OK"))))))</f>
        <v/>
      </c>
    </row>
    <row r="949">
      <c r="A949" s="42">
        <f>IF(B949="","",EDATE(EOMONTH('Parâmetros'!$B$2,0)+1,MOD(ROW()-6,12)))</f>
        <v/>
      </c>
      <c r="B94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49" s="43">
        <f>IF(B949="","",INDEX('Parâmetros'!$B$18:$B$117,MATCH(B949,'Parâmetros'!$A$18:$A$117,0)))</f>
        <v/>
      </c>
      <c r="D949" s="43">
        <f>IF(B949="","",INDEX('Parâmetros'!$I$18:$I$117,MATCH(B949,'Parâmetros'!$A$18:$A$117,0)))</f>
        <v/>
      </c>
      <c r="E949" s="44">
        <f>IF(B949="","",IF(COUNTIFS('Histórico'!$B$6:$B$305,B949,'Histórico'!$A$6:$A$305,"&gt;="&amp;EDATE(EOMONTH('Parâmetros'!$B$2,0)+1,-'Parâmetros'!$B$4),'Histórico'!$A$6:$A$305,"&lt;="&amp;'Parâmetros'!$B$2,'Histórico'!$L$6:$L$305,"OK")&gt;='Parâmetros'!$B$11,AVERAGEIFS('Histórico'!$H$6:$H$305,'Histórico'!$B$6:$B$305,B949,'Histórico'!$A$6:$A$305,"&gt;="&amp;EDATE(EOMONTH('Parâmetros'!$B$2,0)+1,-'Parâmetros'!$B$4),'Histórico'!$A$6:$A$305,"&lt;="&amp;'Parâmetros'!$B$2,'Histórico'!$L$6:$L$305,"OK"),IF(INDEX('Parâmetros'!$G$18:$G$117,MATCH(B949,'Parâmetros'!$A$18:$A$117,0))="","",INDEX('Parâmetros'!$G$18:$G$117,MATCH(B949,'Parâmetros'!$A$18:$A$117,0)))))</f>
        <v/>
      </c>
      <c r="F949" s="45">
        <f>IF(B949="","",IF(COUNTIFS('Histórico'!$B$6:$B$305,B949,'Histórico'!$L$6:$L$305,"OK",'Histórico'!$M$6:$M$305,MONTH(A949),'Histórico'!$A$6:$A$305,"&lt;="&amp;'Parâmetros'!$B$2)&gt;='Parâmetros'!$B$12,MAX('Parâmetros'!$B$13,MIN('Parâmetros'!$B$14,IFERROR(AVERAGEIFS('Histórico'!$H$6:$H$305,'Histórico'!$B$6:$B$305,B949,'Histórico'!$L$6:$L$305,"OK",'Histórico'!$M$6:$M$305,MONTH(A949),'Histórico'!$A$6:$A$305,"&lt;="&amp;'Parâmetros'!$B$2)/AVERAGEIFS('Histórico'!$H$6:$H$305,'Histórico'!$B$6:$B$305,B949,'Histórico'!$L$6:$L$305,"OK",'Histórico'!$A$6:$A$305,"&lt;="&amp;'Parâmetros'!$B$2),1))),1))</f>
        <v/>
      </c>
      <c r="G949" s="45">
        <f>IF(OR(A949="",B949=""),"",MAX(0.1,1+SUMPRODUCT(--('Eventos'!$B$6:$B$105&lt;=EOMONTH(A949,0)),--('Eventos'!$C$6:$C$105&gt;=A949),--((('Eventos'!$D$6:$D$105=B949)+('Eventos'!$D$6:$D$105="TODOS"))&gt;0),--('Eventos'!$G$6:$G$105="Ativo"),--('Eventos'!$I$6:$I$105="OK"),'Eventos'!$F$6:$F$105)))</f>
        <v/>
      </c>
      <c r="H949" s="44">
        <f>IF(OR(B949="",E949=""),"",MAX(0,E949*F949*G949))</f>
        <v/>
      </c>
      <c r="I949" s="44">
        <f>IF(H949="","",H949*'Parâmetros'!$B$6)</f>
        <v/>
      </c>
      <c r="J949" s="44">
        <f>IF(H949="","",H949*'Parâmetros'!$B$7)</f>
        <v/>
      </c>
      <c r="K949" s="44">
        <f>IF(H949="","",H949*'Parâmetros'!$B$8)</f>
        <v/>
      </c>
      <c r="L949" s="44">
        <f>IF(H949="","",IF('Parâmetros'!$B$5="Conservador",I949,IF('Parâmetros'!$B$5="Otimista",K949,J949)))</f>
        <v/>
      </c>
      <c r="M949" s="46">
        <f>IF(B949="","",IF(COUNTIFS('Histórico'!$B$6:$B$305,B949,'Histórico'!$J$6:$J$305,"&lt;&gt;")&gt;='Parâmetros'!$B$10,AVERAGEIFS('Histórico'!$K$6:$K$305,'Histórico'!$B$6:$B$305,B949,'Histórico'!$J$6:$J$305,"&lt;&gt;"),'Parâmetros'!$B$9))</f>
        <v/>
      </c>
      <c r="N949" s="44">
        <f>IF(L949="","",MAX(0,L949*(1-M949)))</f>
        <v/>
      </c>
      <c r="O949" s="44">
        <f>IF(L949="","",L949*(1+M949))</f>
        <v/>
      </c>
      <c r="P949" s="44">
        <f>IF(L949="","",IF(INDEX('Parâmetros'!$E$18:$E$117,MATCH(B949,'Parâmetros'!$A$18:$A$117,0))="","",INDEX('Parâmetros'!$E$18:$E$117,MATCH(B949,'Parâmetros'!$A$18:$A$117,0))+N(INDEX('Parâmetros'!$F$18:$F$117,MATCH(B949,'Parâmetros'!$A$18:$A$117,0)))-SUMIFS($L$6:L949,$B$6:B949,B949,$A$6:A949,"&lt;="&amp;A949)))</f>
        <v/>
      </c>
      <c r="Q949" s="44">
        <f>IF(P949="","",MAX(0,-P949))</f>
        <v/>
      </c>
      <c r="R949" s="43">
        <f>IF(B949="","",IF(L949="","SEM BASE",IF(P949="","ESTOQUE NÃO INFORMADO",IF(P949&lt;0,"RUPTURA PREVISTA",IF(D949="Sem histórico","USAR DEMANDA INICIAL",IF(D949="Histórico insuficiente","HISTÓRICO INSUFICIENTE","OK"))))))</f>
        <v/>
      </c>
    </row>
    <row r="950">
      <c r="A950" s="42">
        <f>IF(B950="","",EDATE(EOMONTH('Parâmetros'!$B$2,0)+1,MOD(ROW()-6,12)))</f>
        <v/>
      </c>
      <c r="B95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50" s="43">
        <f>IF(B950="","",INDEX('Parâmetros'!$B$18:$B$117,MATCH(B950,'Parâmetros'!$A$18:$A$117,0)))</f>
        <v/>
      </c>
      <c r="D950" s="43">
        <f>IF(B950="","",INDEX('Parâmetros'!$I$18:$I$117,MATCH(B950,'Parâmetros'!$A$18:$A$117,0)))</f>
        <v/>
      </c>
      <c r="E950" s="44">
        <f>IF(B950="","",IF(COUNTIFS('Histórico'!$B$6:$B$305,B950,'Histórico'!$A$6:$A$305,"&gt;="&amp;EDATE(EOMONTH('Parâmetros'!$B$2,0)+1,-'Parâmetros'!$B$4),'Histórico'!$A$6:$A$305,"&lt;="&amp;'Parâmetros'!$B$2,'Histórico'!$L$6:$L$305,"OK")&gt;='Parâmetros'!$B$11,AVERAGEIFS('Histórico'!$H$6:$H$305,'Histórico'!$B$6:$B$305,B950,'Histórico'!$A$6:$A$305,"&gt;="&amp;EDATE(EOMONTH('Parâmetros'!$B$2,0)+1,-'Parâmetros'!$B$4),'Histórico'!$A$6:$A$305,"&lt;="&amp;'Parâmetros'!$B$2,'Histórico'!$L$6:$L$305,"OK"),IF(INDEX('Parâmetros'!$G$18:$G$117,MATCH(B950,'Parâmetros'!$A$18:$A$117,0))="","",INDEX('Parâmetros'!$G$18:$G$117,MATCH(B950,'Parâmetros'!$A$18:$A$117,0)))))</f>
        <v/>
      </c>
      <c r="F950" s="45">
        <f>IF(B950="","",IF(COUNTIFS('Histórico'!$B$6:$B$305,B950,'Histórico'!$L$6:$L$305,"OK",'Histórico'!$M$6:$M$305,MONTH(A950),'Histórico'!$A$6:$A$305,"&lt;="&amp;'Parâmetros'!$B$2)&gt;='Parâmetros'!$B$12,MAX('Parâmetros'!$B$13,MIN('Parâmetros'!$B$14,IFERROR(AVERAGEIFS('Histórico'!$H$6:$H$305,'Histórico'!$B$6:$B$305,B950,'Histórico'!$L$6:$L$305,"OK",'Histórico'!$M$6:$M$305,MONTH(A950),'Histórico'!$A$6:$A$305,"&lt;="&amp;'Parâmetros'!$B$2)/AVERAGEIFS('Histórico'!$H$6:$H$305,'Histórico'!$B$6:$B$305,B950,'Histórico'!$L$6:$L$305,"OK",'Histórico'!$A$6:$A$305,"&lt;="&amp;'Parâmetros'!$B$2),1))),1))</f>
        <v/>
      </c>
      <c r="G950" s="45">
        <f>IF(OR(A950="",B950=""),"",MAX(0.1,1+SUMPRODUCT(--('Eventos'!$B$6:$B$105&lt;=EOMONTH(A950,0)),--('Eventos'!$C$6:$C$105&gt;=A950),--((('Eventos'!$D$6:$D$105=B950)+('Eventos'!$D$6:$D$105="TODOS"))&gt;0),--('Eventos'!$G$6:$G$105="Ativo"),--('Eventos'!$I$6:$I$105="OK"),'Eventos'!$F$6:$F$105)))</f>
        <v/>
      </c>
      <c r="H950" s="44">
        <f>IF(OR(B950="",E950=""),"",MAX(0,E950*F950*G950))</f>
        <v/>
      </c>
      <c r="I950" s="44">
        <f>IF(H950="","",H950*'Parâmetros'!$B$6)</f>
        <v/>
      </c>
      <c r="J950" s="44">
        <f>IF(H950="","",H950*'Parâmetros'!$B$7)</f>
        <v/>
      </c>
      <c r="K950" s="44">
        <f>IF(H950="","",H950*'Parâmetros'!$B$8)</f>
        <v/>
      </c>
      <c r="L950" s="44">
        <f>IF(H950="","",IF('Parâmetros'!$B$5="Conservador",I950,IF('Parâmetros'!$B$5="Otimista",K950,J950)))</f>
        <v/>
      </c>
      <c r="M950" s="46">
        <f>IF(B950="","",IF(COUNTIFS('Histórico'!$B$6:$B$305,B950,'Histórico'!$J$6:$J$305,"&lt;&gt;")&gt;='Parâmetros'!$B$10,AVERAGEIFS('Histórico'!$K$6:$K$305,'Histórico'!$B$6:$B$305,B950,'Histórico'!$J$6:$J$305,"&lt;&gt;"),'Parâmetros'!$B$9))</f>
        <v/>
      </c>
      <c r="N950" s="44">
        <f>IF(L950="","",MAX(0,L950*(1-M950)))</f>
        <v/>
      </c>
      <c r="O950" s="44">
        <f>IF(L950="","",L950*(1+M950))</f>
        <v/>
      </c>
      <c r="P950" s="44">
        <f>IF(L950="","",IF(INDEX('Parâmetros'!$E$18:$E$117,MATCH(B950,'Parâmetros'!$A$18:$A$117,0))="","",INDEX('Parâmetros'!$E$18:$E$117,MATCH(B950,'Parâmetros'!$A$18:$A$117,0))+N(INDEX('Parâmetros'!$F$18:$F$117,MATCH(B950,'Parâmetros'!$A$18:$A$117,0)))-SUMIFS($L$6:L950,$B$6:B950,B950,$A$6:A950,"&lt;="&amp;A950)))</f>
        <v/>
      </c>
      <c r="Q950" s="44">
        <f>IF(P950="","",MAX(0,-P950))</f>
        <v/>
      </c>
      <c r="R950" s="43">
        <f>IF(B950="","",IF(L950="","SEM BASE",IF(P950="","ESTOQUE NÃO INFORMADO",IF(P950&lt;0,"RUPTURA PREVISTA",IF(D950="Sem histórico","USAR DEMANDA INICIAL",IF(D950="Histórico insuficiente","HISTÓRICO INSUFICIENTE","OK"))))))</f>
        <v/>
      </c>
    </row>
    <row r="951">
      <c r="A951" s="42">
        <f>IF(B951="","",EDATE(EOMONTH('Parâmetros'!$B$2,0)+1,MOD(ROW()-6,12)))</f>
        <v/>
      </c>
      <c r="B95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51" s="43">
        <f>IF(B951="","",INDEX('Parâmetros'!$B$18:$B$117,MATCH(B951,'Parâmetros'!$A$18:$A$117,0)))</f>
        <v/>
      </c>
      <c r="D951" s="43">
        <f>IF(B951="","",INDEX('Parâmetros'!$I$18:$I$117,MATCH(B951,'Parâmetros'!$A$18:$A$117,0)))</f>
        <v/>
      </c>
      <c r="E951" s="44">
        <f>IF(B951="","",IF(COUNTIFS('Histórico'!$B$6:$B$305,B951,'Histórico'!$A$6:$A$305,"&gt;="&amp;EDATE(EOMONTH('Parâmetros'!$B$2,0)+1,-'Parâmetros'!$B$4),'Histórico'!$A$6:$A$305,"&lt;="&amp;'Parâmetros'!$B$2,'Histórico'!$L$6:$L$305,"OK")&gt;='Parâmetros'!$B$11,AVERAGEIFS('Histórico'!$H$6:$H$305,'Histórico'!$B$6:$B$305,B951,'Histórico'!$A$6:$A$305,"&gt;="&amp;EDATE(EOMONTH('Parâmetros'!$B$2,0)+1,-'Parâmetros'!$B$4),'Histórico'!$A$6:$A$305,"&lt;="&amp;'Parâmetros'!$B$2,'Histórico'!$L$6:$L$305,"OK"),IF(INDEX('Parâmetros'!$G$18:$G$117,MATCH(B951,'Parâmetros'!$A$18:$A$117,0))="","",INDEX('Parâmetros'!$G$18:$G$117,MATCH(B951,'Parâmetros'!$A$18:$A$117,0)))))</f>
        <v/>
      </c>
      <c r="F951" s="45">
        <f>IF(B951="","",IF(COUNTIFS('Histórico'!$B$6:$B$305,B951,'Histórico'!$L$6:$L$305,"OK",'Histórico'!$M$6:$M$305,MONTH(A951),'Histórico'!$A$6:$A$305,"&lt;="&amp;'Parâmetros'!$B$2)&gt;='Parâmetros'!$B$12,MAX('Parâmetros'!$B$13,MIN('Parâmetros'!$B$14,IFERROR(AVERAGEIFS('Histórico'!$H$6:$H$305,'Histórico'!$B$6:$B$305,B951,'Histórico'!$L$6:$L$305,"OK",'Histórico'!$M$6:$M$305,MONTH(A951),'Histórico'!$A$6:$A$305,"&lt;="&amp;'Parâmetros'!$B$2)/AVERAGEIFS('Histórico'!$H$6:$H$305,'Histórico'!$B$6:$B$305,B951,'Histórico'!$L$6:$L$305,"OK",'Histórico'!$A$6:$A$305,"&lt;="&amp;'Parâmetros'!$B$2),1))),1))</f>
        <v/>
      </c>
      <c r="G951" s="45">
        <f>IF(OR(A951="",B951=""),"",MAX(0.1,1+SUMPRODUCT(--('Eventos'!$B$6:$B$105&lt;=EOMONTH(A951,0)),--('Eventos'!$C$6:$C$105&gt;=A951),--((('Eventos'!$D$6:$D$105=B951)+('Eventos'!$D$6:$D$105="TODOS"))&gt;0),--('Eventos'!$G$6:$G$105="Ativo"),--('Eventos'!$I$6:$I$105="OK"),'Eventos'!$F$6:$F$105)))</f>
        <v/>
      </c>
      <c r="H951" s="44">
        <f>IF(OR(B951="",E951=""),"",MAX(0,E951*F951*G951))</f>
        <v/>
      </c>
      <c r="I951" s="44">
        <f>IF(H951="","",H951*'Parâmetros'!$B$6)</f>
        <v/>
      </c>
      <c r="J951" s="44">
        <f>IF(H951="","",H951*'Parâmetros'!$B$7)</f>
        <v/>
      </c>
      <c r="K951" s="44">
        <f>IF(H951="","",H951*'Parâmetros'!$B$8)</f>
        <v/>
      </c>
      <c r="L951" s="44">
        <f>IF(H951="","",IF('Parâmetros'!$B$5="Conservador",I951,IF('Parâmetros'!$B$5="Otimista",K951,J951)))</f>
        <v/>
      </c>
      <c r="M951" s="46">
        <f>IF(B951="","",IF(COUNTIFS('Histórico'!$B$6:$B$305,B951,'Histórico'!$J$6:$J$305,"&lt;&gt;")&gt;='Parâmetros'!$B$10,AVERAGEIFS('Histórico'!$K$6:$K$305,'Histórico'!$B$6:$B$305,B951,'Histórico'!$J$6:$J$305,"&lt;&gt;"),'Parâmetros'!$B$9))</f>
        <v/>
      </c>
      <c r="N951" s="44">
        <f>IF(L951="","",MAX(0,L951*(1-M951)))</f>
        <v/>
      </c>
      <c r="O951" s="44">
        <f>IF(L951="","",L951*(1+M951))</f>
        <v/>
      </c>
      <c r="P951" s="44">
        <f>IF(L951="","",IF(INDEX('Parâmetros'!$E$18:$E$117,MATCH(B951,'Parâmetros'!$A$18:$A$117,0))="","",INDEX('Parâmetros'!$E$18:$E$117,MATCH(B951,'Parâmetros'!$A$18:$A$117,0))+N(INDEX('Parâmetros'!$F$18:$F$117,MATCH(B951,'Parâmetros'!$A$18:$A$117,0)))-SUMIFS($L$6:L951,$B$6:B951,B951,$A$6:A951,"&lt;="&amp;A951)))</f>
        <v/>
      </c>
      <c r="Q951" s="44">
        <f>IF(P951="","",MAX(0,-P951))</f>
        <v/>
      </c>
      <c r="R951" s="43">
        <f>IF(B951="","",IF(L951="","SEM BASE",IF(P951="","ESTOQUE NÃO INFORMADO",IF(P951&lt;0,"RUPTURA PREVISTA",IF(D951="Sem histórico","USAR DEMANDA INICIAL",IF(D951="Histórico insuficiente","HISTÓRICO INSUFICIENTE","OK"))))))</f>
        <v/>
      </c>
    </row>
    <row r="952">
      <c r="A952" s="42">
        <f>IF(B952="","",EDATE(EOMONTH('Parâmetros'!$B$2,0)+1,MOD(ROW()-6,12)))</f>
        <v/>
      </c>
      <c r="B95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52" s="43">
        <f>IF(B952="","",INDEX('Parâmetros'!$B$18:$B$117,MATCH(B952,'Parâmetros'!$A$18:$A$117,0)))</f>
        <v/>
      </c>
      <c r="D952" s="43">
        <f>IF(B952="","",INDEX('Parâmetros'!$I$18:$I$117,MATCH(B952,'Parâmetros'!$A$18:$A$117,0)))</f>
        <v/>
      </c>
      <c r="E952" s="44">
        <f>IF(B952="","",IF(COUNTIFS('Histórico'!$B$6:$B$305,B952,'Histórico'!$A$6:$A$305,"&gt;="&amp;EDATE(EOMONTH('Parâmetros'!$B$2,0)+1,-'Parâmetros'!$B$4),'Histórico'!$A$6:$A$305,"&lt;="&amp;'Parâmetros'!$B$2,'Histórico'!$L$6:$L$305,"OK")&gt;='Parâmetros'!$B$11,AVERAGEIFS('Histórico'!$H$6:$H$305,'Histórico'!$B$6:$B$305,B952,'Histórico'!$A$6:$A$305,"&gt;="&amp;EDATE(EOMONTH('Parâmetros'!$B$2,0)+1,-'Parâmetros'!$B$4),'Histórico'!$A$6:$A$305,"&lt;="&amp;'Parâmetros'!$B$2,'Histórico'!$L$6:$L$305,"OK"),IF(INDEX('Parâmetros'!$G$18:$G$117,MATCH(B952,'Parâmetros'!$A$18:$A$117,0))="","",INDEX('Parâmetros'!$G$18:$G$117,MATCH(B952,'Parâmetros'!$A$18:$A$117,0)))))</f>
        <v/>
      </c>
      <c r="F952" s="45">
        <f>IF(B952="","",IF(COUNTIFS('Histórico'!$B$6:$B$305,B952,'Histórico'!$L$6:$L$305,"OK",'Histórico'!$M$6:$M$305,MONTH(A952),'Histórico'!$A$6:$A$305,"&lt;="&amp;'Parâmetros'!$B$2)&gt;='Parâmetros'!$B$12,MAX('Parâmetros'!$B$13,MIN('Parâmetros'!$B$14,IFERROR(AVERAGEIFS('Histórico'!$H$6:$H$305,'Histórico'!$B$6:$B$305,B952,'Histórico'!$L$6:$L$305,"OK",'Histórico'!$M$6:$M$305,MONTH(A952),'Histórico'!$A$6:$A$305,"&lt;="&amp;'Parâmetros'!$B$2)/AVERAGEIFS('Histórico'!$H$6:$H$305,'Histórico'!$B$6:$B$305,B952,'Histórico'!$L$6:$L$305,"OK",'Histórico'!$A$6:$A$305,"&lt;="&amp;'Parâmetros'!$B$2),1))),1))</f>
        <v/>
      </c>
      <c r="G952" s="45">
        <f>IF(OR(A952="",B952=""),"",MAX(0.1,1+SUMPRODUCT(--('Eventos'!$B$6:$B$105&lt;=EOMONTH(A952,0)),--('Eventos'!$C$6:$C$105&gt;=A952),--((('Eventos'!$D$6:$D$105=B952)+('Eventos'!$D$6:$D$105="TODOS"))&gt;0),--('Eventos'!$G$6:$G$105="Ativo"),--('Eventos'!$I$6:$I$105="OK"),'Eventos'!$F$6:$F$105)))</f>
        <v/>
      </c>
      <c r="H952" s="44">
        <f>IF(OR(B952="",E952=""),"",MAX(0,E952*F952*G952))</f>
        <v/>
      </c>
      <c r="I952" s="44">
        <f>IF(H952="","",H952*'Parâmetros'!$B$6)</f>
        <v/>
      </c>
      <c r="J952" s="44">
        <f>IF(H952="","",H952*'Parâmetros'!$B$7)</f>
        <v/>
      </c>
      <c r="K952" s="44">
        <f>IF(H952="","",H952*'Parâmetros'!$B$8)</f>
        <v/>
      </c>
      <c r="L952" s="44">
        <f>IF(H952="","",IF('Parâmetros'!$B$5="Conservador",I952,IF('Parâmetros'!$B$5="Otimista",K952,J952)))</f>
        <v/>
      </c>
      <c r="M952" s="46">
        <f>IF(B952="","",IF(COUNTIFS('Histórico'!$B$6:$B$305,B952,'Histórico'!$J$6:$J$305,"&lt;&gt;")&gt;='Parâmetros'!$B$10,AVERAGEIFS('Histórico'!$K$6:$K$305,'Histórico'!$B$6:$B$305,B952,'Histórico'!$J$6:$J$305,"&lt;&gt;"),'Parâmetros'!$B$9))</f>
        <v/>
      </c>
      <c r="N952" s="44">
        <f>IF(L952="","",MAX(0,L952*(1-M952)))</f>
        <v/>
      </c>
      <c r="O952" s="44">
        <f>IF(L952="","",L952*(1+M952))</f>
        <v/>
      </c>
      <c r="P952" s="44">
        <f>IF(L952="","",IF(INDEX('Parâmetros'!$E$18:$E$117,MATCH(B952,'Parâmetros'!$A$18:$A$117,0))="","",INDEX('Parâmetros'!$E$18:$E$117,MATCH(B952,'Parâmetros'!$A$18:$A$117,0))+N(INDEX('Parâmetros'!$F$18:$F$117,MATCH(B952,'Parâmetros'!$A$18:$A$117,0)))-SUMIFS($L$6:L952,$B$6:B952,B952,$A$6:A952,"&lt;="&amp;A952)))</f>
        <v/>
      </c>
      <c r="Q952" s="44">
        <f>IF(P952="","",MAX(0,-P952))</f>
        <v/>
      </c>
      <c r="R952" s="43">
        <f>IF(B952="","",IF(L952="","SEM BASE",IF(P952="","ESTOQUE NÃO INFORMADO",IF(P952&lt;0,"RUPTURA PREVISTA",IF(D952="Sem histórico","USAR DEMANDA INICIAL",IF(D952="Histórico insuficiente","HISTÓRICO INSUFICIENTE","OK"))))))</f>
        <v/>
      </c>
    </row>
    <row r="953">
      <c r="A953" s="42">
        <f>IF(B953="","",EDATE(EOMONTH('Parâmetros'!$B$2,0)+1,MOD(ROW()-6,12)))</f>
        <v/>
      </c>
      <c r="B95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53" s="43">
        <f>IF(B953="","",INDEX('Parâmetros'!$B$18:$B$117,MATCH(B953,'Parâmetros'!$A$18:$A$117,0)))</f>
        <v/>
      </c>
      <c r="D953" s="43">
        <f>IF(B953="","",INDEX('Parâmetros'!$I$18:$I$117,MATCH(B953,'Parâmetros'!$A$18:$A$117,0)))</f>
        <v/>
      </c>
      <c r="E953" s="44">
        <f>IF(B953="","",IF(COUNTIFS('Histórico'!$B$6:$B$305,B953,'Histórico'!$A$6:$A$305,"&gt;="&amp;EDATE(EOMONTH('Parâmetros'!$B$2,0)+1,-'Parâmetros'!$B$4),'Histórico'!$A$6:$A$305,"&lt;="&amp;'Parâmetros'!$B$2,'Histórico'!$L$6:$L$305,"OK")&gt;='Parâmetros'!$B$11,AVERAGEIFS('Histórico'!$H$6:$H$305,'Histórico'!$B$6:$B$305,B953,'Histórico'!$A$6:$A$305,"&gt;="&amp;EDATE(EOMONTH('Parâmetros'!$B$2,0)+1,-'Parâmetros'!$B$4),'Histórico'!$A$6:$A$305,"&lt;="&amp;'Parâmetros'!$B$2,'Histórico'!$L$6:$L$305,"OK"),IF(INDEX('Parâmetros'!$G$18:$G$117,MATCH(B953,'Parâmetros'!$A$18:$A$117,0))="","",INDEX('Parâmetros'!$G$18:$G$117,MATCH(B953,'Parâmetros'!$A$18:$A$117,0)))))</f>
        <v/>
      </c>
      <c r="F953" s="45">
        <f>IF(B953="","",IF(COUNTIFS('Histórico'!$B$6:$B$305,B953,'Histórico'!$L$6:$L$305,"OK",'Histórico'!$M$6:$M$305,MONTH(A953),'Histórico'!$A$6:$A$305,"&lt;="&amp;'Parâmetros'!$B$2)&gt;='Parâmetros'!$B$12,MAX('Parâmetros'!$B$13,MIN('Parâmetros'!$B$14,IFERROR(AVERAGEIFS('Histórico'!$H$6:$H$305,'Histórico'!$B$6:$B$305,B953,'Histórico'!$L$6:$L$305,"OK",'Histórico'!$M$6:$M$305,MONTH(A953),'Histórico'!$A$6:$A$305,"&lt;="&amp;'Parâmetros'!$B$2)/AVERAGEIFS('Histórico'!$H$6:$H$305,'Histórico'!$B$6:$B$305,B953,'Histórico'!$L$6:$L$305,"OK",'Histórico'!$A$6:$A$305,"&lt;="&amp;'Parâmetros'!$B$2),1))),1))</f>
        <v/>
      </c>
      <c r="G953" s="45">
        <f>IF(OR(A953="",B953=""),"",MAX(0.1,1+SUMPRODUCT(--('Eventos'!$B$6:$B$105&lt;=EOMONTH(A953,0)),--('Eventos'!$C$6:$C$105&gt;=A953),--((('Eventos'!$D$6:$D$105=B953)+('Eventos'!$D$6:$D$105="TODOS"))&gt;0),--('Eventos'!$G$6:$G$105="Ativo"),--('Eventos'!$I$6:$I$105="OK"),'Eventos'!$F$6:$F$105)))</f>
        <v/>
      </c>
      <c r="H953" s="44">
        <f>IF(OR(B953="",E953=""),"",MAX(0,E953*F953*G953))</f>
        <v/>
      </c>
      <c r="I953" s="44">
        <f>IF(H953="","",H953*'Parâmetros'!$B$6)</f>
        <v/>
      </c>
      <c r="J953" s="44">
        <f>IF(H953="","",H953*'Parâmetros'!$B$7)</f>
        <v/>
      </c>
      <c r="K953" s="44">
        <f>IF(H953="","",H953*'Parâmetros'!$B$8)</f>
        <v/>
      </c>
      <c r="L953" s="44">
        <f>IF(H953="","",IF('Parâmetros'!$B$5="Conservador",I953,IF('Parâmetros'!$B$5="Otimista",K953,J953)))</f>
        <v/>
      </c>
      <c r="M953" s="46">
        <f>IF(B953="","",IF(COUNTIFS('Histórico'!$B$6:$B$305,B953,'Histórico'!$J$6:$J$305,"&lt;&gt;")&gt;='Parâmetros'!$B$10,AVERAGEIFS('Histórico'!$K$6:$K$305,'Histórico'!$B$6:$B$305,B953,'Histórico'!$J$6:$J$305,"&lt;&gt;"),'Parâmetros'!$B$9))</f>
        <v/>
      </c>
      <c r="N953" s="44">
        <f>IF(L953="","",MAX(0,L953*(1-M953)))</f>
        <v/>
      </c>
      <c r="O953" s="44">
        <f>IF(L953="","",L953*(1+M953))</f>
        <v/>
      </c>
      <c r="P953" s="44">
        <f>IF(L953="","",IF(INDEX('Parâmetros'!$E$18:$E$117,MATCH(B953,'Parâmetros'!$A$18:$A$117,0))="","",INDEX('Parâmetros'!$E$18:$E$117,MATCH(B953,'Parâmetros'!$A$18:$A$117,0))+N(INDEX('Parâmetros'!$F$18:$F$117,MATCH(B953,'Parâmetros'!$A$18:$A$117,0)))-SUMIFS($L$6:L953,$B$6:B953,B953,$A$6:A953,"&lt;="&amp;A953)))</f>
        <v/>
      </c>
      <c r="Q953" s="44">
        <f>IF(P953="","",MAX(0,-P953))</f>
        <v/>
      </c>
      <c r="R953" s="43">
        <f>IF(B953="","",IF(L953="","SEM BASE",IF(P953="","ESTOQUE NÃO INFORMADO",IF(P953&lt;0,"RUPTURA PREVISTA",IF(D953="Sem histórico","USAR DEMANDA INICIAL",IF(D953="Histórico insuficiente","HISTÓRICO INSUFICIENTE","OK"))))))</f>
        <v/>
      </c>
    </row>
    <row r="954">
      <c r="A954" s="42">
        <f>IF(B954="","",EDATE(EOMONTH('Parâmetros'!$B$2,0)+1,MOD(ROW()-6,12)))</f>
        <v/>
      </c>
      <c r="B95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54" s="43">
        <f>IF(B954="","",INDEX('Parâmetros'!$B$18:$B$117,MATCH(B954,'Parâmetros'!$A$18:$A$117,0)))</f>
        <v/>
      </c>
      <c r="D954" s="43">
        <f>IF(B954="","",INDEX('Parâmetros'!$I$18:$I$117,MATCH(B954,'Parâmetros'!$A$18:$A$117,0)))</f>
        <v/>
      </c>
      <c r="E954" s="44">
        <f>IF(B954="","",IF(COUNTIFS('Histórico'!$B$6:$B$305,B954,'Histórico'!$A$6:$A$305,"&gt;="&amp;EDATE(EOMONTH('Parâmetros'!$B$2,0)+1,-'Parâmetros'!$B$4),'Histórico'!$A$6:$A$305,"&lt;="&amp;'Parâmetros'!$B$2,'Histórico'!$L$6:$L$305,"OK")&gt;='Parâmetros'!$B$11,AVERAGEIFS('Histórico'!$H$6:$H$305,'Histórico'!$B$6:$B$305,B954,'Histórico'!$A$6:$A$305,"&gt;="&amp;EDATE(EOMONTH('Parâmetros'!$B$2,0)+1,-'Parâmetros'!$B$4),'Histórico'!$A$6:$A$305,"&lt;="&amp;'Parâmetros'!$B$2,'Histórico'!$L$6:$L$305,"OK"),IF(INDEX('Parâmetros'!$G$18:$G$117,MATCH(B954,'Parâmetros'!$A$18:$A$117,0))="","",INDEX('Parâmetros'!$G$18:$G$117,MATCH(B954,'Parâmetros'!$A$18:$A$117,0)))))</f>
        <v/>
      </c>
      <c r="F954" s="45">
        <f>IF(B954="","",IF(COUNTIFS('Histórico'!$B$6:$B$305,B954,'Histórico'!$L$6:$L$305,"OK",'Histórico'!$M$6:$M$305,MONTH(A954),'Histórico'!$A$6:$A$305,"&lt;="&amp;'Parâmetros'!$B$2)&gt;='Parâmetros'!$B$12,MAX('Parâmetros'!$B$13,MIN('Parâmetros'!$B$14,IFERROR(AVERAGEIFS('Histórico'!$H$6:$H$305,'Histórico'!$B$6:$B$305,B954,'Histórico'!$L$6:$L$305,"OK",'Histórico'!$M$6:$M$305,MONTH(A954),'Histórico'!$A$6:$A$305,"&lt;="&amp;'Parâmetros'!$B$2)/AVERAGEIFS('Histórico'!$H$6:$H$305,'Histórico'!$B$6:$B$305,B954,'Histórico'!$L$6:$L$305,"OK",'Histórico'!$A$6:$A$305,"&lt;="&amp;'Parâmetros'!$B$2),1))),1))</f>
        <v/>
      </c>
      <c r="G954" s="45">
        <f>IF(OR(A954="",B954=""),"",MAX(0.1,1+SUMPRODUCT(--('Eventos'!$B$6:$B$105&lt;=EOMONTH(A954,0)),--('Eventos'!$C$6:$C$105&gt;=A954),--((('Eventos'!$D$6:$D$105=B954)+('Eventos'!$D$6:$D$105="TODOS"))&gt;0),--('Eventos'!$G$6:$G$105="Ativo"),--('Eventos'!$I$6:$I$105="OK"),'Eventos'!$F$6:$F$105)))</f>
        <v/>
      </c>
      <c r="H954" s="44">
        <f>IF(OR(B954="",E954=""),"",MAX(0,E954*F954*G954))</f>
        <v/>
      </c>
      <c r="I954" s="44">
        <f>IF(H954="","",H954*'Parâmetros'!$B$6)</f>
        <v/>
      </c>
      <c r="J954" s="44">
        <f>IF(H954="","",H954*'Parâmetros'!$B$7)</f>
        <v/>
      </c>
      <c r="K954" s="44">
        <f>IF(H954="","",H954*'Parâmetros'!$B$8)</f>
        <v/>
      </c>
      <c r="L954" s="44">
        <f>IF(H954="","",IF('Parâmetros'!$B$5="Conservador",I954,IF('Parâmetros'!$B$5="Otimista",K954,J954)))</f>
        <v/>
      </c>
      <c r="M954" s="46">
        <f>IF(B954="","",IF(COUNTIFS('Histórico'!$B$6:$B$305,B954,'Histórico'!$J$6:$J$305,"&lt;&gt;")&gt;='Parâmetros'!$B$10,AVERAGEIFS('Histórico'!$K$6:$K$305,'Histórico'!$B$6:$B$305,B954,'Histórico'!$J$6:$J$305,"&lt;&gt;"),'Parâmetros'!$B$9))</f>
        <v/>
      </c>
      <c r="N954" s="44">
        <f>IF(L954="","",MAX(0,L954*(1-M954)))</f>
        <v/>
      </c>
      <c r="O954" s="44">
        <f>IF(L954="","",L954*(1+M954))</f>
        <v/>
      </c>
      <c r="P954" s="44">
        <f>IF(L954="","",IF(INDEX('Parâmetros'!$E$18:$E$117,MATCH(B954,'Parâmetros'!$A$18:$A$117,0))="","",INDEX('Parâmetros'!$E$18:$E$117,MATCH(B954,'Parâmetros'!$A$18:$A$117,0))+N(INDEX('Parâmetros'!$F$18:$F$117,MATCH(B954,'Parâmetros'!$A$18:$A$117,0)))-SUMIFS($L$6:L954,$B$6:B954,B954,$A$6:A954,"&lt;="&amp;A954)))</f>
        <v/>
      </c>
      <c r="Q954" s="44">
        <f>IF(P954="","",MAX(0,-P954))</f>
        <v/>
      </c>
      <c r="R954" s="43">
        <f>IF(B954="","",IF(L954="","SEM BASE",IF(P954="","ESTOQUE NÃO INFORMADO",IF(P954&lt;0,"RUPTURA PREVISTA",IF(D954="Sem histórico","USAR DEMANDA INICIAL",IF(D954="Histórico insuficiente","HISTÓRICO INSUFICIENTE","OK"))))))</f>
        <v/>
      </c>
    </row>
    <row r="955">
      <c r="A955" s="42">
        <f>IF(B955="","",EDATE(EOMONTH('Parâmetros'!$B$2,0)+1,MOD(ROW()-6,12)))</f>
        <v/>
      </c>
      <c r="B95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55" s="43">
        <f>IF(B955="","",INDEX('Parâmetros'!$B$18:$B$117,MATCH(B955,'Parâmetros'!$A$18:$A$117,0)))</f>
        <v/>
      </c>
      <c r="D955" s="43">
        <f>IF(B955="","",INDEX('Parâmetros'!$I$18:$I$117,MATCH(B955,'Parâmetros'!$A$18:$A$117,0)))</f>
        <v/>
      </c>
      <c r="E955" s="44">
        <f>IF(B955="","",IF(COUNTIFS('Histórico'!$B$6:$B$305,B955,'Histórico'!$A$6:$A$305,"&gt;="&amp;EDATE(EOMONTH('Parâmetros'!$B$2,0)+1,-'Parâmetros'!$B$4),'Histórico'!$A$6:$A$305,"&lt;="&amp;'Parâmetros'!$B$2,'Histórico'!$L$6:$L$305,"OK")&gt;='Parâmetros'!$B$11,AVERAGEIFS('Histórico'!$H$6:$H$305,'Histórico'!$B$6:$B$305,B955,'Histórico'!$A$6:$A$305,"&gt;="&amp;EDATE(EOMONTH('Parâmetros'!$B$2,0)+1,-'Parâmetros'!$B$4),'Histórico'!$A$6:$A$305,"&lt;="&amp;'Parâmetros'!$B$2,'Histórico'!$L$6:$L$305,"OK"),IF(INDEX('Parâmetros'!$G$18:$G$117,MATCH(B955,'Parâmetros'!$A$18:$A$117,0))="","",INDEX('Parâmetros'!$G$18:$G$117,MATCH(B955,'Parâmetros'!$A$18:$A$117,0)))))</f>
        <v/>
      </c>
      <c r="F955" s="45">
        <f>IF(B955="","",IF(COUNTIFS('Histórico'!$B$6:$B$305,B955,'Histórico'!$L$6:$L$305,"OK",'Histórico'!$M$6:$M$305,MONTH(A955),'Histórico'!$A$6:$A$305,"&lt;="&amp;'Parâmetros'!$B$2)&gt;='Parâmetros'!$B$12,MAX('Parâmetros'!$B$13,MIN('Parâmetros'!$B$14,IFERROR(AVERAGEIFS('Histórico'!$H$6:$H$305,'Histórico'!$B$6:$B$305,B955,'Histórico'!$L$6:$L$305,"OK",'Histórico'!$M$6:$M$305,MONTH(A955),'Histórico'!$A$6:$A$305,"&lt;="&amp;'Parâmetros'!$B$2)/AVERAGEIFS('Histórico'!$H$6:$H$305,'Histórico'!$B$6:$B$305,B955,'Histórico'!$L$6:$L$305,"OK",'Histórico'!$A$6:$A$305,"&lt;="&amp;'Parâmetros'!$B$2),1))),1))</f>
        <v/>
      </c>
      <c r="G955" s="45">
        <f>IF(OR(A955="",B955=""),"",MAX(0.1,1+SUMPRODUCT(--('Eventos'!$B$6:$B$105&lt;=EOMONTH(A955,0)),--('Eventos'!$C$6:$C$105&gt;=A955),--((('Eventos'!$D$6:$D$105=B955)+('Eventos'!$D$6:$D$105="TODOS"))&gt;0),--('Eventos'!$G$6:$G$105="Ativo"),--('Eventos'!$I$6:$I$105="OK"),'Eventos'!$F$6:$F$105)))</f>
        <v/>
      </c>
      <c r="H955" s="44">
        <f>IF(OR(B955="",E955=""),"",MAX(0,E955*F955*G955))</f>
        <v/>
      </c>
      <c r="I955" s="44">
        <f>IF(H955="","",H955*'Parâmetros'!$B$6)</f>
        <v/>
      </c>
      <c r="J955" s="44">
        <f>IF(H955="","",H955*'Parâmetros'!$B$7)</f>
        <v/>
      </c>
      <c r="K955" s="44">
        <f>IF(H955="","",H955*'Parâmetros'!$B$8)</f>
        <v/>
      </c>
      <c r="L955" s="44">
        <f>IF(H955="","",IF('Parâmetros'!$B$5="Conservador",I955,IF('Parâmetros'!$B$5="Otimista",K955,J955)))</f>
        <v/>
      </c>
      <c r="M955" s="46">
        <f>IF(B955="","",IF(COUNTIFS('Histórico'!$B$6:$B$305,B955,'Histórico'!$J$6:$J$305,"&lt;&gt;")&gt;='Parâmetros'!$B$10,AVERAGEIFS('Histórico'!$K$6:$K$305,'Histórico'!$B$6:$B$305,B955,'Histórico'!$J$6:$J$305,"&lt;&gt;"),'Parâmetros'!$B$9))</f>
        <v/>
      </c>
      <c r="N955" s="44">
        <f>IF(L955="","",MAX(0,L955*(1-M955)))</f>
        <v/>
      </c>
      <c r="O955" s="44">
        <f>IF(L955="","",L955*(1+M955))</f>
        <v/>
      </c>
      <c r="P955" s="44">
        <f>IF(L955="","",IF(INDEX('Parâmetros'!$E$18:$E$117,MATCH(B955,'Parâmetros'!$A$18:$A$117,0))="","",INDEX('Parâmetros'!$E$18:$E$117,MATCH(B955,'Parâmetros'!$A$18:$A$117,0))+N(INDEX('Parâmetros'!$F$18:$F$117,MATCH(B955,'Parâmetros'!$A$18:$A$117,0)))-SUMIFS($L$6:L955,$B$6:B955,B955,$A$6:A955,"&lt;="&amp;A955)))</f>
        <v/>
      </c>
      <c r="Q955" s="44">
        <f>IF(P955="","",MAX(0,-P955))</f>
        <v/>
      </c>
      <c r="R955" s="43">
        <f>IF(B955="","",IF(L955="","SEM BASE",IF(P955="","ESTOQUE NÃO INFORMADO",IF(P955&lt;0,"RUPTURA PREVISTA",IF(D955="Sem histórico","USAR DEMANDA INICIAL",IF(D955="Histórico insuficiente","HISTÓRICO INSUFICIENTE","OK"))))))</f>
        <v/>
      </c>
    </row>
    <row r="956">
      <c r="A956" s="42">
        <f>IF(B956="","",EDATE(EOMONTH('Parâmetros'!$B$2,0)+1,MOD(ROW()-6,12)))</f>
        <v/>
      </c>
      <c r="B95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56" s="43">
        <f>IF(B956="","",INDEX('Parâmetros'!$B$18:$B$117,MATCH(B956,'Parâmetros'!$A$18:$A$117,0)))</f>
        <v/>
      </c>
      <c r="D956" s="43">
        <f>IF(B956="","",INDEX('Parâmetros'!$I$18:$I$117,MATCH(B956,'Parâmetros'!$A$18:$A$117,0)))</f>
        <v/>
      </c>
      <c r="E956" s="44">
        <f>IF(B956="","",IF(COUNTIFS('Histórico'!$B$6:$B$305,B956,'Histórico'!$A$6:$A$305,"&gt;="&amp;EDATE(EOMONTH('Parâmetros'!$B$2,0)+1,-'Parâmetros'!$B$4),'Histórico'!$A$6:$A$305,"&lt;="&amp;'Parâmetros'!$B$2,'Histórico'!$L$6:$L$305,"OK")&gt;='Parâmetros'!$B$11,AVERAGEIFS('Histórico'!$H$6:$H$305,'Histórico'!$B$6:$B$305,B956,'Histórico'!$A$6:$A$305,"&gt;="&amp;EDATE(EOMONTH('Parâmetros'!$B$2,0)+1,-'Parâmetros'!$B$4),'Histórico'!$A$6:$A$305,"&lt;="&amp;'Parâmetros'!$B$2,'Histórico'!$L$6:$L$305,"OK"),IF(INDEX('Parâmetros'!$G$18:$G$117,MATCH(B956,'Parâmetros'!$A$18:$A$117,0))="","",INDEX('Parâmetros'!$G$18:$G$117,MATCH(B956,'Parâmetros'!$A$18:$A$117,0)))))</f>
        <v/>
      </c>
      <c r="F956" s="45">
        <f>IF(B956="","",IF(COUNTIFS('Histórico'!$B$6:$B$305,B956,'Histórico'!$L$6:$L$305,"OK",'Histórico'!$M$6:$M$305,MONTH(A956),'Histórico'!$A$6:$A$305,"&lt;="&amp;'Parâmetros'!$B$2)&gt;='Parâmetros'!$B$12,MAX('Parâmetros'!$B$13,MIN('Parâmetros'!$B$14,IFERROR(AVERAGEIFS('Histórico'!$H$6:$H$305,'Histórico'!$B$6:$B$305,B956,'Histórico'!$L$6:$L$305,"OK",'Histórico'!$M$6:$M$305,MONTH(A956),'Histórico'!$A$6:$A$305,"&lt;="&amp;'Parâmetros'!$B$2)/AVERAGEIFS('Histórico'!$H$6:$H$305,'Histórico'!$B$6:$B$305,B956,'Histórico'!$L$6:$L$305,"OK",'Histórico'!$A$6:$A$305,"&lt;="&amp;'Parâmetros'!$B$2),1))),1))</f>
        <v/>
      </c>
      <c r="G956" s="45">
        <f>IF(OR(A956="",B956=""),"",MAX(0.1,1+SUMPRODUCT(--('Eventos'!$B$6:$B$105&lt;=EOMONTH(A956,0)),--('Eventos'!$C$6:$C$105&gt;=A956),--((('Eventos'!$D$6:$D$105=B956)+('Eventos'!$D$6:$D$105="TODOS"))&gt;0),--('Eventos'!$G$6:$G$105="Ativo"),--('Eventos'!$I$6:$I$105="OK"),'Eventos'!$F$6:$F$105)))</f>
        <v/>
      </c>
      <c r="H956" s="44">
        <f>IF(OR(B956="",E956=""),"",MAX(0,E956*F956*G956))</f>
        <v/>
      </c>
      <c r="I956" s="44">
        <f>IF(H956="","",H956*'Parâmetros'!$B$6)</f>
        <v/>
      </c>
      <c r="J956" s="44">
        <f>IF(H956="","",H956*'Parâmetros'!$B$7)</f>
        <v/>
      </c>
      <c r="K956" s="44">
        <f>IF(H956="","",H956*'Parâmetros'!$B$8)</f>
        <v/>
      </c>
      <c r="L956" s="44">
        <f>IF(H956="","",IF('Parâmetros'!$B$5="Conservador",I956,IF('Parâmetros'!$B$5="Otimista",K956,J956)))</f>
        <v/>
      </c>
      <c r="M956" s="46">
        <f>IF(B956="","",IF(COUNTIFS('Histórico'!$B$6:$B$305,B956,'Histórico'!$J$6:$J$305,"&lt;&gt;")&gt;='Parâmetros'!$B$10,AVERAGEIFS('Histórico'!$K$6:$K$305,'Histórico'!$B$6:$B$305,B956,'Histórico'!$J$6:$J$305,"&lt;&gt;"),'Parâmetros'!$B$9))</f>
        <v/>
      </c>
      <c r="N956" s="44">
        <f>IF(L956="","",MAX(0,L956*(1-M956)))</f>
        <v/>
      </c>
      <c r="O956" s="44">
        <f>IF(L956="","",L956*(1+M956))</f>
        <v/>
      </c>
      <c r="P956" s="44">
        <f>IF(L956="","",IF(INDEX('Parâmetros'!$E$18:$E$117,MATCH(B956,'Parâmetros'!$A$18:$A$117,0))="","",INDEX('Parâmetros'!$E$18:$E$117,MATCH(B956,'Parâmetros'!$A$18:$A$117,0))+N(INDEX('Parâmetros'!$F$18:$F$117,MATCH(B956,'Parâmetros'!$A$18:$A$117,0)))-SUMIFS($L$6:L956,$B$6:B956,B956,$A$6:A956,"&lt;="&amp;A956)))</f>
        <v/>
      </c>
      <c r="Q956" s="44">
        <f>IF(P956="","",MAX(0,-P956))</f>
        <v/>
      </c>
      <c r="R956" s="43">
        <f>IF(B956="","",IF(L956="","SEM BASE",IF(P956="","ESTOQUE NÃO INFORMADO",IF(P956&lt;0,"RUPTURA PREVISTA",IF(D956="Sem histórico","USAR DEMANDA INICIAL",IF(D956="Histórico insuficiente","HISTÓRICO INSUFICIENTE","OK"))))))</f>
        <v/>
      </c>
    </row>
    <row r="957">
      <c r="A957" s="42">
        <f>IF(B957="","",EDATE(EOMONTH('Parâmetros'!$B$2,0)+1,MOD(ROW()-6,12)))</f>
        <v/>
      </c>
      <c r="B95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57" s="43">
        <f>IF(B957="","",INDEX('Parâmetros'!$B$18:$B$117,MATCH(B957,'Parâmetros'!$A$18:$A$117,0)))</f>
        <v/>
      </c>
      <c r="D957" s="43">
        <f>IF(B957="","",INDEX('Parâmetros'!$I$18:$I$117,MATCH(B957,'Parâmetros'!$A$18:$A$117,0)))</f>
        <v/>
      </c>
      <c r="E957" s="44">
        <f>IF(B957="","",IF(COUNTIFS('Histórico'!$B$6:$B$305,B957,'Histórico'!$A$6:$A$305,"&gt;="&amp;EDATE(EOMONTH('Parâmetros'!$B$2,0)+1,-'Parâmetros'!$B$4),'Histórico'!$A$6:$A$305,"&lt;="&amp;'Parâmetros'!$B$2,'Histórico'!$L$6:$L$305,"OK")&gt;='Parâmetros'!$B$11,AVERAGEIFS('Histórico'!$H$6:$H$305,'Histórico'!$B$6:$B$305,B957,'Histórico'!$A$6:$A$305,"&gt;="&amp;EDATE(EOMONTH('Parâmetros'!$B$2,0)+1,-'Parâmetros'!$B$4),'Histórico'!$A$6:$A$305,"&lt;="&amp;'Parâmetros'!$B$2,'Histórico'!$L$6:$L$305,"OK"),IF(INDEX('Parâmetros'!$G$18:$G$117,MATCH(B957,'Parâmetros'!$A$18:$A$117,0))="","",INDEX('Parâmetros'!$G$18:$G$117,MATCH(B957,'Parâmetros'!$A$18:$A$117,0)))))</f>
        <v/>
      </c>
      <c r="F957" s="45">
        <f>IF(B957="","",IF(COUNTIFS('Histórico'!$B$6:$B$305,B957,'Histórico'!$L$6:$L$305,"OK",'Histórico'!$M$6:$M$305,MONTH(A957),'Histórico'!$A$6:$A$305,"&lt;="&amp;'Parâmetros'!$B$2)&gt;='Parâmetros'!$B$12,MAX('Parâmetros'!$B$13,MIN('Parâmetros'!$B$14,IFERROR(AVERAGEIFS('Histórico'!$H$6:$H$305,'Histórico'!$B$6:$B$305,B957,'Histórico'!$L$6:$L$305,"OK",'Histórico'!$M$6:$M$305,MONTH(A957),'Histórico'!$A$6:$A$305,"&lt;="&amp;'Parâmetros'!$B$2)/AVERAGEIFS('Histórico'!$H$6:$H$305,'Histórico'!$B$6:$B$305,B957,'Histórico'!$L$6:$L$305,"OK",'Histórico'!$A$6:$A$305,"&lt;="&amp;'Parâmetros'!$B$2),1))),1))</f>
        <v/>
      </c>
      <c r="G957" s="45">
        <f>IF(OR(A957="",B957=""),"",MAX(0.1,1+SUMPRODUCT(--('Eventos'!$B$6:$B$105&lt;=EOMONTH(A957,0)),--('Eventos'!$C$6:$C$105&gt;=A957),--((('Eventos'!$D$6:$D$105=B957)+('Eventos'!$D$6:$D$105="TODOS"))&gt;0),--('Eventos'!$G$6:$G$105="Ativo"),--('Eventos'!$I$6:$I$105="OK"),'Eventos'!$F$6:$F$105)))</f>
        <v/>
      </c>
      <c r="H957" s="44">
        <f>IF(OR(B957="",E957=""),"",MAX(0,E957*F957*G957))</f>
        <v/>
      </c>
      <c r="I957" s="44">
        <f>IF(H957="","",H957*'Parâmetros'!$B$6)</f>
        <v/>
      </c>
      <c r="J957" s="44">
        <f>IF(H957="","",H957*'Parâmetros'!$B$7)</f>
        <v/>
      </c>
      <c r="K957" s="44">
        <f>IF(H957="","",H957*'Parâmetros'!$B$8)</f>
        <v/>
      </c>
      <c r="L957" s="44">
        <f>IF(H957="","",IF('Parâmetros'!$B$5="Conservador",I957,IF('Parâmetros'!$B$5="Otimista",K957,J957)))</f>
        <v/>
      </c>
      <c r="M957" s="46">
        <f>IF(B957="","",IF(COUNTIFS('Histórico'!$B$6:$B$305,B957,'Histórico'!$J$6:$J$305,"&lt;&gt;")&gt;='Parâmetros'!$B$10,AVERAGEIFS('Histórico'!$K$6:$K$305,'Histórico'!$B$6:$B$305,B957,'Histórico'!$J$6:$J$305,"&lt;&gt;"),'Parâmetros'!$B$9))</f>
        <v/>
      </c>
      <c r="N957" s="44">
        <f>IF(L957="","",MAX(0,L957*(1-M957)))</f>
        <v/>
      </c>
      <c r="O957" s="44">
        <f>IF(L957="","",L957*(1+M957))</f>
        <v/>
      </c>
      <c r="P957" s="44">
        <f>IF(L957="","",IF(INDEX('Parâmetros'!$E$18:$E$117,MATCH(B957,'Parâmetros'!$A$18:$A$117,0))="","",INDEX('Parâmetros'!$E$18:$E$117,MATCH(B957,'Parâmetros'!$A$18:$A$117,0))+N(INDEX('Parâmetros'!$F$18:$F$117,MATCH(B957,'Parâmetros'!$A$18:$A$117,0)))-SUMIFS($L$6:L957,$B$6:B957,B957,$A$6:A957,"&lt;="&amp;A957)))</f>
        <v/>
      </c>
      <c r="Q957" s="44">
        <f>IF(P957="","",MAX(0,-P957))</f>
        <v/>
      </c>
      <c r="R957" s="43">
        <f>IF(B957="","",IF(L957="","SEM BASE",IF(P957="","ESTOQUE NÃO INFORMADO",IF(P957&lt;0,"RUPTURA PREVISTA",IF(D957="Sem histórico","USAR DEMANDA INICIAL",IF(D957="Histórico insuficiente","HISTÓRICO INSUFICIENTE","OK"))))))</f>
        <v/>
      </c>
    </row>
    <row r="958">
      <c r="A958" s="42">
        <f>IF(B958="","",EDATE(EOMONTH('Parâmetros'!$B$2,0)+1,MOD(ROW()-6,12)))</f>
        <v/>
      </c>
      <c r="B95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58" s="43">
        <f>IF(B958="","",INDEX('Parâmetros'!$B$18:$B$117,MATCH(B958,'Parâmetros'!$A$18:$A$117,0)))</f>
        <v/>
      </c>
      <c r="D958" s="43">
        <f>IF(B958="","",INDEX('Parâmetros'!$I$18:$I$117,MATCH(B958,'Parâmetros'!$A$18:$A$117,0)))</f>
        <v/>
      </c>
      <c r="E958" s="44">
        <f>IF(B958="","",IF(COUNTIFS('Histórico'!$B$6:$B$305,B958,'Histórico'!$A$6:$A$305,"&gt;="&amp;EDATE(EOMONTH('Parâmetros'!$B$2,0)+1,-'Parâmetros'!$B$4),'Histórico'!$A$6:$A$305,"&lt;="&amp;'Parâmetros'!$B$2,'Histórico'!$L$6:$L$305,"OK")&gt;='Parâmetros'!$B$11,AVERAGEIFS('Histórico'!$H$6:$H$305,'Histórico'!$B$6:$B$305,B958,'Histórico'!$A$6:$A$305,"&gt;="&amp;EDATE(EOMONTH('Parâmetros'!$B$2,0)+1,-'Parâmetros'!$B$4),'Histórico'!$A$6:$A$305,"&lt;="&amp;'Parâmetros'!$B$2,'Histórico'!$L$6:$L$305,"OK"),IF(INDEX('Parâmetros'!$G$18:$G$117,MATCH(B958,'Parâmetros'!$A$18:$A$117,0))="","",INDEX('Parâmetros'!$G$18:$G$117,MATCH(B958,'Parâmetros'!$A$18:$A$117,0)))))</f>
        <v/>
      </c>
      <c r="F958" s="45">
        <f>IF(B958="","",IF(COUNTIFS('Histórico'!$B$6:$B$305,B958,'Histórico'!$L$6:$L$305,"OK",'Histórico'!$M$6:$M$305,MONTH(A958),'Histórico'!$A$6:$A$305,"&lt;="&amp;'Parâmetros'!$B$2)&gt;='Parâmetros'!$B$12,MAX('Parâmetros'!$B$13,MIN('Parâmetros'!$B$14,IFERROR(AVERAGEIFS('Histórico'!$H$6:$H$305,'Histórico'!$B$6:$B$305,B958,'Histórico'!$L$6:$L$305,"OK",'Histórico'!$M$6:$M$305,MONTH(A958),'Histórico'!$A$6:$A$305,"&lt;="&amp;'Parâmetros'!$B$2)/AVERAGEIFS('Histórico'!$H$6:$H$305,'Histórico'!$B$6:$B$305,B958,'Histórico'!$L$6:$L$305,"OK",'Histórico'!$A$6:$A$305,"&lt;="&amp;'Parâmetros'!$B$2),1))),1))</f>
        <v/>
      </c>
      <c r="G958" s="45">
        <f>IF(OR(A958="",B958=""),"",MAX(0.1,1+SUMPRODUCT(--('Eventos'!$B$6:$B$105&lt;=EOMONTH(A958,0)),--('Eventos'!$C$6:$C$105&gt;=A958),--((('Eventos'!$D$6:$D$105=B958)+('Eventos'!$D$6:$D$105="TODOS"))&gt;0),--('Eventos'!$G$6:$G$105="Ativo"),--('Eventos'!$I$6:$I$105="OK"),'Eventos'!$F$6:$F$105)))</f>
        <v/>
      </c>
      <c r="H958" s="44">
        <f>IF(OR(B958="",E958=""),"",MAX(0,E958*F958*G958))</f>
        <v/>
      </c>
      <c r="I958" s="44">
        <f>IF(H958="","",H958*'Parâmetros'!$B$6)</f>
        <v/>
      </c>
      <c r="J958" s="44">
        <f>IF(H958="","",H958*'Parâmetros'!$B$7)</f>
        <v/>
      </c>
      <c r="K958" s="44">
        <f>IF(H958="","",H958*'Parâmetros'!$B$8)</f>
        <v/>
      </c>
      <c r="L958" s="44">
        <f>IF(H958="","",IF('Parâmetros'!$B$5="Conservador",I958,IF('Parâmetros'!$B$5="Otimista",K958,J958)))</f>
        <v/>
      </c>
      <c r="M958" s="46">
        <f>IF(B958="","",IF(COUNTIFS('Histórico'!$B$6:$B$305,B958,'Histórico'!$J$6:$J$305,"&lt;&gt;")&gt;='Parâmetros'!$B$10,AVERAGEIFS('Histórico'!$K$6:$K$305,'Histórico'!$B$6:$B$305,B958,'Histórico'!$J$6:$J$305,"&lt;&gt;"),'Parâmetros'!$B$9))</f>
        <v/>
      </c>
      <c r="N958" s="44">
        <f>IF(L958="","",MAX(0,L958*(1-M958)))</f>
        <v/>
      </c>
      <c r="O958" s="44">
        <f>IF(L958="","",L958*(1+M958))</f>
        <v/>
      </c>
      <c r="P958" s="44">
        <f>IF(L958="","",IF(INDEX('Parâmetros'!$E$18:$E$117,MATCH(B958,'Parâmetros'!$A$18:$A$117,0))="","",INDEX('Parâmetros'!$E$18:$E$117,MATCH(B958,'Parâmetros'!$A$18:$A$117,0))+N(INDEX('Parâmetros'!$F$18:$F$117,MATCH(B958,'Parâmetros'!$A$18:$A$117,0)))-SUMIFS($L$6:L958,$B$6:B958,B958,$A$6:A958,"&lt;="&amp;A958)))</f>
        <v/>
      </c>
      <c r="Q958" s="44">
        <f>IF(P958="","",MAX(0,-P958))</f>
        <v/>
      </c>
      <c r="R958" s="43">
        <f>IF(B958="","",IF(L958="","SEM BASE",IF(P958="","ESTOQUE NÃO INFORMADO",IF(P958&lt;0,"RUPTURA PREVISTA",IF(D958="Sem histórico","USAR DEMANDA INICIAL",IF(D958="Histórico insuficiente","HISTÓRICO INSUFICIENTE","OK"))))))</f>
        <v/>
      </c>
    </row>
    <row r="959">
      <c r="A959" s="42">
        <f>IF(B959="","",EDATE(EOMONTH('Parâmetros'!$B$2,0)+1,MOD(ROW()-6,12)))</f>
        <v/>
      </c>
      <c r="B95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59" s="43">
        <f>IF(B959="","",INDEX('Parâmetros'!$B$18:$B$117,MATCH(B959,'Parâmetros'!$A$18:$A$117,0)))</f>
        <v/>
      </c>
      <c r="D959" s="43">
        <f>IF(B959="","",INDEX('Parâmetros'!$I$18:$I$117,MATCH(B959,'Parâmetros'!$A$18:$A$117,0)))</f>
        <v/>
      </c>
      <c r="E959" s="44">
        <f>IF(B959="","",IF(COUNTIFS('Histórico'!$B$6:$B$305,B959,'Histórico'!$A$6:$A$305,"&gt;="&amp;EDATE(EOMONTH('Parâmetros'!$B$2,0)+1,-'Parâmetros'!$B$4),'Histórico'!$A$6:$A$305,"&lt;="&amp;'Parâmetros'!$B$2,'Histórico'!$L$6:$L$305,"OK")&gt;='Parâmetros'!$B$11,AVERAGEIFS('Histórico'!$H$6:$H$305,'Histórico'!$B$6:$B$305,B959,'Histórico'!$A$6:$A$305,"&gt;="&amp;EDATE(EOMONTH('Parâmetros'!$B$2,0)+1,-'Parâmetros'!$B$4),'Histórico'!$A$6:$A$305,"&lt;="&amp;'Parâmetros'!$B$2,'Histórico'!$L$6:$L$305,"OK"),IF(INDEX('Parâmetros'!$G$18:$G$117,MATCH(B959,'Parâmetros'!$A$18:$A$117,0))="","",INDEX('Parâmetros'!$G$18:$G$117,MATCH(B959,'Parâmetros'!$A$18:$A$117,0)))))</f>
        <v/>
      </c>
      <c r="F959" s="45">
        <f>IF(B959="","",IF(COUNTIFS('Histórico'!$B$6:$B$305,B959,'Histórico'!$L$6:$L$305,"OK",'Histórico'!$M$6:$M$305,MONTH(A959),'Histórico'!$A$6:$A$305,"&lt;="&amp;'Parâmetros'!$B$2)&gt;='Parâmetros'!$B$12,MAX('Parâmetros'!$B$13,MIN('Parâmetros'!$B$14,IFERROR(AVERAGEIFS('Histórico'!$H$6:$H$305,'Histórico'!$B$6:$B$305,B959,'Histórico'!$L$6:$L$305,"OK",'Histórico'!$M$6:$M$305,MONTH(A959),'Histórico'!$A$6:$A$305,"&lt;="&amp;'Parâmetros'!$B$2)/AVERAGEIFS('Histórico'!$H$6:$H$305,'Histórico'!$B$6:$B$305,B959,'Histórico'!$L$6:$L$305,"OK",'Histórico'!$A$6:$A$305,"&lt;="&amp;'Parâmetros'!$B$2),1))),1))</f>
        <v/>
      </c>
      <c r="G959" s="45">
        <f>IF(OR(A959="",B959=""),"",MAX(0.1,1+SUMPRODUCT(--('Eventos'!$B$6:$B$105&lt;=EOMONTH(A959,0)),--('Eventos'!$C$6:$C$105&gt;=A959),--((('Eventos'!$D$6:$D$105=B959)+('Eventos'!$D$6:$D$105="TODOS"))&gt;0),--('Eventos'!$G$6:$G$105="Ativo"),--('Eventos'!$I$6:$I$105="OK"),'Eventos'!$F$6:$F$105)))</f>
        <v/>
      </c>
      <c r="H959" s="44">
        <f>IF(OR(B959="",E959=""),"",MAX(0,E959*F959*G959))</f>
        <v/>
      </c>
      <c r="I959" s="44">
        <f>IF(H959="","",H959*'Parâmetros'!$B$6)</f>
        <v/>
      </c>
      <c r="J959" s="44">
        <f>IF(H959="","",H959*'Parâmetros'!$B$7)</f>
        <v/>
      </c>
      <c r="K959" s="44">
        <f>IF(H959="","",H959*'Parâmetros'!$B$8)</f>
        <v/>
      </c>
      <c r="L959" s="44">
        <f>IF(H959="","",IF('Parâmetros'!$B$5="Conservador",I959,IF('Parâmetros'!$B$5="Otimista",K959,J959)))</f>
        <v/>
      </c>
      <c r="M959" s="46">
        <f>IF(B959="","",IF(COUNTIFS('Histórico'!$B$6:$B$305,B959,'Histórico'!$J$6:$J$305,"&lt;&gt;")&gt;='Parâmetros'!$B$10,AVERAGEIFS('Histórico'!$K$6:$K$305,'Histórico'!$B$6:$B$305,B959,'Histórico'!$J$6:$J$305,"&lt;&gt;"),'Parâmetros'!$B$9))</f>
        <v/>
      </c>
      <c r="N959" s="44">
        <f>IF(L959="","",MAX(0,L959*(1-M959)))</f>
        <v/>
      </c>
      <c r="O959" s="44">
        <f>IF(L959="","",L959*(1+M959))</f>
        <v/>
      </c>
      <c r="P959" s="44">
        <f>IF(L959="","",IF(INDEX('Parâmetros'!$E$18:$E$117,MATCH(B959,'Parâmetros'!$A$18:$A$117,0))="","",INDEX('Parâmetros'!$E$18:$E$117,MATCH(B959,'Parâmetros'!$A$18:$A$117,0))+N(INDEX('Parâmetros'!$F$18:$F$117,MATCH(B959,'Parâmetros'!$A$18:$A$117,0)))-SUMIFS($L$6:L959,$B$6:B959,B959,$A$6:A959,"&lt;="&amp;A959)))</f>
        <v/>
      </c>
      <c r="Q959" s="44">
        <f>IF(P959="","",MAX(0,-P959))</f>
        <v/>
      </c>
      <c r="R959" s="43">
        <f>IF(B959="","",IF(L959="","SEM BASE",IF(P959="","ESTOQUE NÃO INFORMADO",IF(P959&lt;0,"RUPTURA PREVISTA",IF(D959="Sem histórico","USAR DEMANDA INICIAL",IF(D959="Histórico insuficiente","HISTÓRICO INSUFICIENTE","OK"))))))</f>
        <v/>
      </c>
    </row>
    <row r="960">
      <c r="A960" s="42">
        <f>IF(B960="","",EDATE(EOMONTH('Parâmetros'!$B$2,0)+1,MOD(ROW()-6,12)))</f>
        <v/>
      </c>
      <c r="B96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60" s="43">
        <f>IF(B960="","",INDEX('Parâmetros'!$B$18:$B$117,MATCH(B960,'Parâmetros'!$A$18:$A$117,0)))</f>
        <v/>
      </c>
      <c r="D960" s="43">
        <f>IF(B960="","",INDEX('Parâmetros'!$I$18:$I$117,MATCH(B960,'Parâmetros'!$A$18:$A$117,0)))</f>
        <v/>
      </c>
      <c r="E960" s="44">
        <f>IF(B960="","",IF(COUNTIFS('Histórico'!$B$6:$B$305,B960,'Histórico'!$A$6:$A$305,"&gt;="&amp;EDATE(EOMONTH('Parâmetros'!$B$2,0)+1,-'Parâmetros'!$B$4),'Histórico'!$A$6:$A$305,"&lt;="&amp;'Parâmetros'!$B$2,'Histórico'!$L$6:$L$305,"OK")&gt;='Parâmetros'!$B$11,AVERAGEIFS('Histórico'!$H$6:$H$305,'Histórico'!$B$6:$B$305,B960,'Histórico'!$A$6:$A$305,"&gt;="&amp;EDATE(EOMONTH('Parâmetros'!$B$2,0)+1,-'Parâmetros'!$B$4),'Histórico'!$A$6:$A$305,"&lt;="&amp;'Parâmetros'!$B$2,'Histórico'!$L$6:$L$305,"OK"),IF(INDEX('Parâmetros'!$G$18:$G$117,MATCH(B960,'Parâmetros'!$A$18:$A$117,0))="","",INDEX('Parâmetros'!$G$18:$G$117,MATCH(B960,'Parâmetros'!$A$18:$A$117,0)))))</f>
        <v/>
      </c>
      <c r="F960" s="45">
        <f>IF(B960="","",IF(COUNTIFS('Histórico'!$B$6:$B$305,B960,'Histórico'!$L$6:$L$305,"OK",'Histórico'!$M$6:$M$305,MONTH(A960),'Histórico'!$A$6:$A$305,"&lt;="&amp;'Parâmetros'!$B$2)&gt;='Parâmetros'!$B$12,MAX('Parâmetros'!$B$13,MIN('Parâmetros'!$B$14,IFERROR(AVERAGEIFS('Histórico'!$H$6:$H$305,'Histórico'!$B$6:$B$305,B960,'Histórico'!$L$6:$L$305,"OK",'Histórico'!$M$6:$M$305,MONTH(A960),'Histórico'!$A$6:$A$305,"&lt;="&amp;'Parâmetros'!$B$2)/AVERAGEIFS('Histórico'!$H$6:$H$305,'Histórico'!$B$6:$B$305,B960,'Histórico'!$L$6:$L$305,"OK",'Histórico'!$A$6:$A$305,"&lt;="&amp;'Parâmetros'!$B$2),1))),1))</f>
        <v/>
      </c>
      <c r="G960" s="45">
        <f>IF(OR(A960="",B960=""),"",MAX(0.1,1+SUMPRODUCT(--('Eventos'!$B$6:$B$105&lt;=EOMONTH(A960,0)),--('Eventos'!$C$6:$C$105&gt;=A960),--((('Eventos'!$D$6:$D$105=B960)+('Eventos'!$D$6:$D$105="TODOS"))&gt;0),--('Eventos'!$G$6:$G$105="Ativo"),--('Eventos'!$I$6:$I$105="OK"),'Eventos'!$F$6:$F$105)))</f>
        <v/>
      </c>
      <c r="H960" s="44">
        <f>IF(OR(B960="",E960=""),"",MAX(0,E960*F960*G960))</f>
        <v/>
      </c>
      <c r="I960" s="44">
        <f>IF(H960="","",H960*'Parâmetros'!$B$6)</f>
        <v/>
      </c>
      <c r="J960" s="44">
        <f>IF(H960="","",H960*'Parâmetros'!$B$7)</f>
        <v/>
      </c>
      <c r="K960" s="44">
        <f>IF(H960="","",H960*'Parâmetros'!$B$8)</f>
        <v/>
      </c>
      <c r="L960" s="44">
        <f>IF(H960="","",IF('Parâmetros'!$B$5="Conservador",I960,IF('Parâmetros'!$B$5="Otimista",K960,J960)))</f>
        <v/>
      </c>
      <c r="M960" s="46">
        <f>IF(B960="","",IF(COUNTIFS('Histórico'!$B$6:$B$305,B960,'Histórico'!$J$6:$J$305,"&lt;&gt;")&gt;='Parâmetros'!$B$10,AVERAGEIFS('Histórico'!$K$6:$K$305,'Histórico'!$B$6:$B$305,B960,'Histórico'!$J$6:$J$305,"&lt;&gt;"),'Parâmetros'!$B$9))</f>
        <v/>
      </c>
      <c r="N960" s="44">
        <f>IF(L960="","",MAX(0,L960*(1-M960)))</f>
        <v/>
      </c>
      <c r="O960" s="44">
        <f>IF(L960="","",L960*(1+M960))</f>
        <v/>
      </c>
      <c r="P960" s="44">
        <f>IF(L960="","",IF(INDEX('Parâmetros'!$E$18:$E$117,MATCH(B960,'Parâmetros'!$A$18:$A$117,0))="","",INDEX('Parâmetros'!$E$18:$E$117,MATCH(B960,'Parâmetros'!$A$18:$A$117,0))+N(INDEX('Parâmetros'!$F$18:$F$117,MATCH(B960,'Parâmetros'!$A$18:$A$117,0)))-SUMIFS($L$6:L960,$B$6:B960,B960,$A$6:A960,"&lt;="&amp;A960)))</f>
        <v/>
      </c>
      <c r="Q960" s="44">
        <f>IF(P960="","",MAX(0,-P960))</f>
        <v/>
      </c>
      <c r="R960" s="43">
        <f>IF(B960="","",IF(L960="","SEM BASE",IF(P960="","ESTOQUE NÃO INFORMADO",IF(P960&lt;0,"RUPTURA PREVISTA",IF(D960="Sem histórico","USAR DEMANDA INICIAL",IF(D960="Histórico insuficiente","HISTÓRICO INSUFICIENTE","OK"))))))</f>
        <v/>
      </c>
    </row>
    <row r="961">
      <c r="A961" s="42">
        <f>IF(B961="","",EDATE(EOMONTH('Parâmetros'!$B$2,0)+1,MOD(ROW()-6,12)))</f>
        <v/>
      </c>
      <c r="B96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61" s="43">
        <f>IF(B961="","",INDEX('Parâmetros'!$B$18:$B$117,MATCH(B961,'Parâmetros'!$A$18:$A$117,0)))</f>
        <v/>
      </c>
      <c r="D961" s="43">
        <f>IF(B961="","",INDEX('Parâmetros'!$I$18:$I$117,MATCH(B961,'Parâmetros'!$A$18:$A$117,0)))</f>
        <v/>
      </c>
      <c r="E961" s="44">
        <f>IF(B961="","",IF(COUNTIFS('Histórico'!$B$6:$B$305,B961,'Histórico'!$A$6:$A$305,"&gt;="&amp;EDATE(EOMONTH('Parâmetros'!$B$2,0)+1,-'Parâmetros'!$B$4),'Histórico'!$A$6:$A$305,"&lt;="&amp;'Parâmetros'!$B$2,'Histórico'!$L$6:$L$305,"OK")&gt;='Parâmetros'!$B$11,AVERAGEIFS('Histórico'!$H$6:$H$305,'Histórico'!$B$6:$B$305,B961,'Histórico'!$A$6:$A$305,"&gt;="&amp;EDATE(EOMONTH('Parâmetros'!$B$2,0)+1,-'Parâmetros'!$B$4),'Histórico'!$A$6:$A$305,"&lt;="&amp;'Parâmetros'!$B$2,'Histórico'!$L$6:$L$305,"OK"),IF(INDEX('Parâmetros'!$G$18:$G$117,MATCH(B961,'Parâmetros'!$A$18:$A$117,0))="","",INDEX('Parâmetros'!$G$18:$G$117,MATCH(B961,'Parâmetros'!$A$18:$A$117,0)))))</f>
        <v/>
      </c>
      <c r="F961" s="45">
        <f>IF(B961="","",IF(COUNTIFS('Histórico'!$B$6:$B$305,B961,'Histórico'!$L$6:$L$305,"OK",'Histórico'!$M$6:$M$305,MONTH(A961),'Histórico'!$A$6:$A$305,"&lt;="&amp;'Parâmetros'!$B$2)&gt;='Parâmetros'!$B$12,MAX('Parâmetros'!$B$13,MIN('Parâmetros'!$B$14,IFERROR(AVERAGEIFS('Histórico'!$H$6:$H$305,'Histórico'!$B$6:$B$305,B961,'Histórico'!$L$6:$L$305,"OK",'Histórico'!$M$6:$M$305,MONTH(A961),'Histórico'!$A$6:$A$305,"&lt;="&amp;'Parâmetros'!$B$2)/AVERAGEIFS('Histórico'!$H$6:$H$305,'Histórico'!$B$6:$B$305,B961,'Histórico'!$L$6:$L$305,"OK",'Histórico'!$A$6:$A$305,"&lt;="&amp;'Parâmetros'!$B$2),1))),1))</f>
        <v/>
      </c>
      <c r="G961" s="45">
        <f>IF(OR(A961="",B961=""),"",MAX(0.1,1+SUMPRODUCT(--('Eventos'!$B$6:$B$105&lt;=EOMONTH(A961,0)),--('Eventos'!$C$6:$C$105&gt;=A961),--((('Eventos'!$D$6:$D$105=B961)+('Eventos'!$D$6:$D$105="TODOS"))&gt;0),--('Eventos'!$G$6:$G$105="Ativo"),--('Eventos'!$I$6:$I$105="OK"),'Eventos'!$F$6:$F$105)))</f>
        <v/>
      </c>
      <c r="H961" s="44">
        <f>IF(OR(B961="",E961=""),"",MAX(0,E961*F961*G961))</f>
        <v/>
      </c>
      <c r="I961" s="44">
        <f>IF(H961="","",H961*'Parâmetros'!$B$6)</f>
        <v/>
      </c>
      <c r="J961" s="44">
        <f>IF(H961="","",H961*'Parâmetros'!$B$7)</f>
        <v/>
      </c>
      <c r="K961" s="44">
        <f>IF(H961="","",H961*'Parâmetros'!$B$8)</f>
        <v/>
      </c>
      <c r="L961" s="44">
        <f>IF(H961="","",IF('Parâmetros'!$B$5="Conservador",I961,IF('Parâmetros'!$B$5="Otimista",K961,J961)))</f>
        <v/>
      </c>
      <c r="M961" s="46">
        <f>IF(B961="","",IF(COUNTIFS('Histórico'!$B$6:$B$305,B961,'Histórico'!$J$6:$J$305,"&lt;&gt;")&gt;='Parâmetros'!$B$10,AVERAGEIFS('Histórico'!$K$6:$K$305,'Histórico'!$B$6:$B$305,B961,'Histórico'!$J$6:$J$305,"&lt;&gt;"),'Parâmetros'!$B$9))</f>
        <v/>
      </c>
      <c r="N961" s="44">
        <f>IF(L961="","",MAX(0,L961*(1-M961)))</f>
        <v/>
      </c>
      <c r="O961" s="44">
        <f>IF(L961="","",L961*(1+M961))</f>
        <v/>
      </c>
      <c r="P961" s="44">
        <f>IF(L961="","",IF(INDEX('Parâmetros'!$E$18:$E$117,MATCH(B961,'Parâmetros'!$A$18:$A$117,0))="","",INDEX('Parâmetros'!$E$18:$E$117,MATCH(B961,'Parâmetros'!$A$18:$A$117,0))+N(INDEX('Parâmetros'!$F$18:$F$117,MATCH(B961,'Parâmetros'!$A$18:$A$117,0)))-SUMIFS($L$6:L961,$B$6:B961,B961,$A$6:A961,"&lt;="&amp;A961)))</f>
        <v/>
      </c>
      <c r="Q961" s="44">
        <f>IF(P961="","",MAX(0,-P961))</f>
        <v/>
      </c>
      <c r="R961" s="43">
        <f>IF(B961="","",IF(L961="","SEM BASE",IF(P961="","ESTOQUE NÃO INFORMADO",IF(P961&lt;0,"RUPTURA PREVISTA",IF(D961="Sem histórico","USAR DEMANDA INICIAL",IF(D961="Histórico insuficiente","HISTÓRICO INSUFICIENTE","OK"))))))</f>
        <v/>
      </c>
    </row>
    <row r="962">
      <c r="A962" s="42">
        <f>IF(B962="","",EDATE(EOMONTH('Parâmetros'!$B$2,0)+1,MOD(ROW()-6,12)))</f>
        <v/>
      </c>
      <c r="B96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62" s="43">
        <f>IF(B962="","",INDEX('Parâmetros'!$B$18:$B$117,MATCH(B962,'Parâmetros'!$A$18:$A$117,0)))</f>
        <v/>
      </c>
      <c r="D962" s="43">
        <f>IF(B962="","",INDEX('Parâmetros'!$I$18:$I$117,MATCH(B962,'Parâmetros'!$A$18:$A$117,0)))</f>
        <v/>
      </c>
      <c r="E962" s="44">
        <f>IF(B962="","",IF(COUNTIFS('Histórico'!$B$6:$B$305,B962,'Histórico'!$A$6:$A$305,"&gt;="&amp;EDATE(EOMONTH('Parâmetros'!$B$2,0)+1,-'Parâmetros'!$B$4),'Histórico'!$A$6:$A$305,"&lt;="&amp;'Parâmetros'!$B$2,'Histórico'!$L$6:$L$305,"OK")&gt;='Parâmetros'!$B$11,AVERAGEIFS('Histórico'!$H$6:$H$305,'Histórico'!$B$6:$B$305,B962,'Histórico'!$A$6:$A$305,"&gt;="&amp;EDATE(EOMONTH('Parâmetros'!$B$2,0)+1,-'Parâmetros'!$B$4),'Histórico'!$A$6:$A$305,"&lt;="&amp;'Parâmetros'!$B$2,'Histórico'!$L$6:$L$305,"OK"),IF(INDEX('Parâmetros'!$G$18:$G$117,MATCH(B962,'Parâmetros'!$A$18:$A$117,0))="","",INDEX('Parâmetros'!$G$18:$G$117,MATCH(B962,'Parâmetros'!$A$18:$A$117,0)))))</f>
        <v/>
      </c>
      <c r="F962" s="45">
        <f>IF(B962="","",IF(COUNTIFS('Histórico'!$B$6:$B$305,B962,'Histórico'!$L$6:$L$305,"OK",'Histórico'!$M$6:$M$305,MONTH(A962),'Histórico'!$A$6:$A$305,"&lt;="&amp;'Parâmetros'!$B$2)&gt;='Parâmetros'!$B$12,MAX('Parâmetros'!$B$13,MIN('Parâmetros'!$B$14,IFERROR(AVERAGEIFS('Histórico'!$H$6:$H$305,'Histórico'!$B$6:$B$305,B962,'Histórico'!$L$6:$L$305,"OK",'Histórico'!$M$6:$M$305,MONTH(A962),'Histórico'!$A$6:$A$305,"&lt;="&amp;'Parâmetros'!$B$2)/AVERAGEIFS('Histórico'!$H$6:$H$305,'Histórico'!$B$6:$B$305,B962,'Histórico'!$L$6:$L$305,"OK",'Histórico'!$A$6:$A$305,"&lt;="&amp;'Parâmetros'!$B$2),1))),1))</f>
        <v/>
      </c>
      <c r="G962" s="45">
        <f>IF(OR(A962="",B962=""),"",MAX(0.1,1+SUMPRODUCT(--('Eventos'!$B$6:$B$105&lt;=EOMONTH(A962,0)),--('Eventos'!$C$6:$C$105&gt;=A962),--((('Eventos'!$D$6:$D$105=B962)+('Eventos'!$D$6:$D$105="TODOS"))&gt;0),--('Eventos'!$G$6:$G$105="Ativo"),--('Eventos'!$I$6:$I$105="OK"),'Eventos'!$F$6:$F$105)))</f>
        <v/>
      </c>
      <c r="H962" s="44">
        <f>IF(OR(B962="",E962=""),"",MAX(0,E962*F962*G962))</f>
        <v/>
      </c>
      <c r="I962" s="44">
        <f>IF(H962="","",H962*'Parâmetros'!$B$6)</f>
        <v/>
      </c>
      <c r="J962" s="44">
        <f>IF(H962="","",H962*'Parâmetros'!$B$7)</f>
        <v/>
      </c>
      <c r="K962" s="44">
        <f>IF(H962="","",H962*'Parâmetros'!$B$8)</f>
        <v/>
      </c>
      <c r="L962" s="44">
        <f>IF(H962="","",IF('Parâmetros'!$B$5="Conservador",I962,IF('Parâmetros'!$B$5="Otimista",K962,J962)))</f>
        <v/>
      </c>
      <c r="M962" s="46">
        <f>IF(B962="","",IF(COUNTIFS('Histórico'!$B$6:$B$305,B962,'Histórico'!$J$6:$J$305,"&lt;&gt;")&gt;='Parâmetros'!$B$10,AVERAGEIFS('Histórico'!$K$6:$K$305,'Histórico'!$B$6:$B$305,B962,'Histórico'!$J$6:$J$305,"&lt;&gt;"),'Parâmetros'!$B$9))</f>
        <v/>
      </c>
      <c r="N962" s="44">
        <f>IF(L962="","",MAX(0,L962*(1-M962)))</f>
        <v/>
      </c>
      <c r="O962" s="44">
        <f>IF(L962="","",L962*(1+M962))</f>
        <v/>
      </c>
      <c r="P962" s="44">
        <f>IF(L962="","",IF(INDEX('Parâmetros'!$E$18:$E$117,MATCH(B962,'Parâmetros'!$A$18:$A$117,0))="","",INDEX('Parâmetros'!$E$18:$E$117,MATCH(B962,'Parâmetros'!$A$18:$A$117,0))+N(INDEX('Parâmetros'!$F$18:$F$117,MATCH(B962,'Parâmetros'!$A$18:$A$117,0)))-SUMIFS($L$6:L962,$B$6:B962,B962,$A$6:A962,"&lt;="&amp;A962)))</f>
        <v/>
      </c>
      <c r="Q962" s="44">
        <f>IF(P962="","",MAX(0,-P962))</f>
        <v/>
      </c>
      <c r="R962" s="43">
        <f>IF(B962="","",IF(L962="","SEM BASE",IF(P962="","ESTOQUE NÃO INFORMADO",IF(P962&lt;0,"RUPTURA PREVISTA",IF(D962="Sem histórico","USAR DEMANDA INICIAL",IF(D962="Histórico insuficiente","HISTÓRICO INSUFICIENTE","OK"))))))</f>
        <v/>
      </c>
    </row>
    <row r="963">
      <c r="A963" s="42">
        <f>IF(B963="","",EDATE(EOMONTH('Parâmetros'!$B$2,0)+1,MOD(ROW()-6,12)))</f>
        <v/>
      </c>
      <c r="B96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63" s="43">
        <f>IF(B963="","",INDEX('Parâmetros'!$B$18:$B$117,MATCH(B963,'Parâmetros'!$A$18:$A$117,0)))</f>
        <v/>
      </c>
      <c r="D963" s="43">
        <f>IF(B963="","",INDEX('Parâmetros'!$I$18:$I$117,MATCH(B963,'Parâmetros'!$A$18:$A$117,0)))</f>
        <v/>
      </c>
      <c r="E963" s="44">
        <f>IF(B963="","",IF(COUNTIFS('Histórico'!$B$6:$B$305,B963,'Histórico'!$A$6:$A$305,"&gt;="&amp;EDATE(EOMONTH('Parâmetros'!$B$2,0)+1,-'Parâmetros'!$B$4),'Histórico'!$A$6:$A$305,"&lt;="&amp;'Parâmetros'!$B$2,'Histórico'!$L$6:$L$305,"OK")&gt;='Parâmetros'!$B$11,AVERAGEIFS('Histórico'!$H$6:$H$305,'Histórico'!$B$6:$B$305,B963,'Histórico'!$A$6:$A$305,"&gt;="&amp;EDATE(EOMONTH('Parâmetros'!$B$2,0)+1,-'Parâmetros'!$B$4),'Histórico'!$A$6:$A$305,"&lt;="&amp;'Parâmetros'!$B$2,'Histórico'!$L$6:$L$305,"OK"),IF(INDEX('Parâmetros'!$G$18:$G$117,MATCH(B963,'Parâmetros'!$A$18:$A$117,0))="","",INDEX('Parâmetros'!$G$18:$G$117,MATCH(B963,'Parâmetros'!$A$18:$A$117,0)))))</f>
        <v/>
      </c>
      <c r="F963" s="45">
        <f>IF(B963="","",IF(COUNTIFS('Histórico'!$B$6:$B$305,B963,'Histórico'!$L$6:$L$305,"OK",'Histórico'!$M$6:$M$305,MONTH(A963),'Histórico'!$A$6:$A$305,"&lt;="&amp;'Parâmetros'!$B$2)&gt;='Parâmetros'!$B$12,MAX('Parâmetros'!$B$13,MIN('Parâmetros'!$B$14,IFERROR(AVERAGEIFS('Histórico'!$H$6:$H$305,'Histórico'!$B$6:$B$305,B963,'Histórico'!$L$6:$L$305,"OK",'Histórico'!$M$6:$M$305,MONTH(A963),'Histórico'!$A$6:$A$305,"&lt;="&amp;'Parâmetros'!$B$2)/AVERAGEIFS('Histórico'!$H$6:$H$305,'Histórico'!$B$6:$B$305,B963,'Histórico'!$L$6:$L$305,"OK",'Histórico'!$A$6:$A$305,"&lt;="&amp;'Parâmetros'!$B$2),1))),1))</f>
        <v/>
      </c>
      <c r="G963" s="45">
        <f>IF(OR(A963="",B963=""),"",MAX(0.1,1+SUMPRODUCT(--('Eventos'!$B$6:$B$105&lt;=EOMONTH(A963,0)),--('Eventos'!$C$6:$C$105&gt;=A963),--((('Eventos'!$D$6:$D$105=B963)+('Eventos'!$D$6:$D$105="TODOS"))&gt;0),--('Eventos'!$G$6:$G$105="Ativo"),--('Eventos'!$I$6:$I$105="OK"),'Eventos'!$F$6:$F$105)))</f>
        <v/>
      </c>
      <c r="H963" s="44">
        <f>IF(OR(B963="",E963=""),"",MAX(0,E963*F963*G963))</f>
        <v/>
      </c>
      <c r="I963" s="44">
        <f>IF(H963="","",H963*'Parâmetros'!$B$6)</f>
        <v/>
      </c>
      <c r="J963" s="44">
        <f>IF(H963="","",H963*'Parâmetros'!$B$7)</f>
        <v/>
      </c>
      <c r="K963" s="44">
        <f>IF(H963="","",H963*'Parâmetros'!$B$8)</f>
        <v/>
      </c>
      <c r="L963" s="44">
        <f>IF(H963="","",IF('Parâmetros'!$B$5="Conservador",I963,IF('Parâmetros'!$B$5="Otimista",K963,J963)))</f>
        <v/>
      </c>
      <c r="M963" s="46">
        <f>IF(B963="","",IF(COUNTIFS('Histórico'!$B$6:$B$305,B963,'Histórico'!$J$6:$J$305,"&lt;&gt;")&gt;='Parâmetros'!$B$10,AVERAGEIFS('Histórico'!$K$6:$K$305,'Histórico'!$B$6:$B$305,B963,'Histórico'!$J$6:$J$305,"&lt;&gt;"),'Parâmetros'!$B$9))</f>
        <v/>
      </c>
      <c r="N963" s="44">
        <f>IF(L963="","",MAX(0,L963*(1-M963)))</f>
        <v/>
      </c>
      <c r="O963" s="44">
        <f>IF(L963="","",L963*(1+M963))</f>
        <v/>
      </c>
      <c r="P963" s="44">
        <f>IF(L963="","",IF(INDEX('Parâmetros'!$E$18:$E$117,MATCH(B963,'Parâmetros'!$A$18:$A$117,0))="","",INDEX('Parâmetros'!$E$18:$E$117,MATCH(B963,'Parâmetros'!$A$18:$A$117,0))+N(INDEX('Parâmetros'!$F$18:$F$117,MATCH(B963,'Parâmetros'!$A$18:$A$117,0)))-SUMIFS($L$6:L963,$B$6:B963,B963,$A$6:A963,"&lt;="&amp;A963)))</f>
        <v/>
      </c>
      <c r="Q963" s="44">
        <f>IF(P963="","",MAX(0,-P963))</f>
        <v/>
      </c>
      <c r="R963" s="43">
        <f>IF(B963="","",IF(L963="","SEM BASE",IF(P963="","ESTOQUE NÃO INFORMADO",IF(P963&lt;0,"RUPTURA PREVISTA",IF(D963="Sem histórico","USAR DEMANDA INICIAL",IF(D963="Histórico insuficiente","HISTÓRICO INSUFICIENTE","OK"))))))</f>
        <v/>
      </c>
    </row>
    <row r="964">
      <c r="A964" s="42">
        <f>IF(B964="","",EDATE(EOMONTH('Parâmetros'!$B$2,0)+1,MOD(ROW()-6,12)))</f>
        <v/>
      </c>
      <c r="B96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64" s="43">
        <f>IF(B964="","",INDEX('Parâmetros'!$B$18:$B$117,MATCH(B964,'Parâmetros'!$A$18:$A$117,0)))</f>
        <v/>
      </c>
      <c r="D964" s="43">
        <f>IF(B964="","",INDEX('Parâmetros'!$I$18:$I$117,MATCH(B964,'Parâmetros'!$A$18:$A$117,0)))</f>
        <v/>
      </c>
      <c r="E964" s="44">
        <f>IF(B964="","",IF(COUNTIFS('Histórico'!$B$6:$B$305,B964,'Histórico'!$A$6:$A$305,"&gt;="&amp;EDATE(EOMONTH('Parâmetros'!$B$2,0)+1,-'Parâmetros'!$B$4),'Histórico'!$A$6:$A$305,"&lt;="&amp;'Parâmetros'!$B$2,'Histórico'!$L$6:$L$305,"OK")&gt;='Parâmetros'!$B$11,AVERAGEIFS('Histórico'!$H$6:$H$305,'Histórico'!$B$6:$B$305,B964,'Histórico'!$A$6:$A$305,"&gt;="&amp;EDATE(EOMONTH('Parâmetros'!$B$2,0)+1,-'Parâmetros'!$B$4),'Histórico'!$A$6:$A$305,"&lt;="&amp;'Parâmetros'!$B$2,'Histórico'!$L$6:$L$305,"OK"),IF(INDEX('Parâmetros'!$G$18:$G$117,MATCH(B964,'Parâmetros'!$A$18:$A$117,0))="","",INDEX('Parâmetros'!$G$18:$G$117,MATCH(B964,'Parâmetros'!$A$18:$A$117,0)))))</f>
        <v/>
      </c>
      <c r="F964" s="45">
        <f>IF(B964="","",IF(COUNTIFS('Histórico'!$B$6:$B$305,B964,'Histórico'!$L$6:$L$305,"OK",'Histórico'!$M$6:$M$305,MONTH(A964),'Histórico'!$A$6:$A$305,"&lt;="&amp;'Parâmetros'!$B$2)&gt;='Parâmetros'!$B$12,MAX('Parâmetros'!$B$13,MIN('Parâmetros'!$B$14,IFERROR(AVERAGEIFS('Histórico'!$H$6:$H$305,'Histórico'!$B$6:$B$305,B964,'Histórico'!$L$6:$L$305,"OK",'Histórico'!$M$6:$M$305,MONTH(A964),'Histórico'!$A$6:$A$305,"&lt;="&amp;'Parâmetros'!$B$2)/AVERAGEIFS('Histórico'!$H$6:$H$305,'Histórico'!$B$6:$B$305,B964,'Histórico'!$L$6:$L$305,"OK",'Histórico'!$A$6:$A$305,"&lt;="&amp;'Parâmetros'!$B$2),1))),1))</f>
        <v/>
      </c>
      <c r="G964" s="45">
        <f>IF(OR(A964="",B964=""),"",MAX(0.1,1+SUMPRODUCT(--('Eventos'!$B$6:$B$105&lt;=EOMONTH(A964,0)),--('Eventos'!$C$6:$C$105&gt;=A964),--((('Eventos'!$D$6:$D$105=B964)+('Eventos'!$D$6:$D$105="TODOS"))&gt;0),--('Eventos'!$G$6:$G$105="Ativo"),--('Eventos'!$I$6:$I$105="OK"),'Eventos'!$F$6:$F$105)))</f>
        <v/>
      </c>
      <c r="H964" s="44">
        <f>IF(OR(B964="",E964=""),"",MAX(0,E964*F964*G964))</f>
        <v/>
      </c>
      <c r="I964" s="44">
        <f>IF(H964="","",H964*'Parâmetros'!$B$6)</f>
        <v/>
      </c>
      <c r="J964" s="44">
        <f>IF(H964="","",H964*'Parâmetros'!$B$7)</f>
        <v/>
      </c>
      <c r="K964" s="44">
        <f>IF(H964="","",H964*'Parâmetros'!$B$8)</f>
        <v/>
      </c>
      <c r="L964" s="44">
        <f>IF(H964="","",IF('Parâmetros'!$B$5="Conservador",I964,IF('Parâmetros'!$B$5="Otimista",K964,J964)))</f>
        <v/>
      </c>
      <c r="M964" s="46">
        <f>IF(B964="","",IF(COUNTIFS('Histórico'!$B$6:$B$305,B964,'Histórico'!$J$6:$J$305,"&lt;&gt;")&gt;='Parâmetros'!$B$10,AVERAGEIFS('Histórico'!$K$6:$K$305,'Histórico'!$B$6:$B$305,B964,'Histórico'!$J$6:$J$305,"&lt;&gt;"),'Parâmetros'!$B$9))</f>
        <v/>
      </c>
      <c r="N964" s="44">
        <f>IF(L964="","",MAX(0,L964*(1-M964)))</f>
        <v/>
      </c>
      <c r="O964" s="44">
        <f>IF(L964="","",L964*(1+M964))</f>
        <v/>
      </c>
      <c r="P964" s="44">
        <f>IF(L964="","",IF(INDEX('Parâmetros'!$E$18:$E$117,MATCH(B964,'Parâmetros'!$A$18:$A$117,0))="","",INDEX('Parâmetros'!$E$18:$E$117,MATCH(B964,'Parâmetros'!$A$18:$A$117,0))+N(INDEX('Parâmetros'!$F$18:$F$117,MATCH(B964,'Parâmetros'!$A$18:$A$117,0)))-SUMIFS($L$6:L964,$B$6:B964,B964,$A$6:A964,"&lt;="&amp;A964)))</f>
        <v/>
      </c>
      <c r="Q964" s="44">
        <f>IF(P964="","",MAX(0,-P964))</f>
        <v/>
      </c>
      <c r="R964" s="43">
        <f>IF(B964="","",IF(L964="","SEM BASE",IF(P964="","ESTOQUE NÃO INFORMADO",IF(P964&lt;0,"RUPTURA PREVISTA",IF(D964="Sem histórico","USAR DEMANDA INICIAL",IF(D964="Histórico insuficiente","HISTÓRICO INSUFICIENTE","OK"))))))</f>
        <v/>
      </c>
    </row>
    <row r="965">
      <c r="A965" s="42">
        <f>IF(B965="","",EDATE(EOMONTH('Parâmetros'!$B$2,0)+1,MOD(ROW()-6,12)))</f>
        <v/>
      </c>
      <c r="B96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65" s="43">
        <f>IF(B965="","",INDEX('Parâmetros'!$B$18:$B$117,MATCH(B965,'Parâmetros'!$A$18:$A$117,0)))</f>
        <v/>
      </c>
      <c r="D965" s="43">
        <f>IF(B965="","",INDEX('Parâmetros'!$I$18:$I$117,MATCH(B965,'Parâmetros'!$A$18:$A$117,0)))</f>
        <v/>
      </c>
      <c r="E965" s="44">
        <f>IF(B965="","",IF(COUNTIFS('Histórico'!$B$6:$B$305,B965,'Histórico'!$A$6:$A$305,"&gt;="&amp;EDATE(EOMONTH('Parâmetros'!$B$2,0)+1,-'Parâmetros'!$B$4),'Histórico'!$A$6:$A$305,"&lt;="&amp;'Parâmetros'!$B$2,'Histórico'!$L$6:$L$305,"OK")&gt;='Parâmetros'!$B$11,AVERAGEIFS('Histórico'!$H$6:$H$305,'Histórico'!$B$6:$B$305,B965,'Histórico'!$A$6:$A$305,"&gt;="&amp;EDATE(EOMONTH('Parâmetros'!$B$2,0)+1,-'Parâmetros'!$B$4),'Histórico'!$A$6:$A$305,"&lt;="&amp;'Parâmetros'!$B$2,'Histórico'!$L$6:$L$305,"OK"),IF(INDEX('Parâmetros'!$G$18:$G$117,MATCH(B965,'Parâmetros'!$A$18:$A$117,0))="","",INDEX('Parâmetros'!$G$18:$G$117,MATCH(B965,'Parâmetros'!$A$18:$A$117,0)))))</f>
        <v/>
      </c>
      <c r="F965" s="45">
        <f>IF(B965="","",IF(COUNTIFS('Histórico'!$B$6:$B$305,B965,'Histórico'!$L$6:$L$305,"OK",'Histórico'!$M$6:$M$305,MONTH(A965),'Histórico'!$A$6:$A$305,"&lt;="&amp;'Parâmetros'!$B$2)&gt;='Parâmetros'!$B$12,MAX('Parâmetros'!$B$13,MIN('Parâmetros'!$B$14,IFERROR(AVERAGEIFS('Histórico'!$H$6:$H$305,'Histórico'!$B$6:$B$305,B965,'Histórico'!$L$6:$L$305,"OK",'Histórico'!$M$6:$M$305,MONTH(A965),'Histórico'!$A$6:$A$305,"&lt;="&amp;'Parâmetros'!$B$2)/AVERAGEIFS('Histórico'!$H$6:$H$305,'Histórico'!$B$6:$B$305,B965,'Histórico'!$L$6:$L$305,"OK",'Histórico'!$A$6:$A$305,"&lt;="&amp;'Parâmetros'!$B$2),1))),1))</f>
        <v/>
      </c>
      <c r="G965" s="45">
        <f>IF(OR(A965="",B965=""),"",MAX(0.1,1+SUMPRODUCT(--('Eventos'!$B$6:$B$105&lt;=EOMONTH(A965,0)),--('Eventos'!$C$6:$C$105&gt;=A965),--((('Eventos'!$D$6:$D$105=B965)+('Eventos'!$D$6:$D$105="TODOS"))&gt;0),--('Eventos'!$G$6:$G$105="Ativo"),--('Eventos'!$I$6:$I$105="OK"),'Eventos'!$F$6:$F$105)))</f>
        <v/>
      </c>
      <c r="H965" s="44">
        <f>IF(OR(B965="",E965=""),"",MAX(0,E965*F965*G965))</f>
        <v/>
      </c>
      <c r="I965" s="44">
        <f>IF(H965="","",H965*'Parâmetros'!$B$6)</f>
        <v/>
      </c>
      <c r="J965" s="44">
        <f>IF(H965="","",H965*'Parâmetros'!$B$7)</f>
        <v/>
      </c>
      <c r="K965" s="44">
        <f>IF(H965="","",H965*'Parâmetros'!$B$8)</f>
        <v/>
      </c>
      <c r="L965" s="44">
        <f>IF(H965="","",IF('Parâmetros'!$B$5="Conservador",I965,IF('Parâmetros'!$B$5="Otimista",K965,J965)))</f>
        <v/>
      </c>
      <c r="M965" s="46">
        <f>IF(B965="","",IF(COUNTIFS('Histórico'!$B$6:$B$305,B965,'Histórico'!$J$6:$J$305,"&lt;&gt;")&gt;='Parâmetros'!$B$10,AVERAGEIFS('Histórico'!$K$6:$K$305,'Histórico'!$B$6:$B$305,B965,'Histórico'!$J$6:$J$305,"&lt;&gt;"),'Parâmetros'!$B$9))</f>
        <v/>
      </c>
      <c r="N965" s="44">
        <f>IF(L965="","",MAX(0,L965*(1-M965)))</f>
        <v/>
      </c>
      <c r="O965" s="44">
        <f>IF(L965="","",L965*(1+M965))</f>
        <v/>
      </c>
      <c r="P965" s="44">
        <f>IF(L965="","",IF(INDEX('Parâmetros'!$E$18:$E$117,MATCH(B965,'Parâmetros'!$A$18:$A$117,0))="","",INDEX('Parâmetros'!$E$18:$E$117,MATCH(B965,'Parâmetros'!$A$18:$A$117,0))+N(INDEX('Parâmetros'!$F$18:$F$117,MATCH(B965,'Parâmetros'!$A$18:$A$117,0)))-SUMIFS($L$6:L965,$B$6:B965,B965,$A$6:A965,"&lt;="&amp;A965)))</f>
        <v/>
      </c>
      <c r="Q965" s="44">
        <f>IF(P965="","",MAX(0,-P965))</f>
        <v/>
      </c>
      <c r="R965" s="43">
        <f>IF(B965="","",IF(L965="","SEM BASE",IF(P965="","ESTOQUE NÃO INFORMADO",IF(P965&lt;0,"RUPTURA PREVISTA",IF(D965="Sem histórico","USAR DEMANDA INICIAL",IF(D965="Histórico insuficiente","HISTÓRICO INSUFICIENTE","OK"))))))</f>
        <v/>
      </c>
    </row>
    <row r="966">
      <c r="A966" s="42">
        <f>IF(B966="","",EDATE(EOMONTH('Parâmetros'!$B$2,0)+1,MOD(ROW()-6,12)))</f>
        <v/>
      </c>
      <c r="B96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66" s="43">
        <f>IF(B966="","",INDEX('Parâmetros'!$B$18:$B$117,MATCH(B966,'Parâmetros'!$A$18:$A$117,0)))</f>
        <v/>
      </c>
      <c r="D966" s="43">
        <f>IF(B966="","",INDEX('Parâmetros'!$I$18:$I$117,MATCH(B966,'Parâmetros'!$A$18:$A$117,0)))</f>
        <v/>
      </c>
      <c r="E966" s="44">
        <f>IF(B966="","",IF(COUNTIFS('Histórico'!$B$6:$B$305,B966,'Histórico'!$A$6:$A$305,"&gt;="&amp;EDATE(EOMONTH('Parâmetros'!$B$2,0)+1,-'Parâmetros'!$B$4),'Histórico'!$A$6:$A$305,"&lt;="&amp;'Parâmetros'!$B$2,'Histórico'!$L$6:$L$305,"OK")&gt;='Parâmetros'!$B$11,AVERAGEIFS('Histórico'!$H$6:$H$305,'Histórico'!$B$6:$B$305,B966,'Histórico'!$A$6:$A$305,"&gt;="&amp;EDATE(EOMONTH('Parâmetros'!$B$2,0)+1,-'Parâmetros'!$B$4),'Histórico'!$A$6:$A$305,"&lt;="&amp;'Parâmetros'!$B$2,'Histórico'!$L$6:$L$305,"OK"),IF(INDEX('Parâmetros'!$G$18:$G$117,MATCH(B966,'Parâmetros'!$A$18:$A$117,0))="","",INDEX('Parâmetros'!$G$18:$G$117,MATCH(B966,'Parâmetros'!$A$18:$A$117,0)))))</f>
        <v/>
      </c>
      <c r="F966" s="45">
        <f>IF(B966="","",IF(COUNTIFS('Histórico'!$B$6:$B$305,B966,'Histórico'!$L$6:$L$305,"OK",'Histórico'!$M$6:$M$305,MONTH(A966),'Histórico'!$A$6:$A$305,"&lt;="&amp;'Parâmetros'!$B$2)&gt;='Parâmetros'!$B$12,MAX('Parâmetros'!$B$13,MIN('Parâmetros'!$B$14,IFERROR(AVERAGEIFS('Histórico'!$H$6:$H$305,'Histórico'!$B$6:$B$305,B966,'Histórico'!$L$6:$L$305,"OK",'Histórico'!$M$6:$M$305,MONTH(A966),'Histórico'!$A$6:$A$305,"&lt;="&amp;'Parâmetros'!$B$2)/AVERAGEIFS('Histórico'!$H$6:$H$305,'Histórico'!$B$6:$B$305,B966,'Histórico'!$L$6:$L$305,"OK",'Histórico'!$A$6:$A$305,"&lt;="&amp;'Parâmetros'!$B$2),1))),1))</f>
        <v/>
      </c>
      <c r="G966" s="45">
        <f>IF(OR(A966="",B966=""),"",MAX(0.1,1+SUMPRODUCT(--('Eventos'!$B$6:$B$105&lt;=EOMONTH(A966,0)),--('Eventos'!$C$6:$C$105&gt;=A966),--((('Eventos'!$D$6:$D$105=B966)+('Eventos'!$D$6:$D$105="TODOS"))&gt;0),--('Eventos'!$G$6:$G$105="Ativo"),--('Eventos'!$I$6:$I$105="OK"),'Eventos'!$F$6:$F$105)))</f>
        <v/>
      </c>
      <c r="H966" s="44">
        <f>IF(OR(B966="",E966=""),"",MAX(0,E966*F966*G966))</f>
        <v/>
      </c>
      <c r="I966" s="44">
        <f>IF(H966="","",H966*'Parâmetros'!$B$6)</f>
        <v/>
      </c>
      <c r="J966" s="44">
        <f>IF(H966="","",H966*'Parâmetros'!$B$7)</f>
        <v/>
      </c>
      <c r="K966" s="44">
        <f>IF(H966="","",H966*'Parâmetros'!$B$8)</f>
        <v/>
      </c>
      <c r="L966" s="44">
        <f>IF(H966="","",IF('Parâmetros'!$B$5="Conservador",I966,IF('Parâmetros'!$B$5="Otimista",K966,J966)))</f>
        <v/>
      </c>
      <c r="M966" s="46">
        <f>IF(B966="","",IF(COUNTIFS('Histórico'!$B$6:$B$305,B966,'Histórico'!$J$6:$J$305,"&lt;&gt;")&gt;='Parâmetros'!$B$10,AVERAGEIFS('Histórico'!$K$6:$K$305,'Histórico'!$B$6:$B$305,B966,'Histórico'!$J$6:$J$305,"&lt;&gt;"),'Parâmetros'!$B$9))</f>
        <v/>
      </c>
      <c r="N966" s="44">
        <f>IF(L966="","",MAX(0,L966*(1-M966)))</f>
        <v/>
      </c>
      <c r="O966" s="44">
        <f>IF(L966="","",L966*(1+M966))</f>
        <v/>
      </c>
      <c r="P966" s="44">
        <f>IF(L966="","",IF(INDEX('Parâmetros'!$E$18:$E$117,MATCH(B966,'Parâmetros'!$A$18:$A$117,0))="","",INDEX('Parâmetros'!$E$18:$E$117,MATCH(B966,'Parâmetros'!$A$18:$A$117,0))+N(INDEX('Parâmetros'!$F$18:$F$117,MATCH(B966,'Parâmetros'!$A$18:$A$117,0)))-SUMIFS($L$6:L966,$B$6:B966,B966,$A$6:A966,"&lt;="&amp;A966)))</f>
        <v/>
      </c>
      <c r="Q966" s="44">
        <f>IF(P966="","",MAX(0,-P966))</f>
        <v/>
      </c>
      <c r="R966" s="43">
        <f>IF(B966="","",IF(L966="","SEM BASE",IF(P966="","ESTOQUE NÃO INFORMADO",IF(P966&lt;0,"RUPTURA PREVISTA",IF(D966="Sem histórico","USAR DEMANDA INICIAL",IF(D966="Histórico insuficiente","HISTÓRICO INSUFICIENTE","OK"))))))</f>
        <v/>
      </c>
    </row>
    <row r="967">
      <c r="A967" s="42">
        <f>IF(B967="","",EDATE(EOMONTH('Parâmetros'!$B$2,0)+1,MOD(ROW()-6,12)))</f>
        <v/>
      </c>
      <c r="B96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67" s="43">
        <f>IF(B967="","",INDEX('Parâmetros'!$B$18:$B$117,MATCH(B967,'Parâmetros'!$A$18:$A$117,0)))</f>
        <v/>
      </c>
      <c r="D967" s="43">
        <f>IF(B967="","",INDEX('Parâmetros'!$I$18:$I$117,MATCH(B967,'Parâmetros'!$A$18:$A$117,0)))</f>
        <v/>
      </c>
      <c r="E967" s="44">
        <f>IF(B967="","",IF(COUNTIFS('Histórico'!$B$6:$B$305,B967,'Histórico'!$A$6:$A$305,"&gt;="&amp;EDATE(EOMONTH('Parâmetros'!$B$2,0)+1,-'Parâmetros'!$B$4),'Histórico'!$A$6:$A$305,"&lt;="&amp;'Parâmetros'!$B$2,'Histórico'!$L$6:$L$305,"OK")&gt;='Parâmetros'!$B$11,AVERAGEIFS('Histórico'!$H$6:$H$305,'Histórico'!$B$6:$B$305,B967,'Histórico'!$A$6:$A$305,"&gt;="&amp;EDATE(EOMONTH('Parâmetros'!$B$2,0)+1,-'Parâmetros'!$B$4),'Histórico'!$A$6:$A$305,"&lt;="&amp;'Parâmetros'!$B$2,'Histórico'!$L$6:$L$305,"OK"),IF(INDEX('Parâmetros'!$G$18:$G$117,MATCH(B967,'Parâmetros'!$A$18:$A$117,0))="","",INDEX('Parâmetros'!$G$18:$G$117,MATCH(B967,'Parâmetros'!$A$18:$A$117,0)))))</f>
        <v/>
      </c>
      <c r="F967" s="45">
        <f>IF(B967="","",IF(COUNTIFS('Histórico'!$B$6:$B$305,B967,'Histórico'!$L$6:$L$305,"OK",'Histórico'!$M$6:$M$305,MONTH(A967),'Histórico'!$A$6:$A$305,"&lt;="&amp;'Parâmetros'!$B$2)&gt;='Parâmetros'!$B$12,MAX('Parâmetros'!$B$13,MIN('Parâmetros'!$B$14,IFERROR(AVERAGEIFS('Histórico'!$H$6:$H$305,'Histórico'!$B$6:$B$305,B967,'Histórico'!$L$6:$L$305,"OK",'Histórico'!$M$6:$M$305,MONTH(A967),'Histórico'!$A$6:$A$305,"&lt;="&amp;'Parâmetros'!$B$2)/AVERAGEIFS('Histórico'!$H$6:$H$305,'Histórico'!$B$6:$B$305,B967,'Histórico'!$L$6:$L$305,"OK",'Histórico'!$A$6:$A$305,"&lt;="&amp;'Parâmetros'!$B$2),1))),1))</f>
        <v/>
      </c>
      <c r="G967" s="45">
        <f>IF(OR(A967="",B967=""),"",MAX(0.1,1+SUMPRODUCT(--('Eventos'!$B$6:$B$105&lt;=EOMONTH(A967,0)),--('Eventos'!$C$6:$C$105&gt;=A967),--((('Eventos'!$D$6:$D$105=B967)+('Eventos'!$D$6:$D$105="TODOS"))&gt;0),--('Eventos'!$G$6:$G$105="Ativo"),--('Eventos'!$I$6:$I$105="OK"),'Eventos'!$F$6:$F$105)))</f>
        <v/>
      </c>
      <c r="H967" s="44">
        <f>IF(OR(B967="",E967=""),"",MAX(0,E967*F967*G967))</f>
        <v/>
      </c>
      <c r="I967" s="44">
        <f>IF(H967="","",H967*'Parâmetros'!$B$6)</f>
        <v/>
      </c>
      <c r="J967" s="44">
        <f>IF(H967="","",H967*'Parâmetros'!$B$7)</f>
        <v/>
      </c>
      <c r="K967" s="44">
        <f>IF(H967="","",H967*'Parâmetros'!$B$8)</f>
        <v/>
      </c>
      <c r="L967" s="44">
        <f>IF(H967="","",IF('Parâmetros'!$B$5="Conservador",I967,IF('Parâmetros'!$B$5="Otimista",K967,J967)))</f>
        <v/>
      </c>
      <c r="M967" s="46">
        <f>IF(B967="","",IF(COUNTIFS('Histórico'!$B$6:$B$305,B967,'Histórico'!$J$6:$J$305,"&lt;&gt;")&gt;='Parâmetros'!$B$10,AVERAGEIFS('Histórico'!$K$6:$K$305,'Histórico'!$B$6:$B$305,B967,'Histórico'!$J$6:$J$305,"&lt;&gt;"),'Parâmetros'!$B$9))</f>
        <v/>
      </c>
      <c r="N967" s="44">
        <f>IF(L967="","",MAX(0,L967*(1-M967)))</f>
        <v/>
      </c>
      <c r="O967" s="44">
        <f>IF(L967="","",L967*(1+M967))</f>
        <v/>
      </c>
      <c r="P967" s="44">
        <f>IF(L967="","",IF(INDEX('Parâmetros'!$E$18:$E$117,MATCH(B967,'Parâmetros'!$A$18:$A$117,0))="","",INDEX('Parâmetros'!$E$18:$E$117,MATCH(B967,'Parâmetros'!$A$18:$A$117,0))+N(INDEX('Parâmetros'!$F$18:$F$117,MATCH(B967,'Parâmetros'!$A$18:$A$117,0)))-SUMIFS($L$6:L967,$B$6:B967,B967,$A$6:A967,"&lt;="&amp;A967)))</f>
        <v/>
      </c>
      <c r="Q967" s="44">
        <f>IF(P967="","",MAX(0,-P967))</f>
        <v/>
      </c>
      <c r="R967" s="43">
        <f>IF(B967="","",IF(L967="","SEM BASE",IF(P967="","ESTOQUE NÃO INFORMADO",IF(P967&lt;0,"RUPTURA PREVISTA",IF(D967="Sem histórico","USAR DEMANDA INICIAL",IF(D967="Histórico insuficiente","HISTÓRICO INSUFICIENTE","OK"))))))</f>
        <v/>
      </c>
    </row>
    <row r="968">
      <c r="A968" s="42">
        <f>IF(B968="","",EDATE(EOMONTH('Parâmetros'!$B$2,0)+1,MOD(ROW()-6,12)))</f>
        <v/>
      </c>
      <c r="B96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68" s="43">
        <f>IF(B968="","",INDEX('Parâmetros'!$B$18:$B$117,MATCH(B968,'Parâmetros'!$A$18:$A$117,0)))</f>
        <v/>
      </c>
      <c r="D968" s="43">
        <f>IF(B968="","",INDEX('Parâmetros'!$I$18:$I$117,MATCH(B968,'Parâmetros'!$A$18:$A$117,0)))</f>
        <v/>
      </c>
      <c r="E968" s="44">
        <f>IF(B968="","",IF(COUNTIFS('Histórico'!$B$6:$B$305,B968,'Histórico'!$A$6:$A$305,"&gt;="&amp;EDATE(EOMONTH('Parâmetros'!$B$2,0)+1,-'Parâmetros'!$B$4),'Histórico'!$A$6:$A$305,"&lt;="&amp;'Parâmetros'!$B$2,'Histórico'!$L$6:$L$305,"OK")&gt;='Parâmetros'!$B$11,AVERAGEIFS('Histórico'!$H$6:$H$305,'Histórico'!$B$6:$B$305,B968,'Histórico'!$A$6:$A$305,"&gt;="&amp;EDATE(EOMONTH('Parâmetros'!$B$2,0)+1,-'Parâmetros'!$B$4),'Histórico'!$A$6:$A$305,"&lt;="&amp;'Parâmetros'!$B$2,'Histórico'!$L$6:$L$305,"OK"),IF(INDEX('Parâmetros'!$G$18:$G$117,MATCH(B968,'Parâmetros'!$A$18:$A$117,0))="","",INDEX('Parâmetros'!$G$18:$G$117,MATCH(B968,'Parâmetros'!$A$18:$A$117,0)))))</f>
        <v/>
      </c>
      <c r="F968" s="45">
        <f>IF(B968="","",IF(COUNTIFS('Histórico'!$B$6:$B$305,B968,'Histórico'!$L$6:$L$305,"OK",'Histórico'!$M$6:$M$305,MONTH(A968),'Histórico'!$A$6:$A$305,"&lt;="&amp;'Parâmetros'!$B$2)&gt;='Parâmetros'!$B$12,MAX('Parâmetros'!$B$13,MIN('Parâmetros'!$B$14,IFERROR(AVERAGEIFS('Histórico'!$H$6:$H$305,'Histórico'!$B$6:$B$305,B968,'Histórico'!$L$6:$L$305,"OK",'Histórico'!$M$6:$M$305,MONTH(A968),'Histórico'!$A$6:$A$305,"&lt;="&amp;'Parâmetros'!$B$2)/AVERAGEIFS('Histórico'!$H$6:$H$305,'Histórico'!$B$6:$B$305,B968,'Histórico'!$L$6:$L$305,"OK",'Histórico'!$A$6:$A$305,"&lt;="&amp;'Parâmetros'!$B$2),1))),1))</f>
        <v/>
      </c>
      <c r="G968" s="45">
        <f>IF(OR(A968="",B968=""),"",MAX(0.1,1+SUMPRODUCT(--('Eventos'!$B$6:$B$105&lt;=EOMONTH(A968,0)),--('Eventos'!$C$6:$C$105&gt;=A968),--((('Eventos'!$D$6:$D$105=B968)+('Eventos'!$D$6:$D$105="TODOS"))&gt;0),--('Eventos'!$G$6:$G$105="Ativo"),--('Eventos'!$I$6:$I$105="OK"),'Eventos'!$F$6:$F$105)))</f>
        <v/>
      </c>
      <c r="H968" s="44">
        <f>IF(OR(B968="",E968=""),"",MAX(0,E968*F968*G968))</f>
        <v/>
      </c>
      <c r="I968" s="44">
        <f>IF(H968="","",H968*'Parâmetros'!$B$6)</f>
        <v/>
      </c>
      <c r="J968" s="44">
        <f>IF(H968="","",H968*'Parâmetros'!$B$7)</f>
        <v/>
      </c>
      <c r="K968" s="44">
        <f>IF(H968="","",H968*'Parâmetros'!$B$8)</f>
        <v/>
      </c>
      <c r="L968" s="44">
        <f>IF(H968="","",IF('Parâmetros'!$B$5="Conservador",I968,IF('Parâmetros'!$B$5="Otimista",K968,J968)))</f>
        <v/>
      </c>
      <c r="M968" s="46">
        <f>IF(B968="","",IF(COUNTIFS('Histórico'!$B$6:$B$305,B968,'Histórico'!$J$6:$J$305,"&lt;&gt;")&gt;='Parâmetros'!$B$10,AVERAGEIFS('Histórico'!$K$6:$K$305,'Histórico'!$B$6:$B$305,B968,'Histórico'!$J$6:$J$305,"&lt;&gt;"),'Parâmetros'!$B$9))</f>
        <v/>
      </c>
      <c r="N968" s="44">
        <f>IF(L968="","",MAX(0,L968*(1-M968)))</f>
        <v/>
      </c>
      <c r="O968" s="44">
        <f>IF(L968="","",L968*(1+M968))</f>
        <v/>
      </c>
      <c r="P968" s="44">
        <f>IF(L968="","",IF(INDEX('Parâmetros'!$E$18:$E$117,MATCH(B968,'Parâmetros'!$A$18:$A$117,0))="","",INDEX('Parâmetros'!$E$18:$E$117,MATCH(B968,'Parâmetros'!$A$18:$A$117,0))+N(INDEX('Parâmetros'!$F$18:$F$117,MATCH(B968,'Parâmetros'!$A$18:$A$117,0)))-SUMIFS($L$6:L968,$B$6:B968,B968,$A$6:A968,"&lt;="&amp;A968)))</f>
        <v/>
      </c>
      <c r="Q968" s="44">
        <f>IF(P968="","",MAX(0,-P968))</f>
        <v/>
      </c>
      <c r="R968" s="43">
        <f>IF(B968="","",IF(L968="","SEM BASE",IF(P968="","ESTOQUE NÃO INFORMADO",IF(P968&lt;0,"RUPTURA PREVISTA",IF(D968="Sem histórico","USAR DEMANDA INICIAL",IF(D968="Histórico insuficiente","HISTÓRICO INSUFICIENTE","OK"))))))</f>
        <v/>
      </c>
    </row>
    <row r="969">
      <c r="A969" s="42">
        <f>IF(B969="","",EDATE(EOMONTH('Parâmetros'!$B$2,0)+1,MOD(ROW()-6,12)))</f>
        <v/>
      </c>
      <c r="B96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69" s="43">
        <f>IF(B969="","",INDEX('Parâmetros'!$B$18:$B$117,MATCH(B969,'Parâmetros'!$A$18:$A$117,0)))</f>
        <v/>
      </c>
      <c r="D969" s="43">
        <f>IF(B969="","",INDEX('Parâmetros'!$I$18:$I$117,MATCH(B969,'Parâmetros'!$A$18:$A$117,0)))</f>
        <v/>
      </c>
      <c r="E969" s="44">
        <f>IF(B969="","",IF(COUNTIFS('Histórico'!$B$6:$B$305,B969,'Histórico'!$A$6:$A$305,"&gt;="&amp;EDATE(EOMONTH('Parâmetros'!$B$2,0)+1,-'Parâmetros'!$B$4),'Histórico'!$A$6:$A$305,"&lt;="&amp;'Parâmetros'!$B$2,'Histórico'!$L$6:$L$305,"OK")&gt;='Parâmetros'!$B$11,AVERAGEIFS('Histórico'!$H$6:$H$305,'Histórico'!$B$6:$B$305,B969,'Histórico'!$A$6:$A$305,"&gt;="&amp;EDATE(EOMONTH('Parâmetros'!$B$2,0)+1,-'Parâmetros'!$B$4),'Histórico'!$A$6:$A$305,"&lt;="&amp;'Parâmetros'!$B$2,'Histórico'!$L$6:$L$305,"OK"),IF(INDEX('Parâmetros'!$G$18:$G$117,MATCH(B969,'Parâmetros'!$A$18:$A$117,0))="","",INDEX('Parâmetros'!$G$18:$G$117,MATCH(B969,'Parâmetros'!$A$18:$A$117,0)))))</f>
        <v/>
      </c>
      <c r="F969" s="45">
        <f>IF(B969="","",IF(COUNTIFS('Histórico'!$B$6:$B$305,B969,'Histórico'!$L$6:$L$305,"OK",'Histórico'!$M$6:$M$305,MONTH(A969),'Histórico'!$A$6:$A$305,"&lt;="&amp;'Parâmetros'!$B$2)&gt;='Parâmetros'!$B$12,MAX('Parâmetros'!$B$13,MIN('Parâmetros'!$B$14,IFERROR(AVERAGEIFS('Histórico'!$H$6:$H$305,'Histórico'!$B$6:$B$305,B969,'Histórico'!$L$6:$L$305,"OK",'Histórico'!$M$6:$M$305,MONTH(A969),'Histórico'!$A$6:$A$305,"&lt;="&amp;'Parâmetros'!$B$2)/AVERAGEIFS('Histórico'!$H$6:$H$305,'Histórico'!$B$6:$B$305,B969,'Histórico'!$L$6:$L$305,"OK",'Histórico'!$A$6:$A$305,"&lt;="&amp;'Parâmetros'!$B$2),1))),1))</f>
        <v/>
      </c>
      <c r="G969" s="45">
        <f>IF(OR(A969="",B969=""),"",MAX(0.1,1+SUMPRODUCT(--('Eventos'!$B$6:$B$105&lt;=EOMONTH(A969,0)),--('Eventos'!$C$6:$C$105&gt;=A969),--((('Eventos'!$D$6:$D$105=B969)+('Eventos'!$D$6:$D$105="TODOS"))&gt;0),--('Eventos'!$G$6:$G$105="Ativo"),--('Eventos'!$I$6:$I$105="OK"),'Eventos'!$F$6:$F$105)))</f>
        <v/>
      </c>
      <c r="H969" s="44">
        <f>IF(OR(B969="",E969=""),"",MAX(0,E969*F969*G969))</f>
        <v/>
      </c>
      <c r="I969" s="44">
        <f>IF(H969="","",H969*'Parâmetros'!$B$6)</f>
        <v/>
      </c>
      <c r="J969" s="44">
        <f>IF(H969="","",H969*'Parâmetros'!$B$7)</f>
        <v/>
      </c>
      <c r="K969" s="44">
        <f>IF(H969="","",H969*'Parâmetros'!$B$8)</f>
        <v/>
      </c>
      <c r="L969" s="44">
        <f>IF(H969="","",IF('Parâmetros'!$B$5="Conservador",I969,IF('Parâmetros'!$B$5="Otimista",K969,J969)))</f>
        <v/>
      </c>
      <c r="M969" s="46">
        <f>IF(B969="","",IF(COUNTIFS('Histórico'!$B$6:$B$305,B969,'Histórico'!$J$6:$J$305,"&lt;&gt;")&gt;='Parâmetros'!$B$10,AVERAGEIFS('Histórico'!$K$6:$K$305,'Histórico'!$B$6:$B$305,B969,'Histórico'!$J$6:$J$305,"&lt;&gt;"),'Parâmetros'!$B$9))</f>
        <v/>
      </c>
      <c r="N969" s="44">
        <f>IF(L969="","",MAX(0,L969*(1-M969)))</f>
        <v/>
      </c>
      <c r="O969" s="44">
        <f>IF(L969="","",L969*(1+M969))</f>
        <v/>
      </c>
      <c r="P969" s="44">
        <f>IF(L969="","",IF(INDEX('Parâmetros'!$E$18:$E$117,MATCH(B969,'Parâmetros'!$A$18:$A$117,0))="","",INDEX('Parâmetros'!$E$18:$E$117,MATCH(B969,'Parâmetros'!$A$18:$A$117,0))+N(INDEX('Parâmetros'!$F$18:$F$117,MATCH(B969,'Parâmetros'!$A$18:$A$117,0)))-SUMIFS($L$6:L969,$B$6:B969,B969,$A$6:A969,"&lt;="&amp;A969)))</f>
        <v/>
      </c>
      <c r="Q969" s="44">
        <f>IF(P969="","",MAX(0,-P969))</f>
        <v/>
      </c>
      <c r="R969" s="43">
        <f>IF(B969="","",IF(L969="","SEM BASE",IF(P969="","ESTOQUE NÃO INFORMADO",IF(P969&lt;0,"RUPTURA PREVISTA",IF(D969="Sem histórico","USAR DEMANDA INICIAL",IF(D969="Histórico insuficiente","HISTÓRICO INSUFICIENTE","OK"))))))</f>
        <v/>
      </c>
    </row>
    <row r="970">
      <c r="A970" s="42">
        <f>IF(B970="","",EDATE(EOMONTH('Parâmetros'!$B$2,0)+1,MOD(ROW()-6,12)))</f>
        <v/>
      </c>
      <c r="B97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70" s="43">
        <f>IF(B970="","",INDEX('Parâmetros'!$B$18:$B$117,MATCH(B970,'Parâmetros'!$A$18:$A$117,0)))</f>
        <v/>
      </c>
      <c r="D970" s="43">
        <f>IF(B970="","",INDEX('Parâmetros'!$I$18:$I$117,MATCH(B970,'Parâmetros'!$A$18:$A$117,0)))</f>
        <v/>
      </c>
      <c r="E970" s="44">
        <f>IF(B970="","",IF(COUNTIFS('Histórico'!$B$6:$B$305,B970,'Histórico'!$A$6:$A$305,"&gt;="&amp;EDATE(EOMONTH('Parâmetros'!$B$2,0)+1,-'Parâmetros'!$B$4),'Histórico'!$A$6:$A$305,"&lt;="&amp;'Parâmetros'!$B$2,'Histórico'!$L$6:$L$305,"OK")&gt;='Parâmetros'!$B$11,AVERAGEIFS('Histórico'!$H$6:$H$305,'Histórico'!$B$6:$B$305,B970,'Histórico'!$A$6:$A$305,"&gt;="&amp;EDATE(EOMONTH('Parâmetros'!$B$2,0)+1,-'Parâmetros'!$B$4),'Histórico'!$A$6:$A$305,"&lt;="&amp;'Parâmetros'!$B$2,'Histórico'!$L$6:$L$305,"OK"),IF(INDEX('Parâmetros'!$G$18:$G$117,MATCH(B970,'Parâmetros'!$A$18:$A$117,0))="","",INDEX('Parâmetros'!$G$18:$G$117,MATCH(B970,'Parâmetros'!$A$18:$A$117,0)))))</f>
        <v/>
      </c>
      <c r="F970" s="45">
        <f>IF(B970="","",IF(COUNTIFS('Histórico'!$B$6:$B$305,B970,'Histórico'!$L$6:$L$305,"OK",'Histórico'!$M$6:$M$305,MONTH(A970),'Histórico'!$A$6:$A$305,"&lt;="&amp;'Parâmetros'!$B$2)&gt;='Parâmetros'!$B$12,MAX('Parâmetros'!$B$13,MIN('Parâmetros'!$B$14,IFERROR(AVERAGEIFS('Histórico'!$H$6:$H$305,'Histórico'!$B$6:$B$305,B970,'Histórico'!$L$6:$L$305,"OK",'Histórico'!$M$6:$M$305,MONTH(A970),'Histórico'!$A$6:$A$305,"&lt;="&amp;'Parâmetros'!$B$2)/AVERAGEIFS('Histórico'!$H$6:$H$305,'Histórico'!$B$6:$B$305,B970,'Histórico'!$L$6:$L$305,"OK",'Histórico'!$A$6:$A$305,"&lt;="&amp;'Parâmetros'!$B$2),1))),1))</f>
        <v/>
      </c>
      <c r="G970" s="45">
        <f>IF(OR(A970="",B970=""),"",MAX(0.1,1+SUMPRODUCT(--('Eventos'!$B$6:$B$105&lt;=EOMONTH(A970,0)),--('Eventos'!$C$6:$C$105&gt;=A970),--((('Eventos'!$D$6:$D$105=B970)+('Eventos'!$D$6:$D$105="TODOS"))&gt;0),--('Eventos'!$G$6:$G$105="Ativo"),--('Eventos'!$I$6:$I$105="OK"),'Eventos'!$F$6:$F$105)))</f>
        <v/>
      </c>
      <c r="H970" s="44">
        <f>IF(OR(B970="",E970=""),"",MAX(0,E970*F970*G970))</f>
        <v/>
      </c>
      <c r="I970" s="44">
        <f>IF(H970="","",H970*'Parâmetros'!$B$6)</f>
        <v/>
      </c>
      <c r="J970" s="44">
        <f>IF(H970="","",H970*'Parâmetros'!$B$7)</f>
        <v/>
      </c>
      <c r="K970" s="44">
        <f>IF(H970="","",H970*'Parâmetros'!$B$8)</f>
        <v/>
      </c>
      <c r="L970" s="44">
        <f>IF(H970="","",IF('Parâmetros'!$B$5="Conservador",I970,IF('Parâmetros'!$B$5="Otimista",K970,J970)))</f>
        <v/>
      </c>
      <c r="M970" s="46">
        <f>IF(B970="","",IF(COUNTIFS('Histórico'!$B$6:$B$305,B970,'Histórico'!$J$6:$J$305,"&lt;&gt;")&gt;='Parâmetros'!$B$10,AVERAGEIFS('Histórico'!$K$6:$K$305,'Histórico'!$B$6:$B$305,B970,'Histórico'!$J$6:$J$305,"&lt;&gt;"),'Parâmetros'!$B$9))</f>
        <v/>
      </c>
      <c r="N970" s="44">
        <f>IF(L970="","",MAX(0,L970*(1-M970)))</f>
        <v/>
      </c>
      <c r="O970" s="44">
        <f>IF(L970="","",L970*(1+M970))</f>
        <v/>
      </c>
      <c r="P970" s="44">
        <f>IF(L970="","",IF(INDEX('Parâmetros'!$E$18:$E$117,MATCH(B970,'Parâmetros'!$A$18:$A$117,0))="","",INDEX('Parâmetros'!$E$18:$E$117,MATCH(B970,'Parâmetros'!$A$18:$A$117,0))+N(INDEX('Parâmetros'!$F$18:$F$117,MATCH(B970,'Parâmetros'!$A$18:$A$117,0)))-SUMIFS($L$6:L970,$B$6:B970,B970,$A$6:A970,"&lt;="&amp;A970)))</f>
        <v/>
      </c>
      <c r="Q970" s="44">
        <f>IF(P970="","",MAX(0,-P970))</f>
        <v/>
      </c>
      <c r="R970" s="43">
        <f>IF(B970="","",IF(L970="","SEM BASE",IF(P970="","ESTOQUE NÃO INFORMADO",IF(P970&lt;0,"RUPTURA PREVISTA",IF(D970="Sem histórico","USAR DEMANDA INICIAL",IF(D970="Histórico insuficiente","HISTÓRICO INSUFICIENTE","OK"))))))</f>
        <v/>
      </c>
    </row>
    <row r="971">
      <c r="A971" s="42">
        <f>IF(B971="","",EDATE(EOMONTH('Parâmetros'!$B$2,0)+1,MOD(ROW()-6,12)))</f>
        <v/>
      </c>
      <c r="B97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71" s="43">
        <f>IF(B971="","",INDEX('Parâmetros'!$B$18:$B$117,MATCH(B971,'Parâmetros'!$A$18:$A$117,0)))</f>
        <v/>
      </c>
      <c r="D971" s="43">
        <f>IF(B971="","",INDEX('Parâmetros'!$I$18:$I$117,MATCH(B971,'Parâmetros'!$A$18:$A$117,0)))</f>
        <v/>
      </c>
      <c r="E971" s="44">
        <f>IF(B971="","",IF(COUNTIFS('Histórico'!$B$6:$B$305,B971,'Histórico'!$A$6:$A$305,"&gt;="&amp;EDATE(EOMONTH('Parâmetros'!$B$2,0)+1,-'Parâmetros'!$B$4),'Histórico'!$A$6:$A$305,"&lt;="&amp;'Parâmetros'!$B$2,'Histórico'!$L$6:$L$305,"OK")&gt;='Parâmetros'!$B$11,AVERAGEIFS('Histórico'!$H$6:$H$305,'Histórico'!$B$6:$B$305,B971,'Histórico'!$A$6:$A$305,"&gt;="&amp;EDATE(EOMONTH('Parâmetros'!$B$2,0)+1,-'Parâmetros'!$B$4),'Histórico'!$A$6:$A$305,"&lt;="&amp;'Parâmetros'!$B$2,'Histórico'!$L$6:$L$305,"OK"),IF(INDEX('Parâmetros'!$G$18:$G$117,MATCH(B971,'Parâmetros'!$A$18:$A$117,0))="","",INDEX('Parâmetros'!$G$18:$G$117,MATCH(B971,'Parâmetros'!$A$18:$A$117,0)))))</f>
        <v/>
      </c>
      <c r="F971" s="45">
        <f>IF(B971="","",IF(COUNTIFS('Histórico'!$B$6:$B$305,B971,'Histórico'!$L$6:$L$305,"OK",'Histórico'!$M$6:$M$305,MONTH(A971),'Histórico'!$A$6:$A$305,"&lt;="&amp;'Parâmetros'!$B$2)&gt;='Parâmetros'!$B$12,MAX('Parâmetros'!$B$13,MIN('Parâmetros'!$B$14,IFERROR(AVERAGEIFS('Histórico'!$H$6:$H$305,'Histórico'!$B$6:$B$305,B971,'Histórico'!$L$6:$L$305,"OK",'Histórico'!$M$6:$M$305,MONTH(A971),'Histórico'!$A$6:$A$305,"&lt;="&amp;'Parâmetros'!$B$2)/AVERAGEIFS('Histórico'!$H$6:$H$305,'Histórico'!$B$6:$B$305,B971,'Histórico'!$L$6:$L$305,"OK",'Histórico'!$A$6:$A$305,"&lt;="&amp;'Parâmetros'!$B$2),1))),1))</f>
        <v/>
      </c>
      <c r="G971" s="45">
        <f>IF(OR(A971="",B971=""),"",MAX(0.1,1+SUMPRODUCT(--('Eventos'!$B$6:$B$105&lt;=EOMONTH(A971,0)),--('Eventos'!$C$6:$C$105&gt;=A971),--((('Eventos'!$D$6:$D$105=B971)+('Eventos'!$D$6:$D$105="TODOS"))&gt;0),--('Eventos'!$G$6:$G$105="Ativo"),--('Eventos'!$I$6:$I$105="OK"),'Eventos'!$F$6:$F$105)))</f>
        <v/>
      </c>
      <c r="H971" s="44">
        <f>IF(OR(B971="",E971=""),"",MAX(0,E971*F971*G971))</f>
        <v/>
      </c>
      <c r="I971" s="44">
        <f>IF(H971="","",H971*'Parâmetros'!$B$6)</f>
        <v/>
      </c>
      <c r="J971" s="44">
        <f>IF(H971="","",H971*'Parâmetros'!$B$7)</f>
        <v/>
      </c>
      <c r="K971" s="44">
        <f>IF(H971="","",H971*'Parâmetros'!$B$8)</f>
        <v/>
      </c>
      <c r="L971" s="44">
        <f>IF(H971="","",IF('Parâmetros'!$B$5="Conservador",I971,IF('Parâmetros'!$B$5="Otimista",K971,J971)))</f>
        <v/>
      </c>
      <c r="M971" s="46">
        <f>IF(B971="","",IF(COUNTIFS('Histórico'!$B$6:$B$305,B971,'Histórico'!$J$6:$J$305,"&lt;&gt;")&gt;='Parâmetros'!$B$10,AVERAGEIFS('Histórico'!$K$6:$K$305,'Histórico'!$B$6:$B$305,B971,'Histórico'!$J$6:$J$305,"&lt;&gt;"),'Parâmetros'!$B$9))</f>
        <v/>
      </c>
      <c r="N971" s="44">
        <f>IF(L971="","",MAX(0,L971*(1-M971)))</f>
        <v/>
      </c>
      <c r="O971" s="44">
        <f>IF(L971="","",L971*(1+M971))</f>
        <v/>
      </c>
      <c r="P971" s="44">
        <f>IF(L971="","",IF(INDEX('Parâmetros'!$E$18:$E$117,MATCH(B971,'Parâmetros'!$A$18:$A$117,0))="","",INDEX('Parâmetros'!$E$18:$E$117,MATCH(B971,'Parâmetros'!$A$18:$A$117,0))+N(INDEX('Parâmetros'!$F$18:$F$117,MATCH(B971,'Parâmetros'!$A$18:$A$117,0)))-SUMIFS($L$6:L971,$B$6:B971,B971,$A$6:A971,"&lt;="&amp;A971)))</f>
        <v/>
      </c>
      <c r="Q971" s="44">
        <f>IF(P971="","",MAX(0,-P971))</f>
        <v/>
      </c>
      <c r="R971" s="43">
        <f>IF(B971="","",IF(L971="","SEM BASE",IF(P971="","ESTOQUE NÃO INFORMADO",IF(P971&lt;0,"RUPTURA PREVISTA",IF(D971="Sem histórico","USAR DEMANDA INICIAL",IF(D971="Histórico insuficiente","HISTÓRICO INSUFICIENTE","OK"))))))</f>
        <v/>
      </c>
    </row>
    <row r="972">
      <c r="A972" s="42">
        <f>IF(B972="","",EDATE(EOMONTH('Parâmetros'!$B$2,0)+1,MOD(ROW()-6,12)))</f>
        <v/>
      </c>
      <c r="B97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72" s="43">
        <f>IF(B972="","",INDEX('Parâmetros'!$B$18:$B$117,MATCH(B972,'Parâmetros'!$A$18:$A$117,0)))</f>
        <v/>
      </c>
      <c r="D972" s="43">
        <f>IF(B972="","",INDEX('Parâmetros'!$I$18:$I$117,MATCH(B972,'Parâmetros'!$A$18:$A$117,0)))</f>
        <v/>
      </c>
      <c r="E972" s="44">
        <f>IF(B972="","",IF(COUNTIFS('Histórico'!$B$6:$B$305,B972,'Histórico'!$A$6:$A$305,"&gt;="&amp;EDATE(EOMONTH('Parâmetros'!$B$2,0)+1,-'Parâmetros'!$B$4),'Histórico'!$A$6:$A$305,"&lt;="&amp;'Parâmetros'!$B$2,'Histórico'!$L$6:$L$305,"OK")&gt;='Parâmetros'!$B$11,AVERAGEIFS('Histórico'!$H$6:$H$305,'Histórico'!$B$6:$B$305,B972,'Histórico'!$A$6:$A$305,"&gt;="&amp;EDATE(EOMONTH('Parâmetros'!$B$2,0)+1,-'Parâmetros'!$B$4),'Histórico'!$A$6:$A$305,"&lt;="&amp;'Parâmetros'!$B$2,'Histórico'!$L$6:$L$305,"OK"),IF(INDEX('Parâmetros'!$G$18:$G$117,MATCH(B972,'Parâmetros'!$A$18:$A$117,0))="","",INDEX('Parâmetros'!$G$18:$G$117,MATCH(B972,'Parâmetros'!$A$18:$A$117,0)))))</f>
        <v/>
      </c>
      <c r="F972" s="45">
        <f>IF(B972="","",IF(COUNTIFS('Histórico'!$B$6:$B$305,B972,'Histórico'!$L$6:$L$305,"OK",'Histórico'!$M$6:$M$305,MONTH(A972),'Histórico'!$A$6:$A$305,"&lt;="&amp;'Parâmetros'!$B$2)&gt;='Parâmetros'!$B$12,MAX('Parâmetros'!$B$13,MIN('Parâmetros'!$B$14,IFERROR(AVERAGEIFS('Histórico'!$H$6:$H$305,'Histórico'!$B$6:$B$305,B972,'Histórico'!$L$6:$L$305,"OK",'Histórico'!$M$6:$M$305,MONTH(A972),'Histórico'!$A$6:$A$305,"&lt;="&amp;'Parâmetros'!$B$2)/AVERAGEIFS('Histórico'!$H$6:$H$305,'Histórico'!$B$6:$B$305,B972,'Histórico'!$L$6:$L$305,"OK",'Histórico'!$A$6:$A$305,"&lt;="&amp;'Parâmetros'!$B$2),1))),1))</f>
        <v/>
      </c>
      <c r="G972" s="45">
        <f>IF(OR(A972="",B972=""),"",MAX(0.1,1+SUMPRODUCT(--('Eventos'!$B$6:$B$105&lt;=EOMONTH(A972,0)),--('Eventos'!$C$6:$C$105&gt;=A972),--((('Eventos'!$D$6:$D$105=B972)+('Eventos'!$D$6:$D$105="TODOS"))&gt;0),--('Eventos'!$G$6:$G$105="Ativo"),--('Eventos'!$I$6:$I$105="OK"),'Eventos'!$F$6:$F$105)))</f>
        <v/>
      </c>
      <c r="H972" s="44">
        <f>IF(OR(B972="",E972=""),"",MAX(0,E972*F972*G972))</f>
        <v/>
      </c>
      <c r="I972" s="44">
        <f>IF(H972="","",H972*'Parâmetros'!$B$6)</f>
        <v/>
      </c>
      <c r="J972" s="44">
        <f>IF(H972="","",H972*'Parâmetros'!$B$7)</f>
        <v/>
      </c>
      <c r="K972" s="44">
        <f>IF(H972="","",H972*'Parâmetros'!$B$8)</f>
        <v/>
      </c>
      <c r="L972" s="44">
        <f>IF(H972="","",IF('Parâmetros'!$B$5="Conservador",I972,IF('Parâmetros'!$B$5="Otimista",K972,J972)))</f>
        <v/>
      </c>
      <c r="M972" s="46">
        <f>IF(B972="","",IF(COUNTIFS('Histórico'!$B$6:$B$305,B972,'Histórico'!$J$6:$J$305,"&lt;&gt;")&gt;='Parâmetros'!$B$10,AVERAGEIFS('Histórico'!$K$6:$K$305,'Histórico'!$B$6:$B$305,B972,'Histórico'!$J$6:$J$305,"&lt;&gt;"),'Parâmetros'!$B$9))</f>
        <v/>
      </c>
      <c r="N972" s="44">
        <f>IF(L972="","",MAX(0,L972*(1-M972)))</f>
        <v/>
      </c>
      <c r="O972" s="44">
        <f>IF(L972="","",L972*(1+M972))</f>
        <v/>
      </c>
      <c r="P972" s="44">
        <f>IF(L972="","",IF(INDEX('Parâmetros'!$E$18:$E$117,MATCH(B972,'Parâmetros'!$A$18:$A$117,0))="","",INDEX('Parâmetros'!$E$18:$E$117,MATCH(B972,'Parâmetros'!$A$18:$A$117,0))+N(INDEX('Parâmetros'!$F$18:$F$117,MATCH(B972,'Parâmetros'!$A$18:$A$117,0)))-SUMIFS($L$6:L972,$B$6:B972,B972,$A$6:A972,"&lt;="&amp;A972)))</f>
        <v/>
      </c>
      <c r="Q972" s="44">
        <f>IF(P972="","",MAX(0,-P972))</f>
        <v/>
      </c>
      <c r="R972" s="43">
        <f>IF(B972="","",IF(L972="","SEM BASE",IF(P972="","ESTOQUE NÃO INFORMADO",IF(P972&lt;0,"RUPTURA PREVISTA",IF(D972="Sem histórico","USAR DEMANDA INICIAL",IF(D972="Histórico insuficiente","HISTÓRICO INSUFICIENTE","OK"))))))</f>
        <v/>
      </c>
    </row>
    <row r="973">
      <c r="A973" s="42">
        <f>IF(B973="","",EDATE(EOMONTH('Parâmetros'!$B$2,0)+1,MOD(ROW()-6,12)))</f>
        <v/>
      </c>
      <c r="B97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73" s="43">
        <f>IF(B973="","",INDEX('Parâmetros'!$B$18:$B$117,MATCH(B973,'Parâmetros'!$A$18:$A$117,0)))</f>
        <v/>
      </c>
      <c r="D973" s="43">
        <f>IF(B973="","",INDEX('Parâmetros'!$I$18:$I$117,MATCH(B973,'Parâmetros'!$A$18:$A$117,0)))</f>
        <v/>
      </c>
      <c r="E973" s="44">
        <f>IF(B973="","",IF(COUNTIFS('Histórico'!$B$6:$B$305,B973,'Histórico'!$A$6:$A$305,"&gt;="&amp;EDATE(EOMONTH('Parâmetros'!$B$2,0)+1,-'Parâmetros'!$B$4),'Histórico'!$A$6:$A$305,"&lt;="&amp;'Parâmetros'!$B$2,'Histórico'!$L$6:$L$305,"OK")&gt;='Parâmetros'!$B$11,AVERAGEIFS('Histórico'!$H$6:$H$305,'Histórico'!$B$6:$B$305,B973,'Histórico'!$A$6:$A$305,"&gt;="&amp;EDATE(EOMONTH('Parâmetros'!$B$2,0)+1,-'Parâmetros'!$B$4),'Histórico'!$A$6:$A$305,"&lt;="&amp;'Parâmetros'!$B$2,'Histórico'!$L$6:$L$305,"OK"),IF(INDEX('Parâmetros'!$G$18:$G$117,MATCH(B973,'Parâmetros'!$A$18:$A$117,0))="","",INDEX('Parâmetros'!$G$18:$G$117,MATCH(B973,'Parâmetros'!$A$18:$A$117,0)))))</f>
        <v/>
      </c>
      <c r="F973" s="45">
        <f>IF(B973="","",IF(COUNTIFS('Histórico'!$B$6:$B$305,B973,'Histórico'!$L$6:$L$305,"OK",'Histórico'!$M$6:$M$305,MONTH(A973),'Histórico'!$A$6:$A$305,"&lt;="&amp;'Parâmetros'!$B$2)&gt;='Parâmetros'!$B$12,MAX('Parâmetros'!$B$13,MIN('Parâmetros'!$B$14,IFERROR(AVERAGEIFS('Histórico'!$H$6:$H$305,'Histórico'!$B$6:$B$305,B973,'Histórico'!$L$6:$L$305,"OK",'Histórico'!$M$6:$M$305,MONTH(A973),'Histórico'!$A$6:$A$305,"&lt;="&amp;'Parâmetros'!$B$2)/AVERAGEIFS('Histórico'!$H$6:$H$305,'Histórico'!$B$6:$B$305,B973,'Histórico'!$L$6:$L$305,"OK",'Histórico'!$A$6:$A$305,"&lt;="&amp;'Parâmetros'!$B$2),1))),1))</f>
        <v/>
      </c>
      <c r="G973" s="45">
        <f>IF(OR(A973="",B973=""),"",MAX(0.1,1+SUMPRODUCT(--('Eventos'!$B$6:$B$105&lt;=EOMONTH(A973,0)),--('Eventos'!$C$6:$C$105&gt;=A973),--((('Eventos'!$D$6:$D$105=B973)+('Eventos'!$D$6:$D$105="TODOS"))&gt;0),--('Eventos'!$G$6:$G$105="Ativo"),--('Eventos'!$I$6:$I$105="OK"),'Eventos'!$F$6:$F$105)))</f>
        <v/>
      </c>
      <c r="H973" s="44">
        <f>IF(OR(B973="",E973=""),"",MAX(0,E973*F973*G973))</f>
        <v/>
      </c>
      <c r="I973" s="44">
        <f>IF(H973="","",H973*'Parâmetros'!$B$6)</f>
        <v/>
      </c>
      <c r="J973" s="44">
        <f>IF(H973="","",H973*'Parâmetros'!$B$7)</f>
        <v/>
      </c>
      <c r="K973" s="44">
        <f>IF(H973="","",H973*'Parâmetros'!$B$8)</f>
        <v/>
      </c>
      <c r="L973" s="44">
        <f>IF(H973="","",IF('Parâmetros'!$B$5="Conservador",I973,IF('Parâmetros'!$B$5="Otimista",K973,J973)))</f>
        <v/>
      </c>
      <c r="M973" s="46">
        <f>IF(B973="","",IF(COUNTIFS('Histórico'!$B$6:$B$305,B973,'Histórico'!$J$6:$J$305,"&lt;&gt;")&gt;='Parâmetros'!$B$10,AVERAGEIFS('Histórico'!$K$6:$K$305,'Histórico'!$B$6:$B$305,B973,'Histórico'!$J$6:$J$305,"&lt;&gt;"),'Parâmetros'!$B$9))</f>
        <v/>
      </c>
      <c r="N973" s="44">
        <f>IF(L973="","",MAX(0,L973*(1-M973)))</f>
        <v/>
      </c>
      <c r="O973" s="44">
        <f>IF(L973="","",L973*(1+M973))</f>
        <v/>
      </c>
      <c r="P973" s="44">
        <f>IF(L973="","",IF(INDEX('Parâmetros'!$E$18:$E$117,MATCH(B973,'Parâmetros'!$A$18:$A$117,0))="","",INDEX('Parâmetros'!$E$18:$E$117,MATCH(B973,'Parâmetros'!$A$18:$A$117,0))+N(INDEX('Parâmetros'!$F$18:$F$117,MATCH(B973,'Parâmetros'!$A$18:$A$117,0)))-SUMIFS($L$6:L973,$B$6:B973,B973,$A$6:A973,"&lt;="&amp;A973)))</f>
        <v/>
      </c>
      <c r="Q973" s="44">
        <f>IF(P973="","",MAX(0,-P973))</f>
        <v/>
      </c>
      <c r="R973" s="43">
        <f>IF(B973="","",IF(L973="","SEM BASE",IF(P973="","ESTOQUE NÃO INFORMADO",IF(P973&lt;0,"RUPTURA PREVISTA",IF(D973="Sem histórico","USAR DEMANDA INICIAL",IF(D973="Histórico insuficiente","HISTÓRICO INSUFICIENTE","OK"))))))</f>
        <v/>
      </c>
    </row>
    <row r="974">
      <c r="A974" s="42">
        <f>IF(B974="","",EDATE(EOMONTH('Parâmetros'!$B$2,0)+1,MOD(ROW()-6,12)))</f>
        <v/>
      </c>
      <c r="B97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74" s="43">
        <f>IF(B974="","",INDEX('Parâmetros'!$B$18:$B$117,MATCH(B974,'Parâmetros'!$A$18:$A$117,0)))</f>
        <v/>
      </c>
      <c r="D974" s="43">
        <f>IF(B974="","",INDEX('Parâmetros'!$I$18:$I$117,MATCH(B974,'Parâmetros'!$A$18:$A$117,0)))</f>
        <v/>
      </c>
      <c r="E974" s="44">
        <f>IF(B974="","",IF(COUNTIFS('Histórico'!$B$6:$B$305,B974,'Histórico'!$A$6:$A$305,"&gt;="&amp;EDATE(EOMONTH('Parâmetros'!$B$2,0)+1,-'Parâmetros'!$B$4),'Histórico'!$A$6:$A$305,"&lt;="&amp;'Parâmetros'!$B$2,'Histórico'!$L$6:$L$305,"OK")&gt;='Parâmetros'!$B$11,AVERAGEIFS('Histórico'!$H$6:$H$305,'Histórico'!$B$6:$B$305,B974,'Histórico'!$A$6:$A$305,"&gt;="&amp;EDATE(EOMONTH('Parâmetros'!$B$2,0)+1,-'Parâmetros'!$B$4),'Histórico'!$A$6:$A$305,"&lt;="&amp;'Parâmetros'!$B$2,'Histórico'!$L$6:$L$305,"OK"),IF(INDEX('Parâmetros'!$G$18:$G$117,MATCH(B974,'Parâmetros'!$A$18:$A$117,0))="","",INDEX('Parâmetros'!$G$18:$G$117,MATCH(B974,'Parâmetros'!$A$18:$A$117,0)))))</f>
        <v/>
      </c>
      <c r="F974" s="45">
        <f>IF(B974="","",IF(COUNTIFS('Histórico'!$B$6:$B$305,B974,'Histórico'!$L$6:$L$305,"OK",'Histórico'!$M$6:$M$305,MONTH(A974),'Histórico'!$A$6:$A$305,"&lt;="&amp;'Parâmetros'!$B$2)&gt;='Parâmetros'!$B$12,MAX('Parâmetros'!$B$13,MIN('Parâmetros'!$B$14,IFERROR(AVERAGEIFS('Histórico'!$H$6:$H$305,'Histórico'!$B$6:$B$305,B974,'Histórico'!$L$6:$L$305,"OK",'Histórico'!$M$6:$M$305,MONTH(A974),'Histórico'!$A$6:$A$305,"&lt;="&amp;'Parâmetros'!$B$2)/AVERAGEIFS('Histórico'!$H$6:$H$305,'Histórico'!$B$6:$B$305,B974,'Histórico'!$L$6:$L$305,"OK",'Histórico'!$A$6:$A$305,"&lt;="&amp;'Parâmetros'!$B$2),1))),1))</f>
        <v/>
      </c>
      <c r="G974" s="45">
        <f>IF(OR(A974="",B974=""),"",MAX(0.1,1+SUMPRODUCT(--('Eventos'!$B$6:$B$105&lt;=EOMONTH(A974,0)),--('Eventos'!$C$6:$C$105&gt;=A974),--((('Eventos'!$D$6:$D$105=B974)+('Eventos'!$D$6:$D$105="TODOS"))&gt;0),--('Eventos'!$G$6:$G$105="Ativo"),--('Eventos'!$I$6:$I$105="OK"),'Eventos'!$F$6:$F$105)))</f>
        <v/>
      </c>
      <c r="H974" s="44">
        <f>IF(OR(B974="",E974=""),"",MAX(0,E974*F974*G974))</f>
        <v/>
      </c>
      <c r="I974" s="44">
        <f>IF(H974="","",H974*'Parâmetros'!$B$6)</f>
        <v/>
      </c>
      <c r="J974" s="44">
        <f>IF(H974="","",H974*'Parâmetros'!$B$7)</f>
        <v/>
      </c>
      <c r="K974" s="44">
        <f>IF(H974="","",H974*'Parâmetros'!$B$8)</f>
        <v/>
      </c>
      <c r="L974" s="44">
        <f>IF(H974="","",IF('Parâmetros'!$B$5="Conservador",I974,IF('Parâmetros'!$B$5="Otimista",K974,J974)))</f>
        <v/>
      </c>
      <c r="M974" s="46">
        <f>IF(B974="","",IF(COUNTIFS('Histórico'!$B$6:$B$305,B974,'Histórico'!$J$6:$J$305,"&lt;&gt;")&gt;='Parâmetros'!$B$10,AVERAGEIFS('Histórico'!$K$6:$K$305,'Histórico'!$B$6:$B$305,B974,'Histórico'!$J$6:$J$305,"&lt;&gt;"),'Parâmetros'!$B$9))</f>
        <v/>
      </c>
      <c r="N974" s="44">
        <f>IF(L974="","",MAX(0,L974*(1-M974)))</f>
        <v/>
      </c>
      <c r="O974" s="44">
        <f>IF(L974="","",L974*(1+M974))</f>
        <v/>
      </c>
      <c r="P974" s="44">
        <f>IF(L974="","",IF(INDEX('Parâmetros'!$E$18:$E$117,MATCH(B974,'Parâmetros'!$A$18:$A$117,0))="","",INDEX('Parâmetros'!$E$18:$E$117,MATCH(B974,'Parâmetros'!$A$18:$A$117,0))+N(INDEX('Parâmetros'!$F$18:$F$117,MATCH(B974,'Parâmetros'!$A$18:$A$117,0)))-SUMIFS($L$6:L974,$B$6:B974,B974,$A$6:A974,"&lt;="&amp;A974)))</f>
        <v/>
      </c>
      <c r="Q974" s="44">
        <f>IF(P974="","",MAX(0,-P974))</f>
        <v/>
      </c>
      <c r="R974" s="43">
        <f>IF(B974="","",IF(L974="","SEM BASE",IF(P974="","ESTOQUE NÃO INFORMADO",IF(P974&lt;0,"RUPTURA PREVISTA",IF(D974="Sem histórico","USAR DEMANDA INICIAL",IF(D974="Histórico insuficiente","HISTÓRICO INSUFICIENTE","OK"))))))</f>
        <v/>
      </c>
    </row>
    <row r="975">
      <c r="A975" s="42">
        <f>IF(B975="","",EDATE(EOMONTH('Parâmetros'!$B$2,0)+1,MOD(ROW()-6,12)))</f>
        <v/>
      </c>
      <c r="B97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75" s="43">
        <f>IF(B975="","",INDEX('Parâmetros'!$B$18:$B$117,MATCH(B975,'Parâmetros'!$A$18:$A$117,0)))</f>
        <v/>
      </c>
      <c r="D975" s="43">
        <f>IF(B975="","",INDEX('Parâmetros'!$I$18:$I$117,MATCH(B975,'Parâmetros'!$A$18:$A$117,0)))</f>
        <v/>
      </c>
      <c r="E975" s="44">
        <f>IF(B975="","",IF(COUNTIFS('Histórico'!$B$6:$B$305,B975,'Histórico'!$A$6:$A$305,"&gt;="&amp;EDATE(EOMONTH('Parâmetros'!$B$2,0)+1,-'Parâmetros'!$B$4),'Histórico'!$A$6:$A$305,"&lt;="&amp;'Parâmetros'!$B$2,'Histórico'!$L$6:$L$305,"OK")&gt;='Parâmetros'!$B$11,AVERAGEIFS('Histórico'!$H$6:$H$305,'Histórico'!$B$6:$B$305,B975,'Histórico'!$A$6:$A$305,"&gt;="&amp;EDATE(EOMONTH('Parâmetros'!$B$2,0)+1,-'Parâmetros'!$B$4),'Histórico'!$A$6:$A$305,"&lt;="&amp;'Parâmetros'!$B$2,'Histórico'!$L$6:$L$305,"OK"),IF(INDEX('Parâmetros'!$G$18:$G$117,MATCH(B975,'Parâmetros'!$A$18:$A$117,0))="","",INDEX('Parâmetros'!$G$18:$G$117,MATCH(B975,'Parâmetros'!$A$18:$A$117,0)))))</f>
        <v/>
      </c>
      <c r="F975" s="45">
        <f>IF(B975="","",IF(COUNTIFS('Histórico'!$B$6:$B$305,B975,'Histórico'!$L$6:$L$305,"OK",'Histórico'!$M$6:$M$305,MONTH(A975),'Histórico'!$A$6:$A$305,"&lt;="&amp;'Parâmetros'!$B$2)&gt;='Parâmetros'!$B$12,MAX('Parâmetros'!$B$13,MIN('Parâmetros'!$B$14,IFERROR(AVERAGEIFS('Histórico'!$H$6:$H$305,'Histórico'!$B$6:$B$305,B975,'Histórico'!$L$6:$L$305,"OK",'Histórico'!$M$6:$M$305,MONTH(A975),'Histórico'!$A$6:$A$305,"&lt;="&amp;'Parâmetros'!$B$2)/AVERAGEIFS('Histórico'!$H$6:$H$305,'Histórico'!$B$6:$B$305,B975,'Histórico'!$L$6:$L$305,"OK",'Histórico'!$A$6:$A$305,"&lt;="&amp;'Parâmetros'!$B$2),1))),1))</f>
        <v/>
      </c>
      <c r="G975" s="45">
        <f>IF(OR(A975="",B975=""),"",MAX(0.1,1+SUMPRODUCT(--('Eventos'!$B$6:$B$105&lt;=EOMONTH(A975,0)),--('Eventos'!$C$6:$C$105&gt;=A975),--((('Eventos'!$D$6:$D$105=B975)+('Eventos'!$D$6:$D$105="TODOS"))&gt;0),--('Eventos'!$G$6:$G$105="Ativo"),--('Eventos'!$I$6:$I$105="OK"),'Eventos'!$F$6:$F$105)))</f>
        <v/>
      </c>
      <c r="H975" s="44">
        <f>IF(OR(B975="",E975=""),"",MAX(0,E975*F975*G975))</f>
        <v/>
      </c>
      <c r="I975" s="44">
        <f>IF(H975="","",H975*'Parâmetros'!$B$6)</f>
        <v/>
      </c>
      <c r="J975" s="44">
        <f>IF(H975="","",H975*'Parâmetros'!$B$7)</f>
        <v/>
      </c>
      <c r="K975" s="44">
        <f>IF(H975="","",H975*'Parâmetros'!$B$8)</f>
        <v/>
      </c>
      <c r="L975" s="44">
        <f>IF(H975="","",IF('Parâmetros'!$B$5="Conservador",I975,IF('Parâmetros'!$B$5="Otimista",K975,J975)))</f>
        <v/>
      </c>
      <c r="M975" s="46">
        <f>IF(B975="","",IF(COUNTIFS('Histórico'!$B$6:$B$305,B975,'Histórico'!$J$6:$J$305,"&lt;&gt;")&gt;='Parâmetros'!$B$10,AVERAGEIFS('Histórico'!$K$6:$K$305,'Histórico'!$B$6:$B$305,B975,'Histórico'!$J$6:$J$305,"&lt;&gt;"),'Parâmetros'!$B$9))</f>
        <v/>
      </c>
      <c r="N975" s="44">
        <f>IF(L975="","",MAX(0,L975*(1-M975)))</f>
        <v/>
      </c>
      <c r="O975" s="44">
        <f>IF(L975="","",L975*(1+M975))</f>
        <v/>
      </c>
      <c r="P975" s="44">
        <f>IF(L975="","",IF(INDEX('Parâmetros'!$E$18:$E$117,MATCH(B975,'Parâmetros'!$A$18:$A$117,0))="","",INDEX('Parâmetros'!$E$18:$E$117,MATCH(B975,'Parâmetros'!$A$18:$A$117,0))+N(INDEX('Parâmetros'!$F$18:$F$117,MATCH(B975,'Parâmetros'!$A$18:$A$117,0)))-SUMIFS($L$6:L975,$B$6:B975,B975,$A$6:A975,"&lt;="&amp;A975)))</f>
        <v/>
      </c>
      <c r="Q975" s="44">
        <f>IF(P975="","",MAX(0,-P975))</f>
        <v/>
      </c>
      <c r="R975" s="43">
        <f>IF(B975="","",IF(L975="","SEM BASE",IF(P975="","ESTOQUE NÃO INFORMADO",IF(P975&lt;0,"RUPTURA PREVISTA",IF(D975="Sem histórico","USAR DEMANDA INICIAL",IF(D975="Histórico insuficiente","HISTÓRICO INSUFICIENTE","OK"))))))</f>
        <v/>
      </c>
    </row>
    <row r="976">
      <c r="A976" s="42">
        <f>IF(B976="","",EDATE(EOMONTH('Parâmetros'!$B$2,0)+1,MOD(ROW()-6,12)))</f>
        <v/>
      </c>
      <c r="B97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76" s="43">
        <f>IF(B976="","",INDEX('Parâmetros'!$B$18:$B$117,MATCH(B976,'Parâmetros'!$A$18:$A$117,0)))</f>
        <v/>
      </c>
      <c r="D976" s="43">
        <f>IF(B976="","",INDEX('Parâmetros'!$I$18:$I$117,MATCH(B976,'Parâmetros'!$A$18:$A$117,0)))</f>
        <v/>
      </c>
      <c r="E976" s="44">
        <f>IF(B976="","",IF(COUNTIFS('Histórico'!$B$6:$B$305,B976,'Histórico'!$A$6:$A$305,"&gt;="&amp;EDATE(EOMONTH('Parâmetros'!$B$2,0)+1,-'Parâmetros'!$B$4),'Histórico'!$A$6:$A$305,"&lt;="&amp;'Parâmetros'!$B$2,'Histórico'!$L$6:$L$305,"OK")&gt;='Parâmetros'!$B$11,AVERAGEIFS('Histórico'!$H$6:$H$305,'Histórico'!$B$6:$B$305,B976,'Histórico'!$A$6:$A$305,"&gt;="&amp;EDATE(EOMONTH('Parâmetros'!$B$2,0)+1,-'Parâmetros'!$B$4),'Histórico'!$A$6:$A$305,"&lt;="&amp;'Parâmetros'!$B$2,'Histórico'!$L$6:$L$305,"OK"),IF(INDEX('Parâmetros'!$G$18:$G$117,MATCH(B976,'Parâmetros'!$A$18:$A$117,0))="","",INDEX('Parâmetros'!$G$18:$G$117,MATCH(B976,'Parâmetros'!$A$18:$A$117,0)))))</f>
        <v/>
      </c>
      <c r="F976" s="45">
        <f>IF(B976="","",IF(COUNTIFS('Histórico'!$B$6:$B$305,B976,'Histórico'!$L$6:$L$305,"OK",'Histórico'!$M$6:$M$305,MONTH(A976),'Histórico'!$A$6:$A$305,"&lt;="&amp;'Parâmetros'!$B$2)&gt;='Parâmetros'!$B$12,MAX('Parâmetros'!$B$13,MIN('Parâmetros'!$B$14,IFERROR(AVERAGEIFS('Histórico'!$H$6:$H$305,'Histórico'!$B$6:$B$305,B976,'Histórico'!$L$6:$L$305,"OK",'Histórico'!$M$6:$M$305,MONTH(A976),'Histórico'!$A$6:$A$305,"&lt;="&amp;'Parâmetros'!$B$2)/AVERAGEIFS('Histórico'!$H$6:$H$305,'Histórico'!$B$6:$B$305,B976,'Histórico'!$L$6:$L$305,"OK",'Histórico'!$A$6:$A$305,"&lt;="&amp;'Parâmetros'!$B$2),1))),1))</f>
        <v/>
      </c>
      <c r="G976" s="45">
        <f>IF(OR(A976="",B976=""),"",MAX(0.1,1+SUMPRODUCT(--('Eventos'!$B$6:$B$105&lt;=EOMONTH(A976,0)),--('Eventos'!$C$6:$C$105&gt;=A976),--((('Eventos'!$D$6:$D$105=B976)+('Eventos'!$D$6:$D$105="TODOS"))&gt;0),--('Eventos'!$G$6:$G$105="Ativo"),--('Eventos'!$I$6:$I$105="OK"),'Eventos'!$F$6:$F$105)))</f>
        <v/>
      </c>
      <c r="H976" s="44">
        <f>IF(OR(B976="",E976=""),"",MAX(0,E976*F976*G976))</f>
        <v/>
      </c>
      <c r="I976" s="44">
        <f>IF(H976="","",H976*'Parâmetros'!$B$6)</f>
        <v/>
      </c>
      <c r="J976" s="44">
        <f>IF(H976="","",H976*'Parâmetros'!$B$7)</f>
        <v/>
      </c>
      <c r="K976" s="44">
        <f>IF(H976="","",H976*'Parâmetros'!$B$8)</f>
        <v/>
      </c>
      <c r="L976" s="44">
        <f>IF(H976="","",IF('Parâmetros'!$B$5="Conservador",I976,IF('Parâmetros'!$B$5="Otimista",K976,J976)))</f>
        <v/>
      </c>
      <c r="M976" s="46">
        <f>IF(B976="","",IF(COUNTIFS('Histórico'!$B$6:$B$305,B976,'Histórico'!$J$6:$J$305,"&lt;&gt;")&gt;='Parâmetros'!$B$10,AVERAGEIFS('Histórico'!$K$6:$K$305,'Histórico'!$B$6:$B$305,B976,'Histórico'!$J$6:$J$305,"&lt;&gt;"),'Parâmetros'!$B$9))</f>
        <v/>
      </c>
      <c r="N976" s="44">
        <f>IF(L976="","",MAX(0,L976*(1-M976)))</f>
        <v/>
      </c>
      <c r="O976" s="44">
        <f>IF(L976="","",L976*(1+M976))</f>
        <v/>
      </c>
      <c r="P976" s="44">
        <f>IF(L976="","",IF(INDEX('Parâmetros'!$E$18:$E$117,MATCH(B976,'Parâmetros'!$A$18:$A$117,0))="","",INDEX('Parâmetros'!$E$18:$E$117,MATCH(B976,'Parâmetros'!$A$18:$A$117,0))+N(INDEX('Parâmetros'!$F$18:$F$117,MATCH(B976,'Parâmetros'!$A$18:$A$117,0)))-SUMIFS($L$6:L976,$B$6:B976,B976,$A$6:A976,"&lt;="&amp;A976)))</f>
        <v/>
      </c>
      <c r="Q976" s="44">
        <f>IF(P976="","",MAX(0,-P976))</f>
        <v/>
      </c>
      <c r="R976" s="43">
        <f>IF(B976="","",IF(L976="","SEM BASE",IF(P976="","ESTOQUE NÃO INFORMADO",IF(P976&lt;0,"RUPTURA PREVISTA",IF(D976="Sem histórico","USAR DEMANDA INICIAL",IF(D976="Histórico insuficiente","HISTÓRICO INSUFICIENTE","OK"))))))</f>
        <v/>
      </c>
    </row>
    <row r="977">
      <c r="A977" s="42">
        <f>IF(B977="","",EDATE(EOMONTH('Parâmetros'!$B$2,0)+1,MOD(ROW()-6,12)))</f>
        <v/>
      </c>
      <c r="B97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77" s="43">
        <f>IF(B977="","",INDEX('Parâmetros'!$B$18:$B$117,MATCH(B977,'Parâmetros'!$A$18:$A$117,0)))</f>
        <v/>
      </c>
      <c r="D977" s="43">
        <f>IF(B977="","",INDEX('Parâmetros'!$I$18:$I$117,MATCH(B977,'Parâmetros'!$A$18:$A$117,0)))</f>
        <v/>
      </c>
      <c r="E977" s="44">
        <f>IF(B977="","",IF(COUNTIFS('Histórico'!$B$6:$B$305,B977,'Histórico'!$A$6:$A$305,"&gt;="&amp;EDATE(EOMONTH('Parâmetros'!$B$2,0)+1,-'Parâmetros'!$B$4),'Histórico'!$A$6:$A$305,"&lt;="&amp;'Parâmetros'!$B$2,'Histórico'!$L$6:$L$305,"OK")&gt;='Parâmetros'!$B$11,AVERAGEIFS('Histórico'!$H$6:$H$305,'Histórico'!$B$6:$B$305,B977,'Histórico'!$A$6:$A$305,"&gt;="&amp;EDATE(EOMONTH('Parâmetros'!$B$2,0)+1,-'Parâmetros'!$B$4),'Histórico'!$A$6:$A$305,"&lt;="&amp;'Parâmetros'!$B$2,'Histórico'!$L$6:$L$305,"OK"),IF(INDEX('Parâmetros'!$G$18:$G$117,MATCH(B977,'Parâmetros'!$A$18:$A$117,0))="","",INDEX('Parâmetros'!$G$18:$G$117,MATCH(B977,'Parâmetros'!$A$18:$A$117,0)))))</f>
        <v/>
      </c>
      <c r="F977" s="45">
        <f>IF(B977="","",IF(COUNTIFS('Histórico'!$B$6:$B$305,B977,'Histórico'!$L$6:$L$305,"OK",'Histórico'!$M$6:$M$305,MONTH(A977),'Histórico'!$A$6:$A$305,"&lt;="&amp;'Parâmetros'!$B$2)&gt;='Parâmetros'!$B$12,MAX('Parâmetros'!$B$13,MIN('Parâmetros'!$B$14,IFERROR(AVERAGEIFS('Histórico'!$H$6:$H$305,'Histórico'!$B$6:$B$305,B977,'Histórico'!$L$6:$L$305,"OK",'Histórico'!$M$6:$M$305,MONTH(A977),'Histórico'!$A$6:$A$305,"&lt;="&amp;'Parâmetros'!$B$2)/AVERAGEIFS('Histórico'!$H$6:$H$305,'Histórico'!$B$6:$B$305,B977,'Histórico'!$L$6:$L$305,"OK",'Histórico'!$A$6:$A$305,"&lt;="&amp;'Parâmetros'!$B$2),1))),1))</f>
        <v/>
      </c>
      <c r="G977" s="45">
        <f>IF(OR(A977="",B977=""),"",MAX(0.1,1+SUMPRODUCT(--('Eventos'!$B$6:$B$105&lt;=EOMONTH(A977,0)),--('Eventos'!$C$6:$C$105&gt;=A977),--((('Eventos'!$D$6:$D$105=B977)+('Eventos'!$D$6:$D$105="TODOS"))&gt;0),--('Eventos'!$G$6:$G$105="Ativo"),--('Eventos'!$I$6:$I$105="OK"),'Eventos'!$F$6:$F$105)))</f>
        <v/>
      </c>
      <c r="H977" s="44">
        <f>IF(OR(B977="",E977=""),"",MAX(0,E977*F977*G977))</f>
        <v/>
      </c>
      <c r="I977" s="44">
        <f>IF(H977="","",H977*'Parâmetros'!$B$6)</f>
        <v/>
      </c>
      <c r="J977" s="44">
        <f>IF(H977="","",H977*'Parâmetros'!$B$7)</f>
        <v/>
      </c>
      <c r="K977" s="44">
        <f>IF(H977="","",H977*'Parâmetros'!$B$8)</f>
        <v/>
      </c>
      <c r="L977" s="44">
        <f>IF(H977="","",IF('Parâmetros'!$B$5="Conservador",I977,IF('Parâmetros'!$B$5="Otimista",K977,J977)))</f>
        <v/>
      </c>
      <c r="M977" s="46">
        <f>IF(B977="","",IF(COUNTIFS('Histórico'!$B$6:$B$305,B977,'Histórico'!$J$6:$J$305,"&lt;&gt;")&gt;='Parâmetros'!$B$10,AVERAGEIFS('Histórico'!$K$6:$K$305,'Histórico'!$B$6:$B$305,B977,'Histórico'!$J$6:$J$305,"&lt;&gt;"),'Parâmetros'!$B$9))</f>
        <v/>
      </c>
      <c r="N977" s="44">
        <f>IF(L977="","",MAX(0,L977*(1-M977)))</f>
        <v/>
      </c>
      <c r="O977" s="44">
        <f>IF(L977="","",L977*(1+M977))</f>
        <v/>
      </c>
      <c r="P977" s="44">
        <f>IF(L977="","",IF(INDEX('Parâmetros'!$E$18:$E$117,MATCH(B977,'Parâmetros'!$A$18:$A$117,0))="","",INDEX('Parâmetros'!$E$18:$E$117,MATCH(B977,'Parâmetros'!$A$18:$A$117,0))+N(INDEX('Parâmetros'!$F$18:$F$117,MATCH(B977,'Parâmetros'!$A$18:$A$117,0)))-SUMIFS($L$6:L977,$B$6:B977,B977,$A$6:A977,"&lt;="&amp;A977)))</f>
        <v/>
      </c>
      <c r="Q977" s="44">
        <f>IF(P977="","",MAX(0,-P977))</f>
        <v/>
      </c>
      <c r="R977" s="43">
        <f>IF(B977="","",IF(L977="","SEM BASE",IF(P977="","ESTOQUE NÃO INFORMADO",IF(P977&lt;0,"RUPTURA PREVISTA",IF(D977="Sem histórico","USAR DEMANDA INICIAL",IF(D977="Histórico insuficiente","HISTÓRICO INSUFICIENTE","OK"))))))</f>
        <v/>
      </c>
    </row>
    <row r="978">
      <c r="A978" s="42">
        <f>IF(B978="","",EDATE(EOMONTH('Parâmetros'!$B$2,0)+1,MOD(ROW()-6,12)))</f>
        <v/>
      </c>
      <c r="B97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78" s="43">
        <f>IF(B978="","",INDEX('Parâmetros'!$B$18:$B$117,MATCH(B978,'Parâmetros'!$A$18:$A$117,0)))</f>
        <v/>
      </c>
      <c r="D978" s="43">
        <f>IF(B978="","",INDEX('Parâmetros'!$I$18:$I$117,MATCH(B978,'Parâmetros'!$A$18:$A$117,0)))</f>
        <v/>
      </c>
      <c r="E978" s="44">
        <f>IF(B978="","",IF(COUNTIFS('Histórico'!$B$6:$B$305,B978,'Histórico'!$A$6:$A$305,"&gt;="&amp;EDATE(EOMONTH('Parâmetros'!$B$2,0)+1,-'Parâmetros'!$B$4),'Histórico'!$A$6:$A$305,"&lt;="&amp;'Parâmetros'!$B$2,'Histórico'!$L$6:$L$305,"OK")&gt;='Parâmetros'!$B$11,AVERAGEIFS('Histórico'!$H$6:$H$305,'Histórico'!$B$6:$B$305,B978,'Histórico'!$A$6:$A$305,"&gt;="&amp;EDATE(EOMONTH('Parâmetros'!$B$2,0)+1,-'Parâmetros'!$B$4),'Histórico'!$A$6:$A$305,"&lt;="&amp;'Parâmetros'!$B$2,'Histórico'!$L$6:$L$305,"OK"),IF(INDEX('Parâmetros'!$G$18:$G$117,MATCH(B978,'Parâmetros'!$A$18:$A$117,0))="","",INDEX('Parâmetros'!$G$18:$G$117,MATCH(B978,'Parâmetros'!$A$18:$A$117,0)))))</f>
        <v/>
      </c>
      <c r="F978" s="45">
        <f>IF(B978="","",IF(COUNTIFS('Histórico'!$B$6:$B$305,B978,'Histórico'!$L$6:$L$305,"OK",'Histórico'!$M$6:$M$305,MONTH(A978),'Histórico'!$A$6:$A$305,"&lt;="&amp;'Parâmetros'!$B$2)&gt;='Parâmetros'!$B$12,MAX('Parâmetros'!$B$13,MIN('Parâmetros'!$B$14,IFERROR(AVERAGEIFS('Histórico'!$H$6:$H$305,'Histórico'!$B$6:$B$305,B978,'Histórico'!$L$6:$L$305,"OK",'Histórico'!$M$6:$M$305,MONTH(A978),'Histórico'!$A$6:$A$305,"&lt;="&amp;'Parâmetros'!$B$2)/AVERAGEIFS('Histórico'!$H$6:$H$305,'Histórico'!$B$6:$B$305,B978,'Histórico'!$L$6:$L$305,"OK",'Histórico'!$A$6:$A$305,"&lt;="&amp;'Parâmetros'!$B$2),1))),1))</f>
        <v/>
      </c>
      <c r="G978" s="45">
        <f>IF(OR(A978="",B978=""),"",MAX(0.1,1+SUMPRODUCT(--('Eventos'!$B$6:$B$105&lt;=EOMONTH(A978,0)),--('Eventos'!$C$6:$C$105&gt;=A978),--((('Eventos'!$D$6:$D$105=B978)+('Eventos'!$D$6:$D$105="TODOS"))&gt;0),--('Eventos'!$G$6:$G$105="Ativo"),--('Eventos'!$I$6:$I$105="OK"),'Eventos'!$F$6:$F$105)))</f>
        <v/>
      </c>
      <c r="H978" s="44">
        <f>IF(OR(B978="",E978=""),"",MAX(0,E978*F978*G978))</f>
        <v/>
      </c>
      <c r="I978" s="44">
        <f>IF(H978="","",H978*'Parâmetros'!$B$6)</f>
        <v/>
      </c>
      <c r="J978" s="44">
        <f>IF(H978="","",H978*'Parâmetros'!$B$7)</f>
        <v/>
      </c>
      <c r="K978" s="44">
        <f>IF(H978="","",H978*'Parâmetros'!$B$8)</f>
        <v/>
      </c>
      <c r="L978" s="44">
        <f>IF(H978="","",IF('Parâmetros'!$B$5="Conservador",I978,IF('Parâmetros'!$B$5="Otimista",K978,J978)))</f>
        <v/>
      </c>
      <c r="M978" s="46">
        <f>IF(B978="","",IF(COUNTIFS('Histórico'!$B$6:$B$305,B978,'Histórico'!$J$6:$J$305,"&lt;&gt;")&gt;='Parâmetros'!$B$10,AVERAGEIFS('Histórico'!$K$6:$K$305,'Histórico'!$B$6:$B$305,B978,'Histórico'!$J$6:$J$305,"&lt;&gt;"),'Parâmetros'!$B$9))</f>
        <v/>
      </c>
      <c r="N978" s="44">
        <f>IF(L978="","",MAX(0,L978*(1-M978)))</f>
        <v/>
      </c>
      <c r="O978" s="44">
        <f>IF(L978="","",L978*(1+M978))</f>
        <v/>
      </c>
      <c r="P978" s="44">
        <f>IF(L978="","",IF(INDEX('Parâmetros'!$E$18:$E$117,MATCH(B978,'Parâmetros'!$A$18:$A$117,0))="","",INDEX('Parâmetros'!$E$18:$E$117,MATCH(B978,'Parâmetros'!$A$18:$A$117,0))+N(INDEX('Parâmetros'!$F$18:$F$117,MATCH(B978,'Parâmetros'!$A$18:$A$117,0)))-SUMIFS($L$6:L978,$B$6:B978,B978,$A$6:A978,"&lt;="&amp;A978)))</f>
        <v/>
      </c>
      <c r="Q978" s="44">
        <f>IF(P978="","",MAX(0,-P978))</f>
        <v/>
      </c>
      <c r="R978" s="43">
        <f>IF(B978="","",IF(L978="","SEM BASE",IF(P978="","ESTOQUE NÃO INFORMADO",IF(P978&lt;0,"RUPTURA PREVISTA",IF(D978="Sem histórico","USAR DEMANDA INICIAL",IF(D978="Histórico insuficiente","HISTÓRICO INSUFICIENTE","OK"))))))</f>
        <v/>
      </c>
    </row>
    <row r="979">
      <c r="A979" s="42">
        <f>IF(B979="","",EDATE(EOMONTH('Parâmetros'!$B$2,0)+1,MOD(ROW()-6,12)))</f>
        <v/>
      </c>
      <c r="B97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79" s="43">
        <f>IF(B979="","",INDEX('Parâmetros'!$B$18:$B$117,MATCH(B979,'Parâmetros'!$A$18:$A$117,0)))</f>
        <v/>
      </c>
      <c r="D979" s="43">
        <f>IF(B979="","",INDEX('Parâmetros'!$I$18:$I$117,MATCH(B979,'Parâmetros'!$A$18:$A$117,0)))</f>
        <v/>
      </c>
      <c r="E979" s="44">
        <f>IF(B979="","",IF(COUNTIFS('Histórico'!$B$6:$B$305,B979,'Histórico'!$A$6:$A$305,"&gt;="&amp;EDATE(EOMONTH('Parâmetros'!$B$2,0)+1,-'Parâmetros'!$B$4),'Histórico'!$A$6:$A$305,"&lt;="&amp;'Parâmetros'!$B$2,'Histórico'!$L$6:$L$305,"OK")&gt;='Parâmetros'!$B$11,AVERAGEIFS('Histórico'!$H$6:$H$305,'Histórico'!$B$6:$B$305,B979,'Histórico'!$A$6:$A$305,"&gt;="&amp;EDATE(EOMONTH('Parâmetros'!$B$2,0)+1,-'Parâmetros'!$B$4),'Histórico'!$A$6:$A$305,"&lt;="&amp;'Parâmetros'!$B$2,'Histórico'!$L$6:$L$305,"OK"),IF(INDEX('Parâmetros'!$G$18:$G$117,MATCH(B979,'Parâmetros'!$A$18:$A$117,0))="","",INDEX('Parâmetros'!$G$18:$G$117,MATCH(B979,'Parâmetros'!$A$18:$A$117,0)))))</f>
        <v/>
      </c>
      <c r="F979" s="45">
        <f>IF(B979="","",IF(COUNTIFS('Histórico'!$B$6:$B$305,B979,'Histórico'!$L$6:$L$305,"OK",'Histórico'!$M$6:$M$305,MONTH(A979),'Histórico'!$A$6:$A$305,"&lt;="&amp;'Parâmetros'!$B$2)&gt;='Parâmetros'!$B$12,MAX('Parâmetros'!$B$13,MIN('Parâmetros'!$B$14,IFERROR(AVERAGEIFS('Histórico'!$H$6:$H$305,'Histórico'!$B$6:$B$305,B979,'Histórico'!$L$6:$L$305,"OK",'Histórico'!$M$6:$M$305,MONTH(A979),'Histórico'!$A$6:$A$305,"&lt;="&amp;'Parâmetros'!$B$2)/AVERAGEIFS('Histórico'!$H$6:$H$305,'Histórico'!$B$6:$B$305,B979,'Histórico'!$L$6:$L$305,"OK",'Histórico'!$A$6:$A$305,"&lt;="&amp;'Parâmetros'!$B$2),1))),1))</f>
        <v/>
      </c>
      <c r="G979" s="45">
        <f>IF(OR(A979="",B979=""),"",MAX(0.1,1+SUMPRODUCT(--('Eventos'!$B$6:$B$105&lt;=EOMONTH(A979,0)),--('Eventos'!$C$6:$C$105&gt;=A979),--((('Eventos'!$D$6:$D$105=B979)+('Eventos'!$D$6:$D$105="TODOS"))&gt;0),--('Eventos'!$G$6:$G$105="Ativo"),--('Eventos'!$I$6:$I$105="OK"),'Eventos'!$F$6:$F$105)))</f>
        <v/>
      </c>
      <c r="H979" s="44">
        <f>IF(OR(B979="",E979=""),"",MAX(0,E979*F979*G979))</f>
        <v/>
      </c>
      <c r="I979" s="44">
        <f>IF(H979="","",H979*'Parâmetros'!$B$6)</f>
        <v/>
      </c>
      <c r="J979" s="44">
        <f>IF(H979="","",H979*'Parâmetros'!$B$7)</f>
        <v/>
      </c>
      <c r="K979" s="44">
        <f>IF(H979="","",H979*'Parâmetros'!$B$8)</f>
        <v/>
      </c>
      <c r="L979" s="44">
        <f>IF(H979="","",IF('Parâmetros'!$B$5="Conservador",I979,IF('Parâmetros'!$B$5="Otimista",K979,J979)))</f>
        <v/>
      </c>
      <c r="M979" s="46">
        <f>IF(B979="","",IF(COUNTIFS('Histórico'!$B$6:$B$305,B979,'Histórico'!$J$6:$J$305,"&lt;&gt;")&gt;='Parâmetros'!$B$10,AVERAGEIFS('Histórico'!$K$6:$K$305,'Histórico'!$B$6:$B$305,B979,'Histórico'!$J$6:$J$305,"&lt;&gt;"),'Parâmetros'!$B$9))</f>
        <v/>
      </c>
      <c r="N979" s="44">
        <f>IF(L979="","",MAX(0,L979*(1-M979)))</f>
        <v/>
      </c>
      <c r="O979" s="44">
        <f>IF(L979="","",L979*(1+M979))</f>
        <v/>
      </c>
      <c r="P979" s="44">
        <f>IF(L979="","",IF(INDEX('Parâmetros'!$E$18:$E$117,MATCH(B979,'Parâmetros'!$A$18:$A$117,0))="","",INDEX('Parâmetros'!$E$18:$E$117,MATCH(B979,'Parâmetros'!$A$18:$A$117,0))+N(INDEX('Parâmetros'!$F$18:$F$117,MATCH(B979,'Parâmetros'!$A$18:$A$117,0)))-SUMIFS($L$6:L979,$B$6:B979,B979,$A$6:A979,"&lt;="&amp;A979)))</f>
        <v/>
      </c>
      <c r="Q979" s="44">
        <f>IF(P979="","",MAX(0,-P979))</f>
        <v/>
      </c>
      <c r="R979" s="43">
        <f>IF(B979="","",IF(L979="","SEM BASE",IF(P979="","ESTOQUE NÃO INFORMADO",IF(P979&lt;0,"RUPTURA PREVISTA",IF(D979="Sem histórico","USAR DEMANDA INICIAL",IF(D979="Histórico insuficiente","HISTÓRICO INSUFICIENTE","OK"))))))</f>
        <v/>
      </c>
    </row>
    <row r="980">
      <c r="A980" s="42">
        <f>IF(B980="","",EDATE(EOMONTH('Parâmetros'!$B$2,0)+1,MOD(ROW()-6,12)))</f>
        <v/>
      </c>
      <c r="B98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80" s="43">
        <f>IF(B980="","",INDEX('Parâmetros'!$B$18:$B$117,MATCH(B980,'Parâmetros'!$A$18:$A$117,0)))</f>
        <v/>
      </c>
      <c r="D980" s="43">
        <f>IF(B980="","",INDEX('Parâmetros'!$I$18:$I$117,MATCH(B980,'Parâmetros'!$A$18:$A$117,0)))</f>
        <v/>
      </c>
      <c r="E980" s="44">
        <f>IF(B980="","",IF(COUNTIFS('Histórico'!$B$6:$B$305,B980,'Histórico'!$A$6:$A$305,"&gt;="&amp;EDATE(EOMONTH('Parâmetros'!$B$2,0)+1,-'Parâmetros'!$B$4),'Histórico'!$A$6:$A$305,"&lt;="&amp;'Parâmetros'!$B$2,'Histórico'!$L$6:$L$305,"OK")&gt;='Parâmetros'!$B$11,AVERAGEIFS('Histórico'!$H$6:$H$305,'Histórico'!$B$6:$B$305,B980,'Histórico'!$A$6:$A$305,"&gt;="&amp;EDATE(EOMONTH('Parâmetros'!$B$2,0)+1,-'Parâmetros'!$B$4),'Histórico'!$A$6:$A$305,"&lt;="&amp;'Parâmetros'!$B$2,'Histórico'!$L$6:$L$305,"OK"),IF(INDEX('Parâmetros'!$G$18:$G$117,MATCH(B980,'Parâmetros'!$A$18:$A$117,0))="","",INDEX('Parâmetros'!$G$18:$G$117,MATCH(B980,'Parâmetros'!$A$18:$A$117,0)))))</f>
        <v/>
      </c>
      <c r="F980" s="45">
        <f>IF(B980="","",IF(COUNTIFS('Histórico'!$B$6:$B$305,B980,'Histórico'!$L$6:$L$305,"OK",'Histórico'!$M$6:$M$305,MONTH(A980),'Histórico'!$A$6:$A$305,"&lt;="&amp;'Parâmetros'!$B$2)&gt;='Parâmetros'!$B$12,MAX('Parâmetros'!$B$13,MIN('Parâmetros'!$B$14,IFERROR(AVERAGEIFS('Histórico'!$H$6:$H$305,'Histórico'!$B$6:$B$305,B980,'Histórico'!$L$6:$L$305,"OK",'Histórico'!$M$6:$M$305,MONTH(A980),'Histórico'!$A$6:$A$305,"&lt;="&amp;'Parâmetros'!$B$2)/AVERAGEIFS('Histórico'!$H$6:$H$305,'Histórico'!$B$6:$B$305,B980,'Histórico'!$L$6:$L$305,"OK",'Histórico'!$A$6:$A$305,"&lt;="&amp;'Parâmetros'!$B$2),1))),1))</f>
        <v/>
      </c>
      <c r="G980" s="45">
        <f>IF(OR(A980="",B980=""),"",MAX(0.1,1+SUMPRODUCT(--('Eventos'!$B$6:$B$105&lt;=EOMONTH(A980,0)),--('Eventos'!$C$6:$C$105&gt;=A980),--((('Eventos'!$D$6:$D$105=B980)+('Eventos'!$D$6:$D$105="TODOS"))&gt;0),--('Eventos'!$G$6:$G$105="Ativo"),--('Eventos'!$I$6:$I$105="OK"),'Eventos'!$F$6:$F$105)))</f>
        <v/>
      </c>
      <c r="H980" s="44">
        <f>IF(OR(B980="",E980=""),"",MAX(0,E980*F980*G980))</f>
        <v/>
      </c>
      <c r="I980" s="44">
        <f>IF(H980="","",H980*'Parâmetros'!$B$6)</f>
        <v/>
      </c>
      <c r="J980" s="44">
        <f>IF(H980="","",H980*'Parâmetros'!$B$7)</f>
        <v/>
      </c>
      <c r="K980" s="44">
        <f>IF(H980="","",H980*'Parâmetros'!$B$8)</f>
        <v/>
      </c>
      <c r="L980" s="44">
        <f>IF(H980="","",IF('Parâmetros'!$B$5="Conservador",I980,IF('Parâmetros'!$B$5="Otimista",K980,J980)))</f>
        <v/>
      </c>
      <c r="M980" s="46">
        <f>IF(B980="","",IF(COUNTIFS('Histórico'!$B$6:$B$305,B980,'Histórico'!$J$6:$J$305,"&lt;&gt;")&gt;='Parâmetros'!$B$10,AVERAGEIFS('Histórico'!$K$6:$K$305,'Histórico'!$B$6:$B$305,B980,'Histórico'!$J$6:$J$305,"&lt;&gt;"),'Parâmetros'!$B$9))</f>
        <v/>
      </c>
      <c r="N980" s="44">
        <f>IF(L980="","",MAX(0,L980*(1-M980)))</f>
        <v/>
      </c>
      <c r="O980" s="44">
        <f>IF(L980="","",L980*(1+M980))</f>
        <v/>
      </c>
      <c r="P980" s="44">
        <f>IF(L980="","",IF(INDEX('Parâmetros'!$E$18:$E$117,MATCH(B980,'Parâmetros'!$A$18:$A$117,0))="","",INDEX('Parâmetros'!$E$18:$E$117,MATCH(B980,'Parâmetros'!$A$18:$A$117,0))+N(INDEX('Parâmetros'!$F$18:$F$117,MATCH(B980,'Parâmetros'!$A$18:$A$117,0)))-SUMIFS($L$6:L980,$B$6:B980,B980,$A$6:A980,"&lt;="&amp;A980)))</f>
        <v/>
      </c>
      <c r="Q980" s="44">
        <f>IF(P980="","",MAX(0,-P980))</f>
        <v/>
      </c>
      <c r="R980" s="43">
        <f>IF(B980="","",IF(L980="","SEM BASE",IF(P980="","ESTOQUE NÃO INFORMADO",IF(P980&lt;0,"RUPTURA PREVISTA",IF(D980="Sem histórico","USAR DEMANDA INICIAL",IF(D980="Histórico insuficiente","HISTÓRICO INSUFICIENTE","OK"))))))</f>
        <v/>
      </c>
    </row>
    <row r="981">
      <c r="A981" s="42">
        <f>IF(B981="","",EDATE(EOMONTH('Parâmetros'!$B$2,0)+1,MOD(ROW()-6,12)))</f>
        <v/>
      </c>
      <c r="B98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81" s="43">
        <f>IF(B981="","",INDEX('Parâmetros'!$B$18:$B$117,MATCH(B981,'Parâmetros'!$A$18:$A$117,0)))</f>
        <v/>
      </c>
      <c r="D981" s="43">
        <f>IF(B981="","",INDEX('Parâmetros'!$I$18:$I$117,MATCH(B981,'Parâmetros'!$A$18:$A$117,0)))</f>
        <v/>
      </c>
      <c r="E981" s="44">
        <f>IF(B981="","",IF(COUNTIFS('Histórico'!$B$6:$B$305,B981,'Histórico'!$A$6:$A$305,"&gt;="&amp;EDATE(EOMONTH('Parâmetros'!$B$2,0)+1,-'Parâmetros'!$B$4),'Histórico'!$A$6:$A$305,"&lt;="&amp;'Parâmetros'!$B$2,'Histórico'!$L$6:$L$305,"OK")&gt;='Parâmetros'!$B$11,AVERAGEIFS('Histórico'!$H$6:$H$305,'Histórico'!$B$6:$B$305,B981,'Histórico'!$A$6:$A$305,"&gt;="&amp;EDATE(EOMONTH('Parâmetros'!$B$2,0)+1,-'Parâmetros'!$B$4),'Histórico'!$A$6:$A$305,"&lt;="&amp;'Parâmetros'!$B$2,'Histórico'!$L$6:$L$305,"OK"),IF(INDEX('Parâmetros'!$G$18:$G$117,MATCH(B981,'Parâmetros'!$A$18:$A$117,0))="","",INDEX('Parâmetros'!$G$18:$G$117,MATCH(B981,'Parâmetros'!$A$18:$A$117,0)))))</f>
        <v/>
      </c>
      <c r="F981" s="45">
        <f>IF(B981="","",IF(COUNTIFS('Histórico'!$B$6:$B$305,B981,'Histórico'!$L$6:$L$305,"OK",'Histórico'!$M$6:$M$305,MONTH(A981),'Histórico'!$A$6:$A$305,"&lt;="&amp;'Parâmetros'!$B$2)&gt;='Parâmetros'!$B$12,MAX('Parâmetros'!$B$13,MIN('Parâmetros'!$B$14,IFERROR(AVERAGEIFS('Histórico'!$H$6:$H$305,'Histórico'!$B$6:$B$305,B981,'Histórico'!$L$6:$L$305,"OK",'Histórico'!$M$6:$M$305,MONTH(A981),'Histórico'!$A$6:$A$305,"&lt;="&amp;'Parâmetros'!$B$2)/AVERAGEIFS('Histórico'!$H$6:$H$305,'Histórico'!$B$6:$B$305,B981,'Histórico'!$L$6:$L$305,"OK",'Histórico'!$A$6:$A$305,"&lt;="&amp;'Parâmetros'!$B$2),1))),1))</f>
        <v/>
      </c>
      <c r="G981" s="45">
        <f>IF(OR(A981="",B981=""),"",MAX(0.1,1+SUMPRODUCT(--('Eventos'!$B$6:$B$105&lt;=EOMONTH(A981,0)),--('Eventos'!$C$6:$C$105&gt;=A981),--((('Eventos'!$D$6:$D$105=B981)+('Eventos'!$D$6:$D$105="TODOS"))&gt;0),--('Eventos'!$G$6:$G$105="Ativo"),--('Eventos'!$I$6:$I$105="OK"),'Eventos'!$F$6:$F$105)))</f>
        <v/>
      </c>
      <c r="H981" s="44">
        <f>IF(OR(B981="",E981=""),"",MAX(0,E981*F981*G981))</f>
        <v/>
      </c>
      <c r="I981" s="44">
        <f>IF(H981="","",H981*'Parâmetros'!$B$6)</f>
        <v/>
      </c>
      <c r="J981" s="44">
        <f>IF(H981="","",H981*'Parâmetros'!$B$7)</f>
        <v/>
      </c>
      <c r="K981" s="44">
        <f>IF(H981="","",H981*'Parâmetros'!$B$8)</f>
        <v/>
      </c>
      <c r="L981" s="44">
        <f>IF(H981="","",IF('Parâmetros'!$B$5="Conservador",I981,IF('Parâmetros'!$B$5="Otimista",K981,J981)))</f>
        <v/>
      </c>
      <c r="M981" s="46">
        <f>IF(B981="","",IF(COUNTIFS('Histórico'!$B$6:$B$305,B981,'Histórico'!$J$6:$J$305,"&lt;&gt;")&gt;='Parâmetros'!$B$10,AVERAGEIFS('Histórico'!$K$6:$K$305,'Histórico'!$B$6:$B$305,B981,'Histórico'!$J$6:$J$305,"&lt;&gt;"),'Parâmetros'!$B$9))</f>
        <v/>
      </c>
      <c r="N981" s="44">
        <f>IF(L981="","",MAX(0,L981*(1-M981)))</f>
        <v/>
      </c>
      <c r="O981" s="44">
        <f>IF(L981="","",L981*(1+M981))</f>
        <v/>
      </c>
      <c r="P981" s="44">
        <f>IF(L981="","",IF(INDEX('Parâmetros'!$E$18:$E$117,MATCH(B981,'Parâmetros'!$A$18:$A$117,0))="","",INDEX('Parâmetros'!$E$18:$E$117,MATCH(B981,'Parâmetros'!$A$18:$A$117,0))+N(INDEX('Parâmetros'!$F$18:$F$117,MATCH(B981,'Parâmetros'!$A$18:$A$117,0)))-SUMIFS($L$6:L981,$B$6:B981,B981,$A$6:A981,"&lt;="&amp;A981)))</f>
        <v/>
      </c>
      <c r="Q981" s="44">
        <f>IF(P981="","",MAX(0,-P981))</f>
        <v/>
      </c>
      <c r="R981" s="43">
        <f>IF(B981="","",IF(L981="","SEM BASE",IF(P981="","ESTOQUE NÃO INFORMADO",IF(P981&lt;0,"RUPTURA PREVISTA",IF(D981="Sem histórico","USAR DEMANDA INICIAL",IF(D981="Histórico insuficiente","HISTÓRICO INSUFICIENTE","OK"))))))</f>
        <v/>
      </c>
    </row>
    <row r="982">
      <c r="A982" s="42">
        <f>IF(B982="","",EDATE(EOMONTH('Parâmetros'!$B$2,0)+1,MOD(ROW()-6,12)))</f>
        <v/>
      </c>
      <c r="B98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82" s="43">
        <f>IF(B982="","",INDEX('Parâmetros'!$B$18:$B$117,MATCH(B982,'Parâmetros'!$A$18:$A$117,0)))</f>
        <v/>
      </c>
      <c r="D982" s="43">
        <f>IF(B982="","",INDEX('Parâmetros'!$I$18:$I$117,MATCH(B982,'Parâmetros'!$A$18:$A$117,0)))</f>
        <v/>
      </c>
      <c r="E982" s="44">
        <f>IF(B982="","",IF(COUNTIFS('Histórico'!$B$6:$B$305,B982,'Histórico'!$A$6:$A$305,"&gt;="&amp;EDATE(EOMONTH('Parâmetros'!$B$2,0)+1,-'Parâmetros'!$B$4),'Histórico'!$A$6:$A$305,"&lt;="&amp;'Parâmetros'!$B$2,'Histórico'!$L$6:$L$305,"OK")&gt;='Parâmetros'!$B$11,AVERAGEIFS('Histórico'!$H$6:$H$305,'Histórico'!$B$6:$B$305,B982,'Histórico'!$A$6:$A$305,"&gt;="&amp;EDATE(EOMONTH('Parâmetros'!$B$2,0)+1,-'Parâmetros'!$B$4),'Histórico'!$A$6:$A$305,"&lt;="&amp;'Parâmetros'!$B$2,'Histórico'!$L$6:$L$305,"OK"),IF(INDEX('Parâmetros'!$G$18:$G$117,MATCH(B982,'Parâmetros'!$A$18:$A$117,0))="","",INDEX('Parâmetros'!$G$18:$G$117,MATCH(B982,'Parâmetros'!$A$18:$A$117,0)))))</f>
        <v/>
      </c>
      <c r="F982" s="45">
        <f>IF(B982="","",IF(COUNTIFS('Histórico'!$B$6:$B$305,B982,'Histórico'!$L$6:$L$305,"OK",'Histórico'!$M$6:$M$305,MONTH(A982),'Histórico'!$A$6:$A$305,"&lt;="&amp;'Parâmetros'!$B$2)&gt;='Parâmetros'!$B$12,MAX('Parâmetros'!$B$13,MIN('Parâmetros'!$B$14,IFERROR(AVERAGEIFS('Histórico'!$H$6:$H$305,'Histórico'!$B$6:$B$305,B982,'Histórico'!$L$6:$L$305,"OK",'Histórico'!$M$6:$M$305,MONTH(A982),'Histórico'!$A$6:$A$305,"&lt;="&amp;'Parâmetros'!$B$2)/AVERAGEIFS('Histórico'!$H$6:$H$305,'Histórico'!$B$6:$B$305,B982,'Histórico'!$L$6:$L$305,"OK",'Histórico'!$A$6:$A$305,"&lt;="&amp;'Parâmetros'!$B$2),1))),1))</f>
        <v/>
      </c>
      <c r="G982" s="45">
        <f>IF(OR(A982="",B982=""),"",MAX(0.1,1+SUMPRODUCT(--('Eventos'!$B$6:$B$105&lt;=EOMONTH(A982,0)),--('Eventos'!$C$6:$C$105&gt;=A982),--((('Eventos'!$D$6:$D$105=B982)+('Eventos'!$D$6:$D$105="TODOS"))&gt;0),--('Eventos'!$G$6:$G$105="Ativo"),--('Eventos'!$I$6:$I$105="OK"),'Eventos'!$F$6:$F$105)))</f>
        <v/>
      </c>
      <c r="H982" s="44">
        <f>IF(OR(B982="",E982=""),"",MAX(0,E982*F982*G982))</f>
        <v/>
      </c>
      <c r="I982" s="44">
        <f>IF(H982="","",H982*'Parâmetros'!$B$6)</f>
        <v/>
      </c>
      <c r="J982" s="44">
        <f>IF(H982="","",H982*'Parâmetros'!$B$7)</f>
        <v/>
      </c>
      <c r="K982" s="44">
        <f>IF(H982="","",H982*'Parâmetros'!$B$8)</f>
        <v/>
      </c>
      <c r="L982" s="44">
        <f>IF(H982="","",IF('Parâmetros'!$B$5="Conservador",I982,IF('Parâmetros'!$B$5="Otimista",K982,J982)))</f>
        <v/>
      </c>
      <c r="M982" s="46">
        <f>IF(B982="","",IF(COUNTIFS('Histórico'!$B$6:$B$305,B982,'Histórico'!$J$6:$J$305,"&lt;&gt;")&gt;='Parâmetros'!$B$10,AVERAGEIFS('Histórico'!$K$6:$K$305,'Histórico'!$B$6:$B$305,B982,'Histórico'!$J$6:$J$305,"&lt;&gt;"),'Parâmetros'!$B$9))</f>
        <v/>
      </c>
      <c r="N982" s="44">
        <f>IF(L982="","",MAX(0,L982*(1-M982)))</f>
        <v/>
      </c>
      <c r="O982" s="44">
        <f>IF(L982="","",L982*(1+M982))</f>
        <v/>
      </c>
      <c r="P982" s="44">
        <f>IF(L982="","",IF(INDEX('Parâmetros'!$E$18:$E$117,MATCH(B982,'Parâmetros'!$A$18:$A$117,0))="","",INDEX('Parâmetros'!$E$18:$E$117,MATCH(B982,'Parâmetros'!$A$18:$A$117,0))+N(INDEX('Parâmetros'!$F$18:$F$117,MATCH(B982,'Parâmetros'!$A$18:$A$117,0)))-SUMIFS($L$6:L982,$B$6:B982,B982,$A$6:A982,"&lt;="&amp;A982)))</f>
        <v/>
      </c>
      <c r="Q982" s="44">
        <f>IF(P982="","",MAX(0,-P982))</f>
        <v/>
      </c>
      <c r="R982" s="43">
        <f>IF(B982="","",IF(L982="","SEM BASE",IF(P982="","ESTOQUE NÃO INFORMADO",IF(P982&lt;0,"RUPTURA PREVISTA",IF(D982="Sem histórico","USAR DEMANDA INICIAL",IF(D982="Histórico insuficiente","HISTÓRICO INSUFICIENTE","OK"))))))</f>
        <v/>
      </c>
    </row>
    <row r="983">
      <c r="A983" s="42">
        <f>IF(B983="","",EDATE(EOMONTH('Parâmetros'!$B$2,0)+1,MOD(ROW()-6,12)))</f>
        <v/>
      </c>
      <c r="B98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83" s="43">
        <f>IF(B983="","",INDEX('Parâmetros'!$B$18:$B$117,MATCH(B983,'Parâmetros'!$A$18:$A$117,0)))</f>
        <v/>
      </c>
      <c r="D983" s="43">
        <f>IF(B983="","",INDEX('Parâmetros'!$I$18:$I$117,MATCH(B983,'Parâmetros'!$A$18:$A$117,0)))</f>
        <v/>
      </c>
      <c r="E983" s="44">
        <f>IF(B983="","",IF(COUNTIFS('Histórico'!$B$6:$B$305,B983,'Histórico'!$A$6:$A$305,"&gt;="&amp;EDATE(EOMONTH('Parâmetros'!$B$2,0)+1,-'Parâmetros'!$B$4),'Histórico'!$A$6:$A$305,"&lt;="&amp;'Parâmetros'!$B$2,'Histórico'!$L$6:$L$305,"OK")&gt;='Parâmetros'!$B$11,AVERAGEIFS('Histórico'!$H$6:$H$305,'Histórico'!$B$6:$B$305,B983,'Histórico'!$A$6:$A$305,"&gt;="&amp;EDATE(EOMONTH('Parâmetros'!$B$2,0)+1,-'Parâmetros'!$B$4),'Histórico'!$A$6:$A$305,"&lt;="&amp;'Parâmetros'!$B$2,'Histórico'!$L$6:$L$305,"OK"),IF(INDEX('Parâmetros'!$G$18:$G$117,MATCH(B983,'Parâmetros'!$A$18:$A$117,0))="","",INDEX('Parâmetros'!$G$18:$G$117,MATCH(B983,'Parâmetros'!$A$18:$A$117,0)))))</f>
        <v/>
      </c>
      <c r="F983" s="45">
        <f>IF(B983="","",IF(COUNTIFS('Histórico'!$B$6:$B$305,B983,'Histórico'!$L$6:$L$305,"OK",'Histórico'!$M$6:$M$305,MONTH(A983),'Histórico'!$A$6:$A$305,"&lt;="&amp;'Parâmetros'!$B$2)&gt;='Parâmetros'!$B$12,MAX('Parâmetros'!$B$13,MIN('Parâmetros'!$B$14,IFERROR(AVERAGEIFS('Histórico'!$H$6:$H$305,'Histórico'!$B$6:$B$305,B983,'Histórico'!$L$6:$L$305,"OK",'Histórico'!$M$6:$M$305,MONTH(A983),'Histórico'!$A$6:$A$305,"&lt;="&amp;'Parâmetros'!$B$2)/AVERAGEIFS('Histórico'!$H$6:$H$305,'Histórico'!$B$6:$B$305,B983,'Histórico'!$L$6:$L$305,"OK",'Histórico'!$A$6:$A$305,"&lt;="&amp;'Parâmetros'!$B$2),1))),1))</f>
        <v/>
      </c>
      <c r="G983" s="45">
        <f>IF(OR(A983="",B983=""),"",MAX(0.1,1+SUMPRODUCT(--('Eventos'!$B$6:$B$105&lt;=EOMONTH(A983,0)),--('Eventos'!$C$6:$C$105&gt;=A983),--((('Eventos'!$D$6:$D$105=B983)+('Eventos'!$D$6:$D$105="TODOS"))&gt;0),--('Eventos'!$G$6:$G$105="Ativo"),--('Eventos'!$I$6:$I$105="OK"),'Eventos'!$F$6:$F$105)))</f>
        <v/>
      </c>
      <c r="H983" s="44">
        <f>IF(OR(B983="",E983=""),"",MAX(0,E983*F983*G983))</f>
        <v/>
      </c>
      <c r="I983" s="44">
        <f>IF(H983="","",H983*'Parâmetros'!$B$6)</f>
        <v/>
      </c>
      <c r="J983" s="44">
        <f>IF(H983="","",H983*'Parâmetros'!$B$7)</f>
        <v/>
      </c>
      <c r="K983" s="44">
        <f>IF(H983="","",H983*'Parâmetros'!$B$8)</f>
        <v/>
      </c>
      <c r="L983" s="44">
        <f>IF(H983="","",IF('Parâmetros'!$B$5="Conservador",I983,IF('Parâmetros'!$B$5="Otimista",K983,J983)))</f>
        <v/>
      </c>
      <c r="M983" s="46">
        <f>IF(B983="","",IF(COUNTIFS('Histórico'!$B$6:$B$305,B983,'Histórico'!$J$6:$J$305,"&lt;&gt;")&gt;='Parâmetros'!$B$10,AVERAGEIFS('Histórico'!$K$6:$K$305,'Histórico'!$B$6:$B$305,B983,'Histórico'!$J$6:$J$305,"&lt;&gt;"),'Parâmetros'!$B$9))</f>
        <v/>
      </c>
      <c r="N983" s="44">
        <f>IF(L983="","",MAX(0,L983*(1-M983)))</f>
        <v/>
      </c>
      <c r="O983" s="44">
        <f>IF(L983="","",L983*(1+M983))</f>
        <v/>
      </c>
      <c r="P983" s="44">
        <f>IF(L983="","",IF(INDEX('Parâmetros'!$E$18:$E$117,MATCH(B983,'Parâmetros'!$A$18:$A$117,0))="","",INDEX('Parâmetros'!$E$18:$E$117,MATCH(B983,'Parâmetros'!$A$18:$A$117,0))+N(INDEX('Parâmetros'!$F$18:$F$117,MATCH(B983,'Parâmetros'!$A$18:$A$117,0)))-SUMIFS($L$6:L983,$B$6:B983,B983,$A$6:A983,"&lt;="&amp;A983)))</f>
        <v/>
      </c>
      <c r="Q983" s="44">
        <f>IF(P983="","",MAX(0,-P983))</f>
        <v/>
      </c>
      <c r="R983" s="43">
        <f>IF(B983="","",IF(L983="","SEM BASE",IF(P983="","ESTOQUE NÃO INFORMADO",IF(P983&lt;0,"RUPTURA PREVISTA",IF(D983="Sem histórico","USAR DEMANDA INICIAL",IF(D983="Histórico insuficiente","HISTÓRICO INSUFICIENTE","OK"))))))</f>
        <v/>
      </c>
    </row>
    <row r="984">
      <c r="A984" s="42">
        <f>IF(B984="","",EDATE(EOMONTH('Parâmetros'!$B$2,0)+1,MOD(ROW()-6,12)))</f>
        <v/>
      </c>
      <c r="B98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84" s="43">
        <f>IF(B984="","",INDEX('Parâmetros'!$B$18:$B$117,MATCH(B984,'Parâmetros'!$A$18:$A$117,0)))</f>
        <v/>
      </c>
      <c r="D984" s="43">
        <f>IF(B984="","",INDEX('Parâmetros'!$I$18:$I$117,MATCH(B984,'Parâmetros'!$A$18:$A$117,0)))</f>
        <v/>
      </c>
      <c r="E984" s="44">
        <f>IF(B984="","",IF(COUNTIFS('Histórico'!$B$6:$B$305,B984,'Histórico'!$A$6:$A$305,"&gt;="&amp;EDATE(EOMONTH('Parâmetros'!$B$2,0)+1,-'Parâmetros'!$B$4),'Histórico'!$A$6:$A$305,"&lt;="&amp;'Parâmetros'!$B$2,'Histórico'!$L$6:$L$305,"OK")&gt;='Parâmetros'!$B$11,AVERAGEIFS('Histórico'!$H$6:$H$305,'Histórico'!$B$6:$B$305,B984,'Histórico'!$A$6:$A$305,"&gt;="&amp;EDATE(EOMONTH('Parâmetros'!$B$2,0)+1,-'Parâmetros'!$B$4),'Histórico'!$A$6:$A$305,"&lt;="&amp;'Parâmetros'!$B$2,'Histórico'!$L$6:$L$305,"OK"),IF(INDEX('Parâmetros'!$G$18:$G$117,MATCH(B984,'Parâmetros'!$A$18:$A$117,0))="","",INDEX('Parâmetros'!$G$18:$G$117,MATCH(B984,'Parâmetros'!$A$18:$A$117,0)))))</f>
        <v/>
      </c>
      <c r="F984" s="45">
        <f>IF(B984="","",IF(COUNTIFS('Histórico'!$B$6:$B$305,B984,'Histórico'!$L$6:$L$305,"OK",'Histórico'!$M$6:$M$305,MONTH(A984),'Histórico'!$A$6:$A$305,"&lt;="&amp;'Parâmetros'!$B$2)&gt;='Parâmetros'!$B$12,MAX('Parâmetros'!$B$13,MIN('Parâmetros'!$B$14,IFERROR(AVERAGEIFS('Histórico'!$H$6:$H$305,'Histórico'!$B$6:$B$305,B984,'Histórico'!$L$6:$L$305,"OK",'Histórico'!$M$6:$M$305,MONTH(A984),'Histórico'!$A$6:$A$305,"&lt;="&amp;'Parâmetros'!$B$2)/AVERAGEIFS('Histórico'!$H$6:$H$305,'Histórico'!$B$6:$B$305,B984,'Histórico'!$L$6:$L$305,"OK",'Histórico'!$A$6:$A$305,"&lt;="&amp;'Parâmetros'!$B$2),1))),1))</f>
        <v/>
      </c>
      <c r="G984" s="45">
        <f>IF(OR(A984="",B984=""),"",MAX(0.1,1+SUMPRODUCT(--('Eventos'!$B$6:$B$105&lt;=EOMONTH(A984,0)),--('Eventos'!$C$6:$C$105&gt;=A984),--((('Eventos'!$D$6:$D$105=B984)+('Eventos'!$D$6:$D$105="TODOS"))&gt;0),--('Eventos'!$G$6:$G$105="Ativo"),--('Eventos'!$I$6:$I$105="OK"),'Eventos'!$F$6:$F$105)))</f>
        <v/>
      </c>
      <c r="H984" s="44">
        <f>IF(OR(B984="",E984=""),"",MAX(0,E984*F984*G984))</f>
        <v/>
      </c>
      <c r="I984" s="44">
        <f>IF(H984="","",H984*'Parâmetros'!$B$6)</f>
        <v/>
      </c>
      <c r="J984" s="44">
        <f>IF(H984="","",H984*'Parâmetros'!$B$7)</f>
        <v/>
      </c>
      <c r="K984" s="44">
        <f>IF(H984="","",H984*'Parâmetros'!$B$8)</f>
        <v/>
      </c>
      <c r="L984" s="44">
        <f>IF(H984="","",IF('Parâmetros'!$B$5="Conservador",I984,IF('Parâmetros'!$B$5="Otimista",K984,J984)))</f>
        <v/>
      </c>
      <c r="M984" s="46">
        <f>IF(B984="","",IF(COUNTIFS('Histórico'!$B$6:$B$305,B984,'Histórico'!$J$6:$J$305,"&lt;&gt;")&gt;='Parâmetros'!$B$10,AVERAGEIFS('Histórico'!$K$6:$K$305,'Histórico'!$B$6:$B$305,B984,'Histórico'!$J$6:$J$305,"&lt;&gt;"),'Parâmetros'!$B$9))</f>
        <v/>
      </c>
      <c r="N984" s="44">
        <f>IF(L984="","",MAX(0,L984*(1-M984)))</f>
        <v/>
      </c>
      <c r="O984" s="44">
        <f>IF(L984="","",L984*(1+M984))</f>
        <v/>
      </c>
      <c r="P984" s="44">
        <f>IF(L984="","",IF(INDEX('Parâmetros'!$E$18:$E$117,MATCH(B984,'Parâmetros'!$A$18:$A$117,0))="","",INDEX('Parâmetros'!$E$18:$E$117,MATCH(B984,'Parâmetros'!$A$18:$A$117,0))+N(INDEX('Parâmetros'!$F$18:$F$117,MATCH(B984,'Parâmetros'!$A$18:$A$117,0)))-SUMIFS($L$6:L984,$B$6:B984,B984,$A$6:A984,"&lt;="&amp;A984)))</f>
        <v/>
      </c>
      <c r="Q984" s="44">
        <f>IF(P984="","",MAX(0,-P984))</f>
        <v/>
      </c>
      <c r="R984" s="43">
        <f>IF(B984="","",IF(L984="","SEM BASE",IF(P984="","ESTOQUE NÃO INFORMADO",IF(P984&lt;0,"RUPTURA PREVISTA",IF(D984="Sem histórico","USAR DEMANDA INICIAL",IF(D984="Histórico insuficiente","HISTÓRICO INSUFICIENTE","OK"))))))</f>
        <v/>
      </c>
    </row>
    <row r="985">
      <c r="A985" s="42">
        <f>IF(B985="","",EDATE(EOMONTH('Parâmetros'!$B$2,0)+1,MOD(ROW()-6,12)))</f>
        <v/>
      </c>
      <c r="B98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85" s="43">
        <f>IF(B985="","",INDEX('Parâmetros'!$B$18:$B$117,MATCH(B985,'Parâmetros'!$A$18:$A$117,0)))</f>
        <v/>
      </c>
      <c r="D985" s="43">
        <f>IF(B985="","",INDEX('Parâmetros'!$I$18:$I$117,MATCH(B985,'Parâmetros'!$A$18:$A$117,0)))</f>
        <v/>
      </c>
      <c r="E985" s="44">
        <f>IF(B985="","",IF(COUNTIFS('Histórico'!$B$6:$B$305,B985,'Histórico'!$A$6:$A$305,"&gt;="&amp;EDATE(EOMONTH('Parâmetros'!$B$2,0)+1,-'Parâmetros'!$B$4),'Histórico'!$A$6:$A$305,"&lt;="&amp;'Parâmetros'!$B$2,'Histórico'!$L$6:$L$305,"OK")&gt;='Parâmetros'!$B$11,AVERAGEIFS('Histórico'!$H$6:$H$305,'Histórico'!$B$6:$B$305,B985,'Histórico'!$A$6:$A$305,"&gt;="&amp;EDATE(EOMONTH('Parâmetros'!$B$2,0)+1,-'Parâmetros'!$B$4),'Histórico'!$A$6:$A$305,"&lt;="&amp;'Parâmetros'!$B$2,'Histórico'!$L$6:$L$305,"OK"),IF(INDEX('Parâmetros'!$G$18:$G$117,MATCH(B985,'Parâmetros'!$A$18:$A$117,0))="","",INDEX('Parâmetros'!$G$18:$G$117,MATCH(B985,'Parâmetros'!$A$18:$A$117,0)))))</f>
        <v/>
      </c>
      <c r="F985" s="45">
        <f>IF(B985="","",IF(COUNTIFS('Histórico'!$B$6:$B$305,B985,'Histórico'!$L$6:$L$305,"OK",'Histórico'!$M$6:$M$305,MONTH(A985),'Histórico'!$A$6:$A$305,"&lt;="&amp;'Parâmetros'!$B$2)&gt;='Parâmetros'!$B$12,MAX('Parâmetros'!$B$13,MIN('Parâmetros'!$B$14,IFERROR(AVERAGEIFS('Histórico'!$H$6:$H$305,'Histórico'!$B$6:$B$305,B985,'Histórico'!$L$6:$L$305,"OK",'Histórico'!$M$6:$M$305,MONTH(A985),'Histórico'!$A$6:$A$305,"&lt;="&amp;'Parâmetros'!$B$2)/AVERAGEIFS('Histórico'!$H$6:$H$305,'Histórico'!$B$6:$B$305,B985,'Histórico'!$L$6:$L$305,"OK",'Histórico'!$A$6:$A$305,"&lt;="&amp;'Parâmetros'!$B$2),1))),1))</f>
        <v/>
      </c>
      <c r="G985" s="45">
        <f>IF(OR(A985="",B985=""),"",MAX(0.1,1+SUMPRODUCT(--('Eventos'!$B$6:$B$105&lt;=EOMONTH(A985,0)),--('Eventos'!$C$6:$C$105&gt;=A985),--((('Eventos'!$D$6:$D$105=B985)+('Eventos'!$D$6:$D$105="TODOS"))&gt;0),--('Eventos'!$G$6:$G$105="Ativo"),--('Eventos'!$I$6:$I$105="OK"),'Eventos'!$F$6:$F$105)))</f>
        <v/>
      </c>
      <c r="H985" s="44">
        <f>IF(OR(B985="",E985=""),"",MAX(0,E985*F985*G985))</f>
        <v/>
      </c>
      <c r="I985" s="44">
        <f>IF(H985="","",H985*'Parâmetros'!$B$6)</f>
        <v/>
      </c>
      <c r="J985" s="44">
        <f>IF(H985="","",H985*'Parâmetros'!$B$7)</f>
        <v/>
      </c>
      <c r="K985" s="44">
        <f>IF(H985="","",H985*'Parâmetros'!$B$8)</f>
        <v/>
      </c>
      <c r="L985" s="44">
        <f>IF(H985="","",IF('Parâmetros'!$B$5="Conservador",I985,IF('Parâmetros'!$B$5="Otimista",K985,J985)))</f>
        <v/>
      </c>
      <c r="M985" s="46">
        <f>IF(B985="","",IF(COUNTIFS('Histórico'!$B$6:$B$305,B985,'Histórico'!$J$6:$J$305,"&lt;&gt;")&gt;='Parâmetros'!$B$10,AVERAGEIFS('Histórico'!$K$6:$K$305,'Histórico'!$B$6:$B$305,B985,'Histórico'!$J$6:$J$305,"&lt;&gt;"),'Parâmetros'!$B$9))</f>
        <v/>
      </c>
      <c r="N985" s="44">
        <f>IF(L985="","",MAX(0,L985*(1-M985)))</f>
        <v/>
      </c>
      <c r="O985" s="44">
        <f>IF(L985="","",L985*(1+M985))</f>
        <v/>
      </c>
      <c r="P985" s="44">
        <f>IF(L985="","",IF(INDEX('Parâmetros'!$E$18:$E$117,MATCH(B985,'Parâmetros'!$A$18:$A$117,0))="","",INDEX('Parâmetros'!$E$18:$E$117,MATCH(B985,'Parâmetros'!$A$18:$A$117,0))+N(INDEX('Parâmetros'!$F$18:$F$117,MATCH(B985,'Parâmetros'!$A$18:$A$117,0)))-SUMIFS($L$6:L985,$B$6:B985,B985,$A$6:A985,"&lt;="&amp;A985)))</f>
        <v/>
      </c>
      <c r="Q985" s="44">
        <f>IF(P985="","",MAX(0,-P985))</f>
        <v/>
      </c>
      <c r="R985" s="43">
        <f>IF(B985="","",IF(L985="","SEM BASE",IF(P985="","ESTOQUE NÃO INFORMADO",IF(P985&lt;0,"RUPTURA PREVISTA",IF(D985="Sem histórico","USAR DEMANDA INICIAL",IF(D985="Histórico insuficiente","HISTÓRICO INSUFICIENTE","OK"))))))</f>
        <v/>
      </c>
    </row>
    <row r="986">
      <c r="A986" s="42">
        <f>IF(B986="","",EDATE(EOMONTH('Parâmetros'!$B$2,0)+1,MOD(ROW()-6,12)))</f>
        <v/>
      </c>
      <c r="B98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86" s="43">
        <f>IF(B986="","",INDEX('Parâmetros'!$B$18:$B$117,MATCH(B986,'Parâmetros'!$A$18:$A$117,0)))</f>
        <v/>
      </c>
      <c r="D986" s="43">
        <f>IF(B986="","",INDEX('Parâmetros'!$I$18:$I$117,MATCH(B986,'Parâmetros'!$A$18:$A$117,0)))</f>
        <v/>
      </c>
      <c r="E986" s="44">
        <f>IF(B986="","",IF(COUNTIFS('Histórico'!$B$6:$B$305,B986,'Histórico'!$A$6:$A$305,"&gt;="&amp;EDATE(EOMONTH('Parâmetros'!$B$2,0)+1,-'Parâmetros'!$B$4),'Histórico'!$A$6:$A$305,"&lt;="&amp;'Parâmetros'!$B$2,'Histórico'!$L$6:$L$305,"OK")&gt;='Parâmetros'!$B$11,AVERAGEIFS('Histórico'!$H$6:$H$305,'Histórico'!$B$6:$B$305,B986,'Histórico'!$A$6:$A$305,"&gt;="&amp;EDATE(EOMONTH('Parâmetros'!$B$2,0)+1,-'Parâmetros'!$B$4),'Histórico'!$A$6:$A$305,"&lt;="&amp;'Parâmetros'!$B$2,'Histórico'!$L$6:$L$305,"OK"),IF(INDEX('Parâmetros'!$G$18:$G$117,MATCH(B986,'Parâmetros'!$A$18:$A$117,0))="","",INDEX('Parâmetros'!$G$18:$G$117,MATCH(B986,'Parâmetros'!$A$18:$A$117,0)))))</f>
        <v/>
      </c>
      <c r="F986" s="45">
        <f>IF(B986="","",IF(COUNTIFS('Histórico'!$B$6:$B$305,B986,'Histórico'!$L$6:$L$305,"OK",'Histórico'!$M$6:$M$305,MONTH(A986),'Histórico'!$A$6:$A$305,"&lt;="&amp;'Parâmetros'!$B$2)&gt;='Parâmetros'!$B$12,MAX('Parâmetros'!$B$13,MIN('Parâmetros'!$B$14,IFERROR(AVERAGEIFS('Histórico'!$H$6:$H$305,'Histórico'!$B$6:$B$305,B986,'Histórico'!$L$6:$L$305,"OK",'Histórico'!$M$6:$M$305,MONTH(A986),'Histórico'!$A$6:$A$305,"&lt;="&amp;'Parâmetros'!$B$2)/AVERAGEIFS('Histórico'!$H$6:$H$305,'Histórico'!$B$6:$B$305,B986,'Histórico'!$L$6:$L$305,"OK",'Histórico'!$A$6:$A$305,"&lt;="&amp;'Parâmetros'!$B$2),1))),1))</f>
        <v/>
      </c>
      <c r="G986" s="45">
        <f>IF(OR(A986="",B986=""),"",MAX(0.1,1+SUMPRODUCT(--('Eventos'!$B$6:$B$105&lt;=EOMONTH(A986,0)),--('Eventos'!$C$6:$C$105&gt;=A986),--((('Eventos'!$D$6:$D$105=B986)+('Eventos'!$D$6:$D$105="TODOS"))&gt;0),--('Eventos'!$G$6:$G$105="Ativo"),--('Eventos'!$I$6:$I$105="OK"),'Eventos'!$F$6:$F$105)))</f>
        <v/>
      </c>
      <c r="H986" s="44">
        <f>IF(OR(B986="",E986=""),"",MAX(0,E986*F986*G986))</f>
        <v/>
      </c>
      <c r="I986" s="44">
        <f>IF(H986="","",H986*'Parâmetros'!$B$6)</f>
        <v/>
      </c>
      <c r="J986" s="44">
        <f>IF(H986="","",H986*'Parâmetros'!$B$7)</f>
        <v/>
      </c>
      <c r="K986" s="44">
        <f>IF(H986="","",H986*'Parâmetros'!$B$8)</f>
        <v/>
      </c>
      <c r="L986" s="44">
        <f>IF(H986="","",IF('Parâmetros'!$B$5="Conservador",I986,IF('Parâmetros'!$B$5="Otimista",K986,J986)))</f>
        <v/>
      </c>
      <c r="M986" s="46">
        <f>IF(B986="","",IF(COUNTIFS('Histórico'!$B$6:$B$305,B986,'Histórico'!$J$6:$J$305,"&lt;&gt;")&gt;='Parâmetros'!$B$10,AVERAGEIFS('Histórico'!$K$6:$K$305,'Histórico'!$B$6:$B$305,B986,'Histórico'!$J$6:$J$305,"&lt;&gt;"),'Parâmetros'!$B$9))</f>
        <v/>
      </c>
      <c r="N986" s="44">
        <f>IF(L986="","",MAX(0,L986*(1-M986)))</f>
        <v/>
      </c>
      <c r="O986" s="44">
        <f>IF(L986="","",L986*(1+M986))</f>
        <v/>
      </c>
      <c r="P986" s="44">
        <f>IF(L986="","",IF(INDEX('Parâmetros'!$E$18:$E$117,MATCH(B986,'Parâmetros'!$A$18:$A$117,0))="","",INDEX('Parâmetros'!$E$18:$E$117,MATCH(B986,'Parâmetros'!$A$18:$A$117,0))+N(INDEX('Parâmetros'!$F$18:$F$117,MATCH(B986,'Parâmetros'!$A$18:$A$117,0)))-SUMIFS($L$6:L986,$B$6:B986,B986,$A$6:A986,"&lt;="&amp;A986)))</f>
        <v/>
      </c>
      <c r="Q986" s="44">
        <f>IF(P986="","",MAX(0,-P986))</f>
        <v/>
      </c>
      <c r="R986" s="43">
        <f>IF(B986="","",IF(L986="","SEM BASE",IF(P986="","ESTOQUE NÃO INFORMADO",IF(P986&lt;0,"RUPTURA PREVISTA",IF(D986="Sem histórico","USAR DEMANDA INICIAL",IF(D986="Histórico insuficiente","HISTÓRICO INSUFICIENTE","OK"))))))</f>
        <v/>
      </c>
    </row>
    <row r="987">
      <c r="A987" s="42">
        <f>IF(B987="","",EDATE(EOMONTH('Parâmetros'!$B$2,0)+1,MOD(ROW()-6,12)))</f>
        <v/>
      </c>
      <c r="B98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87" s="43">
        <f>IF(B987="","",INDEX('Parâmetros'!$B$18:$B$117,MATCH(B987,'Parâmetros'!$A$18:$A$117,0)))</f>
        <v/>
      </c>
      <c r="D987" s="43">
        <f>IF(B987="","",INDEX('Parâmetros'!$I$18:$I$117,MATCH(B987,'Parâmetros'!$A$18:$A$117,0)))</f>
        <v/>
      </c>
      <c r="E987" s="44">
        <f>IF(B987="","",IF(COUNTIFS('Histórico'!$B$6:$B$305,B987,'Histórico'!$A$6:$A$305,"&gt;="&amp;EDATE(EOMONTH('Parâmetros'!$B$2,0)+1,-'Parâmetros'!$B$4),'Histórico'!$A$6:$A$305,"&lt;="&amp;'Parâmetros'!$B$2,'Histórico'!$L$6:$L$305,"OK")&gt;='Parâmetros'!$B$11,AVERAGEIFS('Histórico'!$H$6:$H$305,'Histórico'!$B$6:$B$305,B987,'Histórico'!$A$6:$A$305,"&gt;="&amp;EDATE(EOMONTH('Parâmetros'!$B$2,0)+1,-'Parâmetros'!$B$4),'Histórico'!$A$6:$A$305,"&lt;="&amp;'Parâmetros'!$B$2,'Histórico'!$L$6:$L$305,"OK"),IF(INDEX('Parâmetros'!$G$18:$G$117,MATCH(B987,'Parâmetros'!$A$18:$A$117,0))="","",INDEX('Parâmetros'!$G$18:$G$117,MATCH(B987,'Parâmetros'!$A$18:$A$117,0)))))</f>
        <v/>
      </c>
      <c r="F987" s="45">
        <f>IF(B987="","",IF(COUNTIFS('Histórico'!$B$6:$B$305,B987,'Histórico'!$L$6:$L$305,"OK",'Histórico'!$M$6:$M$305,MONTH(A987),'Histórico'!$A$6:$A$305,"&lt;="&amp;'Parâmetros'!$B$2)&gt;='Parâmetros'!$B$12,MAX('Parâmetros'!$B$13,MIN('Parâmetros'!$B$14,IFERROR(AVERAGEIFS('Histórico'!$H$6:$H$305,'Histórico'!$B$6:$B$305,B987,'Histórico'!$L$6:$L$305,"OK",'Histórico'!$M$6:$M$305,MONTH(A987),'Histórico'!$A$6:$A$305,"&lt;="&amp;'Parâmetros'!$B$2)/AVERAGEIFS('Histórico'!$H$6:$H$305,'Histórico'!$B$6:$B$305,B987,'Histórico'!$L$6:$L$305,"OK",'Histórico'!$A$6:$A$305,"&lt;="&amp;'Parâmetros'!$B$2),1))),1))</f>
        <v/>
      </c>
      <c r="G987" s="45">
        <f>IF(OR(A987="",B987=""),"",MAX(0.1,1+SUMPRODUCT(--('Eventos'!$B$6:$B$105&lt;=EOMONTH(A987,0)),--('Eventos'!$C$6:$C$105&gt;=A987),--((('Eventos'!$D$6:$D$105=B987)+('Eventos'!$D$6:$D$105="TODOS"))&gt;0),--('Eventos'!$G$6:$G$105="Ativo"),--('Eventos'!$I$6:$I$105="OK"),'Eventos'!$F$6:$F$105)))</f>
        <v/>
      </c>
      <c r="H987" s="44">
        <f>IF(OR(B987="",E987=""),"",MAX(0,E987*F987*G987))</f>
        <v/>
      </c>
      <c r="I987" s="44">
        <f>IF(H987="","",H987*'Parâmetros'!$B$6)</f>
        <v/>
      </c>
      <c r="J987" s="44">
        <f>IF(H987="","",H987*'Parâmetros'!$B$7)</f>
        <v/>
      </c>
      <c r="K987" s="44">
        <f>IF(H987="","",H987*'Parâmetros'!$B$8)</f>
        <v/>
      </c>
      <c r="L987" s="44">
        <f>IF(H987="","",IF('Parâmetros'!$B$5="Conservador",I987,IF('Parâmetros'!$B$5="Otimista",K987,J987)))</f>
        <v/>
      </c>
      <c r="M987" s="46">
        <f>IF(B987="","",IF(COUNTIFS('Histórico'!$B$6:$B$305,B987,'Histórico'!$J$6:$J$305,"&lt;&gt;")&gt;='Parâmetros'!$B$10,AVERAGEIFS('Histórico'!$K$6:$K$305,'Histórico'!$B$6:$B$305,B987,'Histórico'!$J$6:$J$305,"&lt;&gt;"),'Parâmetros'!$B$9))</f>
        <v/>
      </c>
      <c r="N987" s="44">
        <f>IF(L987="","",MAX(0,L987*(1-M987)))</f>
        <v/>
      </c>
      <c r="O987" s="44">
        <f>IF(L987="","",L987*(1+M987))</f>
        <v/>
      </c>
      <c r="P987" s="44">
        <f>IF(L987="","",IF(INDEX('Parâmetros'!$E$18:$E$117,MATCH(B987,'Parâmetros'!$A$18:$A$117,0))="","",INDEX('Parâmetros'!$E$18:$E$117,MATCH(B987,'Parâmetros'!$A$18:$A$117,0))+N(INDEX('Parâmetros'!$F$18:$F$117,MATCH(B987,'Parâmetros'!$A$18:$A$117,0)))-SUMIFS($L$6:L987,$B$6:B987,B987,$A$6:A987,"&lt;="&amp;A987)))</f>
        <v/>
      </c>
      <c r="Q987" s="44">
        <f>IF(P987="","",MAX(0,-P987))</f>
        <v/>
      </c>
      <c r="R987" s="43">
        <f>IF(B987="","",IF(L987="","SEM BASE",IF(P987="","ESTOQUE NÃO INFORMADO",IF(P987&lt;0,"RUPTURA PREVISTA",IF(D987="Sem histórico","USAR DEMANDA INICIAL",IF(D987="Histórico insuficiente","HISTÓRICO INSUFICIENTE","OK"))))))</f>
        <v/>
      </c>
    </row>
    <row r="988">
      <c r="A988" s="42">
        <f>IF(B988="","",EDATE(EOMONTH('Parâmetros'!$B$2,0)+1,MOD(ROW()-6,12)))</f>
        <v/>
      </c>
      <c r="B98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88" s="43">
        <f>IF(B988="","",INDEX('Parâmetros'!$B$18:$B$117,MATCH(B988,'Parâmetros'!$A$18:$A$117,0)))</f>
        <v/>
      </c>
      <c r="D988" s="43">
        <f>IF(B988="","",INDEX('Parâmetros'!$I$18:$I$117,MATCH(B988,'Parâmetros'!$A$18:$A$117,0)))</f>
        <v/>
      </c>
      <c r="E988" s="44">
        <f>IF(B988="","",IF(COUNTIFS('Histórico'!$B$6:$B$305,B988,'Histórico'!$A$6:$A$305,"&gt;="&amp;EDATE(EOMONTH('Parâmetros'!$B$2,0)+1,-'Parâmetros'!$B$4),'Histórico'!$A$6:$A$305,"&lt;="&amp;'Parâmetros'!$B$2,'Histórico'!$L$6:$L$305,"OK")&gt;='Parâmetros'!$B$11,AVERAGEIFS('Histórico'!$H$6:$H$305,'Histórico'!$B$6:$B$305,B988,'Histórico'!$A$6:$A$305,"&gt;="&amp;EDATE(EOMONTH('Parâmetros'!$B$2,0)+1,-'Parâmetros'!$B$4),'Histórico'!$A$6:$A$305,"&lt;="&amp;'Parâmetros'!$B$2,'Histórico'!$L$6:$L$305,"OK"),IF(INDEX('Parâmetros'!$G$18:$G$117,MATCH(B988,'Parâmetros'!$A$18:$A$117,0))="","",INDEX('Parâmetros'!$G$18:$G$117,MATCH(B988,'Parâmetros'!$A$18:$A$117,0)))))</f>
        <v/>
      </c>
      <c r="F988" s="45">
        <f>IF(B988="","",IF(COUNTIFS('Histórico'!$B$6:$B$305,B988,'Histórico'!$L$6:$L$305,"OK",'Histórico'!$M$6:$M$305,MONTH(A988),'Histórico'!$A$6:$A$305,"&lt;="&amp;'Parâmetros'!$B$2)&gt;='Parâmetros'!$B$12,MAX('Parâmetros'!$B$13,MIN('Parâmetros'!$B$14,IFERROR(AVERAGEIFS('Histórico'!$H$6:$H$305,'Histórico'!$B$6:$B$305,B988,'Histórico'!$L$6:$L$305,"OK",'Histórico'!$M$6:$M$305,MONTH(A988),'Histórico'!$A$6:$A$305,"&lt;="&amp;'Parâmetros'!$B$2)/AVERAGEIFS('Histórico'!$H$6:$H$305,'Histórico'!$B$6:$B$305,B988,'Histórico'!$L$6:$L$305,"OK",'Histórico'!$A$6:$A$305,"&lt;="&amp;'Parâmetros'!$B$2),1))),1))</f>
        <v/>
      </c>
      <c r="G988" s="45">
        <f>IF(OR(A988="",B988=""),"",MAX(0.1,1+SUMPRODUCT(--('Eventos'!$B$6:$B$105&lt;=EOMONTH(A988,0)),--('Eventos'!$C$6:$C$105&gt;=A988),--((('Eventos'!$D$6:$D$105=B988)+('Eventos'!$D$6:$D$105="TODOS"))&gt;0),--('Eventos'!$G$6:$G$105="Ativo"),--('Eventos'!$I$6:$I$105="OK"),'Eventos'!$F$6:$F$105)))</f>
        <v/>
      </c>
      <c r="H988" s="44">
        <f>IF(OR(B988="",E988=""),"",MAX(0,E988*F988*G988))</f>
        <v/>
      </c>
      <c r="I988" s="44">
        <f>IF(H988="","",H988*'Parâmetros'!$B$6)</f>
        <v/>
      </c>
      <c r="J988" s="44">
        <f>IF(H988="","",H988*'Parâmetros'!$B$7)</f>
        <v/>
      </c>
      <c r="K988" s="44">
        <f>IF(H988="","",H988*'Parâmetros'!$B$8)</f>
        <v/>
      </c>
      <c r="L988" s="44">
        <f>IF(H988="","",IF('Parâmetros'!$B$5="Conservador",I988,IF('Parâmetros'!$B$5="Otimista",K988,J988)))</f>
        <v/>
      </c>
      <c r="M988" s="46">
        <f>IF(B988="","",IF(COUNTIFS('Histórico'!$B$6:$B$305,B988,'Histórico'!$J$6:$J$305,"&lt;&gt;")&gt;='Parâmetros'!$B$10,AVERAGEIFS('Histórico'!$K$6:$K$305,'Histórico'!$B$6:$B$305,B988,'Histórico'!$J$6:$J$305,"&lt;&gt;"),'Parâmetros'!$B$9))</f>
        <v/>
      </c>
      <c r="N988" s="44">
        <f>IF(L988="","",MAX(0,L988*(1-M988)))</f>
        <v/>
      </c>
      <c r="O988" s="44">
        <f>IF(L988="","",L988*(1+M988))</f>
        <v/>
      </c>
      <c r="P988" s="44">
        <f>IF(L988="","",IF(INDEX('Parâmetros'!$E$18:$E$117,MATCH(B988,'Parâmetros'!$A$18:$A$117,0))="","",INDEX('Parâmetros'!$E$18:$E$117,MATCH(B988,'Parâmetros'!$A$18:$A$117,0))+N(INDEX('Parâmetros'!$F$18:$F$117,MATCH(B988,'Parâmetros'!$A$18:$A$117,0)))-SUMIFS($L$6:L988,$B$6:B988,B988,$A$6:A988,"&lt;="&amp;A988)))</f>
        <v/>
      </c>
      <c r="Q988" s="44">
        <f>IF(P988="","",MAX(0,-P988))</f>
        <v/>
      </c>
      <c r="R988" s="43">
        <f>IF(B988="","",IF(L988="","SEM BASE",IF(P988="","ESTOQUE NÃO INFORMADO",IF(P988&lt;0,"RUPTURA PREVISTA",IF(D988="Sem histórico","USAR DEMANDA INICIAL",IF(D988="Histórico insuficiente","HISTÓRICO INSUFICIENTE","OK"))))))</f>
        <v/>
      </c>
    </row>
    <row r="989">
      <c r="A989" s="42">
        <f>IF(B989="","",EDATE(EOMONTH('Parâmetros'!$B$2,0)+1,MOD(ROW()-6,12)))</f>
        <v/>
      </c>
      <c r="B98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89" s="43">
        <f>IF(B989="","",INDEX('Parâmetros'!$B$18:$B$117,MATCH(B989,'Parâmetros'!$A$18:$A$117,0)))</f>
        <v/>
      </c>
      <c r="D989" s="43">
        <f>IF(B989="","",INDEX('Parâmetros'!$I$18:$I$117,MATCH(B989,'Parâmetros'!$A$18:$A$117,0)))</f>
        <v/>
      </c>
      <c r="E989" s="44">
        <f>IF(B989="","",IF(COUNTIFS('Histórico'!$B$6:$B$305,B989,'Histórico'!$A$6:$A$305,"&gt;="&amp;EDATE(EOMONTH('Parâmetros'!$B$2,0)+1,-'Parâmetros'!$B$4),'Histórico'!$A$6:$A$305,"&lt;="&amp;'Parâmetros'!$B$2,'Histórico'!$L$6:$L$305,"OK")&gt;='Parâmetros'!$B$11,AVERAGEIFS('Histórico'!$H$6:$H$305,'Histórico'!$B$6:$B$305,B989,'Histórico'!$A$6:$A$305,"&gt;="&amp;EDATE(EOMONTH('Parâmetros'!$B$2,0)+1,-'Parâmetros'!$B$4),'Histórico'!$A$6:$A$305,"&lt;="&amp;'Parâmetros'!$B$2,'Histórico'!$L$6:$L$305,"OK"),IF(INDEX('Parâmetros'!$G$18:$G$117,MATCH(B989,'Parâmetros'!$A$18:$A$117,0))="","",INDEX('Parâmetros'!$G$18:$G$117,MATCH(B989,'Parâmetros'!$A$18:$A$117,0)))))</f>
        <v/>
      </c>
      <c r="F989" s="45">
        <f>IF(B989="","",IF(COUNTIFS('Histórico'!$B$6:$B$305,B989,'Histórico'!$L$6:$L$305,"OK",'Histórico'!$M$6:$M$305,MONTH(A989),'Histórico'!$A$6:$A$305,"&lt;="&amp;'Parâmetros'!$B$2)&gt;='Parâmetros'!$B$12,MAX('Parâmetros'!$B$13,MIN('Parâmetros'!$B$14,IFERROR(AVERAGEIFS('Histórico'!$H$6:$H$305,'Histórico'!$B$6:$B$305,B989,'Histórico'!$L$6:$L$305,"OK",'Histórico'!$M$6:$M$305,MONTH(A989),'Histórico'!$A$6:$A$305,"&lt;="&amp;'Parâmetros'!$B$2)/AVERAGEIFS('Histórico'!$H$6:$H$305,'Histórico'!$B$6:$B$305,B989,'Histórico'!$L$6:$L$305,"OK",'Histórico'!$A$6:$A$305,"&lt;="&amp;'Parâmetros'!$B$2),1))),1))</f>
        <v/>
      </c>
      <c r="G989" s="45">
        <f>IF(OR(A989="",B989=""),"",MAX(0.1,1+SUMPRODUCT(--('Eventos'!$B$6:$B$105&lt;=EOMONTH(A989,0)),--('Eventos'!$C$6:$C$105&gt;=A989),--((('Eventos'!$D$6:$D$105=B989)+('Eventos'!$D$6:$D$105="TODOS"))&gt;0),--('Eventos'!$G$6:$G$105="Ativo"),--('Eventos'!$I$6:$I$105="OK"),'Eventos'!$F$6:$F$105)))</f>
        <v/>
      </c>
      <c r="H989" s="44">
        <f>IF(OR(B989="",E989=""),"",MAX(0,E989*F989*G989))</f>
        <v/>
      </c>
      <c r="I989" s="44">
        <f>IF(H989="","",H989*'Parâmetros'!$B$6)</f>
        <v/>
      </c>
      <c r="J989" s="44">
        <f>IF(H989="","",H989*'Parâmetros'!$B$7)</f>
        <v/>
      </c>
      <c r="K989" s="44">
        <f>IF(H989="","",H989*'Parâmetros'!$B$8)</f>
        <v/>
      </c>
      <c r="L989" s="44">
        <f>IF(H989="","",IF('Parâmetros'!$B$5="Conservador",I989,IF('Parâmetros'!$B$5="Otimista",K989,J989)))</f>
        <v/>
      </c>
      <c r="M989" s="46">
        <f>IF(B989="","",IF(COUNTIFS('Histórico'!$B$6:$B$305,B989,'Histórico'!$J$6:$J$305,"&lt;&gt;")&gt;='Parâmetros'!$B$10,AVERAGEIFS('Histórico'!$K$6:$K$305,'Histórico'!$B$6:$B$305,B989,'Histórico'!$J$6:$J$305,"&lt;&gt;"),'Parâmetros'!$B$9))</f>
        <v/>
      </c>
      <c r="N989" s="44">
        <f>IF(L989="","",MAX(0,L989*(1-M989)))</f>
        <v/>
      </c>
      <c r="O989" s="44">
        <f>IF(L989="","",L989*(1+M989))</f>
        <v/>
      </c>
      <c r="P989" s="44">
        <f>IF(L989="","",IF(INDEX('Parâmetros'!$E$18:$E$117,MATCH(B989,'Parâmetros'!$A$18:$A$117,0))="","",INDEX('Parâmetros'!$E$18:$E$117,MATCH(B989,'Parâmetros'!$A$18:$A$117,0))+N(INDEX('Parâmetros'!$F$18:$F$117,MATCH(B989,'Parâmetros'!$A$18:$A$117,0)))-SUMIFS($L$6:L989,$B$6:B989,B989,$A$6:A989,"&lt;="&amp;A989)))</f>
        <v/>
      </c>
      <c r="Q989" s="44">
        <f>IF(P989="","",MAX(0,-P989))</f>
        <v/>
      </c>
      <c r="R989" s="43">
        <f>IF(B989="","",IF(L989="","SEM BASE",IF(P989="","ESTOQUE NÃO INFORMADO",IF(P989&lt;0,"RUPTURA PREVISTA",IF(D989="Sem histórico","USAR DEMANDA INICIAL",IF(D989="Histórico insuficiente","HISTÓRICO INSUFICIENTE","OK"))))))</f>
        <v/>
      </c>
    </row>
    <row r="990">
      <c r="A990" s="42">
        <f>IF(B990="","",EDATE(EOMONTH('Parâmetros'!$B$2,0)+1,MOD(ROW()-6,12)))</f>
        <v/>
      </c>
      <c r="B99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90" s="43">
        <f>IF(B990="","",INDEX('Parâmetros'!$B$18:$B$117,MATCH(B990,'Parâmetros'!$A$18:$A$117,0)))</f>
        <v/>
      </c>
      <c r="D990" s="43">
        <f>IF(B990="","",INDEX('Parâmetros'!$I$18:$I$117,MATCH(B990,'Parâmetros'!$A$18:$A$117,0)))</f>
        <v/>
      </c>
      <c r="E990" s="44">
        <f>IF(B990="","",IF(COUNTIFS('Histórico'!$B$6:$B$305,B990,'Histórico'!$A$6:$A$305,"&gt;="&amp;EDATE(EOMONTH('Parâmetros'!$B$2,0)+1,-'Parâmetros'!$B$4),'Histórico'!$A$6:$A$305,"&lt;="&amp;'Parâmetros'!$B$2,'Histórico'!$L$6:$L$305,"OK")&gt;='Parâmetros'!$B$11,AVERAGEIFS('Histórico'!$H$6:$H$305,'Histórico'!$B$6:$B$305,B990,'Histórico'!$A$6:$A$305,"&gt;="&amp;EDATE(EOMONTH('Parâmetros'!$B$2,0)+1,-'Parâmetros'!$B$4),'Histórico'!$A$6:$A$305,"&lt;="&amp;'Parâmetros'!$B$2,'Histórico'!$L$6:$L$305,"OK"),IF(INDEX('Parâmetros'!$G$18:$G$117,MATCH(B990,'Parâmetros'!$A$18:$A$117,0))="","",INDEX('Parâmetros'!$G$18:$G$117,MATCH(B990,'Parâmetros'!$A$18:$A$117,0)))))</f>
        <v/>
      </c>
      <c r="F990" s="45">
        <f>IF(B990="","",IF(COUNTIFS('Histórico'!$B$6:$B$305,B990,'Histórico'!$L$6:$L$305,"OK",'Histórico'!$M$6:$M$305,MONTH(A990),'Histórico'!$A$6:$A$305,"&lt;="&amp;'Parâmetros'!$B$2)&gt;='Parâmetros'!$B$12,MAX('Parâmetros'!$B$13,MIN('Parâmetros'!$B$14,IFERROR(AVERAGEIFS('Histórico'!$H$6:$H$305,'Histórico'!$B$6:$B$305,B990,'Histórico'!$L$6:$L$305,"OK",'Histórico'!$M$6:$M$305,MONTH(A990),'Histórico'!$A$6:$A$305,"&lt;="&amp;'Parâmetros'!$B$2)/AVERAGEIFS('Histórico'!$H$6:$H$305,'Histórico'!$B$6:$B$305,B990,'Histórico'!$L$6:$L$305,"OK",'Histórico'!$A$6:$A$305,"&lt;="&amp;'Parâmetros'!$B$2),1))),1))</f>
        <v/>
      </c>
      <c r="G990" s="45">
        <f>IF(OR(A990="",B990=""),"",MAX(0.1,1+SUMPRODUCT(--('Eventos'!$B$6:$B$105&lt;=EOMONTH(A990,0)),--('Eventos'!$C$6:$C$105&gt;=A990),--((('Eventos'!$D$6:$D$105=B990)+('Eventos'!$D$6:$D$105="TODOS"))&gt;0),--('Eventos'!$G$6:$G$105="Ativo"),--('Eventos'!$I$6:$I$105="OK"),'Eventos'!$F$6:$F$105)))</f>
        <v/>
      </c>
      <c r="H990" s="44">
        <f>IF(OR(B990="",E990=""),"",MAX(0,E990*F990*G990))</f>
        <v/>
      </c>
      <c r="I990" s="44">
        <f>IF(H990="","",H990*'Parâmetros'!$B$6)</f>
        <v/>
      </c>
      <c r="J990" s="44">
        <f>IF(H990="","",H990*'Parâmetros'!$B$7)</f>
        <v/>
      </c>
      <c r="K990" s="44">
        <f>IF(H990="","",H990*'Parâmetros'!$B$8)</f>
        <v/>
      </c>
      <c r="L990" s="44">
        <f>IF(H990="","",IF('Parâmetros'!$B$5="Conservador",I990,IF('Parâmetros'!$B$5="Otimista",K990,J990)))</f>
        <v/>
      </c>
      <c r="M990" s="46">
        <f>IF(B990="","",IF(COUNTIFS('Histórico'!$B$6:$B$305,B990,'Histórico'!$J$6:$J$305,"&lt;&gt;")&gt;='Parâmetros'!$B$10,AVERAGEIFS('Histórico'!$K$6:$K$305,'Histórico'!$B$6:$B$305,B990,'Histórico'!$J$6:$J$305,"&lt;&gt;"),'Parâmetros'!$B$9))</f>
        <v/>
      </c>
      <c r="N990" s="44">
        <f>IF(L990="","",MAX(0,L990*(1-M990)))</f>
        <v/>
      </c>
      <c r="O990" s="44">
        <f>IF(L990="","",L990*(1+M990))</f>
        <v/>
      </c>
      <c r="P990" s="44">
        <f>IF(L990="","",IF(INDEX('Parâmetros'!$E$18:$E$117,MATCH(B990,'Parâmetros'!$A$18:$A$117,0))="","",INDEX('Parâmetros'!$E$18:$E$117,MATCH(B990,'Parâmetros'!$A$18:$A$117,0))+N(INDEX('Parâmetros'!$F$18:$F$117,MATCH(B990,'Parâmetros'!$A$18:$A$117,0)))-SUMIFS($L$6:L990,$B$6:B990,B990,$A$6:A990,"&lt;="&amp;A990)))</f>
        <v/>
      </c>
      <c r="Q990" s="44">
        <f>IF(P990="","",MAX(0,-P990))</f>
        <v/>
      </c>
      <c r="R990" s="43">
        <f>IF(B990="","",IF(L990="","SEM BASE",IF(P990="","ESTOQUE NÃO INFORMADO",IF(P990&lt;0,"RUPTURA PREVISTA",IF(D990="Sem histórico","USAR DEMANDA INICIAL",IF(D990="Histórico insuficiente","HISTÓRICO INSUFICIENTE","OK"))))))</f>
        <v/>
      </c>
    </row>
    <row r="991">
      <c r="A991" s="42">
        <f>IF(B991="","",EDATE(EOMONTH('Parâmetros'!$B$2,0)+1,MOD(ROW()-6,12)))</f>
        <v/>
      </c>
      <c r="B99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91" s="43">
        <f>IF(B991="","",INDEX('Parâmetros'!$B$18:$B$117,MATCH(B991,'Parâmetros'!$A$18:$A$117,0)))</f>
        <v/>
      </c>
      <c r="D991" s="43">
        <f>IF(B991="","",INDEX('Parâmetros'!$I$18:$I$117,MATCH(B991,'Parâmetros'!$A$18:$A$117,0)))</f>
        <v/>
      </c>
      <c r="E991" s="44">
        <f>IF(B991="","",IF(COUNTIFS('Histórico'!$B$6:$B$305,B991,'Histórico'!$A$6:$A$305,"&gt;="&amp;EDATE(EOMONTH('Parâmetros'!$B$2,0)+1,-'Parâmetros'!$B$4),'Histórico'!$A$6:$A$305,"&lt;="&amp;'Parâmetros'!$B$2,'Histórico'!$L$6:$L$305,"OK")&gt;='Parâmetros'!$B$11,AVERAGEIFS('Histórico'!$H$6:$H$305,'Histórico'!$B$6:$B$305,B991,'Histórico'!$A$6:$A$305,"&gt;="&amp;EDATE(EOMONTH('Parâmetros'!$B$2,0)+1,-'Parâmetros'!$B$4),'Histórico'!$A$6:$A$305,"&lt;="&amp;'Parâmetros'!$B$2,'Histórico'!$L$6:$L$305,"OK"),IF(INDEX('Parâmetros'!$G$18:$G$117,MATCH(B991,'Parâmetros'!$A$18:$A$117,0))="","",INDEX('Parâmetros'!$G$18:$G$117,MATCH(B991,'Parâmetros'!$A$18:$A$117,0)))))</f>
        <v/>
      </c>
      <c r="F991" s="45">
        <f>IF(B991="","",IF(COUNTIFS('Histórico'!$B$6:$B$305,B991,'Histórico'!$L$6:$L$305,"OK",'Histórico'!$M$6:$M$305,MONTH(A991),'Histórico'!$A$6:$A$305,"&lt;="&amp;'Parâmetros'!$B$2)&gt;='Parâmetros'!$B$12,MAX('Parâmetros'!$B$13,MIN('Parâmetros'!$B$14,IFERROR(AVERAGEIFS('Histórico'!$H$6:$H$305,'Histórico'!$B$6:$B$305,B991,'Histórico'!$L$6:$L$305,"OK",'Histórico'!$M$6:$M$305,MONTH(A991),'Histórico'!$A$6:$A$305,"&lt;="&amp;'Parâmetros'!$B$2)/AVERAGEIFS('Histórico'!$H$6:$H$305,'Histórico'!$B$6:$B$305,B991,'Histórico'!$L$6:$L$305,"OK",'Histórico'!$A$6:$A$305,"&lt;="&amp;'Parâmetros'!$B$2),1))),1))</f>
        <v/>
      </c>
      <c r="G991" s="45">
        <f>IF(OR(A991="",B991=""),"",MAX(0.1,1+SUMPRODUCT(--('Eventos'!$B$6:$B$105&lt;=EOMONTH(A991,0)),--('Eventos'!$C$6:$C$105&gt;=A991),--((('Eventos'!$D$6:$D$105=B991)+('Eventos'!$D$6:$D$105="TODOS"))&gt;0),--('Eventos'!$G$6:$G$105="Ativo"),--('Eventos'!$I$6:$I$105="OK"),'Eventos'!$F$6:$F$105)))</f>
        <v/>
      </c>
      <c r="H991" s="44">
        <f>IF(OR(B991="",E991=""),"",MAX(0,E991*F991*G991))</f>
        <v/>
      </c>
      <c r="I991" s="44">
        <f>IF(H991="","",H991*'Parâmetros'!$B$6)</f>
        <v/>
      </c>
      <c r="J991" s="44">
        <f>IF(H991="","",H991*'Parâmetros'!$B$7)</f>
        <v/>
      </c>
      <c r="K991" s="44">
        <f>IF(H991="","",H991*'Parâmetros'!$B$8)</f>
        <v/>
      </c>
      <c r="L991" s="44">
        <f>IF(H991="","",IF('Parâmetros'!$B$5="Conservador",I991,IF('Parâmetros'!$B$5="Otimista",K991,J991)))</f>
        <v/>
      </c>
      <c r="M991" s="46">
        <f>IF(B991="","",IF(COUNTIFS('Histórico'!$B$6:$B$305,B991,'Histórico'!$J$6:$J$305,"&lt;&gt;")&gt;='Parâmetros'!$B$10,AVERAGEIFS('Histórico'!$K$6:$K$305,'Histórico'!$B$6:$B$305,B991,'Histórico'!$J$6:$J$305,"&lt;&gt;"),'Parâmetros'!$B$9))</f>
        <v/>
      </c>
      <c r="N991" s="44">
        <f>IF(L991="","",MAX(0,L991*(1-M991)))</f>
        <v/>
      </c>
      <c r="O991" s="44">
        <f>IF(L991="","",L991*(1+M991))</f>
        <v/>
      </c>
      <c r="P991" s="44">
        <f>IF(L991="","",IF(INDEX('Parâmetros'!$E$18:$E$117,MATCH(B991,'Parâmetros'!$A$18:$A$117,0))="","",INDEX('Parâmetros'!$E$18:$E$117,MATCH(B991,'Parâmetros'!$A$18:$A$117,0))+N(INDEX('Parâmetros'!$F$18:$F$117,MATCH(B991,'Parâmetros'!$A$18:$A$117,0)))-SUMIFS($L$6:L991,$B$6:B991,B991,$A$6:A991,"&lt;="&amp;A991)))</f>
        <v/>
      </c>
      <c r="Q991" s="44">
        <f>IF(P991="","",MAX(0,-P991))</f>
        <v/>
      </c>
      <c r="R991" s="43">
        <f>IF(B991="","",IF(L991="","SEM BASE",IF(P991="","ESTOQUE NÃO INFORMADO",IF(P991&lt;0,"RUPTURA PREVISTA",IF(D991="Sem histórico","USAR DEMANDA INICIAL",IF(D991="Histórico insuficiente","HISTÓRICO INSUFICIENTE","OK"))))))</f>
        <v/>
      </c>
    </row>
    <row r="992">
      <c r="A992" s="42">
        <f>IF(B992="","",EDATE(EOMONTH('Parâmetros'!$B$2,0)+1,MOD(ROW()-6,12)))</f>
        <v/>
      </c>
      <c r="B99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92" s="43">
        <f>IF(B992="","",INDEX('Parâmetros'!$B$18:$B$117,MATCH(B992,'Parâmetros'!$A$18:$A$117,0)))</f>
        <v/>
      </c>
      <c r="D992" s="43">
        <f>IF(B992="","",INDEX('Parâmetros'!$I$18:$I$117,MATCH(B992,'Parâmetros'!$A$18:$A$117,0)))</f>
        <v/>
      </c>
      <c r="E992" s="44">
        <f>IF(B992="","",IF(COUNTIFS('Histórico'!$B$6:$B$305,B992,'Histórico'!$A$6:$A$305,"&gt;="&amp;EDATE(EOMONTH('Parâmetros'!$B$2,0)+1,-'Parâmetros'!$B$4),'Histórico'!$A$6:$A$305,"&lt;="&amp;'Parâmetros'!$B$2,'Histórico'!$L$6:$L$305,"OK")&gt;='Parâmetros'!$B$11,AVERAGEIFS('Histórico'!$H$6:$H$305,'Histórico'!$B$6:$B$305,B992,'Histórico'!$A$6:$A$305,"&gt;="&amp;EDATE(EOMONTH('Parâmetros'!$B$2,0)+1,-'Parâmetros'!$B$4),'Histórico'!$A$6:$A$305,"&lt;="&amp;'Parâmetros'!$B$2,'Histórico'!$L$6:$L$305,"OK"),IF(INDEX('Parâmetros'!$G$18:$G$117,MATCH(B992,'Parâmetros'!$A$18:$A$117,0))="","",INDEX('Parâmetros'!$G$18:$G$117,MATCH(B992,'Parâmetros'!$A$18:$A$117,0)))))</f>
        <v/>
      </c>
      <c r="F992" s="45">
        <f>IF(B992="","",IF(COUNTIFS('Histórico'!$B$6:$B$305,B992,'Histórico'!$L$6:$L$305,"OK",'Histórico'!$M$6:$M$305,MONTH(A992),'Histórico'!$A$6:$A$305,"&lt;="&amp;'Parâmetros'!$B$2)&gt;='Parâmetros'!$B$12,MAX('Parâmetros'!$B$13,MIN('Parâmetros'!$B$14,IFERROR(AVERAGEIFS('Histórico'!$H$6:$H$305,'Histórico'!$B$6:$B$305,B992,'Histórico'!$L$6:$L$305,"OK",'Histórico'!$M$6:$M$305,MONTH(A992),'Histórico'!$A$6:$A$305,"&lt;="&amp;'Parâmetros'!$B$2)/AVERAGEIFS('Histórico'!$H$6:$H$305,'Histórico'!$B$6:$B$305,B992,'Histórico'!$L$6:$L$305,"OK",'Histórico'!$A$6:$A$305,"&lt;="&amp;'Parâmetros'!$B$2),1))),1))</f>
        <v/>
      </c>
      <c r="G992" s="45">
        <f>IF(OR(A992="",B992=""),"",MAX(0.1,1+SUMPRODUCT(--('Eventos'!$B$6:$B$105&lt;=EOMONTH(A992,0)),--('Eventos'!$C$6:$C$105&gt;=A992),--((('Eventos'!$D$6:$D$105=B992)+('Eventos'!$D$6:$D$105="TODOS"))&gt;0),--('Eventos'!$G$6:$G$105="Ativo"),--('Eventos'!$I$6:$I$105="OK"),'Eventos'!$F$6:$F$105)))</f>
        <v/>
      </c>
      <c r="H992" s="44">
        <f>IF(OR(B992="",E992=""),"",MAX(0,E992*F992*G992))</f>
        <v/>
      </c>
      <c r="I992" s="44">
        <f>IF(H992="","",H992*'Parâmetros'!$B$6)</f>
        <v/>
      </c>
      <c r="J992" s="44">
        <f>IF(H992="","",H992*'Parâmetros'!$B$7)</f>
        <v/>
      </c>
      <c r="K992" s="44">
        <f>IF(H992="","",H992*'Parâmetros'!$B$8)</f>
        <v/>
      </c>
      <c r="L992" s="44">
        <f>IF(H992="","",IF('Parâmetros'!$B$5="Conservador",I992,IF('Parâmetros'!$B$5="Otimista",K992,J992)))</f>
        <v/>
      </c>
      <c r="M992" s="46">
        <f>IF(B992="","",IF(COUNTIFS('Histórico'!$B$6:$B$305,B992,'Histórico'!$J$6:$J$305,"&lt;&gt;")&gt;='Parâmetros'!$B$10,AVERAGEIFS('Histórico'!$K$6:$K$305,'Histórico'!$B$6:$B$305,B992,'Histórico'!$J$6:$J$305,"&lt;&gt;"),'Parâmetros'!$B$9))</f>
        <v/>
      </c>
      <c r="N992" s="44">
        <f>IF(L992="","",MAX(0,L992*(1-M992)))</f>
        <v/>
      </c>
      <c r="O992" s="44">
        <f>IF(L992="","",L992*(1+M992))</f>
        <v/>
      </c>
      <c r="P992" s="44">
        <f>IF(L992="","",IF(INDEX('Parâmetros'!$E$18:$E$117,MATCH(B992,'Parâmetros'!$A$18:$A$117,0))="","",INDEX('Parâmetros'!$E$18:$E$117,MATCH(B992,'Parâmetros'!$A$18:$A$117,0))+N(INDEX('Parâmetros'!$F$18:$F$117,MATCH(B992,'Parâmetros'!$A$18:$A$117,0)))-SUMIFS($L$6:L992,$B$6:B992,B992,$A$6:A992,"&lt;="&amp;A992)))</f>
        <v/>
      </c>
      <c r="Q992" s="44">
        <f>IF(P992="","",MAX(0,-P992))</f>
        <v/>
      </c>
      <c r="R992" s="43">
        <f>IF(B992="","",IF(L992="","SEM BASE",IF(P992="","ESTOQUE NÃO INFORMADO",IF(P992&lt;0,"RUPTURA PREVISTA",IF(D992="Sem histórico","USAR DEMANDA INICIAL",IF(D992="Histórico insuficiente","HISTÓRICO INSUFICIENTE","OK"))))))</f>
        <v/>
      </c>
    </row>
    <row r="993">
      <c r="A993" s="42">
        <f>IF(B993="","",EDATE(EOMONTH('Parâmetros'!$B$2,0)+1,MOD(ROW()-6,12)))</f>
        <v/>
      </c>
      <c r="B99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93" s="43">
        <f>IF(B993="","",INDEX('Parâmetros'!$B$18:$B$117,MATCH(B993,'Parâmetros'!$A$18:$A$117,0)))</f>
        <v/>
      </c>
      <c r="D993" s="43">
        <f>IF(B993="","",INDEX('Parâmetros'!$I$18:$I$117,MATCH(B993,'Parâmetros'!$A$18:$A$117,0)))</f>
        <v/>
      </c>
      <c r="E993" s="44">
        <f>IF(B993="","",IF(COUNTIFS('Histórico'!$B$6:$B$305,B993,'Histórico'!$A$6:$A$305,"&gt;="&amp;EDATE(EOMONTH('Parâmetros'!$B$2,0)+1,-'Parâmetros'!$B$4),'Histórico'!$A$6:$A$305,"&lt;="&amp;'Parâmetros'!$B$2,'Histórico'!$L$6:$L$305,"OK")&gt;='Parâmetros'!$B$11,AVERAGEIFS('Histórico'!$H$6:$H$305,'Histórico'!$B$6:$B$305,B993,'Histórico'!$A$6:$A$305,"&gt;="&amp;EDATE(EOMONTH('Parâmetros'!$B$2,0)+1,-'Parâmetros'!$B$4),'Histórico'!$A$6:$A$305,"&lt;="&amp;'Parâmetros'!$B$2,'Histórico'!$L$6:$L$305,"OK"),IF(INDEX('Parâmetros'!$G$18:$G$117,MATCH(B993,'Parâmetros'!$A$18:$A$117,0))="","",INDEX('Parâmetros'!$G$18:$G$117,MATCH(B993,'Parâmetros'!$A$18:$A$117,0)))))</f>
        <v/>
      </c>
      <c r="F993" s="45">
        <f>IF(B993="","",IF(COUNTIFS('Histórico'!$B$6:$B$305,B993,'Histórico'!$L$6:$L$305,"OK",'Histórico'!$M$6:$M$305,MONTH(A993),'Histórico'!$A$6:$A$305,"&lt;="&amp;'Parâmetros'!$B$2)&gt;='Parâmetros'!$B$12,MAX('Parâmetros'!$B$13,MIN('Parâmetros'!$B$14,IFERROR(AVERAGEIFS('Histórico'!$H$6:$H$305,'Histórico'!$B$6:$B$305,B993,'Histórico'!$L$6:$L$305,"OK",'Histórico'!$M$6:$M$305,MONTH(A993),'Histórico'!$A$6:$A$305,"&lt;="&amp;'Parâmetros'!$B$2)/AVERAGEIFS('Histórico'!$H$6:$H$305,'Histórico'!$B$6:$B$305,B993,'Histórico'!$L$6:$L$305,"OK",'Histórico'!$A$6:$A$305,"&lt;="&amp;'Parâmetros'!$B$2),1))),1))</f>
        <v/>
      </c>
      <c r="G993" s="45">
        <f>IF(OR(A993="",B993=""),"",MAX(0.1,1+SUMPRODUCT(--('Eventos'!$B$6:$B$105&lt;=EOMONTH(A993,0)),--('Eventos'!$C$6:$C$105&gt;=A993),--((('Eventos'!$D$6:$D$105=B993)+('Eventos'!$D$6:$D$105="TODOS"))&gt;0),--('Eventos'!$G$6:$G$105="Ativo"),--('Eventos'!$I$6:$I$105="OK"),'Eventos'!$F$6:$F$105)))</f>
        <v/>
      </c>
      <c r="H993" s="44">
        <f>IF(OR(B993="",E993=""),"",MAX(0,E993*F993*G993))</f>
        <v/>
      </c>
      <c r="I993" s="44">
        <f>IF(H993="","",H993*'Parâmetros'!$B$6)</f>
        <v/>
      </c>
      <c r="J993" s="44">
        <f>IF(H993="","",H993*'Parâmetros'!$B$7)</f>
        <v/>
      </c>
      <c r="K993" s="44">
        <f>IF(H993="","",H993*'Parâmetros'!$B$8)</f>
        <v/>
      </c>
      <c r="L993" s="44">
        <f>IF(H993="","",IF('Parâmetros'!$B$5="Conservador",I993,IF('Parâmetros'!$B$5="Otimista",K993,J993)))</f>
        <v/>
      </c>
      <c r="M993" s="46">
        <f>IF(B993="","",IF(COUNTIFS('Histórico'!$B$6:$B$305,B993,'Histórico'!$J$6:$J$305,"&lt;&gt;")&gt;='Parâmetros'!$B$10,AVERAGEIFS('Histórico'!$K$6:$K$305,'Histórico'!$B$6:$B$305,B993,'Histórico'!$J$6:$J$305,"&lt;&gt;"),'Parâmetros'!$B$9))</f>
        <v/>
      </c>
      <c r="N993" s="44">
        <f>IF(L993="","",MAX(0,L993*(1-M993)))</f>
        <v/>
      </c>
      <c r="O993" s="44">
        <f>IF(L993="","",L993*(1+M993))</f>
        <v/>
      </c>
      <c r="P993" s="44">
        <f>IF(L993="","",IF(INDEX('Parâmetros'!$E$18:$E$117,MATCH(B993,'Parâmetros'!$A$18:$A$117,0))="","",INDEX('Parâmetros'!$E$18:$E$117,MATCH(B993,'Parâmetros'!$A$18:$A$117,0))+N(INDEX('Parâmetros'!$F$18:$F$117,MATCH(B993,'Parâmetros'!$A$18:$A$117,0)))-SUMIFS($L$6:L993,$B$6:B993,B993,$A$6:A993,"&lt;="&amp;A993)))</f>
        <v/>
      </c>
      <c r="Q993" s="44">
        <f>IF(P993="","",MAX(0,-P993))</f>
        <v/>
      </c>
      <c r="R993" s="43">
        <f>IF(B993="","",IF(L993="","SEM BASE",IF(P993="","ESTOQUE NÃO INFORMADO",IF(P993&lt;0,"RUPTURA PREVISTA",IF(D993="Sem histórico","USAR DEMANDA INICIAL",IF(D993="Histórico insuficiente","HISTÓRICO INSUFICIENTE","OK"))))))</f>
        <v/>
      </c>
    </row>
    <row r="994">
      <c r="A994" s="42">
        <f>IF(B994="","",EDATE(EOMONTH('Parâmetros'!$B$2,0)+1,MOD(ROW()-6,12)))</f>
        <v/>
      </c>
      <c r="B99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94" s="43">
        <f>IF(B994="","",INDEX('Parâmetros'!$B$18:$B$117,MATCH(B994,'Parâmetros'!$A$18:$A$117,0)))</f>
        <v/>
      </c>
      <c r="D994" s="43">
        <f>IF(B994="","",INDEX('Parâmetros'!$I$18:$I$117,MATCH(B994,'Parâmetros'!$A$18:$A$117,0)))</f>
        <v/>
      </c>
      <c r="E994" s="44">
        <f>IF(B994="","",IF(COUNTIFS('Histórico'!$B$6:$B$305,B994,'Histórico'!$A$6:$A$305,"&gt;="&amp;EDATE(EOMONTH('Parâmetros'!$B$2,0)+1,-'Parâmetros'!$B$4),'Histórico'!$A$6:$A$305,"&lt;="&amp;'Parâmetros'!$B$2,'Histórico'!$L$6:$L$305,"OK")&gt;='Parâmetros'!$B$11,AVERAGEIFS('Histórico'!$H$6:$H$305,'Histórico'!$B$6:$B$305,B994,'Histórico'!$A$6:$A$305,"&gt;="&amp;EDATE(EOMONTH('Parâmetros'!$B$2,0)+1,-'Parâmetros'!$B$4),'Histórico'!$A$6:$A$305,"&lt;="&amp;'Parâmetros'!$B$2,'Histórico'!$L$6:$L$305,"OK"),IF(INDEX('Parâmetros'!$G$18:$G$117,MATCH(B994,'Parâmetros'!$A$18:$A$117,0))="","",INDEX('Parâmetros'!$G$18:$G$117,MATCH(B994,'Parâmetros'!$A$18:$A$117,0)))))</f>
        <v/>
      </c>
      <c r="F994" s="45">
        <f>IF(B994="","",IF(COUNTIFS('Histórico'!$B$6:$B$305,B994,'Histórico'!$L$6:$L$305,"OK",'Histórico'!$M$6:$M$305,MONTH(A994),'Histórico'!$A$6:$A$305,"&lt;="&amp;'Parâmetros'!$B$2)&gt;='Parâmetros'!$B$12,MAX('Parâmetros'!$B$13,MIN('Parâmetros'!$B$14,IFERROR(AVERAGEIFS('Histórico'!$H$6:$H$305,'Histórico'!$B$6:$B$305,B994,'Histórico'!$L$6:$L$305,"OK",'Histórico'!$M$6:$M$305,MONTH(A994),'Histórico'!$A$6:$A$305,"&lt;="&amp;'Parâmetros'!$B$2)/AVERAGEIFS('Histórico'!$H$6:$H$305,'Histórico'!$B$6:$B$305,B994,'Histórico'!$L$6:$L$305,"OK",'Histórico'!$A$6:$A$305,"&lt;="&amp;'Parâmetros'!$B$2),1))),1))</f>
        <v/>
      </c>
      <c r="G994" s="45">
        <f>IF(OR(A994="",B994=""),"",MAX(0.1,1+SUMPRODUCT(--('Eventos'!$B$6:$B$105&lt;=EOMONTH(A994,0)),--('Eventos'!$C$6:$C$105&gt;=A994),--((('Eventos'!$D$6:$D$105=B994)+('Eventos'!$D$6:$D$105="TODOS"))&gt;0),--('Eventos'!$G$6:$G$105="Ativo"),--('Eventos'!$I$6:$I$105="OK"),'Eventos'!$F$6:$F$105)))</f>
        <v/>
      </c>
      <c r="H994" s="44">
        <f>IF(OR(B994="",E994=""),"",MAX(0,E994*F994*G994))</f>
        <v/>
      </c>
      <c r="I994" s="44">
        <f>IF(H994="","",H994*'Parâmetros'!$B$6)</f>
        <v/>
      </c>
      <c r="J994" s="44">
        <f>IF(H994="","",H994*'Parâmetros'!$B$7)</f>
        <v/>
      </c>
      <c r="K994" s="44">
        <f>IF(H994="","",H994*'Parâmetros'!$B$8)</f>
        <v/>
      </c>
      <c r="L994" s="44">
        <f>IF(H994="","",IF('Parâmetros'!$B$5="Conservador",I994,IF('Parâmetros'!$B$5="Otimista",K994,J994)))</f>
        <v/>
      </c>
      <c r="M994" s="46">
        <f>IF(B994="","",IF(COUNTIFS('Histórico'!$B$6:$B$305,B994,'Histórico'!$J$6:$J$305,"&lt;&gt;")&gt;='Parâmetros'!$B$10,AVERAGEIFS('Histórico'!$K$6:$K$305,'Histórico'!$B$6:$B$305,B994,'Histórico'!$J$6:$J$305,"&lt;&gt;"),'Parâmetros'!$B$9))</f>
        <v/>
      </c>
      <c r="N994" s="44">
        <f>IF(L994="","",MAX(0,L994*(1-M994)))</f>
        <v/>
      </c>
      <c r="O994" s="44">
        <f>IF(L994="","",L994*(1+M994))</f>
        <v/>
      </c>
      <c r="P994" s="44">
        <f>IF(L994="","",IF(INDEX('Parâmetros'!$E$18:$E$117,MATCH(B994,'Parâmetros'!$A$18:$A$117,0))="","",INDEX('Parâmetros'!$E$18:$E$117,MATCH(B994,'Parâmetros'!$A$18:$A$117,0))+N(INDEX('Parâmetros'!$F$18:$F$117,MATCH(B994,'Parâmetros'!$A$18:$A$117,0)))-SUMIFS($L$6:L994,$B$6:B994,B994,$A$6:A994,"&lt;="&amp;A994)))</f>
        <v/>
      </c>
      <c r="Q994" s="44">
        <f>IF(P994="","",MAX(0,-P994))</f>
        <v/>
      </c>
      <c r="R994" s="43">
        <f>IF(B994="","",IF(L994="","SEM BASE",IF(P994="","ESTOQUE NÃO INFORMADO",IF(P994&lt;0,"RUPTURA PREVISTA",IF(D994="Sem histórico","USAR DEMANDA INICIAL",IF(D994="Histórico insuficiente","HISTÓRICO INSUFICIENTE","OK"))))))</f>
        <v/>
      </c>
    </row>
    <row r="995">
      <c r="A995" s="42">
        <f>IF(B995="","",EDATE(EOMONTH('Parâmetros'!$B$2,0)+1,MOD(ROW()-6,12)))</f>
        <v/>
      </c>
      <c r="B99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95" s="43">
        <f>IF(B995="","",INDEX('Parâmetros'!$B$18:$B$117,MATCH(B995,'Parâmetros'!$A$18:$A$117,0)))</f>
        <v/>
      </c>
      <c r="D995" s="43">
        <f>IF(B995="","",INDEX('Parâmetros'!$I$18:$I$117,MATCH(B995,'Parâmetros'!$A$18:$A$117,0)))</f>
        <v/>
      </c>
      <c r="E995" s="44">
        <f>IF(B995="","",IF(COUNTIFS('Histórico'!$B$6:$B$305,B995,'Histórico'!$A$6:$A$305,"&gt;="&amp;EDATE(EOMONTH('Parâmetros'!$B$2,0)+1,-'Parâmetros'!$B$4),'Histórico'!$A$6:$A$305,"&lt;="&amp;'Parâmetros'!$B$2,'Histórico'!$L$6:$L$305,"OK")&gt;='Parâmetros'!$B$11,AVERAGEIFS('Histórico'!$H$6:$H$305,'Histórico'!$B$6:$B$305,B995,'Histórico'!$A$6:$A$305,"&gt;="&amp;EDATE(EOMONTH('Parâmetros'!$B$2,0)+1,-'Parâmetros'!$B$4),'Histórico'!$A$6:$A$305,"&lt;="&amp;'Parâmetros'!$B$2,'Histórico'!$L$6:$L$305,"OK"),IF(INDEX('Parâmetros'!$G$18:$G$117,MATCH(B995,'Parâmetros'!$A$18:$A$117,0))="","",INDEX('Parâmetros'!$G$18:$G$117,MATCH(B995,'Parâmetros'!$A$18:$A$117,0)))))</f>
        <v/>
      </c>
      <c r="F995" s="45">
        <f>IF(B995="","",IF(COUNTIFS('Histórico'!$B$6:$B$305,B995,'Histórico'!$L$6:$L$305,"OK",'Histórico'!$M$6:$M$305,MONTH(A995),'Histórico'!$A$6:$A$305,"&lt;="&amp;'Parâmetros'!$B$2)&gt;='Parâmetros'!$B$12,MAX('Parâmetros'!$B$13,MIN('Parâmetros'!$B$14,IFERROR(AVERAGEIFS('Histórico'!$H$6:$H$305,'Histórico'!$B$6:$B$305,B995,'Histórico'!$L$6:$L$305,"OK",'Histórico'!$M$6:$M$305,MONTH(A995),'Histórico'!$A$6:$A$305,"&lt;="&amp;'Parâmetros'!$B$2)/AVERAGEIFS('Histórico'!$H$6:$H$305,'Histórico'!$B$6:$B$305,B995,'Histórico'!$L$6:$L$305,"OK",'Histórico'!$A$6:$A$305,"&lt;="&amp;'Parâmetros'!$B$2),1))),1))</f>
        <v/>
      </c>
      <c r="G995" s="45">
        <f>IF(OR(A995="",B995=""),"",MAX(0.1,1+SUMPRODUCT(--('Eventos'!$B$6:$B$105&lt;=EOMONTH(A995,0)),--('Eventos'!$C$6:$C$105&gt;=A995),--((('Eventos'!$D$6:$D$105=B995)+('Eventos'!$D$6:$D$105="TODOS"))&gt;0),--('Eventos'!$G$6:$G$105="Ativo"),--('Eventos'!$I$6:$I$105="OK"),'Eventos'!$F$6:$F$105)))</f>
        <v/>
      </c>
      <c r="H995" s="44">
        <f>IF(OR(B995="",E995=""),"",MAX(0,E995*F995*G995))</f>
        <v/>
      </c>
      <c r="I995" s="44">
        <f>IF(H995="","",H995*'Parâmetros'!$B$6)</f>
        <v/>
      </c>
      <c r="J995" s="44">
        <f>IF(H995="","",H995*'Parâmetros'!$B$7)</f>
        <v/>
      </c>
      <c r="K995" s="44">
        <f>IF(H995="","",H995*'Parâmetros'!$B$8)</f>
        <v/>
      </c>
      <c r="L995" s="44">
        <f>IF(H995="","",IF('Parâmetros'!$B$5="Conservador",I995,IF('Parâmetros'!$B$5="Otimista",K995,J995)))</f>
        <v/>
      </c>
      <c r="M995" s="46">
        <f>IF(B995="","",IF(COUNTIFS('Histórico'!$B$6:$B$305,B995,'Histórico'!$J$6:$J$305,"&lt;&gt;")&gt;='Parâmetros'!$B$10,AVERAGEIFS('Histórico'!$K$6:$K$305,'Histórico'!$B$6:$B$305,B995,'Histórico'!$J$6:$J$305,"&lt;&gt;"),'Parâmetros'!$B$9))</f>
        <v/>
      </c>
      <c r="N995" s="44">
        <f>IF(L995="","",MAX(0,L995*(1-M995)))</f>
        <v/>
      </c>
      <c r="O995" s="44">
        <f>IF(L995="","",L995*(1+M995))</f>
        <v/>
      </c>
      <c r="P995" s="44">
        <f>IF(L995="","",IF(INDEX('Parâmetros'!$E$18:$E$117,MATCH(B995,'Parâmetros'!$A$18:$A$117,0))="","",INDEX('Parâmetros'!$E$18:$E$117,MATCH(B995,'Parâmetros'!$A$18:$A$117,0))+N(INDEX('Parâmetros'!$F$18:$F$117,MATCH(B995,'Parâmetros'!$A$18:$A$117,0)))-SUMIFS($L$6:L995,$B$6:B995,B995,$A$6:A995,"&lt;="&amp;A995)))</f>
        <v/>
      </c>
      <c r="Q995" s="44">
        <f>IF(P995="","",MAX(0,-P995))</f>
        <v/>
      </c>
      <c r="R995" s="43">
        <f>IF(B995="","",IF(L995="","SEM BASE",IF(P995="","ESTOQUE NÃO INFORMADO",IF(P995&lt;0,"RUPTURA PREVISTA",IF(D995="Sem histórico","USAR DEMANDA INICIAL",IF(D995="Histórico insuficiente","HISTÓRICO INSUFICIENTE","OK"))))))</f>
        <v/>
      </c>
    </row>
    <row r="996">
      <c r="A996" s="42">
        <f>IF(B996="","",EDATE(EOMONTH('Parâmetros'!$B$2,0)+1,MOD(ROW()-6,12)))</f>
        <v/>
      </c>
      <c r="B99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96" s="43">
        <f>IF(B996="","",INDEX('Parâmetros'!$B$18:$B$117,MATCH(B996,'Parâmetros'!$A$18:$A$117,0)))</f>
        <v/>
      </c>
      <c r="D996" s="43">
        <f>IF(B996="","",INDEX('Parâmetros'!$I$18:$I$117,MATCH(B996,'Parâmetros'!$A$18:$A$117,0)))</f>
        <v/>
      </c>
      <c r="E996" s="44">
        <f>IF(B996="","",IF(COUNTIFS('Histórico'!$B$6:$B$305,B996,'Histórico'!$A$6:$A$305,"&gt;="&amp;EDATE(EOMONTH('Parâmetros'!$B$2,0)+1,-'Parâmetros'!$B$4),'Histórico'!$A$6:$A$305,"&lt;="&amp;'Parâmetros'!$B$2,'Histórico'!$L$6:$L$305,"OK")&gt;='Parâmetros'!$B$11,AVERAGEIFS('Histórico'!$H$6:$H$305,'Histórico'!$B$6:$B$305,B996,'Histórico'!$A$6:$A$305,"&gt;="&amp;EDATE(EOMONTH('Parâmetros'!$B$2,0)+1,-'Parâmetros'!$B$4),'Histórico'!$A$6:$A$305,"&lt;="&amp;'Parâmetros'!$B$2,'Histórico'!$L$6:$L$305,"OK"),IF(INDEX('Parâmetros'!$G$18:$G$117,MATCH(B996,'Parâmetros'!$A$18:$A$117,0))="","",INDEX('Parâmetros'!$G$18:$G$117,MATCH(B996,'Parâmetros'!$A$18:$A$117,0)))))</f>
        <v/>
      </c>
      <c r="F996" s="45">
        <f>IF(B996="","",IF(COUNTIFS('Histórico'!$B$6:$B$305,B996,'Histórico'!$L$6:$L$305,"OK",'Histórico'!$M$6:$M$305,MONTH(A996),'Histórico'!$A$6:$A$305,"&lt;="&amp;'Parâmetros'!$B$2)&gt;='Parâmetros'!$B$12,MAX('Parâmetros'!$B$13,MIN('Parâmetros'!$B$14,IFERROR(AVERAGEIFS('Histórico'!$H$6:$H$305,'Histórico'!$B$6:$B$305,B996,'Histórico'!$L$6:$L$305,"OK",'Histórico'!$M$6:$M$305,MONTH(A996),'Histórico'!$A$6:$A$305,"&lt;="&amp;'Parâmetros'!$B$2)/AVERAGEIFS('Histórico'!$H$6:$H$305,'Histórico'!$B$6:$B$305,B996,'Histórico'!$L$6:$L$305,"OK",'Histórico'!$A$6:$A$305,"&lt;="&amp;'Parâmetros'!$B$2),1))),1))</f>
        <v/>
      </c>
      <c r="G996" s="45">
        <f>IF(OR(A996="",B996=""),"",MAX(0.1,1+SUMPRODUCT(--('Eventos'!$B$6:$B$105&lt;=EOMONTH(A996,0)),--('Eventos'!$C$6:$C$105&gt;=A996),--((('Eventos'!$D$6:$D$105=B996)+('Eventos'!$D$6:$D$105="TODOS"))&gt;0),--('Eventos'!$G$6:$G$105="Ativo"),--('Eventos'!$I$6:$I$105="OK"),'Eventos'!$F$6:$F$105)))</f>
        <v/>
      </c>
      <c r="H996" s="44">
        <f>IF(OR(B996="",E996=""),"",MAX(0,E996*F996*G996))</f>
        <v/>
      </c>
      <c r="I996" s="44">
        <f>IF(H996="","",H996*'Parâmetros'!$B$6)</f>
        <v/>
      </c>
      <c r="J996" s="44">
        <f>IF(H996="","",H996*'Parâmetros'!$B$7)</f>
        <v/>
      </c>
      <c r="K996" s="44">
        <f>IF(H996="","",H996*'Parâmetros'!$B$8)</f>
        <v/>
      </c>
      <c r="L996" s="44">
        <f>IF(H996="","",IF('Parâmetros'!$B$5="Conservador",I996,IF('Parâmetros'!$B$5="Otimista",K996,J996)))</f>
        <v/>
      </c>
      <c r="M996" s="46">
        <f>IF(B996="","",IF(COUNTIFS('Histórico'!$B$6:$B$305,B996,'Histórico'!$J$6:$J$305,"&lt;&gt;")&gt;='Parâmetros'!$B$10,AVERAGEIFS('Histórico'!$K$6:$K$305,'Histórico'!$B$6:$B$305,B996,'Histórico'!$J$6:$J$305,"&lt;&gt;"),'Parâmetros'!$B$9))</f>
        <v/>
      </c>
      <c r="N996" s="44">
        <f>IF(L996="","",MAX(0,L996*(1-M996)))</f>
        <v/>
      </c>
      <c r="O996" s="44">
        <f>IF(L996="","",L996*(1+M996))</f>
        <v/>
      </c>
      <c r="P996" s="44">
        <f>IF(L996="","",IF(INDEX('Parâmetros'!$E$18:$E$117,MATCH(B996,'Parâmetros'!$A$18:$A$117,0))="","",INDEX('Parâmetros'!$E$18:$E$117,MATCH(B996,'Parâmetros'!$A$18:$A$117,0))+N(INDEX('Parâmetros'!$F$18:$F$117,MATCH(B996,'Parâmetros'!$A$18:$A$117,0)))-SUMIFS($L$6:L996,$B$6:B996,B996,$A$6:A996,"&lt;="&amp;A996)))</f>
        <v/>
      </c>
      <c r="Q996" s="44">
        <f>IF(P996="","",MAX(0,-P996))</f>
        <v/>
      </c>
      <c r="R996" s="43">
        <f>IF(B996="","",IF(L996="","SEM BASE",IF(P996="","ESTOQUE NÃO INFORMADO",IF(P996&lt;0,"RUPTURA PREVISTA",IF(D996="Sem histórico","USAR DEMANDA INICIAL",IF(D996="Histórico insuficiente","HISTÓRICO INSUFICIENTE","OK"))))))</f>
        <v/>
      </c>
    </row>
    <row r="997">
      <c r="A997" s="42">
        <f>IF(B997="","",EDATE(EOMONTH('Parâmetros'!$B$2,0)+1,MOD(ROW()-6,12)))</f>
        <v/>
      </c>
      <c r="B99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97" s="43">
        <f>IF(B997="","",INDEX('Parâmetros'!$B$18:$B$117,MATCH(B997,'Parâmetros'!$A$18:$A$117,0)))</f>
        <v/>
      </c>
      <c r="D997" s="43">
        <f>IF(B997="","",INDEX('Parâmetros'!$I$18:$I$117,MATCH(B997,'Parâmetros'!$A$18:$A$117,0)))</f>
        <v/>
      </c>
      <c r="E997" s="44">
        <f>IF(B997="","",IF(COUNTIFS('Histórico'!$B$6:$B$305,B997,'Histórico'!$A$6:$A$305,"&gt;="&amp;EDATE(EOMONTH('Parâmetros'!$B$2,0)+1,-'Parâmetros'!$B$4),'Histórico'!$A$6:$A$305,"&lt;="&amp;'Parâmetros'!$B$2,'Histórico'!$L$6:$L$305,"OK")&gt;='Parâmetros'!$B$11,AVERAGEIFS('Histórico'!$H$6:$H$305,'Histórico'!$B$6:$B$305,B997,'Histórico'!$A$6:$A$305,"&gt;="&amp;EDATE(EOMONTH('Parâmetros'!$B$2,0)+1,-'Parâmetros'!$B$4),'Histórico'!$A$6:$A$305,"&lt;="&amp;'Parâmetros'!$B$2,'Histórico'!$L$6:$L$305,"OK"),IF(INDEX('Parâmetros'!$G$18:$G$117,MATCH(B997,'Parâmetros'!$A$18:$A$117,0))="","",INDEX('Parâmetros'!$G$18:$G$117,MATCH(B997,'Parâmetros'!$A$18:$A$117,0)))))</f>
        <v/>
      </c>
      <c r="F997" s="45">
        <f>IF(B997="","",IF(COUNTIFS('Histórico'!$B$6:$B$305,B997,'Histórico'!$L$6:$L$305,"OK",'Histórico'!$M$6:$M$305,MONTH(A997),'Histórico'!$A$6:$A$305,"&lt;="&amp;'Parâmetros'!$B$2)&gt;='Parâmetros'!$B$12,MAX('Parâmetros'!$B$13,MIN('Parâmetros'!$B$14,IFERROR(AVERAGEIFS('Histórico'!$H$6:$H$305,'Histórico'!$B$6:$B$305,B997,'Histórico'!$L$6:$L$305,"OK",'Histórico'!$M$6:$M$305,MONTH(A997),'Histórico'!$A$6:$A$305,"&lt;="&amp;'Parâmetros'!$B$2)/AVERAGEIFS('Histórico'!$H$6:$H$305,'Histórico'!$B$6:$B$305,B997,'Histórico'!$L$6:$L$305,"OK",'Histórico'!$A$6:$A$305,"&lt;="&amp;'Parâmetros'!$B$2),1))),1))</f>
        <v/>
      </c>
      <c r="G997" s="45">
        <f>IF(OR(A997="",B997=""),"",MAX(0.1,1+SUMPRODUCT(--('Eventos'!$B$6:$B$105&lt;=EOMONTH(A997,0)),--('Eventos'!$C$6:$C$105&gt;=A997),--((('Eventos'!$D$6:$D$105=B997)+('Eventos'!$D$6:$D$105="TODOS"))&gt;0),--('Eventos'!$G$6:$G$105="Ativo"),--('Eventos'!$I$6:$I$105="OK"),'Eventos'!$F$6:$F$105)))</f>
        <v/>
      </c>
      <c r="H997" s="44">
        <f>IF(OR(B997="",E997=""),"",MAX(0,E997*F997*G997))</f>
        <v/>
      </c>
      <c r="I997" s="44">
        <f>IF(H997="","",H997*'Parâmetros'!$B$6)</f>
        <v/>
      </c>
      <c r="J997" s="44">
        <f>IF(H997="","",H997*'Parâmetros'!$B$7)</f>
        <v/>
      </c>
      <c r="K997" s="44">
        <f>IF(H997="","",H997*'Parâmetros'!$B$8)</f>
        <v/>
      </c>
      <c r="L997" s="44">
        <f>IF(H997="","",IF('Parâmetros'!$B$5="Conservador",I997,IF('Parâmetros'!$B$5="Otimista",K997,J997)))</f>
        <v/>
      </c>
      <c r="M997" s="46">
        <f>IF(B997="","",IF(COUNTIFS('Histórico'!$B$6:$B$305,B997,'Histórico'!$J$6:$J$305,"&lt;&gt;")&gt;='Parâmetros'!$B$10,AVERAGEIFS('Histórico'!$K$6:$K$305,'Histórico'!$B$6:$B$305,B997,'Histórico'!$J$6:$J$305,"&lt;&gt;"),'Parâmetros'!$B$9))</f>
        <v/>
      </c>
      <c r="N997" s="44">
        <f>IF(L997="","",MAX(0,L997*(1-M997)))</f>
        <v/>
      </c>
      <c r="O997" s="44">
        <f>IF(L997="","",L997*(1+M997))</f>
        <v/>
      </c>
      <c r="P997" s="44">
        <f>IF(L997="","",IF(INDEX('Parâmetros'!$E$18:$E$117,MATCH(B997,'Parâmetros'!$A$18:$A$117,0))="","",INDEX('Parâmetros'!$E$18:$E$117,MATCH(B997,'Parâmetros'!$A$18:$A$117,0))+N(INDEX('Parâmetros'!$F$18:$F$117,MATCH(B997,'Parâmetros'!$A$18:$A$117,0)))-SUMIFS($L$6:L997,$B$6:B997,B997,$A$6:A997,"&lt;="&amp;A997)))</f>
        <v/>
      </c>
      <c r="Q997" s="44">
        <f>IF(P997="","",MAX(0,-P997))</f>
        <v/>
      </c>
      <c r="R997" s="43">
        <f>IF(B997="","",IF(L997="","SEM BASE",IF(P997="","ESTOQUE NÃO INFORMADO",IF(P997&lt;0,"RUPTURA PREVISTA",IF(D997="Sem histórico","USAR DEMANDA INICIAL",IF(D997="Histórico insuficiente","HISTÓRICO INSUFICIENTE","OK"))))))</f>
        <v/>
      </c>
    </row>
    <row r="998">
      <c r="A998" s="42">
        <f>IF(B998="","",EDATE(EOMONTH('Parâmetros'!$B$2,0)+1,MOD(ROW()-6,12)))</f>
        <v/>
      </c>
      <c r="B99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98" s="43">
        <f>IF(B998="","",INDEX('Parâmetros'!$B$18:$B$117,MATCH(B998,'Parâmetros'!$A$18:$A$117,0)))</f>
        <v/>
      </c>
      <c r="D998" s="43">
        <f>IF(B998="","",INDEX('Parâmetros'!$I$18:$I$117,MATCH(B998,'Parâmetros'!$A$18:$A$117,0)))</f>
        <v/>
      </c>
      <c r="E998" s="44">
        <f>IF(B998="","",IF(COUNTIFS('Histórico'!$B$6:$B$305,B998,'Histórico'!$A$6:$A$305,"&gt;="&amp;EDATE(EOMONTH('Parâmetros'!$B$2,0)+1,-'Parâmetros'!$B$4),'Histórico'!$A$6:$A$305,"&lt;="&amp;'Parâmetros'!$B$2,'Histórico'!$L$6:$L$305,"OK")&gt;='Parâmetros'!$B$11,AVERAGEIFS('Histórico'!$H$6:$H$305,'Histórico'!$B$6:$B$305,B998,'Histórico'!$A$6:$A$305,"&gt;="&amp;EDATE(EOMONTH('Parâmetros'!$B$2,0)+1,-'Parâmetros'!$B$4),'Histórico'!$A$6:$A$305,"&lt;="&amp;'Parâmetros'!$B$2,'Histórico'!$L$6:$L$305,"OK"),IF(INDEX('Parâmetros'!$G$18:$G$117,MATCH(B998,'Parâmetros'!$A$18:$A$117,0))="","",INDEX('Parâmetros'!$G$18:$G$117,MATCH(B998,'Parâmetros'!$A$18:$A$117,0)))))</f>
        <v/>
      </c>
      <c r="F998" s="45">
        <f>IF(B998="","",IF(COUNTIFS('Histórico'!$B$6:$B$305,B998,'Histórico'!$L$6:$L$305,"OK",'Histórico'!$M$6:$M$305,MONTH(A998),'Histórico'!$A$6:$A$305,"&lt;="&amp;'Parâmetros'!$B$2)&gt;='Parâmetros'!$B$12,MAX('Parâmetros'!$B$13,MIN('Parâmetros'!$B$14,IFERROR(AVERAGEIFS('Histórico'!$H$6:$H$305,'Histórico'!$B$6:$B$305,B998,'Histórico'!$L$6:$L$305,"OK",'Histórico'!$M$6:$M$305,MONTH(A998),'Histórico'!$A$6:$A$305,"&lt;="&amp;'Parâmetros'!$B$2)/AVERAGEIFS('Histórico'!$H$6:$H$305,'Histórico'!$B$6:$B$305,B998,'Histórico'!$L$6:$L$305,"OK",'Histórico'!$A$6:$A$305,"&lt;="&amp;'Parâmetros'!$B$2),1))),1))</f>
        <v/>
      </c>
      <c r="G998" s="45">
        <f>IF(OR(A998="",B998=""),"",MAX(0.1,1+SUMPRODUCT(--('Eventos'!$B$6:$B$105&lt;=EOMONTH(A998,0)),--('Eventos'!$C$6:$C$105&gt;=A998),--((('Eventos'!$D$6:$D$105=B998)+('Eventos'!$D$6:$D$105="TODOS"))&gt;0),--('Eventos'!$G$6:$G$105="Ativo"),--('Eventos'!$I$6:$I$105="OK"),'Eventos'!$F$6:$F$105)))</f>
        <v/>
      </c>
      <c r="H998" s="44">
        <f>IF(OR(B998="",E998=""),"",MAX(0,E998*F998*G998))</f>
        <v/>
      </c>
      <c r="I998" s="44">
        <f>IF(H998="","",H998*'Parâmetros'!$B$6)</f>
        <v/>
      </c>
      <c r="J998" s="44">
        <f>IF(H998="","",H998*'Parâmetros'!$B$7)</f>
        <v/>
      </c>
      <c r="K998" s="44">
        <f>IF(H998="","",H998*'Parâmetros'!$B$8)</f>
        <v/>
      </c>
      <c r="L998" s="44">
        <f>IF(H998="","",IF('Parâmetros'!$B$5="Conservador",I998,IF('Parâmetros'!$B$5="Otimista",K998,J998)))</f>
        <v/>
      </c>
      <c r="M998" s="46">
        <f>IF(B998="","",IF(COUNTIFS('Histórico'!$B$6:$B$305,B998,'Histórico'!$J$6:$J$305,"&lt;&gt;")&gt;='Parâmetros'!$B$10,AVERAGEIFS('Histórico'!$K$6:$K$305,'Histórico'!$B$6:$B$305,B998,'Histórico'!$J$6:$J$305,"&lt;&gt;"),'Parâmetros'!$B$9))</f>
        <v/>
      </c>
      <c r="N998" s="44">
        <f>IF(L998="","",MAX(0,L998*(1-M998)))</f>
        <v/>
      </c>
      <c r="O998" s="44">
        <f>IF(L998="","",L998*(1+M998))</f>
        <v/>
      </c>
      <c r="P998" s="44">
        <f>IF(L998="","",IF(INDEX('Parâmetros'!$E$18:$E$117,MATCH(B998,'Parâmetros'!$A$18:$A$117,0))="","",INDEX('Parâmetros'!$E$18:$E$117,MATCH(B998,'Parâmetros'!$A$18:$A$117,0))+N(INDEX('Parâmetros'!$F$18:$F$117,MATCH(B998,'Parâmetros'!$A$18:$A$117,0)))-SUMIFS($L$6:L998,$B$6:B998,B998,$A$6:A998,"&lt;="&amp;A998)))</f>
        <v/>
      </c>
      <c r="Q998" s="44">
        <f>IF(P998="","",MAX(0,-P998))</f>
        <v/>
      </c>
      <c r="R998" s="43">
        <f>IF(B998="","",IF(L998="","SEM BASE",IF(P998="","ESTOQUE NÃO INFORMADO",IF(P998&lt;0,"RUPTURA PREVISTA",IF(D998="Sem histórico","USAR DEMANDA INICIAL",IF(D998="Histórico insuficiente","HISTÓRICO INSUFICIENTE","OK"))))))</f>
        <v/>
      </c>
    </row>
    <row r="999">
      <c r="A999" s="42">
        <f>IF(B999="","",EDATE(EOMONTH('Parâmetros'!$B$2,0)+1,MOD(ROW()-6,12)))</f>
        <v/>
      </c>
      <c r="B99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999" s="43">
        <f>IF(B999="","",INDEX('Parâmetros'!$B$18:$B$117,MATCH(B999,'Parâmetros'!$A$18:$A$117,0)))</f>
        <v/>
      </c>
      <c r="D999" s="43">
        <f>IF(B999="","",INDEX('Parâmetros'!$I$18:$I$117,MATCH(B999,'Parâmetros'!$A$18:$A$117,0)))</f>
        <v/>
      </c>
      <c r="E999" s="44">
        <f>IF(B999="","",IF(COUNTIFS('Histórico'!$B$6:$B$305,B999,'Histórico'!$A$6:$A$305,"&gt;="&amp;EDATE(EOMONTH('Parâmetros'!$B$2,0)+1,-'Parâmetros'!$B$4),'Histórico'!$A$6:$A$305,"&lt;="&amp;'Parâmetros'!$B$2,'Histórico'!$L$6:$L$305,"OK")&gt;='Parâmetros'!$B$11,AVERAGEIFS('Histórico'!$H$6:$H$305,'Histórico'!$B$6:$B$305,B999,'Histórico'!$A$6:$A$305,"&gt;="&amp;EDATE(EOMONTH('Parâmetros'!$B$2,0)+1,-'Parâmetros'!$B$4),'Histórico'!$A$6:$A$305,"&lt;="&amp;'Parâmetros'!$B$2,'Histórico'!$L$6:$L$305,"OK"),IF(INDEX('Parâmetros'!$G$18:$G$117,MATCH(B999,'Parâmetros'!$A$18:$A$117,0))="","",INDEX('Parâmetros'!$G$18:$G$117,MATCH(B999,'Parâmetros'!$A$18:$A$117,0)))))</f>
        <v/>
      </c>
      <c r="F999" s="45">
        <f>IF(B999="","",IF(COUNTIFS('Histórico'!$B$6:$B$305,B999,'Histórico'!$L$6:$L$305,"OK",'Histórico'!$M$6:$M$305,MONTH(A999),'Histórico'!$A$6:$A$305,"&lt;="&amp;'Parâmetros'!$B$2)&gt;='Parâmetros'!$B$12,MAX('Parâmetros'!$B$13,MIN('Parâmetros'!$B$14,IFERROR(AVERAGEIFS('Histórico'!$H$6:$H$305,'Histórico'!$B$6:$B$305,B999,'Histórico'!$L$6:$L$305,"OK",'Histórico'!$M$6:$M$305,MONTH(A999),'Histórico'!$A$6:$A$305,"&lt;="&amp;'Parâmetros'!$B$2)/AVERAGEIFS('Histórico'!$H$6:$H$305,'Histórico'!$B$6:$B$305,B999,'Histórico'!$L$6:$L$305,"OK",'Histórico'!$A$6:$A$305,"&lt;="&amp;'Parâmetros'!$B$2),1))),1))</f>
        <v/>
      </c>
      <c r="G999" s="45">
        <f>IF(OR(A999="",B999=""),"",MAX(0.1,1+SUMPRODUCT(--('Eventos'!$B$6:$B$105&lt;=EOMONTH(A999,0)),--('Eventos'!$C$6:$C$105&gt;=A999),--((('Eventos'!$D$6:$D$105=B999)+('Eventos'!$D$6:$D$105="TODOS"))&gt;0),--('Eventos'!$G$6:$G$105="Ativo"),--('Eventos'!$I$6:$I$105="OK"),'Eventos'!$F$6:$F$105)))</f>
        <v/>
      </c>
      <c r="H999" s="44">
        <f>IF(OR(B999="",E999=""),"",MAX(0,E999*F999*G999))</f>
        <v/>
      </c>
      <c r="I999" s="44">
        <f>IF(H999="","",H999*'Parâmetros'!$B$6)</f>
        <v/>
      </c>
      <c r="J999" s="44">
        <f>IF(H999="","",H999*'Parâmetros'!$B$7)</f>
        <v/>
      </c>
      <c r="K999" s="44">
        <f>IF(H999="","",H999*'Parâmetros'!$B$8)</f>
        <v/>
      </c>
      <c r="L999" s="44">
        <f>IF(H999="","",IF('Parâmetros'!$B$5="Conservador",I999,IF('Parâmetros'!$B$5="Otimista",K999,J999)))</f>
        <v/>
      </c>
      <c r="M999" s="46">
        <f>IF(B999="","",IF(COUNTIFS('Histórico'!$B$6:$B$305,B999,'Histórico'!$J$6:$J$305,"&lt;&gt;")&gt;='Parâmetros'!$B$10,AVERAGEIFS('Histórico'!$K$6:$K$305,'Histórico'!$B$6:$B$305,B999,'Histórico'!$J$6:$J$305,"&lt;&gt;"),'Parâmetros'!$B$9))</f>
        <v/>
      </c>
      <c r="N999" s="44">
        <f>IF(L999="","",MAX(0,L999*(1-M999)))</f>
        <v/>
      </c>
      <c r="O999" s="44">
        <f>IF(L999="","",L999*(1+M999))</f>
        <v/>
      </c>
      <c r="P999" s="44">
        <f>IF(L999="","",IF(INDEX('Parâmetros'!$E$18:$E$117,MATCH(B999,'Parâmetros'!$A$18:$A$117,0))="","",INDEX('Parâmetros'!$E$18:$E$117,MATCH(B999,'Parâmetros'!$A$18:$A$117,0))+N(INDEX('Parâmetros'!$F$18:$F$117,MATCH(B999,'Parâmetros'!$A$18:$A$117,0)))-SUMIFS($L$6:L999,$B$6:B999,B999,$A$6:A999,"&lt;="&amp;A999)))</f>
        <v/>
      </c>
      <c r="Q999" s="44">
        <f>IF(P999="","",MAX(0,-P999))</f>
        <v/>
      </c>
      <c r="R999" s="43">
        <f>IF(B999="","",IF(L999="","SEM BASE",IF(P999="","ESTOQUE NÃO INFORMADO",IF(P999&lt;0,"RUPTURA PREVISTA",IF(D999="Sem histórico","USAR DEMANDA INICIAL",IF(D999="Histórico insuficiente","HISTÓRICO INSUFICIENTE","OK"))))))</f>
        <v/>
      </c>
    </row>
    <row r="1000">
      <c r="A1000" s="42">
        <f>IF(B1000="","",EDATE(EOMONTH('Parâmetros'!$B$2,0)+1,MOD(ROW()-6,12)))</f>
        <v/>
      </c>
      <c r="B100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00" s="43">
        <f>IF(B1000="","",INDEX('Parâmetros'!$B$18:$B$117,MATCH(B1000,'Parâmetros'!$A$18:$A$117,0)))</f>
        <v/>
      </c>
      <c r="D1000" s="43">
        <f>IF(B1000="","",INDEX('Parâmetros'!$I$18:$I$117,MATCH(B1000,'Parâmetros'!$A$18:$A$117,0)))</f>
        <v/>
      </c>
      <c r="E1000" s="44">
        <f>IF(B1000="","",IF(COUNTIFS('Histórico'!$B$6:$B$305,B1000,'Histórico'!$A$6:$A$305,"&gt;="&amp;EDATE(EOMONTH('Parâmetros'!$B$2,0)+1,-'Parâmetros'!$B$4),'Histórico'!$A$6:$A$305,"&lt;="&amp;'Parâmetros'!$B$2,'Histórico'!$L$6:$L$305,"OK")&gt;='Parâmetros'!$B$11,AVERAGEIFS('Histórico'!$H$6:$H$305,'Histórico'!$B$6:$B$305,B1000,'Histórico'!$A$6:$A$305,"&gt;="&amp;EDATE(EOMONTH('Parâmetros'!$B$2,0)+1,-'Parâmetros'!$B$4),'Histórico'!$A$6:$A$305,"&lt;="&amp;'Parâmetros'!$B$2,'Histórico'!$L$6:$L$305,"OK"),IF(INDEX('Parâmetros'!$G$18:$G$117,MATCH(B1000,'Parâmetros'!$A$18:$A$117,0))="","",INDEX('Parâmetros'!$G$18:$G$117,MATCH(B1000,'Parâmetros'!$A$18:$A$117,0)))))</f>
        <v/>
      </c>
      <c r="F1000" s="45">
        <f>IF(B1000="","",IF(COUNTIFS('Histórico'!$B$6:$B$305,B1000,'Histórico'!$L$6:$L$305,"OK",'Histórico'!$M$6:$M$305,MONTH(A1000),'Histórico'!$A$6:$A$305,"&lt;="&amp;'Parâmetros'!$B$2)&gt;='Parâmetros'!$B$12,MAX('Parâmetros'!$B$13,MIN('Parâmetros'!$B$14,IFERROR(AVERAGEIFS('Histórico'!$H$6:$H$305,'Histórico'!$B$6:$B$305,B1000,'Histórico'!$L$6:$L$305,"OK",'Histórico'!$M$6:$M$305,MONTH(A1000),'Histórico'!$A$6:$A$305,"&lt;="&amp;'Parâmetros'!$B$2)/AVERAGEIFS('Histórico'!$H$6:$H$305,'Histórico'!$B$6:$B$305,B1000,'Histórico'!$L$6:$L$305,"OK",'Histórico'!$A$6:$A$305,"&lt;="&amp;'Parâmetros'!$B$2),1))),1))</f>
        <v/>
      </c>
      <c r="G1000" s="45">
        <f>IF(OR(A1000="",B1000=""),"",MAX(0.1,1+SUMPRODUCT(--('Eventos'!$B$6:$B$105&lt;=EOMONTH(A1000,0)),--('Eventos'!$C$6:$C$105&gt;=A1000),--((('Eventos'!$D$6:$D$105=B1000)+('Eventos'!$D$6:$D$105="TODOS"))&gt;0),--('Eventos'!$G$6:$G$105="Ativo"),--('Eventos'!$I$6:$I$105="OK"),'Eventos'!$F$6:$F$105)))</f>
        <v/>
      </c>
      <c r="H1000" s="44">
        <f>IF(OR(B1000="",E1000=""),"",MAX(0,E1000*F1000*G1000))</f>
        <v/>
      </c>
      <c r="I1000" s="44">
        <f>IF(H1000="","",H1000*'Parâmetros'!$B$6)</f>
        <v/>
      </c>
      <c r="J1000" s="44">
        <f>IF(H1000="","",H1000*'Parâmetros'!$B$7)</f>
        <v/>
      </c>
      <c r="K1000" s="44">
        <f>IF(H1000="","",H1000*'Parâmetros'!$B$8)</f>
        <v/>
      </c>
      <c r="L1000" s="44">
        <f>IF(H1000="","",IF('Parâmetros'!$B$5="Conservador",I1000,IF('Parâmetros'!$B$5="Otimista",K1000,J1000)))</f>
        <v/>
      </c>
      <c r="M1000" s="46">
        <f>IF(B1000="","",IF(COUNTIFS('Histórico'!$B$6:$B$305,B1000,'Histórico'!$J$6:$J$305,"&lt;&gt;")&gt;='Parâmetros'!$B$10,AVERAGEIFS('Histórico'!$K$6:$K$305,'Histórico'!$B$6:$B$305,B1000,'Histórico'!$J$6:$J$305,"&lt;&gt;"),'Parâmetros'!$B$9))</f>
        <v/>
      </c>
      <c r="N1000" s="44">
        <f>IF(L1000="","",MAX(0,L1000*(1-M1000)))</f>
        <v/>
      </c>
      <c r="O1000" s="44">
        <f>IF(L1000="","",L1000*(1+M1000))</f>
        <v/>
      </c>
      <c r="P1000" s="44">
        <f>IF(L1000="","",IF(INDEX('Parâmetros'!$E$18:$E$117,MATCH(B1000,'Parâmetros'!$A$18:$A$117,0))="","",INDEX('Parâmetros'!$E$18:$E$117,MATCH(B1000,'Parâmetros'!$A$18:$A$117,0))+N(INDEX('Parâmetros'!$F$18:$F$117,MATCH(B1000,'Parâmetros'!$A$18:$A$117,0)))-SUMIFS($L$6:L1000,$B$6:B1000,B1000,$A$6:A1000,"&lt;="&amp;A1000)))</f>
        <v/>
      </c>
      <c r="Q1000" s="44">
        <f>IF(P1000="","",MAX(0,-P1000))</f>
        <v/>
      </c>
      <c r="R1000" s="43">
        <f>IF(B1000="","",IF(L1000="","SEM BASE",IF(P1000="","ESTOQUE NÃO INFORMADO",IF(P1000&lt;0,"RUPTURA PREVISTA",IF(D1000="Sem histórico","USAR DEMANDA INICIAL",IF(D1000="Histórico insuficiente","HISTÓRICO INSUFICIENTE","OK"))))))</f>
        <v/>
      </c>
    </row>
    <row r="1001">
      <c r="A1001" s="42">
        <f>IF(B1001="","",EDATE(EOMONTH('Parâmetros'!$B$2,0)+1,MOD(ROW()-6,12)))</f>
        <v/>
      </c>
      <c r="B100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01" s="43">
        <f>IF(B1001="","",INDEX('Parâmetros'!$B$18:$B$117,MATCH(B1001,'Parâmetros'!$A$18:$A$117,0)))</f>
        <v/>
      </c>
      <c r="D1001" s="43">
        <f>IF(B1001="","",INDEX('Parâmetros'!$I$18:$I$117,MATCH(B1001,'Parâmetros'!$A$18:$A$117,0)))</f>
        <v/>
      </c>
      <c r="E1001" s="44">
        <f>IF(B1001="","",IF(COUNTIFS('Histórico'!$B$6:$B$305,B1001,'Histórico'!$A$6:$A$305,"&gt;="&amp;EDATE(EOMONTH('Parâmetros'!$B$2,0)+1,-'Parâmetros'!$B$4),'Histórico'!$A$6:$A$305,"&lt;="&amp;'Parâmetros'!$B$2,'Histórico'!$L$6:$L$305,"OK")&gt;='Parâmetros'!$B$11,AVERAGEIFS('Histórico'!$H$6:$H$305,'Histórico'!$B$6:$B$305,B1001,'Histórico'!$A$6:$A$305,"&gt;="&amp;EDATE(EOMONTH('Parâmetros'!$B$2,0)+1,-'Parâmetros'!$B$4),'Histórico'!$A$6:$A$305,"&lt;="&amp;'Parâmetros'!$B$2,'Histórico'!$L$6:$L$305,"OK"),IF(INDEX('Parâmetros'!$G$18:$G$117,MATCH(B1001,'Parâmetros'!$A$18:$A$117,0))="","",INDEX('Parâmetros'!$G$18:$G$117,MATCH(B1001,'Parâmetros'!$A$18:$A$117,0)))))</f>
        <v/>
      </c>
      <c r="F1001" s="45">
        <f>IF(B1001="","",IF(COUNTIFS('Histórico'!$B$6:$B$305,B1001,'Histórico'!$L$6:$L$305,"OK",'Histórico'!$M$6:$M$305,MONTH(A1001),'Histórico'!$A$6:$A$305,"&lt;="&amp;'Parâmetros'!$B$2)&gt;='Parâmetros'!$B$12,MAX('Parâmetros'!$B$13,MIN('Parâmetros'!$B$14,IFERROR(AVERAGEIFS('Histórico'!$H$6:$H$305,'Histórico'!$B$6:$B$305,B1001,'Histórico'!$L$6:$L$305,"OK",'Histórico'!$M$6:$M$305,MONTH(A1001),'Histórico'!$A$6:$A$305,"&lt;="&amp;'Parâmetros'!$B$2)/AVERAGEIFS('Histórico'!$H$6:$H$305,'Histórico'!$B$6:$B$305,B1001,'Histórico'!$L$6:$L$305,"OK",'Histórico'!$A$6:$A$305,"&lt;="&amp;'Parâmetros'!$B$2),1))),1))</f>
        <v/>
      </c>
      <c r="G1001" s="45">
        <f>IF(OR(A1001="",B1001=""),"",MAX(0.1,1+SUMPRODUCT(--('Eventos'!$B$6:$B$105&lt;=EOMONTH(A1001,0)),--('Eventos'!$C$6:$C$105&gt;=A1001),--((('Eventos'!$D$6:$D$105=B1001)+('Eventos'!$D$6:$D$105="TODOS"))&gt;0),--('Eventos'!$G$6:$G$105="Ativo"),--('Eventos'!$I$6:$I$105="OK"),'Eventos'!$F$6:$F$105)))</f>
        <v/>
      </c>
      <c r="H1001" s="44">
        <f>IF(OR(B1001="",E1001=""),"",MAX(0,E1001*F1001*G1001))</f>
        <v/>
      </c>
      <c r="I1001" s="44">
        <f>IF(H1001="","",H1001*'Parâmetros'!$B$6)</f>
        <v/>
      </c>
      <c r="J1001" s="44">
        <f>IF(H1001="","",H1001*'Parâmetros'!$B$7)</f>
        <v/>
      </c>
      <c r="K1001" s="44">
        <f>IF(H1001="","",H1001*'Parâmetros'!$B$8)</f>
        <v/>
      </c>
      <c r="L1001" s="44">
        <f>IF(H1001="","",IF('Parâmetros'!$B$5="Conservador",I1001,IF('Parâmetros'!$B$5="Otimista",K1001,J1001)))</f>
        <v/>
      </c>
      <c r="M1001" s="46">
        <f>IF(B1001="","",IF(COUNTIFS('Histórico'!$B$6:$B$305,B1001,'Histórico'!$J$6:$J$305,"&lt;&gt;")&gt;='Parâmetros'!$B$10,AVERAGEIFS('Histórico'!$K$6:$K$305,'Histórico'!$B$6:$B$305,B1001,'Histórico'!$J$6:$J$305,"&lt;&gt;"),'Parâmetros'!$B$9))</f>
        <v/>
      </c>
      <c r="N1001" s="44">
        <f>IF(L1001="","",MAX(0,L1001*(1-M1001)))</f>
        <v/>
      </c>
      <c r="O1001" s="44">
        <f>IF(L1001="","",L1001*(1+M1001))</f>
        <v/>
      </c>
      <c r="P1001" s="44">
        <f>IF(L1001="","",IF(INDEX('Parâmetros'!$E$18:$E$117,MATCH(B1001,'Parâmetros'!$A$18:$A$117,0))="","",INDEX('Parâmetros'!$E$18:$E$117,MATCH(B1001,'Parâmetros'!$A$18:$A$117,0))+N(INDEX('Parâmetros'!$F$18:$F$117,MATCH(B1001,'Parâmetros'!$A$18:$A$117,0)))-SUMIFS($L$6:L1001,$B$6:B1001,B1001,$A$6:A1001,"&lt;="&amp;A1001)))</f>
        <v/>
      </c>
      <c r="Q1001" s="44">
        <f>IF(P1001="","",MAX(0,-P1001))</f>
        <v/>
      </c>
      <c r="R1001" s="43">
        <f>IF(B1001="","",IF(L1001="","SEM BASE",IF(P1001="","ESTOQUE NÃO INFORMADO",IF(P1001&lt;0,"RUPTURA PREVISTA",IF(D1001="Sem histórico","USAR DEMANDA INICIAL",IF(D1001="Histórico insuficiente","HISTÓRICO INSUFICIENTE","OK"))))))</f>
        <v/>
      </c>
    </row>
    <row r="1002">
      <c r="A1002" s="42">
        <f>IF(B1002="","",EDATE(EOMONTH('Parâmetros'!$B$2,0)+1,MOD(ROW()-6,12)))</f>
        <v/>
      </c>
      <c r="B100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02" s="43">
        <f>IF(B1002="","",INDEX('Parâmetros'!$B$18:$B$117,MATCH(B1002,'Parâmetros'!$A$18:$A$117,0)))</f>
        <v/>
      </c>
      <c r="D1002" s="43">
        <f>IF(B1002="","",INDEX('Parâmetros'!$I$18:$I$117,MATCH(B1002,'Parâmetros'!$A$18:$A$117,0)))</f>
        <v/>
      </c>
      <c r="E1002" s="44">
        <f>IF(B1002="","",IF(COUNTIFS('Histórico'!$B$6:$B$305,B1002,'Histórico'!$A$6:$A$305,"&gt;="&amp;EDATE(EOMONTH('Parâmetros'!$B$2,0)+1,-'Parâmetros'!$B$4),'Histórico'!$A$6:$A$305,"&lt;="&amp;'Parâmetros'!$B$2,'Histórico'!$L$6:$L$305,"OK")&gt;='Parâmetros'!$B$11,AVERAGEIFS('Histórico'!$H$6:$H$305,'Histórico'!$B$6:$B$305,B1002,'Histórico'!$A$6:$A$305,"&gt;="&amp;EDATE(EOMONTH('Parâmetros'!$B$2,0)+1,-'Parâmetros'!$B$4),'Histórico'!$A$6:$A$305,"&lt;="&amp;'Parâmetros'!$B$2,'Histórico'!$L$6:$L$305,"OK"),IF(INDEX('Parâmetros'!$G$18:$G$117,MATCH(B1002,'Parâmetros'!$A$18:$A$117,0))="","",INDEX('Parâmetros'!$G$18:$G$117,MATCH(B1002,'Parâmetros'!$A$18:$A$117,0)))))</f>
        <v/>
      </c>
      <c r="F1002" s="45">
        <f>IF(B1002="","",IF(COUNTIFS('Histórico'!$B$6:$B$305,B1002,'Histórico'!$L$6:$L$305,"OK",'Histórico'!$M$6:$M$305,MONTH(A1002),'Histórico'!$A$6:$A$305,"&lt;="&amp;'Parâmetros'!$B$2)&gt;='Parâmetros'!$B$12,MAX('Parâmetros'!$B$13,MIN('Parâmetros'!$B$14,IFERROR(AVERAGEIFS('Histórico'!$H$6:$H$305,'Histórico'!$B$6:$B$305,B1002,'Histórico'!$L$6:$L$305,"OK",'Histórico'!$M$6:$M$305,MONTH(A1002),'Histórico'!$A$6:$A$305,"&lt;="&amp;'Parâmetros'!$B$2)/AVERAGEIFS('Histórico'!$H$6:$H$305,'Histórico'!$B$6:$B$305,B1002,'Histórico'!$L$6:$L$305,"OK",'Histórico'!$A$6:$A$305,"&lt;="&amp;'Parâmetros'!$B$2),1))),1))</f>
        <v/>
      </c>
      <c r="G1002" s="45">
        <f>IF(OR(A1002="",B1002=""),"",MAX(0.1,1+SUMPRODUCT(--('Eventos'!$B$6:$B$105&lt;=EOMONTH(A1002,0)),--('Eventos'!$C$6:$C$105&gt;=A1002),--((('Eventos'!$D$6:$D$105=B1002)+('Eventos'!$D$6:$D$105="TODOS"))&gt;0),--('Eventos'!$G$6:$G$105="Ativo"),--('Eventos'!$I$6:$I$105="OK"),'Eventos'!$F$6:$F$105)))</f>
        <v/>
      </c>
      <c r="H1002" s="44">
        <f>IF(OR(B1002="",E1002=""),"",MAX(0,E1002*F1002*G1002))</f>
        <v/>
      </c>
      <c r="I1002" s="44">
        <f>IF(H1002="","",H1002*'Parâmetros'!$B$6)</f>
        <v/>
      </c>
      <c r="J1002" s="44">
        <f>IF(H1002="","",H1002*'Parâmetros'!$B$7)</f>
        <v/>
      </c>
      <c r="K1002" s="44">
        <f>IF(H1002="","",H1002*'Parâmetros'!$B$8)</f>
        <v/>
      </c>
      <c r="L1002" s="44">
        <f>IF(H1002="","",IF('Parâmetros'!$B$5="Conservador",I1002,IF('Parâmetros'!$B$5="Otimista",K1002,J1002)))</f>
        <v/>
      </c>
      <c r="M1002" s="46">
        <f>IF(B1002="","",IF(COUNTIFS('Histórico'!$B$6:$B$305,B1002,'Histórico'!$J$6:$J$305,"&lt;&gt;")&gt;='Parâmetros'!$B$10,AVERAGEIFS('Histórico'!$K$6:$K$305,'Histórico'!$B$6:$B$305,B1002,'Histórico'!$J$6:$J$305,"&lt;&gt;"),'Parâmetros'!$B$9))</f>
        <v/>
      </c>
      <c r="N1002" s="44">
        <f>IF(L1002="","",MAX(0,L1002*(1-M1002)))</f>
        <v/>
      </c>
      <c r="O1002" s="44">
        <f>IF(L1002="","",L1002*(1+M1002))</f>
        <v/>
      </c>
      <c r="P1002" s="44">
        <f>IF(L1002="","",IF(INDEX('Parâmetros'!$E$18:$E$117,MATCH(B1002,'Parâmetros'!$A$18:$A$117,0))="","",INDEX('Parâmetros'!$E$18:$E$117,MATCH(B1002,'Parâmetros'!$A$18:$A$117,0))+N(INDEX('Parâmetros'!$F$18:$F$117,MATCH(B1002,'Parâmetros'!$A$18:$A$117,0)))-SUMIFS($L$6:L1002,$B$6:B1002,B1002,$A$6:A1002,"&lt;="&amp;A1002)))</f>
        <v/>
      </c>
      <c r="Q1002" s="44">
        <f>IF(P1002="","",MAX(0,-P1002))</f>
        <v/>
      </c>
      <c r="R1002" s="43">
        <f>IF(B1002="","",IF(L1002="","SEM BASE",IF(P1002="","ESTOQUE NÃO INFORMADO",IF(P1002&lt;0,"RUPTURA PREVISTA",IF(D1002="Sem histórico","USAR DEMANDA INICIAL",IF(D1002="Histórico insuficiente","HISTÓRICO INSUFICIENTE","OK"))))))</f>
        <v/>
      </c>
    </row>
    <row r="1003">
      <c r="A1003" s="42">
        <f>IF(B1003="","",EDATE(EOMONTH('Parâmetros'!$B$2,0)+1,MOD(ROW()-6,12)))</f>
        <v/>
      </c>
      <c r="B100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03" s="43">
        <f>IF(B1003="","",INDEX('Parâmetros'!$B$18:$B$117,MATCH(B1003,'Parâmetros'!$A$18:$A$117,0)))</f>
        <v/>
      </c>
      <c r="D1003" s="43">
        <f>IF(B1003="","",INDEX('Parâmetros'!$I$18:$I$117,MATCH(B1003,'Parâmetros'!$A$18:$A$117,0)))</f>
        <v/>
      </c>
      <c r="E1003" s="44">
        <f>IF(B1003="","",IF(COUNTIFS('Histórico'!$B$6:$B$305,B1003,'Histórico'!$A$6:$A$305,"&gt;="&amp;EDATE(EOMONTH('Parâmetros'!$B$2,0)+1,-'Parâmetros'!$B$4),'Histórico'!$A$6:$A$305,"&lt;="&amp;'Parâmetros'!$B$2,'Histórico'!$L$6:$L$305,"OK")&gt;='Parâmetros'!$B$11,AVERAGEIFS('Histórico'!$H$6:$H$305,'Histórico'!$B$6:$B$305,B1003,'Histórico'!$A$6:$A$305,"&gt;="&amp;EDATE(EOMONTH('Parâmetros'!$B$2,0)+1,-'Parâmetros'!$B$4),'Histórico'!$A$6:$A$305,"&lt;="&amp;'Parâmetros'!$B$2,'Histórico'!$L$6:$L$305,"OK"),IF(INDEX('Parâmetros'!$G$18:$G$117,MATCH(B1003,'Parâmetros'!$A$18:$A$117,0))="","",INDEX('Parâmetros'!$G$18:$G$117,MATCH(B1003,'Parâmetros'!$A$18:$A$117,0)))))</f>
        <v/>
      </c>
      <c r="F1003" s="45">
        <f>IF(B1003="","",IF(COUNTIFS('Histórico'!$B$6:$B$305,B1003,'Histórico'!$L$6:$L$305,"OK",'Histórico'!$M$6:$M$305,MONTH(A1003),'Histórico'!$A$6:$A$305,"&lt;="&amp;'Parâmetros'!$B$2)&gt;='Parâmetros'!$B$12,MAX('Parâmetros'!$B$13,MIN('Parâmetros'!$B$14,IFERROR(AVERAGEIFS('Histórico'!$H$6:$H$305,'Histórico'!$B$6:$B$305,B1003,'Histórico'!$L$6:$L$305,"OK",'Histórico'!$M$6:$M$305,MONTH(A1003),'Histórico'!$A$6:$A$305,"&lt;="&amp;'Parâmetros'!$B$2)/AVERAGEIFS('Histórico'!$H$6:$H$305,'Histórico'!$B$6:$B$305,B1003,'Histórico'!$L$6:$L$305,"OK",'Histórico'!$A$6:$A$305,"&lt;="&amp;'Parâmetros'!$B$2),1))),1))</f>
        <v/>
      </c>
      <c r="G1003" s="45">
        <f>IF(OR(A1003="",B1003=""),"",MAX(0.1,1+SUMPRODUCT(--('Eventos'!$B$6:$B$105&lt;=EOMONTH(A1003,0)),--('Eventos'!$C$6:$C$105&gt;=A1003),--((('Eventos'!$D$6:$D$105=B1003)+('Eventos'!$D$6:$D$105="TODOS"))&gt;0),--('Eventos'!$G$6:$G$105="Ativo"),--('Eventos'!$I$6:$I$105="OK"),'Eventos'!$F$6:$F$105)))</f>
        <v/>
      </c>
      <c r="H1003" s="44">
        <f>IF(OR(B1003="",E1003=""),"",MAX(0,E1003*F1003*G1003))</f>
        <v/>
      </c>
      <c r="I1003" s="44">
        <f>IF(H1003="","",H1003*'Parâmetros'!$B$6)</f>
        <v/>
      </c>
      <c r="J1003" s="44">
        <f>IF(H1003="","",H1003*'Parâmetros'!$B$7)</f>
        <v/>
      </c>
      <c r="K1003" s="44">
        <f>IF(H1003="","",H1003*'Parâmetros'!$B$8)</f>
        <v/>
      </c>
      <c r="L1003" s="44">
        <f>IF(H1003="","",IF('Parâmetros'!$B$5="Conservador",I1003,IF('Parâmetros'!$B$5="Otimista",K1003,J1003)))</f>
        <v/>
      </c>
      <c r="M1003" s="46">
        <f>IF(B1003="","",IF(COUNTIFS('Histórico'!$B$6:$B$305,B1003,'Histórico'!$J$6:$J$305,"&lt;&gt;")&gt;='Parâmetros'!$B$10,AVERAGEIFS('Histórico'!$K$6:$K$305,'Histórico'!$B$6:$B$305,B1003,'Histórico'!$J$6:$J$305,"&lt;&gt;"),'Parâmetros'!$B$9))</f>
        <v/>
      </c>
      <c r="N1003" s="44">
        <f>IF(L1003="","",MAX(0,L1003*(1-M1003)))</f>
        <v/>
      </c>
      <c r="O1003" s="44">
        <f>IF(L1003="","",L1003*(1+M1003))</f>
        <v/>
      </c>
      <c r="P1003" s="44">
        <f>IF(L1003="","",IF(INDEX('Parâmetros'!$E$18:$E$117,MATCH(B1003,'Parâmetros'!$A$18:$A$117,0))="","",INDEX('Parâmetros'!$E$18:$E$117,MATCH(B1003,'Parâmetros'!$A$18:$A$117,0))+N(INDEX('Parâmetros'!$F$18:$F$117,MATCH(B1003,'Parâmetros'!$A$18:$A$117,0)))-SUMIFS($L$6:L1003,$B$6:B1003,B1003,$A$6:A1003,"&lt;="&amp;A1003)))</f>
        <v/>
      </c>
      <c r="Q1003" s="44">
        <f>IF(P1003="","",MAX(0,-P1003))</f>
        <v/>
      </c>
      <c r="R1003" s="43">
        <f>IF(B1003="","",IF(L1003="","SEM BASE",IF(P1003="","ESTOQUE NÃO INFORMADO",IF(P1003&lt;0,"RUPTURA PREVISTA",IF(D1003="Sem histórico","USAR DEMANDA INICIAL",IF(D1003="Histórico insuficiente","HISTÓRICO INSUFICIENTE","OK"))))))</f>
        <v/>
      </c>
    </row>
    <row r="1004">
      <c r="A1004" s="42">
        <f>IF(B1004="","",EDATE(EOMONTH('Parâmetros'!$B$2,0)+1,MOD(ROW()-6,12)))</f>
        <v/>
      </c>
      <c r="B100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04" s="43">
        <f>IF(B1004="","",INDEX('Parâmetros'!$B$18:$B$117,MATCH(B1004,'Parâmetros'!$A$18:$A$117,0)))</f>
        <v/>
      </c>
      <c r="D1004" s="43">
        <f>IF(B1004="","",INDEX('Parâmetros'!$I$18:$I$117,MATCH(B1004,'Parâmetros'!$A$18:$A$117,0)))</f>
        <v/>
      </c>
      <c r="E1004" s="44">
        <f>IF(B1004="","",IF(COUNTIFS('Histórico'!$B$6:$B$305,B1004,'Histórico'!$A$6:$A$305,"&gt;="&amp;EDATE(EOMONTH('Parâmetros'!$B$2,0)+1,-'Parâmetros'!$B$4),'Histórico'!$A$6:$A$305,"&lt;="&amp;'Parâmetros'!$B$2,'Histórico'!$L$6:$L$305,"OK")&gt;='Parâmetros'!$B$11,AVERAGEIFS('Histórico'!$H$6:$H$305,'Histórico'!$B$6:$B$305,B1004,'Histórico'!$A$6:$A$305,"&gt;="&amp;EDATE(EOMONTH('Parâmetros'!$B$2,0)+1,-'Parâmetros'!$B$4),'Histórico'!$A$6:$A$305,"&lt;="&amp;'Parâmetros'!$B$2,'Histórico'!$L$6:$L$305,"OK"),IF(INDEX('Parâmetros'!$G$18:$G$117,MATCH(B1004,'Parâmetros'!$A$18:$A$117,0))="","",INDEX('Parâmetros'!$G$18:$G$117,MATCH(B1004,'Parâmetros'!$A$18:$A$117,0)))))</f>
        <v/>
      </c>
      <c r="F1004" s="45">
        <f>IF(B1004="","",IF(COUNTIFS('Histórico'!$B$6:$B$305,B1004,'Histórico'!$L$6:$L$305,"OK",'Histórico'!$M$6:$M$305,MONTH(A1004),'Histórico'!$A$6:$A$305,"&lt;="&amp;'Parâmetros'!$B$2)&gt;='Parâmetros'!$B$12,MAX('Parâmetros'!$B$13,MIN('Parâmetros'!$B$14,IFERROR(AVERAGEIFS('Histórico'!$H$6:$H$305,'Histórico'!$B$6:$B$305,B1004,'Histórico'!$L$6:$L$305,"OK",'Histórico'!$M$6:$M$305,MONTH(A1004),'Histórico'!$A$6:$A$305,"&lt;="&amp;'Parâmetros'!$B$2)/AVERAGEIFS('Histórico'!$H$6:$H$305,'Histórico'!$B$6:$B$305,B1004,'Histórico'!$L$6:$L$305,"OK",'Histórico'!$A$6:$A$305,"&lt;="&amp;'Parâmetros'!$B$2),1))),1))</f>
        <v/>
      </c>
      <c r="G1004" s="45">
        <f>IF(OR(A1004="",B1004=""),"",MAX(0.1,1+SUMPRODUCT(--('Eventos'!$B$6:$B$105&lt;=EOMONTH(A1004,0)),--('Eventos'!$C$6:$C$105&gt;=A1004),--((('Eventos'!$D$6:$D$105=B1004)+('Eventos'!$D$6:$D$105="TODOS"))&gt;0),--('Eventos'!$G$6:$G$105="Ativo"),--('Eventos'!$I$6:$I$105="OK"),'Eventos'!$F$6:$F$105)))</f>
        <v/>
      </c>
      <c r="H1004" s="44">
        <f>IF(OR(B1004="",E1004=""),"",MAX(0,E1004*F1004*G1004))</f>
        <v/>
      </c>
      <c r="I1004" s="44">
        <f>IF(H1004="","",H1004*'Parâmetros'!$B$6)</f>
        <v/>
      </c>
      <c r="J1004" s="44">
        <f>IF(H1004="","",H1004*'Parâmetros'!$B$7)</f>
        <v/>
      </c>
      <c r="K1004" s="44">
        <f>IF(H1004="","",H1004*'Parâmetros'!$B$8)</f>
        <v/>
      </c>
      <c r="L1004" s="44">
        <f>IF(H1004="","",IF('Parâmetros'!$B$5="Conservador",I1004,IF('Parâmetros'!$B$5="Otimista",K1004,J1004)))</f>
        <v/>
      </c>
      <c r="M1004" s="46">
        <f>IF(B1004="","",IF(COUNTIFS('Histórico'!$B$6:$B$305,B1004,'Histórico'!$J$6:$J$305,"&lt;&gt;")&gt;='Parâmetros'!$B$10,AVERAGEIFS('Histórico'!$K$6:$K$305,'Histórico'!$B$6:$B$305,B1004,'Histórico'!$J$6:$J$305,"&lt;&gt;"),'Parâmetros'!$B$9))</f>
        <v/>
      </c>
      <c r="N1004" s="44">
        <f>IF(L1004="","",MAX(0,L1004*(1-M1004)))</f>
        <v/>
      </c>
      <c r="O1004" s="44">
        <f>IF(L1004="","",L1004*(1+M1004))</f>
        <v/>
      </c>
      <c r="P1004" s="44">
        <f>IF(L1004="","",IF(INDEX('Parâmetros'!$E$18:$E$117,MATCH(B1004,'Parâmetros'!$A$18:$A$117,0))="","",INDEX('Parâmetros'!$E$18:$E$117,MATCH(B1004,'Parâmetros'!$A$18:$A$117,0))+N(INDEX('Parâmetros'!$F$18:$F$117,MATCH(B1004,'Parâmetros'!$A$18:$A$117,0)))-SUMIFS($L$6:L1004,$B$6:B1004,B1004,$A$6:A1004,"&lt;="&amp;A1004)))</f>
        <v/>
      </c>
      <c r="Q1004" s="44">
        <f>IF(P1004="","",MAX(0,-P1004))</f>
        <v/>
      </c>
      <c r="R1004" s="43">
        <f>IF(B1004="","",IF(L1004="","SEM BASE",IF(P1004="","ESTOQUE NÃO INFORMADO",IF(P1004&lt;0,"RUPTURA PREVISTA",IF(D1004="Sem histórico","USAR DEMANDA INICIAL",IF(D1004="Histórico insuficiente","HISTÓRICO INSUFICIENTE","OK"))))))</f>
        <v/>
      </c>
    </row>
    <row r="1005">
      <c r="A1005" s="42">
        <f>IF(B1005="","",EDATE(EOMONTH('Parâmetros'!$B$2,0)+1,MOD(ROW()-6,12)))</f>
        <v/>
      </c>
      <c r="B100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05" s="43">
        <f>IF(B1005="","",INDEX('Parâmetros'!$B$18:$B$117,MATCH(B1005,'Parâmetros'!$A$18:$A$117,0)))</f>
        <v/>
      </c>
      <c r="D1005" s="43">
        <f>IF(B1005="","",INDEX('Parâmetros'!$I$18:$I$117,MATCH(B1005,'Parâmetros'!$A$18:$A$117,0)))</f>
        <v/>
      </c>
      <c r="E1005" s="44">
        <f>IF(B1005="","",IF(COUNTIFS('Histórico'!$B$6:$B$305,B1005,'Histórico'!$A$6:$A$305,"&gt;="&amp;EDATE(EOMONTH('Parâmetros'!$B$2,0)+1,-'Parâmetros'!$B$4),'Histórico'!$A$6:$A$305,"&lt;="&amp;'Parâmetros'!$B$2,'Histórico'!$L$6:$L$305,"OK")&gt;='Parâmetros'!$B$11,AVERAGEIFS('Histórico'!$H$6:$H$305,'Histórico'!$B$6:$B$305,B1005,'Histórico'!$A$6:$A$305,"&gt;="&amp;EDATE(EOMONTH('Parâmetros'!$B$2,0)+1,-'Parâmetros'!$B$4),'Histórico'!$A$6:$A$305,"&lt;="&amp;'Parâmetros'!$B$2,'Histórico'!$L$6:$L$305,"OK"),IF(INDEX('Parâmetros'!$G$18:$G$117,MATCH(B1005,'Parâmetros'!$A$18:$A$117,0))="","",INDEX('Parâmetros'!$G$18:$G$117,MATCH(B1005,'Parâmetros'!$A$18:$A$117,0)))))</f>
        <v/>
      </c>
      <c r="F1005" s="45">
        <f>IF(B1005="","",IF(COUNTIFS('Histórico'!$B$6:$B$305,B1005,'Histórico'!$L$6:$L$305,"OK",'Histórico'!$M$6:$M$305,MONTH(A1005),'Histórico'!$A$6:$A$305,"&lt;="&amp;'Parâmetros'!$B$2)&gt;='Parâmetros'!$B$12,MAX('Parâmetros'!$B$13,MIN('Parâmetros'!$B$14,IFERROR(AVERAGEIFS('Histórico'!$H$6:$H$305,'Histórico'!$B$6:$B$305,B1005,'Histórico'!$L$6:$L$305,"OK",'Histórico'!$M$6:$M$305,MONTH(A1005),'Histórico'!$A$6:$A$305,"&lt;="&amp;'Parâmetros'!$B$2)/AVERAGEIFS('Histórico'!$H$6:$H$305,'Histórico'!$B$6:$B$305,B1005,'Histórico'!$L$6:$L$305,"OK",'Histórico'!$A$6:$A$305,"&lt;="&amp;'Parâmetros'!$B$2),1))),1))</f>
        <v/>
      </c>
      <c r="G1005" s="45">
        <f>IF(OR(A1005="",B1005=""),"",MAX(0.1,1+SUMPRODUCT(--('Eventos'!$B$6:$B$105&lt;=EOMONTH(A1005,0)),--('Eventos'!$C$6:$C$105&gt;=A1005),--((('Eventos'!$D$6:$D$105=B1005)+('Eventos'!$D$6:$D$105="TODOS"))&gt;0),--('Eventos'!$G$6:$G$105="Ativo"),--('Eventos'!$I$6:$I$105="OK"),'Eventos'!$F$6:$F$105)))</f>
        <v/>
      </c>
      <c r="H1005" s="44">
        <f>IF(OR(B1005="",E1005=""),"",MAX(0,E1005*F1005*G1005))</f>
        <v/>
      </c>
      <c r="I1005" s="44">
        <f>IF(H1005="","",H1005*'Parâmetros'!$B$6)</f>
        <v/>
      </c>
      <c r="J1005" s="44">
        <f>IF(H1005="","",H1005*'Parâmetros'!$B$7)</f>
        <v/>
      </c>
      <c r="K1005" s="44">
        <f>IF(H1005="","",H1005*'Parâmetros'!$B$8)</f>
        <v/>
      </c>
      <c r="L1005" s="44">
        <f>IF(H1005="","",IF('Parâmetros'!$B$5="Conservador",I1005,IF('Parâmetros'!$B$5="Otimista",K1005,J1005)))</f>
        <v/>
      </c>
      <c r="M1005" s="46">
        <f>IF(B1005="","",IF(COUNTIFS('Histórico'!$B$6:$B$305,B1005,'Histórico'!$J$6:$J$305,"&lt;&gt;")&gt;='Parâmetros'!$B$10,AVERAGEIFS('Histórico'!$K$6:$K$305,'Histórico'!$B$6:$B$305,B1005,'Histórico'!$J$6:$J$305,"&lt;&gt;"),'Parâmetros'!$B$9))</f>
        <v/>
      </c>
      <c r="N1005" s="44">
        <f>IF(L1005="","",MAX(0,L1005*(1-M1005)))</f>
        <v/>
      </c>
      <c r="O1005" s="44">
        <f>IF(L1005="","",L1005*(1+M1005))</f>
        <v/>
      </c>
      <c r="P1005" s="44">
        <f>IF(L1005="","",IF(INDEX('Parâmetros'!$E$18:$E$117,MATCH(B1005,'Parâmetros'!$A$18:$A$117,0))="","",INDEX('Parâmetros'!$E$18:$E$117,MATCH(B1005,'Parâmetros'!$A$18:$A$117,0))+N(INDEX('Parâmetros'!$F$18:$F$117,MATCH(B1005,'Parâmetros'!$A$18:$A$117,0)))-SUMIFS($L$6:L1005,$B$6:B1005,B1005,$A$6:A1005,"&lt;="&amp;A1005)))</f>
        <v/>
      </c>
      <c r="Q1005" s="44">
        <f>IF(P1005="","",MAX(0,-P1005))</f>
        <v/>
      </c>
      <c r="R1005" s="43">
        <f>IF(B1005="","",IF(L1005="","SEM BASE",IF(P1005="","ESTOQUE NÃO INFORMADO",IF(P1005&lt;0,"RUPTURA PREVISTA",IF(D1005="Sem histórico","USAR DEMANDA INICIAL",IF(D1005="Histórico insuficiente","HISTÓRICO INSUFICIENTE","OK"))))))</f>
        <v/>
      </c>
    </row>
    <row r="1006">
      <c r="A1006" s="42">
        <f>IF(B1006="","",EDATE(EOMONTH('Parâmetros'!$B$2,0)+1,MOD(ROW()-6,12)))</f>
        <v/>
      </c>
      <c r="B100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06" s="43">
        <f>IF(B1006="","",INDEX('Parâmetros'!$B$18:$B$117,MATCH(B1006,'Parâmetros'!$A$18:$A$117,0)))</f>
        <v/>
      </c>
      <c r="D1006" s="43">
        <f>IF(B1006="","",INDEX('Parâmetros'!$I$18:$I$117,MATCH(B1006,'Parâmetros'!$A$18:$A$117,0)))</f>
        <v/>
      </c>
      <c r="E1006" s="44">
        <f>IF(B1006="","",IF(COUNTIFS('Histórico'!$B$6:$B$305,B1006,'Histórico'!$A$6:$A$305,"&gt;="&amp;EDATE(EOMONTH('Parâmetros'!$B$2,0)+1,-'Parâmetros'!$B$4),'Histórico'!$A$6:$A$305,"&lt;="&amp;'Parâmetros'!$B$2,'Histórico'!$L$6:$L$305,"OK")&gt;='Parâmetros'!$B$11,AVERAGEIFS('Histórico'!$H$6:$H$305,'Histórico'!$B$6:$B$305,B1006,'Histórico'!$A$6:$A$305,"&gt;="&amp;EDATE(EOMONTH('Parâmetros'!$B$2,0)+1,-'Parâmetros'!$B$4),'Histórico'!$A$6:$A$305,"&lt;="&amp;'Parâmetros'!$B$2,'Histórico'!$L$6:$L$305,"OK"),IF(INDEX('Parâmetros'!$G$18:$G$117,MATCH(B1006,'Parâmetros'!$A$18:$A$117,0))="","",INDEX('Parâmetros'!$G$18:$G$117,MATCH(B1006,'Parâmetros'!$A$18:$A$117,0)))))</f>
        <v/>
      </c>
      <c r="F1006" s="45">
        <f>IF(B1006="","",IF(COUNTIFS('Histórico'!$B$6:$B$305,B1006,'Histórico'!$L$6:$L$305,"OK",'Histórico'!$M$6:$M$305,MONTH(A1006),'Histórico'!$A$6:$A$305,"&lt;="&amp;'Parâmetros'!$B$2)&gt;='Parâmetros'!$B$12,MAX('Parâmetros'!$B$13,MIN('Parâmetros'!$B$14,IFERROR(AVERAGEIFS('Histórico'!$H$6:$H$305,'Histórico'!$B$6:$B$305,B1006,'Histórico'!$L$6:$L$305,"OK",'Histórico'!$M$6:$M$305,MONTH(A1006),'Histórico'!$A$6:$A$305,"&lt;="&amp;'Parâmetros'!$B$2)/AVERAGEIFS('Histórico'!$H$6:$H$305,'Histórico'!$B$6:$B$305,B1006,'Histórico'!$L$6:$L$305,"OK",'Histórico'!$A$6:$A$305,"&lt;="&amp;'Parâmetros'!$B$2),1))),1))</f>
        <v/>
      </c>
      <c r="G1006" s="45">
        <f>IF(OR(A1006="",B1006=""),"",MAX(0.1,1+SUMPRODUCT(--('Eventos'!$B$6:$B$105&lt;=EOMONTH(A1006,0)),--('Eventos'!$C$6:$C$105&gt;=A1006),--((('Eventos'!$D$6:$D$105=B1006)+('Eventos'!$D$6:$D$105="TODOS"))&gt;0),--('Eventos'!$G$6:$G$105="Ativo"),--('Eventos'!$I$6:$I$105="OK"),'Eventos'!$F$6:$F$105)))</f>
        <v/>
      </c>
      <c r="H1006" s="44">
        <f>IF(OR(B1006="",E1006=""),"",MAX(0,E1006*F1006*G1006))</f>
        <v/>
      </c>
      <c r="I1006" s="44">
        <f>IF(H1006="","",H1006*'Parâmetros'!$B$6)</f>
        <v/>
      </c>
      <c r="J1006" s="44">
        <f>IF(H1006="","",H1006*'Parâmetros'!$B$7)</f>
        <v/>
      </c>
      <c r="K1006" s="44">
        <f>IF(H1006="","",H1006*'Parâmetros'!$B$8)</f>
        <v/>
      </c>
      <c r="L1006" s="44">
        <f>IF(H1006="","",IF('Parâmetros'!$B$5="Conservador",I1006,IF('Parâmetros'!$B$5="Otimista",K1006,J1006)))</f>
        <v/>
      </c>
      <c r="M1006" s="46">
        <f>IF(B1006="","",IF(COUNTIFS('Histórico'!$B$6:$B$305,B1006,'Histórico'!$J$6:$J$305,"&lt;&gt;")&gt;='Parâmetros'!$B$10,AVERAGEIFS('Histórico'!$K$6:$K$305,'Histórico'!$B$6:$B$305,B1006,'Histórico'!$J$6:$J$305,"&lt;&gt;"),'Parâmetros'!$B$9))</f>
        <v/>
      </c>
      <c r="N1006" s="44">
        <f>IF(L1006="","",MAX(0,L1006*(1-M1006)))</f>
        <v/>
      </c>
      <c r="O1006" s="44">
        <f>IF(L1006="","",L1006*(1+M1006))</f>
        <v/>
      </c>
      <c r="P1006" s="44">
        <f>IF(L1006="","",IF(INDEX('Parâmetros'!$E$18:$E$117,MATCH(B1006,'Parâmetros'!$A$18:$A$117,0))="","",INDEX('Parâmetros'!$E$18:$E$117,MATCH(B1006,'Parâmetros'!$A$18:$A$117,0))+N(INDEX('Parâmetros'!$F$18:$F$117,MATCH(B1006,'Parâmetros'!$A$18:$A$117,0)))-SUMIFS($L$6:L1006,$B$6:B1006,B1006,$A$6:A1006,"&lt;="&amp;A1006)))</f>
        <v/>
      </c>
      <c r="Q1006" s="44">
        <f>IF(P1006="","",MAX(0,-P1006))</f>
        <v/>
      </c>
      <c r="R1006" s="43">
        <f>IF(B1006="","",IF(L1006="","SEM BASE",IF(P1006="","ESTOQUE NÃO INFORMADO",IF(P1006&lt;0,"RUPTURA PREVISTA",IF(D1006="Sem histórico","USAR DEMANDA INICIAL",IF(D1006="Histórico insuficiente","HISTÓRICO INSUFICIENTE","OK"))))))</f>
        <v/>
      </c>
    </row>
    <row r="1007">
      <c r="A1007" s="42">
        <f>IF(B1007="","",EDATE(EOMONTH('Parâmetros'!$B$2,0)+1,MOD(ROW()-6,12)))</f>
        <v/>
      </c>
      <c r="B100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07" s="43">
        <f>IF(B1007="","",INDEX('Parâmetros'!$B$18:$B$117,MATCH(B1007,'Parâmetros'!$A$18:$A$117,0)))</f>
        <v/>
      </c>
      <c r="D1007" s="43">
        <f>IF(B1007="","",INDEX('Parâmetros'!$I$18:$I$117,MATCH(B1007,'Parâmetros'!$A$18:$A$117,0)))</f>
        <v/>
      </c>
      <c r="E1007" s="44">
        <f>IF(B1007="","",IF(COUNTIFS('Histórico'!$B$6:$B$305,B1007,'Histórico'!$A$6:$A$305,"&gt;="&amp;EDATE(EOMONTH('Parâmetros'!$B$2,0)+1,-'Parâmetros'!$B$4),'Histórico'!$A$6:$A$305,"&lt;="&amp;'Parâmetros'!$B$2,'Histórico'!$L$6:$L$305,"OK")&gt;='Parâmetros'!$B$11,AVERAGEIFS('Histórico'!$H$6:$H$305,'Histórico'!$B$6:$B$305,B1007,'Histórico'!$A$6:$A$305,"&gt;="&amp;EDATE(EOMONTH('Parâmetros'!$B$2,0)+1,-'Parâmetros'!$B$4),'Histórico'!$A$6:$A$305,"&lt;="&amp;'Parâmetros'!$B$2,'Histórico'!$L$6:$L$305,"OK"),IF(INDEX('Parâmetros'!$G$18:$G$117,MATCH(B1007,'Parâmetros'!$A$18:$A$117,0))="","",INDEX('Parâmetros'!$G$18:$G$117,MATCH(B1007,'Parâmetros'!$A$18:$A$117,0)))))</f>
        <v/>
      </c>
      <c r="F1007" s="45">
        <f>IF(B1007="","",IF(COUNTIFS('Histórico'!$B$6:$B$305,B1007,'Histórico'!$L$6:$L$305,"OK",'Histórico'!$M$6:$M$305,MONTH(A1007),'Histórico'!$A$6:$A$305,"&lt;="&amp;'Parâmetros'!$B$2)&gt;='Parâmetros'!$B$12,MAX('Parâmetros'!$B$13,MIN('Parâmetros'!$B$14,IFERROR(AVERAGEIFS('Histórico'!$H$6:$H$305,'Histórico'!$B$6:$B$305,B1007,'Histórico'!$L$6:$L$305,"OK",'Histórico'!$M$6:$M$305,MONTH(A1007),'Histórico'!$A$6:$A$305,"&lt;="&amp;'Parâmetros'!$B$2)/AVERAGEIFS('Histórico'!$H$6:$H$305,'Histórico'!$B$6:$B$305,B1007,'Histórico'!$L$6:$L$305,"OK",'Histórico'!$A$6:$A$305,"&lt;="&amp;'Parâmetros'!$B$2),1))),1))</f>
        <v/>
      </c>
      <c r="G1007" s="45">
        <f>IF(OR(A1007="",B1007=""),"",MAX(0.1,1+SUMPRODUCT(--('Eventos'!$B$6:$B$105&lt;=EOMONTH(A1007,0)),--('Eventos'!$C$6:$C$105&gt;=A1007),--((('Eventos'!$D$6:$D$105=B1007)+('Eventos'!$D$6:$D$105="TODOS"))&gt;0),--('Eventos'!$G$6:$G$105="Ativo"),--('Eventos'!$I$6:$I$105="OK"),'Eventos'!$F$6:$F$105)))</f>
        <v/>
      </c>
      <c r="H1007" s="44">
        <f>IF(OR(B1007="",E1007=""),"",MAX(0,E1007*F1007*G1007))</f>
        <v/>
      </c>
      <c r="I1007" s="44">
        <f>IF(H1007="","",H1007*'Parâmetros'!$B$6)</f>
        <v/>
      </c>
      <c r="J1007" s="44">
        <f>IF(H1007="","",H1007*'Parâmetros'!$B$7)</f>
        <v/>
      </c>
      <c r="K1007" s="44">
        <f>IF(H1007="","",H1007*'Parâmetros'!$B$8)</f>
        <v/>
      </c>
      <c r="L1007" s="44">
        <f>IF(H1007="","",IF('Parâmetros'!$B$5="Conservador",I1007,IF('Parâmetros'!$B$5="Otimista",K1007,J1007)))</f>
        <v/>
      </c>
      <c r="M1007" s="46">
        <f>IF(B1007="","",IF(COUNTIFS('Histórico'!$B$6:$B$305,B1007,'Histórico'!$J$6:$J$305,"&lt;&gt;")&gt;='Parâmetros'!$B$10,AVERAGEIFS('Histórico'!$K$6:$K$305,'Histórico'!$B$6:$B$305,B1007,'Histórico'!$J$6:$J$305,"&lt;&gt;"),'Parâmetros'!$B$9))</f>
        <v/>
      </c>
      <c r="N1007" s="44">
        <f>IF(L1007="","",MAX(0,L1007*(1-M1007)))</f>
        <v/>
      </c>
      <c r="O1007" s="44">
        <f>IF(L1007="","",L1007*(1+M1007))</f>
        <v/>
      </c>
      <c r="P1007" s="44">
        <f>IF(L1007="","",IF(INDEX('Parâmetros'!$E$18:$E$117,MATCH(B1007,'Parâmetros'!$A$18:$A$117,0))="","",INDEX('Parâmetros'!$E$18:$E$117,MATCH(B1007,'Parâmetros'!$A$18:$A$117,0))+N(INDEX('Parâmetros'!$F$18:$F$117,MATCH(B1007,'Parâmetros'!$A$18:$A$117,0)))-SUMIFS($L$6:L1007,$B$6:B1007,B1007,$A$6:A1007,"&lt;="&amp;A1007)))</f>
        <v/>
      </c>
      <c r="Q1007" s="44">
        <f>IF(P1007="","",MAX(0,-P1007))</f>
        <v/>
      </c>
      <c r="R1007" s="43">
        <f>IF(B1007="","",IF(L1007="","SEM BASE",IF(P1007="","ESTOQUE NÃO INFORMADO",IF(P1007&lt;0,"RUPTURA PREVISTA",IF(D1007="Sem histórico","USAR DEMANDA INICIAL",IF(D1007="Histórico insuficiente","HISTÓRICO INSUFICIENTE","OK"))))))</f>
        <v/>
      </c>
    </row>
    <row r="1008">
      <c r="A1008" s="42">
        <f>IF(B1008="","",EDATE(EOMONTH('Parâmetros'!$B$2,0)+1,MOD(ROW()-6,12)))</f>
        <v/>
      </c>
      <c r="B100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08" s="43">
        <f>IF(B1008="","",INDEX('Parâmetros'!$B$18:$B$117,MATCH(B1008,'Parâmetros'!$A$18:$A$117,0)))</f>
        <v/>
      </c>
      <c r="D1008" s="43">
        <f>IF(B1008="","",INDEX('Parâmetros'!$I$18:$I$117,MATCH(B1008,'Parâmetros'!$A$18:$A$117,0)))</f>
        <v/>
      </c>
      <c r="E1008" s="44">
        <f>IF(B1008="","",IF(COUNTIFS('Histórico'!$B$6:$B$305,B1008,'Histórico'!$A$6:$A$305,"&gt;="&amp;EDATE(EOMONTH('Parâmetros'!$B$2,0)+1,-'Parâmetros'!$B$4),'Histórico'!$A$6:$A$305,"&lt;="&amp;'Parâmetros'!$B$2,'Histórico'!$L$6:$L$305,"OK")&gt;='Parâmetros'!$B$11,AVERAGEIFS('Histórico'!$H$6:$H$305,'Histórico'!$B$6:$B$305,B1008,'Histórico'!$A$6:$A$305,"&gt;="&amp;EDATE(EOMONTH('Parâmetros'!$B$2,0)+1,-'Parâmetros'!$B$4),'Histórico'!$A$6:$A$305,"&lt;="&amp;'Parâmetros'!$B$2,'Histórico'!$L$6:$L$305,"OK"),IF(INDEX('Parâmetros'!$G$18:$G$117,MATCH(B1008,'Parâmetros'!$A$18:$A$117,0))="","",INDEX('Parâmetros'!$G$18:$G$117,MATCH(B1008,'Parâmetros'!$A$18:$A$117,0)))))</f>
        <v/>
      </c>
      <c r="F1008" s="45">
        <f>IF(B1008="","",IF(COUNTIFS('Histórico'!$B$6:$B$305,B1008,'Histórico'!$L$6:$L$305,"OK",'Histórico'!$M$6:$M$305,MONTH(A1008),'Histórico'!$A$6:$A$305,"&lt;="&amp;'Parâmetros'!$B$2)&gt;='Parâmetros'!$B$12,MAX('Parâmetros'!$B$13,MIN('Parâmetros'!$B$14,IFERROR(AVERAGEIFS('Histórico'!$H$6:$H$305,'Histórico'!$B$6:$B$305,B1008,'Histórico'!$L$6:$L$305,"OK",'Histórico'!$M$6:$M$305,MONTH(A1008),'Histórico'!$A$6:$A$305,"&lt;="&amp;'Parâmetros'!$B$2)/AVERAGEIFS('Histórico'!$H$6:$H$305,'Histórico'!$B$6:$B$305,B1008,'Histórico'!$L$6:$L$305,"OK",'Histórico'!$A$6:$A$305,"&lt;="&amp;'Parâmetros'!$B$2),1))),1))</f>
        <v/>
      </c>
      <c r="G1008" s="45">
        <f>IF(OR(A1008="",B1008=""),"",MAX(0.1,1+SUMPRODUCT(--('Eventos'!$B$6:$B$105&lt;=EOMONTH(A1008,0)),--('Eventos'!$C$6:$C$105&gt;=A1008),--((('Eventos'!$D$6:$D$105=B1008)+('Eventos'!$D$6:$D$105="TODOS"))&gt;0),--('Eventos'!$G$6:$G$105="Ativo"),--('Eventos'!$I$6:$I$105="OK"),'Eventos'!$F$6:$F$105)))</f>
        <v/>
      </c>
      <c r="H1008" s="44">
        <f>IF(OR(B1008="",E1008=""),"",MAX(0,E1008*F1008*G1008))</f>
        <v/>
      </c>
      <c r="I1008" s="44">
        <f>IF(H1008="","",H1008*'Parâmetros'!$B$6)</f>
        <v/>
      </c>
      <c r="J1008" s="44">
        <f>IF(H1008="","",H1008*'Parâmetros'!$B$7)</f>
        <v/>
      </c>
      <c r="K1008" s="44">
        <f>IF(H1008="","",H1008*'Parâmetros'!$B$8)</f>
        <v/>
      </c>
      <c r="L1008" s="44">
        <f>IF(H1008="","",IF('Parâmetros'!$B$5="Conservador",I1008,IF('Parâmetros'!$B$5="Otimista",K1008,J1008)))</f>
        <v/>
      </c>
      <c r="M1008" s="46">
        <f>IF(B1008="","",IF(COUNTIFS('Histórico'!$B$6:$B$305,B1008,'Histórico'!$J$6:$J$305,"&lt;&gt;")&gt;='Parâmetros'!$B$10,AVERAGEIFS('Histórico'!$K$6:$K$305,'Histórico'!$B$6:$B$305,B1008,'Histórico'!$J$6:$J$305,"&lt;&gt;"),'Parâmetros'!$B$9))</f>
        <v/>
      </c>
      <c r="N1008" s="44">
        <f>IF(L1008="","",MAX(0,L1008*(1-M1008)))</f>
        <v/>
      </c>
      <c r="O1008" s="44">
        <f>IF(L1008="","",L1008*(1+M1008))</f>
        <v/>
      </c>
      <c r="P1008" s="44">
        <f>IF(L1008="","",IF(INDEX('Parâmetros'!$E$18:$E$117,MATCH(B1008,'Parâmetros'!$A$18:$A$117,0))="","",INDEX('Parâmetros'!$E$18:$E$117,MATCH(B1008,'Parâmetros'!$A$18:$A$117,0))+N(INDEX('Parâmetros'!$F$18:$F$117,MATCH(B1008,'Parâmetros'!$A$18:$A$117,0)))-SUMIFS($L$6:L1008,$B$6:B1008,B1008,$A$6:A1008,"&lt;="&amp;A1008)))</f>
        <v/>
      </c>
      <c r="Q1008" s="44">
        <f>IF(P1008="","",MAX(0,-P1008))</f>
        <v/>
      </c>
      <c r="R1008" s="43">
        <f>IF(B1008="","",IF(L1008="","SEM BASE",IF(P1008="","ESTOQUE NÃO INFORMADO",IF(P1008&lt;0,"RUPTURA PREVISTA",IF(D1008="Sem histórico","USAR DEMANDA INICIAL",IF(D1008="Histórico insuficiente","HISTÓRICO INSUFICIENTE","OK"))))))</f>
        <v/>
      </c>
    </row>
    <row r="1009">
      <c r="A1009" s="42">
        <f>IF(B1009="","",EDATE(EOMONTH('Parâmetros'!$B$2,0)+1,MOD(ROW()-6,12)))</f>
        <v/>
      </c>
      <c r="B100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09" s="43">
        <f>IF(B1009="","",INDEX('Parâmetros'!$B$18:$B$117,MATCH(B1009,'Parâmetros'!$A$18:$A$117,0)))</f>
        <v/>
      </c>
      <c r="D1009" s="43">
        <f>IF(B1009="","",INDEX('Parâmetros'!$I$18:$I$117,MATCH(B1009,'Parâmetros'!$A$18:$A$117,0)))</f>
        <v/>
      </c>
      <c r="E1009" s="44">
        <f>IF(B1009="","",IF(COUNTIFS('Histórico'!$B$6:$B$305,B1009,'Histórico'!$A$6:$A$305,"&gt;="&amp;EDATE(EOMONTH('Parâmetros'!$B$2,0)+1,-'Parâmetros'!$B$4),'Histórico'!$A$6:$A$305,"&lt;="&amp;'Parâmetros'!$B$2,'Histórico'!$L$6:$L$305,"OK")&gt;='Parâmetros'!$B$11,AVERAGEIFS('Histórico'!$H$6:$H$305,'Histórico'!$B$6:$B$305,B1009,'Histórico'!$A$6:$A$305,"&gt;="&amp;EDATE(EOMONTH('Parâmetros'!$B$2,0)+1,-'Parâmetros'!$B$4),'Histórico'!$A$6:$A$305,"&lt;="&amp;'Parâmetros'!$B$2,'Histórico'!$L$6:$L$305,"OK"),IF(INDEX('Parâmetros'!$G$18:$G$117,MATCH(B1009,'Parâmetros'!$A$18:$A$117,0))="","",INDEX('Parâmetros'!$G$18:$G$117,MATCH(B1009,'Parâmetros'!$A$18:$A$117,0)))))</f>
        <v/>
      </c>
      <c r="F1009" s="45">
        <f>IF(B1009="","",IF(COUNTIFS('Histórico'!$B$6:$B$305,B1009,'Histórico'!$L$6:$L$305,"OK",'Histórico'!$M$6:$M$305,MONTH(A1009),'Histórico'!$A$6:$A$305,"&lt;="&amp;'Parâmetros'!$B$2)&gt;='Parâmetros'!$B$12,MAX('Parâmetros'!$B$13,MIN('Parâmetros'!$B$14,IFERROR(AVERAGEIFS('Histórico'!$H$6:$H$305,'Histórico'!$B$6:$B$305,B1009,'Histórico'!$L$6:$L$305,"OK",'Histórico'!$M$6:$M$305,MONTH(A1009),'Histórico'!$A$6:$A$305,"&lt;="&amp;'Parâmetros'!$B$2)/AVERAGEIFS('Histórico'!$H$6:$H$305,'Histórico'!$B$6:$B$305,B1009,'Histórico'!$L$6:$L$305,"OK",'Histórico'!$A$6:$A$305,"&lt;="&amp;'Parâmetros'!$B$2),1))),1))</f>
        <v/>
      </c>
      <c r="G1009" s="45">
        <f>IF(OR(A1009="",B1009=""),"",MAX(0.1,1+SUMPRODUCT(--('Eventos'!$B$6:$B$105&lt;=EOMONTH(A1009,0)),--('Eventos'!$C$6:$C$105&gt;=A1009),--((('Eventos'!$D$6:$D$105=B1009)+('Eventos'!$D$6:$D$105="TODOS"))&gt;0),--('Eventos'!$G$6:$G$105="Ativo"),--('Eventos'!$I$6:$I$105="OK"),'Eventos'!$F$6:$F$105)))</f>
        <v/>
      </c>
      <c r="H1009" s="44">
        <f>IF(OR(B1009="",E1009=""),"",MAX(0,E1009*F1009*G1009))</f>
        <v/>
      </c>
      <c r="I1009" s="44">
        <f>IF(H1009="","",H1009*'Parâmetros'!$B$6)</f>
        <v/>
      </c>
      <c r="J1009" s="44">
        <f>IF(H1009="","",H1009*'Parâmetros'!$B$7)</f>
        <v/>
      </c>
      <c r="K1009" s="44">
        <f>IF(H1009="","",H1009*'Parâmetros'!$B$8)</f>
        <v/>
      </c>
      <c r="L1009" s="44">
        <f>IF(H1009="","",IF('Parâmetros'!$B$5="Conservador",I1009,IF('Parâmetros'!$B$5="Otimista",K1009,J1009)))</f>
        <v/>
      </c>
      <c r="M1009" s="46">
        <f>IF(B1009="","",IF(COUNTIFS('Histórico'!$B$6:$B$305,B1009,'Histórico'!$J$6:$J$305,"&lt;&gt;")&gt;='Parâmetros'!$B$10,AVERAGEIFS('Histórico'!$K$6:$K$305,'Histórico'!$B$6:$B$305,B1009,'Histórico'!$J$6:$J$305,"&lt;&gt;"),'Parâmetros'!$B$9))</f>
        <v/>
      </c>
      <c r="N1009" s="44">
        <f>IF(L1009="","",MAX(0,L1009*(1-M1009)))</f>
        <v/>
      </c>
      <c r="O1009" s="44">
        <f>IF(L1009="","",L1009*(1+M1009))</f>
        <v/>
      </c>
      <c r="P1009" s="44">
        <f>IF(L1009="","",IF(INDEX('Parâmetros'!$E$18:$E$117,MATCH(B1009,'Parâmetros'!$A$18:$A$117,0))="","",INDEX('Parâmetros'!$E$18:$E$117,MATCH(B1009,'Parâmetros'!$A$18:$A$117,0))+N(INDEX('Parâmetros'!$F$18:$F$117,MATCH(B1009,'Parâmetros'!$A$18:$A$117,0)))-SUMIFS($L$6:L1009,$B$6:B1009,B1009,$A$6:A1009,"&lt;="&amp;A1009)))</f>
        <v/>
      </c>
      <c r="Q1009" s="44">
        <f>IF(P1009="","",MAX(0,-P1009))</f>
        <v/>
      </c>
      <c r="R1009" s="43">
        <f>IF(B1009="","",IF(L1009="","SEM BASE",IF(P1009="","ESTOQUE NÃO INFORMADO",IF(P1009&lt;0,"RUPTURA PREVISTA",IF(D1009="Sem histórico","USAR DEMANDA INICIAL",IF(D1009="Histórico insuficiente","HISTÓRICO INSUFICIENTE","OK"))))))</f>
        <v/>
      </c>
    </row>
    <row r="1010">
      <c r="A1010" s="42">
        <f>IF(B1010="","",EDATE(EOMONTH('Parâmetros'!$B$2,0)+1,MOD(ROW()-6,12)))</f>
        <v/>
      </c>
      <c r="B101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10" s="43">
        <f>IF(B1010="","",INDEX('Parâmetros'!$B$18:$B$117,MATCH(B1010,'Parâmetros'!$A$18:$A$117,0)))</f>
        <v/>
      </c>
      <c r="D1010" s="43">
        <f>IF(B1010="","",INDEX('Parâmetros'!$I$18:$I$117,MATCH(B1010,'Parâmetros'!$A$18:$A$117,0)))</f>
        <v/>
      </c>
      <c r="E1010" s="44">
        <f>IF(B1010="","",IF(COUNTIFS('Histórico'!$B$6:$B$305,B1010,'Histórico'!$A$6:$A$305,"&gt;="&amp;EDATE(EOMONTH('Parâmetros'!$B$2,0)+1,-'Parâmetros'!$B$4),'Histórico'!$A$6:$A$305,"&lt;="&amp;'Parâmetros'!$B$2,'Histórico'!$L$6:$L$305,"OK")&gt;='Parâmetros'!$B$11,AVERAGEIFS('Histórico'!$H$6:$H$305,'Histórico'!$B$6:$B$305,B1010,'Histórico'!$A$6:$A$305,"&gt;="&amp;EDATE(EOMONTH('Parâmetros'!$B$2,0)+1,-'Parâmetros'!$B$4),'Histórico'!$A$6:$A$305,"&lt;="&amp;'Parâmetros'!$B$2,'Histórico'!$L$6:$L$305,"OK"),IF(INDEX('Parâmetros'!$G$18:$G$117,MATCH(B1010,'Parâmetros'!$A$18:$A$117,0))="","",INDEX('Parâmetros'!$G$18:$G$117,MATCH(B1010,'Parâmetros'!$A$18:$A$117,0)))))</f>
        <v/>
      </c>
      <c r="F1010" s="45">
        <f>IF(B1010="","",IF(COUNTIFS('Histórico'!$B$6:$B$305,B1010,'Histórico'!$L$6:$L$305,"OK",'Histórico'!$M$6:$M$305,MONTH(A1010),'Histórico'!$A$6:$A$305,"&lt;="&amp;'Parâmetros'!$B$2)&gt;='Parâmetros'!$B$12,MAX('Parâmetros'!$B$13,MIN('Parâmetros'!$B$14,IFERROR(AVERAGEIFS('Histórico'!$H$6:$H$305,'Histórico'!$B$6:$B$305,B1010,'Histórico'!$L$6:$L$305,"OK",'Histórico'!$M$6:$M$305,MONTH(A1010),'Histórico'!$A$6:$A$305,"&lt;="&amp;'Parâmetros'!$B$2)/AVERAGEIFS('Histórico'!$H$6:$H$305,'Histórico'!$B$6:$B$305,B1010,'Histórico'!$L$6:$L$305,"OK",'Histórico'!$A$6:$A$305,"&lt;="&amp;'Parâmetros'!$B$2),1))),1))</f>
        <v/>
      </c>
      <c r="G1010" s="45">
        <f>IF(OR(A1010="",B1010=""),"",MAX(0.1,1+SUMPRODUCT(--('Eventos'!$B$6:$B$105&lt;=EOMONTH(A1010,0)),--('Eventos'!$C$6:$C$105&gt;=A1010),--((('Eventos'!$D$6:$D$105=B1010)+('Eventos'!$D$6:$D$105="TODOS"))&gt;0),--('Eventos'!$G$6:$G$105="Ativo"),--('Eventos'!$I$6:$I$105="OK"),'Eventos'!$F$6:$F$105)))</f>
        <v/>
      </c>
      <c r="H1010" s="44">
        <f>IF(OR(B1010="",E1010=""),"",MAX(0,E1010*F1010*G1010))</f>
        <v/>
      </c>
      <c r="I1010" s="44">
        <f>IF(H1010="","",H1010*'Parâmetros'!$B$6)</f>
        <v/>
      </c>
      <c r="J1010" s="44">
        <f>IF(H1010="","",H1010*'Parâmetros'!$B$7)</f>
        <v/>
      </c>
      <c r="K1010" s="44">
        <f>IF(H1010="","",H1010*'Parâmetros'!$B$8)</f>
        <v/>
      </c>
      <c r="L1010" s="44">
        <f>IF(H1010="","",IF('Parâmetros'!$B$5="Conservador",I1010,IF('Parâmetros'!$B$5="Otimista",K1010,J1010)))</f>
        <v/>
      </c>
      <c r="M1010" s="46">
        <f>IF(B1010="","",IF(COUNTIFS('Histórico'!$B$6:$B$305,B1010,'Histórico'!$J$6:$J$305,"&lt;&gt;")&gt;='Parâmetros'!$B$10,AVERAGEIFS('Histórico'!$K$6:$K$305,'Histórico'!$B$6:$B$305,B1010,'Histórico'!$J$6:$J$305,"&lt;&gt;"),'Parâmetros'!$B$9))</f>
        <v/>
      </c>
      <c r="N1010" s="44">
        <f>IF(L1010="","",MAX(0,L1010*(1-M1010)))</f>
        <v/>
      </c>
      <c r="O1010" s="44">
        <f>IF(L1010="","",L1010*(1+M1010))</f>
        <v/>
      </c>
      <c r="P1010" s="44">
        <f>IF(L1010="","",IF(INDEX('Parâmetros'!$E$18:$E$117,MATCH(B1010,'Parâmetros'!$A$18:$A$117,0))="","",INDEX('Parâmetros'!$E$18:$E$117,MATCH(B1010,'Parâmetros'!$A$18:$A$117,0))+N(INDEX('Parâmetros'!$F$18:$F$117,MATCH(B1010,'Parâmetros'!$A$18:$A$117,0)))-SUMIFS($L$6:L1010,$B$6:B1010,B1010,$A$6:A1010,"&lt;="&amp;A1010)))</f>
        <v/>
      </c>
      <c r="Q1010" s="44">
        <f>IF(P1010="","",MAX(0,-P1010))</f>
        <v/>
      </c>
      <c r="R1010" s="43">
        <f>IF(B1010="","",IF(L1010="","SEM BASE",IF(P1010="","ESTOQUE NÃO INFORMADO",IF(P1010&lt;0,"RUPTURA PREVISTA",IF(D1010="Sem histórico","USAR DEMANDA INICIAL",IF(D1010="Histórico insuficiente","HISTÓRICO INSUFICIENTE","OK"))))))</f>
        <v/>
      </c>
    </row>
    <row r="1011">
      <c r="A1011" s="42">
        <f>IF(B1011="","",EDATE(EOMONTH('Parâmetros'!$B$2,0)+1,MOD(ROW()-6,12)))</f>
        <v/>
      </c>
      <c r="B101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11" s="43">
        <f>IF(B1011="","",INDEX('Parâmetros'!$B$18:$B$117,MATCH(B1011,'Parâmetros'!$A$18:$A$117,0)))</f>
        <v/>
      </c>
      <c r="D1011" s="43">
        <f>IF(B1011="","",INDEX('Parâmetros'!$I$18:$I$117,MATCH(B1011,'Parâmetros'!$A$18:$A$117,0)))</f>
        <v/>
      </c>
      <c r="E1011" s="44">
        <f>IF(B1011="","",IF(COUNTIFS('Histórico'!$B$6:$B$305,B1011,'Histórico'!$A$6:$A$305,"&gt;="&amp;EDATE(EOMONTH('Parâmetros'!$B$2,0)+1,-'Parâmetros'!$B$4),'Histórico'!$A$6:$A$305,"&lt;="&amp;'Parâmetros'!$B$2,'Histórico'!$L$6:$L$305,"OK")&gt;='Parâmetros'!$B$11,AVERAGEIFS('Histórico'!$H$6:$H$305,'Histórico'!$B$6:$B$305,B1011,'Histórico'!$A$6:$A$305,"&gt;="&amp;EDATE(EOMONTH('Parâmetros'!$B$2,0)+1,-'Parâmetros'!$B$4),'Histórico'!$A$6:$A$305,"&lt;="&amp;'Parâmetros'!$B$2,'Histórico'!$L$6:$L$305,"OK"),IF(INDEX('Parâmetros'!$G$18:$G$117,MATCH(B1011,'Parâmetros'!$A$18:$A$117,0))="","",INDEX('Parâmetros'!$G$18:$G$117,MATCH(B1011,'Parâmetros'!$A$18:$A$117,0)))))</f>
        <v/>
      </c>
      <c r="F1011" s="45">
        <f>IF(B1011="","",IF(COUNTIFS('Histórico'!$B$6:$B$305,B1011,'Histórico'!$L$6:$L$305,"OK",'Histórico'!$M$6:$M$305,MONTH(A1011),'Histórico'!$A$6:$A$305,"&lt;="&amp;'Parâmetros'!$B$2)&gt;='Parâmetros'!$B$12,MAX('Parâmetros'!$B$13,MIN('Parâmetros'!$B$14,IFERROR(AVERAGEIFS('Histórico'!$H$6:$H$305,'Histórico'!$B$6:$B$305,B1011,'Histórico'!$L$6:$L$305,"OK",'Histórico'!$M$6:$M$305,MONTH(A1011),'Histórico'!$A$6:$A$305,"&lt;="&amp;'Parâmetros'!$B$2)/AVERAGEIFS('Histórico'!$H$6:$H$305,'Histórico'!$B$6:$B$305,B1011,'Histórico'!$L$6:$L$305,"OK",'Histórico'!$A$6:$A$305,"&lt;="&amp;'Parâmetros'!$B$2),1))),1))</f>
        <v/>
      </c>
      <c r="G1011" s="45">
        <f>IF(OR(A1011="",B1011=""),"",MAX(0.1,1+SUMPRODUCT(--('Eventos'!$B$6:$B$105&lt;=EOMONTH(A1011,0)),--('Eventos'!$C$6:$C$105&gt;=A1011),--((('Eventos'!$D$6:$D$105=B1011)+('Eventos'!$D$6:$D$105="TODOS"))&gt;0),--('Eventos'!$G$6:$G$105="Ativo"),--('Eventos'!$I$6:$I$105="OK"),'Eventos'!$F$6:$F$105)))</f>
        <v/>
      </c>
      <c r="H1011" s="44">
        <f>IF(OR(B1011="",E1011=""),"",MAX(0,E1011*F1011*G1011))</f>
        <v/>
      </c>
      <c r="I1011" s="44">
        <f>IF(H1011="","",H1011*'Parâmetros'!$B$6)</f>
        <v/>
      </c>
      <c r="J1011" s="44">
        <f>IF(H1011="","",H1011*'Parâmetros'!$B$7)</f>
        <v/>
      </c>
      <c r="K1011" s="44">
        <f>IF(H1011="","",H1011*'Parâmetros'!$B$8)</f>
        <v/>
      </c>
      <c r="L1011" s="44">
        <f>IF(H1011="","",IF('Parâmetros'!$B$5="Conservador",I1011,IF('Parâmetros'!$B$5="Otimista",K1011,J1011)))</f>
        <v/>
      </c>
      <c r="M1011" s="46">
        <f>IF(B1011="","",IF(COUNTIFS('Histórico'!$B$6:$B$305,B1011,'Histórico'!$J$6:$J$305,"&lt;&gt;")&gt;='Parâmetros'!$B$10,AVERAGEIFS('Histórico'!$K$6:$K$305,'Histórico'!$B$6:$B$305,B1011,'Histórico'!$J$6:$J$305,"&lt;&gt;"),'Parâmetros'!$B$9))</f>
        <v/>
      </c>
      <c r="N1011" s="44">
        <f>IF(L1011="","",MAX(0,L1011*(1-M1011)))</f>
        <v/>
      </c>
      <c r="O1011" s="44">
        <f>IF(L1011="","",L1011*(1+M1011))</f>
        <v/>
      </c>
      <c r="P1011" s="44">
        <f>IF(L1011="","",IF(INDEX('Parâmetros'!$E$18:$E$117,MATCH(B1011,'Parâmetros'!$A$18:$A$117,0))="","",INDEX('Parâmetros'!$E$18:$E$117,MATCH(B1011,'Parâmetros'!$A$18:$A$117,0))+N(INDEX('Parâmetros'!$F$18:$F$117,MATCH(B1011,'Parâmetros'!$A$18:$A$117,0)))-SUMIFS($L$6:L1011,$B$6:B1011,B1011,$A$6:A1011,"&lt;="&amp;A1011)))</f>
        <v/>
      </c>
      <c r="Q1011" s="44">
        <f>IF(P1011="","",MAX(0,-P1011))</f>
        <v/>
      </c>
      <c r="R1011" s="43">
        <f>IF(B1011="","",IF(L1011="","SEM BASE",IF(P1011="","ESTOQUE NÃO INFORMADO",IF(P1011&lt;0,"RUPTURA PREVISTA",IF(D1011="Sem histórico","USAR DEMANDA INICIAL",IF(D1011="Histórico insuficiente","HISTÓRICO INSUFICIENTE","OK"))))))</f>
        <v/>
      </c>
    </row>
    <row r="1012">
      <c r="A1012" s="42">
        <f>IF(B1012="","",EDATE(EOMONTH('Parâmetros'!$B$2,0)+1,MOD(ROW()-6,12)))</f>
        <v/>
      </c>
      <c r="B101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12" s="43">
        <f>IF(B1012="","",INDEX('Parâmetros'!$B$18:$B$117,MATCH(B1012,'Parâmetros'!$A$18:$A$117,0)))</f>
        <v/>
      </c>
      <c r="D1012" s="43">
        <f>IF(B1012="","",INDEX('Parâmetros'!$I$18:$I$117,MATCH(B1012,'Parâmetros'!$A$18:$A$117,0)))</f>
        <v/>
      </c>
      <c r="E1012" s="44">
        <f>IF(B1012="","",IF(COUNTIFS('Histórico'!$B$6:$B$305,B1012,'Histórico'!$A$6:$A$305,"&gt;="&amp;EDATE(EOMONTH('Parâmetros'!$B$2,0)+1,-'Parâmetros'!$B$4),'Histórico'!$A$6:$A$305,"&lt;="&amp;'Parâmetros'!$B$2,'Histórico'!$L$6:$L$305,"OK")&gt;='Parâmetros'!$B$11,AVERAGEIFS('Histórico'!$H$6:$H$305,'Histórico'!$B$6:$B$305,B1012,'Histórico'!$A$6:$A$305,"&gt;="&amp;EDATE(EOMONTH('Parâmetros'!$B$2,0)+1,-'Parâmetros'!$B$4),'Histórico'!$A$6:$A$305,"&lt;="&amp;'Parâmetros'!$B$2,'Histórico'!$L$6:$L$305,"OK"),IF(INDEX('Parâmetros'!$G$18:$G$117,MATCH(B1012,'Parâmetros'!$A$18:$A$117,0))="","",INDEX('Parâmetros'!$G$18:$G$117,MATCH(B1012,'Parâmetros'!$A$18:$A$117,0)))))</f>
        <v/>
      </c>
      <c r="F1012" s="45">
        <f>IF(B1012="","",IF(COUNTIFS('Histórico'!$B$6:$B$305,B1012,'Histórico'!$L$6:$L$305,"OK",'Histórico'!$M$6:$M$305,MONTH(A1012),'Histórico'!$A$6:$A$305,"&lt;="&amp;'Parâmetros'!$B$2)&gt;='Parâmetros'!$B$12,MAX('Parâmetros'!$B$13,MIN('Parâmetros'!$B$14,IFERROR(AVERAGEIFS('Histórico'!$H$6:$H$305,'Histórico'!$B$6:$B$305,B1012,'Histórico'!$L$6:$L$305,"OK",'Histórico'!$M$6:$M$305,MONTH(A1012),'Histórico'!$A$6:$A$305,"&lt;="&amp;'Parâmetros'!$B$2)/AVERAGEIFS('Histórico'!$H$6:$H$305,'Histórico'!$B$6:$B$305,B1012,'Histórico'!$L$6:$L$305,"OK",'Histórico'!$A$6:$A$305,"&lt;="&amp;'Parâmetros'!$B$2),1))),1))</f>
        <v/>
      </c>
      <c r="G1012" s="45">
        <f>IF(OR(A1012="",B1012=""),"",MAX(0.1,1+SUMPRODUCT(--('Eventos'!$B$6:$B$105&lt;=EOMONTH(A1012,0)),--('Eventos'!$C$6:$C$105&gt;=A1012),--((('Eventos'!$D$6:$D$105=B1012)+('Eventos'!$D$6:$D$105="TODOS"))&gt;0),--('Eventos'!$G$6:$G$105="Ativo"),--('Eventos'!$I$6:$I$105="OK"),'Eventos'!$F$6:$F$105)))</f>
        <v/>
      </c>
      <c r="H1012" s="44">
        <f>IF(OR(B1012="",E1012=""),"",MAX(0,E1012*F1012*G1012))</f>
        <v/>
      </c>
      <c r="I1012" s="44">
        <f>IF(H1012="","",H1012*'Parâmetros'!$B$6)</f>
        <v/>
      </c>
      <c r="J1012" s="44">
        <f>IF(H1012="","",H1012*'Parâmetros'!$B$7)</f>
        <v/>
      </c>
      <c r="K1012" s="44">
        <f>IF(H1012="","",H1012*'Parâmetros'!$B$8)</f>
        <v/>
      </c>
      <c r="L1012" s="44">
        <f>IF(H1012="","",IF('Parâmetros'!$B$5="Conservador",I1012,IF('Parâmetros'!$B$5="Otimista",K1012,J1012)))</f>
        <v/>
      </c>
      <c r="M1012" s="46">
        <f>IF(B1012="","",IF(COUNTIFS('Histórico'!$B$6:$B$305,B1012,'Histórico'!$J$6:$J$305,"&lt;&gt;")&gt;='Parâmetros'!$B$10,AVERAGEIFS('Histórico'!$K$6:$K$305,'Histórico'!$B$6:$B$305,B1012,'Histórico'!$J$6:$J$305,"&lt;&gt;"),'Parâmetros'!$B$9))</f>
        <v/>
      </c>
      <c r="N1012" s="44">
        <f>IF(L1012="","",MAX(0,L1012*(1-M1012)))</f>
        <v/>
      </c>
      <c r="O1012" s="44">
        <f>IF(L1012="","",L1012*(1+M1012))</f>
        <v/>
      </c>
      <c r="P1012" s="44">
        <f>IF(L1012="","",IF(INDEX('Parâmetros'!$E$18:$E$117,MATCH(B1012,'Parâmetros'!$A$18:$A$117,0))="","",INDEX('Parâmetros'!$E$18:$E$117,MATCH(B1012,'Parâmetros'!$A$18:$A$117,0))+N(INDEX('Parâmetros'!$F$18:$F$117,MATCH(B1012,'Parâmetros'!$A$18:$A$117,0)))-SUMIFS($L$6:L1012,$B$6:B1012,B1012,$A$6:A1012,"&lt;="&amp;A1012)))</f>
        <v/>
      </c>
      <c r="Q1012" s="44">
        <f>IF(P1012="","",MAX(0,-P1012))</f>
        <v/>
      </c>
      <c r="R1012" s="43">
        <f>IF(B1012="","",IF(L1012="","SEM BASE",IF(P1012="","ESTOQUE NÃO INFORMADO",IF(P1012&lt;0,"RUPTURA PREVISTA",IF(D1012="Sem histórico","USAR DEMANDA INICIAL",IF(D1012="Histórico insuficiente","HISTÓRICO INSUFICIENTE","OK"))))))</f>
        <v/>
      </c>
    </row>
    <row r="1013">
      <c r="A1013" s="42">
        <f>IF(B1013="","",EDATE(EOMONTH('Parâmetros'!$B$2,0)+1,MOD(ROW()-6,12)))</f>
        <v/>
      </c>
      <c r="B101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13" s="43">
        <f>IF(B1013="","",INDEX('Parâmetros'!$B$18:$B$117,MATCH(B1013,'Parâmetros'!$A$18:$A$117,0)))</f>
        <v/>
      </c>
      <c r="D1013" s="43">
        <f>IF(B1013="","",INDEX('Parâmetros'!$I$18:$I$117,MATCH(B1013,'Parâmetros'!$A$18:$A$117,0)))</f>
        <v/>
      </c>
      <c r="E1013" s="44">
        <f>IF(B1013="","",IF(COUNTIFS('Histórico'!$B$6:$B$305,B1013,'Histórico'!$A$6:$A$305,"&gt;="&amp;EDATE(EOMONTH('Parâmetros'!$B$2,0)+1,-'Parâmetros'!$B$4),'Histórico'!$A$6:$A$305,"&lt;="&amp;'Parâmetros'!$B$2,'Histórico'!$L$6:$L$305,"OK")&gt;='Parâmetros'!$B$11,AVERAGEIFS('Histórico'!$H$6:$H$305,'Histórico'!$B$6:$B$305,B1013,'Histórico'!$A$6:$A$305,"&gt;="&amp;EDATE(EOMONTH('Parâmetros'!$B$2,0)+1,-'Parâmetros'!$B$4),'Histórico'!$A$6:$A$305,"&lt;="&amp;'Parâmetros'!$B$2,'Histórico'!$L$6:$L$305,"OK"),IF(INDEX('Parâmetros'!$G$18:$G$117,MATCH(B1013,'Parâmetros'!$A$18:$A$117,0))="","",INDEX('Parâmetros'!$G$18:$G$117,MATCH(B1013,'Parâmetros'!$A$18:$A$117,0)))))</f>
        <v/>
      </c>
      <c r="F1013" s="45">
        <f>IF(B1013="","",IF(COUNTIFS('Histórico'!$B$6:$B$305,B1013,'Histórico'!$L$6:$L$305,"OK",'Histórico'!$M$6:$M$305,MONTH(A1013),'Histórico'!$A$6:$A$305,"&lt;="&amp;'Parâmetros'!$B$2)&gt;='Parâmetros'!$B$12,MAX('Parâmetros'!$B$13,MIN('Parâmetros'!$B$14,IFERROR(AVERAGEIFS('Histórico'!$H$6:$H$305,'Histórico'!$B$6:$B$305,B1013,'Histórico'!$L$6:$L$305,"OK",'Histórico'!$M$6:$M$305,MONTH(A1013),'Histórico'!$A$6:$A$305,"&lt;="&amp;'Parâmetros'!$B$2)/AVERAGEIFS('Histórico'!$H$6:$H$305,'Histórico'!$B$6:$B$305,B1013,'Histórico'!$L$6:$L$305,"OK",'Histórico'!$A$6:$A$305,"&lt;="&amp;'Parâmetros'!$B$2),1))),1))</f>
        <v/>
      </c>
      <c r="G1013" s="45">
        <f>IF(OR(A1013="",B1013=""),"",MAX(0.1,1+SUMPRODUCT(--('Eventos'!$B$6:$B$105&lt;=EOMONTH(A1013,0)),--('Eventos'!$C$6:$C$105&gt;=A1013),--((('Eventos'!$D$6:$D$105=B1013)+('Eventos'!$D$6:$D$105="TODOS"))&gt;0),--('Eventos'!$G$6:$G$105="Ativo"),--('Eventos'!$I$6:$I$105="OK"),'Eventos'!$F$6:$F$105)))</f>
        <v/>
      </c>
      <c r="H1013" s="44">
        <f>IF(OR(B1013="",E1013=""),"",MAX(0,E1013*F1013*G1013))</f>
        <v/>
      </c>
      <c r="I1013" s="44">
        <f>IF(H1013="","",H1013*'Parâmetros'!$B$6)</f>
        <v/>
      </c>
      <c r="J1013" s="44">
        <f>IF(H1013="","",H1013*'Parâmetros'!$B$7)</f>
        <v/>
      </c>
      <c r="K1013" s="44">
        <f>IF(H1013="","",H1013*'Parâmetros'!$B$8)</f>
        <v/>
      </c>
      <c r="L1013" s="44">
        <f>IF(H1013="","",IF('Parâmetros'!$B$5="Conservador",I1013,IF('Parâmetros'!$B$5="Otimista",K1013,J1013)))</f>
        <v/>
      </c>
      <c r="M1013" s="46">
        <f>IF(B1013="","",IF(COUNTIFS('Histórico'!$B$6:$B$305,B1013,'Histórico'!$J$6:$J$305,"&lt;&gt;")&gt;='Parâmetros'!$B$10,AVERAGEIFS('Histórico'!$K$6:$K$305,'Histórico'!$B$6:$B$305,B1013,'Histórico'!$J$6:$J$305,"&lt;&gt;"),'Parâmetros'!$B$9))</f>
        <v/>
      </c>
      <c r="N1013" s="44">
        <f>IF(L1013="","",MAX(0,L1013*(1-M1013)))</f>
        <v/>
      </c>
      <c r="O1013" s="44">
        <f>IF(L1013="","",L1013*(1+M1013))</f>
        <v/>
      </c>
      <c r="P1013" s="44">
        <f>IF(L1013="","",IF(INDEX('Parâmetros'!$E$18:$E$117,MATCH(B1013,'Parâmetros'!$A$18:$A$117,0))="","",INDEX('Parâmetros'!$E$18:$E$117,MATCH(B1013,'Parâmetros'!$A$18:$A$117,0))+N(INDEX('Parâmetros'!$F$18:$F$117,MATCH(B1013,'Parâmetros'!$A$18:$A$117,0)))-SUMIFS($L$6:L1013,$B$6:B1013,B1013,$A$6:A1013,"&lt;="&amp;A1013)))</f>
        <v/>
      </c>
      <c r="Q1013" s="44">
        <f>IF(P1013="","",MAX(0,-P1013))</f>
        <v/>
      </c>
      <c r="R1013" s="43">
        <f>IF(B1013="","",IF(L1013="","SEM BASE",IF(P1013="","ESTOQUE NÃO INFORMADO",IF(P1013&lt;0,"RUPTURA PREVISTA",IF(D1013="Sem histórico","USAR DEMANDA INICIAL",IF(D1013="Histórico insuficiente","HISTÓRICO INSUFICIENTE","OK"))))))</f>
        <v/>
      </c>
    </row>
    <row r="1014">
      <c r="A1014" s="42">
        <f>IF(B1014="","",EDATE(EOMONTH('Parâmetros'!$B$2,0)+1,MOD(ROW()-6,12)))</f>
        <v/>
      </c>
      <c r="B101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14" s="43">
        <f>IF(B1014="","",INDEX('Parâmetros'!$B$18:$B$117,MATCH(B1014,'Parâmetros'!$A$18:$A$117,0)))</f>
        <v/>
      </c>
      <c r="D1014" s="43">
        <f>IF(B1014="","",INDEX('Parâmetros'!$I$18:$I$117,MATCH(B1014,'Parâmetros'!$A$18:$A$117,0)))</f>
        <v/>
      </c>
      <c r="E1014" s="44">
        <f>IF(B1014="","",IF(COUNTIFS('Histórico'!$B$6:$B$305,B1014,'Histórico'!$A$6:$A$305,"&gt;="&amp;EDATE(EOMONTH('Parâmetros'!$B$2,0)+1,-'Parâmetros'!$B$4),'Histórico'!$A$6:$A$305,"&lt;="&amp;'Parâmetros'!$B$2,'Histórico'!$L$6:$L$305,"OK")&gt;='Parâmetros'!$B$11,AVERAGEIFS('Histórico'!$H$6:$H$305,'Histórico'!$B$6:$B$305,B1014,'Histórico'!$A$6:$A$305,"&gt;="&amp;EDATE(EOMONTH('Parâmetros'!$B$2,0)+1,-'Parâmetros'!$B$4),'Histórico'!$A$6:$A$305,"&lt;="&amp;'Parâmetros'!$B$2,'Histórico'!$L$6:$L$305,"OK"),IF(INDEX('Parâmetros'!$G$18:$G$117,MATCH(B1014,'Parâmetros'!$A$18:$A$117,0))="","",INDEX('Parâmetros'!$G$18:$G$117,MATCH(B1014,'Parâmetros'!$A$18:$A$117,0)))))</f>
        <v/>
      </c>
      <c r="F1014" s="45">
        <f>IF(B1014="","",IF(COUNTIFS('Histórico'!$B$6:$B$305,B1014,'Histórico'!$L$6:$L$305,"OK",'Histórico'!$M$6:$M$305,MONTH(A1014),'Histórico'!$A$6:$A$305,"&lt;="&amp;'Parâmetros'!$B$2)&gt;='Parâmetros'!$B$12,MAX('Parâmetros'!$B$13,MIN('Parâmetros'!$B$14,IFERROR(AVERAGEIFS('Histórico'!$H$6:$H$305,'Histórico'!$B$6:$B$305,B1014,'Histórico'!$L$6:$L$305,"OK",'Histórico'!$M$6:$M$305,MONTH(A1014),'Histórico'!$A$6:$A$305,"&lt;="&amp;'Parâmetros'!$B$2)/AVERAGEIFS('Histórico'!$H$6:$H$305,'Histórico'!$B$6:$B$305,B1014,'Histórico'!$L$6:$L$305,"OK",'Histórico'!$A$6:$A$305,"&lt;="&amp;'Parâmetros'!$B$2),1))),1))</f>
        <v/>
      </c>
      <c r="G1014" s="45">
        <f>IF(OR(A1014="",B1014=""),"",MAX(0.1,1+SUMPRODUCT(--('Eventos'!$B$6:$B$105&lt;=EOMONTH(A1014,0)),--('Eventos'!$C$6:$C$105&gt;=A1014),--((('Eventos'!$D$6:$D$105=B1014)+('Eventos'!$D$6:$D$105="TODOS"))&gt;0),--('Eventos'!$G$6:$G$105="Ativo"),--('Eventos'!$I$6:$I$105="OK"),'Eventos'!$F$6:$F$105)))</f>
        <v/>
      </c>
      <c r="H1014" s="44">
        <f>IF(OR(B1014="",E1014=""),"",MAX(0,E1014*F1014*G1014))</f>
        <v/>
      </c>
      <c r="I1014" s="44">
        <f>IF(H1014="","",H1014*'Parâmetros'!$B$6)</f>
        <v/>
      </c>
      <c r="J1014" s="44">
        <f>IF(H1014="","",H1014*'Parâmetros'!$B$7)</f>
        <v/>
      </c>
      <c r="K1014" s="44">
        <f>IF(H1014="","",H1014*'Parâmetros'!$B$8)</f>
        <v/>
      </c>
      <c r="L1014" s="44">
        <f>IF(H1014="","",IF('Parâmetros'!$B$5="Conservador",I1014,IF('Parâmetros'!$B$5="Otimista",K1014,J1014)))</f>
        <v/>
      </c>
      <c r="M1014" s="46">
        <f>IF(B1014="","",IF(COUNTIFS('Histórico'!$B$6:$B$305,B1014,'Histórico'!$J$6:$J$305,"&lt;&gt;")&gt;='Parâmetros'!$B$10,AVERAGEIFS('Histórico'!$K$6:$K$305,'Histórico'!$B$6:$B$305,B1014,'Histórico'!$J$6:$J$305,"&lt;&gt;"),'Parâmetros'!$B$9))</f>
        <v/>
      </c>
      <c r="N1014" s="44">
        <f>IF(L1014="","",MAX(0,L1014*(1-M1014)))</f>
        <v/>
      </c>
      <c r="O1014" s="44">
        <f>IF(L1014="","",L1014*(1+M1014))</f>
        <v/>
      </c>
      <c r="P1014" s="44">
        <f>IF(L1014="","",IF(INDEX('Parâmetros'!$E$18:$E$117,MATCH(B1014,'Parâmetros'!$A$18:$A$117,0))="","",INDEX('Parâmetros'!$E$18:$E$117,MATCH(B1014,'Parâmetros'!$A$18:$A$117,0))+N(INDEX('Parâmetros'!$F$18:$F$117,MATCH(B1014,'Parâmetros'!$A$18:$A$117,0)))-SUMIFS($L$6:L1014,$B$6:B1014,B1014,$A$6:A1014,"&lt;="&amp;A1014)))</f>
        <v/>
      </c>
      <c r="Q1014" s="44">
        <f>IF(P1014="","",MAX(0,-P1014))</f>
        <v/>
      </c>
      <c r="R1014" s="43">
        <f>IF(B1014="","",IF(L1014="","SEM BASE",IF(P1014="","ESTOQUE NÃO INFORMADO",IF(P1014&lt;0,"RUPTURA PREVISTA",IF(D1014="Sem histórico","USAR DEMANDA INICIAL",IF(D1014="Histórico insuficiente","HISTÓRICO INSUFICIENTE","OK"))))))</f>
        <v/>
      </c>
    </row>
    <row r="1015">
      <c r="A1015" s="42">
        <f>IF(B1015="","",EDATE(EOMONTH('Parâmetros'!$B$2,0)+1,MOD(ROW()-6,12)))</f>
        <v/>
      </c>
      <c r="B101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15" s="43">
        <f>IF(B1015="","",INDEX('Parâmetros'!$B$18:$B$117,MATCH(B1015,'Parâmetros'!$A$18:$A$117,0)))</f>
        <v/>
      </c>
      <c r="D1015" s="43">
        <f>IF(B1015="","",INDEX('Parâmetros'!$I$18:$I$117,MATCH(B1015,'Parâmetros'!$A$18:$A$117,0)))</f>
        <v/>
      </c>
      <c r="E1015" s="44">
        <f>IF(B1015="","",IF(COUNTIFS('Histórico'!$B$6:$B$305,B1015,'Histórico'!$A$6:$A$305,"&gt;="&amp;EDATE(EOMONTH('Parâmetros'!$B$2,0)+1,-'Parâmetros'!$B$4),'Histórico'!$A$6:$A$305,"&lt;="&amp;'Parâmetros'!$B$2,'Histórico'!$L$6:$L$305,"OK")&gt;='Parâmetros'!$B$11,AVERAGEIFS('Histórico'!$H$6:$H$305,'Histórico'!$B$6:$B$305,B1015,'Histórico'!$A$6:$A$305,"&gt;="&amp;EDATE(EOMONTH('Parâmetros'!$B$2,0)+1,-'Parâmetros'!$B$4),'Histórico'!$A$6:$A$305,"&lt;="&amp;'Parâmetros'!$B$2,'Histórico'!$L$6:$L$305,"OK"),IF(INDEX('Parâmetros'!$G$18:$G$117,MATCH(B1015,'Parâmetros'!$A$18:$A$117,0))="","",INDEX('Parâmetros'!$G$18:$G$117,MATCH(B1015,'Parâmetros'!$A$18:$A$117,0)))))</f>
        <v/>
      </c>
      <c r="F1015" s="45">
        <f>IF(B1015="","",IF(COUNTIFS('Histórico'!$B$6:$B$305,B1015,'Histórico'!$L$6:$L$305,"OK",'Histórico'!$M$6:$M$305,MONTH(A1015),'Histórico'!$A$6:$A$305,"&lt;="&amp;'Parâmetros'!$B$2)&gt;='Parâmetros'!$B$12,MAX('Parâmetros'!$B$13,MIN('Parâmetros'!$B$14,IFERROR(AVERAGEIFS('Histórico'!$H$6:$H$305,'Histórico'!$B$6:$B$305,B1015,'Histórico'!$L$6:$L$305,"OK",'Histórico'!$M$6:$M$305,MONTH(A1015),'Histórico'!$A$6:$A$305,"&lt;="&amp;'Parâmetros'!$B$2)/AVERAGEIFS('Histórico'!$H$6:$H$305,'Histórico'!$B$6:$B$305,B1015,'Histórico'!$L$6:$L$305,"OK",'Histórico'!$A$6:$A$305,"&lt;="&amp;'Parâmetros'!$B$2),1))),1))</f>
        <v/>
      </c>
      <c r="G1015" s="45">
        <f>IF(OR(A1015="",B1015=""),"",MAX(0.1,1+SUMPRODUCT(--('Eventos'!$B$6:$B$105&lt;=EOMONTH(A1015,0)),--('Eventos'!$C$6:$C$105&gt;=A1015),--((('Eventos'!$D$6:$D$105=B1015)+('Eventos'!$D$6:$D$105="TODOS"))&gt;0),--('Eventos'!$G$6:$G$105="Ativo"),--('Eventos'!$I$6:$I$105="OK"),'Eventos'!$F$6:$F$105)))</f>
        <v/>
      </c>
      <c r="H1015" s="44">
        <f>IF(OR(B1015="",E1015=""),"",MAX(0,E1015*F1015*G1015))</f>
        <v/>
      </c>
      <c r="I1015" s="44">
        <f>IF(H1015="","",H1015*'Parâmetros'!$B$6)</f>
        <v/>
      </c>
      <c r="J1015" s="44">
        <f>IF(H1015="","",H1015*'Parâmetros'!$B$7)</f>
        <v/>
      </c>
      <c r="K1015" s="44">
        <f>IF(H1015="","",H1015*'Parâmetros'!$B$8)</f>
        <v/>
      </c>
      <c r="L1015" s="44">
        <f>IF(H1015="","",IF('Parâmetros'!$B$5="Conservador",I1015,IF('Parâmetros'!$B$5="Otimista",K1015,J1015)))</f>
        <v/>
      </c>
      <c r="M1015" s="46">
        <f>IF(B1015="","",IF(COUNTIFS('Histórico'!$B$6:$B$305,B1015,'Histórico'!$J$6:$J$305,"&lt;&gt;")&gt;='Parâmetros'!$B$10,AVERAGEIFS('Histórico'!$K$6:$K$305,'Histórico'!$B$6:$B$305,B1015,'Histórico'!$J$6:$J$305,"&lt;&gt;"),'Parâmetros'!$B$9))</f>
        <v/>
      </c>
      <c r="N1015" s="44">
        <f>IF(L1015="","",MAX(0,L1015*(1-M1015)))</f>
        <v/>
      </c>
      <c r="O1015" s="44">
        <f>IF(L1015="","",L1015*(1+M1015))</f>
        <v/>
      </c>
      <c r="P1015" s="44">
        <f>IF(L1015="","",IF(INDEX('Parâmetros'!$E$18:$E$117,MATCH(B1015,'Parâmetros'!$A$18:$A$117,0))="","",INDEX('Parâmetros'!$E$18:$E$117,MATCH(B1015,'Parâmetros'!$A$18:$A$117,0))+N(INDEX('Parâmetros'!$F$18:$F$117,MATCH(B1015,'Parâmetros'!$A$18:$A$117,0)))-SUMIFS($L$6:L1015,$B$6:B1015,B1015,$A$6:A1015,"&lt;="&amp;A1015)))</f>
        <v/>
      </c>
      <c r="Q1015" s="44">
        <f>IF(P1015="","",MAX(0,-P1015))</f>
        <v/>
      </c>
      <c r="R1015" s="43">
        <f>IF(B1015="","",IF(L1015="","SEM BASE",IF(P1015="","ESTOQUE NÃO INFORMADO",IF(P1015&lt;0,"RUPTURA PREVISTA",IF(D1015="Sem histórico","USAR DEMANDA INICIAL",IF(D1015="Histórico insuficiente","HISTÓRICO INSUFICIENTE","OK"))))))</f>
        <v/>
      </c>
    </row>
    <row r="1016">
      <c r="A1016" s="42">
        <f>IF(B1016="","",EDATE(EOMONTH('Parâmetros'!$B$2,0)+1,MOD(ROW()-6,12)))</f>
        <v/>
      </c>
      <c r="B101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16" s="43">
        <f>IF(B1016="","",INDEX('Parâmetros'!$B$18:$B$117,MATCH(B1016,'Parâmetros'!$A$18:$A$117,0)))</f>
        <v/>
      </c>
      <c r="D1016" s="43">
        <f>IF(B1016="","",INDEX('Parâmetros'!$I$18:$I$117,MATCH(B1016,'Parâmetros'!$A$18:$A$117,0)))</f>
        <v/>
      </c>
      <c r="E1016" s="44">
        <f>IF(B1016="","",IF(COUNTIFS('Histórico'!$B$6:$B$305,B1016,'Histórico'!$A$6:$A$305,"&gt;="&amp;EDATE(EOMONTH('Parâmetros'!$B$2,0)+1,-'Parâmetros'!$B$4),'Histórico'!$A$6:$A$305,"&lt;="&amp;'Parâmetros'!$B$2,'Histórico'!$L$6:$L$305,"OK")&gt;='Parâmetros'!$B$11,AVERAGEIFS('Histórico'!$H$6:$H$305,'Histórico'!$B$6:$B$305,B1016,'Histórico'!$A$6:$A$305,"&gt;="&amp;EDATE(EOMONTH('Parâmetros'!$B$2,0)+1,-'Parâmetros'!$B$4),'Histórico'!$A$6:$A$305,"&lt;="&amp;'Parâmetros'!$B$2,'Histórico'!$L$6:$L$305,"OK"),IF(INDEX('Parâmetros'!$G$18:$G$117,MATCH(B1016,'Parâmetros'!$A$18:$A$117,0))="","",INDEX('Parâmetros'!$G$18:$G$117,MATCH(B1016,'Parâmetros'!$A$18:$A$117,0)))))</f>
        <v/>
      </c>
      <c r="F1016" s="45">
        <f>IF(B1016="","",IF(COUNTIFS('Histórico'!$B$6:$B$305,B1016,'Histórico'!$L$6:$L$305,"OK",'Histórico'!$M$6:$M$305,MONTH(A1016),'Histórico'!$A$6:$A$305,"&lt;="&amp;'Parâmetros'!$B$2)&gt;='Parâmetros'!$B$12,MAX('Parâmetros'!$B$13,MIN('Parâmetros'!$B$14,IFERROR(AVERAGEIFS('Histórico'!$H$6:$H$305,'Histórico'!$B$6:$B$305,B1016,'Histórico'!$L$6:$L$305,"OK",'Histórico'!$M$6:$M$305,MONTH(A1016),'Histórico'!$A$6:$A$305,"&lt;="&amp;'Parâmetros'!$B$2)/AVERAGEIFS('Histórico'!$H$6:$H$305,'Histórico'!$B$6:$B$305,B1016,'Histórico'!$L$6:$L$305,"OK",'Histórico'!$A$6:$A$305,"&lt;="&amp;'Parâmetros'!$B$2),1))),1))</f>
        <v/>
      </c>
      <c r="G1016" s="45">
        <f>IF(OR(A1016="",B1016=""),"",MAX(0.1,1+SUMPRODUCT(--('Eventos'!$B$6:$B$105&lt;=EOMONTH(A1016,0)),--('Eventos'!$C$6:$C$105&gt;=A1016),--((('Eventos'!$D$6:$D$105=B1016)+('Eventos'!$D$6:$D$105="TODOS"))&gt;0),--('Eventos'!$G$6:$G$105="Ativo"),--('Eventos'!$I$6:$I$105="OK"),'Eventos'!$F$6:$F$105)))</f>
        <v/>
      </c>
      <c r="H1016" s="44">
        <f>IF(OR(B1016="",E1016=""),"",MAX(0,E1016*F1016*G1016))</f>
        <v/>
      </c>
      <c r="I1016" s="44">
        <f>IF(H1016="","",H1016*'Parâmetros'!$B$6)</f>
        <v/>
      </c>
      <c r="J1016" s="44">
        <f>IF(H1016="","",H1016*'Parâmetros'!$B$7)</f>
        <v/>
      </c>
      <c r="K1016" s="44">
        <f>IF(H1016="","",H1016*'Parâmetros'!$B$8)</f>
        <v/>
      </c>
      <c r="L1016" s="44">
        <f>IF(H1016="","",IF('Parâmetros'!$B$5="Conservador",I1016,IF('Parâmetros'!$B$5="Otimista",K1016,J1016)))</f>
        <v/>
      </c>
      <c r="M1016" s="46">
        <f>IF(B1016="","",IF(COUNTIFS('Histórico'!$B$6:$B$305,B1016,'Histórico'!$J$6:$J$305,"&lt;&gt;")&gt;='Parâmetros'!$B$10,AVERAGEIFS('Histórico'!$K$6:$K$305,'Histórico'!$B$6:$B$305,B1016,'Histórico'!$J$6:$J$305,"&lt;&gt;"),'Parâmetros'!$B$9))</f>
        <v/>
      </c>
      <c r="N1016" s="44">
        <f>IF(L1016="","",MAX(0,L1016*(1-M1016)))</f>
        <v/>
      </c>
      <c r="O1016" s="44">
        <f>IF(L1016="","",L1016*(1+M1016))</f>
        <v/>
      </c>
      <c r="P1016" s="44">
        <f>IF(L1016="","",IF(INDEX('Parâmetros'!$E$18:$E$117,MATCH(B1016,'Parâmetros'!$A$18:$A$117,0))="","",INDEX('Parâmetros'!$E$18:$E$117,MATCH(B1016,'Parâmetros'!$A$18:$A$117,0))+N(INDEX('Parâmetros'!$F$18:$F$117,MATCH(B1016,'Parâmetros'!$A$18:$A$117,0)))-SUMIFS($L$6:L1016,$B$6:B1016,B1016,$A$6:A1016,"&lt;="&amp;A1016)))</f>
        <v/>
      </c>
      <c r="Q1016" s="44">
        <f>IF(P1016="","",MAX(0,-P1016))</f>
        <v/>
      </c>
      <c r="R1016" s="43">
        <f>IF(B1016="","",IF(L1016="","SEM BASE",IF(P1016="","ESTOQUE NÃO INFORMADO",IF(P1016&lt;0,"RUPTURA PREVISTA",IF(D1016="Sem histórico","USAR DEMANDA INICIAL",IF(D1016="Histórico insuficiente","HISTÓRICO INSUFICIENTE","OK"))))))</f>
        <v/>
      </c>
    </row>
    <row r="1017">
      <c r="A1017" s="42">
        <f>IF(B1017="","",EDATE(EOMONTH('Parâmetros'!$B$2,0)+1,MOD(ROW()-6,12)))</f>
        <v/>
      </c>
      <c r="B101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17" s="43">
        <f>IF(B1017="","",INDEX('Parâmetros'!$B$18:$B$117,MATCH(B1017,'Parâmetros'!$A$18:$A$117,0)))</f>
        <v/>
      </c>
      <c r="D1017" s="43">
        <f>IF(B1017="","",INDEX('Parâmetros'!$I$18:$I$117,MATCH(B1017,'Parâmetros'!$A$18:$A$117,0)))</f>
        <v/>
      </c>
      <c r="E1017" s="44">
        <f>IF(B1017="","",IF(COUNTIFS('Histórico'!$B$6:$B$305,B1017,'Histórico'!$A$6:$A$305,"&gt;="&amp;EDATE(EOMONTH('Parâmetros'!$B$2,0)+1,-'Parâmetros'!$B$4),'Histórico'!$A$6:$A$305,"&lt;="&amp;'Parâmetros'!$B$2,'Histórico'!$L$6:$L$305,"OK")&gt;='Parâmetros'!$B$11,AVERAGEIFS('Histórico'!$H$6:$H$305,'Histórico'!$B$6:$B$305,B1017,'Histórico'!$A$6:$A$305,"&gt;="&amp;EDATE(EOMONTH('Parâmetros'!$B$2,0)+1,-'Parâmetros'!$B$4),'Histórico'!$A$6:$A$305,"&lt;="&amp;'Parâmetros'!$B$2,'Histórico'!$L$6:$L$305,"OK"),IF(INDEX('Parâmetros'!$G$18:$G$117,MATCH(B1017,'Parâmetros'!$A$18:$A$117,0))="","",INDEX('Parâmetros'!$G$18:$G$117,MATCH(B1017,'Parâmetros'!$A$18:$A$117,0)))))</f>
        <v/>
      </c>
      <c r="F1017" s="45">
        <f>IF(B1017="","",IF(COUNTIFS('Histórico'!$B$6:$B$305,B1017,'Histórico'!$L$6:$L$305,"OK",'Histórico'!$M$6:$M$305,MONTH(A1017),'Histórico'!$A$6:$A$305,"&lt;="&amp;'Parâmetros'!$B$2)&gt;='Parâmetros'!$B$12,MAX('Parâmetros'!$B$13,MIN('Parâmetros'!$B$14,IFERROR(AVERAGEIFS('Histórico'!$H$6:$H$305,'Histórico'!$B$6:$B$305,B1017,'Histórico'!$L$6:$L$305,"OK",'Histórico'!$M$6:$M$305,MONTH(A1017),'Histórico'!$A$6:$A$305,"&lt;="&amp;'Parâmetros'!$B$2)/AVERAGEIFS('Histórico'!$H$6:$H$305,'Histórico'!$B$6:$B$305,B1017,'Histórico'!$L$6:$L$305,"OK",'Histórico'!$A$6:$A$305,"&lt;="&amp;'Parâmetros'!$B$2),1))),1))</f>
        <v/>
      </c>
      <c r="G1017" s="45">
        <f>IF(OR(A1017="",B1017=""),"",MAX(0.1,1+SUMPRODUCT(--('Eventos'!$B$6:$B$105&lt;=EOMONTH(A1017,0)),--('Eventos'!$C$6:$C$105&gt;=A1017),--((('Eventos'!$D$6:$D$105=B1017)+('Eventos'!$D$6:$D$105="TODOS"))&gt;0),--('Eventos'!$G$6:$G$105="Ativo"),--('Eventos'!$I$6:$I$105="OK"),'Eventos'!$F$6:$F$105)))</f>
        <v/>
      </c>
      <c r="H1017" s="44">
        <f>IF(OR(B1017="",E1017=""),"",MAX(0,E1017*F1017*G1017))</f>
        <v/>
      </c>
      <c r="I1017" s="44">
        <f>IF(H1017="","",H1017*'Parâmetros'!$B$6)</f>
        <v/>
      </c>
      <c r="J1017" s="44">
        <f>IF(H1017="","",H1017*'Parâmetros'!$B$7)</f>
        <v/>
      </c>
      <c r="K1017" s="44">
        <f>IF(H1017="","",H1017*'Parâmetros'!$B$8)</f>
        <v/>
      </c>
      <c r="L1017" s="44">
        <f>IF(H1017="","",IF('Parâmetros'!$B$5="Conservador",I1017,IF('Parâmetros'!$B$5="Otimista",K1017,J1017)))</f>
        <v/>
      </c>
      <c r="M1017" s="46">
        <f>IF(B1017="","",IF(COUNTIFS('Histórico'!$B$6:$B$305,B1017,'Histórico'!$J$6:$J$305,"&lt;&gt;")&gt;='Parâmetros'!$B$10,AVERAGEIFS('Histórico'!$K$6:$K$305,'Histórico'!$B$6:$B$305,B1017,'Histórico'!$J$6:$J$305,"&lt;&gt;"),'Parâmetros'!$B$9))</f>
        <v/>
      </c>
      <c r="N1017" s="44">
        <f>IF(L1017="","",MAX(0,L1017*(1-M1017)))</f>
        <v/>
      </c>
      <c r="O1017" s="44">
        <f>IF(L1017="","",L1017*(1+M1017))</f>
        <v/>
      </c>
      <c r="P1017" s="44">
        <f>IF(L1017="","",IF(INDEX('Parâmetros'!$E$18:$E$117,MATCH(B1017,'Parâmetros'!$A$18:$A$117,0))="","",INDEX('Parâmetros'!$E$18:$E$117,MATCH(B1017,'Parâmetros'!$A$18:$A$117,0))+N(INDEX('Parâmetros'!$F$18:$F$117,MATCH(B1017,'Parâmetros'!$A$18:$A$117,0)))-SUMIFS($L$6:L1017,$B$6:B1017,B1017,$A$6:A1017,"&lt;="&amp;A1017)))</f>
        <v/>
      </c>
      <c r="Q1017" s="44">
        <f>IF(P1017="","",MAX(0,-P1017))</f>
        <v/>
      </c>
      <c r="R1017" s="43">
        <f>IF(B1017="","",IF(L1017="","SEM BASE",IF(P1017="","ESTOQUE NÃO INFORMADO",IF(P1017&lt;0,"RUPTURA PREVISTA",IF(D1017="Sem histórico","USAR DEMANDA INICIAL",IF(D1017="Histórico insuficiente","HISTÓRICO INSUFICIENTE","OK"))))))</f>
        <v/>
      </c>
    </row>
    <row r="1018">
      <c r="A1018" s="42">
        <f>IF(B1018="","",EDATE(EOMONTH('Parâmetros'!$B$2,0)+1,MOD(ROW()-6,12)))</f>
        <v/>
      </c>
      <c r="B101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18" s="43">
        <f>IF(B1018="","",INDEX('Parâmetros'!$B$18:$B$117,MATCH(B1018,'Parâmetros'!$A$18:$A$117,0)))</f>
        <v/>
      </c>
      <c r="D1018" s="43">
        <f>IF(B1018="","",INDEX('Parâmetros'!$I$18:$I$117,MATCH(B1018,'Parâmetros'!$A$18:$A$117,0)))</f>
        <v/>
      </c>
      <c r="E1018" s="44">
        <f>IF(B1018="","",IF(COUNTIFS('Histórico'!$B$6:$B$305,B1018,'Histórico'!$A$6:$A$305,"&gt;="&amp;EDATE(EOMONTH('Parâmetros'!$B$2,0)+1,-'Parâmetros'!$B$4),'Histórico'!$A$6:$A$305,"&lt;="&amp;'Parâmetros'!$B$2,'Histórico'!$L$6:$L$305,"OK")&gt;='Parâmetros'!$B$11,AVERAGEIFS('Histórico'!$H$6:$H$305,'Histórico'!$B$6:$B$305,B1018,'Histórico'!$A$6:$A$305,"&gt;="&amp;EDATE(EOMONTH('Parâmetros'!$B$2,0)+1,-'Parâmetros'!$B$4),'Histórico'!$A$6:$A$305,"&lt;="&amp;'Parâmetros'!$B$2,'Histórico'!$L$6:$L$305,"OK"),IF(INDEX('Parâmetros'!$G$18:$G$117,MATCH(B1018,'Parâmetros'!$A$18:$A$117,0))="","",INDEX('Parâmetros'!$G$18:$G$117,MATCH(B1018,'Parâmetros'!$A$18:$A$117,0)))))</f>
        <v/>
      </c>
      <c r="F1018" s="45">
        <f>IF(B1018="","",IF(COUNTIFS('Histórico'!$B$6:$B$305,B1018,'Histórico'!$L$6:$L$305,"OK",'Histórico'!$M$6:$M$305,MONTH(A1018),'Histórico'!$A$6:$A$305,"&lt;="&amp;'Parâmetros'!$B$2)&gt;='Parâmetros'!$B$12,MAX('Parâmetros'!$B$13,MIN('Parâmetros'!$B$14,IFERROR(AVERAGEIFS('Histórico'!$H$6:$H$305,'Histórico'!$B$6:$B$305,B1018,'Histórico'!$L$6:$L$305,"OK",'Histórico'!$M$6:$M$305,MONTH(A1018),'Histórico'!$A$6:$A$305,"&lt;="&amp;'Parâmetros'!$B$2)/AVERAGEIFS('Histórico'!$H$6:$H$305,'Histórico'!$B$6:$B$305,B1018,'Histórico'!$L$6:$L$305,"OK",'Histórico'!$A$6:$A$305,"&lt;="&amp;'Parâmetros'!$B$2),1))),1))</f>
        <v/>
      </c>
      <c r="G1018" s="45">
        <f>IF(OR(A1018="",B1018=""),"",MAX(0.1,1+SUMPRODUCT(--('Eventos'!$B$6:$B$105&lt;=EOMONTH(A1018,0)),--('Eventos'!$C$6:$C$105&gt;=A1018),--((('Eventos'!$D$6:$D$105=B1018)+('Eventos'!$D$6:$D$105="TODOS"))&gt;0),--('Eventos'!$G$6:$G$105="Ativo"),--('Eventos'!$I$6:$I$105="OK"),'Eventos'!$F$6:$F$105)))</f>
        <v/>
      </c>
      <c r="H1018" s="44">
        <f>IF(OR(B1018="",E1018=""),"",MAX(0,E1018*F1018*G1018))</f>
        <v/>
      </c>
      <c r="I1018" s="44">
        <f>IF(H1018="","",H1018*'Parâmetros'!$B$6)</f>
        <v/>
      </c>
      <c r="J1018" s="44">
        <f>IF(H1018="","",H1018*'Parâmetros'!$B$7)</f>
        <v/>
      </c>
      <c r="K1018" s="44">
        <f>IF(H1018="","",H1018*'Parâmetros'!$B$8)</f>
        <v/>
      </c>
      <c r="L1018" s="44">
        <f>IF(H1018="","",IF('Parâmetros'!$B$5="Conservador",I1018,IF('Parâmetros'!$B$5="Otimista",K1018,J1018)))</f>
        <v/>
      </c>
      <c r="M1018" s="46">
        <f>IF(B1018="","",IF(COUNTIFS('Histórico'!$B$6:$B$305,B1018,'Histórico'!$J$6:$J$305,"&lt;&gt;")&gt;='Parâmetros'!$B$10,AVERAGEIFS('Histórico'!$K$6:$K$305,'Histórico'!$B$6:$B$305,B1018,'Histórico'!$J$6:$J$305,"&lt;&gt;"),'Parâmetros'!$B$9))</f>
        <v/>
      </c>
      <c r="N1018" s="44">
        <f>IF(L1018="","",MAX(0,L1018*(1-M1018)))</f>
        <v/>
      </c>
      <c r="O1018" s="44">
        <f>IF(L1018="","",L1018*(1+M1018))</f>
        <v/>
      </c>
      <c r="P1018" s="44">
        <f>IF(L1018="","",IF(INDEX('Parâmetros'!$E$18:$E$117,MATCH(B1018,'Parâmetros'!$A$18:$A$117,0))="","",INDEX('Parâmetros'!$E$18:$E$117,MATCH(B1018,'Parâmetros'!$A$18:$A$117,0))+N(INDEX('Parâmetros'!$F$18:$F$117,MATCH(B1018,'Parâmetros'!$A$18:$A$117,0)))-SUMIFS($L$6:L1018,$B$6:B1018,B1018,$A$6:A1018,"&lt;="&amp;A1018)))</f>
        <v/>
      </c>
      <c r="Q1018" s="44">
        <f>IF(P1018="","",MAX(0,-P1018))</f>
        <v/>
      </c>
      <c r="R1018" s="43">
        <f>IF(B1018="","",IF(L1018="","SEM BASE",IF(P1018="","ESTOQUE NÃO INFORMADO",IF(P1018&lt;0,"RUPTURA PREVISTA",IF(D1018="Sem histórico","USAR DEMANDA INICIAL",IF(D1018="Histórico insuficiente","HISTÓRICO INSUFICIENTE","OK"))))))</f>
        <v/>
      </c>
    </row>
    <row r="1019">
      <c r="A1019" s="42">
        <f>IF(B1019="","",EDATE(EOMONTH('Parâmetros'!$B$2,0)+1,MOD(ROW()-6,12)))</f>
        <v/>
      </c>
      <c r="B101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19" s="43">
        <f>IF(B1019="","",INDEX('Parâmetros'!$B$18:$B$117,MATCH(B1019,'Parâmetros'!$A$18:$A$117,0)))</f>
        <v/>
      </c>
      <c r="D1019" s="43">
        <f>IF(B1019="","",INDEX('Parâmetros'!$I$18:$I$117,MATCH(B1019,'Parâmetros'!$A$18:$A$117,0)))</f>
        <v/>
      </c>
      <c r="E1019" s="44">
        <f>IF(B1019="","",IF(COUNTIFS('Histórico'!$B$6:$B$305,B1019,'Histórico'!$A$6:$A$305,"&gt;="&amp;EDATE(EOMONTH('Parâmetros'!$B$2,0)+1,-'Parâmetros'!$B$4),'Histórico'!$A$6:$A$305,"&lt;="&amp;'Parâmetros'!$B$2,'Histórico'!$L$6:$L$305,"OK")&gt;='Parâmetros'!$B$11,AVERAGEIFS('Histórico'!$H$6:$H$305,'Histórico'!$B$6:$B$305,B1019,'Histórico'!$A$6:$A$305,"&gt;="&amp;EDATE(EOMONTH('Parâmetros'!$B$2,0)+1,-'Parâmetros'!$B$4),'Histórico'!$A$6:$A$305,"&lt;="&amp;'Parâmetros'!$B$2,'Histórico'!$L$6:$L$305,"OK"),IF(INDEX('Parâmetros'!$G$18:$G$117,MATCH(B1019,'Parâmetros'!$A$18:$A$117,0))="","",INDEX('Parâmetros'!$G$18:$G$117,MATCH(B1019,'Parâmetros'!$A$18:$A$117,0)))))</f>
        <v/>
      </c>
      <c r="F1019" s="45">
        <f>IF(B1019="","",IF(COUNTIFS('Histórico'!$B$6:$B$305,B1019,'Histórico'!$L$6:$L$305,"OK",'Histórico'!$M$6:$M$305,MONTH(A1019),'Histórico'!$A$6:$A$305,"&lt;="&amp;'Parâmetros'!$B$2)&gt;='Parâmetros'!$B$12,MAX('Parâmetros'!$B$13,MIN('Parâmetros'!$B$14,IFERROR(AVERAGEIFS('Histórico'!$H$6:$H$305,'Histórico'!$B$6:$B$305,B1019,'Histórico'!$L$6:$L$305,"OK",'Histórico'!$M$6:$M$305,MONTH(A1019),'Histórico'!$A$6:$A$305,"&lt;="&amp;'Parâmetros'!$B$2)/AVERAGEIFS('Histórico'!$H$6:$H$305,'Histórico'!$B$6:$B$305,B1019,'Histórico'!$L$6:$L$305,"OK",'Histórico'!$A$6:$A$305,"&lt;="&amp;'Parâmetros'!$B$2),1))),1))</f>
        <v/>
      </c>
      <c r="G1019" s="45">
        <f>IF(OR(A1019="",B1019=""),"",MAX(0.1,1+SUMPRODUCT(--('Eventos'!$B$6:$B$105&lt;=EOMONTH(A1019,0)),--('Eventos'!$C$6:$C$105&gt;=A1019),--((('Eventos'!$D$6:$D$105=B1019)+('Eventos'!$D$6:$D$105="TODOS"))&gt;0),--('Eventos'!$G$6:$G$105="Ativo"),--('Eventos'!$I$6:$I$105="OK"),'Eventos'!$F$6:$F$105)))</f>
        <v/>
      </c>
      <c r="H1019" s="44">
        <f>IF(OR(B1019="",E1019=""),"",MAX(0,E1019*F1019*G1019))</f>
        <v/>
      </c>
      <c r="I1019" s="44">
        <f>IF(H1019="","",H1019*'Parâmetros'!$B$6)</f>
        <v/>
      </c>
      <c r="J1019" s="44">
        <f>IF(H1019="","",H1019*'Parâmetros'!$B$7)</f>
        <v/>
      </c>
      <c r="K1019" s="44">
        <f>IF(H1019="","",H1019*'Parâmetros'!$B$8)</f>
        <v/>
      </c>
      <c r="L1019" s="44">
        <f>IF(H1019="","",IF('Parâmetros'!$B$5="Conservador",I1019,IF('Parâmetros'!$B$5="Otimista",K1019,J1019)))</f>
        <v/>
      </c>
      <c r="M1019" s="46">
        <f>IF(B1019="","",IF(COUNTIFS('Histórico'!$B$6:$B$305,B1019,'Histórico'!$J$6:$J$305,"&lt;&gt;")&gt;='Parâmetros'!$B$10,AVERAGEIFS('Histórico'!$K$6:$K$305,'Histórico'!$B$6:$B$305,B1019,'Histórico'!$J$6:$J$305,"&lt;&gt;"),'Parâmetros'!$B$9))</f>
        <v/>
      </c>
      <c r="N1019" s="44">
        <f>IF(L1019="","",MAX(0,L1019*(1-M1019)))</f>
        <v/>
      </c>
      <c r="O1019" s="44">
        <f>IF(L1019="","",L1019*(1+M1019))</f>
        <v/>
      </c>
      <c r="P1019" s="44">
        <f>IF(L1019="","",IF(INDEX('Parâmetros'!$E$18:$E$117,MATCH(B1019,'Parâmetros'!$A$18:$A$117,0))="","",INDEX('Parâmetros'!$E$18:$E$117,MATCH(B1019,'Parâmetros'!$A$18:$A$117,0))+N(INDEX('Parâmetros'!$F$18:$F$117,MATCH(B1019,'Parâmetros'!$A$18:$A$117,0)))-SUMIFS($L$6:L1019,$B$6:B1019,B1019,$A$6:A1019,"&lt;="&amp;A1019)))</f>
        <v/>
      </c>
      <c r="Q1019" s="44">
        <f>IF(P1019="","",MAX(0,-P1019))</f>
        <v/>
      </c>
      <c r="R1019" s="43">
        <f>IF(B1019="","",IF(L1019="","SEM BASE",IF(P1019="","ESTOQUE NÃO INFORMADO",IF(P1019&lt;0,"RUPTURA PREVISTA",IF(D1019="Sem histórico","USAR DEMANDA INICIAL",IF(D1019="Histórico insuficiente","HISTÓRICO INSUFICIENTE","OK"))))))</f>
        <v/>
      </c>
    </row>
    <row r="1020">
      <c r="A1020" s="42">
        <f>IF(B1020="","",EDATE(EOMONTH('Parâmetros'!$B$2,0)+1,MOD(ROW()-6,12)))</f>
        <v/>
      </c>
      <c r="B102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20" s="43">
        <f>IF(B1020="","",INDEX('Parâmetros'!$B$18:$B$117,MATCH(B1020,'Parâmetros'!$A$18:$A$117,0)))</f>
        <v/>
      </c>
      <c r="D1020" s="43">
        <f>IF(B1020="","",INDEX('Parâmetros'!$I$18:$I$117,MATCH(B1020,'Parâmetros'!$A$18:$A$117,0)))</f>
        <v/>
      </c>
      <c r="E1020" s="44">
        <f>IF(B1020="","",IF(COUNTIFS('Histórico'!$B$6:$B$305,B1020,'Histórico'!$A$6:$A$305,"&gt;="&amp;EDATE(EOMONTH('Parâmetros'!$B$2,0)+1,-'Parâmetros'!$B$4),'Histórico'!$A$6:$A$305,"&lt;="&amp;'Parâmetros'!$B$2,'Histórico'!$L$6:$L$305,"OK")&gt;='Parâmetros'!$B$11,AVERAGEIFS('Histórico'!$H$6:$H$305,'Histórico'!$B$6:$B$305,B1020,'Histórico'!$A$6:$A$305,"&gt;="&amp;EDATE(EOMONTH('Parâmetros'!$B$2,0)+1,-'Parâmetros'!$B$4),'Histórico'!$A$6:$A$305,"&lt;="&amp;'Parâmetros'!$B$2,'Histórico'!$L$6:$L$305,"OK"),IF(INDEX('Parâmetros'!$G$18:$G$117,MATCH(B1020,'Parâmetros'!$A$18:$A$117,0))="","",INDEX('Parâmetros'!$G$18:$G$117,MATCH(B1020,'Parâmetros'!$A$18:$A$117,0)))))</f>
        <v/>
      </c>
      <c r="F1020" s="45">
        <f>IF(B1020="","",IF(COUNTIFS('Histórico'!$B$6:$B$305,B1020,'Histórico'!$L$6:$L$305,"OK",'Histórico'!$M$6:$M$305,MONTH(A1020),'Histórico'!$A$6:$A$305,"&lt;="&amp;'Parâmetros'!$B$2)&gt;='Parâmetros'!$B$12,MAX('Parâmetros'!$B$13,MIN('Parâmetros'!$B$14,IFERROR(AVERAGEIFS('Histórico'!$H$6:$H$305,'Histórico'!$B$6:$B$305,B1020,'Histórico'!$L$6:$L$305,"OK",'Histórico'!$M$6:$M$305,MONTH(A1020),'Histórico'!$A$6:$A$305,"&lt;="&amp;'Parâmetros'!$B$2)/AVERAGEIFS('Histórico'!$H$6:$H$305,'Histórico'!$B$6:$B$305,B1020,'Histórico'!$L$6:$L$305,"OK",'Histórico'!$A$6:$A$305,"&lt;="&amp;'Parâmetros'!$B$2),1))),1))</f>
        <v/>
      </c>
      <c r="G1020" s="45">
        <f>IF(OR(A1020="",B1020=""),"",MAX(0.1,1+SUMPRODUCT(--('Eventos'!$B$6:$B$105&lt;=EOMONTH(A1020,0)),--('Eventos'!$C$6:$C$105&gt;=A1020),--((('Eventos'!$D$6:$D$105=B1020)+('Eventos'!$D$6:$D$105="TODOS"))&gt;0),--('Eventos'!$G$6:$G$105="Ativo"),--('Eventos'!$I$6:$I$105="OK"),'Eventos'!$F$6:$F$105)))</f>
        <v/>
      </c>
      <c r="H1020" s="44">
        <f>IF(OR(B1020="",E1020=""),"",MAX(0,E1020*F1020*G1020))</f>
        <v/>
      </c>
      <c r="I1020" s="44">
        <f>IF(H1020="","",H1020*'Parâmetros'!$B$6)</f>
        <v/>
      </c>
      <c r="J1020" s="44">
        <f>IF(H1020="","",H1020*'Parâmetros'!$B$7)</f>
        <v/>
      </c>
      <c r="K1020" s="44">
        <f>IF(H1020="","",H1020*'Parâmetros'!$B$8)</f>
        <v/>
      </c>
      <c r="L1020" s="44">
        <f>IF(H1020="","",IF('Parâmetros'!$B$5="Conservador",I1020,IF('Parâmetros'!$B$5="Otimista",K1020,J1020)))</f>
        <v/>
      </c>
      <c r="M1020" s="46">
        <f>IF(B1020="","",IF(COUNTIFS('Histórico'!$B$6:$B$305,B1020,'Histórico'!$J$6:$J$305,"&lt;&gt;")&gt;='Parâmetros'!$B$10,AVERAGEIFS('Histórico'!$K$6:$K$305,'Histórico'!$B$6:$B$305,B1020,'Histórico'!$J$6:$J$305,"&lt;&gt;"),'Parâmetros'!$B$9))</f>
        <v/>
      </c>
      <c r="N1020" s="44">
        <f>IF(L1020="","",MAX(0,L1020*(1-M1020)))</f>
        <v/>
      </c>
      <c r="O1020" s="44">
        <f>IF(L1020="","",L1020*(1+M1020))</f>
        <v/>
      </c>
      <c r="P1020" s="44">
        <f>IF(L1020="","",IF(INDEX('Parâmetros'!$E$18:$E$117,MATCH(B1020,'Parâmetros'!$A$18:$A$117,0))="","",INDEX('Parâmetros'!$E$18:$E$117,MATCH(B1020,'Parâmetros'!$A$18:$A$117,0))+N(INDEX('Parâmetros'!$F$18:$F$117,MATCH(B1020,'Parâmetros'!$A$18:$A$117,0)))-SUMIFS($L$6:L1020,$B$6:B1020,B1020,$A$6:A1020,"&lt;="&amp;A1020)))</f>
        <v/>
      </c>
      <c r="Q1020" s="44">
        <f>IF(P1020="","",MAX(0,-P1020))</f>
        <v/>
      </c>
      <c r="R1020" s="43">
        <f>IF(B1020="","",IF(L1020="","SEM BASE",IF(P1020="","ESTOQUE NÃO INFORMADO",IF(P1020&lt;0,"RUPTURA PREVISTA",IF(D1020="Sem histórico","USAR DEMANDA INICIAL",IF(D1020="Histórico insuficiente","HISTÓRICO INSUFICIENTE","OK"))))))</f>
        <v/>
      </c>
    </row>
    <row r="1021">
      <c r="A1021" s="42">
        <f>IF(B1021="","",EDATE(EOMONTH('Parâmetros'!$B$2,0)+1,MOD(ROW()-6,12)))</f>
        <v/>
      </c>
      <c r="B102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21" s="43">
        <f>IF(B1021="","",INDEX('Parâmetros'!$B$18:$B$117,MATCH(B1021,'Parâmetros'!$A$18:$A$117,0)))</f>
        <v/>
      </c>
      <c r="D1021" s="43">
        <f>IF(B1021="","",INDEX('Parâmetros'!$I$18:$I$117,MATCH(B1021,'Parâmetros'!$A$18:$A$117,0)))</f>
        <v/>
      </c>
      <c r="E1021" s="44">
        <f>IF(B1021="","",IF(COUNTIFS('Histórico'!$B$6:$B$305,B1021,'Histórico'!$A$6:$A$305,"&gt;="&amp;EDATE(EOMONTH('Parâmetros'!$B$2,0)+1,-'Parâmetros'!$B$4),'Histórico'!$A$6:$A$305,"&lt;="&amp;'Parâmetros'!$B$2,'Histórico'!$L$6:$L$305,"OK")&gt;='Parâmetros'!$B$11,AVERAGEIFS('Histórico'!$H$6:$H$305,'Histórico'!$B$6:$B$305,B1021,'Histórico'!$A$6:$A$305,"&gt;="&amp;EDATE(EOMONTH('Parâmetros'!$B$2,0)+1,-'Parâmetros'!$B$4),'Histórico'!$A$6:$A$305,"&lt;="&amp;'Parâmetros'!$B$2,'Histórico'!$L$6:$L$305,"OK"),IF(INDEX('Parâmetros'!$G$18:$G$117,MATCH(B1021,'Parâmetros'!$A$18:$A$117,0))="","",INDEX('Parâmetros'!$G$18:$G$117,MATCH(B1021,'Parâmetros'!$A$18:$A$117,0)))))</f>
        <v/>
      </c>
      <c r="F1021" s="45">
        <f>IF(B1021="","",IF(COUNTIFS('Histórico'!$B$6:$B$305,B1021,'Histórico'!$L$6:$L$305,"OK",'Histórico'!$M$6:$M$305,MONTH(A1021),'Histórico'!$A$6:$A$305,"&lt;="&amp;'Parâmetros'!$B$2)&gt;='Parâmetros'!$B$12,MAX('Parâmetros'!$B$13,MIN('Parâmetros'!$B$14,IFERROR(AVERAGEIFS('Histórico'!$H$6:$H$305,'Histórico'!$B$6:$B$305,B1021,'Histórico'!$L$6:$L$305,"OK",'Histórico'!$M$6:$M$305,MONTH(A1021),'Histórico'!$A$6:$A$305,"&lt;="&amp;'Parâmetros'!$B$2)/AVERAGEIFS('Histórico'!$H$6:$H$305,'Histórico'!$B$6:$B$305,B1021,'Histórico'!$L$6:$L$305,"OK",'Histórico'!$A$6:$A$305,"&lt;="&amp;'Parâmetros'!$B$2),1))),1))</f>
        <v/>
      </c>
      <c r="G1021" s="45">
        <f>IF(OR(A1021="",B1021=""),"",MAX(0.1,1+SUMPRODUCT(--('Eventos'!$B$6:$B$105&lt;=EOMONTH(A1021,0)),--('Eventos'!$C$6:$C$105&gt;=A1021),--((('Eventos'!$D$6:$D$105=B1021)+('Eventos'!$D$6:$D$105="TODOS"))&gt;0),--('Eventos'!$G$6:$G$105="Ativo"),--('Eventos'!$I$6:$I$105="OK"),'Eventos'!$F$6:$F$105)))</f>
        <v/>
      </c>
      <c r="H1021" s="44">
        <f>IF(OR(B1021="",E1021=""),"",MAX(0,E1021*F1021*G1021))</f>
        <v/>
      </c>
      <c r="I1021" s="44">
        <f>IF(H1021="","",H1021*'Parâmetros'!$B$6)</f>
        <v/>
      </c>
      <c r="J1021" s="44">
        <f>IF(H1021="","",H1021*'Parâmetros'!$B$7)</f>
        <v/>
      </c>
      <c r="K1021" s="44">
        <f>IF(H1021="","",H1021*'Parâmetros'!$B$8)</f>
        <v/>
      </c>
      <c r="L1021" s="44">
        <f>IF(H1021="","",IF('Parâmetros'!$B$5="Conservador",I1021,IF('Parâmetros'!$B$5="Otimista",K1021,J1021)))</f>
        <v/>
      </c>
      <c r="M1021" s="46">
        <f>IF(B1021="","",IF(COUNTIFS('Histórico'!$B$6:$B$305,B1021,'Histórico'!$J$6:$J$305,"&lt;&gt;")&gt;='Parâmetros'!$B$10,AVERAGEIFS('Histórico'!$K$6:$K$305,'Histórico'!$B$6:$B$305,B1021,'Histórico'!$J$6:$J$305,"&lt;&gt;"),'Parâmetros'!$B$9))</f>
        <v/>
      </c>
      <c r="N1021" s="44">
        <f>IF(L1021="","",MAX(0,L1021*(1-M1021)))</f>
        <v/>
      </c>
      <c r="O1021" s="44">
        <f>IF(L1021="","",L1021*(1+M1021))</f>
        <v/>
      </c>
      <c r="P1021" s="44">
        <f>IF(L1021="","",IF(INDEX('Parâmetros'!$E$18:$E$117,MATCH(B1021,'Parâmetros'!$A$18:$A$117,0))="","",INDEX('Parâmetros'!$E$18:$E$117,MATCH(B1021,'Parâmetros'!$A$18:$A$117,0))+N(INDEX('Parâmetros'!$F$18:$F$117,MATCH(B1021,'Parâmetros'!$A$18:$A$117,0)))-SUMIFS($L$6:L1021,$B$6:B1021,B1021,$A$6:A1021,"&lt;="&amp;A1021)))</f>
        <v/>
      </c>
      <c r="Q1021" s="44">
        <f>IF(P1021="","",MAX(0,-P1021))</f>
        <v/>
      </c>
      <c r="R1021" s="43">
        <f>IF(B1021="","",IF(L1021="","SEM BASE",IF(P1021="","ESTOQUE NÃO INFORMADO",IF(P1021&lt;0,"RUPTURA PREVISTA",IF(D1021="Sem histórico","USAR DEMANDA INICIAL",IF(D1021="Histórico insuficiente","HISTÓRICO INSUFICIENTE","OK"))))))</f>
        <v/>
      </c>
    </row>
    <row r="1022">
      <c r="A1022" s="42">
        <f>IF(B1022="","",EDATE(EOMONTH('Parâmetros'!$B$2,0)+1,MOD(ROW()-6,12)))</f>
        <v/>
      </c>
      <c r="B102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22" s="43">
        <f>IF(B1022="","",INDEX('Parâmetros'!$B$18:$B$117,MATCH(B1022,'Parâmetros'!$A$18:$A$117,0)))</f>
        <v/>
      </c>
      <c r="D1022" s="43">
        <f>IF(B1022="","",INDEX('Parâmetros'!$I$18:$I$117,MATCH(B1022,'Parâmetros'!$A$18:$A$117,0)))</f>
        <v/>
      </c>
      <c r="E1022" s="44">
        <f>IF(B1022="","",IF(COUNTIFS('Histórico'!$B$6:$B$305,B1022,'Histórico'!$A$6:$A$305,"&gt;="&amp;EDATE(EOMONTH('Parâmetros'!$B$2,0)+1,-'Parâmetros'!$B$4),'Histórico'!$A$6:$A$305,"&lt;="&amp;'Parâmetros'!$B$2,'Histórico'!$L$6:$L$305,"OK")&gt;='Parâmetros'!$B$11,AVERAGEIFS('Histórico'!$H$6:$H$305,'Histórico'!$B$6:$B$305,B1022,'Histórico'!$A$6:$A$305,"&gt;="&amp;EDATE(EOMONTH('Parâmetros'!$B$2,0)+1,-'Parâmetros'!$B$4),'Histórico'!$A$6:$A$305,"&lt;="&amp;'Parâmetros'!$B$2,'Histórico'!$L$6:$L$305,"OK"),IF(INDEX('Parâmetros'!$G$18:$G$117,MATCH(B1022,'Parâmetros'!$A$18:$A$117,0))="","",INDEX('Parâmetros'!$G$18:$G$117,MATCH(B1022,'Parâmetros'!$A$18:$A$117,0)))))</f>
        <v/>
      </c>
      <c r="F1022" s="45">
        <f>IF(B1022="","",IF(COUNTIFS('Histórico'!$B$6:$B$305,B1022,'Histórico'!$L$6:$L$305,"OK",'Histórico'!$M$6:$M$305,MONTH(A1022),'Histórico'!$A$6:$A$305,"&lt;="&amp;'Parâmetros'!$B$2)&gt;='Parâmetros'!$B$12,MAX('Parâmetros'!$B$13,MIN('Parâmetros'!$B$14,IFERROR(AVERAGEIFS('Histórico'!$H$6:$H$305,'Histórico'!$B$6:$B$305,B1022,'Histórico'!$L$6:$L$305,"OK",'Histórico'!$M$6:$M$305,MONTH(A1022),'Histórico'!$A$6:$A$305,"&lt;="&amp;'Parâmetros'!$B$2)/AVERAGEIFS('Histórico'!$H$6:$H$305,'Histórico'!$B$6:$B$305,B1022,'Histórico'!$L$6:$L$305,"OK",'Histórico'!$A$6:$A$305,"&lt;="&amp;'Parâmetros'!$B$2),1))),1))</f>
        <v/>
      </c>
      <c r="G1022" s="45">
        <f>IF(OR(A1022="",B1022=""),"",MAX(0.1,1+SUMPRODUCT(--('Eventos'!$B$6:$B$105&lt;=EOMONTH(A1022,0)),--('Eventos'!$C$6:$C$105&gt;=A1022),--((('Eventos'!$D$6:$D$105=B1022)+('Eventos'!$D$6:$D$105="TODOS"))&gt;0),--('Eventos'!$G$6:$G$105="Ativo"),--('Eventos'!$I$6:$I$105="OK"),'Eventos'!$F$6:$F$105)))</f>
        <v/>
      </c>
      <c r="H1022" s="44">
        <f>IF(OR(B1022="",E1022=""),"",MAX(0,E1022*F1022*G1022))</f>
        <v/>
      </c>
      <c r="I1022" s="44">
        <f>IF(H1022="","",H1022*'Parâmetros'!$B$6)</f>
        <v/>
      </c>
      <c r="J1022" s="44">
        <f>IF(H1022="","",H1022*'Parâmetros'!$B$7)</f>
        <v/>
      </c>
      <c r="K1022" s="44">
        <f>IF(H1022="","",H1022*'Parâmetros'!$B$8)</f>
        <v/>
      </c>
      <c r="L1022" s="44">
        <f>IF(H1022="","",IF('Parâmetros'!$B$5="Conservador",I1022,IF('Parâmetros'!$B$5="Otimista",K1022,J1022)))</f>
        <v/>
      </c>
      <c r="M1022" s="46">
        <f>IF(B1022="","",IF(COUNTIFS('Histórico'!$B$6:$B$305,B1022,'Histórico'!$J$6:$J$305,"&lt;&gt;")&gt;='Parâmetros'!$B$10,AVERAGEIFS('Histórico'!$K$6:$K$305,'Histórico'!$B$6:$B$305,B1022,'Histórico'!$J$6:$J$305,"&lt;&gt;"),'Parâmetros'!$B$9))</f>
        <v/>
      </c>
      <c r="N1022" s="44">
        <f>IF(L1022="","",MAX(0,L1022*(1-M1022)))</f>
        <v/>
      </c>
      <c r="O1022" s="44">
        <f>IF(L1022="","",L1022*(1+M1022))</f>
        <v/>
      </c>
      <c r="P1022" s="44">
        <f>IF(L1022="","",IF(INDEX('Parâmetros'!$E$18:$E$117,MATCH(B1022,'Parâmetros'!$A$18:$A$117,0))="","",INDEX('Parâmetros'!$E$18:$E$117,MATCH(B1022,'Parâmetros'!$A$18:$A$117,0))+N(INDEX('Parâmetros'!$F$18:$F$117,MATCH(B1022,'Parâmetros'!$A$18:$A$117,0)))-SUMIFS($L$6:L1022,$B$6:B1022,B1022,$A$6:A1022,"&lt;="&amp;A1022)))</f>
        <v/>
      </c>
      <c r="Q1022" s="44">
        <f>IF(P1022="","",MAX(0,-P1022))</f>
        <v/>
      </c>
      <c r="R1022" s="43">
        <f>IF(B1022="","",IF(L1022="","SEM BASE",IF(P1022="","ESTOQUE NÃO INFORMADO",IF(P1022&lt;0,"RUPTURA PREVISTA",IF(D1022="Sem histórico","USAR DEMANDA INICIAL",IF(D1022="Histórico insuficiente","HISTÓRICO INSUFICIENTE","OK"))))))</f>
        <v/>
      </c>
    </row>
    <row r="1023">
      <c r="A1023" s="42">
        <f>IF(B1023="","",EDATE(EOMONTH('Parâmetros'!$B$2,0)+1,MOD(ROW()-6,12)))</f>
        <v/>
      </c>
      <c r="B102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23" s="43">
        <f>IF(B1023="","",INDEX('Parâmetros'!$B$18:$B$117,MATCH(B1023,'Parâmetros'!$A$18:$A$117,0)))</f>
        <v/>
      </c>
      <c r="D1023" s="43">
        <f>IF(B1023="","",INDEX('Parâmetros'!$I$18:$I$117,MATCH(B1023,'Parâmetros'!$A$18:$A$117,0)))</f>
        <v/>
      </c>
      <c r="E1023" s="44">
        <f>IF(B1023="","",IF(COUNTIFS('Histórico'!$B$6:$B$305,B1023,'Histórico'!$A$6:$A$305,"&gt;="&amp;EDATE(EOMONTH('Parâmetros'!$B$2,0)+1,-'Parâmetros'!$B$4),'Histórico'!$A$6:$A$305,"&lt;="&amp;'Parâmetros'!$B$2,'Histórico'!$L$6:$L$305,"OK")&gt;='Parâmetros'!$B$11,AVERAGEIFS('Histórico'!$H$6:$H$305,'Histórico'!$B$6:$B$305,B1023,'Histórico'!$A$6:$A$305,"&gt;="&amp;EDATE(EOMONTH('Parâmetros'!$B$2,0)+1,-'Parâmetros'!$B$4),'Histórico'!$A$6:$A$305,"&lt;="&amp;'Parâmetros'!$B$2,'Histórico'!$L$6:$L$305,"OK"),IF(INDEX('Parâmetros'!$G$18:$G$117,MATCH(B1023,'Parâmetros'!$A$18:$A$117,0))="","",INDEX('Parâmetros'!$G$18:$G$117,MATCH(B1023,'Parâmetros'!$A$18:$A$117,0)))))</f>
        <v/>
      </c>
      <c r="F1023" s="45">
        <f>IF(B1023="","",IF(COUNTIFS('Histórico'!$B$6:$B$305,B1023,'Histórico'!$L$6:$L$305,"OK",'Histórico'!$M$6:$M$305,MONTH(A1023),'Histórico'!$A$6:$A$305,"&lt;="&amp;'Parâmetros'!$B$2)&gt;='Parâmetros'!$B$12,MAX('Parâmetros'!$B$13,MIN('Parâmetros'!$B$14,IFERROR(AVERAGEIFS('Histórico'!$H$6:$H$305,'Histórico'!$B$6:$B$305,B1023,'Histórico'!$L$6:$L$305,"OK",'Histórico'!$M$6:$M$305,MONTH(A1023),'Histórico'!$A$6:$A$305,"&lt;="&amp;'Parâmetros'!$B$2)/AVERAGEIFS('Histórico'!$H$6:$H$305,'Histórico'!$B$6:$B$305,B1023,'Histórico'!$L$6:$L$305,"OK",'Histórico'!$A$6:$A$305,"&lt;="&amp;'Parâmetros'!$B$2),1))),1))</f>
        <v/>
      </c>
      <c r="G1023" s="45">
        <f>IF(OR(A1023="",B1023=""),"",MAX(0.1,1+SUMPRODUCT(--('Eventos'!$B$6:$B$105&lt;=EOMONTH(A1023,0)),--('Eventos'!$C$6:$C$105&gt;=A1023),--((('Eventos'!$D$6:$D$105=B1023)+('Eventos'!$D$6:$D$105="TODOS"))&gt;0),--('Eventos'!$G$6:$G$105="Ativo"),--('Eventos'!$I$6:$I$105="OK"),'Eventos'!$F$6:$F$105)))</f>
        <v/>
      </c>
      <c r="H1023" s="44">
        <f>IF(OR(B1023="",E1023=""),"",MAX(0,E1023*F1023*G1023))</f>
        <v/>
      </c>
      <c r="I1023" s="44">
        <f>IF(H1023="","",H1023*'Parâmetros'!$B$6)</f>
        <v/>
      </c>
      <c r="J1023" s="44">
        <f>IF(H1023="","",H1023*'Parâmetros'!$B$7)</f>
        <v/>
      </c>
      <c r="K1023" s="44">
        <f>IF(H1023="","",H1023*'Parâmetros'!$B$8)</f>
        <v/>
      </c>
      <c r="L1023" s="44">
        <f>IF(H1023="","",IF('Parâmetros'!$B$5="Conservador",I1023,IF('Parâmetros'!$B$5="Otimista",K1023,J1023)))</f>
        <v/>
      </c>
      <c r="M1023" s="46">
        <f>IF(B1023="","",IF(COUNTIFS('Histórico'!$B$6:$B$305,B1023,'Histórico'!$J$6:$J$305,"&lt;&gt;")&gt;='Parâmetros'!$B$10,AVERAGEIFS('Histórico'!$K$6:$K$305,'Histórico'!$B$6:$B$305,B1023,'Histórico'!$J$6:$J$305,"&lt;&gt;"),'Parâmetros'!$B$9))</f>
        <v/>
      </c>
      <c r="N1023" s="44">
        <f>IF(L1023="","",MAX(0,L1023*(1-M1023)))</f>
        <v/>
      </c>
      <c r="O1023" s="44">
        <f>IF(L1023="","",L1023*(1+M1023))</f>
        <v/>
      </c>
      <c r="P1023" s="44">
        <f>IF(L1023="","",IF(INDEX('Parâmetros'!$E$18:$E$117,MATCH(B1023,'Parâmetros'!$A$18:$A$117,0))="","",INDEX('Parâmetros'!$E$18:$E$117,MATCH(B1023,'Parâmetros'!$A$18:$A$117,0))+N(INDEX('Parâmetros'!$F$18:$F$117,MATCH(B1023,'Parâmetros'!$A$18:$A$117,0)))-SUMIFS($L$6:L1023,$B$6:B1023,B1023,$A$6:A1023,"&lt;="&amp;A1023)))</f>
        <v/>
      </c>
      <c r="Q1023" s="44">
        <f>IF(P1023="","",MAX(0,-P1023))</f>
        <v/>
      </c>
      <c r="R1023" s="43">
        <f>IF(B1023="","",IF(L1023="","SEM BASE",IF(P1023="","ESTOQUE NÃO INFORMADO",IF(P1023&lt;0,"RUPTURA PREVISTA",IF(D1023="Sem histórico","USAR DEMANDA INICIAL",IF(D1023="Histórico insuficiente","HISTÓRICO INSUFICIENTE","OK"))))))</f>
        <v/>
      </c>
    </row>
    <row r="1024">
      <c r="A1024" s="42">
        <f>IF(B1024="","",EDATE(EOMONTH('Parâmetros'!$B$2,0)+1,MOD(ROW()-6,12)))</f>
        <v/>
      </c>
      <c r="B102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24" s="43">
        <f>IF(B1024="","",INDEX('Parâmetros'!$B$18:$B$117,MATCH(B1024,'Parâmetros'!$A$18:$A$117,0)))</f>
        <v/>
      </c>
      <c r="D1024" s="43">
        <f>IF(B1024="","",INDEX('Parâmetros'!$I$18:$I$117,MATCH(B1024,'Parâmetros'!$A$18:$A$117,0)))</f>
        <v/>
      </c>
      <c r="E1024" s="44">
        <f>IF(B1024="","",IF(COUNTIFS('Histórico'!$B$6:$B$305,B1024,'Histórico'!$A$6:$A$305,"&gt;="&amp;EDATE(EOMONTH('Parâmetros'!$B$2,0)+1,-'Parâmetros'!$B$4),'Histórico'!$A$6:$A$305,"&lt;="&amp;'Parâmetros'!$B$2,'Histórico'!$L$6:$L$305,"OK")&gt;='Parâmetros'!$B$11,AVERAGEIFS('Histórico'!$H$6:$H$305,'Histórico'!$B$6:$B$305,B1024,'Histórico'!$A$6:$A$305,"&gt;="&amp;EDATE(EOMONTH('Parâmetros'!$B$2,0)+1,-'Parâmetros'!$B$4),'Histórico'!$A$6:$A$305,"&lt;="&amp;'Parâmetros'!$B$2,'Histórico'!$L$6:$L$305,"OK"),IF(INDEX('Parâmetros'!$G$18:$G$117,MATCH(B1024,'Parâmetros'!$A$18:$A$117,0))="","",INDEX('Parâmetros'!$G$18:$G$117,MATCH(B1024,'Parâmetros'!$A$18:$A$117,0)))))</f>
        <v/>
      </c>
      <c r="F1024" s="45">
        <f>IF(B1024="","",IF(COUNTIFS('Histórico'!$B$6:$B$305,B1024,'Histórico'!$L$6:$L$305,"OK",'Histórico'!$M$6:$M$305,MONTH(A1024),'Histórico'!$A$6:$A$305,"&lt;="&amp;'Parâmetros'!$B$2)&gt;='Parâmetros'!$B$12,MAX('Parâmetros'!$B$13,MIN('Parâmetros'!$B$14,IFERROR(AVERAGEIFS('Histórico'!$H$6:$H$305,'Histórico'!$B$6:$B$305,B1024,'Histórico'!$L$6:$L$305,"OK",'Histórico'!$M$6:$M$305,MONTH(A1024),'Histórico'!$A$6:$A$305,"&lt;="&amp;'Parâmetros'!$B$2)/AVERAGEIFS('Histórico'!$H$6:$H$305,'Histórico'!$B$6:$B$305,B1024,'Histórico'!$L$6:$L$305,"OK",'Histórico'!$A$6:$A$305,"&lt;="&amp;'Parâmetros'!$B$2),1))),1))</f>
        <v/>
      </c>
      <c r="G1024" s="45">
        <f>IF(OR(A1024="",B1024=""),"",MAX(0.1,1+SUMPRODUCT(--('Eventos'!$B$6:$B$105&lt;=EOMONTH(A1024,0)),--('Eventos'!$C$6:$C$105&gt;=A1024),--((('Eventos'!$D$6:$D$105=B1024)+('Eventos'!$D$6:$D$105="TODOS"))&gt;0),--('Eventos'!$G$6:$G$105="Ativo"),--('Eventos'!$I$6:$I$105="OK"),'Eventos'!$F$6:$F$105)))</f>
        <v/>
      </c>
      <c r="H1024" s="44">
        <f>IF(OR(B1024="",E1024=""),"",MAX(0,E1024*F1024*G1024))</f>
        <v/>
      </c>
      <c r="I1024" s="44">
        <f>IF(H1024="","",H1024*'Parâmetros'!$B$6)</f>
        <v/>
      </c>
      <c r="J1024" s="44">
        <f>IF(H1024="","",H1024*'Parâmetros'!$B$7)</f>
        <v/>
      </c>
      <c r="K1024" s="44">
        <f>IF(H1024="","",H1024*'Parâmetros'!$B$8)</f>
        <v/>
      </c>
      <c r="L1024" s="44">
        <f>IF(H1024="","",IF('Parâmetros'!$B$5="Conservador",I1024,IF('Parâmetros'!$B$5="Otimista",K1024,J1024)))</f>
        <v/>
      </c>
      <c r="M1024" s="46">
        <f>IF(B1024="","",IF(COUNTIFS('Histórico'!$B$6:$B$305,B1024,'Histórico'!$J$6:$J$305,"&lt;&gt;")&gt;='Parâmetros'!$B$10,AVERAGEIFS('Histórico'!$K$6:$K$305,'Histórico'!$B$6:$B$305,B1024,'Histórico'!$J$6:$J$305,"&lt;&gt;"),'Parâmetros'!$B$9))</f>
        <v/>
      </c>
      <c r="N1024" s="44">
        <f>IF(L1024="","",MAX(0,L1024*(1-M1024)))</f>
        <v/>
      </c>
      <c r="O1024" s="44">
        <f>IF(L1024="","",L1024*(1+M1024))</f>
        <v/>
      </c>
      <c r="P1024" s="44">
        <f>IF(L1024="","",IF(INDEX('Parâmetros'!$E$18:$E$117,MATCH(B1024,'Parâmetros'!$A$18:$A$117,0))="","",INDEX('Parâmetros'!$E$18:$E$117,MATCH(B1024,'Parâmetros'!$A$18:$A$117,0))+N(INDEX('Parâmetros'!$F$18:$F$117,MATCH(B1024,'Parâmetros'!$A$18:$A$117,0)))-SUMIFS($L$6:L1024,$B$6:B1024,B1024,$A$6:A1024,"&lt;="&amp;A1024)))</f>
        <v/>
      </c>
      <c r="Q1024" s="44">
        <f>IF(P1024="","",MAX(0,-P1024))</f>
        <v/>
      </c>
      <c r="R1024" s="43">
        <f>IF(B1024="","",IF(L1024="","SEM BASE",IF(P1024="","ESTOQUE NÃO INFORMADO",IF(P1024&lt;0,"RUPTURA PREVISTA",IF(D1024="Sem histórico","USAR DEMANDA INICIAL",IF(D1024="Histórico insuficiente","HISTÓRICO INSUFICIENTE","OK"))))))</f>
        <v/>
      </c>
    </row>
    <row r="1025">
      <c r="A1025" s="42">
        <f>IF(B1025="","",EDATE(EOMONTH('Parâmetros'!$B$2,0)+1,MOD(ROW()-6,12)))</f>
        <v/>
      </c>
      <c r="B102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25" s="43">
        <f>IF(B1025="","",INDEX('Parâmetros'!$B$18:$B$117,MATCH(B1025,'Parâmetros'!$A$18:$A$117,0)))</f>
        <v/>
      </c>
      <c r="D1025" s="43">
        <f>IF(B1025="","",INDEX('Parâmetros'!$I$18:$I$117,MATCH(B1025,'Parâmetros'!$A$18:$A$117,0)))</f>
        <v/>
      </c>
      <c r="E1025" s="44">
        <f>IF(B1025="","",IF(COUNTIFS('Histórico'!$B$6:$B$305,B1025,'Histórico'!$A$6:$A$305,"&gt;="&amp;EDATE(EOMONTH('Parâmetros'!$B$2,0)+1,-'Parâmetros'!$B$4),'Histórico'!$A$6:$A$305,"&lt;="&amp;'Parâmetros'!$B$2,'Histórico'!$L$6:$L$305,"OK")&gt;='Parâmetros'!$B$11,AVERAGEIFS('Histórico'!$H$6:$H$305,'Histórico'!$B$6:$B$305,B1025,'Histórico'!$A$6:$A$305,"&gt;="&amp;EDATE(EOMONTH('Parâmetros'!$B$2,0)+1,-'Parâmetros'!$B$4),'Histórico'!$A$6:$A$305,"&lt;="&amp;'Parâmetros'!$B$2,'Histórico'!$L$6:$L$305,"OK"),IF(INDEX('Parâmetros'!$G$18:$G$117,MATCH(B1025,'Parâmetros'!$A$18:$A$117,0))="","",INDEX('Parâmetros'!$G$18:$G$117,MATCH(B1025,'Parâmetros'!$A$18:$A$117,0)))))</f>
        <v/>
      </c>
      <c r="F1025" s="45">
        <f>IF(B1025="","",IF(COUNTIFS('Histórico'!$B$6:$B$305,B1025,'Histórico'!$L$6:$L$305,"OK",'Histórico'!$M$6:$M$305,MONTH(A1025),'Histórico'!$A$6:$A$305,"&lt;="&amp;'Parâmetros'!$B$2)&gt;='Parâmetros'!$B$12,MAX('Parâmetros'!$B$13,MIN('Parâmetros'!$B$14,IFERROR(AVERAGEIFS('Histórico'!$H$6:$H$305,'Histórico'!$B$6:$B$305,B1025,'Histórico'!$L$6:$L$305,"OK",'Histórico'!$M$6:$M$305,MONTH(A1025),'Histórico'!$A$6:$A$305,"&lt;="&amp;'Parâmetros'!$B$2)/AVERAGEIFS('Histórico'!$H$6:$H$305,'Histórico'!$B$6:$B$305,B1025,'Histórico'!$L$6:$L$305,"OK",'Histórico'!$A$6:$A$305,"&lt;="&amp;'Parâmetros'!$B$2),1))),1))</f>
        <v/>
      </c>
      <c r="G1025" s="45">
        <f>IF(OR(A1025="",B1025=""),"",MAX(0.1,1+SUMPRODUCT(--('Eventos'!$B$6:$B$105&lt;=EOMONTH(A1025,0)),--('Eventos'!$C$6:$C$105&gt;=A1025),--((('Eventos'!$D$6:$D$105=B1025)+('Eventos'!$D$6:$D$105="TODOS"))&gt;0),--('Eventos'!$G$6:$G$105="Ativo"),--('Eventos'!$I$6:$I$105="OK"),'Eventos'!$F$6:$F$105)))</f>
        <v/>
      </c>
      <c r="H1025" s="44">
        <f>IF(OR(B1025="",E1025=""),"",MAX(0,E1025*F1025*G1025))</f>
        <v/>
      </c>
      <c r="I1025" s="44">
        <f>IF(H1025="","",H1025*'Parâmetros'!$B$6)</f>
        <v/>
      </c>
      <c r="J1025" s="44">
        <f>IF(H1025="","",H1025*'Parâmetros'!$B$7)</f>
        <v/>
      </c>
      <c r="K1025" s="44">
        <f>IF(H1025="","",H1025*'Parâmetros'!$B$8)</f>
        <v/>
      </c>
      <c r="L1025" s="44">
        <f>IF(H1025="","",IF('Parâmetros'!$B$5="Conservador",I1025,IF('Parâmetros'!$B$5="Otimista",K1025,J1025)))</f>
        <v/>
      </c>
      <c r="M1025" s="46">
        <f>IF(B1025="","",IF(COUNTIFS('Histórico'!$B$6:$B$305,B1025,'Histórico'!$J$6:$J$305,"&lt;&gt;")&gt;='Parâmetros'!$B$10,AVERAGEIFS('Histórico'!$K$6:$K$305,'Histórico'!$B$6:$B$305,B1025,'Histórico'!$J$6:$J$305,"&lt;&gt;"),'Parâmetros'!$B$9))</f>
        <v/>
      </c>
      <c r="N1025" s="44">
        <f>IF(L1025="","",MAX(0,L1025*(1-M1025)))</f>
        <v/>
      </c>
      <c r="O1025" s="44">
        <f>IF(L1025="","",L1025*(1+M1025))</f>
        <v/>
      </c>
      <c r="P1025" s="44">
        <f>IF(L1025="","",IF(INDEX('Parâmetros'!$E$18:$E$117,MATCH(B1025,'Parâmetros'!$A$18:$A$117,0))="","",INDEX('Parâmetros'!$E$18:$E$117,MATCH(B1025,'Parâmetros'!$A$18:$A$117,0))+N(INDEX('Parâmetros'!$F$18:$F$117,MATCH(B1025,'Parâmetros'!$A$18:$A$117,0)))-SUMIFS($L$6:L1025,$B$6:B1025,B1025,$A$6:A1025,"&lt;="&amp;A1025)))</f>
        <v/>
      </c>
      <c r="Q1025" s="44">
        <f>IF(P1025="","",MAX(0,-P1025))</f>
        <v/>
      </c>
      <c r="R1025" s="43">
        <f>IF(B1025="","",IF(L1025="","SEM BASE",IF(P1025="","ESTOQUE NÃO INFORMADO",IF(P1025&lt;0,"RUPTURA PREVISTA",IF(D1025="Sem histórico","USAR DEMANDA INICIAL",IF(D1025="Histórico insuficiente","HISTÓRICO INSUFICIENTE","OK"))))))</f>
        <v/>
      </c>
    </row>
    <row r="1026">
      <c r="A1026" s="42">
        <f>IF(B1026="","",EDATE(EOMONTH('Parâmetros'!$B$2,0)+1,MOD(ROW()-6,12)))</f>
        <v/>
      </c>
      <c r="B102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26" s="43">
        <f>IF(B1026="","",INDEX('Parâmetros'!$B$18:$B$117,MATCH(B1026,'Parâmetros'!$A$18:$A$117,0)))</f>
        <v/>
      </c>
      <c r="D1026" s="43">
        <f>IF(B1026="","",INDEX('Parâmetros'!$I$18:$I$117,MATCH(B1026,'Parâmetros'!$A$18:$A$117,0)))</f>
        <v/>
      </c>
      <c r="E1026" s="44">
        <f>IF(B1026="","",IF(COUNTIFS('Histórico'!$B$6:$B$305,B1026,'Histórico'!$A$6:$A$305,"&gt;="&amp;EDATE(EOMONTH('Parâmetros'!$B$2,0)+1,-'Parâmetros'!$B$4),'Histórico'!$A$6:$A$305,"&lt;="&amp;'Parâmetros'!$B$2,'Histórico'!$L$6:$L$305,"OK")&gt;='Parâmetros'!$B$11,AVERAGEIFS('Histórico'!$H$6:$H$305,'Histórico'!$B$6:$B$305,B1026,'Histórico'!$A$6:$A$305,"&gt;="&amp;EDATE(EOMONTH('Parâmetros'!$B$2,0)+1,-'Parâmetros'!$B$4),'Histórico'!$A$6:$A$305,"&lt;="&amp;'Parâmetros'!$B$2,'Histórico'!$L$6:$L$305,"OK"),IF(INDEX('Parâmetros'!$G$18:$G$117,MATCH(B1026,'Parâmetros'!$A$18:$A$117,0))="","",INDEX('Parâmetros'!$G$18:$G$117,MATCH(B1026,'Parâmetros'!$A$18:$A$117,0)))))</f>
        <v/>
      </c>
      <c r="F1026" s="45">
        <f>IF(B1026="","",IF(COUNTIFS('Histórico'!$B$6:$B$305,B1026,'Histórico'!$L$6:$L$305,"OK",'Histórico'!$M$6:$M$305,MONTH(A1026),'Histórico'!$A$6:$A$305,"&lt;="&amp;'Parâmetros'!$B$2)&gt;='Parâmetros'!$B$12,MAX('Parâmetros'!$B$13,MIN('Parâmetros'!$B$14,IFERROR(AVERAGEIFS('Histórico'!$H$6:$H$305,'Histórico'!$B$6:$B$305,B1026,'Histórico'!$L$6:$L$305,"OK",'Histórico'!$M$6:$M$305,MONTH(A1026),'Histórico'!$A$6:$A$305,"&lt;="&amp;'Parâmetros'!$B$2)/AVERAGEIFS('Histórico'!$H$6:$H$305,'Histórico'!$B$6:$B$305,B1026,'Histórico'!$L$6:$L$305,"OK",'Histórico'!$A$6:$A$305,"&lt;="&amp;'Parâmetros'!$B$2),1))),1))</f>
        <v/>
      </c>
      <c r="G1026" s="45">
        <f>IF(OR(A1026="",B1026=""),"",MAX(0.1,1+SUMPRODUCT(--('Eventos'!$B$6:$B$105&lt;=EOMONTH(A1026,0)),--('Eventos'!$C$6:$C$105&gt;=A1026),--((('Eventos'!$D$6:$D$105=B1026)+('Eventos'!$D$6:$D$105="TODOS"))&gt;0),--('Eventos'!$G$6:$G$105="Ativo"),--('Eventos'!$I$6:$I$105="OK"),'Eventos'!$F$6:$F$105)))</f>
        <v/>
      </c>
      <c r="H1026" s="44">
        <f>IF(OR(B1026="",E1026=""),"",MAX(0,E1026*F1026*G1026))</f>
        <v/>
      </c>
      <c r="I1026" s="44">
        <f>IF(H1026="","",H1026*'Parâmetros'!$B$6)</f>
        <v/>
      </c>
      <c r="J1026" s="44">
        <f>IF(H1026="","",H1026*'Parâmetros'!$B$7)</f>
        <v/>
      </c>
      <c r="K1026" s="44">
        <f>IF(H1026="","",H1026*'Parâmetros'!$B$8)</f>
        <v/>
      </c>
      <c r="L1026" s="44">
        <f>IF(H1026="","",IF('Parâmetros'!$B$5="Conservador",I1026,IF('Parâmetros'!$B$5="Otimista",K1026,J1026)))</f>
        <v/>
      </c>
      <c r="M1026" s="46">
        <f>IF(B1026="","",IF(COUNTIFS('Histórico'!$B$6:$B$305,B1026,'Histórico'!$J$6:$J$305,"&lt;&gt;")&gt;='Parâmetros'!$B$10,AVERAGEIFS('Histórico'!$K$6:$K$305,'Histórico'!$B$6:$B$305,B1026,'Histórico'!$J$6:$J$305,"&lt;&gt;"),'Parâmetros'!$B$9))</f>
        <v/>
      </c>
      <c r="N1026" s="44">
        <f>IF(L1026="","",MAX(0,L1026*(1-M1026)))</f>
        <v/>
      </c>
      <c r="O1026" s="44">
        <f>IF(L1026="","",L1026*(1+M1026))</f>
        <v/>
      </c>
      <c r="P1026" s="44">
        <f>IF(L1026="","",IF(INDEX('Parâmetros'!$E$18:$E$117,MATCH(B1026,'Parâmetros'!$A$18:$A$117,0))="","",INDEX('Parâmetros'!$E$18:$E$117,MATCH(B1026,'Parâmetros'!$A$18:$A$117,0))+N(INDEX('Parâmetros'!$F$18:$F$117,MATCH(B1026,'Parâmetros'!$A$18:$A$117,0)))-SUMIFS($L$6:L1026,$B$6:B1026,B1026,$A$6:A1026,"&lt;="&amp;A1026)))</f>
        <v/>
      </c>
      <c r="Q1026" s="44">
        <f>IF(P1026="","",MAX(0,-P1026))</f>
        <v/>
      </c>
      <c r="R1026" s="43">
        <f>IF(B1026="","",IF(L1026="","SEM BASE",IF(P1026="","ESTOQUE NÃO INFORMADO",IF(P1026&lt;0,"RUPTURA PREVISTA",IF(D1026="Sem histórico","USAR DEMANDA INICIAL",IF(D1026="Histórico insuficiente","HISTÓRICO INSUFICIENTE","OK"))))))</f>
        <v/>
      </c>
    </row>
    <row r="1027">
      <c r="A1027" s="42">
        <f>IF(B1027="","",EDATE(EOMONTH('Parâmetros'!$B$2,0)+1,MOD(ROW()-6,12)))</f>
        <v/>
      </c>
      <c r="B102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27" s="43">
        <f>IF(B1027="","",INDEX('Parâmetros'!$B$18:$B$117,MATCH(B1027,'Parâmetros'!$A$18:$A$117,0)))</f>
        <v/>
      </c>
      <c r="D1027" s="43">
        <f>IF(B1027="","",INDEX('Parâmetros'!$I$18:$I$117,MATCH(B1027,'Parâmetros'!$A$18:$A$117,0)))</f>
        <v/>
      </c>
      <c r="E1027" s="44">
        <f>IF(B1027="","",IF(COUNTIFS('Histórico'!$B$6:$B$305,B1027,'Histórico'!$A$6:$A$305,"&gt;="&amp;EDATE(EOMONTH('Parâmetros'!$B$2,0)+1,-'Parâmetros'!$B$4),'Histórico'!$A$6:$A$305,"&lt;="&amp;'Parâmetros'!$B$2,'Histórico'!$L$6:$L$305,"OK")&gt;='Parâmetros'!$B$11,AVERAGEIFS('Histórico'!$H$6:$H$305,'Histórico'!$B$6:$B$305,B1027,'Histórico'!$A$6:$A$305,"&gt;="&amp;EDATE(EOMONTH('Parâmetros'!$B$2,0)+1,-'Parâmetros'!$B$4),'Histórico'!$A$6:$A$305,"&lt;="&amp;'Parâmetros'!$B$2,'Histórico'!$L$6:$L$305,"OK"),IF(INDEX('Parâmetros'!$G$18:$G$117,MATCH(B1027,'Parâmetros'!$A$18:$A$117,0))="","",INDEX('Parâmetros'!$G$18:$G$117,MATCH(B1027,'Parâmetros'!$A$18:$A$117,0)))))</f>
        <v/>
      </c>
      <c r="F1027" s="45">
        <f>IF(B1027="","",IF(COUNTIFS('Histórico'!$B$6:$B$305,B1027,'Histórico'!$L$6:$L$305,"OK",'Histórico'!$M$6:$M$305,MONTH(A1027),'Histórico'!$A$6:$A$305,"&lt;="&amp;'Parâmetros'!$B$2)&gt;='Parâmetros'!$B$12,MAX('Parâmetros'!$B$13,MIN('Parâmetros'!$B$14,IFERROR(AVERAGEIFS('Histórico'!$H$6:$H$305,'Histórico'!$B$6:$B$305,B1027,'Histórico'!$L$6:$L$305,"OK",'Histórico'!$M$6:$M$305,MONTH(A1027),'Histórico'!$A$6:$A$305,"&lt;="&amp;'Parâmetros'!$B$2)/AVERAGEIFS('Histórico'!$H$6:$H$305,'Histórico'!$B$6:$B$305,B1027,'Histórico'!$L$6:$L$305,"OK",'Histórico'!$A$6:$A$305,"&lt;="&amp;'Parâmetros'!$B$2),1))),1))</f>
        <v/>
      </c>
      <c r="G1027" s="45">
        <f>IF(OR(A1027="",B1027=""),"",MAX(0.1,1+SUMPRODUCT(--('Eventos'!$B$6:$B$105&lt;=EOMONTH(A1027,0)),--('Eventos'!$C$6:$C$105&gt;=A1027),--((('Eventos'!$D$6:$D$105=B1027)+('Eventos'!$D$6:$D$105="TODOS"))&gt;0),--('Eventos'!$G$6:$G$105="Ativo"),--('Eventos'!$I$6:$I$105="OK"),'Eventos'!$F$6:$F$105)))</f>
        <v/>
      </c>
      <c r="H1027" s="44">
        <f>IF(OR(B1027="",E1027=""),"",MAX(0,E1027*F1027*G1027))</f>
        <v/>
      </c>
      <c r="I1027" s="44">
        <f>IF(H1027="","",H1027*'Parâmetros'!$B$6)</f>
        <v/>
      </c>
      <c r="J1027" s="44">
        <f>IF(H1027="","",H1027*'Parâmetros'!$B$7)</f>
        <v/>
      </c>
      <c r="K1027" s="44">
        <f>IF(H1027="","",H1027*'Parâmetros'!$B$8)</f>
        <v/>
      </c>
      <c r="L1027" s="44">
        <f>IF(H1027="","",IF('Parâmetros'!$B$5="Conservador",I1027,IF('Parâmetros'!$B$5="Otimista",K1027,J1027)))</f>
        <v/>
      </c>
      <c r="M1027" s="46">
        <f>IF(B1027="","",IF(COUNTIFS('Histórico'!$B$6:$B$305,B1027,'Histórico'!$J$6:$J$305,"&lt;&gt;")&gt;='Parâmetros'!$B$10,AVERAGEIFS('Histórico'!$K$6:$K$305,'Histórico'!$B$6:$B$305,B1027,'Histórico'!$J$6:$J$305,"&lt;&gt;"),'Parâmetros'!$B$9))</f>
        <v/>
      </c>
      <c r="N1027" s="44">
        <f>IF(L1027="","",MAX(0,L1027*(1-M1027)))</f>
        <v/>
      </c>
      <c r="O1027" s="44">
        <f>IF(L1027="","",L1027*(1+M1027))</f>
        <v/>
      </c>
      <c r="P1027" s="44">
        <f>IF(L1027="","",IF(INDEX('Parâmetros'!$E$18:$E$117,MATCH(B1027,'Parâmetros'!$A$18:$A$117,0))="","",INDEX('Parâmetros'!$E$18:$E$117,MATCH(B1027,'Parâmetros'!$A$18:$A$117,0))+N(INDEX('Parâmetros'!$F$18:$F$117,MATCH(B1027,'Parâmetros'!$A$18:$A$117,0)))-SUMIFS($L$6:L1027,$B$6:B1027,B1027,$A$6:A1027,"&lt;="&amp;A1027)))</f>
        <v/>
      </c>
      <c r="Q1027" s="44">
        <f>IF(P1027="","",MAX(0,-P1027))</f>
        <v/>
      </c>
      <c r="R1027" s="43">
        <f>IF(B1027="","",IF(L1027="","SEM BASE",IF(P1027="","ESTOQUE NÃO INFORMADO",IF(P1027&lt;0,"RUPTURA PREVISTA",IF(D1027="Sem histórico","USAR DEMANDA INICIAL",IF(D1027="Histórico insuficiente","HISTÓRICO INSUFICIENTE","OK"))))))</f>
        <v/>
      </c>
    </row>
    <row r="1028">
      <c r="A1028" s="42">
        <f>IF(B1028="","",EDATE(EOMONTH('Parâmetros'!$B$2,0)+1,MOD(ROW()-6,12)))</f>
        <v/>
      </c>
      <c r="B102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28" s="43">
        <f>IF(B1028="","",INDEX('Parâmetros'!$B$18:$B$117,MATCH(B1028,'Parâmetros'!$A$18:$A$117,0)))</f>
        <v/>
      </c>
      <c r="D1028" s="43">
        <f>IF(B1028="","",INDEX('Parâmetros'!$I$18:$I$117,MATCH(B1028,'Parâmetros'!$A$18:$A$117,0)))</f>
        <v/>
      </c>
      <c r="E1028" s="44">
        <f>IF(B1028="","",IF(COUNTIFS('Histórico'!$B$6:$B$305,B1028,'Histórico'!$A$6:$A$305,"&gt;="&amp;EDATE(EOMONTH('Parâmetros'!$B$2,0)+1,-'Parâmetros'!$B$4),'Histórico'!$A$6:$A$305,"&lt;="&amp;'Parâmetros'!$B$2,'Histórico'!$L$6:$L$305,"OK")&gt;='Parâmetros'!$B$11,AVERAGEIFS('Histórico'!$H$6:$H$305,'Histórico'!$B$6:$B$305,B1028,'Histórico'!$A$6:$A$305,"&gt;="&amp;EDATE(EOMONTH('Parâmetros'!$B$2,0)+1,-'Parâmetros'!$B$4),'Histórico'!$A$6:$A$305,"&lt;="&amp;'Parâmetros'!$B$2,'Histórico'!$L$6:$L$305,"OK"),IF(INDEX('Parâmetros'!$G$18:$G$117,MATCH(B1028,'Parâmetros'!$A$18:$A$117,0))="","",INDEX('Parâmetros'!$G$18:$G$117,MATCH(B1028,'Parâmetros'!$A$18:$A$117,0)))))</f>
        <v/>
      </c>
      <c r="F1028" s="45">
        <f>IF(B1028="","",IF(COUNTIFS('Histórico'!$B$6:$B$305,B1028,'Histórico'!$L$6:$L$305,"OK",'Histórico'!$M$6:$M$305,MONTH(A1028),'Histórico'!$A$6:$A$305,"&lt;="&amp;'Parâmetros'!$B$2)&gt;='Parâmetros'!$B$12,MAX('Parâmetros'!$B$13,MIN('Parâmetros'!$B$14,IFERROR(AVERAGEIFS('Histórico'!$H$6:$H$305,'Histórico'!$B$6:$B$305,B1028,'Histórico'!$L$6:$L$305,"OK",'Histórico'!$M$6:$M$305,MONTH(A1028),'Histórico'!$A$6:$A$305,"&lt;="&amp;'Parâmetros'!$B$2)/AVERAGEIFS('Histórico'!$H$6:$H$305,'Histórico'!$B$6:$B$305,B1028,'Histórico'!$L$6:$L$305,"OK",'Histórico'!$A$6:$A$305,"&lt;="&amp;'Parâmetros'!$B$2),1))),1))</f>
        <v/>
      </c>
      <c r="G1028" s="45">
        <f>IF(OR(A1028="",B1028=""),"",MAX(0.1,1+SUMPRODUCT(--('Eventos'!$B$6:$B$105&lt;=EOMONTH(A1028,0)),--('Eventos'!$C$6:$C$105&gt;=A1028),--((('Eventos'!$D$6:$D$105=B1028)+('Eventos'!$D$6:$D$105="TODOS"))&gt;0),--('Eventos'!$G$6:$G$105="Ativo"),--('Eventos'!$I$6:$I$105="OK"),'Eventos'!$F$6:$F$105)))</f>
        <v/>
      </c>
      <c r="H1028" s="44">
        <f>IF(OR(B1028="",E1028=""),"",MAX(0,E1028*F1028*G1028))</f>
        <v/>
      </c>
      <c r="I1028" s="44">
        <f>IF(H1028="","",H1028*'Parâmetros'!$B$6)</f>
        <v/>
      </c>
      <c r="J1028" s="44">
        <f>IF(H1028="","",H1028*'Parâmetros'!$B$7)</f>
        <v/>
      </c>
      <c r="K1028" s="44">
        <f>IF(H1028="","",H1028*'Parâmetros'!$B$8)</f>
        <v/>
      </c>
      <c r="L1028" s="44">
        <f>IF(H1028="","",IF('Parâmetros'!$B$5="Conservador",I1028,IF('Parâmetros'!$B$5="Otimista",K1028,J1028)))</f>
        <v/>
      </c>
      <c r="M1028" s="46">
        <f>IF(B1028="","",IF(COUNTIFS('Histórico'!$B$6:$B$305,B1028,'Histórico'!$J$6:$J$305,"&lt;&gt;")&gt;='Parâmetros'!$B$10,AVERAGEIFS('Histórico'!$K$6:$K$305,'Histórico'!$B$6:$B$305,B1028,'Histórico'!$J$6:$J$305,"&lt;&gt;"),'Parâmetros'!$B$9))</f>
        <v/>
      </c>
      <c r="N1028" s="44">
        <f>IF(L1028="","",MAX(0,L1028*(1-M1028)))</f>
        <v/>
      </c>
      <c r="O1028" s="44">
        <f>IF(L1028="","",L1028*(1+M1028))</f>
        <v/>
      </c>
      <c r="P1028" s="44">
        <f>IF(L1028="","",IF(INDEX('Parâmetros'!$E$18:$E$117,MATCH(B1028,'Parâmetros'!$A$18:$A$117,0))="","",INDEX('Parâmetros'!$E$18:$E$117,MATCH(B1028,'Parâmetros'!$A$18:$A$117,0))+N(INDEX('Parâmetros'!$F$18:$F$117,MATCH(B1028,'Parâmetros'!$A$18:$A$117,0)))-SUMIFS($L$6:L1028,$B$6:B1028,B1028,$A$6:A1028,"&lt;="&amp;A1028)))</f>
        <v/>
      </c>
      <c r="Q1028" s="44">
        <f>IF(P1028="","",MAX(0,-P1028))</f>
        <v/>
      </c>
      <c r="R1028" s="43">
        <f>IF(B1028="","",IF(L1028="","SEM BASE",IF(P1028="","ESTOQUE NÃO INFORMADO",IF(P1028&lt;0,"RUPTURA PREVISTA",IF(D1028="Sem histórico","USAR DEMANDA INICIAL",IF(D1028="Histórico insuficiente","HISTÓRICO INSUFICIENTE","OK"))))))</f>
        <v/>
      </c>
    </row>
    <row r="1029">
      <c r="A1029" s="42">
        <f>IF(B1029="","",EDATE(EOMONTH('Parâmetros'!$B$2,0)+1,MOD(ROW()-6,12)))</f>
        <v/>
      </c>
      <c r="B102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29" s="43">
        <f>IF(B1029="","",INDEX('Parâmetros'!$B$18:$B$117,MATCH(B1029,'Parâmetros'!$A$18:$A$117,0)))</f>
        <v/>
      </c>
      <c r="D1029" s="43">
        <f>IF(B1029="","",INDEX('Parâmetros'!$I$18:$I$117,MATCH(B1029,'Parâmetros'!$A$18:$A$117,0)))</f>
        <v/>
      </c>
      <c r="E1029" s="44">
        <f>IF(B1029="","",IF(COUNTIFS('Histórico'!$B$6:$B$305,B1029,'Histórico'!$A$6:$A$305,"&gt;="&amp;EDATE(EOMONTH('Parâmetros'!$B$2,0)+1,-'Parâmetros'!$B$4),'Histórico'!$A$6:$A$305,"&lt;="&amp;'Parâmetros'!$B$2,'Histórico'!$L$6:$L$305,"OK")&gt;='Parâmetros'!$B$11,AVERAGEIFS('Histórico'!$H$6:$H$305,'Histórico'!$B$6:$B$305,B1029,'Histórico'!$A$6:$A$305,"&gt;="&amp;EDATE(EOMONTH('Parâmetros'!$B$2,0)+1,-'Parâmetros'!$B$4),'Histórico'!$A$6:$A$305,"&lt;="&amp;'Parâmetros'!$B$2,'Histórico'!$L$6:$L$305,"OK"),IF(INDEX('Parâmetros'!$G$18:$G$117,MATCH(B1029,'Parâmetros'!$A$18:$A$117,0))="","",INDEX('Parâmetros'!$G$18:$G$117,MATCH(B1029,'Parâmetros'!$A$18:$A$117,0)))))</f>
        <v/>
      </c>
      <c r="F1029" s="45">
        <f>IF(B1029="","",IF(COUNTIFS('Histórico'!$B$6:$B$305,B1029,'Histórico'!$L$6:$L$305,"OK",'Histórico'!$M$6:$M$305,MONTH(A1029),'Histórico'!$A$6:$A$305,"&lt;="&amp;'Parâmetros'!$B$2)&gt;='Parâmetros'!$B$12,MAX('Parâmetros'!$B$13,MIN('Parâmetros'!$B$14,IFERROR(AVERAGEIFS('Histórico'!$H$6:$H$305,'Histórico'!$B$6:$B$305,B1029,'Histórico'!$L$6:$L$305,"OK",'Histórico'!$M$6:$M$305,MONTH(A1029),'Histórico'!$A$6:$A$305,"&lt;="&amp;'Parâmetros'!$B$2)/AVERAGEIFS('Histórico'!$H$6:$H$305,'Histórico'!$B$6:$B$305,B1029,'Histórico'!$L$6:$L$305,"OK",'Histórico'!$A$6:$A$305,"&lt;="&amp;'Parâmetros'!$B$2),1))),1))</f>
        <v/>
      </c>
      <c r="G1029" s="45">
        <f>IF(OR(A1029="",B1029=""),"",MAX(0.1,1+SUMPRODUCT(--('Eventos'!$B$6:$B$105&lt;=EOMONTH(A1029,0)),--('Eventos'!$C$6:$C$105&gt;=A1029),--((('Eventos'!$D$6:$D$105=B1029)+('Eventos'!$D$6:$D$105="TODOS"))&gt;0),--('Eventos'!$G$6:$G$105="Ativo"),--('Eventos'!$I$6:$I$105="OK"),'Eventos'!$F$6:$F$105)))</f>
        <v/>
      </c>
      <c r="H1029" s="44">
        <f>IF(OR(B1029="",E1029=""),"",MAX(0,E1029*F1029*G1029))</f>
        <v/>
      </c>
      <c r="I1029" s="44">
        <f>IF(H1029="","",H1029*'Parâmetros'!$B$6)</f>
        <v/>
      </c>
      <c r="J1029" s="44">
        <f>IF(H1029="","",H1029*'Parâmetros'!$B$7)</f>
        <v/>
      </c>
      <c r="K1029" s="44">
        <f>IF(H1029="","",H1029*'Parâmetros'!$B$8)</f>
        <v/>
      </c>
      <c r="L1029" s="44">
        <f>IF(H1029="","",IF('Parâmetros'!$B$5="Conservador",I1029,IF('Parâmetros'!$B$5="Otimista",K1029,J1029)))</f>
        <v/>
      </c>
      <c r="M1029" s="46">
        <f>IF(B1029="","",IF(COUNTIFS('Histórico'!$B$6:$B$305,B1029,'Histórico'!$J$6:$J$305,"&lt;&gt;")&gt;='Parâmetros'!$B$10,AVERAGEIFS('Histórico'!$K$6:$K$305,'Histórico'!$B$6:$B$305,B1029,'Histórico'!$J$6:$J$305,"&lt;&gt;"),'Parâmetros'!$B$9))</f>
        <v/>
      </c>
      <c r="N1029" s="44">
        <f>IF(L1029="","",MAX(0,L1029*(1-M1029)))</f>
        <v/>
      </c>
      <c r="O1029" s="44">
        <f>IF(L1029="","",L1029*(1+M1029))</f>
        <v/>
      </c>
      <c r="P1029" s="44">
        <f>IF(L1029="","",IF(INDEX('Parâmetros'!$E$18:$E$117,MATCH(B1029,'Parâmetros'!$A$18:$A$117,0))="","",INDEX('Parâmetros'!$E$18:$E$117,MATCH(B1029,'Parâmetros'!$A$18:$A$117,0))+N(INDEX('Parâmetros'!$F$18:$F$117,MATCH(B1029,'Parâmetros'!$A$18:$A$117,0)))-SUMIFS($L$6:L1029,$B$6:B1029,B1029,$A$6:A1029,"&lt;="&amp;A1029)))</f>
        <v/>
      </c>
      <c r="Q1029" s="44">
        <f>IF(P1029="","",MAX(0,-P1029))</f>
        <v/>
      </c>
      <c r="R1029" s="43">
        <f>IF(B1029="","",IF(L1029="","SEM BASE",IF(P1029="","ESTOQUE NÃO INFORMADO",IF(P1029&lt;0,"RUPTURA PREVISTA",IF(D1029="Sem histórico","USAR DEMANDA INICIAL",IF(D1029="Histórico insuficiente","HISTÓRICO INSUFICIENTE","OK"))))))</f>
        <v/>
      </c>
    </row>
    <row r="1030">
      <c r="A1030" s="42">
        <f>IF(B1030="","",EDATE(EOMONTH('Parâmetros'!$B$2,0)+1,MOD(ROW()-6,12)))</f>
        <v/>
      </c>
      <c r="B103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30" s="43">
        <f>IF(B1030="","",INDEX('Parâmetros'!$B$18:$B$117,MATCH(B1030,'Parâmetros'!$A$18:$A$117,0)))</f>
        <v/>
      </c>
      <c r="D1030" s="43">
        <f>IF(B1030="","",INDEX('Parâmetros'!$I$18:$I$117,MATCH(B1030,'Parâmetros'!$A$18:$A$117,0)))</f>
        <v/>
      </c>
      <c r="E1030" s="44">
        <f>IF(B1030="","",IF(COUNTIFS('Histórico'!$B$6:$B$305,B1030,'Histórico'!$A$6:$A$305,"&gt;="&amp;EDATE(EOMONTH('Parâmetros'!$B$2,0)+1,-'Parâmetros'!$B$4),'Histórico'!$A$6:$A$305,"&lt;="&amp;'Parâmetros'!$B$2,'Histórico'!$L$6:$L$305,"OK")&gt;='Parâmetros'!$B$11,AVERAGEIFS('Histórico'!$H$6:$H$305,'Histórico'!$B$6:$B$305,B1030,'Histórico'!$A$6:$A$305,"&gt;="&amp;EDATE(EOMONTH('Parâmetros'!$B$2,0)+1,-'Parâmetros'!$B$4),'Histórico'!$A$6:$A$305,"&lt;="&amp;'Parâmetros'!$B$2,'Histórico'!$L$6:$L$305,"OK"),IF(INDEX('Parâmetros'!$G$18:$G$117,MATCH(B1030,'Parâmetros'!$A$18:$A$117,0))="","",INDEX('Parâmetros'!$G$18:$G$117,MATCH(B1030,'Parâmetros'!$A$18:$A$117,0)))))</f>
        <v/>
      </c>
      <c r="F1030" s="45">
        <f>IF(B1030="","",IF(COUNTIFS('Histórico'!$B$6:$B$305,B1030,'Histórico'!$L$6:$L$305,"OK",'Histórico'!$M$6:$M$305,MONTH(A1030),'Histórico'!$A$6:$A$305,"&lt;="&amp;'Parâmetros'!$B$2)&gt;='Parâmetros'!$B$12,MAX('Parâmetros'!$B$13,MIN('Parâmetros'!$B$14,IFERROR(AVERAGEIFS('Histórico'!$H$6:$H$305,'Histórico'!$B$6:$B$305,B1030,'Histórico'!$L$6:$L$305,"OK",'Histórico'!$M$6:$M$305,MONTH(A1030),'Histórico'!$A$6:$A$305,"&lt;="&amp;'Parâmetros'!$B$2)/AVERAGEIFS('Histórico'!$H$6:$H$305,'Histórico'!$B$6:$B$305,B1030,'Histórico'!$L$6:$L$305,"OK",'Histórico'!$A$6:$A$305,"&lt;="&amp;'Parâmetros'!$B$2),1))),1))</f>
        <v/>
      </c>
      <c r="G1030" s="45">
        <f>IF(OR(A1030="",B1030=""),"",MAX(0.1,1+SUMPRODUCT(--('Eventos'!$B$6:$B$105&lt;=EOMONTH(A1030,0)),--('Eventos'!$C$6:$C$105&gt;=A1030),--((('Eventos'!$D$6:$D$105=B1030)+('Eventos'!$D$6:$D$105="TODOS"))&gt;0),--('Eventos'!$G$6:$G$105="Ativo"),--('Eventos'!$I$6:$I$105="OK"),'Eventos'!$F$6:$F$105)))</f>
        <v/>
      </c>
      <c r="H1030" s="44">
        <f>IF(OR(B1030="",E1030=""),"",MAX(0,E1030*F1030*G1030))</f>
        <v/>
      </c>
      <c r="I1030" s="44">
        <f>IF(H1030="","",H1030*'Parâmetros'!$B$6)</f>
        <v/>
      </c>
      <c r="J1030" s="44">
        <f>IF(H1030="","",H1030*'Parâmetros'!$B$7)</f>
        <v/>
      </c>
      <c r="K1030" s="44">
        <f>IF(H1030="","",H1030*'Parâmetros'!$B$8)</f>
        <v/>
      </c>
      <c r="L1030" s="44">
        <f>IF(H1030="","",IF('Parâmetros'!$B$5="Conservador",I1030,IF('Parâmetros'!$B$5="Otimista",K1030,J1030)))</f>
        <v/>
      </c>
      <c r="M1030" s="46">
        <f>IF(B1030="","",IF(COUNTIFS('Histórico'!$B$6:$B$305,B1030,'Histórico'!$J$6:$J$305,"&lt;&gt;")&gt;='Parâmetros'!$B$10,AVERAGEIFS('Histórico'!$K$6:$K$305,'Histórico'!$B$6:$B$305,B1030,'Histórico'!$J$6:$J$305,"&lt;&gt;"),'Parâmetros'!$B$9))</f>
        <v/>
      </c>
      <c r="N1030" s="44">
        <f>IF(L1030="","",MAX(0,L1030*(1-M1030)))</f>
        <v/>
      </c>
      <c r="O1030" s="44">
        <f>IF(L1030="","",L1030*(1+M1030))</f>
        <v/>
      </c>
      <c r="P1030" s="44">
        <f>IF(L1030="","",IF(INDEX('Parâmetros'!$E$18:$E$117,MATCH(B1030,'Parâmetros'!$A$18:$A$117,0))="","",INDEX('Parâmetros'!$E$18:$E$117,MATCH(B1030,'Parâmetros'!$A$18:$A$117,0))+N(INDEX('Parâmetros'!$F$18:$F$117,MATCH(B1030,'Parâmetros'!$A$18:$A$117,0)))-SUMIFS($L$6:L1030,$B$6:B1030,B1030,$A$6:A1030,"&lt;="&amp;A1030)))</f>
        <v/>
      </c>
      <c r="Q1030" s="44">
        <f>IF(P1030="","",MAX(0,-P1030))</f>
        <v/>
      </c>
      <c r="R1030" s="43">
        <f>IF(B1030="","",IF(L1030="","SEM BASE",IF(P1030="","ESTOQUE NÃO INFORMADO",IF(P1030&lt;0,"RUPTURA PREVISTA",IF(D1030="Sem histórico","USAR DEMANDA INICIAL",IF(D1030="Histórico insuficiente","HISTÓRICO INSUFICIENTE","OK"))))))</f>
        <v/>
      </c>
    </row>
    <row r="1031">
      <c r="A1031" s="42">
        <f>IF(B1031="","",EDATE(EOMONTH('Parâmetros'!$B$2,0)+1,MOD(ROW()-6,12)))</f>
        <v/>
      </c>
      <c r="B103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31" s="43">
        <f>IF(B1031="","",INDEX('Parâmetros'!$B$18:$B$117,MATCH(B1031,'Parâmetros'!$A$18:$A$117,0)))</f>
        <v/>
      </c>
      <c r="D1031" s="43">
        <f>IF(B1031="","",INDEX('Parâmetros'!$I$18:$I$117,MATCH(B1031,'Parâmetros'!$A$18:$A$117,0)))</f>
        <v/>
      </c>
      <c r="E1031" s="44">
        <f>IF(B1031="","",IF(COUNTIFS('Histórico'!$B$6:$B$305,B1031,'Histórico'!$A$6:$A$305,"&gt;="&amp;EDATE(EOMONTH('Parâmetros'!$B$2,0)+1,-'Parâmetros'!$B$4),'Histórico'!$A$6:$A$305,"&lt;="&amp;'Parâmetros'!$B$2,'Histórico'!$L$6:$L$305,"OK")&gt;='Parâmetros'!$B$11,AVERAGEIFS('Histórico'!$H$6:$H$305,'Histórico'!$B$6:$B$305,B1031,'Histórico'!$A$6:$A$305,"&gt;="&amp;EDATE(EOMONTH('Parâmetros'!$B$2,0)+1,-'Parâmetros'!$B$4),'Histórico'!$A$6:$A$305,"&lt;="&amp;'Parâmetros'!$B$2,'Histórico'!$L$6:$L$305,"OK"),IF(INDEX('Parâmetros'!$G$18:$G$117,MATCH(B1031,'Parâmetros'!$A$18:$A$117,0))="","",INDEX('Parâmetros'!$G$18:$G$117,MATCH(B1031,'Parâmetros'!$A$18:$A$117,0)))))</f>
        <v/>
      </c>
      <c r="F1031" s="45">
        <f>IF(B1031="","",IF(COUNTIFS('Histórico'!$B$6:$B$305,B1031,'Histórico'!$L$6:$L$305,"OK",'Histórico'!$M$6:$M$305,MONTH(A1031),'Histórico'!$A$6:$A$305,"&lt;="&amp;'Parâmetros'!$B$2)&gt;='Parâmetros'!$B$12,MAX('Parâmetros'!$B$13,MIN('Parâmetros'!$B$14,IFERROR(AVERAGEIFS('Histórico'!$H$6:$H$305,'Histórico'!$B$6:$B$305,B1031,'Histórico'!$L$6:$L$305,"OK",'Histórico'!$M$6:$M$305,MONTH(A1031),'Histórico'!$A$6:$A$305,"&lt;="&amp;'Parâmetros'!$B$2)/AVERAGEIFS('Histórico'!$H$6:$H$305,'Histórico'!$B$6:$B$305,B1031,'Histórico'!$L$6:$L$305,"OK",'Histórico'!$A$6:$A$305,"&lt;="&amp;'Parâmetros'!$B$2),1))),1))</f>
        <v/>
      </c>
      <c r="G1031" s="45">
        <f>IF(OR(A1031="",B1031=""),"",MAX(0.1,1+SUMPRODUCT(--('Eventos'!$B$6:$B$105&lt;=EOMONTH(A1031,0)),--('Eventos'!$C$6:$C$105&gt;=A1031),--((('Eventos'!$D$6:$D$105=B1031)+('Eventos'!$D$6:$D$105="TODOS"))&gt;0),--('Eventos'!$G$6:$G$105="Ativo"),--('Eventos'!$I$6:$I$105="OK"),'Eventos'!$F$6:$F$105)))</f>
        <v/>
      </c>
      <c r="H1031" s="44">
        <f>IF(OR(B1031="",E1031=""),"",MAX(0,E1031*F1031*G1031))</f>
        <v/>
      </c>
      <c r="I1031" s="44">
        <f>IF(H1031="","",H1031*'Parâmetros'!$B$6)</f>
        <v/>
      </c>
      <c r="J1031" s="44">
        <f>IF(H1031="","",H1031*'Parâmetros'!$B$7)</f>
        <v/>
      </c>
      <c r="K1031" s="44">
        <f>IF(H1031="","",H1031*'Parâmetros'!$B$8)</f>
        <v/>
      </c>
      <c r="L1031" s="44">
        <f>IF(H1031="","",IF('Parâmetros'!$B$5="Conservador",I1031,IF('Parâmetros'!$B$5="Otimista",K1031,J1031)))</f>
        <v/>
      </c>
      <c r="M1031" s="46">
        <f>IF(B1031="","",IF(COUNTIFS('Histórico'!$B$6:$B$305,B1031,'Histórico'!$J$6:$J$305,"&lt;&gt;")&gt;='Parâmetros'!$B$10,AVERAGEIFS('Histórico'!$K$6:$K$305,'Histórico'!$B$6:$B$305,B1031,'Histórico'!$J$6:$J$305,"&lt;&gt;"),'Parâmetros'!$B$9))</f>
        <v/>
      </c>
      <c r="N1031" s="44">
        <f>IF(L1031="","",MAX(0,L1031*(1-M1031)))</f>
        <v/>
      </c>
      <c r="O1031" s="44">
        <f>IF(L1031="","",L1031*(1+M1031))</f>
        <v/>
      </c>
      <c r="P1031" s="44">
        <f>IF(L1031="","",IF(INDEX('Parâmetros'!$E$18:$E$117,MATCH(B1031,'Parâmetros'!$A$18:$A$117,0))="","",INDEX('Parâmetros'!$E$18:$E$117,MATCH(B1031,'Parâmetros'!$A$18:$A$117,0))+N(INDEX('Parâmetros'!$F$18:$F$117,MATCH(B1031,'Parâmetros'!$A$18:$A$117,0)))-SUMIFS($L$6:L1031,$B$6:B1031,B1031,$A$6:A1031,"&lt;="&amp;A1031)))</f>
        <v/>
      </c>
      <c r="Q1031" s="44">
        <f>IF(P1031="","",MAX(0,-P1031))</f>
        <v/>
      </c>
      <c r="R1031" s="43">
        <f>IF(B1031="","",IF(L1031="","SEM BASE",IF(P1031="","ESTOQUE NÃO INFORMADO",IF(P1031&lt;0,"RUPTURA PREVISTA",IF(D1031="Sem histórico","USAR DEMANDA INICIAL",IF(D1031="Histórico insuficiente","HISTÓRICO INSUFICIENTE","OK"))))))</f>
        <v/>
      </c>
    </row>
    <row r="1032">
      <c r="A1032" s="42">
        <f>IF(B1032="","",EDATE(EOMONTH('Parâmetros'!$B$2,0)+1,MOD(ROW()-6,12)))</f>
        <v/>
      </c>
      <c r="B103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32" s="43">
        <f>IF(B1032="","",INDEX('Parâmetros'!$B$18:$B$117,MATCH(B1032,'Parâmetros'!$A$18:$A$117,0)))</f>
        <v/>
      </c>
      <c r="D1032" s="43">
        <f>IF(B1032="","",INDEX('Parâmetros'!$I$18:$I$117,MATCH(B1032,'Parâmetros'!$A$18:$A$117,0)))</f>
        <v/>
      </c>
      <c r="E1032" s="44">
        <f>IF(B1032="","",IF(COUNTIFS('Histórico'!$B$6:$B$305,B1032,'Histórico'!$A$6:$A$305,"&gt;="&amp;EDATE(EOMONTH('Parâmetros'!$B$2,0)+1,-'Parâmetros'!$B$4),'Histórico'!$A$6:$A$305,"&lt;="&amp;'Parâmetros'!$B$2,'Histórico'!$L$6:$L$305,"OK")&gt;='Parâmetros'!$B$11,AVERAGEIFS('Histórico'!$H$6:$H$305,'Histórico'!$B$6:$B$305,B1032,'Histórico'!$A$6:$A$305,"&gt;="&amp;EDATE(EOMONTH('Parâmetros'!$B$2,0)+1,-'Parâmetros'!$B$4),'Histórico'!$A$6:$A$305,"&lt;="&amp;'Parâmetros'!$B$2,'Histórico'!$L$6:$L$305,"OK"),IF(INDEX('Parâmetros'!$G$18:$G$117,MATCH(B1032,'Parâmetros'!$A$18:$A$117,0))="","",INDEX('Parâmetros'!$G$18:$G$117,MATCH(B1032,'Parâmetros'!$A$18:$A$117,0)))))</f>
        <v/>
      </c>
      <c r="F1032" s="45">
        <f>IF(B1032="","",IF(COUNTIFS('Histórico'!$B$6:$B$305,B1032,'Histórico'!$L$6:$L$305,"OK",'Histórico'!$M$6:$M$305,MONTH(A1032),'Histórico'!$A$6:$A$305,"&lt;="&amp;'Parâmetros'!$B$2)&gt;='Parâmetros'!$B$12,MAX('Parâmetros'!$B$13,MIN('Parâmetros'!$B$14,IFERROR(AVERAGEIFS('Histórico'!$H$6:$H$305,'Histórico'!$B$6:$B$305,B1032,'Histórico'!$L$6:$L$305,"OK",'Histórico'!$M$6:$M$305,MONTH(A1032),'Histórico'!$A$6:$A$305,"&lt;="&amp;'Parâmetros'!$B$2)/AVERAGEIFS('Histórico'!$H$6:$H$305,'Histórico'!$B$6:$B$305,B1032,'Histórico'!$L$6:$L$305,"OK",'Histórico'!$A$6:$A$305,"&lt;="&amp;'Parâmetros'!$B$2),1))),1))</f>
        <v/>
      </c>
      <c r="G1032" s="45">
        <f>IF(OR(A1032="",B1032=""),"",MAX(0.1,1+SUMPRODUCT(--('Eventos'!$B$6:$B$105&lt;=EOMONTH(A1032,0)),--('Eventos'!$C$6:$C$105&gt;=A1032),--((('Eventos'!$D$6:$D$105=B1032)+('Eventos'!$D$6:$D$105="TODOS"))&gt;0),--('Eventos'!$G$6:$G$105="Ativo"),--('Eventos'!$I$6:$I$105="OK"),'Eventos'!$F$6:$F$105)))</f>
        <v/>
      </c>
      <c r="H1032" s="44">
        <f>IF(OR(B1032="",E1032=""),"",MAX(0,E1032*F1032*G1032))</f>
        <v/>
      </c>
      <c r="I1032" s="44">
        <f>IF(H1032="","",H1032*'Parâmetros'!$B$6)</f>
        <v/>
      </c>
      <c r="J1032" s="44">
        <f>IF(H1032="","",H1032*'Parâmetros'!$B$7)</f>
        <v/>
      </c>
      <c r="K1032" s="44">
        <f>IF(H1032="","",H1032*'Parâmetros'!$B$8)</f>
        <v/>
      </c>
      <c r="L1032" s="44">
        <f>IF(H1032="","",IF('Parâmetros'!$B$5="Conservador",I1032,IF('Parâmetros'!$B$5="Otimista",K1032,J1032)))</f>
        <v/>
      </c>
      <c r="M1032" s="46">
        <f>IF(B1032="","",IF(COUNTIFS('Histórico'!$B$6:$B$305,B1032,'Histórico'!$J$6:$J$305,"&lt;&gt;")&gt;='Parâmetros'!$B$10,AVERAGEIFS('Histórico'!$K$6:$K$305,'Histórico'!$B$6:$B$305,B1032,'Histórico'!$J$6:$J$305,"&lt;&gt;"),'Parâmetros'!$B$9))</f>
        <v/>
      </c>
      <c r="N1032" s="44">
        <f>IF(L1032="","",MAX(0,L1032*(1-M1032)))</f>
        <v/>
      </c>
      <c r="O1032" s="44">
        <f>IF(L1032="","",L1032*(1+M1032))</f>
        <v/>
      </c>
      <c r="P1032" s="44">
        <f>IF(L1032="","",IF(INDEX('Parâmetros'!$E$18:$E$117,MATCH(B1032,'Parâmetros'!$A$18:$A$117,0))="","",INDEX('Parâmetros'!$E$18:$E$117,MATCH(B1032,'Parâmetros'!$A$18:$A$117,0))+N(INDEX('Parâmetros'!$F$18:$F$117,MATCH(B1032,'Parâmetros'!$A$18:$A$117,0)))-SUMIFS($L$6:L1032,$B$6:B1032,B1032,$A$6:A1032,"&lt;="&amp;A1032)))</f>
        <v/>
      </c>
      <c r="Q1032" s="44">
        <f>IF(P1032="","",MAX(0,-P1032))</f>
        <v/>
      </c>
      <c r="R1032" s="43">
        <f>IF(B1032="","",IF(L1032="","SEM BASE",IF(P1032="","ESTOQUE NÃO INFORMADO",IF(P1032&lt;0,"RUPTURA PREVISTA",IF(D1032="Sem histórico","USAR DEMANDA INICIAL",IF(D1032="Histórico insuficiente","HISTÓRICO INSUFICIENTE","OK"))))))</f>
        <v/>
      </c>
    </row>
    <row r="1033">
      <c r="A1033" s="42">
        <f>IF(B1033="","",EDATE(EOMONTH('Parâmetros'!$B$2,0)+1,MOD(ROW()-6,12)))</f>
        <v/>
      </c>
      <c r="B103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33" s="43">
        <f>IF(B1033="","",INDEX('Parâmetros'!$B$18:$B$117,MATCH(B1033,'Parâmetros'!$A$18:$A$117,0)))</f>
        <v/>
      </c>
      <c r="D1033" s="43">
        <f>IF(B1033="","",INDEX('Parâmetros'!$I$18:$I$117,MATCH(B1033,'Parâmetros'!$A$18:$A$117,0)))</f>
        <v/>
      </c>
      <c r="E1033" s="44">
        <f>IF(B1033="","",IF(COUNTIFS('Histórico'!$B$6:$B$305,B1033,'Histórico'!$A$6:$A$305,"&gt;="&amp;EDATE(EOMONTH('Parâmetros'!$B$2,0)+1,-'Parâmetros'!$B$4),'Histórico'!$A$6:$A$305,"&lt;="&amp;'Parâmetros'!$B$2,'Histórico'!$L$6:$L$305,"OK")&gt;='Parâmetros'!$B$11,AVERAGEIFS('Histórico'!$H$6:$H$305,'Histórico'!$B$6:$B$305,B1033,'Histórico'!$A$6:$A$305,"&gt;="&amp;EDATE(EOMONTH('Parâmetros'!$B$2,0)+1,-'Parâmetros'!$B$4),'Histórico'!$A$6:$A$305,"&lt;="&amp;'Parâmetros'!$B$2,'Histórico'!$L$6:$L$305,"OK"),IF(INDEX('Parâmetros'!$G$18:$G$117,MATCH(B1033,'Parâmetros'!$A$18:$A$117,0))="","",INDEX('Parâmetros'!$G$18:$G$117,MATCH(B1033,'Parâmetros'!$A$18:$A$117,0)))))</f>
        <v/>
      </c>
      <c r="F1033" s="45">
        <f>IF(B1033="","",IF(COUNTIFS('Histórico'!$B$6:$B$305,B1033,'Histórico'!$L$6:$L$305,"OK",'Histórico'!$M$6:$M$305,MONTH(A1033),'Histórico'!$A$6:$A$305,"&lt;="&amp;'Parâmetros'!$B$2)&gt;='Parâmetros'!$B$12,MAX('Parâmetros'!$B$13,MIN('Parâmetros'!$B$14,IFERROR(AVERAGEIFS('Histórico'!$H$6:$H$305,'Histórico'!$B$6:$B$305,B1033,'Histórico'!$L$6:$L$305,"OK",'Histórico'!$M$6:$M$305,MONTH(A1033),'Histórico'!$A$6:$A$305,"&lt;="&amp;'Parâmetros'!$B$2)/AVERAGEIFS('Histórico'!$H$6:$H$305,'Histórico'!$B$6:$B$305,B1033,'Histórico'!$L$6:$L$305,"OK",'Histórico'!$A$6:$A$305,"&lt;="&amp;'Parâmetros'!$B$2),1))),1))</f>
        <v/>
      </c>
      <c r="G1033" s="45">
        <f>IF(OR(A1033="",B1033=""),"",MAX(0.1,1+SUMPRODUCT(--('Eventos'!$B$6:$B$105&lt;=EOMONTH(A1033,0)),--('Eventos'!$C$6:$C$105&gt;=A1033),--((('Eventos'!$D$6:$D$105=B1033)+('Eventos'!$D$6:$D$105="TODOS"))&gt;0),--('Eventos'!$G$6:$G$105="Ativo"),--('Eventos'!$I$6:$I$105="OK"),'Eventos'!$F$6:$F$105)))</f>
        <v/>
      </c>
      <c r="H1033" s="44">
        <f>IF(OR(B1033="",E1033=""),"",MAX(0,E1033*F1033*G1033))</f>
        <v/>
      </c>
      <c r="I1033" s="44">
        <f>IF(H1033="","",H1033*'Parâmetros'!$B$6)</f>
        <v/>
      </c>
      <c r="J1033" s="44">
        <f>IF(H1033="","",H1033*'Parâmetros'!$B$7)</f>
        <v/>
      </c>
      <c r="K1033" s="44">
        <f>IF(H1033="","",H1033*'Parâmetros'!$B$8)</f>
        <v/>
      </c>
      <c r="L1033" s="44">
        <f>IF(H1033="","",IF('Parâmetros'!$B$5="Conservador",I1033,IF('Parâmetros'!$B$5="Otimista",K1033,J1033)))</f>
        <v/>
      </c>
      <c r="M1033" s="46">
        <f>IF(B1033="","",IF(COUNTIFS('Histórico'!$B$6:$B$305,B1033,'Histórico'!$J$6:$J$305,"&lt;&gt;")&gt;='Parâmetros'!$B$10,AVERAGEIFS('Histórico'!$K$6:$K$305,'Histórico'!$B$6:$B$305,B1033,'Histórico'!$J$6:$J$305,"&lt;&gt;"),'Parâmetros'!$B$9))</f>
        <v/>
      </c>
      <c r="N1033" s="44">
        <f>IF(L1033="","",MAX(0,L1033*(1-M1033)))</f>
        <v/>
      </c>
      <c r="O1033" s="44">
        <f>IF(L1033="","",L1033*(1+M1033))</f>
        <v/>
      </c>
      <c r="P1033" s="44">
        <f>IF(L1033="","",IF(INDEX('Parâmetros'!$E$18:$E$117,MATCH(B1033,'Parâmetros'!$A$18:$A$117,0))="","",INDEX('Parâmetros'!$E$18:$E$117,MATCH(B1033,'Parâmetros'!$A$18:$A$117,0))+N(INDEX('Parâmetros'!$F$18:$F$117,MATCH(B1033,'Parâmetros'!$A$18:$A$117,0)))-SUMIFS($L$6:L1033,$B$6:B1033,B1033,$A$6:A1033,"&lt;="&amp;A1033)))</f>
        <v/>
      </c>
      <c r="Q1033" s="44">
        <f>IF(P1033="","",MAX(0,-P1033))</f>
        <v/>
      </c>
      <c r="R1033" s="43">
        <f>IF(B1033="","",IF(L1033="","SEM BASE",IF(P1033="","ESTOQUE NÃO INFORMADO",IF(P1033&lt;0,"RUPTURA PREVISTA",IF(D1033="Sem histórico","USAR DEMANDA INICIAL",IF(D1033="Histórico insuficiente","HISTÓRICO INSUFICIENTE","OK"))))))</f>
        <v/>
      </c>
    </row>
    <row r="1034">
      <c r="A1034" s="42">
        <f>IF(B1034="","",EDATE(EOMONTH('Parâmetros'!$B$2,0)+1,MOD(ROW()-6,12)))</f>
        <v/>
      </c>
      <c r="B103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34" s="43">
        <f>IF(B1034="","",INDEX('Parâmetros'!$B$18:$B$117,MATCH(B1034,'Parâmetros'!$A$18:$A$117,0)))</f>
        <v/>
      </c>
      <c r="D1034" s="43">
        <f>IF(B1034="","",INDEX('Parâmetros'!$I$18:$I$117,MATCH(B1034,'Parâmetros'!$A$18:$A$117,0)))</f>
        <v/>
      </c>
      <c r="E1034" s="44">
        <f>IF(B1034="","",IF(COUNTIFS('Histórico'!$B$6:$B$305,B1034,'Histórico'!$A$6:$A$305,"&gt;="&amp;EDATE(EOMONTH('Parâmetros'!$B$2,0)+1,-'Parâmetros'!$B$4),'Histórico'!$A$6:$A$305,"&lt;="&amp;'Parâmetros'!$B$2,'Histórico'!$L$6:$L$305,"OK")&gt;='Parâmetros'!$B$11,AVERAGEIFS('Histórico'!$H$6:$H$305,'Histórico'!$B$6:$B$305,B1034,'Histórico'!$A$6:$A$305,"&gt;="&amp;EDATE(EOMONTH('Parâmetros'!$B$2,0)+1,-'Parâmetros'!$B$4),'Histórico'!$A$6:$A$305,"&lt;="&amp;'Parâmetros'!$B$2,'Histórico'!$L$6:$L$305,"OK"),IF(INDEX('Parâmetros'!$G$18:$G$117,MATCH(B1034,'Parâmetros'!$A$18:$A$117,0))="","",INDEX('Parâmetros'!$G$18:$G$117,MATCH(B1034,'Parâmetros'!$A$18:$A$117,0)))))</f>
        <v/>
      </c>
      <c r="F1034" s="45">
        <f>IF(B1034="","",IF(COUNTIFS('Histórico'!$B$6:$B$305,B1034,'Histórico'!$L$6:$L$305,"OK",'Histórico'!$M$6:$M$305,MONTH(A1034),'Histórico'!$A$6:$A$305,"&lt;="&amp;'Parâmetros'!$B$2)&gt;='Parâmetros'!$B$12,MAX('Parâmetros'!$B$13,MIN('Parâmetros'!$B$14,IFERROR(AVERAGEIFS('Histórico'!$H$6:$H$305,'Histórico'!$B$6:$B$305,B1034,'Histórico'!$L$6:$L$305,"OK",'Histórico'!$M$6:$M$305,MONTH(A1034),'Histórico'!$A$6:$A$305,"&lt;="&amp;'Parâmetros'!$B$2)/AVERAGEIFS('Histórico'!$H$6:$H$305,'Histórico'!$B$6:$B$305,B1034,'Histórico'!$L$6:$L$305,"OK",'Histórico'!$A$6:$A$305,"&lt;="&amp;'Parâmetros'!$B$2),1))),1))</f>
        <v/>
      </c>
      <c r="G1034" s="45">
        <f>IF(OR(A1034="",B1034=""),"",MAX(0.1,1+SUMPRODUCT(--('Eventos'!$B$6:$B$105&lt;=EOMONTH(A1034,0)),--('Eventos'!$C$6:$C$105&gt;=A1034),--((('Eventos'!$D$6:$D$105=B1034)+('Eventos'!$D$6:$D$105="TODOS"))&gt;0),--('Eventos'!$G$6:$G$105="Ativo"),--('Eventos'!$I$6:$I$105="OK"),'Eventos'!$F$6:$F$105)))</f>
        <v/>
      </c>
      <c r="H1034" s="44">
        <f>IF(OR(B1034="",E1034=""),"",MAX(0,E1034*F1034*G1034))</f>
        <v/>
      </c>
      <c r="I1034" s="44">
        <f>IF(H1034="","",H1034*'Parâmetros'!$B$6)</f>
        <v/>
      </c>
      <c r="J1034" s="44">
        <f>IF(H1034="","",H1034*'Parâmetros'!$B$7)</f>
        <v/>
      </c>
      <c r="K1034" s="44">
        <f>IF(H1034="","",H1034*'Parâmetros'!$B$8)</f>
        <v/>
      </c>
      <c r="L1034" s="44">
        <f>IF(H1034="","",IF('Parâmetros'!$B$5="Conservador",I1034,IF('Parâmetros'!$B$5="Otimista",K1034,J1034)))</f>
        <v/>
      </c>
      <c r="M1034" s="46">
        <f>IF(B1034="","",IF(COUNTIFS('Histórico'!$B$6:$B$305,B1034,'Histórico'!$J$6:$J$305,"&lt;&gt;")&gt;='Parâmetros'!$B$10,AVERAGEIFS('Histórico'!$K$6:$K$305,'Histórico'!$B$6:$B$305,B1034,'Histórico'!$J$6:$J$305,"&lt;&gt;"),'Parâmetros'!$B$9))</f>
        <v/>
      </c>
      <c r="N1034" s="44">
        <f>IF(L1034="","",MAX(0,L1034*(1-M1034)))</f>
        <v/>
      </c>
      <c r="O1034" s="44">
        <f>IF(L1034="","",L1034*(1+M1034))</f>
        <v/>
      </c>
      <c r="P1034" s="44">
        <f>IF(L1034="","",IF(INDEX('Parâmetros'!$E$18:$E$117,MATCH(B1034,'Parâmetros'!$A$18:$A$117,0))="","",INDEX('Parâmetros'!$E$18:$E$117,MATCH(B1034,'Parâmetros'!$A$18:$A$117,0))+N(INDEX('Parâmetros'!$F$18:$F$117,MATCH(B1034,'Parâmetros'!$A$18:$A$117,0)))-SUMIFS($L$6:L1034,$B$6:B1034,B1034,$A$6:A1034,"&lt;="&amp;A1034)))</f>
        <v/>
      </c>
      <c r="Q1034" s="44">
        <f>IF(P1034="","",MAX(0,-P1034))</f>
        <v/>
      </c>
      <c r="R1034" s="43">
        <f>IF(B1034="","",IF(L1034="","SEM BASE",IF(P1034="","ESTOQUE NÃO INFORMADO",IF(P1034&lt;0,"RUPTURA PREVISTA",IF(D1034="Sem histórico","USAR DEMANDA INICIAL",IF(D1034="Histórico insuficiente","HISTÓRICO INSUFICIENTE","OK"))))))</f>
        <v/>
      </c>
    </row>
    <row r="1035">
      <c r="A1035" s="42">
        <f>IF(B1035="","",EDATE(EOMONTH('Parâmetros'!$B$2,0)+1,MOD(ROW()-6,12)))</f>
        <v/>
      </c>
      <c r="B103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35" s="43">
        <f>IF(B1035="","",INDEX('Parâmetros'!$B$18:$B$117,MATCH(B1035,'Parâmetros'!$A$18:$A$117,0)))</f>
        <v/>
      </c>
      <c r="D1035" s="43">
        <f>IF(B1035="","",INDEX('Parâmetros'!$I$18:$I$117,MATCH(B1035,'Parâmetros'!$A$18:$A$117,0)))</f>
        <v/>
      </c>
      <c r="E1035" s="44">
        <f>IF(B1035="","",IF(COUNTIFS('Histórico'!$B$6:$B$305,B1035,'Histórico'!$A$6:$A$305,"&gt;="&amp;EDATE(EOMONTH('Parâmetros'!$B$2,0)+1,-'Parâmetros'!$B$4),'Histórico'!$A$6:$A$305,"&lt;="&amp;'Parâmetros'!$B$2,'Histórico'!$L$6:$L$305,"OK")&gt;='Parâmetros'!$B$11,AVERAGEIFS('Histórico'!$H$6:$H$305,'Histórico'!$B$6:$B$305,B1035,'Histórico'!$A$6:$A$305,"&gt;="&amp;EDATE(EOMONTH('Parâmetros'!$B$2,0)+1,-'Parâmetros'!$B$4),'Histórico'!$A$6:$A$305,"&lt;="&amp;'Parâmetros'!$B$2,'Histórico'!$L$6:$L$305,"OK"),IF(INDEX('Parâmetros'!$G$18:$G$117,MATCH(B1035,'Parâmetros'!$A$18:$A$117,0))="","",INDEX('Parâmetros'!$G$18:$G$117,MATCH(B1035,'Parâmetros'!$A$18:$A$117,0)))))</f>
        <v/>
      </c>
      <c r="F1035" s="45">
        <f>IF(B1035="","",IF(COUNTIFS('Histórico'!$B$6:$B$305,B1035,'Histórico'!$L$6:$L$305,"OK",'Histórico'!$M$6:$M$305,MONTH(A1035),'Histórico'!$A$6:$A$305,"&lt;="&amp;'Parâmetros'!$B$2)&gt;='Parâmetros'!$B$12,MAX('Parâmetros'!$B$13,MIN('Parâmetros'!$B$14,IFERROR(AVERAGEIFS('Histórico'!$H$6:$H$305,'Histórico'!$B$6:$B$305,B1035,'Histórico'!$L$6:$L$305,"OK",'Histórico'!$M$6:$M$305,MONTH(A1035),'Histórico'!$A$6:$A$305,"&lt;="&amp;'Parâmetros'!$B$2)/AVERAGEIFS('Histórico'!$H$6:$H$305,'Histórico'!$B$6:$B$305,B1035,'Histórico'!$L$6:$L$305,"OK",'Histórico'!$A$6:$A$305,"&lt;="&amp;'Parâmetros'!$B$2),1))),1))</f>
        <v/>
      </c>
      <c r="G1035" s="45">
        <f>IF(OR(A1035="",B1035=""),"",MAX(0.1,1+SUMPRODUCT(--('Eventos'!$B$6:$B$105&lt;=EOMONTH(A1035,0)),--('Eventos'!$C$6:$C$105&gt;=A1035),--((('Eventos'!$D$6:$D$105=B1035)+('Eventos'!$D$6:$D$105="TODOS"))&gt;0),--('Eventos'!$G$6:$G$105="Ativo"),--('Eventos'!$I$6:$I$105="OK"),'Eventos'!$F$6:$F$105)))</f>
        <v/>
      </c>
      <c r="H1035" s="44">
        <f>IF(OR(B1035="",E1035=""),"",MAX(0,E1035*F1035*G1035))</f>
        <v/>
      </c>
      <c r="I1035" s="44">
        <f>IF(H1035="","",H1035*'Parâmetros'!$B$6)</f>
        <v/>
      </c>
      <c r="J1035" s="44">
        <f>IF(H1035="","",H1035*'Parâmetros'!$B$7)</f>
        <v/>
      </c>
      <c r="K1035" s="44">
        <f>IF(H1035="","",H1035*'Parâmetros'!$B$8)</f>
        <v/>
      </c>
      <c r="L1035" s="44">
        <f>IF(H1035="","",IF('Parâmetros'!$B$5="Conservador",I1035,IF('Parâmetros'!$B$5="Otimista",K1035,J1035)))</f>
        <v/>
      </c>
      <c r="M1035" s="46">
        <f>IF(B1035="","",IF(COUNTIFS('Histórico'!$B$6:$B$305,B1035,'Histórico'!$J$6:$J$305,"&lt;&gt;")&gt;='Parâmetros'!$B$10,AVERAGEIFS('Histórico'!$K$6:$K$305,'Histórico'!$B$6:$B$305,B1035,'Histórico'!$J$6:$J$305,"&lt;&gt;"),'Parâmetros'!$B$9))</f>
        <v/>
      </c>
      <c r="N1035" s="44">
        <f>IF(L1035="","",MAX(0,L1035*(1-M1035)))</f>
        <v/>
      </c>
      <c r="O1035" s="44">
        <f>IF(L1035="","",L1035*(1+M1035))</f>
        <v/>
      </c>
      <c r="P1035" s="44">
        <f>IF(L1035="","",IF(INDEX('Parâmetros'!$E$18:$E$117,MATCH(B1035,'Parâmetros'!$A$18:$A$117,0))="","",INDEX('Parâmetros'!$E$18:$E$117,MATCH(B1035,'Parâmetros'!$A$18:$A$117,0))+N(INDEX('Parâmetros'!$F$18:$F$117,MATCH(B1035,'Parâmetros'!$A$18:$A$117,0)))-SUMIFS($L$6:L1035,$B$6:B1035,B1035,$A$6:A1035,"&lt;="&amp;A1035)))</f>
        <v/>
      </c>
      <c r="Q1035" s="44">
        <f>IF(P1035="","",MAX(0,-P1035))</f>
        <v/>
      </c>
      <c r="R1035" s="43">
        <f>IF(B1035="","",IF(L1035="","SEM BASE",IF(P1035="","ESTOQUE NÃO INFORMADO",IF(P1035&lt;0,"RUPTURA PREVISTA",IF(D1035="Sem histórico","USAR DEMANDA INICIAL",IF(D1035="Histórico insuficiente","HISTÓRICO INSUFICIENTE","OK"))))))</f>
        <v/>
      </c>
    </row>
    <row r="1036">
      <c r="A1036" s="42">
        <f>IF(B1036="","",EDATE(EOMONTH('Parâmetros'!$B$2,0)+1,MOD(ROW()-6,12)))</f>
        <v/>
      </c>
      <c r="B103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36" s="43">
        <f>IF(B1036="","",INDEX('Parâmetros'!$B$18:$B$117,MATCH(B1036,'Parâmetros'!$A$18:$A$117,0)))</f>
        <v/>
      </c>
      <c r="D1036" s="43">
        <f>IF(B1036="","",INDEX('Parâmetros'!$I$18:$I$117,MATCH(B1036,'Parâmetros'!$A$18:$A$117,0)))</f>
        <v/>
      </c>
      <c r="E1036" s="44">
        <f>IF(B1036="","",IF(COUNTIFS('Histórico'!$B$6:$B$305,B1036,'Histórico'!$A$6:$A$305,"&gt;="&amp;EDATE(EOMONTH('Parâmetros'!$B$2,0)+1,-'Parâmetros'!$B$4),'Histórico'!$A$6:$A$305,"&lt;="&amp;'Parâmetros'!$B$2,'Histórico'!$L$6:$L$305,"OK")&gt;='Parâmetros'!$B$11,AVERAGEIFS('Histórico'!$H$6:$H$305,'Histórico'!$B$6:$B$305,B1036,'Histórico'!$A$6:$A$305,"&gt;="&amp;EDATE(EOMONTH('Parâmetros'!$B$2,0)+1,-'Parâmetros'!$B$4),'Histórico'!$A$6:$A$305,"&lt;="&amp;'Parâmetros'!$B$2,'Histórico'!$L$6:$L$305,"OK"),IF(INDEX('Parâmetros'!$G$18:$G$117,MATCH(B1036,'Parâmetros'!$A$18:$A$117,0))="","",INDEX('Parâmetros'!$G$18:$G$117,MATCH(B1036,'Parâmetros'!$A$18:$A$117,0)))))</f>
        <v/>
      </c>
      <c r="F1036" s="45">
        <f>IF(B1036="","",IF(COUNTIFS('Histórico'!$B$6:$B$305,B1036,'Histórico'!$L$6:$L$305,"OK",'Histórico'!$M$6:$M$305,MONTH(A1036),'Histórico'!$A$6:$A$305,"&lt;="&amp;'Parâmetros'!$B$2)&gt;='Parâmetros'!$B$12,MAX('Parâmetros'!$B$13,MIN('Parâmetros'!$B$14,IFERROR(AVERAGEIFS('Histórico'!$H$6:$H$305,'Histórico'!$B$6:$B$305,B1036,'Histórico'!$L$6:$L$305,"OK",'Histórico'!$M$6:$M$305,MONTH(A1036),'Histórico'!$A$6:$A$305,"&lt;="&amp;'Parâmetros'!$B$2)/AVERAGEIFS('Histórico'!$H$6:$H$305,'Histórico'!$B$6:$B$305,B1036,'Histórico'!$L$6:$L$305,"OK",'Histórico'!$A$6:$A$305,"&lt;="&amp;'Parâmetros'!$B$2),1))),1))</f>
        <v/>
      </c>
      <c r="G1036" s="45">
        <f>IF(OR(A1036="",B1036=""),"",MAX(0.1,1+SUMPRODUCT(--('Eventos'!$B$6:$B$105&lt;=EOMONTH(A1036,0)),--('Eventos'!$C$6:$C$105&gt;=A1036),--((('Eventos'!$D$6:$D$105=B1036)+('Eventos'!$D$6:$D$105="TODOS"))&gt;0),--('Eventos'!$G$6:$G$105="Ativo"),--('Eventos'!$I$6:$I$105="OK"),'Eventos'!$F$6:$F$105)))</f>
        <v/>
      </c>
      <c r="H1036" s="44">
        <f>IF(OR(B1036="",E1036=""),"",MAX(0,E1036*F1036*G1036))</f>
        <v/>
      </c>
      <c r="I1036" s="44">
        <f>IF(H1036="","",H1036*'Parâmetros'!$B$6)</f>
        <v/>
      </c>
      <c r="J1036" s="44">
        <f>IF(H1036="","",H1036*'Parâmetros'!$B$7)</f>
        <v/>
      </c>
      <c r="K1036" s="44">
        <f>IF(H1036="","",H1036*'Parâmetros'!$B$8)</f>
        <v/>
      </c>
      <c r="L1036" s="44">
        <f>IF(H1036="","",IF('Parâmetros'!$B$5="Conservador",I1036,IF('Parâmetros'!$B$5="Otimista",K1036,J1036)))</f>
        <v/>
      </c>
      <c r="M1036" s="46">
        <f>IF(B1036="","",IF(COUNTIFS('Histórico'!$B$6:$B$305,B1036,'Histórico'!$J$6:$J$305,"&lt;&gt;")&gt;='Parâmetros'!$B$10,AVERAGEIFS('Histórico'!$K$6:$K$305,'Histórico'!$B$6:$B$305,B1036,'Histórico'!$J$6:$J$305,"&lt;&gt;"),'Parâmetros'!$B$9))</f>
        <v/>
      </c>
      <c r="N1036" s="44">
        <f>IF(L1036="","",MAX(0,L1036*(1-M1036)))</f>
        <v/>
      </c>
      <c r="O1036" s="44">
        <f>IF(L1036="","",L1036*(1+M1036))</f>
        <v/>
      </c>
      <c r="P1036" s="44">
        <f>IF(L1036="","",IF(INDEX('Parâmetros'!$E$18:$E$117,MATCH(B1036,'Parâmetros'!$A$18:$A$117,0))="","",INDEX('Parâmetros'!$E$18:$E$117,MATCH(B1036,'Parâmetros'!$A$18:$A$117,0))+N(INDEX('Parâmetros'!$F$18:$F$117,MATCH(B1036,'Parâmetros'!$A$18:$A$117,0)))-SUMIFS($L$6:L1036,$B$6:B1036,B1036,$A$6:A1036,"&lt;="&amp;A1036)))</f>
        <v/>
      </c>
      <c r="Q1036" s="44">
        <f>IF(P1036="","",MAX(0,-P1036))</f>
        <v/>
      </c>
      <c r="R1036" s="43">
        <f>IF(B1036="","",IF(L1036="","SEM BASE",IF(P1036="","ESTOQUE NÃO INFORMADO",IF(P1036&lt;0,"RUPTURA PREVISTA",IF(D1036="Sem histórico","USAR DEMANDA INICIAL",IF(D1036="Histórico insuficiente","HISTÓRICO INSUFICIENTE","OK"))))))</f>
        <v/>
      </c>
    </row>
    <row r="1037">
      <c r="A1037" s="42">
        <f>IF(B1037="","",EDATE(EOMONTH('Parâmetros'!$B$2,0)+1,MOD(ROW()-6,12)))</f>
        <v/>
      </c>
      <c r="B103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37" s="43">
        <f>IF(B1037="","",INDEX('Parâmetros'!$B$18:$B$117,MATCH(B1037,'Parâmetros'!$A$18:$A$117,0)))</f>
        <v/>
      </c>
      <c r="D1037" s="43">
        <f>IF(B1037="","",INDEX('Parâmetros'!$I$18:$I$117,MATCH(B1037,'Parâmetros'!$A$18:$A$117,0)))</f>
        <v/>
      </c>
      <c r="E1037" s="44">
        <f>IF(B1037="","",IF(COUNTIFS('Histórico'!$B$6:$B$305,B1037,'Histórico'!$A$6:$A$305,"&gt;="&amp;EDATE(EOMONTH('Parâmetros'!$B$2,0)+1,-'Parâmetros'!$B$4),'Histórico'!$A$6:$A$305,"&lt;="&amp;'Parâmetros'!$B$2,'Histórico'!$L$6:$L$305,"OK")&gt;='Parâmetros'!$B$11,AVERAGEIFS('Histórico'!$H$6:$H$305,'Histórico'!$B$6:$B$305,B1037,'Histórico'!$A$6:$A$305,"&gt;="&amp;EDATE(EOMONTH('Parâmetros'!$B$2,0)+1,-'Parâmetros'!$B$4),'Histórico'!$A$6:$A$305,"&lt;="&amp;'Parâmetros'!$B$2,'Histórico'!$L$6:$L$305,"OK"),IF(INDEX('Parâmetros'!$G$18:$G$117,MATCH(B1037,'Parâmetros'!$A$18:$A$117,0))="","",INDEX('Parâmetros'!$G$18:$G$117,MATCH(B1037,'Parâmetros'!$A$18:$A$117,0)))))</f>
        <v/>
      </c>
      <c r="F1037" s="45">
        <f>IF(B1037="","",IF(COUNTIFS('Histórico'!$B$6:$B$305,B1037,'Histórico'!$L$6:$L$305,"OK",'Histórico'!$M$6:$M$305,MONTH(A1037),'Histórico'!$A$6:$A$305,"&lt;="&amp;'Parâmetros'!$B$2)&gt;='Parâmetros'!$B$12,MAX('Parâmetros'!$B$13,MIN('Parâmetros'!$B$14,IFERROR(AVERAGEIFS('Histórico'!$H$6:$H$305,'Histórico'!$B$6:$B$305,B1037,'Histórico'!$L$6:$L$305,"OK",'Histórico'!$M$6:$M$305,MONTH(A1037),'Histórico'!$A$6:$A$305,"&lt;="&amp;'Parâmetros'!$B$2)/AVERAGEIFS('Histórico'!$H$6:$H$305,'Histórico'!$B$6:$B$305,B1037,'Histórico'!$L$6:$L$305,"OK",'Histórico'!$A$6:$A$305,"&lt;="&amp;'Parâmetros'!$B$2),1))),1))</f>
        <v/>
      </c>
      <c r="G1037" s="45">
        <f>IF(OR(A1037="",B1037=""),"",MAX(0.1,1+SUMPRODUCT(--('Eventos'!$B$6:$B$105&lt;=EOMONTH(A1037,0)),--('Eventos'!$C$6:$C$105&gt;=A1037),--((('Eventos'!$D$6:$D$105=B1037)+('Eventos'!$D$6:$D$105="TODOS"))&gt;0),--('Eventos'!$G$6:$G$105="Ativo"),--('Eventos'!$I$6:$I$105="OK"),'Eventos'!$F$6:$F$105)))</f>
        <v/>
      </c>
      <c r="H1037" s="44">
        <f>IF(OR(B1037="",E1037=""),"",MAX(0,E1037*F1037*G1037))</f>
        <v/>
      </c>
      <c r="I1037" s="44">
        <f>IF(H1037="","",H1037*'Parâmetros'!$B$6)</f>
        <v/>
      </c>
      <c r="J1037" s="44">
        <f>IF(H1037="","",H1037*'Parâmetros'!$B$7)</f>
        <v/>
      </c>
      <c r="K1037" s="44">
        <f>IF(H1037="","",H1037*'Parâmetros'!$B$8)</f>
        <v/>
      </c>
      <c r="L1037" s="44">
        <f>IF(H1037="","",IF('Parâmetros'!$B$5="Conservador",I1037,IF('Parâmetros'!$B$5="Otimista",K1037,J1037)))</f>
        <v/>
      </c>
      <c r="M1037" s="46">
        <f>IF(B1037="","",IF(COUNTIFS('Histórico'!$B$6:$B$305,B1037,'Histórico'!$J$6:$J$305,"&lt;&gt;")&gt;='Parâmetros'!$B$10,AVERAGEIFS('Histórico'!$K$6:$K$305,'Histórico'!$B$6:$B$305,B1037,'Histórico'!$J$6:$J$305,"&lt;&gt;"),'Parâmetros'!$B$9))</f>
        <v/>
      </c>
      <c r="N1037" s="44">
        <f>IF(L1037="","",MAX(0,L1037*(1-M1037)))</f>
        <v/>
      </c>
      <c r="O1037" s="44">
        <f>IF(L1037="","",L1037*(1+M1037))</f>
        <v/>
      </c>
      <c r="P1037" s="44">
        <f>IF(L1037="","",IF(INDEX('Parâmetros'!$E$18:$E$117,MATCH(B1037,'Parâmetros'!$A$18:$A$117,0))="","",INDEX('Parâmetros'!$E$18:$E$117,MATCH(B1037,'Parâmetros'!$A$18:$A$117,0))+N(INDEX('Parâmetros'!$F$18:$F$117,MATCH(B1037,'Parâmetros'!$A$18:$A$117,0)))-SUMIFS($L$6:L1037,$B$6:B1037,B1037,$A$6:A1037,"&lt;="&amp;A1037)))</f>
        <v/>
      </c>
      <c r="Q1037" s="44">
        <f>IF(P1037="","",MAX(0,-P1037))</f>
        <v/>
      </c>
      <c r="R1037" s="43">
        <f>IF(B1037="","",IF(L1037="","SEM BASE",IF(P1037="","ESTOQUE NÃO INFORMADO",IF(P1037&lt;0,"RUPTURA PREVISTA",IF(D1037="Sem histórico","USAR DEMANDA INICIAL",IF(D1037="Histórico insuficiente","HISTÓRICO INSUFICIENTE","OK"))))))</f>
        <v/>
      </c>
    </row>
    <row r="1038">
      <c r="A1038" s="42">
        <f>IF(B1038="","",EDATE(EOMONTH('Parâmetros'!$B$2,0)+1,MOD(ROW()-6,12)))</f>
        <v/>
      </c>
      <c r="B103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38" s="43">
        <f>IF(B1038="","",INDEX('Parâmetros'!$B$18:$B$117,MATCH(B1038,'Parâmetros'!$A$18:$A$117,0)))</f>
        <v/>
      </c>
      <c r="D1038" s="43">
        <f>IF(B1038="","",INDEX('Parâmetros'!$I$18:$I$117,MATCH(B1038,'Parâmetros'!$A$18:$A$117,0)))</f>
        <v/>
      </c>
      <c r="E1038" s="44">
        <f>IF(B1038="","",IF(COUNTIFS('Histórico'!$B$6:$B$305,B1038,'Histórico'!$A$6:$A$305,"&gt;="&amp;EDATE(EOMONTH('Parâmetros'!$B$2,0)+1,-'Parâmetros'!$B$4),'Histórico'!$A$6:$A$305,"&lt;="&amp;'Parâmetros'!$B$2,'Histórico'!$L$6:$L$305,"OK")&gt;='Parâmetros'!$B$11,AVERAGEIFS('Histórico'!$H$6:$H$305,'Histórico'!$B$6:$B$305,B1038,'Histórico'!$A$6:$A$305,"&gt;="&amp;EDATE(EOMONTH('Parâmetros'!$B$2,0)+1,-'Parâmetros'!$B$4),'Histórico'!$A$6:$A$305,"&lt;="&amp;'Parâmetros'!$B$2,'Histórico'!$L$6:$L$305,"OK"),IF(INDEX('Parâmetros'!$G$18:$G$117,MATCH(B1038,'Parâmetros'!$A$18:$A$117,0))="","",INDEX('Parâmetros'!$G$18:$G$117,MATCH(B1038,'Parâmetros'!$A$18:$A$117,0)))))</f>
        <v/>
      </c>
      <c r="F1038" s="45">
        <f>IF(B1038="","",IF(COUNTIFS('Histórico'!$B$6:$B$305,B1038,'Histórico'!$L$6:$L$305,"OK",'Histórico'!$M$6:$M$305,MONTH(A1038),'Histórico'!$A$6:$A$305,"&lt;="&amp;'Parâmetros'!$B$2)&gt;='Parâmetros'!$B$12,MAX('Parâmetros'!$B$13,MIN('Parâmetros'!$B$14,IFERROR(AVERAGEIFS('Histórico'!$H$6:$H$305,'Histórico'!$B$6:$B$305,B1038,'Histórico'!$L$6:$L$305,"OK",'Histórico'!$M$6:$M$305,MONTH(A1038),'Histórico'!$A$6:$A$305,"&lt;="&amp;'Parâmetros'!$B$2)/AVERAGEIFS('Histórico'!$H$6:$H$305,'Histórico'!$B$6:$B$305,B1038,'Histórico'!$L$6:$L$305,"OK",'Histórico'!$A$6:$A$305,"&lt;="&amp;'Parâmetros'!$B$2),1))),1))</f>
        <v/>
      </c>
      <c r="G1038" s="45">
        <f>IF(OR(A1038="",B1038=""),"",MAX(0.1,1+SUMPRODUCT(--('Eventos'!$B$6:$B$105&lt;=EOMONTH(A1038,0)),--('Eventos'!$C$6:$C$105&gt;=A1038),--((('Eventos'!$D$6:$D$105=B1038)+('Eventos'!$D$6:$D$105="TODOS"))&gt;0),--('Eventos'!$G$6:$G$105="Ativo"),--('Eventos'!$I$6:$I$105="OK"),'Eventos'!$F$6:$F$105)))</f>
        <v/>
      </c>
      <c r="H1038" s="44">
        <f>IF(OR(B1038="",E1038=""),"",MAX(0,E1038*F1038*G1038))</f>
        <v/>
      </c>
      <c r="I1038" s="44">
        <f>IF(H1038="","",H1038*'Parâmetros'!$B$6)</f>
        <v/>
      </c>
      <c r="J1038" s="44">
        <f>IF(H1038="","",H1038*'Parâmetros'!$B$7)</f>
        <v/>
      </c>
      <c r="K1038" s="44">
        <f>IF(H1038="","",H1038*'Parâmetros'!$B$8)</f>
        <v/>
      </c>
      <c r="L1038" s="44">
        <f>IF(H1038="","",IF('Parâmetros'!$B$5="Conservador",I1038,IF('Parâmetros'!$B$5="Otimista",K1038,J1038)))</f>
        <v/>
      </c>
      <c r="M1038" s="46">
        <f>IF(B1038="","",IF(COUNTIFS('Histórico'!$B$6:$B$305,B1038,'Histórico'!$J$6:$J$305,"&lt;&gt;")&gt;='Parâmetros'!$B$10,AVERAGEIFS('Histórico'!$K$6:$K$305,'Histórico'!$B$6:$B$305,B1038,'Histórico'!$J$6:$J$305,"&lt;&gt;"),'Parâmetros'!$B$9))</f>
        <v/>
      </c>
      <c r="N1038" s="44">
        <f>IF(L1038="","",MAX(0,L1038*(1-M1038)))</f>
        <v/>
      </c>
      <c r="O1038" s="44">
        <f>IF(L1038="","",L1038*(1+M1038))</f>
        <v/>
      </c>
      <c r="P1038" s="44">
        <f>IF(L1038="","",IF(INDEX('Parâmetros'!$E$18:$E$117,MATCH(B1038,'Parâmetros'!$A$18:$A$117,0))="","",INDEX('Parâmetros'!$E$18:$E$117,MATCH(B1038,'Parâmetros'!$A$18:$A$117,0))+N(INDEX('Parâmetros'!$F$18:$F$117,MATCH(B1038,'Parâmetros'!$A$18:$A$117,0)))-SUMIFS($L$6:L1038,$B$6:B1038,B1038,$A$6:A1038,"&lt;="&amp;A1038)))</f>
        <v/>
      </c>
      <c r="Q1038" s="44">
        <f>IF(P1038="","",MAX(0,-P1038))</f>
        <v/>
      </c>
      <c r="R1038" s="43">
        <f>IF(B1038="","",IF(L1038="","SEM BASE",IF(P1038="","ESTOQUE NÃO INFORMADO",IF(P1038&lt;0,"RUPTURA PREVISTA",IF(D1038="Sem histórico","USAR DEMANDA INICIAL",IF(D1038="Histórico insuficiente","HISTÓRICO INSUFICIENTE","OK"))))))</f>
        <v/>
      </c>
    </row>
    <row r="1039">
      <c r="A1039" s="42">
        <f>IF(B1039="","",EDATE(EOMONTH('Parâmetros'!$B$2,0)+1,MOD(ROW()-6,12)))</f>
        <v/>
      </c>
      <c r="B103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39" s="43">
        <f>IF(B1039="","",INDEX('Parâmetros'!$B$18:$B$117,MATCH(B1039,'Parâmetros'!$A$18:$A$117,0)))</f>
        <v/>
      </c>
      <c r="D1039" s="43">
        <f>IF(B1039="","",INDEX('Parâmetros'!$I$18:$I$117,MATCH(B1039,'Parâmetros'!$A$18:$A$117,0)))</f>
        <v/>
      </c>
      <c r="E1039" s="44">
        <f>IF(B1039="","",IF(COUNTIFS('Histórico'!$B$6:$B$305,B1039,'Histórico'!$A$6:$A$305,"&gt;="&amp;EDATE(EOMONTH('Parâmetros'!$B$2,0)+1,-'Parâmetros'!$B$4),'Histórico'!$A$6:$A$305,"&lt;="&amp;'Parâmetros'!$B$2,'Histórico'!$L$6:$L$305,"OK")&gt;='Parâmetros'!$B$11,AVERAGEIFS('Histórico'!$H$6:$H$305,'Histórico'!$B$6:$B$305,B1039,'Histórico'!$A$6:$A$305,"&gt;="&amp;EDATE(EOMONTH('Parâmetros'!$B$2,0)+1,-'Parâmetros'!$B$4),'Histórico'!$A$6:$A$305,"&lt;="&amp;'Parâmetros'!$B$2,'Histórico'!$L$6:$L$305,"OK"),IF(INDEX('Parâmetros'!$G$18:$G$117,MATCH(B1039,'Parâmetros'!$A$18:$A$117,0))="","",INDEX('Parâmetros'!$G$18:$G$117,MATCH(B1039,'Parâmetros'!$A$18:$A$117,0)))))</f>
        <v/>
      </c>
      <c r="F1039" s="45">
        <f>IF(B1039="","",IF(COUNTIFS('Histórico'!$B$6:$B$305,B1039,'Histórico'!$L$6:$L$305,"OK",'Histórico'!$M$6:$M$305,MONTH(A1039),'Histórico'!$A$6:$A$305,"&lt;="&amp;'Parâmetros'!$B$2)&gt;='Parâmetros'!$B$12,MAX('Parâmetros'!$B$13,MIN('Parâmetros'!$B$14,IFERROR(AVERAGEIFS('Histórico'!$H$6:$H$305,'Histórico'!$B$6:$B$305,B1039,'Histórico'!$L$6:$L$305,"OK",'Histórico'!$M$6:$M$305,MONTH(A1039),'Histórico'!$A$6:$A$305,"&lt;="&amp;'Parâmetros'!$B$2)/AVERAGEIFS('Histórico'!$H$6:$H$305,'Histórico'!$B$6:$B$305,B1039,'Histórico'!$L$6:$L$305,"OK",'Histórico'!$A$6:$A$305,"&lt;="&amp;'Parâmetros'!$B$2),1))),1))</f>
        <v/>
      </c>
      <c r="G1039" s="45">
        <f>IF(OR(A1039="",B1039=""),"",MAX(0.1,1+SUMPRODUCT(--('Eventos'!$B$6:$B$105&lt;=EOMONTH(A1039,0)),--('Eventos'!$C$6:$C$105&gt;=A1039),--((('Eventos'!$D$6:$D$105=B1039)+('Eventos'!$D$6:$D$105="TODOS"))&gt;0),--('Eventos'!$G$6:$G$105="Ativo"),--('Eventos'!$I$6:$I$105="OK"),'Eventos'!$F$6:$F$105)))</f>
        <v/>
      </c>
      <c r="H1039" s="44">
        <f>IF(OR(B1039="",E1039=""),"",MAX(0,E1039*F1039*G1039))</f>
        <v/>
      </c>
      <c r="I1039" s="44">
        <f>IF(H1039="","",H1039*'Parâmetros'!$B$6)</f>
        <v/>
      </c>
      <c r="J1039" s="44">
        <f>IF(H1039="","",H1039*'Parâmetros'!$B$7)</f>
        <v/>
      </c>
      <c r="K1039" s="44">
        <f>IF(H1039="","",H1039*'Parâmetros'!$B$8)</f>
        <v/>
      </c>
      <c r="L1039" s="44">
        <f>IF(H1039="","",IF('Parâmetros'!$B$5="Conservador",I1039,IF('Parâmetros'!$B$5="Otimista",K1039,J1039)))</f>
        <v/>
      </c>
      <c r="M1039" s="46">
        <f>IF(B1039="","",IF(COUNTIFS('Histórico'!$B$6:$B$305,B1039,'Histórico'!$J$6:$J$305,"&lt;&gt;")&gt;='Parâmetros'!$B$10,AVERAGEIFS('Histórico'!$K$6:$K$305,'Histórico'!$B$6:$B$305,B1039,'Histórico'!$J$6:$J$305,"&lt;&gt;"),'Parâmetros'!$B$9))</f>
        <v/>
      </c>
      <c r="N1039" s="44">
        <f>IF(L1039="","",MAX(0,L1039*(1-M1039)))</f>
        <v/>
      </c>
      <c r="O1039" s="44">
        <f>IF(L1039="","",L1039*(1+M1039))</f>
        <v/>
      </c>
      <c r="P1039" s="44">
        <f>IF(L1039="","",IF(INDEX('Parâmetros'!$E$18:$E$117,MATCH(B1039,'Parâmetros'!$A$18:$A$117,0))="","",INDEX('Parâmetros'!$E$18:$E$117,MATCH(B1039,'Parâmetros'!$A$18:$A$117,0))+N(INDEX('Parâmetros'!$F$18:$F$117,MATCH(B1039,'Parâmetros'!$A$18:$A$117,0)))-SUMIFS($L$6:L1039,$B$6:B1039,B1039,$A$6:A1039,"&lt;="&amp;A1039)))</f>
        <v/>
      </c>
      <c r="Q1039" s="44">
        <f>IF(P1039="","",MAX(0,-P1039))</f>
        <v/>
      </c>
      <c r="R1039" s="43">
        <f>IF(B1039="","",IF(L1039="","SEM BASE",IF(P1039="","ESTOQUE NÃO INFORMADO",IF(P1039&lt;0,"RUPTURA PREVISTA",IF(D1039="Sem histórico","USAR DEMANDA INICIAL",IF(D1039="Histórico insuficiente","HISTÓRICO INSUFICIENTE","OK"))))))</f>
        <v/>
      </c>
    </row>
    <row r="1040">
      <c r="A1040" s="42">
        <f>IF(B1040="","",EDATE(EOMONTH('Parâmetros'!$B$2,0)+1,MOD(ROW()-6,12)))</f>
        <v/>
      </c>
      <c r="B104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40" s="43">
        <f>IF(B1040="","",INDEX('Parâmetros'!$B$18:$B$117,MATCH(B1040,'Parâmetros'!$A$18:$A$117,0)))</f>
        <v/>
      </c>
      <c r="D1040" s="43">
        <f>IF(B1040="","",INDEX('Parâmetros'!$I$18:$I$117,MATCH(B1040,'Parâmetros'!$A$18:$A$117,0)))</f>
        <v/>
      </c>
      <c r="E1040" s="44">
        <f>IF(B1040="","",IF(COUNTIFS('Histórico'!$B$6:$B$305,B1040,'Histórico'!$A$6:$A$305,"&gt;="&amp;EDATE(EOMONTH('Parâmetros'!$B$2,0)+1,-'Parâmetros'!$B$4),'Histórico'!$A$6:$A$305,"&lt;="&amp;'Parâmetros'!$B$2,'Histórico'!$L$6:$L$305,"OK")&gt;='Parâmetros'!$B$11,AVERAGEIFS('Histórico'!$H$6:$H$305,'Histórico'!$B$6:$B$305,B1040,'Histórico'!$A$6:$A$305,"&gt;="&amp;EDATE(EOMONTH('Parâmetros'!$B$2,0)+1,-'Parâmetros'!$B$4),'Histórico'!$A$6:$A$305,"&lt;="&amp;'Parâmetros'!$B$2,'Histórico'!$L$6:$L$305,"OK"),IF(INDEX('Parâmetros'!$G$18:$G$117,MATCH(B1040,'Parâmetros'!$A$18:$A$117,0))="","",INDEX('Parâmetros'!$G$18:$G$117,MATCH(B1040,'Parâmetros'!$A$18:$A$117,0)))))</f>
        <v/>
      </c>
      <c r="F1040" s="45">
        <f>IF(B1040="","",IF(COUNTIFS('Histórico'!$B$6:$B$305,B1040,'Histórico'!$L$6:$L$305,"OK",'Histórico'!$M$6:$M$305,MONTH(A1040),'Histórico'!$A$6:$A$305,"&lt;="&amp;'Parâmetros'!$B$2)&gt;='Parâmetros'!$B$12,MAX('Parâmetros'!$B$13,MIN('Parâmetros'!$B$14,IFERROR(AVERAGEIFS('Histórico'!$H$6:$H$305,'Histórico'!$B$6:$B$305,B1040,'Histórico'!$L$6:$L$305,"OK",'Histórico'!$M$6:$M$305,MONTH(A1040),'Histórico'!$A$6:$A$305,"&lt;="&amp;'Parâmetros'!$B$2)/AVERAGEIFS('Histórico'!$H$6:$H$305,'Histórico'!$B$6:$B$305,B1040,'Histórico'!$L$6:$L$305,"OK",'Histórico'!$A$6:$A$305,"&lt;="&amp;'Parâmetros'!$B$2),1))),1))</f>
        <v/>
      </c>
      <c r="G1040" s="45">
        <f>IF(OR(A1040="",B1040=""),"",MAX(0.1,1+SUMPRODUCT(--('Eventos'!$B$6:$B$105&lt;=EOMONTH(A1040,0)),--('Eventos'!$C$6:$C$105&gt;=A1040),--((('Eventos'!$D$6:$D$105=B1040)+('Eventos'!$D$6:$D$105="TODOS"))&gt;0),--('Eventos'!$G$6:$G$105="Ativo"),--('Eventos'!$I$6:$I$105="OK"),'Eventos'!$F$6:$F$105)))</f>
        <v/>
      </c>
      <c r="H1040" s="44">
        <f>IF(OR(B1040="",E1040=""),"",MAX(0,E1040*F1040*G1040))</f>
        <v/>
      </c>
      <c r="I1040" s="44">
        <f>IF(H1040="","",H1040*'Parâmetros'!$B$6)</f>
        <v/>
      </c>
      <c r="J1040" s="44">
        <f>IF(H1040="","",H1040*'Parâmetros'!$B$7)</f>
        <v/>
      </c>
      <c r="K1040" s="44">
        <f>IF(H1040="","",H1040*'Parâmetros'!$B$8)</f>
        <v/>
      </c>
      <c r="L1040" s="44">
        <f>IF(H1040="","",IF('Parâmetros'!$B$5="Conservador",I1040,IF('Parâmetros'!$B$5="Otimista",K1040,J1040)))</f>
        <v/>
      </c>
      <c r="M1040" s="46">
        <f>IF(B1040="","",IF(COUNTIFS('Histórico'!$B$6:$B$305,B1040,'Histórico'!$J$6:$J$305,"&lt;&gt;")&gt;='Parâmetros'!$B$10,AVERAGEIFS('Histórico'!$K$6:$K$305,'Histórico'!$B$6:$B$305,B1040,'Histórico'!$J$6:$J$305,"&lt;&gt;"),'Parâmetros'!$B$9))</f>
        <v/>
      </c>
      <c r="N1040" s="44">
        <f>IF(L1040="","",MAX(0,L1040*(1-M1040)))</f>
        <v/>
      </c>
      <c r="O1040" s="44">
        <f>IF(L1040="","",L1040*(1+M1040))</f>
        <v/>
      </c>
      <c r="P1040" s="44">
        <f>IF(L1040="","",IF(INDEX('Parâmetros'!$E$18:$E$117,MATCH(B1040,'Parâmetros'!$A$18:$A$117,0))="","",INDEX('Parâmetros'!$E$18:$E$117,MATCH(B1040,'Parâmetros'!$A$18:$A$117,0))+N(INDEX('Parâmetros'!$F$18:$F$117,MATCH(B1040,'Parâmetros'!$A$18:$A$117,0)))-SUMIFS($L$6:L1040,$B$6:B1040,B1040,$A$6:A1040,"&lt;="&amp;A1040)))</f>
        <v/>
      </c>
      <c r="Q1040" s="44">
        <f>IF(P1040="","",MAX(0,-P1040))</f>
        <v/>
      </c>
      <c r="R1040" s="43">
        <f>IF(B1040="","",IF(L1040="","SEM BASE",IF(P1040="","ESTOQUE NÃO INFORMADO",IF(P1040&lt;0,"RUPTURA PREVISTA",IF(D1040="Sem histórico","USAR DEMANDA INICIAL",IF(D1040="Histórico insuficiente","HISTÓRICO INSUFICIENTE","OK"))))))</f>
        <v/>
      </c>
    </row>
    <row r="1041">
      <c r="A1041" s="42">
        <f>IF(B1041="","",EDATE(EOMONTH('Parâmetros'!$B$2,0)+1,MOD(ROW()-6,12)))</f>
        <v/>
      </c>
      <c r="B104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41" s="43">
        <f>IF(B1041="","",INDEX('Parâmetros'!$B$18:$B$117,MATCH(B1041,'Parâmetros'!$A$18:$A$117,0)))</f>
        <v/>
      </c>
      <c r="D1041" s="43">
        <f>IF(B1041="","",INDEX('Parâmetros'!$I$18:$I$117,MATCH(B1041,'Parâmetros'!$A$18:$A$117,0)))</f>
        <v/>
      </c>
      <c r="E1041" s="44">
        <f>IF(B1041="","",IF(COUNTIFS('Histórico'!$B$6:$B$305,B1041,'Histórico'!$A$6:$A$305,"&gt;="&amp;EDATE(EOMONTH('Parâmetros'!$B$2,0)+1,-'Parâmetros'!$B$4),'Histórico'!$A$6:$A$305,"&lt;="&amp;'Parâmetros'!$B$2,'Histórico'!$L$6:$L$305,"OK")&gt;='Parâmetros'!$B$11,AVERAGEIFS('Histórico'!$H$6:$H$305,'Histórico'!$B$6:$B$305,B1041,'Histórico'!$A$6:$A$305,"&gt;="&amp;EDATE(EOMONTH('Parâmetros'!$B$2,0)+1,-'Parâmetros'!$B$4),'Histórico'!$A$6:$A$305,"&lt;="&amp;'Parâmetros'!$B$2,'Histórico'!$L$6:$L$305,"OK"),IF(INDEX('Parâmetros'!$G$18:$G$117,MATCH(B1041,'Parâmetros'!$A$18:$A$117,0))="","",INDEX('Parâmetros'!$G$18:$G$117,MATCH(B1041,'Parâmetros'!$A$18:$A$117,0)))))</f>
        <v/>
      </c>
      <c r="F1041" s="45">
        <f>IF(B1041="","",IF(COUNTIFS('Histórico'!$B$6:$B$305,B1041,'Histórico'!$L$6:$L$305,"OK",'Histórico'!$M$6:$M$305,MONTH(A1041),'Histórico'!$A$6:$A$305,"&lt;="&amp;'Parâmetros'!$B$2)&gt;='Parâmetros'!$B$12,MAX('Parâmetros'!$B$13,MIN('Parâmetros'!$B$14,IFERROR(AVERAGEIFS('Histórico'!$H$6:$H$305,'Histórico'!$B$6:$B$305,B1041,'Histórico'!$L$6:$L$305,"OK",'Histórico'!$M$6:$M$305,MONTH(A1041),'Histórico'!$A$6:$A$305,"&lt;="&amp;'Parâmetros'!$B$2)/AVERAGEIFS('Histórico'!$H$6:$H$305,'Histórico'!$B$6:$B$305,B1041,'Histórico'!$L$6:$L$305,"OK",'Histórico'!$A$6:$A$305,"&lt;="&amp;'Parâmetros'!$B$2),1))),1))</f>
        <v/>
      </c>
      <c r="G1041" s="45">
        <f>IF(OR(A1041="",B1041=""),"",MAX(0.1,1+SUMPRODUCT(--('Eventos'!$B$6:$B$105&lt;=EOMONTH(A1041,0)),--('Eventos'!$C$6:$C$105&gt;=A1041),--((('Eventos'!$D$6:$D$105=B1041)+('Eventos'!$D$6:$D$105="TODOS"))&gt;0),--('Eventos'!$G$6:$G$105="Ativo"),--('Eventos'!$I$6:$I$105="OK"),'Eventos'!$F$6:$F$105)))</f>
        <v/>
      </c>
      <c r="H1041" s="44">
        <f>IF(OR(B1041="",E1041=""),"",MAX(0,E1041*F1041*G1041))</f>
        <v/>
      </c>
      <c r="I1041" s="44">
        <f>IF(H1041="","",H1041*'Parâmetros'!$B$6)</f>
        <v/>
      </c>
      <c r="J1041" s="44">
        <f>IF(H1041="","",H1041*'Parâmetros'!$B$7)</f>
        <v/>
      </c>
      <c r="K1041" s="44">
        <f>IF(H1041="","",H1041*'Parâmetros'!$B$8)</f>
        <v/>
      </c>
      <c r="L1041" s="44">
        <f>IF(H1041="","",IF('Parâmetros'!$B$5="Conservador",I1041,IF('Parâmetros'!$B$5="Otimista",K1041,J1041)))</f>
        <v/>
      </c>
      <c r="M1041" s="46">
        <f>IF(B1041="","",IF(COUNTIFS('Histórico'!$B$6:$B$305,B1041,'Histórico'!$J$6:$J$305,"&lt;&gt;")&gt;='Parâmetros'!$B$10,AVERAGEIFS('Histórico'!$K$6:$K$305,'Histórico'!$B$6:$B$305,B1041,'Histórico'!$J$6:$J$305,"&lt;&gt;"),'Parâmetros'!$B$9))</f>
        <v/>
      </c>
      <c r="N1041" s="44">
        <f>IF(L1041="","",MAX(0,L1041*(1-M1041)))</f>
        <v/>
      </c>
      <c r="O1041" s="44">
        <f>IF(L1041="","",L1041*(1+M1041))</f>
        <v/>
      </c>
      <c r="P1041" s="44">
        <f>IF(L1041="","",IF(INDEX('Parâmetros'!$E$18:$E$117,MATCH(B1041,'Parâmetros'!$A$18:$A$117,0))="","",INDEX('Parâmetros'!$E$18:$E$117,MATCH(B1041,'Parâmetros'!$A$18:$A$117,0))+N(INDEX('Parâmetros'!$F$18:$F$117,MATCH(B1041,'Parâmetros'!$A$18:$A$117,0)))-SUMIFS($L$6:L1041,$B$6:B1041,B1041,$A$6:A1041,"&lt;="&amp;A1041)))</f>
        <v/>
      </c>
      <c r="Q1041" s="44">
        <f>IF(P1041="","",MAX(0,-P1041))</f>
        <v/>
      </c>
      <c r="R1041" s="43">
        <f>IF(B1041="","",IF(L1041="","SEM BASE",IF(P1041="","ESTOQUE NÃO INFORMADO",IF(P1041&lt;0,"RUPTURA PREVISTA",IF(D1041="Sem histórico","USAR DEMANDA INICIAL",IF(D1041="Histórico insuficiente","HISTÓRICO INSUFICIENTE","OK"))))))</f>
        <v/>
      </c>
    </row>
    <row r="1042">
      <c r="A1042" s="42">
        <f>IF(B1042="","",EDATE(EOMONTH('Parâmetros'!$B$2,0)+1,MOD(ROW()-6,12)))</f>
        <v/>
      </c>
      <c r="B104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42" s="43">
        <f>IF(B1042="","",INDEX('Parâmetros'!$B$18:$B$117,MATCH(B1042,'Parâmetros'!$A$18:$A$117,0)))</f>
        <v/>
      </c>
      <c r="D1042" s="43">
        <f>IF(B1042="","",INDEX('Parâmetros'!$I$18:$I$117,MATCH(B1042,'Parâmetros'!$A$18:$A$117,0)))</f>
        <v/>
      </c>
      <c r="E1042" s="44">
        <f>IF(B1042="","",IF(COUNTIFS('Histórico'!$B$6:$B$305,B1042,'Histórico'!$A$6:$A$305,"&gt;="&amp;EDATE(EOMONTH('Parâmetros'!$B$2,0)+1,-'Parâmetros'!$B$4),'Histórico'!$A$6:$A$305,"&lt;="&amp;'Parâmetros'!$B$2,'Histórico'!$L$6:$L$305,"OK")&gt;='Parâmetros'!$B$11,AVERAGEIFS('Histórico'!$H$6:$H$305,'Histórico'!$B$6:$B$305,B1042,'Histórico'!$A$6:$A$305,"&gt;="&amp;EDATE(EOMONTH('Parâmetros'!$B$2,0)+1,-'Parâmetros'!$B$4),'Histórico'!$A$6:$A$305,"&lt;="&amp;'Parâmetros'!$B$2,'Histórico'!$L$6:$L$305,"OK"),IF(INDEX('Parâmetros'!$G$18:$G$117,MATCH(B1042,'Parâmetros'!$A$18:$A$117,0))="","",INDEX('Parâmetros'!$G$18:$G$117,MATCH(B1042,'Parâmetros'!$A$18:$A$117,0)))))</f>
        <v/>
      </c>
      <c r="F1042" s="45">
        <f>IF(B1042="","",IF(COUNTIFS('Histórico'!$B$6:$B$305,B1042,'Histórico'!$L$6:$L$305,"OK",'Histórico'!$M$6:$M$305,MONTH(A1042),'Histórico'!$A$6:$A$305,"&lt;="&amp;'Parâmetros'!$B$2)&gt;='Parâmetros'!$B$12,MAX('Parâmetros'!$B$13,MIN('Parâmetros'!$B$14,IFERROR(AVERAGEIFS('Histórico'!$H$6:$H$305,'Histórico'!$B$6:$B$305,B1042,'Histórico'!$L$6:$L$305,"OK",'Histórico'!$M$6:$M$305,MONTH(A1042),'Histórico'!$A$6:$A$305,"&lt;="&amp;'Parâmetros'!$B$2)/AVERAGEIFS('Histórico'!$H$6:$H$305,'Histórico'!$B$6:$B$305,B1042,'Histórico'!$L$6:$L$305,"OK",'Histórico'!$A$6:$A$305,"&lt;="&amp;'Parâmetros'!$B$2),1))),1))</f>
        <v/>
      </c>
      <c r="G1042" s="45">
        <f>IF(OR(A1042="",B1042=""),"",MAX(0.1,1+SUMPRODUCT(--('Eventos'!$B$6:$B$105&lt;=EOMONTH(A1042,0)),--('Eventos'!$C$6:$C$105&gt;=A1042),--((('Eventos'!$D$6:$D$105=B1042)+('Eventos'!$D$6:$D$105="TODOS"))&gt;0),--('Eventos'!$G$6:$G$105="Ativo"),--('Eventos'!$I$6:$I$105="OK"),'Eventos'!$F$6:$F$105)))</f>
        <v/>
      </c>
      <c r="H1042" s="44">
        <f>IF(OR(B1042="",E1042=""),"",MAX(0,E1042*F1042*G1042))</f>
        <v/>
      </c>
      <c r="I1042" s="44">
        <f>IF(H1042="","",H1042*'Parâmetros'!$B$6)</f>
        <v/>
      </c>
      <c r="J1042" s="44">
        <f>IF(H1042="","",H1042*'Parâmetros'!$B$7)</f>
        <v/>
      </c>
      <c r="K1042" s="44">
        <f>IF(H1042="","",H1042*'Parâmetros'!$B$8)</f>
        <v/>
      </c>
      <c r="L1042" s="44">
        <f>IF(H1042="","",IF('Parâmetros'!$B$5="Conservador",I1042,IF('Parâmetros'!$B$5="Otimista",K1042,J1042)))</f>
        <v/>
      </c>
      <c r="M1042" s="46">
        <f>IF(B1042="","",IF(COUNTIFS('Histórico'!$B$6:$B$305,B1042,'Histórico'!$J$6:$J$305,"&lt;&gt;")&gt;='Parâmetros'!$B$10,AVERAGEIFS('Histórico'!$K$6:$K$305,'Histórico'!$B$6:$B$305,B1042,'Histórico'!$J$6:$J$305,"&lt;&gt;"),'Parâmetros'!$B$9))</f>
        <v/>
      </c>
      <c r="N1042" s="44">
        <f>IF(L1042="","",MAX(0,L1042*(1-M1042)))</f>
        <v/>
      </c>
      <c r="O1042" s="44">
        <f>IF(L1042="","",L1042*(1+M1042))</f>
        <v/>
      </c>
      <c r="P1042" s="44">
        <f>IF(L1042="","",IF(INDEX('Parâmetros'!$E$18:$E$117,MATCH(B1042,'Parâmetros'!$A$18:$A$117,0))="","",INDEX('Parâmetros'!$E$18:$E$117,MATCH(B1042,'Parâmetros'!$A$18:$A$117,0))+N(INDEX('Parâmetros'!$F$18:$F$117,MATCH(B1042,'Parâmetros'!$A$18:$A$117,0)))-SUMIFS($L$6:L1042,$B$6:B1042,B1042,$A$6:A1042,"&lt;="&amp;A1042)))</f>
        <v/>
      </c>
      <c r="Q1042" s="44">
        <f>IF(P1042="","",MAX(0,-P1042))</f>
        <v/>
      </c>
      <c r="R1042" s="43">
        <f>IF(B1042="","",IF(L1042="","SEM BASE",IF(P1042="","ESTOQUE NÃO INFORMADO",IF(P1042&lt;0,"RUPTURA PREVISTA",IF(D1042="Sem histórico","USAR DEMANDA INICIAL",IF(D1042="Histórico insuficiente","HISTÓRICO INSUFICIENTE","OK"))))))</f>
        <v/>
      </c>
    </row>
    <row r="1043">
      <c r="A1043" s="42">
        <f>IF(B1043="","",EDATE(EOMONTH('Parâmetros'!$B$2,0)+1,MOD(ROW()-6,12)))</f>
        <v/>
      </c>
      <c r="B104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43" s="43">
        <f>IF(B1043="","",INDEX('Parâmetros'!$B$18:$B$117,MATCH(B1043,'Parâmetros'!$A$18:$A$117,0)))</f>
        <v/>
      </c>
      <c r="D1043" s="43">
        <f>IF(B1043="","",INDEX('Parâmetros'!$I$18:$I$117,MATCH(B1043,'Parâmetros'!$A$18:$A$117,0)))</f>
        <v/>
      </c>
      <c r="E1043" s="44">
        <f>IF(B1043="","",IF(COUNTIFS('Histórico'!$B$6:$B$305,B1043,'Histórico'!$A$6:$A$305,"&gt;="&amp;EDATE(EOMONTH('Parâmetros'!$B$2,0)+1,-'Parâmetros'!$B$4),'Histórico'!$A$6:$A$305,"&lt;="&amp;'Parâmetros'!$B$2,'Histórico'!$L$6:$L$305,"OK")&gt;='Parâmetros'!$B$11,AVERAGEIFS('Histórico'!$H$6:$H$305,'Histórico'!$B$6:$B$305,B1043,'Histórico'!$A$6:$A$305,"&gt;="&amp;EDATE(EOMONTH('Parâmetros'!$B$2,0)+1,-'Parâmetros'!$B$4),'Histórico'!$A$6:$A$305,"&lt;="&amp;'Parâmetros'!$B$2,'Histórico'!$L$6:$L$305,"OK"),IF(INDEX('Parâmetros'!$G$18:$G$117,MATCH(B1043,'Parâmetros'!$A$18:$A$117,0))="","",INDEX('Parâmetros'!$G$18:$G$117,MATCH(B1043,'Parâmetros'!$A$18:$A$117,0)))))</f>
        <v/>
      </c>
      <c r="F1043" s="45">
        <f>IF(B1043="","",IF(COUNTIFS('Histórico'!$B$6:$B$305,B1043,'Histórico'!$L$6:$L$305,"OK",'Histórico'!$M$6:$M$305,MONTH(A1043),'Histórico'!$A$6:$A$305,"&lt;="&amp;'Parâmetros'!$B$2)&gt;='Parâmetros'!$B$12,MAX('Parâmetros'!$B$13,MIN('Parâmetros'!$B$14,IFERROR(AVERAGEIFS('Histórico'!$H$6:$H$305,'Histórico'!$B$6:$B$305,B1043,'Histórico'!$L$6:$L$305,"OK",'Histórico'!$M$6:$M$305,MONTH(A1043),'Histórico'!$A$6:$A$305,"&lt;="&amp;'Parâmetros'!$B$2)/AVERAGEIFS('Histórico'!$H$6:$H$305,'Histórico'!$B$6:$B$305,B1043,'Histórico'!$L$6:$L$305,"OK",'Histórico'!$A$6:$A$305,"&lt;="&amp;'Parâmetros'!$B$2),1))),1))</f>
        <v/>
      </c>
      <c r="G1043" s="45">
        <f>IF(OR(A1043="",B1043=""),"",MAX(0.1,1+SUMPRODUCT(--('Eventos'!$B$6:$B$105&lt;=EOMONTH(A1043,0)),--('Eventos'!$C$6:$C$105&gt;=A1043),--((('Eventos'!$D$6:$D$105=B1043)+('Eventos'!$D$6:$D$105="TODOS"))&gt;0),--('Eventos'!$G$6:$G$105="Ativo"),--('Eventos'!$I$6:$I$105="OK"),'Eventos'!$F$6:$F$105)))</f>
        <v/>
      </c>
      <c r="H1043" s="44">
        <f>IF(OR(B1043="",E1043=""),"",MAX(0,E1043*F1043*G1043))</f>
        <v/>
      </c>
      <c r="I1043" s="44">
        <f>IF(H1043="","",H1043*'Parâmetros'!$B$6)</f>
        <v/>
      </c>
      <c r="J1043" s="44">
        <f>IF(H1043="","",H1043*'Parâmetros'!$B$7)</f>
        <v/>
      </c>
      <c r="K1043" s="44">
        <f>IF(H1043="","",H1043*'Parâmetros'!$B$8)</f>
        <v/>
      </c>
      <c r="L1043" s="44">
        <f>IF(H1043="","",IF('Parâmetros'!$B$5="Conservador",I1043,IF('Parâmetros'!$B$5="Otimista",K1043,J1043)))</f>
        <v/>
      </c>
      <c r="M1043" s="46">
        <f>IF(B1043="","",IF(COUNTIFS('Histórico'!$B$6:$B$305,B1043,'Histórico'!$J$6:$J$305,"&lt;&gt;")&gt;='Parâmetros'!$B$10,AVERAGEIFS('Histórico'!$K$6:$K$305,'Histórico'!$B$6:$B$305,B1043,'Histórico'!$J$6:$J$305,"&lt;&gt;"),'Parâmetros'!$B$9))</f>
        <v/>
      </c>
      <c r="N1043" s="44">
        <f>IF(L1043="","",MAX(0,L1043*(1-M1043)))</f>
        <v/>
      </c>
      <c r="O1043" s="44">
        <f>IF(L1043="","",L1043*(1+M1043))</f>
        <v/>
      </c>
      <c r="P1043" s="44">
        <f>IF(L1043="","",IF(INDEX('Parâmetros'!$E$18:$E$117,MATCH(B1043,'Parâmetros'!$A$18:$A$117,0))="","",INDEX('Parâmetros'!$E$18:$E$117,MATCH(B1043,'Parâmetros'!$A$18:$A$117,0))+N(INDEX('Parâmetros'!$F$18:$F$117,MATCH(B1043,'Parâmetros'!$A$18:$A$117,0)))-SUMIFS($L$6:L1043,$B$6:B1043,B1043,$A$6:A1043,"&lt;="&amp;A1043)))</f>
        <v/>
      </c>
      <c r="Q1043" s="44">
        <f>IF(P1043="","",MAX(0,-P1043))</f>
        <v/>
      </c>
      <c r="R1043" s="43">
        <f>IF(B1043="","",IF(L1043="","SEM BASE",IF(P1043="","ESTOQUE NÃO INFORMADO",IF(P1043&lt;0,"RUPTURA PREVISTA",IF(D1043="Sem histórico","USAR DEMANDA INICIAL",IF(D1043="Histórico insuficiente","HISTÓRICO INSUFICIENTE","OK"))))))</f>
        <v/>
      </c>
    </row>
    <row r="1044">
      <c r="A1044" s="42">
        <f>IF(B1044="","",EDATE(EOMONTH('Parâmetros'!$B$2,0)+1,MOD(ROW()-6,12)))</f>
        <v/>
      </c>
      <c r="B104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44" s="43">
        <f>IF(B1044="","",INDEX('Parâmetros'!$B$18:$B$117,MATCH(B1044,'Parâmetros'!$A$18:$A$117,0)))</f>
        <v/>
      </c>
      <c r="D1044" s="43">
        <f>IF(B1044="","",INDEX('Parâmetros'!$I$18:$I$117,MATCH(B1044,'Parâmetros'!$A$18:$A$117,0)))</f>
        <v/>
      </c>
      <c r="E1044" s="44">
        <f>IF(B1044="","",IF(COUNTIFS('Histórico'!$B$6:$B$305,B1044,'Histórico'!$A$6:$A$305,"&gt;="&amp;EDATE(EOMONTH('Parâmetros'!$B$2,0)+1,-'Parâmetros'!$B$4),'Histórico'!$A$6:$A$305,"&lt;="&amp;'Parâmetros'!$B$2,'Histórico'!$L$6:$L$305,"OK")&gt;='Parâmetros'!$B$11,AVERAGEIFS('Histórico'!$H$6:$H$305,'Histórico'!$B$6:$B$305,B1044,'Histórico'!$A$6:$A$305,"&gt;="&amp;EDATE(EOMONTH('Parâmetros'!$B$2,0)+1,-'Parâmetros'!$B$4),'Histórico'!$A$6:$A$305,"&lt;="&amp;'Parâmetros'!$B$2,'Histórico'!$L$6:$L$305,"OK"),IF(INDEX('Parâmetros'!$G$18:$G$117,MATCH(B1044,'Parâmetros'!$A$18:$A$117,0))="","",INDEX('Parâmetros'!$G$18:$G$117,MATCH(B1044,'Parâmetros'!$A$18:$A$117,0)))))</f>
        <v/>
      </c>
      <c r="F1044" s="45">
        <f>IF(B1044="","",IF(COUNTIFS('Histórico'!$B$6:$B$305,B1044,'Histórico'!$L$6:$L$305,"OK",'Histórico'!$M$6:$M$305,MONTH(A1044),'Histórico'!$A$6:$A$305,"&lt;="&amp;'Parâmetros'!$B$2)&gt;='Parâmetros'!$B$12,MAX('Parâmetros'!$B$13,MIN('Parâmetros'!$B$14,IFERROR(AVERAGEIFS('Histórico'!$H$6:$H$305,'Histórico'!$B$6:$B$305,B1044,'Histórico'!$L$6:$L$305,"OK",'Histórico'!$M$6:$M$305,MONTH(A1044),'Histórico'!$A$6:$A$305,"&lt;="&amp;'Parâmetros'!$B$2)/AVERAGEIFS('Histórico'!$H$6:$H$305,'Histórico'!$B$6:$B$305,B1044,'Histórico'!$L$6:$L$305,"OK",'Histórico'!$A$6:$A$305,"&lt;="&amp;'Parâmetros'!$B$2),1))),1))</f>
        <v/>
      </c>
      <c r="G1044" s="45">
        <f>IF(OR(A1044="",B1044=""),"",MAX(0.1,1+SUMPRODUCT(--('Eventos'!$B$6:$B$105&lt;=EOMONTH(A1044,0)),--('Eventos'!$C$6:$C$105&gt;=A1044),--((('Eventos'!$D$6:$D$105=B1044)+('Eventos'!$D$6:$D$105="TODOS"))&gt;0),--('Eventos'!$G$6:$G$105="Ativo"),--('Eventos'!$I$6:$I$105="OK"),'Eventos'!$F$6:$F$105)))</f>
        <v/>
      </c>
      <c r="H1044" s="44">
        <f>IF(OR(B1044="",E1044=""),"",MAX(0,E1044*F1044*G1044))</f>
        <v/>
      </c>
      <c r="I1044" s="44">
        <f>IF(H1044="","",H1044*'Parâmetros'!$B$6)</f>
        <v/>
      </c>
      <c r="J1044" s="44">
        <f>IF(H1044="","",H1044*'Parâmetros'!$B$7)</f>
        <v/>
      </c>
      <c r="K1044" s="44">
        <f>IF(H1044="","",H1044*'Parâmetros'!$B$8)</f>
        <v/>
      </c>
      <c r="L1044" s="44">
        <f>IF(H1044="","",IF('Parâmetros'!$B$5="Conservador",I1044,IF('Parâmetros'!$B$5="Otimista",K1044,J1044)))</f>
        <v/>
      </c>
      <c r="M1044" s="46">
        <f>IF(B1044="","",IF(COUNTIFS('Histórico'!$B$6:$B$305,B1044,'Histórico'!$J$6:$J$305,"&lt;&gt;")&gt;='Parâmetros'!$B$10,AVERAGEIFS('Histórico'!$K$6:$K$305,'Histórico'!$B$6:$B$305,B1044,'Histórico'!$J$6:$J$305,"&lt;&gt;"),'Parâmetros'!$B$9))</f>
        <v/>
      </c>
      <c r="N1044" s="44">
        <f>IF(L1044="","",MAX(0,L1044*(1-M1044)))</f>
        <v/>
      </c>
      <c r="O1044" s="44">
        <f>IF(L1044="","",L1044*(1+M1044))</f>
        <v/>
      </c>
      <c r="P1044" s="44">
        <f>IF(L1044="","",IF(INDEX('Parâmetros'!$E$18:$E$117,MATCH(B1044,'Parâmetros'!$A$18:$A$117,0))="","",INDEX('Parâmetros'!$E$18:$E$117,MATCH(B1044,'Parâmetros'!$A$18:$A$117,0))+N(INDEX('Parâmetros'!$F$18:$F$117,MATCH(B1044,'Parâmetros'!$A$18:$A$117,0)))-SUMIFS($L$6:L1044,$B$6:B1044,B1044,$A$6:A1044,"&lt;="&amp;A1044)))</f>
        <v/>
      </c>
      <c r="Q1044" s="44">
        <f>IF(P1044="","",MAX(0,-P1044))</f>
        <v/>
      </c>
      <c r="R1044" s="43">
        <f>IF(B1044="","",IF(L1044="","SEM BASE",IF(P1044="","ESTOQUE NÃO INFORMADO",IF(P1044&lt;0,"RUPTURA PREVISTA",IF(D1044="Sem histórico","USAR DEMANDA INICIAL",IF(D1044="Histórico insuficiente","HISTÓRICO INSUFICIENTE","OK"))))))</f>
        <v/>
      </c>
    </row>
    <row r="1045">
      <c r="A1045" s="42">
        <f>IF(B1045="","",EDATE(EOMONTH('Parâmetros'!$B$2,0)+1,MOD(ROW()-6,12)))</f>
        <v/>
      </c>
      <c r="B104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45" s="43">
        <f>IF(B1045="","",INDEX('Parâmetros'!$B$18:$B$117,MATCH(B1045,'Parâmetros'!$A$18:$A$117,0)))</f>
        <v/>
      </c>
      <c r="D1045" s="43">
        <f>IF(B1045="","",INDEX('Parâmetros'!$I$18:$I$117,MATCH(B1045,'Parâmetros'!$A$18:$A$117,0)))</f>
        <v/>
      </c>
      <c r="E1045" s="44">
        <f>IF(B1045="","",IF(COUNTIFS('Histórico'!$B$6:$B$305,B1045,'Histórico'!$A$6:$A$305,"&gt;="&amp;EDATE(EOMONTH('Parâmetros'!$B$2,0)+1,-'Parâmetros'!$B$4),'Histórico'!$A$6:$A$305,"&lt;="&amp;'Parâmetros'!$B$2,'Histórico'!$L$6:$L$305,"OK")&gt;='Parâmetros'!$B$11,AVERAGEIFS('Histórico'!$H$6:$H$305,'Histórico'!$B$6:$B$305,B1045,'Histórico'!$A$6:$A$305,"&gt;="&amp;EDATE(EOMONTH('Parâmetros'!$B$2,0)+1,-'Parâmetros'!$B$4),'Histórico'!$A$6:$A$305,"&lt;="&amp;'Parâmetros'!$B$2,'Histórico'!$L$6:$L$305,"OK"),IF(INDEX('Parâmetros'!$G$18:$G$117,MATCH(B1045,'Parâmetros'!$A$18:$A$117,0))="","",INDEX('Parâmetros'!$G$18:$G$117,MATCH(B1045,'Parâmetros'!$A$18:$A$117,0)))))</f>
        <v/>
      </c>
      <c r="F1045" s="45">
        <f>IF(B1045="","",IF(COUNTIFS('Histórico'!$B$6:$B$305,B1045,'Histórico'!$L$6:$L$305,"OK",'Histórico'!$M$6:$M$305,MONTH(A1045),'Histórico'!$A$6:$A$305,"&lt;="&amp;'Parâmetros'!$B$2)&gt;='Parâmetros'!$B$12,MAX('Parâmetros'!$B$13,MIN('Parâmetros'!$B$14,IFERROR(AVERAGEIFS('Histórico'!$H$6:$H$305,'Histórico'!$B$6:$B$305,B1045,'Histórico'!$L$6:$L$305,"OK",'Histórico'!$M$6:$M$305,MONTH(A1045),'Histórico'!$A$6:$A$305,"&lt;="&amp;'Parâmetros'!$B$2)/AVERAGEIFS('Histórico'!$H$6:$H$305,'Histórico'!$B$6:$B$305,B1045,'Histórico'!$L$6:$L$305,"OK",'Histórico'!$A$6:$A$305,"&lt;="&amp;'Parâmetros'!$B$2),1))),1))</f>
        <v/>
      </c>
      <c r="G1045" s="45">
        <f>IF(OR(A1045="",B1045=""),"",MAX(0.1,1+SUMPRODUCT(--('Eventos'!$B$6:$B$105&lt;=EOMONTH(A1045,0)),--('Eventos'!$C$6:$C$105&gt;=A1045),--((('Eventos'!$D$6:$D$105=B1045)+('Eventos'!$D$6:$D$105="TODOS"))&gt;0),--('Eventos'!$G$6:$G$105="Ativo"),--('Eventos'!$I$6:$I$105="OK"),'Eventos'!$F$6:$F$105)))</f>
        <v/>
      </c>
      <c r="H1045" s="44">
        <f>IF(OR(B1045="",E1045=""),"",MAX(0,E1045*F1045*G1045))</f>
        <v/>
      </c>
      <c r="I1045" s="44">
        <f>IF(H1045="","",H1045*'Parâmetros'!$B$6)</f>
        <v/>
      </c>
      <c r="J1045" s="44">
        <f>IF(H1045="","",H1045*'Parâmetros'!$B$7)</f>
        <v/>
      </c>
      <c r="K1045" s="44">
        <f>IF(H1045="","",H1045*'Parâmetros'!$B$8)</f>
        <v/>
      </c>
      <c r="L1045" s="44">
        <f>IF(H1045="","",IF('Parâmetros'!$B$5="Conservador",I1045,IF('Parâmetros'!$B$5="Otimista",K1045,J1045)))</f>
        <v/>
      </c>
      <c r="M1045" s="46">
        <f>IF(B1045="","",IF(COUNTIFS('Histórico'!$B$6:$B$305,B1045,'Histórico'!$J$6:$J$305,"&lt;&gt;")&gt;='Parâmetros'!$B$10,AVERAGEIFS('Histórico'!$K$6:$K$305,'Histórico'!$B$6:$B$305,B1045,'Histórico'!$J$6:$J$305,"&lt;&gt;"),'Parâmetros'!$B$9))</f>
        <v/>
      </c>
      <c r="N1045" s="44">
        <f>IF(L1045="","",MAX(0,L1045*(1-M1045)))</f>
        <v/>
      </c>
      <c r="O1045" s="44">
        <f>IF(L1045="","",L1045*(1+M1045))</f>
        <v/>
      </c>
      <c r="P1045" s="44">
        <f>IF(L1045="","",IF(INDEX('Parâmetros'!$E$18:$E$117,MATCH(B1045,'Parâmetros'!$A$18:$A$117,0))="","",INDEX('Parâmetros'!$E$18:$E$117,MATCH(B1045,'Parâmetros'!$A$18:$A$117,0))+N(INDEX('Parâmetros'!$F$18:$F$117,MATCH(B1045,'Parâmetros'!$A$18:$A$117,0)))-SUMIFS($L$6:L1045,$B$6:B1045,B1045,$A$6:A1045,"&lt;="&amp;A1045)))</f>
        <v/>
      </c>
      <c r="Q1045" s="44">
        <f>IF(P1045="","",MAX(0,-P1045))</f>
        <v/>
      </c>
      <c r="R1045" s="43">
        <f>IF(B1045="","",IF(L1045="","SEM BASE",IF(P1045="","ESTOQUE NÃO INFORMADO",IF(P1045&lt;0,"RUPTURA PREVISTA",IF(D1045="Sem histórico","USAR DEMANDA INICIAL",IF(D1045="Histórico insuficiente","HISTÓRICO INSUFICIENTE","OK"))))))</f>
        <v/>
      </c>
    </row>
    <row r="1046">
      <c r="A1046" s="42">
        <f>IF(B1046="","",EDATE(EOMONTH('Parâmetros'!$B$2,0)+1,MOD(ROW()-6,12)))</f>
        <v/>
      </c>
      <c r="B104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46" s="43">
        <f>IF(B1046="","",INDEX('Parâmetros'!$B$18:$B$117,MATCH(B1046,'Parâmetros'!$A$18:$A$117,0)))</f>
        <v/>
      </c>
      <c r="D1046" s="43">
        <f>IF(B1046="","",INDEX('Parâmetros'!$I$18:$I$117,MATCH(B1046,'Parâmetros'!$A$18:$A$117,0)))</f>
        <v/>
      </c>
      <c r="E1046" s="44">
        <f>IF(B1046="","",IF(COUNTIFS('Histórico'!$B$6:$B$305,B1046,'Histórico'!$A$6:$A$305,"&gt;="&amp;EDATE(EOMONTH('Parâmetros'!$B$2,0)+1,-'Parâmetros'!$B$4),'Histórico'!$A$6:$A$305,"&lt;="&amp;'Parâmetros'!$B$2,'Histórico'!$L$6:$L$305,"OK")&gt;='Parâmetros'!$B$11,AVERAGEIFS('Histórico'!$H$6:$H$305,'Histórico'!$B$6:$B$305,B1046,'Histórico'!$A$6:$A$305,"&gt;="&amp;EDATE(EOMONTH('Parâmetros'!$B$2,0)+1,-'Parâmetros'!$B$4),'Histórico'!$A$6:$A$305,"&lt;="&amp;'Parâmetros'!$B$2,'Histórico'!$L$6:$L$305,"OK"),IF(INDEX('Parâmetros'!$G$18:$G$117,MATCH(B1046,'Parâmetros'!$A$18:$A$117,0))="","",INDEX('Parâmetros'!$G$18:$G$117,MATCH(B1046,'Parâmetros'!$A$18:$A$117,0)))))</f>
        <v/>
      </c>
      <c r="F1046" s="45">
        <f>IF(B1046="","",IF(COUNTIFS('Histórico'!$B$6:$B$305,B1046,'Histórico'!$L$6:$L$305,"OK",'Histórico'!$M$6:$M$305,MONTH(A1046),'Histórico'!$A$6:$A$305,"&lt;="&amp;'Parâmetros'!$B$2)&gt;='Parâmetros'!$B$12,MAX('Parâmetros'!$B$13,MIN('Parâmetros'!$B$14,IFERROR(AVERAGEIFS('Histórico'!$H$6:$H$305,'Histórico'!$B$6:$B$305,B1046,'Histórico'!$L$6:$L$305,"OK",'Histórico'!$M$6:$M$305,MONTH(A1046),'Histórico'!$A$6:$A$305,"&lt;="&amp;'Parâmetros'!$B$2)/AVERAGEIFS('Histórico'!$H$6:$H$305,'Histórico'!$B$6:$B$305,B1046,'Histórico'!$L$6:$L$305,"OK",'Histórico'!$A$6:$A$305,"&lt;="&amp;'Parâmetros'!$B$2),1))),1))</f>
        <v/>
      </c>
      <c r="G1046" s="45">
        <f>IF(OR(A1046="",B1046=""),"",MAX(0.1,1+SUMPRODUCT(--('Eventos'!$B$6:$B$105&lt;=EOMONTH(A1046,0)),--('Eventos'!$C$6:$C$105&gt;=A1046),--((('Eventos'!$D$6:$D$105=B1046)+('Eventos'!$D$6:$D$105="TODOS"))&gt;0),--('Eventos'!$G$6:$G$105="Ativo"),--('Eventos'!$I$6:$I$105="OK"),'Eventos'!$F$6:$F$105)))</f>
        <v/>
      </c>
      <c r="H1046" s="44">
        <f>IF(OR(B1046="",E1046=""),"",MAX(0,E1046*F1046*G1046))</f>
        <v/>
      </c>
      <c r="I1046" s="44">
        <f>IF(H1046="","",H1046*'Parâmetros'!$B$6)</f>
        <v/>
      </c>
      <c r="J1046" s="44">
        <f>IF(H1046="","",H1046*'Parâmetros'!$B$7)</f>
        <v/>
      </c>
      <c r="K1046" s="44">
        <f>IF(H1046="","",H1046*'Parâmetros'!$B$8)</f>
        <v/>
      </c>
      <c r="L1046" s="44">
        <f>IF(H1046="","",IF('Parâmetros'!$B$5="Conservador",I1046,IF('Parâmetros'!$B$5="Otimista",K1046,J1046)))</f>
        <v/>
      </c>
      <c r="M1046" s="46">
        <f>IF(B1046="","",IF(COUNTIFS('Histórico'!$B$6:$B$305,B1046,'Histórico'!$J$6:$J$305,"&lt;&gt;")&gt;='Parâmetros'!$B$10,AVERAGEIFS('Histórico'!$K$6:$K$305,'Histórico'!$B$6:$B$305,B1046,'Histórico'!$J$6:$J$305,"&lt;&gt;"),'Parâmetros'!$B$9))</f>
        <v/>
      </c>
      <c r="N1046" s="44">
        <f>IF(L1046="","",MAX(0,L1046*(1-M1046)))</f>
        <v/>
      </c>
      <c r="O1046" s="44">
        <f>IF(L1046="","",L1046*(1+M1046))</f>
        <v/>
      </c>
      <c r="P1046" s="44">
        <f>IF(L1046="","",IF(INDEX('Parâmetros'!$E$18:$E$117,MATCH(B1046,'Parâmetros'!$A$18:$A$117,0))="","",INDEX('Parâmetros'!$E$18:$E$117,MATCH(B1046,'Parâmetros'!$A$18:$A$117,0))+N(INDEX('Parâmetros'!$F$18:$F$117,MATCH(B1046,'Parâmetros'!$A$18:$A$117,0)))-SUMIFS($L$6:L1046,$B$6:B1046,B1046,$A$6:A1046,"&lt;="&amp;A1046)))</f>
        <v/>
      </c>
      <c r="Q1046" s="44">
        <f>IF(P1046="","",MAX(0,-P1046))</f>
        <v/>
      </c>
      <c r="R1046" s="43">
        <f>IF(B1046="","",IF(L1046="","SEM BASE",IF(P1046="","ESTOQUE NÃO INFORMADO",IF(P1046&lt;0,"RUPTURA PREVISTA",IF(D1046="Sem histórico","USAR DEMANDA INICIAL",IF(D1046="Histórico insuficiente","HISTÓRICO INSUFICIENTE","OK"))))))</f>
        <v/>
      </c>
    </row>
    <row r="1047">
      <c r="A1047" s="42">
        <f>IF(B1047="","",EDATE(EOMONTH('Parâmetros'!$B$2,0)+1,MOD(ROW()-6,12)))</f>
        <v/>
      </c>
      <c r="B104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47" s="43">
        <f>IF(B1047="","",INDEX('Parâmetros'!$B$18:$B$117,MATCH(B1047,'Parâmetros'!$A$18:$A$117,0)))</f>
        <v/>
      </c>
      <c r="D1047" s="43">
        <f>IF(B1047="","",INDEX('Parâmetros'!$I$18:$I$117,MATCH(B1047,'Parâmetros'!$A$18:$A$117,0)))</f>
        <v/>
      </c>
      <c r="E1047" s="44">
        <f>IF(B1047="","",IF(COUNTIFS('Histórico'!$B$6:$B$305,B1047,'Histórico'!$A$6:$A$305,"&gt;="&amp;EDATE(EOMONTH('Parâmetros'!$B$2,0)+1,-'Parâmetros'!$B$4),'Histórico'!$A$6:$A$305,"&lt;="&amp;'Parâmetros'!$B$2,'Histórico'!$L$6:$L$305,"OK")&gt;='Parâmetros'!$B$11,AVERAGEIFS('Histórico'!$H$6:$H$305,'Histórico'!$B$6:$B$305,B1047,'Histórico'!$A$6:$A$305,"&gt;="&amp;EDATE(EOMONTH('Parâmetros'!$B$2,0)+1,-'Parâmetros'!$B$4),'Histórico'!$A$6:$A$305,"&lt;="&amp;'Parâmetros'!$B$2,'Histórico'!$L$6:$L$305,"OK"),IF(INDEX('Parâmetros'!$G$18:$G$117,MATCH(B1047,'Parâmetros'!$A$18:$A$117,0))="","",INDEX('Parâmetros'!$G$18:$G$117,MATCH(B1047,'Parâmetros'!$A$18:$A$117,0)))))</f>
        <v/>
      </c>
      <c r="F1047" s="45">
        <f>IF(B1047="","",IF(COUNTIFS('Histórico'!$B$6:$B$305,B1047,'Histórico'!$L$6:$L$305,"OK",'Histórico'!$M$6:$M$305,MONTH(A1047),'Histórico'!$A$6:$A$305,"&lt;="&amp;'Parâmetros'!$B$2)&gt;='Parâmetros'!$B$12,MAX('Parâmetros'!$B$13,MIN('Parâmetros'!$B$14,IFERROR(AVERAGEIFS('Histórico'!$H$6:$H$305,'Histórico'!$B$6:$B$305,B1047,'Histórico'!$L$6:$L$305,"OK",'Histórico'!$M$6:$M$305,MONTH(A1047),'Histórico'!$A$6:$A$305,"&lt;="&amp;'Parâmetros'!$B$2)/AVERAGEIFS('Histórico'!$H$6:$H$305,'Histórico'!$B$6:$B$305,B1047,'Histórico'!$L$6:$L$305,"OK",'Histórico'!$A$6:$A$305,"&lt;="&amp;'Parâmetros'!$B$2),1))),1))</f>
        <v/>
      </c>
      <c r="G1047" s="45">
        <f>IF(OR(A1047="",B1047=""),"",MAX(0.1,1+SUMPRODUCT(--('Eventos'!$B$6:$B$105&lt;=EOMONTH(A1047,0)),--('Eventos'!$C$6:$C$105&gt;=A1047),--((('Eventos'!$D$6:$D$105=B1047)+('Eventos'!$D$6:$D$105="TODOS"))&gt;0),--('Eventos'!$G$6:$G$105="Ativo"),--('Eventos'!$I$6:$I$105="OK"),'Eventos'!$F$6:$F$105)))</f>
        <v/>
      </c>
      <c r="H1047" s="44">
        <f>IF(OR(B1047="",E1047=""),"",MAX(0,E1047*F1047*G1047))</f>
        <v/>
      </c>
      <c r="I1047" s="44">
        <f>IF(H1047="","",H1047*'Parâmetros'!$B$6)</f>
        <v/>
      </c>
      <c r="J1047" s="44">
        <f>IF(H1047="","",H1047*'Parâmetros'!$B$7)</f>
        <v/>
      </c>
      <c r="K1047" s="44">
        <f>IF(H1047="","",H1047*'Parâmetros'!$B$8)</f>
        <v/>
      </c>
      <c r="L1047" s="44">
        <f>IF(H1047="","",IF('Parâmetros'!$B$5="Conservador",I1047,IF('Parâmetros'!$B$5="Otimista",K1047,J1047)))</f>
        <v/>
      </c>
      <c r="M1047" s="46">
        <f>IF(B1047="","",IF(COUNTIFS('Histórico'!$B$6:$B$305,B1047,'Histórico'!$J$6:$J$305,"&lt;&gt;")&gt;='Parâmetros'!$B$10,AVERAGEIFS('Histórico'!$K$6:$K$305,'Histórico'!$B$6:$B$305,B1047,'Histórico'!$J$6:$J$305,"&lt;&gt;"),'Parâmetros'!$B$9))</f>
        <v/>
      </c>
      <c r="N1047" s="44">
        <f>IF(L1047="","",MAX(0,L1047*(1-M1047)))</f>
        <v/>
      </c>
      <c r="O1047" s="44">
        <f>IF(L1047="","",L1047*(1+M1047))</f>
        <v/>
      </c>
      <c r="P1047" s="44">
        <f>IF(L1047="","",IF(INDEX('Parâmetros'!$E$18:$E$117,MATCH(B1047,'Parâmetros'!$A$18:$A$117,0))="","",INDEX('Parâmetros'!$E$18:$E$117,MATCH(B1047,'Parâmetros'!$A$18:$A$117,0))+N(INDEX('Parâmetros'!$F$18:$F$117,MATCH(B1047,'Parâmetros'!$A$18:$A$117,0)))-SUMIFS($L$6:L1047,$B$6:B1047,B1047,$A$6:A1047,"&lt;="&amp;A1047)))</f>
        <v/>
      </c>
      <c r="Q1047" s="44">
        <f>IF(P1047="","",MAX(0,-P1047))</f>
        <v/>
      </c>
      <c r="R1047" s="43">
        <f>IF(B1047="","",IF(L1047="","SEM BASE",IF(P1047="","ESTOQUE NÃO INFORMADO",IF(P1047&lt;0,"RUPTURA PREVISTA",IF(D1047="Sem histórico","USAR DEMANDA INICIAL",IF(D1047="Histórico insuficiente","HISTÓRICO INSUFICIENTE","OK"))))))</f>
        <v/>
      </c>
    </row>
    <row r="1048">
      <c r="A1048" s="42">
        <f>IF(B1048="","",EDATE(EOMONTH('Parâmetros'!$B$2,0)+1,MOD(ROW()-6,12)))</f>
        <v/>
      </c>
      <c r="B104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48" s="43">
        <f>IF(B1048="","",INDEX('Parâmetros'!$B$18:$B$117,MATCH(B1048,'Parâmetros'!$A$18:$A$117,0)))</f>
        <v/>
      </c>
      <c r="D1048" s="43">
        <f>IF(B1048="","",INDEX('Parâmetros'!$I$18:$I$117,MATCH(B1048,'Parâmetros'!$A$18:$A$117,0)))</f>
        <v/>
      </c>
      <c r="E1048" s="44">
        <f>IF(B1048="","",IF(COUNTIFS('Histórico'!$B$6:$B$305,B1048,'Histórico'!$A$6:$A$305,"&gt;="&amp;EDATE(EOMONTH('Parâmetros'!$B$2,0)+1,-'Parâmetros'!$B$4),'Histórico'!$A$6:$A$305,"&lt;="&amp;'Parâmetros'!$B$2,'Histórico'!$L$6:$L$305,"OK")&gt;='Parâmetros'!$B$11,AVERAGEIFS('Histórico'!$H$6:$H$305,'Histórico'!$B$6:$B$305,B1048,'Histórico'!$A$6:$A$305,"&gt;="&amp;EDATE(EOMONTH('Parâmetros'!$B$2,0)+1,-'Parâmetros'!$B$4),'Histórico'!$A$6:$A$305,"&lt;="&amp;'Parâmetros'!$B$2,'Histórico'!$L$6:$L$305,"OK"),IF(INDEX('Parâmetros'!$G$18:$G$117,MATCH(B1048,'Parâmetros'!$A$18:$A$117,0))="","",INDEX('Parâmetros'!$G$18:$G$117,MATCH(B1048,'Parâmetros'!$A$18:$A$117,0)))))</f>
        <v/>
      </c>
      <c r="F1048" s="45">
        <f>IF(B1048="","",IF(COUNTIFS('Histórico'!$B$6:$B$305,B1048,'Histórico'!$L$6:$L$305,"OK",'Histórico'!$M$6:$M$305,MONTH(A1048),'Histórico'!$A$6:$A$305,"&lt;="&amp;'Parâmetros'!$B$2)&gt;='Parâmetros'!$B$12,MAX('Parâmetros'!$B$13,MIN('Parâmetros'!$B$14,IFERROR(AVERAGEIFS('Histórico'!$H$6:$H$305,'Histórico'!$B$6:$B$305,B1048,'Histórico'!$L$6:$L$305,"OK",'Histórico'!$M$6:$M$305,MONTH(A1048),'Histórico'!$A$6:$A$305,"&lt;="&amp;'Parâmetros'!$B$2)/AVERAGEIFS('Histórico'!$H$6:$H$305,'Histórico'!$B$6:$B$305,B1048,'Histórico'!$L$6:$L$305,"OK",'Histórico'!$A$6:$A$305,"&lt;="&amp;'Parâmetros'!$B$2),1))),1))</f>
        <v/>
      </c>
      <c r="G1048" s="45">
        <f>IF(OR(A1048="",B1048=""),"",MAX(0.1,1+SUMPRODUCT(--('Eventos'!$B$6:$B$105&lt;=EOMONTH(A1048,0)),--('Eventos'!$C$6:$C$105&gt;=A1048),--((('Eventos'!$D$6:$D$105=B1048)+('Eventos'!$D$6:$D$105="TODOS"))&gt;0),--('Eventos'!$G$6:$G$105="Ativo"),--('Eventos'!$I$6:$I$105="OK"),'Eventos'!$F$6:$F$105)))</f>
        <v/>
      </c>
      <c r="H1048" s="44">
        <f>IF(OR(B1048="",E1048=""),"",MAX(0,E1048*F1048*G1048))</f>
        <v/>
      </c>
      <c r="I1048" s="44">
        <f>IF(H1048="","",H1048*'Parâmetros'!$B$6)</f>
        <v/>
      </c>
      <c r="J1048" s="44">
        <f>IF(H1048="","",H1048*'Parâmetros'!$B$7)</f>
        <v/>
      </c>
      <c r="K1048" s="44">
        <f>IF(H1048="","",H1048*'Parâmetros'!$B$8)</f>
        <v/>
      </c>
      <c r="L1048" s="44">
        <f>IF(H1048="","",IF('Parâmetros'!$B$5="Conservador",I1048,IF('Parâmetros'!$B$5="Otimista",K1048,J1048)))</f>
        <v/>
      </c>
      <c r="M1048" s="46">
        <f>IF(B1048="","",IF(COUNTIFS('Histórico'!$B$6:$B$305,B1048,'Histórico'!$J$6:$J$305,"&lt;&gt;")&gt;='Parâmetros'!$B$10,AVERAGEIFS('Histórico'!$K$6:$K$305,'Histórico'!$B$6:$B$305,B1048,'Histórico'!$J$6:$J$305,"&lt;&gt;"),'Parâmetros'!$B$9))</f>
        <v/>
      </c>
      <c r="N1048" s="44">
        <f>IF(L1048="","",MAX(0,L1048*(1-M1048)))</f>
        <v/>
      </c>
      <c r="O1048" s="44">
        <f>IF(L1048="","",L1048*(1+M1048))</f>
        <v/>
      </c>
      <c r="P1048" s="44">
        <f>IF(L1048="","",IF(INDEX('Parâmetros'!$E$18:$E$117,MATCH(B1048,'Parâmetros'!$A$18:$A$117,0))="","",INDEX('Parâmetros'!$E$18:$E$117,MATCH(B1048,'Parâmetros'!$A$18:$A$117,0))+N(INDEX('Parâmetros'!$F$18:$F$117,MATCH(B1048,'Parâmetros'!$A$18:$A$117,0)))-SUMIFS($L$6:L1048,$B$6:B1048,B1048,$A$6:A1048,"&lt;="&amp;A1048)))</f>
        <v/>
      </c>
      <c r="Q1048" s="44">
        <f>IF(P1048="","",MAX(0,-P1048))</f>
        <v/>
      </c>
      <c r="R1048" s="43">
        <f>IF(B1048="","",IF(L1048="","SEM BASE",IF(P1048="","ESTOQUE NÃO INFORMADO",IF(P1048&lt;0,"RUPTURA PREVISTA",IF(D1048="Sem histórico","USAR DEMANDA INICIAL",IF(D1048="Histórico insuficiente","HISTÓRICO INSUFICIENTE","OK"))))))</f>
        <v/>
      </c>
    </row>
    <row r="1049">
      <c r="A1049" s="42">
        <f>IF(B1049="","",EDATE(EOMONTH('Parâmetros'!$B$2,0)+1,MOD(ROW()-6,12)))</f>
        <v/>
      </c>
      <c r="B104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49" s="43">
        <f>IF(B1049="","",INDEX('Parâmetros'!$B$18:$B$117,MATCH(B1049,'Parâmetros'!$A$18:$A$117,0)))</f>
        <v/>
      </c>
      <c r="D1049" s="43">
        <f>IF(B1049="","",INDEX('Parâmetros'!$I$18:$I$117,MATCH(B1049,'Parâmetros'!$A$18:$A$117,0)))</f>
        <v/>
      </c>
      <c r="E1049" s="44">
        <f>IF(B1049="","",IF(COUNTIFS('Histórico'!$B$6:$B$305,B1049,'Histórico'!$A$6:$A$305,"&gt;="&amp;EDATE(EOMONTH('Parâmetros'!$B$2,0)+1,-'Parâmetros'!$B$4),'Histórico'!$A$6:$A$305,"&lt;="&amp;'Parâmetros'!$B$2,'Histórico'!$L$6:$L$305,"OK")&gt;='Parâmetros'!$B$11,AVERAGEIFS('Histórico'!$H$6:$H$305,'Histórico'!$B$6:$B$305,B1049,'Histórico'!$A$6:$A$305,"&gt;="&amp;EDATE(EOMONTH('Parâmetros'!$B$2,0)+1,-'Parâmetros'!$B$4),'Histórico'!$A$6:$A$305,"&lt;="&amp;'Parâmetros'!$B$2,'Histórico'!$L$6:$L$305,"OK"),IF(INDEX('Parâmetros'!$G$18:$G$117,MATCH(B1049,'Parâmetros'!$A$18:$A$117,0))="","",INDEX('Parâmetros'!$G$18:$G$117,MATCH(B1049,'Parâmetros'!$A$18:$A$117,0)))))</f>
        <v/>
      </c>
      <c r="F1049" s="45">
        <f>IF(B1049="","",IF(COUNTIFS('Histórico'!$B$6:$B$305,B1049,'Histórico'!$L$6:$L$305,"OK",'Histórico'!$M$6:$M$305,MONTH(A1049),'Histórico'!$A$6:$A$305,"&lt;="&amp;'Parâmetros'!$B$2)&gt;='Parâmetros'!$B$12,MAX('Parâmetros'!$B$13,MIN('Parâmetros'!$B$14,IFERROR(AVERAGEIFS('Histórico'!$H$6:$H$305,'Histórico'!$B$6:$B$305,B1049,'Histórico'!$L$6:$L$305,"OK",'Histórico'!$M$6:$M$305,MONTH(A1049),'Histórico'!$A$6:$A$305,"&lt;="&amp;'Parâmetros'!$B$2)/AVERAGEIFS('Histórico'!$H$6:$H$305,'Histórico'!$B$6:$B$305,B1049,'Histórico'!$L$6:$L$305,"OK",'Histórico'!$A$6:$A$305,"&lt;="&amp;'Parâmetros'!$B$2),1))),1))</f>
        <v/>
      </c>
      <c r="G1049" s="45">
        <f>IF(OR(A1049="",B1049=""),"",MAX(0.1,1+SUMPRODUCT(--('Eventos'!$B$6:$B$105&lt;=EOMONTH(A1049,0)),--('Eventos'!$C$6:$C$105&gt;=A1049),--((('Eventos'!$D$6:$D$105=B1049)+('Eventos'!$D$6:$D$105="TODOS"))&gt;0),--('Eventos'!$G$6:$G$105="Ativo"),--('Eventos'!$I$6:$I$105="OK"),'Eventos'!$F$6:$F$105)))</f>
        <v/>
      </c>
      <c r="H1049" s="44">
        <f>IF(OR(B1049="",E1049=""),"",MAX(0,E1049*F1049*G1049))</f>
        <v/>
      </c>
      <c r="I1049" s="44">
        <f>IF(H1049="","",H1049*'Parâmetros'!$B$6)</f>
        <v/>
      </c>
      <c r="J1049" s="44">
        <f>IF(H1049="","",H1049*'Parâmetros'!$B$7)</f>
        <v/>
      </c>
      <c r="K1049" s="44">
        <f>IF(H1049="","",H1049*'Parâmetros'!$B$8)</f>
        <v/>
      </c>
      <c r="L1049" s="44">
        <f>IF(H1049="","",IF('Parâmetros'!$B$5="Conservador",I1049,IF('Parâmetros'!$B$5="Otimista",K1049,J1049)))</f>
        <v/>
      </c>
      <c r="M1049" s="46">
        <f>IF(B1049="","",IF(COUNTIFS('Histórico'!$B$6:$B$305,B1049,'Histórico'!$J$6:$J$305,"&lt;&gt;")&gt;='Parâmetros'!$B$10,AVERAGEIFS('Histórico'!$K$6:$K$305,'Histórico'!$B$6:$B$305,B1049,'Histórico'!$J$6:$J$305,"&lt;&gt;"),'Parâmetros'!$B$9))</f>
        <v/>
      </c>
      <c r="N1049" s="44">
        <f>IF(L1049="","",MAX(0,L1049*(1-M1049)))</f>
        <v/>
      </c>
      <c r="O1049" s="44">
        <f>IF(L1049="","",L1049*(1+M1049))</f>
        <v/>
      </c>
      <c r="P1049" s="44">
        <f>IF(L1049="","",IF(INDEX('Parâmetros'!$E$18:$E$117,MATCH(B1049,'Parâmetros'!$A$18:$A$117,0))="","",INDEX('Parâmetros'!$E$18:$E$117,MATCH(B1049,'Parâmetros'!$A$18:$A$117,0))+N(INDEX('Parâmetros'!$F$18:$F$117,MATCH(B1049,'Parâmetros'!$A$18:$A$117,0)))-SUMIFS($L$6:L1049,$B$6:B1049,B1049,$A$6:A1049,"&lt;="&amp;A1049)))</f>
        <v/>
      </c>
      <c r="Q1049" s="44">
        <f>IF(P1049="","",MAX(0,-P1049))</f>
        <v/>
      </c>
      <c r="R1049" s="43">
        <f>IF(B1049="","",IF(L1049="","SEM BASE",IF(P1049="","ESTOQUE NÃO INFORMADO",IF(P1049&lt;0,"RUPTURA PREVISTA",IF(D1049="Sem histórico","USAR DEMANDA INICIAL",IF(D1049="Histórico insuficiente","HISTÓRICO INSUFICIENTE","OK"))))))</f>
        <v/>
      </c>
    </row>
    <row r="1050">
      <c r="A1050" s="42">
        <f>IF(B1050="","",EDATE(EOMONTH('Parâmetros'!$B$2,0)+1,MOD(ROW()-6,12)))</f>
        <v/>
      </c>
      <c r="B105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50" s="43">
        <f>IF(B1050="","",INDEX('Parâmetros'!$B$18:$B$117,MATCH(B1050,'Parâmetros'!$A$18:$A$117,0)))</f>
        <v/>
      </c>
      <c r="D1050" s="43">
        <f>IF(B1050="","",INDEX('Parâmetros'!$I$18:$I$117,MATCH(B1050,'Parâmetros'!$A$18:$A$117,0)))</f>
        <v/>
      </c>
      <c r="E1050" s="44">
        <f>IF(B1050="","",IF(COUNTIFS('Histórico'!$B$6:$B$305,B1050,'Histórico'!$A$6:$A$305,"&gt;="&amp;EDATE(EOMONTH('Parâmetros'!$B$2,0)+1,-'Parâmetros'!$B$4),'Histórico'!$A$6:$A$305,"&lt;="&amp;'Parâmetros'!$B$2,'Histórico'!$L$6:$L$305,"OK")&gt;='Parâmetros'!$B$11,AVERAGEIFS('Histórico'!$H$6:$H$305,'Histórico'!$B$6:$B$305,B1050,'Histórico'!$A$6:$A$305,"&gt;="&amp;EDATE(EOMONTH('Parâmetros'!$B$2,0)+1,-'Parâmetros'!$B$4),'Histórico'!$A$6:$A$305,"&lt;="&amp;'Parâmetros'!$B$2,'Histórico'!$L$6:$L$305,"OK"),IF(INDEX('Parâmetros'!$G$18:$G$117,MATCH(B1050,'Parâmetros'!$A$18:$A$117,0))="","",INDEX('Parâmetros'!$G$18:$G$117,MATCH(B1050,'Parâmetros'!$A$18:$A$117,0)))))</f>
        <v/>
      </c>
      <c r="F1050" s="45">
        <f>IF(B1050="","",IF(COUNTIFS('Histórico'!$B$6:$B$305,B1050,'Histórico'!$L$6:$L$305,"OK",'Histórico'!$M$6:$M$305,MONTH(A1050),'Histórico'!$A$6:$A$305,"&lt;="&amp;'Parâmetros'!$B$2)&gt;='Parâmetros'!$B$12,MAX('Parâmetros'!$B$13,MIN('Parâmetros'!$B$14,IFERROR(AVERAGEIFS('Histórico'!$H$6:$H$305,'Histórico'!$B$6:$B$305,B1050,'Histórico'!$L$6:$L$305,"OK",'Histórico'!$M$6:$M$305,MONTH(A1050),'Histórico'!$A$6:$A$305,"&lt;="&amp;'Parâmetros'!$B$2)/AVERAGEIFS('Histórico'!$H$6:$H$305,'Histórico'!$B$6:$B$305,B1050,'Histórico'!$L$6:$L$305,"OK",'Histórico'!$A$6:$A$305,"&lt;="&amp;'Parâmetros'!$B$2),1))),1))</f>
        <v/>
      </c>
      <c r="G1050" s="45">
        <f>IF(OR(A1050="",B1050=""),"",MAX(0.1,1+SUMPRODUCT(--('Eventos'!$B$6:$B$105&lt;=EOMONTH(A1050,0)),--('Eventos'!$C$6:$C$105&gt;=A1050),--((('Eventos'!$D$6:$D$105=B1050)+('Eventos'!$D$6:$D$105="TODOS"))&gt;0),--('Eventos'!$G$6:$G$105="Ativo"),--('Eventos'!$I$6:$I$105="OK"),'Eventos'!$F$6:$F$105)))</f>
        <v/>
      </c>
      <c r="H1050" s="44">
        <f>IF(OR(B1050="",E1050=""),"",MAX(0,E1050*F1050*G1050))</f>
        <v/>
      </c>
      <c r="I1050" s="44">
        <f>IF(H1050="","",H1050*'Parâmetros'!$B$6)</f>
        <v/>
      </c>
      <c r="J1050" s="44">
        <f>IF(H1050="","",H1050*'Parâmetros'!$B$7)</f>
        <v/>
      </c>
      <c r="K1050" s="44">
        <f>IF(H1050="","",H1050*'Parâmetros'!$B$8)</f>
        <v/>
      </c>
      <c r="L1050" s="44">
        <f>IF(H1050="","",IF('Parâmetros'!$B$5="Conservador",I1050,IF('Parâmetros'!$B$5="Otimista",K1050,J1050)))</f>
        <v/>
      </c>
      <c r="M1050" s="46">
        <f>IF(B1050="","",IF(COUNTIFS('Histórico'!$B$6:$B$305,B1050,'Histórico'!$J$6:$J$305,"&lt;&gt;")&gt;='Parâmetros'!$B$10,AVERAGEIFS('Histórico'!$K$6:$K$305,'Histórico'!$B$6:$B$305,B1050,'Histórico'!$J$6:$J$305,"&lt;&gt;"),'Parâmetros'!$B$9))</f>
        <v/>
      </c>
      <c r="N1050" s="44">
        <f>IF(L1050="","",MAX(0,L1050*(1-M1050)))</f>
        <v/>
      </c>
      <c r="O1050" s="44">
        <f>IF(L1050="","",L1050*(1+M1050))</f>
        <v/>
      </c>
      <c r="P1050" s="44">
        <f>IF(L1050="","",IF(INDEX('Parâmetros'!$E$18:$E$117,MATCH(B1050,'Parâmetros'!$A$18:$A$117,0))="","",INDEX('Parâmetros'!$E$18:$E$117,MATCH(B1050,'Parâmetros'!$A$18:$A$117,0))+N(INDEX('Parâmetros'!$F$18:$F$117,MATCH(B1050,'Parâmetros'!$A$18:$A$117,0)))-SUMIFS($L$6:L1050,$B$6:B1050,B1050,$A$6:A1050,"&lt;="&amp;A1050)))</f>
        <v/>
      </c>
      <c r="Q1050" s="44">
        <f>IF(P1050="","",MAX(0,-P1050))</f>
        <v/>
      </c>
      <c r="R1050" s="43">
        <f>IF(B1050="","",IF(L1050="","SEM BASE",IF(P1050="","ESTOQUE NÃO INFORMADO",IF(P1050&lt;0,"RUPTURA PREVISTA",IF(D1050="Sem histórico","USAR DEMANDA INICIAL",IF(D1050="Histórico insuficiente","HISTÓRICO INSUFICIENTE","OK"))))))</f>
        <v/>
      </c>
    </row>
    <row r="1051">
      <c r="A1051" s="42">
        <f>IF(B1051="","",EDATE(EOMONTH('Parâmetros'!$B$2,0)+1,MOD(ROW()-6,12)))</f>
        <v/>
      </c>
      <c r="B105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51" s="43">
        <f>IF(B1051="","",INDEX('Parâmetros'!$B$18:$B$117,MATCH(B1051,'Parâmetros'!$A$18:$A$117,0)))</f>
        <v/>
      </c>
      <c r="D1051" s="43">
        <f>IF(B1051="","",INDEX('Parâmetros'!$I$18:$I$117,MATCH(B1051,'Parâmetros'!$A$18:$A$117,0)))</f>
        <v/>
      </c>
      <c r="E1051" s="44">
        <f>IF(B1051="","",IF(COUNTIFS('Histórico'!$B$6:$B$305,B1051,'Histórico'!$A$6:$A$305,"&gt;="&amp;EDATE(EOMONTH('Parâmetros'!$B$2,0)+1,-'Parâmetros'!$B$4),'Histórico'!$A$6:$A$305,"&lt;="&amp;'Parâmetros'!$B$2,'Histórico'!$L$6:$L$305,"OK")&gt;='Parâmetros'!$B$11,AVERAGEIFS('Histórico'!$H$6:$H$305,'Histórico'!$B$6:$B$305,B1051,'Histórico'!$A$6:$A$305,"&gt;="&amp;EDATE(EOMONTH('Parâmetros'!$B$2,0)+1,-'Parâmetros'!$B$4),'Histórico'!$A$6:$A$305,"&lt;="&amp;'Parâmetros'!$B$2,'Histórico'!$L$6:$L$305,"OK"),IF(INDEX('Parâmetros'!$G$18:$G$117,MATCH(B1051,'Parâmetros'!$A$18:$A$117,0))="","",INDEX('Parâmetros'!$G$18:$G$117,MATCH(B1051,'Parâmetros'!$A$18:$A$117,0)))))</f>
        <v/>
      </c>
      <c r="F1051" s="45">
        <f>IF(B1051="","",IF(COUNTIFS('Histórico'!$B$6:$B$305,B1051,'Histórico'!$L$6:$L$305,"OK",'Histórico'!$M$6:$M$305,MONTH(A1051),'Histórico'!$A$6:$A$305,"&lt;="&amp;'Parâmetros'!$B$2)&gt;='Parâmetros'!$B$12,MAX('Parâmetros'!$B$13,MIN('Parâmetros'!$B$14,IFERROR(AVERAGEIFS('Histórico'!$H$6:$H$305,'Histórico'!$B$6:$B$305,B1051,'Histórico'!$L$6:$L$305,"OK",'Histórico'!$M$6:$M$305,MONTH(A1051),'Histórico'!$A$6:$A$305,"&lt;="&amp;'Parâmetros'!$B$2)/AVERAGEIFS('Histórico'!$H$6:$H$305,'Histórico'!$B$6:$B$305,B1051,'Histórico'!$L$6:$L$305,"OK",'Histórico'!$A$6:$A$305,"&lt;="&amp;'Parâmetros'!$B$2),1))),1))</f>
        <v/>
      </c>
      <c r="G1051" s="45">
        <f>IF(OR(A1051="",B1051=""),"",MAX(0.1,1+SUMPRODUCT(--('Eventos'!$B$6:$B$105&lt;=EOMONTH(A1051,0)),--('Eventos'!$C$6:$C$105&gt;=A1051),--((('Eventos'!$D$6:$D$105=B1051)+('Eventos'!$D$6:$D$105="TODOS"))&gt;0),--('Eventos'!$G$6:$G$105="Ativo"),--('Eventos'!$I$6:$I$105="OK"),'Eventos'!$F$6:$F$105)))</f>
        <v/>
      </c>
      <c r="H1051" s="44">
        <f>IF(OR(B1051="",E1051=""),"",MAX(0,E1051*F1051*G1051))</f>
        <v/>
      </c>
      <c r="I1051" s="44">
        <f>IF(H1051="","",H1051*'Parâmetros'!$B$6)</f>
        <v/>
      </c>
      <c r="J1051" s="44">
        <f>IF(H1051="","",H1051*'Parâmetros'!$B$7)</f>
        <v/>
      </c>
      <c r="K1051" s="44">
        <f>IF(H1051="","",H1051*'Parâmetros'!$B$8)</f>
        <v/>
      </c>
      <c r="L1051" s="44">
        <f>IF(H1051="","",IF('Parâmetros'!$B$5="Conservador",I1051,IF('Parâmetros'!$B$5="Otimista",K1051,J1051)))</f>
        <v/>
      </c>
      <c r="M1051" s="46">
        <f>IF(B1051="","",IF(COUNTIFS('Histórico'!$B$6:$B$305,B1051,'Histórico'!$J$6:$J$305,"&lt;&gt;")&gt;='Parâmetros'!$B$10,AVERAGEIFS('Histórico'!$K$6:$K$305,'Histórico'!$B$6:$B$305,B1051,'Histórico'!$J$6:$J$305,"&lt;&gt;"),'Parâmetros'!$B$9))</f>
        <v/>
      </c>
      <c r="N1051" s="44">
        <f>IF(L1051="","",MAX(0,L1051*(1-M1051)))</f>
        <v/>
      </c>
      <c r="O1051" s="44">
        <f>IF(L1051="","",L1051*(1+M1051))</f>
        <v/>
      </c>
      <c r="P1051" s="44">
        <f>IF(L1051="","",IF(INDEX('Parâmetros'!$E$18:$E$117,MATCH(B1051,'Parâmetros'!$A$18:$A$117,0))="","",INDEX('Parâmetros'!$E$18:$E$117,MATCH(B1051,'Parâmetros'!$A$18:$A$117,0))+N(INDEX('Parâmetros'!$F$18:$F$117,MATCH(B1051,'Parâmetros'!$A$18:$A$117,0)))-SUMIFS($L$6:L1051,$B$6:B1051,B1051,$A$6:A1051,"&lt;="&amp;A1051)))</f>
        <v/>
      </c>
      <c r="Q1051" s="44">
        <f>IF(P1051="","",MAX(0,-P1051))</f>
        <v/>
      </c>
      <c r="R1051" s="43">
        <f>IF(B1051="","",IF(L1051="","SEM BASE",IF(P1051="","ESTOQUE NÃO INFORMADO",IF(P1051&lt;0,"RUPTURA PREVISTA",IF(D1051="Sem histórico","USAR DEMANDA INICIAL",IF(D1051="Histórico insuficiente","HISTÓRICO INSUFICIENTE","OK"))))))</f>
        <v/>
      </c>
    </row>
    <row r="1052">
      <c r="A1052" s="42">
        <f>IF(B1052="","",EDATE(EOMONTH('Parâmetros'!$B$2,0)+1,MOD(ROW()-6,12)))</f>
        <v/>
      </c>
      <c r="B105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52" s="43">
        <f>IF(B1052="","",INDEX('Parâmetros'!$B$18:$B$117,MATCH(B1052,'Parâmetros'!$A$18:$A$117,0)))</f>
        <v/>
      </c>
      <c r="D1052" s="43">
        <f>IF(B1052="","",INDEX('Parâmetros'!$I$18:$I$117,MATCH(B1052,'Parâmetros'!$A$18:$A$117,0)))</f>
        <v/>
      </c>
      <c r="E1052" s="44">
        <f>IF(B1052="","",IF(COUNTIFS('Histórico'!$B$6:$B$305,B1052,'Histórico'!$A$6:$A$305,"&gt;="&amp;EDATE(EOMONTH('Parâmetros'!$B$2,0)+1,-'Parâmetros'!$B$4),'Histórico'!$A$6:$A$305,"&lt;="&amp;'Parâmetros'!$B$2,'Histórico'!$L$6:$L$305,"OK")&gt;='Parâmetros'!$B$11,AVERAGEIFS('Histórico'!$H$6:$H$305,'Histórico'!$B$6:$B$305,B1052,'Histórico'!$A$6:$A$305,"&gt;="&amp;EDATE(EOMONTH('Parâmetros'!$B$2,0)+1,-'Parâmetros'!$B$4),'Histórico'!$A$6:$A$305,"&lt;="&amp;'Parâmetros'!$B$2,'Histórico'!$L$6:$L$305,"OK"),IF(INDEX('Parâmetros'!$G$18:$G$117,MATCH(B1052,'Parâmetros'!$A$18:$A$117,0))="","",INDEX('Parâmetros'!$G$18:$G$117,MATCH(B1052,'Parâmetros'!$A$18:$A$117,0)))))</f>
        <v/>
      </c>
      <c r="F1052" s="45">
        <f>IF(B1052="","",IF(COUNTIFS('Histórico'!$B$6:$B$305,B1052,'Histórico'!$L$6:$L$305,"OK",'Histórico'!$M$6:$M$305,MONTH(A1052),'Histórico'!$A$6:$A$305,"&lt;="&amp;'Parâmetros'!$B$2)&gt;='Parâmetros'!$B$12,MAX('Parâmetros'!$B$13,MIN('Parâmetros'!$B$14,IFERROR(AVERAGEIFS('Histórico'!$H$6:$H$305,'Histórico'!$B$6:$B$305,B1052,'Histórico'!$L$6:$L$305,"OK",'Histórico'!$M$6:$M$305,MONTH(A1052),'Histórico'!$A$6:$A$305,"&lt;="&amp;'Parâmetros'!$B$2)/AVERAGEIFS('Histórico'!$H$6:$H$305,'Histórico'!$B$6:$B$305,B1052,'Histórico'!$L$6:$L$305,"OK",'Histórico'!$A$6:$A$305,"&lt;="&amp;'Parâmetros'!$B$2),1))),1))</f>
        <v/>
      </c>
      <c r="G1052" s="45">
        <f>IF(OR(A1052="",B1052=""),"",MAX(0.1,1+SUMPRODUCT(--('Eventos'!$B$6:$B$105&lt;=EOMONTH(A1052,0)),--('Eventos'!$C$6:$C$105&gt;=A1052),--((('Eventos'!$D$6:$D$105=B1052)+('Eventos'!$D$6:$D$105="TODOS"))&gt;0),--('Eventos'!$G$6:$G$105="Ativo"),--('Eventos'!$I$6:$I$105="OK"),'Eventos'!$F$6:$F$105)))</f>
        <v/>
      </c>
      <c r="H1052" s="44">
        <f>IF(OR(B1052="",E1052=""),"",MAX(0,E1052*F1052*G1052))</f>
        <v/>
      </c>
      <c r="I1052" s="44">
        <f>IF(H1052="","",H1052*'Parâmetros'!$B$6)</f>
        <v/>
      </c>
      <c r="J1052" s="44">
        <f>IF(H1052="","",H1052*'Parâmetros'!$B$7)</f>
        <v/>
      </c>
      <c r="K1052" s="44">
        <f>IF(H1052="","",H1052*'Parâmetros'!$B$8)</f>
        <v/>
      </c>
      <c r="L1052" s="44">
        <f>IF(H1052="","",IF('Parâmetros'!$B$5="Conservador",I1052,IF('Parâmetros'!$B$5="Otimista",K1052,J1052)))</f>
        <v/>
      </c>
      <c r="M1052" s="46">
        <f>IF(B1052="","",IF(COUNTIFS('Histórico'!$B$6:$B$305,B1052,'Histórico'!$J$6:$J$305,"&lt;&gt;")&gt;='Parâmetros'!$B$10,AVERAGEIFS('Histórico'!$K$6:$K$305,'Histórico'!$B$6:$B$305,B1052,'Histórico'!$J$6:$J$305,"&lt;&gt;"),'Parâmetros'!$B$9))</f>
        <v/>
      </c>
      <c r="N1052" s="44">
        <f>IF(L1052="","",MAX(0,L1052*(1-M1052)))</f>
        <v/>
      </c>
      <c r="O1052" s="44">
        <f>IF(L1052="","",L1052*(1+M1052))</f>
        <v/>
      </c>
      <c r="P1052" s="44">
        <f>IF(L1052="","",IF(INDEX('Parâmetros'!$E$18:$E$117,MATCH(B1052,'Parâmetros'!$A$18:$A$117,0))="","",INDEX('Parâmetros'!$E$18:$E$117,MATCH(B1052,'Parâmetros'!$A$18:$A$117,0))+N(INDEX('Parâmetros'!$F$18:$F$117,MATCH(B1052,'Parâmetros'!$A$18:$A$117,0)))-SUMIFS($L$6:L1052,$B$6:B1052,B1052,$A$6:A1052,"&lt;="&amp;A1052)))</f>
        <v/>
      </c>
      <c r="Q1052" s="44">
        <f>IF(P1052="","",MAX(0,-P1052))</f>
        <v/>
      </c>
      <c r="R1052" s="43">
        <f>IF(B1052="","",IF(L1052="","SEM BASE",IF(P1052="","ESTOQUE NÃO INFORMADO",IF(P1052&lt;0,"RUPTURA PREVISTA",IF(D1052="Sem histórico","USAR DEMANDA INICIAL",IF(D1052="Histórico insuficiente","HISTÓRICO INSUFICIENTE","OK"))))))</f>
        <v/>
      </c>
    </row>
    <row r="1053">
      <c r="A1053" s="42">
        <f>IF(B1053="","",EDATE(EOMONTH('Parâmetros'!$B$2,0)+1,MOD(ROW()-6,12)))</f>
        <v/>
      </c>
      <c r="B105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53" s="43">
        <f>IF(B1053="","",INDEX('Parâmetros'!$B$18:$B$117,MATCH(B1053,'Parâmetros'!$A$18:$A$117,0)))</f>
        <v/>
      </c>
      <c r="D1053" s="43">
        <f>IF(B1053="","",INDEX('Parâmetros'!$I$18:$I$117,MATCH(B1053,'Parâmetros'!$A$18:$A$117,0)))</f>
        <v/>
      </c>
      <c r="E1053" s="44">
        <f>IF(B1053="","",IF(COUNTIFS('Histórico'!$B$6:$B$305,B1053,'Histórico'!$A$6:$A$305,"&gt;="&amp;EDATE(EOMONTH('Parâmetros'!$B$2,0)+1,-'Parâmetros'!$B$4),'Histórico'!$A$6:$A$305,"&lt;="&amp;'Parâmetros'!$B$2,'Histórico'!$L$6:$L$305,"OK")&gt;='Parâmetros'!$B$11,AVERAGEIFS('Histórico'!$H$6:$H$305,'Histórico'!$B$6:$B$305,B1053,'Histórico'!$A$6:$A$305,"&gt;="&amp;EDATE(EOMONTH('Parâmetros'!$B$2,0)+1,-'Parâmetros'!$B$4),'Histórico'!$A$6:$A$305,"&lt;="&amp;'Parâmetros'!$B$2,'Histórico'!$L$6:$L$305,"OK"),IF(INDEX('Parâmetros'!$G$18:$G$117,MATCH(B1053,'Parâmetros'!$A$18:$A$117,0))="","",INDEX('Parâmetros'!$G$18:$G$117,MATCH(B1053,'Parâmetros'!$A$18:$A$117,0)))))</f>
        <v/>
      </c>
      <c r="F1053" s="45">
        <f>IF(B1053="","",IF(COUNTIFS('Histórico'!$B$6:$B$305,B1053,'Histórico'!$L$6:$L$305,"OK",'Histórico'!$M$6:$M$305,MONTH(A1053),'Histórico'!$A$6:$A$305,"&lt;="&amp;'Parâmetros'!$B$2)&gt;='Parâmetros'!$B$12,MAX('Parâmetros'!$B$13,MIN('Parâmetros'!$B$14,IFERROR(AVERAGEIFS('Histórico'!$H$6:$H$305,'Histórico'!$B$6:$B$305,B1053,'Histórico'!$L$6:$L$305,"OK",'Histórico'!$M$6:$M$305,MONTH(A1053),'Histórico'!$A$6:$A$305,"&lt;="&amp;'Parâmetros'!$B$2)/AVERAGEIFS('Histórico'!$H$6:$H$305,'Histórico'!$B$6:$B$305,B1053,'Histórico'!$L$6:$L$305,"OK",'Histórico'!$A$6:$A$305,"&lt;="&amp;'Parâmetros'!$B$2),1))),1))</f>
        <v/>
      </c>
      <c r="G1053" s="45">
        <f>IF(OR(A1053="",B1053=""),"",MAX(0.1,1+SUMPRODUCT(--('Eventos'!$B$6:$B$105&lt;=EOMONTH(A1053,0)),--('Eventos'!$C$6:$C$105&gt;=A1053),--((('Eventos'!$D$6:$D$105=B1053)+('Eventos'!$D$6:$D$105="TODOS"))&gt;0),--('Eventos'!$G$6:$G$105="Ativo"),--('Eventos'!$I$6:$I$105="OK"),'Eventos'!$F$6:$F$105)))</f>
        <v/>
      </c>
      <c r="H1053" s="44">
        <f>IF(OR(B1053="",E1053=""),"",MAX(0,E1053*F1053*G1053))</f>
        <v/>
      </c>
      <c r="I1053" s="44">
        <f>IF(H1053="","",H1053*'Parâmetros'!$B$6)</f>
        <v/>
      </c>
      <c r="J1053" s="44">
        <f>IF(H1053="","",H1053*'Parâmetros'!$B$7)</f>
        <v/>
      </c>
      <c r="K1053" s="44">
        <f>IF(H1053="","",H1053*'Parâmetros'!$B$8)</f>
        <v/>
      </c>
      <c r="L1053" s="44">
        <f>IF(H1053="","",IF('Parâmetros'!$B$5="Conservador",I1053,IF('Parâmetros'!$B$5="Otimista",K1053,J1053)))</f>
        <v/>
      </c>
      <c r="M1053" s="46">
        <f>IF(B1053="","",IF(COUNTIFS('Histórico'!$B$6:$B$305,B1053,'Histórico'!$J$6:$J$305,"&lt;&gt;")&gt;='Parâmetros'!$B$10,AVERAGEIFS('Histórico'!$K$6:$K$305,'Histórico'!$B$6:$B$305,B1053,'Histórico'!$J$6:$J$305,"&lt;&gt;"),'Parâmetros'!$B$9))</f>
        <v/>
      </c>
      <c r="N1053" s="44">
        <f>IF(L1053="","",MAX(0,L1053*(1-M1053)))</f>
        <v/>
      </c>
      <c r="O1053" s="44">
        <f>IF(L1053="","",L1053*(1+M1053))</f>
        <v/>
      </c>
      <c r="P1053" s="44">
        <f>IF(L1053="","",IF(INDEX('Parâmetros'!$E$18:$E$117,MATCH(B1053,'Parâmetros'!$A$18:$A$117,0))="","",INDEX('Parâmetros'!$E$18:$E$117,MATCH(B1053,'Parâmetros'!$A$18:$A$117,0))+N(INDEX('Parâmetros'!$F$18:$F$117,MATCH(B1053,'Parâmetros'!$A$18:$A$117,0)))-SUMIFS($L$6:L1053,$B$6:B1053,B1053,$A$6:A1053,"&lt;="&amp;A1053)))</f>
        <v/>
      </c>
      <c r="Q1053" s="44">
        <f>IF(P1053="","",MAX(0,-P1053))</f>
        <v/>
      </c>
      <c r="R1053" s="43">
        <f>IF(B1053="","",IF(L1053="","SEM BASE",IF(P1053="","ESTOQUE NÃO INFORMADO",IF(P1053&lt;0,"RUPTURA PREVISTA",IF(D1053="Sem histórico","USAR DEMANDA INICIAL",IF(D1053="Histórico insuficiente","HISTÓRICO INSUFICIENTE","OK"))))))</f>
        <v/>
      </c>
    </row>
    <row r="1054">
      <c r="A1054" s="42">
        <f>IF(B1054="","",EDATE(EOMONTH('Parâmetros'!$B$2,0)+1,MOD(ROW()-6,12)))</f>
        <v/>
      </c>
      <c r="B105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54" s="43">
        <f>IF(B1054="","",INDEX('Parâmetros'!$B$18:$B$117,MATCH(B1054,'Parâmetros'!$A$18:$A$117,0)))</f>
        <v/>
      </c>
      <c r="D1054" s="43">
        <f>IF(B1054="","",INDEX('Parâmetros'!$I$18:$I$117,MATCH(B1054,'Parâmetros'!$A$18:$A$117,0)))</f>
        <v/>
      </c>
      <c r="E1054" s="44">
        <f>IF(B1054="","",IF(COUNTIFS('Histórico'!$B$6:$B$305,B1054,'Histórico'!$A$6:$A$305,"&gt;="&amp;EDATE(EOMONTH('Parâmetros'!$B$2,0)+1,-'Parâmetros'!$B$4),'Histórico'!$A$6:$A$305,"&lt;="&amp;'Parâmetros'!$B$2,'Histórico'!$L$6:$L$305,"OK")&gt;='Parâmetros'!$B$11,AVERAGEIFS('Histórico'!$H$6:$H$305,'Histórico'!$B$6:$B$305,B1054,'Histórico'!$A$6:$A$305,"&gt;="&amp;EDATE(EOMONTH('Parâmetros'!$B$2,0)+1,-'Parâmetros'!$B$4),'Histórico'!$A$6:$A$305,"&lt;="&amp;'Parâmetros'!$B$2,'Histórico'!$L$6:$L$305,"OK"),IF(INDEX('Parâmetros'!$G$18:$G$117,MATCH(B1054,'Parâmetros'!$A$18:$A$117,0))="","",INDEX('Parâmetros'!$G$18:$G$117,MATCH(B1054,'Parâmetros'!$A$18:$A$117,0)))))</f>
        <v/>
      </c>
      <c r="F1054" s="45">
        <f>IF(B1054="","",IF(COUNTIFS('Histórico'!$B$6:$B$305,B1054,'Histórico'!$L$6:$L$305,"OK",'Histórico'!$M$6:$M$305,MONTH(A1054),'Histórico'!$A$6:$A$305,"&lt;="&amp;'Parâmetros'!$B$2)&gt;='Parâmetros'!$B$12,MAX('Parâmetros'!$B$13,MIN('Parâmetros'!$B$14,IFERROR(AVERAGEIFS('Histórico'!$H$6:$H$305,'Histórico'!$B$6:$B$305,B1054,'Histórico'!$L$6:$L$305,"OK",'Histórico'!$M$6:$M$305,MONTH(A1054),'Histórico'!$A$6:$A$305,"&lt;="&amp;'Parâmetros'!$B$2)/AVERAGEIFS('Histórico'!$H$6:$H$305,'Histórico'!$B$6:$B$305,B1054,'Histórico'!$L$6:$L$305,"OK",'Histórico'!$A$6:$A$305,"&lt;="&amp;'Parâmetros'!$B$2),1))),1))</f>
        <v/>
      </c>
      <c r="G1054" s="45">
        <f>IF(OR(A1054="",B1054=""),"",MAX(0.1,1+SUMPRODUCT(--('Eventos'!$B$6:$B$105&lt;=EOMONTH(A1054,0)),--('Eventos'!$C$6:$C$105&gt;=A1054),--((('Eventos'!$D$6:$D$105=B1054)+('Eventos'!$D$6:$D$105="TODOS"))&gt;0),--('Eventos'!$G$6:$G$105="Ativo"),--('Eventos'!$I$6:$I$105="OK"),'Eventos'!$F$6:$F$105)))</f>
        <v/>
      </c>
      <c r="H1054" s="44">
        <f>IF(OR(B1054="",E1054=""),"",MAX(0,E1054*F1054*G1054))</f>
        <v/>
      </c>
      <c r="I1054" s="44">
        <f>IF(H1054="","",H1054*'Parâmetros'!$B$6)</f>
        <v/>
      </c>
      <c r="J1054" s="44">
        <f>IF(H1054="","",H1054*'Parâmetros'!$B$7)</f>
        <v/>
      </c>
      <c r="K1054" s="44">
        <f>IF(H1054="","",H1054*'Parâmetros'!$B$8)</f>
        <v/>
      </c>
      <c r="L1054" s="44">
        <f>IF(H1054="","",IF('Parâmetros'!$B$5="Conservador",I1054,IF('Parâmetros'!$B$5="Otimista",K1054,J1054)))</f>
        <v/>
      </c>
      <c r="M1054" s="46">
        <f>IF(B1054="","",IF(COUNTIFS('Histórico'!$B$6:$B$305,B1054,'Histórico'!$J$6:$J$305,"&lt;&gt;")&gt;='Parâmetros'!$B$10,AVERAGEIFS('Histórico'!$K$6:$K$305,'Histórico'!$B$6:$B$305,B1054,'Histórico'!$J$6:$J$305,"&lt;&gt;"),'Parâmetros'!$B$9))</f>
        <v/>
      </c>
      <c r="N1054" s="44">
        <f>IF(L1054="","",MAX(0,L1054*(1-M1054)))</f>
        <v/>
      </c>
      <c r="O1054" s="44">
        <f>IF(L1054="","",L1054*(1+M1054))</f>
        <v/>
      </c>
      <c r="P1054" s="44">
        <f>IF(L1054="","",IF(INDEX('Parâmetros'!$E$18:$E$117,MATCH(B1054,'Parâmetros'!$A$18:$A$117,0))="","",INDEX('Parâmetros'!$E$18:$E$117,MATCH(B1054,'Parâmetros'!$A$18:$A$117,0))+N(INDEX('Parâmetros'!$F$18:$F$117,MATCH(B1054,'Parâmetros'!$A$18:$A$117,0)))-SUMIFS($L$6:L1054,$B$6:B1054,B1054,$A$6:A1054,"&lt;="&amp;A1054)))</f>
        <v/>
      </c>
      <c r="Q1054" s="44">
        <f>IF(P1054="","",MAX(0,-P1054))</f>
        <v/>
      </c>
      <c r="R1054" s="43">
        <f>IF(B1054="","",IF(L1054="","SEM BASE",IF(P1054="","ESTOQUE NÃO INFORMADO",IF(P1054&lt;0,"RUPTURA PREVISTA",IF(D1054="Sem histórico","USAR DEMANDA INICIAL",IF(D1054="Histórico insuficiente","HISTÓRICO INSUFICIENTE","OK"))))))</f>
        <v/>
      </c>
    </row>
    <row r="1055">
      <c r="A1055" s="42">
        <f>IF(B1055="","",EDATE(EOMONTH('Parâmetros'!$B$2,0)+1,MOD(ROW()-6,12)))</f>
        <v/>
      </c>
      <c r="B105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55" s="43">
        <f>IF(B1055="","",INDEX('Parâmetros'!$B$18:$B$117,MATCH(B1055,'Parâmetros'!$A$18:$A$117,0)))</f>
        <v/>
      </c>
      <c r="D1055" s="43">
        <f>IF(B1055="","",INDEX('Parâmetros'!$I$18:$I$117,MATCH(B1055,'Parâmetros'!$A$18:$A$117,0)))</f>
        <v/>
      </c>
      <c r="E1055" s="44">
        <f>IF(B1055="","",IF(COUNTIFS('Histórico'!$B$6:$B$305,B1055,'Histórico'!$A$6:$A$305,"&gt;="&amp;EDATE(EOMONTH('Parâmetros'!$B$2,0)+1,-'Parâmetros'!$B$4),'Histórico'!$A$6:$A$305,"&lt;="&amp;'Parâmetros'!$B$2,'Histórico'!$L$6:$L$305,"OK")&gt;='Parâmetros'!$B$11,AVERAGEIFS('Histórico'!$H$6:$H$305,'Histórico'!$B$6:$B$305,B1055,'Histórico'!$A$6:$A$305,"&gt;="&amp;EDATE(EOMONTH('Parâmetros'!$B$2,0)+1,-'Parâmetros'!$B$4),'Histórico'!$A$6:$A$305,"&lt;="&amp;'Parâmetros'!$B$2,'Histórico'!$L$6:$L$305,"OK"),IF(INDEX('Parâmetros'!$G$18:$G$117,MATCH(B1055,'Parâmetros'!$A$18:$A$117,0))="","",INDEX('Parâmetros'!$G$18:$G$117,MATCH(B1055,'Parâmetros'!$A$18:$A$117,0)))))</f>
        <v/>
      </c>
      <c r="F1055" s="45">
        <f>IF(B1055="","",IF(COUNTIFS('Histórico'!$B$6:$B$305,B1055,'Histórico'!$L$6:$L$305,"OK",'Histórico'!$M$6:$M$305,MONTH(A1055),'Histórico'!$A$6:$A$305,"&lt;="&amp;'Parâmetros'!$B$2)&gt;='Parâmetros'!$B$12,MAX('Parâmetros'!$B$13,MIN('Parâmetros'!$B$14,IFERROR(AVERAGEIFS('Histórico'!$H$6:$H$305,'Histórico'!$B$6:$B$305,B1055,'Histórico'!$L$6:$L$305,"OK",'Histórico'!$M$6:$M$305,MONTH(A1055),'Histórico'!$A$6:$A$305,"&lt;="&amp;'Parâmetros'!$B$2)/AVERAGEIFS('Histórico'!$H$6:$H$305,'Histórico'!$B$6:$B$305,B1055,'Histórico'!$L$6:$L$305,"OK",'Histórico'!$A$6:$A$305,"&lt;="&amp;'Parâmetros'!$B$2),1))),1))</f>
        <v/>
      </c>
      <c r="G1055" s="45">
        <f>IF(OR(A1055="",B1055=""),"",MAX(0.1,1+SUMPRODUCT(--('Eventos'!$B$6:$B$105&lt;=EOMONTH(A1055,0)),--('Eventos'!$C$6:$C$105&gt;=A1055),--((('Eventos'!$D$6:$D$105=B1055)+('Eventos'!$D$6:$D$105="TODOS"))&gt;0),--('Eventos'!$G$6:$G$105="Ativo"),--('Eventos'!$I$6:$I$105="OK"),'Eventos'!$F$6:$F$105)))</f>
        <v/>
      </c>
      <c r="H1055" s="44">
        <f>IF(OR(B1055="",E1055=""),"",MAX(0,E1055*F1055*G1055))</f>
        <v/>
      </c>
      <c r="I1055" s="44">
        <f>IF(H1055="","",H1055*'Parâmetros'!$B$6)</f>
        <v/>
      </c>
      <c r="J1055" s="44">
        <f>IF(H1055="","",H1055*'Parâmetros'!$B$7)</f>
        <v/>
      </c>
      <c r="K1055" s="44">
        <f>IF(H1055="","",H1055*'Parâmetros'!$B$8)</f>
        <v/>
      </c>
      <c r="L1055" s="44">
        <f>IF(H1055="","",IF('Parâmetros'!$B$5="Conservador",I1055,IF('Parâmetros'!$B$5="Otimista",K1055,J1055)))</f>
        <v/>
      </c>
      <c r="M1055" s="46">
        <f>IF(B1055="","",IF(COUNTIFS('Histórico'!$B$6:$B$305,B1055,'Histórico'!$J$6:$J$305,"&lt;&gt;")&gt;='Parâmetros'!$B$10,AVERAGEIFS('Histórico'!$K$6:$K$305,'Histórico'!$B$6:$B$305,B1055,'Histórico'!$J$6:$J$305,"&lt;&gt;"),'Parâmetros'!$B$9))</f>
        <v/>
      </c>
      <c r="N1055" s="44">
        <f>IF(L1055="","",MAX(0,L1055*(1-M1055)))</f>
        <v/>
      </c>
      <c r="O1055" s="44">
        <f>IF(L1055="","",L1055*(1+M1055))</f>
        <v/>
      </c>
      <c r="P1055" s="44">
        <f>IF(L1055="","",IF(INDEX('Parâmetros'!$E$18:$E$117,MATCH(B1055,'Parâmetros'!$A$18:$A$117,0))="","",INDEX('Parâmetros'!$E$18:$E$117,MATCH(B1055,'Parâmetros'!$A$18:$A$117,0))+N(INDEX('Parâmetros'!$F$18:$F$117,MATCH(B1055,'Parâmetros'!$A$18:$A$117,0)))-SUMIFS($L$6:L1055,$B$6:B1055,B1055,$A$6:A1055,"&lt;="&amp;A1055)))</f>
        <v/>
      </c>
      <c r="Q1055" s="44">
        <f>IF(P1055="","",MAX(0,-P1055))</f>
        <v/>
      </c>
      <c r="R1055" s="43">
        <f>IF(B1055="","",IF(L1055="","SEM BASE",IF(P1055="","ESTOQUE NÃO INFORMADO",IF(P1055&lt;0,"RUPTURA PREVISTA",IF(D1055="Sem histórico","USAR DEMANDA INICIAL",IF(D1055="Histórico insuficiente","HISTÓRICO INSUFICIENTE","OK"))))))</f>
        <v/>
      </c>
    </row>
    <row r="1056">
      <c r="A1056" s="42">
        <f>IF(B1056="","",EDATE(EOMONTH('Parâmetros'!$B$2,0)+1,MOD(ROW()-6,12)))</f>
        <v/>
      </c>
      <c r="B105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56" s="43">
        <f>IF(B1056="","",INDEX('Parâmetros'!$B$18:$B$117,MATCH(B1056,'Parâmetros'!$A$18:$A$117,0)))</f>
        <v/>
      </c>
      <c r="D1056" s="43">
        <f>IF(B1056="","",INDEX('Parâmetros'!$I$18:$I$117,MATCH(B1056,'Parâmetros'!$A$18:$A$117,0)))</f>
        <v/>
      </c>
      <c r="E1056" s="44">
        <f>IF(B1056="","",IF(COUNTIFS('Histórico'!$B$6:$B$305,B1056,'Histórico'!$A$6:$A$305,"&gt;="&amp;EDATE(EOMONTH('Parâmetros'!$B$2,0)+1,-'Parâmetros'!$B$4),'Histórico'!$A$6:$A$305,"&lt;="&amp;'Parâmetros'!$B$2,'Histórico'!$L$6:$L$305,"OK")&gt;='Parâmetros'!$B$11,AVERAGEIFS('Histórico'!$H$6:$H$305,'Histórico'!$B$6:$B$305,B1056,'Histórico'!$A$6:$A$305,"&gt;="&amp;EDATE(EOMONTH('Parâmetros'!$B$2,0)+1,-'Parâmetros'!$B$4),'Histórico'!$A$6:$A$305,"&lt;="&amp;'Parâmetros'!$B$2,'Histórico'!$L$6:$L$305,"OK"),IF(INDEX('Parâmetros'!$G$18:$G$117,MATCH(B1056,'Parâmetros'!$A$18:$A$117,0))="","",INDEX('Parâmetros'!$G$18:$G$117,MATCH(B1056,'Parâmetros'!$A$18:$A$117,0)))))</f>
        <v/>
      </c>
      <c r="F1056" s="45">
        <f>IF(B1056="","",IF(COUNTIFS('Histórico'!$B$6:$B$305,B1056,'Histórico'!$L$6:$L$305,"OK",'Histórico'!$M$6:$M$305,MONTH(A1056),'Histórico'!$A$6:$A$305,"&lt;="&amp;'Parâmetros'!$B$2)&gt;='Parâmetros'!$B$12,MAX('Parâmetros'!$B$13,MIN('Parâmetros'!$B$14,IFERROR(AVERAGEIFS('Histórico'!$H$6:$H$305,'Histórico'!$B$6:$B$305,B1056,'Histórico'!$L$6:$L$305,"OK",'Histórico'!$M$6:$M$305,MONTH(A1056),'Histórico'!$A$6:$A$305,"&lt;="&amp;'Parâmetros'!$B$2)/AVERAGEIFS('Histórico'!$H$6:$H$305,'Histórico'!$B$6:$B$305,B1056,'Histórico'!$L$6:$L$305,"OK",'Histórico'!$A$6:$A$305,"&lt;="&amp;'Parâmetros'!$B$2),1))),1))</f>
        <v/>
      </c>
      <c r="G1056" s="45">
        <f>IF(OR(A1056="",B1056=""),"",MAX(0.1,1+SUMPRODUCT(--('Eventos'!$B$6:$B$105&lt;=EOMONTH(A1056,0)),--('Eventos'!$C$6:$C$105&gt;=A1056),--((('Eventos'!$D$6:$D$105=B1056)+('Eventos'!$D$6:$D$105="TODOS"))&gt;0),--('Eventos'!$G$6:$G$105="Ativo"),--('Eventos'!$I$6:$I$105="OK"),'Eventos'!$F$6:$F$105)))</f>
        <v/>
      </c>
      <c r="H1056" s="44">
        <f>IF(OR(B1056="",E1056=""),"",MAX(0,E1056*F1056*G1056))</f>
        <v/>
      </c>
      <c r="I1056" s="44">
        <f>IF(H1056="","",H1056*'Parâmetros'!$B$6)</f>
        <v/>
      </c>
      <c r="J1056" s="44">
        <f>IF(H1056="","",H1056*'Parâmetros'!$B$7)</f>
        <v/>
      </c>
      <c r="K1056" s="44">
        <f>IF(H1056="","",H1056*'Parâmetros'!$B$8)</f>
        <v/>
      </c>
      <c r="L1056" s="44">
        <f>IF(H1056="","",IF('Parâmetros'!$B$5="Conservador",I1056,IF('Parâmetros'!$B$5="Otimista",K1056,J1056)))</f>
        <v/>
      </c>
      <c r="M1056" s="46">
        <f>IF(B1056="","",IF(COUNTIFS('Histórico'!$B$6:$B$305,B1056,'Histórico'!$J$6:$J$305,"&lt;&gt;")&gt;='Parâmetros'!$B$10,AVERAGEIFS('Histórico'!$K$6:$K$305,'Histórico'!$B$6:$B$305,B1056,'Histórico'!$J$6:$J$305,"&lt;&gt;"),'Parâmetros'!$B$9))</f>
        <v/>
      </c>
      <c r="N1056" s="44">
        <f>IF(L1056="","",MAX(0,L1056*(1-M1056)))</f>
        <v/>
      </c>
      <c r="O1056" s="44">
        <f>IF(L1056="","",L1056*(1+M1056))</f>
        <v/>
      </c>
      <c r="P1056" s="44">
        <f>IF(L1056="","",IF(INDEX('Parâmetros'!$E$18:$E$117,MATCH(B1056,'Parâmetros'!$A$18:$A$117,0))="","",INDEX('Parâmetros'!$E$18:$E$117,MATCH(B1056,'Parâmetros'!$A$18:$A$117,0))+N(INDEX('Parâmetros'!$F$18:$F$117,MATCH(B1056,'Parâmetros'!$A$18:$A$117,0)))-SUMIFS($L$6:L1056,$B$6:B1056,B1056,$A$6:A1056,"&lt;="&amp;A1056)))</f>
        <v/>
      </c>
      <c r="Q1056" s="44">
        <f>IF(P1056="","",MAX(0,-P1056))</f>
        <v/>
      </c>
      <c r="R1056" s="43">
        <f>IF(B1056="","",IF(L1056="","SEM BASE",IF(P1056="","ESTOQUE NÃO INFORMADO",IF(P1056&lt;0,"RUPTURA PREVISTA",IF(D1056="Sem histórico","USAR DEMANDA INICIAL",IF(D1056="Histórico insuficiente","HISTÓRICO INSUFICIENTE","OK"))))))</f>
        <v/>
      </c>
    </row>
    <row r="1057">
      <c r="A1057" s="42">
        <f>IF(B1057="","",EDATE(EOMONTH('Parâmetros'!$B$2,0)+1,MOD(ROW()-6,12)))</f>
        <v/>
      </c>
      <c r="B105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57" s="43">
        <f>IF(B1057="","",INDEX('Parâmetros'!$B$18:$B$117,MATCH(B1057,'Parâmetros'!$A$18:$A$117,0)))</f>
        <v/>
      </c>
      <c r="D1057" s="43">
        <f>IF(B1057="","",INDEX('Parâmetros'!$I$18:$I$117,MATCH(B1057,'Parâmetros'!$A$18:$A$117,0)))</f>
        <v/>
      </c>
      <c r="E1057" s="44">
        <f>IF(B1057="","",IF(COUNTIFS('Histórico'!$B$6:$B$305,B1057,'Histórico'!$A$6:$A$305,"&gt;="&amp;EDATE(EOMONTH('Parâmetros'!$B$2,0)+1,-'Parâmetros'!$B$4),'Histórico'!$A$6:$A$305,"&lt;="&amp;'Parâmetros'!$B$2,'Histórico'!$L$6:$L$305,"OK")&gt;='Parâmetros'!$B$11,AVERAGEIFS('Histórico'!$H$6:$H$305,'Histórico'!$B$6:$B$305,B1057,'Histórico'!$A$6:$A$305,"&gt;="&amp;EDATE(EOMONTH('Parâmetros'!$B$2,0)+1,-'Parâmetros'!$B$4),'Histórico'!$A$6:$A$305,"&lt;="&amp;'Parâmetros'!$B$2,'Histórico'!$L$6:$L$305,"OK"),IF(INDEX('Parâmetros'!$G$18:$G$117,MATCH(B1057,'Parâmetros'!$A$18:$A$117,0))="","",INDEX('Parâmetros'!$G$18:$G$117,MATCH(B1057,'Parâmetros'!$A$18:$A$117,0)))))</f>
        <v/>
      </c>
      <c r="F1057" s="45">
        <f>IF(B1057="","",IF(COUNTIFS('Histórico'!$B$6:$B$305,B1057,'Histórico'!$L$6:$L$305,"OK",'Histórico'!$M$6:$M$305,MONTH(A1057),'Histórico'!$A$6:$A$305,"&lt;="&amp;'Parâmetros'!$B$2)&gt;='Parâmetros'!$B$12,MAX('Parâmetros'!$B$13,MIN('Parâmetros'!$B$14,IFERROR(AVERAGEIFS('Histórico'!$H$6:$H$305,'Histórico'!$B$6:$B$305,B1057,'Histórico'!$L$6:$L$305,"OK",'Histórico'!$M$6:$M$305,MONTH(A1057),'Histórico'!$A$6:$A$305,"&lt;="&amp;'Parâmetros'!$B$2)/AVERAGEIFS('Histórico'!$H$6:$H$305,'Histórico'!$B$6:$B$305,B1057,'Histórico'!$L$6:$L$305,"OK",'Histórico'!$A$6:$A$305,"&lt;="&amp;'Parâmetros'!$B$2),1))),1))</f>
        <v/>
      </c>
      <c r="G1057" s="45">
        <f>IF(OR(A1057="",B1057=""),"",MAX(0.1,1+SUMPRODUCT(--('Eventos'!$B$6:$B$105&lt;=EOMONTH(A1057,0)),--('Eventos'!$C$6:$C$105&gt;=A1057),--((('Eventos'!$D$6:$D$105=B1057)+('Eventos'!$D$6:$D$105="TODOS"))&gt;0),--('Eventos'!$G$6:$G$105="Ativo"),--('Eventos'!$I$6:$I$105="OK"),'Eventos'!$F$6:$F$105)))</f>
        <v/>
      </c>
      <c r="H1057" s="44">
        <f>IF(OR(B1057="",E1057=""),"",MAX(0,E1057*F1057*G1057))</f>
        <v/>
      </c>
      <c r="I1057" s="44">
        <f>IF(H1057="","",H1057*'Parâmetros'!$B$6)</f>
        <v/>
      </c>
      <c r="J1057" s="44">
        <f>IF(H1057="","",H1057*'Parâmetros'!$B$7)</f>
        <v/>
      </c>
      <c r="K1057" s="44">
        <f>IF(H1057="","",H1057*'Parâmetros'!$B$8)</f>
        <v/>
      </c>
      <c r="L1057" s="44">
        <f>IF(H1057="","",IF('Parâmetros'!$B$5="Conservador",I1057,IF('Parâmetros'!$B$5="Otimista",K1057,J1057)))</f>
        <v/>
      </c>
      <c r="M1057" s="46">
        <f>IF(B1057="","",IF(COUNTIFS('Histórico'!$B$6:$B$305,B1057,'Histórico'!$J$6:$J$305,"&lt;&gt;")&gt;='Parâmetros'!$B$10,AVERAGEIFS('Histórico'!$K$6:$K$305,'Histórico'!$B$6:$B$305,B1057,'Histórico'!$J$6:$J$305,"&lt;&gt;"),'Parâmetros'!$B$9))</f>
        <v/>
      </c>
      <c r="N1057" s="44">
        <f>IF(L1057="","",MAX(0,L1057*(1-M1057)))</f>
        <v/>
      </c>
      <c r="O1057" s="44">
        <f>IF(L1057="","",L1057*(1+M1057))</f>
        <v/>
      </c>
      <c r="P1057" s="44">
        <f>IF(L1057="","",IF(INDEX('Parâmetros'!$E$18:$E$117,MATCH(B1057,'Parâmetros'!$A$18:$A$117,0))="","",INDEX('Parâmetros'!$E$18:$E$117,MATCH(B1057,'Parâmetros'!$A$18:$A$117,0))+N(INDEX('Parâmetros'!$F$18:$F$117,MATCH(B1057,'Parâmetros'!$A$18:$A$117,0)))-SUMIFS($L$6:L1057,$B$6:B1057,B1057,$A$6:A1057,"&lt;="&amp;A1057)))</f>
        <v/>
      </c>
      <c r="Q1057" s="44">
        <f>IF(P1057="","",MAX(0,-P1057))</f>
        <v/>
      </c>
      <c r="R1057" s="43">
        <f>IF(B1057="","",IF(L1057="","SEM BASE",IF(P1057="","ESTOQUE NÃO INFORMADO",IF(P1057&lt;0,"RUPTURA PREVISTA",IF(D1057="Sem histórico","USAR DEMANDA INICIAL",IF(D1057="Histórico insuficiente","HISTÓRICO INSUFICIENTE","OK"))))))</f>
        <v/>
      </c>
    </row>
    <row r="1058">
      <c r="A1058" s="42">
        <f>IF(B1058="","",EDATE(EOMONTH('Parâmetros'!$B$2,0)+1,MOD(ROW()-6,12)))</f>
        <v/>
      </c>
      <c r="B105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58" s="43">
        <f>IF(B1058="","",INDEX('Parâmetros'!$B$18:$B$117,MATCH(B1058,'Parâmetros'!$A$18:$A$117,0)))</f>
        <v/>
      </c>
      <c r="D1058" s="43">
        <f>IF(B1058="","",INDEX('Parâmetros'!$I$18:$I$117,MATCH(B1058,'Parâmetros'!$A$18:$A$117,0)))</f>
        <v/>
      </c>
      <c r="E1058" s="44">
        <f>IF(B1058="","",IF(COUNTIFS('Histórico'!$B$6:$B$305,B1058,'Histórico'!$A$6:$A$305,"&gt;="&amp;EDATE(EOMONTH('Parâmetros'!$B$2,0)+1,-'Parâmetros'!$B$4),'Histórico'!$A$6:$A$305,"&lt;="&amp;'Parâmetros'!$B$2,'Histórico'!$L$6:$L$305,"OK")&gt;='Parâmetros'!$B$11,AVERAGEIFS('Histórico'!$H$6:$H$305,'Histórico'!$B$6:$B$305,B1058,'Histórico'!$A$6:$A$305,"&gt;="&amp;EDATE(EOMONTH('Parâmetros'!$B$2,0)+1,-'Parâmetros'!$B$4),'Histórico'!$A$6:$A$305,"&lt;="&amp;'Parâmetros'!$B$2,'Histórico'!$L$6:$L$305,"OK"),IF(INDEX('Parâmetros'!$G$18:$G$117,MATCH(B1058,'Parâmetros'!$A$18:$A$117,0))="","",INDEX('Parâmetros'!$G$18:$G$117,MATCH(B1058,'Parâmetros'!$A$18:$A$117,0)))))</f>
        <v/>
      </c>
      <c r="F1058" s="45">
        <f>IF(B1058="","",IF(COUNTIFS('Histórico'!$B$6:$B$305,B1058,'Histórico'!$L$6:$L$305,"OK",'Histórico'!$M$6:$M$305,MONTH(A1058),'Histórico'!$A$6:$A$305,"&lt;="&amp;'Parâmetros'!$B$2)&gt;='Parâmetros'!$B$12,MAX('Parâmetros'!$B$13,MIN('Parâmetros'!$B$14,IFERROR(AVERAGEIFS('Histórico'!$H$6:$H$305,'Histórico'!$B$6:$B$305,B1058,'Histórico'!$L$6:$L$305,"OK",'Histórico'!$M$6:$M$305,MONTH(A1058),'Histórico'!$A$6:$A$305,"&lt;="&amp;'Parâmetros'!$B$2)/AVERAGEIFS('Histórico'!$H$6:$H$305,'Histórico'!$B$6:$B$305,B1058,'Histórico'!$L$6:$L$305,"OK",'Histórico'!$A$6:$A$305,"&lt;="&amp;'Parâmetros'!$B$2),1))),1))</f>
        <v/>
      </c>
      <c r="G1058" s="45">
        <f>IF(OR(A1058="",B1058=""),"",MAX(0.1,1+SUMPRODUCT(--('Eventos'!$B$6:$B$105&lt;=EOMONTH(A1058,0)),--('Eventos'!$C$6:$C$105&gt;=A1058),--((('Eventos'!$D$6:$D$105=B1058)+('Eventos'!$D$6:$D$105="TODOS"))&gt;0),--('Eventos'!$G$6:$G$105="Ativo"),--('Eventos'!$I$6:$I$105="OK"),'Eventos'!$F$6:$F$105)))</f>
        <v/>
      </c>
      <c r="H1058" s="44">
        <f>IF(OR(B1058="",E1058=""),"",MAX(0,E1058*F1058*G1058))</f>
        <v/>
      </c>
      <c r="I1058" s="44">
        <f>IF(H1058="","",H1058*'Parâmetros'!$B$6)</f>
        <v/>
      </c>
      <c r="J1058" s="44">
        <f>IF(H1058="","",H1058*'Parâmetros'!$B$7)</f>
        <v/>
      </c>
      <c r="K1058" s="44">
        <f>IF(H1058="","",H1058*'Parâmetros'!$B$8)</f>
        <v/>
      </c>
      <c r="L1058" s="44">
        <f>IF(H1058="","",IF('Parâmetros'!$B$5="Conservador",I1058,IF('Parâmetros'!$B$5="Otimista",K1058,J1058)))</f>
        <v/>
      </c>
      <c r="M1058" s="46">
        <f>IF(B1058="","",IF(COUNTIFS('Histórico'!$B$6:$B$305,B1058,'Histórico'!$J$6:$J$305,"&lt;&gt;")&gt;='Parâmetros'!$B$10,AVERAGEIFS('Histórico'!$K$6:$K$305,'Histórico'!$B$6:$B$305,B1058,'Histórico'!$J$6:$J$305,"&lt;&gt;"),'Parâmetros'!$B$9))</f>
        <v/>
      </c>
      <c r="N1058" s="44">
        <f>IF(L1058="","",MAX(0,L1058*(1-M1058)))</f>
        <v/>
      </c>
      <c r="O1058" s="44">
        <f>IF(L1058="","",L1058*(1+M1058))</f>
        <v/>
      </c>
      <c r="P1058" s="44">
        <f>IF(L1058="","",IF(INDEX('Parâmetros'!$E$18:$E$117,MATCH(B1058,'Parâmetros'!$A$18:$A$117,0))="","",INDEX('Parâmetros'!$E$18:$E$117,MATCH(B1058,'Parâmetros'!$A$18:$A$117,0))+N(INDEX('Parâmetros'!$F$18:$F$117,MATCH(B1058,'Parâmetros'!$A$18:$A$117,0)))-SUMIFS($L$6:L1058,$B$6:B1058,B1058,$A$6:A1058,"&lt;="&amp;A1058)))</f>
        <v/>
      </c>
      <c r="Q1058" s="44">
        <f>IF(P1058="","",MAX(0,-P1058))</f>
        <v/>
      </c>
      <c r="R1058" s="43">
        <f>IF(B1058="","",IF(L1058="","SEM BASE",IF(P1058="","ESTOQUE NÃO INFORMADO",IF(P1058&lt;0,"RUPTURA PREVISTA",IF(D1058="Sem histórico","USAR DEMANDA INICIAL",IF(D1058="Histórico insuficiente","HISTÓRICO INSUFICIENTE","OK"))))))</f>
        <v/>
      </c>
    </row>
    <row r="1059">
      <c r="A1059" s="42">
        <f>IF(B1059="","",EDATE(EOMONTH('Parâmetros'!$B$2,0)+1,MOD(ROW()-6,12)))</f>
        <v/>
      </c>
      <c r="B105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59" s="43">
        <f>IF(B1059="","",INDEX('Parâmetros'!$B$18:$B$117,MATCH(B1059,'Parâmetros'!$A$18:$A$117,0)))</f>
        <v/>
      </c>
      <c r="D1059" s="43">
        <f>IF(B1059="","",INDEX('Parâmetros'!$I$18:$I$117,MATCH(B1059,'Parâmetros'!$A$18:$A$117,0)))</f>
        <v/>
      </c>
      <c r="E1059" s="44">
        <f>IF(B1059="","",IF(COUNTIFS('Histórico'!$B$6:$B$305,B1059,'Histórico'!$A$6:$A$305,"&gt;="&amp;EDATE(EOMONTH('Parâmetros'!$B$2,0)+1,-'Parâmetros'!$B$4),'Histórico'!$A$6:$A$305,"&lt;="&amp;'Parâmetros'!$B$2,'Histórico'!$L$6:$L$305,"OK")&gt;='Parâmetros'!$B$11,AVERAGEIFS('Histórico'!$H$6:$H$305,'Histórico'!$B$6:$B$305,B1059,'Histórico'!$A$6:$A$305,"&gt;="&amp;EDATE(EOMONTH('Parâmetros'!$B$2,0)+1,-'Parâmetros'!$B$4),'Histórico'!$A$6:$A$305,"&lt;="&amp;'Parâmetros'!$B$2,'Histórico'!$L$6:$L$305,"OK"),IF(INDEX('Parâmetros'!$G$18:$G$117,MATCH(B1059,'Parâmetros'!$A$18:$A$117,0))="","",INDEX('Parâmetros'!$G$18:$G$117,MATCH(B1059,'Parâmetros'!$A$18:$A$117,0)))))</f>
        <v/>
      </c>
      <c r="F1059" s="45">
        <f>IF(B1059="","",IF(COUNTIFS('Histórico'!$B$6:$B$305,B1059,'Histórico'!$L$6:$L$305,"OK",'Histórico'!$M$6:$M$305,MONTH(A1059),'Histórico'!$A$6:$A$305,"&lt;="&amp;'Parâmetros'!$B$2)&gt;='Parâmetros'!$B$12,MAX('Parâmetros'!$B$13,MIN('Parâmetros'!$B$14,IFERROR(AVERAGEIFS('Histórico'!$H$6:$H$305,'Histórico'!$B$6:$B$305,B1059,'Histórico'!$L$6:$L$305,"OK",'Histórico'!$M$6:$M$305,MONTH(A1059),'Histórico'!$A$6:$A$305,"&lt;="&amp;'Parâmetros'!$B$2)/AVERAGEIFS('Histórico'!$H$6:$H$305,'Histórico'!$B$6:$B$305,B1059,'Histórico'!$L$6:$L$305,"OK",'Histórico'!$A$6:$A$305,"&lt;="&amp;'Parâmetros'!$B$2),1))),1))</f>
        <v/>
      </c>
      <c r="G1059" s="45">
        <f>IF(OR(A1059="",B1059=""),"",MAX(0.1,1+SUMPRODUCT(--('Eventos'!$B$6:$B$105&lt;=EOMONTH(A1059,0)),--('Eventos'!$C$6:$C$105&gt;=A1059),--((('Eventos'!$D$6:$D$105=B1059)+('Eventos'!$D$6:$D$105="TODOS"))&gt;0),--('Eventos'!$G$6:$G$105="Ativo"),--('Eventos'!$I$6:$I$105="OK"),'Eventos'!$F$6:$F$105)))</f>
        <v/>
      </c>
      <c r="H1059" s="44">
        <f>IF(OR(B1059="",E1059=""),"",MAX(0,E1059*F1059*G1059))</f>
        <v/>
      </c>
      <c r="I1059" s="44">
        <f>IF(H1059="","",H1059*'Parâmetros'!$B$6)</f>
        <v/>
      </c>
      <c r="J1059" s="44">
        <f>IF(H1059="","",H1059*'Parâmetros'!$B$7)</f>
        <v/>
      </c>
      <c r="K1059" s="44">
        <f>IF(H1059="","",H1059*'Parâmetros'!$B$8)</f>
        <v/>
      </c>
      <c r="L1059" s="44">
        <f>IF(H1059="","",IF('Parâmetros'!$B$5="Conservador",I1059,IF('Parâmetros'!$B$5="Otimista",K1059,J1059)))</f>
        <v/>
      </c>
      <c r="M1059" s="46">
        <f>IF(B1059="","",IF(COUNTIFS('Histórico'!$B$6:$B$305,B1059,'Histórico'!$J$6:$J$305,"&lt;&gt;")&gt;='Parâmetros'!$B$10,AVERAGEIFS('Histórico'!$K$6:$K$305,'Histórico'!$B$6:$B$305,B1059,'Histórico'!$J$6:$J$305,"&lt;&gt;"),'Parâmetros'!$B$9))</f>
        <v/>
      </c>
      <c r="N1059" s="44">
        <f>IF(L1059="","",MAX(0,L1059*(1-M1059)))</f>
        <v/>
      </c>
      <c r="O1059" s="44">
        <f>IF(L1059="","",L1059*(1+M1059))</f>
        <v/>
      </c>
      <c r="P1059" s="44">
        <f>IF(L1059="","",IF(INDEX('Parâmetros'!$E$18:$E$117,MATCH(B1059,'Parâmetros'!$A$18:$A$117,0))="","",INDEX('Parâmetros'!$E$18:$E$117,MATCH(B1059,'Parâmetros'!$A$18:$A$117,0))+N(INDEX('Parâmetros'!$F$18:$F$117,MATCH(B1059,'Parâmetros'!$A$18:$A$117,0)))-SUMIFS($L$6:L1059,$B$6:B1059,B1059,$A$6:A1059,"&lt;="&amp;A1059)))</f>
        <v/>
      </c>
      <c r="Q1059" s="44">
        <f>IF(P1059="","",MAX(0,-P1059))</f>
        <v/>
      </c>
      <c r="R1059" s="43">
        <f>IF(B1059="","",IF(L1059="","SEM BASE",IF(P1059="","ESTOQUE NÃO INFORMADO",IF(P1059&lt;0,"RUPTURA PREVISTA",IF(D1059="Sem histórico","USAR DEMANDA INICIAL",IF(D1059="Histórico insuficiente","HISTÓRICO INSUFICIENTE","OK"))))))</f>
        <v/>
      </c>
    </row>
    <row r="1060">
      <c r="A1060" s="42">
        <f>IF(B1060="","",EDATE(EOMONTH('Parâmetros'!$B$2,0)+1,MOD(ROW()-6,12)))</f>
        <v/>
      </c>
      <c r="B106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60" s="43">
        <f>IF(B1060="","",INDEX('Parâmetros'!$B$18:$B$117,MATCH(B1060,'Parâmetros'!$A$18:$A$117,0)))</f>
        <v/>
      </c>
      <c r="D1060" s="43">
        <f>IF(B1060="","",INDEX('Parâmetros'!$I$18:$I$117,MATCH(B1060,'Parâmetros'!$A$18:$A$117,0)))</f>
        <v/>
      </c>
      <c r="E1060" s="44">
        <f>IF(B1060="","",IF(COUNTIFS('Histórico'!$B$6:$B$305,B1060,'Histórico'!$A$6:$A$305,"&gt;="&amp;EDATE(EOMONTH('Parâmetros'!$B$2,0)+1,-'Parâmetros'!$B$4),'Histórico'!$A$6:$A$305,"&lt;="&amp;'Parâmetros'!$B$2,'Histórico'!$L$6:$L$305,"OK")&gt;='Parâmetros'!$B$11,AVERAGEIFS('Histórico'!$H$6:$H$305,'Histórico'!$B$6:$B$305,B1060,'Histórico'!$A$6:$A$305,"&gt;="&amp;EDATE(EOMONTH('Parâmetros'!$B$2,0)+1,-'Parâmetros'!$B$4),'Histórico'!$A$6:$A$305,"&lt;="&amp;'Parâmetros'!$B$2,'Histórico'!$L$6:$L$305,"OK"),IF(INDEX('Parâmetros'!$G$18:$G$117,MATCH(B1060,'Parâmetros'!$A$18:$A$117,0))="","",INDEX('Parâmetros'!$G$18:$G$117,MATCH(B1060,'Parâmetros'!$A$18:$A$117,0)))))</f>
        <v/>
      </c>
      <c r="F1060" s="45">
        <f>IF(B1060="","",IF(COUNTIFS('Histórico'!$B$6:$B$305,B1060,'Histórico'!$L$6:$L$305,"OK",'Histórico'!$M$6:$M$305,MONTH(A1060),'Histórico'!$A$6:$A$305,"&lt;="&amp;'Parâmetros'!$B$2)&gt;='Parâmetros'!$B$12,MAX('Parâmetros'!$B$13,MIN('Parâmetros'!$B$14,IFERROR(AVERAGEIFS('Histórico'!$H$6:$H$305,'Histórico'!$B$6:$B$305,B1060,'Histórico'!$L$6:$L$305,"OK",'Histórico'!$M$6:$M$305,MONTH(A1060),'Histórico'!$A$6:$A$305,"&lt;="&amp;'Parâmetros'!$B$2)/AVERAGEIFS('Histórico'!$H$6:$H$305,'Histórico'!$B$6:$B$305,B1060,'Histórico'!$L$6:$L$305,"OK",'Histórico'!$A$6:$A$305,"&lt;="&amp;'Parâmetros'!$B$2),1))),1))</f>
        <v/>
      </c>
      <c r="G1060" s="45">
        <f>IF(OR(A1060="",B1060=""),"",MAX(0.1,1+SUMPRODUCT(--('Eventos'!$B$6:$B$105&lt;=EOMONTH(A1060,0)),--('Eventos'!$C$6:$C$105&gt;=A1060),--((('Eventos'!$D$6:$D$105=B1060)+('Eventos'!$D$6:$D$105="TODOS"))&gt;0),--('Eventos'!$G$6:$G$105="Ativo"),--('Eventos'!$I$6:$I$105="OK"),'Eventos'!$F$6:$F$105)))</f>
        <v/>
      </c>
      <c r="H1060" s="44">
        <f>IF(OR(B1060="",E1060=""),"",MAX(0,E1060*F1060*G1060))</f>
        <v/>
      </c>
      <c r="I1060" s="44">
        <f>IF(H1060="","",H1060*'Parâmetros'!$B$6)</f>
        <v/>
      </c>
      <c r="J1060" s="44">
        <f>IF(H1060="","",H1060*'Parâmetros'!$B$7)</f>
        <v/>
      </c>
      <c r="K1060" s="44">
        <f>IF(H1060="","",H1060*'Parâmetros'!$B$8)</f>
        <v/>
      </c>
      <c r="L1060" s="44">
        <f>IF(H1060="","",IF('Parâmetros'!$B$5="Conservador",I1060,IF('Parâmetros'!$B$5="Otimista",K1060,J1060)))</f>
        <v/>
      </c>
      <c r="M1060" s="46">
        <f>IF(B1060="","",IF(COUNTIFS('Histórico'!$B$6:$B$305,B1060,'Histórico'!$J$6:$J$305,"&lt;&gt;")&gt;='Parâmetros'!$B$10,AVERAGEIFS('Histórico'!$K$6:$K$305,'Histórico'!$B$6:$B$305,B1060,'Histórico'!$J$6:$J$305,"&lt;&gt;"),'Parâmetros'!$B$9))</f>
        <v/>
      </c>
      <c r="N1060" s="44">
        <f>IF(L1060="","",MAX(0,L1060*(1-M1060)))</f>
        <v/>
      </c>
      <c r="O1060" s="44">
        <f>IF(L1060="","",L1060*(1+M1060))</f>
        <v/>
      </c>
      <c r="P1060" s="44">
        <f>IF(L1060="","",IF(INDEX('Parâmetros'!$E$18:$E$117,MATCH(B1060,'Parâmetros'!$A$18:$A$117,0))="","",INDEX('Parâmetros'!$E$18:$E$117,MATCH(B1060,'Parâmetros'!$A$18:$A$117,0))+N(INDEX('Parâmetros'!$F$18:$F$117,MATCH(B1060,'Parâmetros'!$A$18:$A$117,0)))-SUMIFS($L$6:L1060,$B$6:B1060,B1060,$A$6:A1060,"&lt;="&amp;A1060)))</f>
        <v/>
      </c>
      <c r="Q1060" s="44">
        <f>IF(P1060="","",MAX(0,-P1060))</f>
        <v/>
      </c>
      <c r="R1060" s="43">
        <f>IF(B1060="","",IF(L1060="","SEM BASE",IF(P1060="","ESTOQUE NÃO INFORMADO",IF(P1060&lt;0,"RUPTURA PREVISTA",IF(D1060="Sem histórico","USAR DEMANDA INICIAL",IF(D1060="Histórico insuficiente","HISTÓRICO INSUFICIENTE","OK"))))))</f>
        <v/>
      </c>
    </row>
    <row r="1061">
      <c r="A1061" s="42">
        <f>IF(B1061="","",EDATE(EOMONTH('Parâmetros'!$B$2,0)+1,MOD(ROW()-6,12)))</f>
        <v/>
      </c>
      <c r="B106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61" s="43">
        <f>IF(B1061="","",INDEX('Parâmetros'!$B$18:$B$117,MATCH(B1061,'Parâmetros'!$A$18:$A$117,0)))</f>
        <v/>
      </c>
      <c r="D1061" s="43">
        <f>IF(B1061="","",INDEX('Parâmetros'!$I$18:$I$117,MATCH(B1061,'Parâmetros'!$A$18:$A$117,0)))</f>
        <v/>
      </c>
      <c r="E1061" s="44">
        <f>IF(B1061="","",IF(COUNTIFS('Histórico'!$B$6:$B$305,B1061,'Histórico'!$A$6:$A$305,"&gt;="&amp;EDATE(EOMONTH('Parâmetros'!$B$2,0)+1,-'Parâmetros'!$B$4),'Histórico'!$A$6:$A$305,"&lt;="&amp;'Parâmetros'!$B$2,'Histórico'!$L$6:$L$305,"OK")&gt;='Parâmetros'!$B$11,AVERAGEIFS('Histórico'!$H$6:$H$305,'Histórico'!$B$6:$B$305,B1061,'Histórico'!$A$6:$A$305,"&gt;="&amp;EDATE(EOMONTH('Parâmetros'!$B$2,0)+1,-'Parâmetros'!$B$4),'Histórico'!$A$6:$A$305,"&lt;="&amp;'Parâmetros'!$B$2,'Histórico'!$L$6:$L$305,"OK"),IF(INDEX('Parâmetros'!$G$18:$G$117,MATCH(B1061,'Parâmetros'!$A$18:$A$117,0))="","",INDEX('Parâmetros'!$G$18:$G$117,MATCH(B1061,'Parâmetros'!$A$18:$A$117,0)))))</f>
        <v/>
      </c>
      <c r="F1061" s="45">
        <f>IF(B1061="","",IF(COUNTIFS('Histórico'!$B$6:$B$305,B1061,'Histórico'!$L$6:$L$305,"OK",'Histórico'!$M$6:$M$305,MONTH(A1061),'Histórico'!$A$6:$A$305,"&lt;="&amp;'Parâmetros'!$B$2)&gt;='Parâmetros'!$B$12,MAX('Parâmetros'!$B$13,MIN('Parâmetros'!$B$14,IFERROR(AVERAGEIFS('Histórico'!$H$6:$H$305,'Histórico'!$B$6:$B$305,B1061,'Histórico'!$L$6:$L$305,"OK",'Histórico'!$M$6:$M$305,MONTH(A1061),'Histórico'!$A$6:$A$305,"&lt;="&amp;'Parâmetros'!$B$2)/AVERAGEIFS('Histórico'!$H$6:$H$305,'Histórico'!$B$6:$B$305,B1061,'Histórico'!$L$6:$L$305,"OK",'Histórico'!$A$6:$A$305,"&lt;="&amp;'Parâmetros'!$B$2),1))),1))</f>
        <v/>
      </c>
      <c r="G1061" s="45">
        <f>IF(OR(A1061="",B1061=""),"",MAX(0.1,1+SUMPRODUCT(--('Eventos'!$B$6:$B$105&lt;=EOMONTH(A1061,0)),--('Eventos'!$C$6:$C$105&gt;=A1061),--((('Eventos'!$D$6:$D$105=B1061)+('Eventos'!$D$6:$D$105="TODOS"))&gt;0),--('Eventos'!$G$6:$G$105="Ativo"),--('Eventos'!$I$6:$I$105="OK"),'Eventos'!$F$6:$F$105)))</f>
        <v/>
      </c>
      <c r="H1061" s="44">
        <f>IF(OR(B1061="",E1061=""),"",MAX(0,E1061*F1061*G1061))</f>
        <v/>
      </c>
      <c r="I1061" s="44">
        <f>IF(H1061="","",H1061*'Parâmetros'!$B$6)</f>
        <v/>
      </c>
      <c r="J1061" s="44">
        <f>IF(H1061="","",H1061*'Parâmetros'!$B$7)</f>
        <v/>
      </c>
      <c r="K1061" s="44">
        <f>IF(H1061="","",H1061*'Parâmetros'!$B$8)</f>
        <v/>
      </c>
      <c r="L1061" s="44">
        <f>IF(H1061="","",IF('Parâmetros'!$B$5="Conservador",I1061,IF('Parâmetros'!$B$5="Otimista",K1061,J1061)))</f>
        <v/>
      </c>
      <c r="M1061" s="46">
        <f>IF(B1061="","",IF(COUNTIFS('Histórico'!$B$6:$B$305,B1061,'Histórico'!$J$6:$J$305,"&lt;&gt;")&gt;='Parâmetros'!$B$10,AVERAGEIFS('Histórico'!$K$6:$K$305,'Histórico'!$B$6:$B$305,B1061,'Histórico'!$J$6:$J$305,"&lt;&gt;"),'Parâmetros'!$B$9))</f>
        <v/>
      </c>
      <c r="N1061" s="44">
        <f>IF(L1061="","",MAX(0,L1061*(1-M1061)))</f>
        <v/>
      </c>
      <c r="O1061" s="44">
        <f>IF(L1061="","",L1061*(1+M1061))</f>
        <v/>
      </c>
      <c r="P1061" s="44">
        <f>IF(L1061="","",IF(INDEX('Parâmetros'!$E$18:$E$117,MATCH(B1061,'Parâmetros'!$A$18:$A$117,0))="","",INDEX('Parâmetros'!$E$18:$E$117,MATCH(B1061,'Parâmetros'!$A$18:$A$117,0))+N(INDEX('Parâmetros'!$F$18:$F$117,MATCH(B1061,'Parâmetros'!$A$18:$A$117,0)))-SUMIFS($L$6:L1061,$B$6:B1061,B1061,$A$6:A1061,"&lt;="&amp;A1061)))</f>
        <v/>
      </c>
      <c r="Q1061" s="44">
        <f>IF(P1061="","",MAX(0,-P1061))</f>
        <v/>
      </c>
      <c r="R1061" s="43">
        <f>IF(B1061="","",IF(L1061="","SEM BASE",IF(P1061="","ESTOQUE NÃO INFORMADO",IF(P1061&lt;0,"RUPTURA PREVISTA",IF(D1061="Sem histórico","USAR DEMANDA INICIAL",IF(D1061="Histórico insuficiente","HISTÓRICO INSUFICIENTE","OK"))))))</f>
        <v/>
      </c>
    </row>
    <row r="1062">
      <c r="A1062" s="42">
        <f>IF(B1062="","",EDATE(EOMONTH('Parâmetros'!$B$2,0)+1,MOD(ROW()-6,12)))</f>
        <v/>
      </c>
      <c r="B106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62" s="43">
        <f>IF(B1062="","",INDEX('Parâmetros'!$B$18:$B$117,MATCH(B1062,'Parâmetros'!$A$18:$A$117,0)))</f>
        <v/>
      </c>
      <c r="D1062" s="43">
        <f>IF(B1062="","",INDEX('Parâmetros'!$I$18:$I$117,MATCH(B1062,'Parâmetros'!$A$18:$A$117,0)))</f>
        <v/>
      </c>
      <c r="E1062" s="44">
        <f>IF(B1062="","",IF(COUNTIFS('Histórico'!$B$6:$B$305,B1062,'Histórico'!$A$6:$A$305,"&gt;="&amp;EDATE(EOMONTH('Parâmetros'!$B$2,0)+1,-'Parâmetros'!$B$4),'Histórico'!$A$6:$A$305,"&lt;="&amp;'Parâmetros'!$B$2,'Histórico'!$L$6:$L$305,"OK")&gt;='Parâmetros'!$B$11,AVERAGEIFS('Histórico'!$H$6:$H$305,'Histórico'!$B$6:$B$305,B1062,'Histórico'!$A$6:$A$305,"&gt;="&amp;EDATE(EOMONTH('Parâmetros'!$B$2,0)+1,-'Parâmetros'!$B$4),'Histórico'!$A$6:$A$305,"&lt;="&amp;'Parâmetros'!$B$2,'Histórico'!$L$6:$L$305,"OK"),IF(INDEX('Parâmetros'!$G$18:$G$117,MATCH(B1062,'Parâmetros'!$A$18:$A$117,0))="","",INDEX('Parâmetros'!$G$18:$G$117,MATCH(B1062,'Parâmetros'!$A$18:$A$117,0)))))</f>
        <v/>
      </c>
      <c r="F1062" s="45">
        <f>IF(B1062="","",IF(COUNTIFS('Histórico'!$B$6:$B$305,B1062,'Histórico'!$L$6:$L$305,"OK",'Histórico'!$M$6:$M$305,MONTH(A1062),'Histórico'!$A$6:$A$305,"&lt;="&amp;'Parâmetros'!$B$2)&gt;='Parâmetros'!$B$12,MAX('Parâmetros'!$B$13,MIN('Parâmetros'!$B$14,IFERROR(AVERAGEIFS('Histórico'!$H$6:$H$305,'Histórico'!$B$6:$B$305,B1062,'Histórico'!$L$6:$L$305,"OK",'Histórico'!$M$6:$M$305,MONTH(A1062),'Histórico'!$A$6:$A$305,"&lt;="&amp;'Parâmetros'!$B$2)/AVERAGEIFS('Histórico'!$H$6:$H$305,'Histórico'!$B$6:$B$305,B1062,'Histórico'!$L$6:$L$305,"OK",'Histórico'!$A$6:$A$305,"&lt;="&amp;'Parâmetros'!$B$2),1))),1))</f>
        <v/>
      </c>
      <c r="G1062" s="45">
        <f>IF(OR(A1062="",B1062=""),"",MAX(0.1,1+SUMPRODUCT(--('Eventos'!$B$6:$B$105&lt;=EOMONTH(A1062,0)),--('Eventos'!$C$6:$C$105&gt;=A1062),--((('Eventos'!$D$6:$D$105=B1062)+('Eventos'!$D$6:$D$105="TODOS"))&gt;0),--('Eventos'!$G$6:$G$105="Ativo"),--('Eventos'!$I$6:$I$105="OK"),'Eventos'!$F$6:$F$105)))</f>
        <v/>
      </c>
      <c r="H1062" s="44">
        <f>IF(OR(B1062="",E1062=""),"",MAX(0,E1062*F1062*G1062))</f>
        <v/>
      </c>
      <c r="I1062" s="44">
        <f>IF(H1062="","",H1062*'Parâmetros'!$B$6)</f>
        <v/>
      </c>
      <c r="J1062" s="44">
        <f>IF(H1062="","",H1062*'Parâmetros'!$B$7)</f>
        <v/>
      </c>
      <c r="K1062" s="44">
        <f>IF(H1062="","",H1062*'Parâmetros'!$B$8)</f>
        <v/>
      </c>
      <c r="L1062" s="44">
        <f>IF(H1062="","",IF('Parâmetros'!$B$5="Conservador",I1062,IF('Parâmetros'!$B$5="Otimista",K1062,J1062)))</f>
        <v/>
      </c>
      <c r="M1062" s="46">
        <f>IF(B1062="","",IF(COUNTIFS('Histórico'!$B$6:$B$305,B1062,'Histórico'!$J$6:$J$305,"&lt;&gt;")&gt;='Parâmetros'!$B$10,AVERAGEIFS('Histórico'!$K$6:$K$305,'Histórico'!$B$6:$B$305,B1062,'Histórico'!$J$6:$J$305,"&lt;&gt;"),'Parâmetros'!$B$9))</f>
        <v/>
      </c>
      <c r="N1062" s="44">
        <f>IF(L1062="","",MAX(0,L1062*(1-M1062)))</f>
        <v/>
      </c>
      <c r="O1062" s="44">
        <f>IF(L1062="","",L1062*(1+M1062))</f>
        <v/>
      </c>
      <c r="P1062" s="44">
        <f>IF(L1062="","",IF(INDEX('Parâmetros'!$E$18:$E$117,MATCH(B1062,'Parâmetros'!$A$18:$A$117,0))="","",INDEX('Parâmetros'!$E$18:$E$117,MATCH(B1062,'Parâmetros'!$A$18:$A$117,0))+N(INDEX('Parâmetros'!$F$18:$F$117,MATCH(B1062,'Parâmetros'!$A$18:$A$117,0)))-SUMIFS($L$6:L1062,$B$6:B1062,B1062,$A$6:A1062,"&lt;="&amp;A1062)))</f>
        <v/>
      </c>
      <c r="Q1062" s="44">
        <f>IF(P1062="","",MAX(0,-P1062))</f>
        <v/>
      </c>
      <c r="R1062" s="43">
        <f>IF(B1062="","",IF(L1062="","SEM BASE",IF(P1062="","ESTOQUE NÃO INFORMADO",IF(P1062&lt;0,"RUPTURA PREVISTA",IF(D1062="Sem histórico","USAR DEMANDA INICIAL",IF(D1062="Histórico insuficiente","HISTÓRICO INSUFICIENTE","OK"))))))</f>
        <v/>
      </c>
    </row>
    <row r="1063">
      <c r="A1063" s="42">
        <f>IF(B1063="","",EDATE(EOMONTH('Parâmetros'!$B$2,0)+1,MOD(ROW()-6,12)))</f>
        <v/>
      </c>
      <c r="B106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63" s="43">
        <f>IF(B1063="","",INDEX('Parâmetros'!$B$18:$B$117,MATCH(B1063,'Parâmetros'!$A$18:$A$117,0)))</f>
        <v/>
      </c>
      <c r="D1063" s="43">
        <f>IF(B1063="","",INDEX('Parâmetros'!$I$18:$I$117,MATCH(B1063,'Parâmetros'!$A$18:$A$117,0)))</f>
        <v/>
      </c>
      <c r="E1063" s="44">
        <f>IF(B1063="","",IF(COUNTIFS('Histórico'!$B$6:$B$305,B1063,'Histórico'!$A$6:$A$305,"&gt;="&amp;EDATE(EOMONTH('Parâmetros'!$B$2,0)+1,-'Parâmetros'!$B$4),'Histórico'!$A$6:$A$305,"&lt;="&amp;'Parâmetros'!$B$2,'Histórico'!$L$6:$L$305,"OK")&gt;='Parâmetros'!$B$11,AVERAGEIFS('Histórico'!$H$6:$H$305,'Histórico'!$B$6:$B$305,B1063,'Histórico'!$A$6:$A$305,"&gt;="&amp;EDATE(EOMONTH('Parâmetros'!$B$2,0)+1,-'Parâmetros'!$B$4),'Histórico'!$A$6:$A$305,"&lt;="&amp;'Parâmetros'!$B$2,'Histórico'!$L$6:$L$305,"OK"),IF(INDEX('Parâmetros'!$G$18:$G$117,MATCH(B1063,'Parâmetros'!$A$18:$A$117,0))="","",INDEX('Parâmetros'!$G$18:$G$117,MATCH(B1063,'Parâmetros'!$A$18:$A$117,0)))))</f>
        <v/>
      </c>
      <c r="F1063" s="45">
        <f>IF(B1063="","",IF(COUNTIFS('Histórico'!$B$6:$B$305,B1063,'Histórico'!$L$6:$L$305,"OK",'Histórico'!$M$6:$M$305,MONTH(A1063),'Histórico'!$A$6:$A$305,"&lt;="&amp;'Parâmetros'!$B$2)&gt;='Parâmetros'!$B$12,MAX('Parâmetros'!$B$13,MIN('Parâmetros'!$B$14,IFERROR(AVERAGEIFS('Histórico'!$H$6:$H$305,'Histórico'!$B$6:$B$305,B1063,'Histórico'!$L$6:$L$305,"OK",'Histórico'!$M$6:$M$305,MONTH(A1063),'Histórico'!$A$6:$A$305,"&lt;="&amp;'Parâmetros'!$B$2)/AVERAGEIFS('Histórico'!$H$6:$H$305,'Histórico'!$B$6:$B$305,B1063,'Histórico'!$L$6:$L$305,"OK",'Histórico'!$A$6:$A$305,"&lt;="&amp;'Parâmetros'!$B$2),1))),1))</f>
        <v/>
      </c>
      <c r="G1063" s="45">
        <f>IF(OR(A1063="",B1063=""),"",MAX(0.1,1+SUMPRODUCT(--('Eventos'!$B$6:$B$105&lt;=EOMONTH(A1063,0)),--('Eventos'!$C$6:$C$105&gt;=A1063),--((('Eventos'!$D$6:$D$105=B1063)+('Eventos'!$D$6:$D$105="TODOS"))&gt;0),--('Eventos'!$G$6:$G$105="Ativo"),--('Eventos'!$I$6:$I$105="OK"),'Eventos'!$F$6:$F$105)))</f>
        <v/>
      </c>
      <c r="H1063" s="44">
        <f>IF(OR(B1063="",E1063=""),"",MAX(0,E1063*F1063*G1063))</f>
        <v/>
      </c>
      <c r="I1063" s="44">
        <f>IF(H1063="","",H1063*'Parâmetros'!$B$6)</f>
        <v/>
      </c>
      <c r="J1063" s="44">
        <f>IF(H1063="","",H1063*'Parâmetros'!$B$7)</f>
        <v/>
      </c>
      <c r="K1063" s="44">
        <f>IF(H1063="","",H1063*'Parâmetros'!$B$8)</f>
        <v/>
      </c>
      <c r="L1063" s="44">
        <f>IF(H1063="","",IF('Parâmetros'!$B$5="Conservador",I1063,IF('Parâmetros'!$B$5="Otimista",K1063,J1063)))</f>
        <v/>
      </c>
      <c r="M1063" s="46">
        <f>IF(B1063="","",IF(COUNTIFS('Histórico'!$B$6:$B$305,B1063,'Histórico'!$J$6:$J$305,"&lt;&gt;")&gt;='Parâmetros'!$B$10,AVERAGEIFS('Histórico'!$K$6:$K$305,'Histórico'!$B$6:$B$305,B1063,'Histórico'!$J$6:$J$305,"&lt;&gt;"),'Parâmetros'!$B$9))</f>
        <v/>
      </c>
      <c r="N1063" s="44">
        <f>IF(L1063="","",MAX(0,L1063*(1-M1063)))</f>
        <v/>
      </c>
      <c r="O1063" s="44">
        <f>IF(L1063="","",L1063*(1+M1063))</f>
        <v/>
      </c>
      <c r="P1063" s="44">
        <f>IF(L1063="","",IF(INDEX('Parâmetros'!$E$18:$E$117,MATCH(B1063,'Parâmetros'!$A$18:$A$117,0))="","",INDEX('Parâmetros'!$E$18:$E$117,MATCH(B1063,'Parâmetros'!$A$18:$A$117,0))+N(INDEX('Parâmetros'!$F$18:$F$117,MATCH(B1063,'Parâmetros'!$A$18:$A$117,0)))-SUMIFS($L$6:L1063,$B$6:B1063,B1063,$A$6:A1063,"&lt;="&amp;A1063)))</f>
        <v/>
      </c>
      <c r="Q1063" s="44">
        <f>IF(P1063="","",MAX(0,-P1063))</f>
        <v/>
      </c>
      <c r="R1063" s="43">
        <f>IF(B1063="","",IF(L1063="","SEM BASE",IF(P1063="","ESTOQUE NÃO INFORMADO",IF(P1063&lt;0,"RUPTURA PREVISTA",IF(D1063="Sem histórico","USAR DEMANDA INICIAL",IF(D1063="Histórico insuficiente","HISTÓRICO INSUFICIENTE","OK"))))))</f>
        <v/>
      </c>
    </row>
    <row r="1064">
      <c r="A1064" s="42">
        <f>IF(B1064="","",EDATE(EOMONTH('Parâmetros'!$B$2,0)+1,MOD(ROW()-6,12)))</f>
        <v/>
      </c>
      <c r="B106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64" s="43">
        <f>IF(B1064="","",INDEX('Parâmetros'!$B$18:$B$117,MATCH(B1064,'Parâmetros'!$A$18:$A$117,0)))</f>
        <v/>
      </c>
      <c r="D1064" s="43">
        <f>IF(B1064="","",INDEX('Parâmetros'!$I$18:$I$117,MATCH(B1064,'Parâmetros'!$A$18:$A$117,0)))</f>
        <v/>
      </c>
      <c r="E1064" s="44">
        <f>IF(B1064="","",IF(COUNTIFS('Histórico'!$B$6:$B$305,B1064,'Histórico'!$A$6:$A$305,"&gt;="&amp;EDATE(EOMONTH('Parâmetros'!$B$2,0)+1,-'Parâmetros'!$B$4),'Histórico'!$A$6:$A$305,"&lt;="&amp;'Parâmetros'!$B$2,'Histórico'!$L$6:$L$305,"OK")&gt;='Parâmetros'!$B$11,AVERAGEIFS('Histórico'!$H$6:$H$305,'Histórico'!$B$6:$B$305,B1064,'Histórico'!$A$6:$A$305,"&gt;="&amp;EDATE(EOMONTH('Parâmetros'!$B$2,0)+1,-'Parâmetros'!$B$4),'Histórico'!$A$6:$A$305,"&lt;="&amp;'Parâmetros'!$B$2,'Histórico'!$L$6:$L$305,"OK"),IF(INDEX('Parâmetros'!$G$18:$G$117,MATCH(B1064,'Parâmetros'!$A$18:$A$117,0))="","",INDEX('Parâmetros'!$G$18:$G$117,MATCH(B1064,'Parâmetros'!$A$18:$A$117,0)))))</f>
        <v/>
      </c>
      <c r="F1064" s="45">
        <f>IF(B1064="","",IF(COUNTIFS('Histórico'!$B$6:$B$305,B1064,'Histórico'!$L$6:$L$305,"OK",'Histórico'!$M$6:$M$305,MONTH(A1064),'Histórico'!$A$6:$A$305,"&lt;="&amp;'Parâmetros'!$B$2)&gt;='Parâmetros'!$B$12,MAX('Parâmetros'!$B$13,MIN('Parâmetros'!$B$14,IFERROR(AVERAGEIFS('Histórico'!$H$6:$H$305,'Histórico'!$B$6:$B$305,B1064,'Histórico'!$L$6:$L$305,"OK",'Histórico'!$M$6:$M$305,MONTH(A1064),'Histórico'!$A$6:$A$305,"&lt;="&amp;'Parâmetros'!$B$2)/AVERAGEIFS('Histórico'!$H$6:$H$305,'Histórico'!$B$6:$B$305,B1064,'Histórico'!$L$6:$L$305,"OK",'Histórico'!$A$6:$A$305,"&lt;="&amp;'Parâmetros'!$B$2),1))),1))</f>
        <v/>
      </c>
      <c r="G1064" s="45">
        <f>IF(OR(A1064="",B1064=""),"",MAX(0.1,1+SUMPRODUCT(--('Eventos'!$B$6:$B$105&lt;=EOMONTH(A1064,0)),--('Eventos'!$C$6:$C$105&gt;=A1064),--((('Eventos'!$D$6:$D$105=B1064)+('Eventos'!$D$6:$D$105="TODOS"))&gt;0),--('Eventos'!$G$6:$G$105="Ativo"),--('Eventos'!$I$6:$I$105="OK"),'Eventos'!$F$6:$F$105)))</f>
        <v/>
      </c>
      <c r="H1064" s="44">
        <f>IF(OR(B1064="",E1064=""),"",MAX(0,E1064*F1064*G1064))</f>
        <v/>
      </c>
      <c r="I1064" s="44">
        <f>IF(H1064="","",H1064*'Parâmetros'!$B$6)</f>
        <v/>
      </c>
      <c r="J1064" s="44">
        <f>IF(H1064="","",H1064*'Parâmetros'!$B$7)</f>
        <v/>
      </c>
      <c r="K1064" s="44">
        <f>IF(H1064="","",H1064*'Parâmetros'!$B$8)</f>
        <v/>
      </c>
      <c r="L1064" s="44">
        <f>IF(H1064="","",IF('Parâmetros'!$B$5="Conservador",I1064,IF('Parâmetros'!$B$5="Otimista",K1064,J1064)))</f>
        <v/>
      </c>
      <c r="M1064" s="46">
        <f>IF(B1064="","",IF(COUNTIFS('Histórico'!$B$6:$B$305,B1064,'Histórico'!$J$6:$J$305,"&lt;&gt;")&gt;='Parâmetros'!$B$10,AVERAGEIFS('Histórico'!$K$6:$K$305,'Histórico'!$B$6:$B$305,B1064,'Histórico'!$J$6:$J$305,"&lt;&gt;"),'Parâmetros'!$B$9))</f>
        <v/>
      </c>
      <c r="N1064" s="44">
        <f>IF(L1064="","",MAX(0,L1064*(1-M1064)))</f>
        <v/>
      </c>
      <c r="O1064" s="44">
        <f>IF(L1064="","",L1064*(1+M1064))</f>
        <v/>
      </c>
      <c r="P1064" s="44">
        <f>IF(L1064="","",IF(INDEX('Parâmetros'!$E$18:$E$117,MATCH(B1064,'Parâmetros'!$A$18:$A$117,0))="","",INDEX('Parâmetros'!$E$18:$E$117,MATCH(B1064,'Parâmetros'!$A$18:$A$117,0))+N(INDEX('Parâmetros'!$F$18:$F$117,MATCH(B1064,'Parâmetros'!$A$18:$A$117,0)))-SUMIFS($L$6:L1064,$B$6:B1064,B1064,$A$6:A1064,"&lt;="&amp;A1064)))</f>
        <v/>
      </c>
      <c r="Q1064" s="44">
        <f>IF(P1064="","",MAX(0,-P1064))</f>
        <v/>
      </c>
      <c r="R1064" s="43">
        <f>IF(B1064="","",IF(L1064="","SEM BASE",IF(P1064="","ESTOQUE NÃO INFORMADO",IF(P1064&lt;0,"RUPTURA PREVISTA",IF(D1064="Sem histórico","USAR DEMANDA INICIAL",IF(D1064="Histórico insuficiente","HISTÓRICO INSUFICIENTE","OK"))))))</f>
        <v/>
      </c>
    </row>
    <row r="1065">
      <c r="A1065" s="42">
        <f>IF(B1065="","",EDATE(EOMONTH('Parâmetros'!$B$2,0)+1,MOD(ROW()-6,12)))</f>
        <v/>
      </c>
      <c r="B106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65" s="43">
        <f>IF(B1065="","",INDEX('Parâmetros'!$B$18:$B$117,MATCH(B1065,'Parâmetros'!$A$18:$A$117,0)))</f>
        <v/>
      </c>
      <c r="D1065" s="43">
        <f>IF(B1065="","",INDEX('Parâmetros'!$I$18:$I$117,MATCH(B1065,'Parâmetros'!$A$18:$A$117,0)))</f>
        <v/>
      </c>
      <c r="E1065" s="44">
        <f>IF(B1065="","",IF(COUNTIFS('Histórico'!$B$6:$B$305,B1065,'Histórico'!$A$6:$A$305,"&gt;="&amp;EDATE(EOMONTH('Parâmetros'!$B$2,0)+1,-'Parâmetros'!$B$4),'Histórico'!$A$6:$A$305,"&lt;="&amp;'Parâmetros'!$B$2,'Histórico'!$L$6:$L$305,"OK")&gt;='Parâmetros'!$B$11,AVERAGEIFS('Histórico'!$H$6:$H$305,'Histórico'!$B$6:$B$305,B1065,'Histórico'!$A$6:$A$305,"&gt;="&amp;EDATE(EOMONTH('Parâmetros'!$B$2,0)+1,-'Parâmetros'!$B$4),'Histórico'!$A$6:$A$305,"&lt;="&amp;'Parâmetros'!$B$2,'Histórico'!$L$6:$L$305,"OK"),IF(INDEX('Parâmetros'!$G$18:$G$117,MATCH(B1065,'Parâmetros'!$A$18:$A$117,0))="","",INDEX('Parâmetros'!$G$18:$G$117,MATCH(B1065,'Parâmetros'!$A$18:$A$117,0)))))</f>
        <v/>
      </c>
      <c r="F1065" s="45">
        <f>IF(B1065="","",IF(COUNTIFS('Histórico'!$B$6:$B$305,B1065,'Histórico'!$L$6:$L$305,"OK",'Histórico'!$M$6:$M$305,MONTH(A1065),'Histórico'!$A$6:$A$305,"&lt;="&amp;'Parâmetros'!$B$2)&gt;='Parâmetros'!$B$12,MAX('Parâmetros'!$B$13,MIN('Parâmetros'!$B$14,IFERROR(AVERAGEIFS('Histórico'!$H$6:$H$305,'Histórico'!$B$6:$B$305,B1065,'Histórico'!$L$6:$L$305,"OK",'Histórico'!$M$6:$M$305,MONTH(A1065),'Histórico'!$A$6:$A$305,"&lt;="&amp;'Parâmetros'!$B$2)/AVERAGEIFS('Histórico'!$H$6:$H$305,'Histórico'!$B$6:$B$305,B1065,'Histórico'!$L$6:$L$305,"OK",'Histórico'!$A$6:$A$305,"&lt;="&amp;'Parâmetros'!$B$2),1))),1))</f>
        <v/>
      </c>
      <c r="G1065" s="45">
        <f>IF(OR(A1065="",B1065=""),"",MAX(0.1,1+SUMPRODUCT(--('Eventos'!$B$6:$B$105&lt;=EOMONTH(A1065,0)),--('Eventos'!$C$6:$C$105&gt;=A1065),--((('Eventos'!$D$6:$D$105=B1065)+('Eventos'!$D$6:$D$105="TODOS"))&gt;0),--('Eventos'!$G$6:$G$105="Ativo"),--('Eventos'!$I$6:$I$105="OK"),'Eventos'!$F$6:$F$105)))</f>
        <v/>
      </c>
      <c r="H1065" s="44">
        <f>IF(OR(B1065="",E1065=""),"",MAX(0,E1065*F1065*G1065))</f>
        <v/>
      </c>
      <c r="I1065" s="44">
        <f>IF(H1065="","",H1065*'Parâmetros'!$B$6)</f>
        <v/>
      </c>
      <c r="J1065" s="44">
        <f>IF(H1065="","",H1065*'Parâmetros'!$B$7)</f>
        <v/>
      </c>
      <c r="K1065" s="44">
        <f>IF(H1065="","",H1065*'Parâmetros'!$B$8)</f>
        <v/>
      </c>
      <c r="L1065" s="44">
        <f>IF(H1065="","",IF('Parâmetros'!$B$5="Conservador",I1065,IF('Parâmetros'!$B$5="Otimista",K1065,J1065)))</f>
        <v/>
      </c>
      <c r="M1065" s="46">
        <f>IF(B1065="","",IF(COUNTIFS('Histórico'!$B$6:$B$305,B1065,'Histórico'!$J$6:$J$305,"&lt;&gt;")&gt;='Parâmetros'!$B$10,AVERAGEIFS('Histórico'!$K$6:$K$305,'Histórico'!$B$6:$B$305,B1065,'Histórico'!$J$6:$J$305,"&lt;&gt;"),'Parâmetros'!$B$9))</f>
        <v/>
      </c>
      <c r="N1065" s="44">
        <f>IF(L1065="","",MAX(0,L1065*(1-M1065)))</f>
        <v/>
      </c>
      <c r="O1065" s="44">
        <f>IF(L1065="","",L1065*(1+M1065))</f>
        <v/>
      </c>
      <c r="P1065" s="44">
        <f>IF(L1065="","",IF(INDEX('Parâmetros'!$E$18:$E$117,MATCH(B1065,'Parâmetros'!$A$18:$A$117,0))="","",INDEX('Parâmetros'!$E$18:$E$117,MATCH(B1065,'Parâmetros'!$A$18:$A$117,0))+N(INDEX('Parâmetros'!$F$18:$F$117,MATCH(B1065,'Parâmetros'!$A$18:$A$117,0)))-SUMIFS($L$6:L1065,$B$6:B1065,B1065,$A$6:A1065,"&lt;="&amp;A1065)))</f>
        <v/>
      </c>
      <c r="Q1065" s="44">
        <f>IF(P1065="","",MAX(0,-P1065))</f>
        <v/>
      </c>
      <c r="R1065" s="43">
        <f>IF(B1065="","",IF(L1065="","SEM BASE",IF(P1065="","ESTOQUE NÃO INFORMADO",IF(P1065&lt;0,"RUPTURA PREVISTA",IF(D1065="Sem histórico","USAR DEMANDA INICIAL",IF(D1065="Histórico insuficiente","HISTÓRICO INSUFICIENTE","OK"))))))</f>
        <v/>
      </c>
    </row>
    <row r="1066">
      <c r="A1066" s="42">
        <f>IF(B1066="","",EDATE(EOMONTH('Parâmetros'!$B$2,0)+1,MOD(ROW()-6,12)))</f>
        <v/>
      </c>
      <c r="B106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66" s="43">
        <f>IF(B1066="","",INDEX('Parâmetros'!$B$18:$B$117,MATCH(B1066,'Parâmetros'!$A$18:$A$117,0)))</f>
        <v/>
      </c>
      <c r="D1066" s="43">
        <f>IF(B1066="","",INDEX('Parâmetros'!$I$18:$I$117,MATCH(B1066,'Parâmetros'!$A$18:$A$117,0)))</f>
        <v/>
      </c>
      <c r="E1066" s="44">
        <f>IF(B1066="","",IF(COUNTIFS('Histórico'!$B$6:$B$305,B1066,'Histórico'!$A$6:$A$305,"&gt;="&amp;EDATE(EOMONTH('Parâmetros'!$B$2,0)+1,-'Parâmetros'!$B$4),'Histórico'!$A$6:$A$305,"&lt;="&amp;'Parâmetros'!$B$2,'Histórico'!$L$6:$L$305,"OK")&gt;='Parâmetros'!$B$11,AVERAGEIFS('Histórico'!$H$6:$H$305,'Histórico'!$B$6:$B$305,B1066,'Histórico'!$A$6:$A$305,"&gt;="&amp;EDATE(EOMONTH('Parâmetros'!$B$2,0)+1,-'Parâmetros'!$B$4),'Histórico'!$A$6:$A$305,"&lt;="&amp;'Parâmetros'!$B$2,'Histórico'!$L$6:$L$305,"OK"),IF(INDEX('Parâmetros'!$G$18:$G$117,MATCH(B1066,'Parâmetros'!$A$18:$A$117,0))="","",INDEX('Parâmetros'!$G$18:$G$117,MATCH(B1066,'Parâmetros'!$A$18:$A$117,0)))))</f>
        <v/>
      </c>
      <c r="F1066" s="45">
        <f>IF(B1066="","",IF(COUNTIFS('Histórico'!$B$6:$B$305,B1066,'Histórico'!$L$6:$L$305,"OK",'Histórico'!$M$6:$M$305,MONTH(A1066),'Histórico'!$A$6:$A$305,"&lt;="&amp;'Parâmetros'!$B$2)&gt;='Parâmetros'!$B$12,MAX('Parâmetros'!$B$13,MIN('Parâmetros'!$B$14,IFERROR(AVERAGEIFS('Histórico'!$H$6:$H$305,'Histórico'!$B$6:$B$305,B1066,'Histórico'!$L$6:$L$305,"OK",'Histórico'!$M$6:$M$305,MONTH(A1066),'Histórico'!$A$6:$A$305,"&lt;="&amp;'Parâmetros'!$B$2)/AVERAGEIFS('Histórico'!$H$6:$H$305,'Histórico'!$B$6:$B$305,B1066,'Histórico'!$L$6:$L$305,"OK",'Histórico'!$A$6:$A$305,"&lt;="&amp;'Parâmetros'!$B$2),1))),1))</f>
        <v/>
      </c>
      <c r="G1066" s="45">
        <f>IF(OR(A1066="",B1066=""),"",MAX(0.1,1+SUMPRODUCT(--('Eventos'!$B$6:$B$105&lt;=EOMONTH(A1066,0)),--('Eventos'!$C$6:$C$105&gt;=A1066),--((('Eventos'!$D$6:$D$105=B1066)+('Eventos'!$D$6:$D$105="TODOS"))&gt;0),--('Eventos'!$G$6:$G$105="Ativo"),--('Eventos'!$I$6:$I$105="OK"),'Eventos'!$F$6:$F$105)))</f>
        <v/>
      </c>
      <c r="H1066" s="44">
        <f>IF(OR(B1066="",E1066=""),"",MAX(0,E1066*F1066*G1066))</f>
        <v/>
      </c>
      <c r="I1066" s="44">
        <f>IF(H1066="","",H1066*'Parâmetros'!$B$6)</f>
        <v/>
      </c>
      <c r="J1066" s="44">
        <f>IF(H1066="","",H1066*'Parâmetros'!$B$7)</f>
        <v/>
      </c>
      <c r="K1066" s="44">
        <f>IF(H1066="","",H1066*'Parâmetros'!$B$8)</f>
        <v/>
      </c>
      <c r="L1066" s="44">
        <f>IF(H1066="","",IF('Parâmetros'!$B$5="Conservador",I1066,IF('Parâmetros'!$B$5="Otimista",K1066,J1066)))</f>
        <v/>
      </c>
      <c r="M1066" s="46">
        <f>IF(B1066="","",IF(COUNTIFS('Histórico'!$B$6:$B$305,B1066,'Histórico'!$J$6:$J$305,"&lt;&gt;")&gt;='Parâmetros'!$B$10,AVERAGEIFS('Histórico'!$K$6:$K$305,'Histórico'!$B$6:$B$305,B1066,'Histórico'!$J$6:$J$305,"&lt;&gt;"),'Parâmetros'!$B$9))</f>
        <v/>
      </c>
      <c r="N1066" s="44">
        <f>IF(L1066="","",MAX(0,L1066*(1-M1066)))</f>
        <v/>
      </c>
      <c r="O1066" s="44">
        <f>IF(L1066="","",L1066*(1+M1066))</f>
        <v/>
      </c>
      <c r="P1066" s="44">
        <f>IF(L1066="","",IF(INDEX('Parâmetros'!$E$18:$E$117,MATCH(B1066,'Parâmetros'!$A$18:$A$117,0))="","",INDEX('Parâmetros'!$E$18:$E$117,MATCH(B1066,'Parâmetros'!$A$18:$A$117,0))+N(INDEX('Parâmetros'!$F$18:$F$117,MATCH(B1066,'Parâmetros'!$A$18:$A$117,0)))-SUMIFS($L$6:L1066,$B$6:B1066,B1066,$A$6:A1066,"&lt;="&amp;A1066)))</f>
        <v/>
      </c>
      <c r="Q1066" s="44">
        <f>IF(P1066="","",MAX(0,-P1066))</f>
        <v/>
      </c>
      <c r="R1066" s="43">
        <f>IF(B1066="","",IF(L1066="","SEM BASE",IF(P1066="","ESTOQUE NÃO INFORMADO",IF(P1066&lt;0,"RUPTURA PREVISTA",IF(D1066="Sem histórico","USAR DEMANDA INICIAL",IF(D1066="Histórico insuficiente","HISTÓRICO INSUFICIENTE","OK"))))))</f>
        <v/>
      </c>
    </row>
    <row r="1067">
      <c r="A1067" s="42">
        <f>IF(B1067="","",EDATE(EOMONTH('Parâmetros'!$B$2,0)+1,MOD(ROW()-6,12)))</f>
        <v/>
      </c>
      <c r="B106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67" s="43">
        <f>IF(B1067="","",INDEX('Parâmetros'!$B$18:$B$117,MATCH(B1067,'Parâmetros'!$A$18:$A$117,0)))</f>
        <v/>
      </c>
      <c r="D1067" s="43">
        <f>IF(B1067="","",INDEX('Parâmetros'!$I$18:$I$117,MATCH(B1067,'Parâmetros'!$A$18:$A$117,0)))</f>
        <v/>
      </c>
      <c r="E1067" s="44">
        <f>IF(B1067="","",IF(COUNTIFS('Histórico'!$B$6:$B$305,B1067,'Histórico'!$A$6:$A$305,"&gt;="&amp;EDATE(EOMONTH('Parâmetros'!$B$2,0)+1,-'Parâmetros'!$B$4),'Histórico'!$A$6:$A$305,"&lt;="&amp;'Parâmetros'!$B$2,'Histórico'!$L$6:$L$305,"OK")&gt;='Parâmetros'!$B$11,AVERAGEIFS('Histórico'!$H$6:$H$305,'Histórico'!$B$6:$B$305,B1067,'Histórico'!$A$6:$A$305,"&gt;="&amp;EDATE(EOMONTH('Parâmetros'!$B$2,0)+1,-'Parâmetros'!$B$4),'Histórico'!$A$6:$A$305,"&lt;="&amp;'Parâmetros'!$B$2,'Histórico'!$L$6:$L$305,"OK"),IF(INDEX('Parâmetros'!$G$18:$G$117,MATCH(B1067,'Parâmetros'!$A$18:$A$117,0))="","",INDEX('Parâmetros'!$G$18:$G$117,MATCH(B1067,'Parâmetros'!$A$18:$A$117,0)))))</f>
        <v/>
      </c>
      <c r="F1067" s="45">
        <f>IF(B1067="","",IF(COUNTIFS('Histórico'!$B$6:$B$305,B1067,'Histórico'!$L$6:$L$305,"OK",'Histórico'!$M$6:$M$305,MONTH(A1067),'Histórico'!$A$6:$A$305,"&lt;="&amp;'Parâmetros'!$B$2)&gt;='Parâmetros'!$B$12,MAX('Parâmetros'!$B$13,MIN('Parâmetros'!$B$14,IFERROR(AVERAGEIFS('Histórico'!$H$6:$H$305,'Histórico'!$B$6:$B$305,B1067,'Histórico'!$L$6:$L$305,"OK",'Histórico'!$M$6:$M$305,MONTH(A1067),'Histórico'!$A$6:$A$305,"&lt;="&amp;'Parâmetros'!$B$2)/AVERAGEIFS('Histórico'!$H$6:$H$305,'Histórico'!$B$6:$B$305,B1067,'Histórico'!$L$6:$L$305,"OK",'Histórico'!$A$6:$A$305,"&lt;="&amp;'Parâmetros'!$B$2),1))),1))</f>
        <v/>
      </c>
      <c r="G1067" s="45">
        <f>IF(OR(A1067="",B1067=""),"",MAX(0.1,1+SUMPRODUCT(--('Eventos'!$B$6:$B$105&lt;=EOMONTH(A1067,0)),--('Eventos'!$C$6:$C$105&gt;=A1067),--((('Eventos'!$D$6:$D$105=B1067)+('Eventos'!$D$6:$D$105="TODOS"))&gt;0),--('Eventos'!$G$6:$G$105="Ativo"),--('Eventos'!$I$6:$I$105="OK"),'Eventos'!$F$6:$F$105)))</f>
        <v/>
      </c>
      <c r="H1067" s="44">
        <f>IF(OR(B1067="",E1067=""),"",MAX(0,E1067*F1067*G1067))</f>
        <v/>
      </c>
      <c r="I1067" s="44">
        <f>IF(H1067="","",H1067*'Parâmetros'!$B$6)</f>
        <v/>
      </c>
      <c r="J1067" s="44">
        <f>IF(H1067="","",H1067*'Parâmetros'!$B$7)</f>
        <v/>
      </c>
      <c r="K1067" s="44">
        <f>IF(H1067="","",H1067*'Parâmetros'!$B$8)</f>
        <v/>
      </c>
      <c r="L1067" s="44">
        <f>IF(H1067="","",IF('Parâmetros'!$B$5="Conservador",I1067,IF('Parâmetros'!$B$5="Otimista",K1067,J1067)))</f>
        <v/>
      </c>
      <c r="M1067" s="46">
        <f>IF(B1067="","",IF(COUNTIFS('Histórico'!$B$6:$B$305,B1067,'Histórico'!$J$6:$J$305,"&lt;&gt;")&gt;='Parâmetros'!$B$10,AVERAGEIFS('Histórico'!$K$6:$K$305,'Histórico'!$B$6:$B$305,B1067,'Histórico'!$J$6:$J$305,"&lt;&gt;"),'Parâmetros'!$B$9))</f>
        <v/>
      </c>
      <c r="N1067" s="44">
        <f>IF(L1067="","",MAX(0,L1067*(1-M1067)))</f>
        <v/>
      </c>
      <c r="O1067" s="44">
        <f>IF(L1067="","",L1067*(1+M1067))</f>
        <v/>
      </c>
      <c r="P1067" s="44">
        <f>IF(L1067="","",IF(INDEX('Parâmetros'!$E$18:$E$117,MATCH(B1067,'Parâmetros'!$A$18:$A$117,0))="","",INDEX('Parâmetros'!$E$18:$E$117,MATCH(B1067,'Parâmetros'!$A$18:$A$117,0))+N(INDEX('Parâmetros'!$F$18:$F$117,MATCH(B1067,'Parâmetros'!$A$18:$A$117,0)))-SUMIFS($L$6:L1067,$B$6:B1067,B1067,$A$6:A1067,"&lt;="&amp;A1067)))</f>
        <v/>
      </c>
      <c r="Q1067" s="44">
        <f>IF(P1067="","",MAX(0,-P1067))</f>
        <v/>
      </c>
      <c r="R1067" s="43">
        <f>IF(B1067="","",IF(L1067="","SEM BASE",IF(P1067="","ESTOQUE NÃO INFORMADO",IF(P1067&lt;0,"RUPTURA PREVISTA",IF(D1067="Sem histórico","USAR DEMANDA INICIAL",IF(D1067="Histórico insuficiente","HISTÓRICO INSUFICIENTE","OK"))))))</f>
        <v/>
      </c>
    </row>
    <row r="1068">
      <c r="A1068" s="42">
        <f>IF(B1068="","",EDATE(EOMONTH('Parâmetros'!$B$2,0)+1,MOD(ROW()-6,12)))</f>
        <v/>
      </c>
      <c r="B106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68" s="43">
        <f>IF(B1068="","",INDEX('Parâmetros'!$B$18:$B$117,MATCH(B1068,'Parâmetros'!$A$18:$A$117,0)))</f>
        <v/>
      </c>
      <c r="D1068" s="43">
        <f>IF(B1068="","",INDEX('Parâmetros'!$I$18:$I$117,MATCH(B1068,'Parâmetros'!$A$18:$A$117,0)))</f>
        <v/>
      </c>
      <c r="E1068" s="44">
        <f>IF(B1068="","",IF(COUNTIFS('Histórico'!$B$6:$B$305,B1068,'Histórico'!$A$6:$A$305,"&gt;="&amp;EDATE(EOMONTH('Parâmetros'!$B$2,0)+1,-'Parâmetros'!$B$4),'Histórico'!$A$6:$A$305,"&lt;="&amp;'Parâmetros'!$B$2,'Histórico'!$L$6:$L$305,"OK")&gt;='Parâmetros'!$B$11,AVERAGEIFS('Histórico'!$H$6:$H$305,'Histórico'!$B$6:$B$305,B1068,'Histórico'!$A$6:$A$305,"&gt;="&amp;EDATE(EOMONTH('Parâmetros'!$B$2,0)+1,-'Parâmetros'!$B$4),'Histórico'!$A$6:$A$305,"&lt;="&amp;'Parâmetros'!$B$2,'Histórico'!$L$6:$L$305,"OK"),IF(INDEX('Parâmetros'!$G$18:$G$117,MATCH(B1068,'Parâmetros'!$A$18:$A$117,0))="","",INDEX('Parâmetros'!$G$18:$G$117,MATCH(B1068,'Parâmetros'!$A$18:$A$117,0)))))</f>
        <v/>
      </c>
      <c r="F1068" s="45">
        <f>IF(B1068="","",IF(COUNTIFS('Histórico'!$B$6:$B$305,B1068,'Histórico'!$L$6:$L$305,"OK",'Histórico'!$M$6:$M$305,MONTH(A1068),'Histórico'!$A$6:$A$305,"&lt;="&amp;'Parâmetros'!$B$2)&gt;='Parâmetros'!$B$12,MAX('Parâmetros'!$B$13,MIN('Parâmetros'!$B$14,IFERROR(AVERAGEIFS('Histórico'!$H$6:$H$305,'Histórico'!$B$6:$B$305,B1068,'Histórico'!$L$6:$L$305,"OK",'Histórico'!$M$6:$M$305,MONTH(A1068),'Histórico'!$A$6:$A$305,"&lt;="&amp;'Parâmetros'!$B$2)/AVERAGEIFS('Histórico'!$H$6:$H$305,'Histórico'!$B$6:$B$305,B1068,'Histórico'!$L$6:$L$305,"OK",'Histórico'!$A$6:$A$305,"&lt;="&amp;'Parâmetros'!$B$2),1))),1))</f>
        <v/>
      </c>
      <c r="G1068" s="45">
        <f>IF(OR(A1068="",B1068=""),"",MAX(0.1,1+SUMPRODUCT(--('Eventos'!$B$6:$B$105&lt;=EOMONTH(A1068,0)),--('Eventos'!$C$6:$C$105&gt;=A1068),--((('Eventos'!$D$6:$D$105=B1068)+('Eventos'!$D$6:$D$105="TODOS"))&gt;0),--('Eventos'!$G$6:$G$105="Ativo"),--('Eventos'!$I$6:$I$105="OK"),'Eventos'!$F$6:$F$105)))</f>
        <v/>
      </c>
      <c r="H1068" s="44">
        <f>IF(OR(B1068="",E1068=""),"",MAX(0,E1068*F1068*G1068))</f>
        <v/>
      </c>
      <c r="I1068" s="44">
        <f>IF(H1068="","",H1068*'Parâmetros'!$B$6)</f>
        <v/>
      </c>
      <c r="J1068" s="44">
        <f>IF(H1068="","",H1068*'Parâmetros'!$B$7)</f>
        <v/>
      </c>
      <c r="K1068" s="44">
        <f>IF(H1068="","",H1068*'Parâmetros'!$B$8)</f>
        <v/>
      </c>
      <c r="L1068" s="44">
        <f>IF(H1068="","",IF('Parâmetros'!$B$5="Conservador",I1068,IF('Parâmetros'!$B$5="Otimista",K1068,J1068)))</f>
        <v/>
      </c>
      <c r="M1068" s="46">
        <f>IF(B1068="","",IF(COUNTIFS('Histórico'!$B$6:$B$305,B1068,'Histórico'!$J$6:$J$305,"&lt;&gt;")&gt;='Parâmetros'!$B$10,AVERAGEIFS('Histórico'!$K$6:$K$305,'Histórico'!$B$6:$B$305,B1068,'Histórico'!$J$6:$J$305,"&lt;&gt;"),'Parâmetros'!$B$9))</f>
        <v/>
      </c>
      <c r="N1068" s="44">
        <f>IF(L1068="","",MAX(0,L1068*(1-M1068)))</f>
        <v/>
      </c>
      <c r="O1068" s="44">
        <f>IF(L1068="","",L1068*(1+M1068))</f>
        <v/>
      </c>
      <c r="P1068" s="44">
        <f>IF(L1068="","",IF(INDEX('Parâmetros'!$E$18:$E$117,MATCH(B1068,'Parâmetros'!$A$18:$A$117,0))="","",INDEX('Parâmetros'!$E$18:$E$117,MATCH(B1068,'Parâmetros'!$A$18:$A$117,0))+N(INDEX('Parâmetros'!$F$18:$F$117,MATCH(B1068,'Parâmetros'!$A$18:$A$117,0)))-SUMIFS($L$6:L1068,$B$6:B1068,B1068,$A$6:A1068,"&lt;="&amp;A1068)))</f>
        <v/>
      </c>
      <c r="Q1068" s="44">
        <f>IF(P1068="","",MAX(0,-P1068))</f>
        <v/>
      </c>
      <c r="R1068" s="43">
        <f>IF(B1068="","",IF(L1068="","SEM BASE",IF(P1068="","ESTOQUE NÃO INFORMADO",IF(P1068&lt;0,"RUPTURA PREVISTA",IF(D1068="Sem histórico","USAR DEMANDA INICIAL",IF(D1068="Histórico insuficiente","HISTÓRICO INSUFICIENTE","OK"))))))</f>
        <v/>
      </c>
    </row>
    <row r="1069">
      <c r="A1069" s="42">
        <f>IF(B1069="","",EDATE(EOMONTH('Parâmetros'!$B$2,0)+1,MOD(ROW()-6,12)))</f>
        <v/>
      </c>
      <c r="B106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69" s="43">
        <f>IF(B1069="","",INDEX('Parâmetros'!$B$18:$B$117,MATCH(B1069,'Parâmetros'!$A$18:$A$117,0)))</f>
        <v/>
      </c>
      <c r="D1069" s="43">
        <f>IF(B1069="","",INDEX('Parâmetros'!$I$18:$I$117,MATCH(B1069,'Parâmetros'!$A$18:$A$117,0)))</f>
        <v/>
      </c>
      <c r="E1069" s="44">
        <f>IF(B1069="","",IF(COUNTIFS('Histórico'!$B$6:$B$305,B1069,'Histórico'!$A$6:$A$305,"&gt;="&amp;EDATE(EOMONTH('Parâmetros'!$B$2,0)+1,-'Parâmetros'!$B$4),'Histórico'!$A$6:$A$305,"&lt;="&amp;'Parâmetros'!$B$2,'Histórico'!$L$6:$L$305,"OK")&gt;='Parâmetros'!$B$11,AVERAGEIFS('Histórico'!$H$6:$H$305,'Histórico'!$B$6:$B$305,B1069,'Histórico'!$A$6:$A$305,"&gt;="&amp;EDATE(EOMONTH('Parâmetros'!$B$2,0)+1,-'Parâmetros'!$B$4),'Histórico'!$A$6:$A$305,"&lt;="&amp;'Parâmetros'!$B$2,'Histórico'!$L$6:$L$305,"OK"),IF(INDEX('Parâmetros'!$G$18:$G$117,MATCH(B1069,'Parâmetros'!$A$18:$A$117,0))="","",INDEX('Parâmetros'!$G$18:$G$117,MATCH(B1069,'Parâmetros'!$A$18:$A$117,0)))))</f>
        <v/>
      </c>
      <c r="F1069" s="45">
        <f>IF(B1069="","",IF(COUNTIFS('Histórico'!$B$6:$B$305,B1069,'Histórico'!$L$6:$L$305,"OK",'Histórico'!$M$6:$M$305,MONTH(A1069),'Histórico'!$A$6:$A$305,"&lt;="&amp;'Parâmetros'!$B$2)&gt;='Parâmetros'!$B$12,MAX('Parâmetros'!$B$13,MIN('Parâmetros'!$B$14,IFERROR(AVERAGEIFS('Histórico'!$H$6:$H$305,'Histórico'!$B$6:$B$305,B1069,'Histórico'!$L$6:$L$305,"OK",'Histórico'!$M$6:$M$305,MONTH(A1069),'Histórico'!$A$6:$A$305,"&lt;="&amp;'Parâmetros'!$B$2)/AVERAGEIFS('Histórico'!$H$6:$H$305,'Histórico'!$B$6:$B$305,B1069,'Histórico'!$L$6:$L$305,"OK",'Histórico'!$A$6:$A$305,"&lt;="&amp;'Parâmetros'!$B$2),1))),1))</f>
        <v/>
      </c>
      <c r="G1069" s="45">
        <f>IF(OR(A1069="",B1069=""),"",MAX(0.1,1+SUMPRODUCT(--('Eventos'!$B$6:$B$105&lt;=EOMONTH(A1069,0)),--('Eventos'!$C$6:$C$105&gt;=A1069),--((('Eventos'!$D$6:$D$105=B1069)+('Eventos'!$D$6:$D$105="TODOS"))&gt;0),--('Eventos'!$G$6:$G$105="Ativo"),--('Eventos'!$I$6:$I$105="OK"),'Eventos'!$F$6:$F$105)))</f>
        <v/>
      </c>
      <c r="H1069" s="44">
        <f>IF(OR(B1069="",E1069=""),"",MAX(0,E1069*F1069*G1069))</f>
        <v/>
      </c>
      <c r="I1069" s="44">
        <f>IF(H1069="","",H1069*'Parâmetros'!$B$6)</f>
        <v/>
      </c>
      <c r="J1069" s="44">
        <f>IF(H1069="","",H1069*'Parâmetros'!$B$7)</f>
        <v/>
      </c>
      <c r="K1069" s="44">
        <f>IF(H1069="","",H1069*'Parâmetros'!$B$8)</f>
        <v/>
      </c>
      <c r="L1069" s="44">
        <f>IF(H1069="","",IF('Parâmetros'!$B$5="Conservador",I1069,IF('Parâmetros'!$B$5="Otimista",K1069,J1069)))</f>
        <v/>
      </c>
      <c r="M1069" s="46">
        <f>IF(B1069="","",IF(COUNTIFS('Histórico'!$B$6:$B$305,B1069,'Histórico'!$J$6:$J$305,"&lt;&gt;")&gt;='Parâmetros'!$B$10,AVERAGEIFS('Histórico'!$K$6:$K$305,'Histórico'!$B$6:$B$305,B1069,'Histórico'!$J$6:$J$305,"&lt;&gt;"),'Parâmetros'!$B$9))</f>
        <v/>
      </c>
      <c r="N1069" s="44">
        <f>IF(L1069="","",MAX(0,L1069*(1-M1069)))</f>
        <v/>
      </c>
      <c r="O1069" s="44">
        <f>IF(L1069="","",L1069*(1+M1069))</f>
        <v/>
      </c>
      <c r="P1069" s="44">
        <f>IF(L1069="","",IF(INDEX('Parâmetros'!$E$18:$E$117,MATCH(B1069,'Parâmetros'!$A$18:$A$117,0))="","",INDEX('Parâmetros'!$E$18:$E$117,MATCH(B1069,'Parâmetros'!$A$18:$A$117,0))+N(INDEX('Parâmetros'!$F$18:$F$117,MATCH(B1069,'Parâmetros'!$A$18:$A$117,0)))-SUMIFS($L$6:L1069,$B$6:B1069,B1069,$A$6:A1069,"&lt;="&amp;A1069)))</f>
        <v/>
      </c>
      <c r="Q1069" s="44">
        <f>IF(P1069="","",MAX(0,-P1069))</f>
        <v/>
      </c>
      <c r="R1069" s="43">
        <f>IF(B1069="","",IF(L1069="","SEM BASE",IF(P1069="","ESTOQUE NÃO INFORMADO",IF(P1069&lt;0,"RUPTURA PREVISTA",IF(D1069="Sem histórico","USAR DEMANDA INICIAL",IF(D1069="Histórico insuficiente","HISTÓRICO INSUFICIENTE","OK"))))))</f>
        <v/>
      </c>
    </row>
    <row r="1070">
      <c r="A1070" s="42">
        <f>IF(B1070="","",EDATE(EOMONTH('Parâmetros'!$B$2,0)+1,MOD(ROW()-6,12)))</f>
        <v/>
      </c>
      <c r="B107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70" s="43">
        <f>IF(B1070="","",INDEX('Parâmetros'!$B$18:$B$117,MATCH(B1070,'Parâmetros'!$A$18:$A$117,0)))</f>
        <v/>
      </c>
      <c r="D1070" s="43">
        <f>IF(B1070="","",INDEX('Parâmetros'!$I$18:$I$117,MATCH(B1070,'Parâmetros'!$A$18:$A$117,0)))</f>
        <v/>
      </c>
      <c r="E1070" s="44">
        <f>IF(B1070="","",IF(COUNTIFS('Histórico'!$B$6:$B$305,B1070,'Histórico'!$A$6:$A$305,"&gt;="&amp;EDATE(EOMONTH('Parâmetros'!$B$2,0)+1,-'Parâmetros'!$B$4),'Histórico'!$A$6:$A$305,"&lt;="&amp;'Parâmetros'!$B$2,'Histórico'!$L$6:$L$305,"OK")&gt;='Parâmetros'!$B$11,AVERAGEIFS('Histórico'!$H$6:$H$305,'Histórico'!$B$6:$B$305,B1070,'Histórico'!$A$6:$A$305,"&gt;="&amp;EDATE(EOMONTH('Parâmetros'!$B$2,0)+1,-'Parâmetros'!$B$4),'Histórico'!$A$6:$A$305,"&lt;="&amp;'Parâmetros'!$B$2,'Histórico'!$L$6:$L$305,"OK"),IF(INDEX('Parâmetros'!$G$18:$G$117,MATCH(B1070,'Parâmetros'!$A$18:$A$117,0))="","",INDEX('Parâmetros'!$G$18:$G$117,MATCH(B1070,'Parâmetros'!$A$18:$A$117,0)))))</f>
        <v/>
      </c>
      <c r="F1070" s="45">
        <f>IF(B1070="","",IF(COUNTIFS('Histórico'!$B$6:$B$305,B1070,'Histórico'!$L$6:$L$305,"OK",'Histórico'!$M$6:$M$305,MONTH(A1070),'Histórico'!$A$6:$A$305,"&lt;="&amp;'Parâmetros'!$B$2)&gt;='Parâmetros'!$B$12,MAX('Parâmetros'!$B$13,MIN('Parâmetros'!$B$14,IFERROR(AVERAGEIFS('Histórico'!$H$6:$H$305,'Histórico'!$B$6:$B$305,B1070,'Histórico'!$L$6:$L$305,"OK",'Histórico'!$M$6:$M$305,MONTH(A1070),'Histórico'!$A$6:$A$305,"&lt;="&amp;'Parâmetros'!$B$2)/AVERAGEIFS('Histórico'!$H$6:$H$305,'Histórico'!$B$6:$B$305,B1070,'Histórico'!$L$6:$L$305,"OK",'Histórico'!$A$6:$A$305,"&lt;="&amp;'Parâmetros'!$B$2),1))),1))</f>
        <v/>
      </c>
      <c r="G1070" s="45">
        <f>IF(OR(A1070="",B1070=""),"",MAX(0.1,1+SUMPRODUCT(--('Eventos'!$B$6:$B$105&lt;=EOMONTH(A1070,0)),--('Eventos'!$C$6:$C$105&gt;=A1070),--((('Eventos'!$D$6:$D$105=B1070)+('Eventos'!$D$6:$D$105="TODOS"))&gt;0),--('Eventos'!$G$6:$G$105="Ativo"),--('Eventos'!$I$6:$I$105="OK"),'Eventos'!$F$6:$F$105)))</f>
        <v/>
      </c>
      <c r="H1070" s="44">
        <f>IF(OR(B1070="",E1070=""),"",MAX(0,E1070*F1070*G1070))</f>
        <v/>
      </c>
      <c r="I1070" s="44">
        <f>IF(H1070="","",H1070*'Parâmetros'!$B$6)</f>
        <v/>
      </c>
      <c r="J1070" s="44">
        <f>IF(H1070="","",H1070*'Parâmetros'!$B$7)</f>
        <v/>
      </c>
      <c r="K1070" s="44">
        <f>IF(H1070="","",H1070*'Parâmetros'!$B$8)</f>
        <v/>
      </c>
      <c r="L1070" s="44">
        <f>IF(H1070="","",IF('Parâmetros'!$B$5="Conservador",I1070,IF('Parâmetros'!$B$5="Otimista",K1070,J1070)))</f>
        <v/>
      </c>
      <c r="M1070" s="46">
        <f>IF(B1070="","",IF(COUNTIFS('Histórico'!$B$6:$B$305,B1070,'Histórico'!$J$6:$J$305,"&lt;&gt;")&gt;='Parâmetros'!$B$10,AVERAGEIFS('Histórico'!$K$6:$K$305,'Histórico'!$B$6:$B$305,B1070,'Histórico'!$J$6:$J$305,"&lt;&gt;"),'Parâmetros'!$B$9))</f>
        <v/>
      </c>
      <c r="N1070" s="44">
        <f>IF(L1070="","",MAX(0,L1070*(1-M1070)))</f>
        <v/>
      </c>
      <c r="O1070" s="44">
        <f>IF(L1070="","",L1070*(1+M1070))</f>
        <v/>
      </c>
      <c r="P1070" s="44">
        <f>IF(L1070="","",IF(INDEX('Parâmetros'!$E$18:$E$117,MATCH(B1070,'Parâmetros'!$A$18:$A$117,0))="","",INDEX('Parâmetros'!$E$18:$E$117,MATCH(B1070,'Parâmetros'!$A$18:$A$117,0))+N(INDEX('Parâmetros'!$F$18:$F$117,MATCH(B1070,'Parâmetros'!$A$18:$A$117,0)))-SUMIFS($L$6:L1070,$B$6:B1070,B1070,$A$6:A1070,"&lt;="&amp;A1070)))</f>
        <v/>
      </c>
      <c r="Q1070" s="44">
        <f>IF(P1070="","",MAX(0,-P1070))</f>
        <v/>
      </c>
      <c r="R1070" s="43">
        <f>IF(B1070="","",IF(L1070="","SEM BASE",IF(P1070="","ESTOQUE NÃO INFORMADO",IF(P1070&lt;0,"RUPTURA PREVISTA",IF(D1070="Sem histórico","USAR DEMANDA INICIAL",IF(D1070="Histórico insuficiente","HISTÓRICO INSUFICIENTE","OK"))))))</f>
        <v/>
      </c>
    </row>
    <row r="1071">
      <c r="A1071" s="42">
        <f>IF(B1071="","",EDATE(EOMONTH('Parâmetros'!$B$2,0)+1,MOD(ROW()-6,12)))</f>
        <v/>
      </c>
      <c r="B107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71" s="43">
        <f>IF(B1071="","",INDEX('Parâmetros'!$B$18:$B$117,MATCH(B1071,'Parâmetros'!$A$18:$A$117,0)))</f>
        <v/>
      </c>
      <c r="D1071" s="43">
        <f>IF(B1071="","",INDEX('Parâmetros'!$I$18:$I$117,MATCH(B1071,'Parâmetros'!$A$18:$A$117,0)))</f>
        <v/>
      </c>
      <c r="E1071" s="44">
        <f>IF(B1071="","",IF(COUNTIFS('Histórico'!$B$6:$B$305,B1071,'Histórico'!$A$6:$A$305,"&gt;="&amp;EDATE(EOMONTH('Parâmetros'!$B$2,0)+1,-'Parâmetros'!$B$4),'Histórico'!$A$6:$A$305,"&lt;="&amp;'Parâmetros'!$B$2,'Histórico'!$L$6:$L$305,"OK")&gt;='Parâmetros'!$B$11,AVERAGEIFS('Histórico'!$H$6:$H$305,'Histórico'!$B$6:$B$305,B1071,'Histórico'!$A$6:$A$305,"&gt;="&amp;EDATE(EOMONTH('Parâmetros'!$B$2,0)+1,-'Parâmetros'!$B$4),'Histórico'!$A$6:$A$305,"&lt;="&amp;'Parâmetros'!$B$2,'Histórico'!$L$6:$L$305,"OK"),IF(INDEX('Parâmetros'!$G$18:$G$117,MATCH(B1071,'Parâmetros'!$A$18:$A$117,0))="","",INDEX('Parâmetros'!$G$18:$G$117,MATCH(B1071,'Parâmetros'!$A$18:$A$117,0)))))</f>
        <v/>
      </c>
      <c r="F1071" s="45">
        <f>IF(B1071="","",IF(COUNTIFS('Histórico'!$B$6:$B$305,B1071,'Histórico'!$L$6:$L$305,"OK",'Histórico'!$M$6:$M$305,MONTH(A1071),'Histórico'!$A$6:$A$305,"&lt;="&amp;'Parâmetros'!$B$2)&gt;='Parâmetros'!$B$12,MAX('Parâmetros'!$B$13,MIN('Parâmetros'!$B$14,IFERROR(AVERAGEIFS('Histórico'!$H$6:$H$305,'Histórico'!$B$6:$B$305,B1071,'Histórico'!$L$6:$L$305,"OK",'Histórico'!$M$6:$M$305,MONTH(A1071),'Histórico'!$A$6:$A$305,"&lt;="&amp;'Parâmetros'!$B$2)/AVERAGEIFS('Histórico'!$H$6:$H$305,'Histórico'!$B$6:$B$305,B1071,'Histórico'!$L$6:$L$305,"OK",'Histórico'!$A$6:$A$305,"&lt;="&amp;'Parâmetros'!$B$2),1))),1))</f>
        <v/>
      </c>
      <c r="G1071" s="45">
        <f>IF(OR(A1071="",B1071=""),"",MAX(0.1,1+SUMPRODUCT(--('Eventos'!$B$6:$B$105&lt;=EOMONTH(A1071,0)),--('Eventos'!$C$6:$C$105&gt;=A1071),--((('Eventos'!$D$6:$D$105=B1071)+('Eventos'!$D$6:$D$105="TODOS"))&gt;0),--('Eventos'!$G$6:$G$105="Ativo"),--('Eventos'!$I$6:$I$105="OK"),'Eventos'!$F$6:$F$105)))</f>
        <v/>
      </c>
      <c r="H1071" s="44">
        <f>IF(OR(B1071="",E1071=""),"",MAX(0,E1071*F1071*G1071))</f>
        <v/>
      </c>
      <c r="I1071" s="44">
        <f>IF(H1071="","",H1071*'Parâmetros'!$B$6)</f>
        <v/>
      </c>
      <c r="J1071" s="44">
        <f>IF(H1071="","",H1071*'Parâmetros'!$B$7)</f>
        <v/>
      </c>
      <c r="K1071" s="44">
        <f>IF(H1071="","",H1071*'Parâmetros'!$B$8)</f>
        <v/>
      </c>
      <c r="L1071" s="44">
        <f>IF(H1071="","",IF('Parâmetros'!$B$5="Conservador",I1071,IF('Parâmetros'!$B$5="Otimista",K1071,J1071)))</f>
        <v/>
      </c>
      <c r="M1071" s="46">
        <f>IF(B1071="","",IF(COUNTIFS('Histórico'!$B$6:$B$305,B1071,'Histórico'!$J$6:$J$305,"&lt;&gt;")&gt;='Parâmetros'!$B$10,AVERAGEIFS('Histórico'!$K$6:$K$305,'Histórico'!$B$6:$B$305,B1071,'Histórico'!$J$6:$J$305,"&lt;&gt;"),'Parâmetros'!$B$9))</f>
        <v/>
      </c>
      <c r="N1071" s="44">
        <f>IF(L1071="","",MAX(0,L1071*(1-M1071)))</f>
        <v/>
      </c>
      <c r="O1071" s="44">
        <f>IF(L1071="","",L1071*(1+M1071))</f>
        <v/>
      </c>
      <c r="P1071" s="44">
        <f>IF(L1071="","",IF(INDEX('Parâmetros'!$E$18:$E$117,MATCH(B1071,'Parâmetros'!$A$18:$A$117,0))="","",INDEX('Parâmetros'!$E$18:$E$117,MATCH(B1071,'Parâmetros'!$A$18:$A$117,0))+N(INDEX('Parâmetros'!$F$18:$F$117,MATCH(B1071,'Parâmetros'!$A$18:$A$117,0)))-SUMIFS($L$6:L1071,$B$6:B1071,B1071,$A$6:A1071,"&lt;="&amp;A1071)))</f>
        <v/>
      </c>
      <c r="Q1071" s="44">
        <f>IF(P1071="","",MAX(0,-P1071))</f>
        <v/>
      </c>
      <c r="R1071" s="43">
        <f>IF(B1071="","",IF(L1071="","SEM BASE",IF(P1071="","ESTOQUE NÃO INFORMADO",IF(P1071&lt;0,"RUPTURA PREVISTA",IF(D1071="Sem histórico","USAR DEMANDA INICIAL",IF(D1071="Histórico insuficiente","HISTÓRICO INSUFICIENTE","OK"))))))</f>
        <v/>
      </c>
    </row>
    <row r="1072">
      <c r="A1072" s="42">
        <f>IF(B1072="","",EDATE(EOMONTH('Parâmetros'!$B$2,0)+1,MOD(ROW()-6,12)))</f>
        <v/>
      </c>
      <c r="B107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72" s="43">
        <f>IF(B1072="","",INDEX('Parâmetros'!$B$18:$B$117,MATCH(B1072,'Parâmetros'!$A$18:$A$117,0)))</f>
        <v/>
      </c>
      <c r="D1072" s="43">
        <f>IF(B1072="","",INDEX('Parâmetros'!$I$18:$I$117,MATCH(B1072,'Parâmetros'!$A$18:$A$117,0)))</f>
        <v/>
      </c>
      <c r="E1072" s="44">
        <f>IF(B1072="","",IF(COUNTIFS('Histórico'!$B$6:$B$305,B1072,'Histórico'!$A$6:$A$305,"&gt;="&amp;EDATE(EOMONTH('Parâmetros'!$B$2,0)+1,-'Parâmetros'!$B$4),'Histórico'!$A$6:$A$305,"&lt;="&amp;'Parâmetros'!$B$2,'Histórico'!$L$6:$L$305,"OK")&gt;='Parâmetros'!$B$11,AVERAGEIFS('Histórico'!$H$6:$H$305,'Histórico'!$B$6:$B$305,B1072,'Histórico'!$A$6:$A$305,"&gt;="&amp;EDATE(EOMONTH('Parâmetros'!$B$2,0)+1,-'Parâmetros'!$B$4),'Histórico'!$A$6:$A$305,"&lt;="&amp;'Parâmetros'!$B$2,'Histórico'!$L$6:$L$305,"OK"),IF(INDEX('Parâmetros'!$G$18:$G$117,MATCH(B1072,'Parâmetros'!$A$18:$A$117,0))="","",INDEX('Parâmetros'!$G$18:$G$117,MATCH(B1072,'Parâmetros'!$A$18:$A$117,0)))))</f>
        <v/>
      </c>
      <c r="F1072" s="45">
        <f>IF(B1072="","",IF(COUNTIFS('Histórico'!$B$6:$B$305,B1072,'Histórico'!$L$6:$L$305,"OK",'Histórico'!$M$6:$M$305,MONTH(A1072),'Histórico'!$A$6:$A$305,"&lt;="&amp;'Parâmetros'!$B$2)&gt;='Parâmetros'!$B$12,MAX('Parâmetros'!$B$13,MIN('Parâmetros'!$B$14,IFERROR(AVERAGEIFS('Histórico'!$H$6:$H$305,'Histórico'!$B$6:$B$305,B1072,'Histórico'!$L$6:$L$305,"OK",'Histórico'!$M$6:$M$305,MONTH(A1072),'Histórico'!$A$6:$A$305,"&lt;="&amp;'Parâmetros'!$B$2)/AVERAGEIFS('Histórico'!$H$6:$H$305,'Histórico'!$B$6:$B$305,B1072,'Histórico'!$L$6:$L$305,"OK",'Histórico'!$A$6:$A$305,"&lt;="&amp;'Parâmetros'!$B$2),1))),1))</f>
        <v/>
      </c>
      <c r="G1072" s="45">
        <f>IF(OR(A1072="",B1072=""),"",MAX(0.1,1+SUMPRODUCT(--('Eventos'!$B$6:$B$105&lt;=EOMONTH(A1072,0)),--('Eventos'!$C$6:$C$105&gt;=A1072),--((('Eventos'!$D$6:$D$105=B1072)+('Eventos'!$D$6:$D$105="TODOS"))&gt;0),--('Eventos'!$G$6:$G$105="Ativo"),--('Eventos'!$I$6:$I$105="OK"),'Eventos'!$F$6:$F$105)))</f>
        <v/>
      </c>
      <c r="H1072" s="44">
        <f>IF(OR(B1072="",E1072=""),"",MAX(0,E1072*F1072*G1072))</f>
        <v/>
      </c>
      <c r="I1072" s="44">
        <f>IF(H1072="","",H1072*'Parâmetros'!$B$6)</f>
        <v/>
      </c>
      <c r="J1072" s="44">
        <f>IF(H1072="","",H1072*'Parâmetros'!$B$7)</f>
        <v/>
      </c>
      <c r="K1072" s="44">
        <f>IF(H1072="","",H1072*'Parâmetros'!$B$8)</f>
        <v/>
      </c>
      <c r="L1072" s="44">
        <f>IF(H1072="","",IF('Parâmetros'!$B$5="Conservador",I1072,IF('Parâmetros'!$B$5="Otimista",K1072,J1072)))</f>
        <v/>
      </c>
      <c r="M1072" s="46">
        <f>IF(B1072="","",IF(COUNTIFS('Histórico'!$B$6:$B$305,B1072,'Histórico'!$J$6:$J$305,"&lt;&gt;")&gt;='Parâmetros'!$B$10,AVERAGEIFS('Histórico'!$K$6:$K$305,'Histórico'!$B$6:$B$305,B1072,'Histórico'!$J$6:$J$305,"&lt;&gt;"),'Parâmetros'!$B$9))</f>
        <v/>
      </c>
      <c r="N1072" s="44">
        <f>IF(L1072="","",MAX(0,L1072*(1-M1072)))</f>
        <v/>
      </c>
      <c r="O1072" s="44">
        <f>IF(L1072="","",L1072*(1+M1072))</f>
        <v/>
      </c>
      <c r="P1072" s="44">
        <f>IF(L1072="","",IF(INDEX('Parâmetros'!$E$18:$E$117,MATCH(B1072,'Parâmetros'!$A$18:$A$117,0))="","",INDEX('Parâmetros'!$E$18:$E$117,MATCH(B1072,'Parâmetros'!$A$18:$A$117,0))+N(INDEX('Parâmetros'!$F$18:$F$117,MATCH(B1072,'Parâmetros'!$A$18:$A$117,0)))-SUMIFS($L$6:L1072,$B$6:B1072,B1072,$A$6:A1072,"&lt;="&amp;A1072)))</f>
        <v/>
      </c>
      <c r="Q1072" s="44">
        <f>IF(P1072="","",MAX(0,-P1072))</f>
        <v/>
      </c>
      <c r="R1072" s="43">
        <f>IF(B1072="","",IF(L1072="","SEM BASE",IF(P1072="","ESTOQUE NÃO INFORMADO",IF(P1072&lt;0,"RUPTURA PREVISTA",IF(D1072="Sem histórico","USAR DEMANDA INICIAL",IF(D1072="Histórico insuficiente","HISTÓRICO INSUFICIENTE","OK"))))))</f>
        <v/>
      </c>
    </row>
    <row r="1073">
      <c r="A1073" s="42">
        <f>IF(B1073="","",EDATE(EOMONTH('Parâmetros'!$B$2,0)+1,MOD(ROW()-6,12)))</f>
        <v/>
      </c>
      <c r="B107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73" s="43">
        <f>IF(B1073="","",INDEX('Parâmetros'!$B$18:$B$117,MATCH(B1073,'Parâmetros'!$A$18:$A$117,0)))</f>
        <v/>
      </c>
      <c r="D1073" s="43">
        <f>IF(B1073="","",INDEX('Parâmetros'!$I$18:$I$117,MATCH(B1073,'Parâmetros'!$A$18:$A$117,0)))</f>
        <v/>
      </c>
      <c r="E1073" s="44">
        <f>IF(B1073="","",IF(COUNTIFS('Histórico'!$B$6:$B$305,B1073,'Histórico'!$A$6:$A$305,"&gt;="&amp;EDATE(EOMONTH('Parâmetros'!$B$2,0)+1,-'Parâmetros'!$B$4),'Histórico'!$A$6:$A$305,"&lt;="&amp;'Parâmetros'!$B$2,'Histórico'!$L$6:$L$305,"OK")&gt;='Parâmetros'!$B$11,AVERAGEIFS('Histórico'!$H$6:$H$305,'Histórico'!$B$6:$B$305,B1073,'Histórico'!$A$6:$A$305,"&gt;="&amp;EDATE(EOMONTH('Parâmetros'!$B$2,0)+1,-'Parâmetros'!$B$4),'Histórico'!$A$6:$A$305,"&lt;="&amp;'Parâmetros'!$B$2,'Histórico'!$L$6:$L$305,"OK"),IF(INDEX('Parâmetros'!$G$18:$G$117,MATCH(B1073,'Parâmetros'!$A$18:$A$117,0))="","",INDEX('Parâmetros'!$G$18:$G$117,MATCH(B1073,'Parâmetros'!$A$18:$A$117,0)))))</f>
        <v/>
      </c>
      <c r="F1073" s="45">
        <f>IF(B1073="","",IF(COUNTIFS('Histórico'!$B$6:$B$305,B1073,'Histórico'!$L$6:$L$305,"OK",'Histórico'!$M$6:$M$305,MONTH(A1073),'Histórico'!$A$6:$A$305,"&lt;="&amp;'Parâmetros'!$B$2)&gt;='Parâmetros'!$B$12,MAX('Parâmetros'!$B$13,MIN('Parâmetros'!$B$14,IFERROR(AVERAGEIFS('Histórico'!$H$6:$H$305,'Histórico'!$B$6:$B$305,B1073,'Histórico'!$L$6:$L$305,"OK",'Histórico'!$M$6:$M$305,MONTH(A1073),'Histórico'!$A$6:$A$305,"&lt;="&amp;'Parâmetros'!$B$2)/AVERAGEIFS('Histórico'!$H$6:$H$305,'Histórico'!$B$6:$B$305,B1073,'Histórico'!$L$6:$L$305,"OK",'Histórico'!$A$6:$A$305,"&lt;="&amp;'Parâmetros'!$B$2),1))),1))</f>
        <v/>
      </c>
      <c r="G1073" s="45">
        <f>IF(OR(A1073="",B1073=""),"",MAX(0.1,1+SUMPRODUCT(--('Eventos'!$B$6:$B$105&lt;=EOMONTH(A1073,0)),--('Eventos'!$C$6:$C$105&gt;=A1073),--((('Eventos'!$D$6:$D$105=B1073)+('Eventos'!$D$6:$D$105="TODOS"))&gt;0),--('Eventos'!$G$6:$G$105="Ativo"),--('Eventos'!$I$6:$I$105="OK"),'Eventos'!$F$6:$F$105)))</f>
        <v/>
      </c>
      <c r="H1073" s="44">
        <f>IF(OR(B1073="",E1073=""),"",MAX(0,E1073*F1073*G1073))</f>
        <v/>
      </c>
      <c r="I1073" s="44">
        <f>IF(H1073="","",H1073*'Parâmetros'!$B$6)</f>
        <v/>
      </c>
      <c r="J1073" s="44">
        <f>IF(H1073="","",H1073*'Parâmetros'!$B$7)</f>
        <v/>
      </c>
      <c r="K1073" s="44">
        <f>IF(H1073="","",H1073*'Parâmetros'!$B$8)</f>
        <v/>
      </c>
      <c r="L1073" s="44">
        <f>IF(H1073="","",IF('Parâmetros'!$B$5="Conservador",I1073,IF('Parâmetros'!$B$5="Otimista",K1073,J1073)))</f>
        <v/>
      </c>
      <c r="M1073" s="46">
        <f>IF(B1073="","",IF(COUNTIFS('Histórico'!$B$6:$B$305,B1073,'Histórico'!$J$6:$J$305,"&lt;&gt;")&gt;='Parâmetros'!$B$10,AVERAGEIFS('Histórico'!$K$6:$K$305,'Histórico'!$B$6:$B$305,B1073,'Histórico'!$J$6:$J$305,"&lt;&gt;"),'Parâmetros'!$B$9))</f>
        <v/>
      </c>
      <c r="N1073" s="44">
        <f>IF(L1073="","",MAX(0,L1073*(1-M1073)))</f>
        <v/>
      </c>
      <c r="O1073" s="44">
        <f>IF(L1073="","",L1073*(1+M1073))</f>
        <v/>
      </c>
      <c r="P1073" s="44">
        <f>IF(L1073="","",IF(INDEX('Parâmetros'!$E$18:$E$117,MATCH(B1073,'Parâmetros'!$A$18:$A$117,0))="","",INDEX('Parâmetros'!$E$18:$E$117,MATCH(B1073,'Parâmetros'!$A$18:$A$117,0))+N(INDEX('Parâmetros'!$F$18:$F$117,MATCH(B1073,'Parâmetros'!$A$18:$A$117,0)))-SUMIFS($L$6:L1073,$B$6:B1073,B1073,$A$6:A1073,"&lt;="&amp;A1073)))</f>
        <v/>
      </c>
      <c r="Q1073" s="44">
        <f>IF(P1073="","",MAX(0,-P1073))</f>
        <v/>
      </c>
      <c r="R1073" s="43">
        <f>IF(B1073="","",IF(L1073="","SEM BASE",IF(P1073="","ESTOQUE NÃO INFORMADO",IF(P1073&lt;0,"RUPTURA PREVISTA",IF(D1073="Sem histórico","USAR DEMANDA INICIAL",IF(D1073="Histórico insuficiente","HISTÓRICO INSUFICIENTE","OK"))))))</f>
        <v/>
      </c>
    </row>
    <row r="1074">
      <c r="A1074" s="42">
        <f>IF(B1074="","",EDATE(EOMONTH('Parâmetros'!$B$2,0)+1,MOD(ROW()-6,12)))</f>
        <v/>
      </c>
      <c r="B107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74" s="43">
        <f>IF(B1074="","",INDEX('Parâmetros'!$B$18:$B$117,MATCH(B1074,'Parâmetros'!$A$18:$A$117,0)))</f>
        <v/>
      </c>
      <c r="D1074" s="43">
        <f>IF(B1074="","",INDEX('Parâmetros'!$I$18:$I$117,MATCH(B1074,'Parâmetros'!$A$18:$A$117,0)))</f>
        <v/>
      </c>
      <c r="E1074" s="44">
        <f>IF(B1074="","",IF(COUNTIFS('Histórico'!$B$6:$B$305,B1074,'Histórico'!$A$6:$A$305,"&gt;="&amp;EDATE(EOMONTH('Parâmetros'!$B$2,0)+1,-'Parâmetros'!$B$4),'Histórico'!$A$6:$A$305,"&lt;="&amp;'Parâmetros'!$B$2,'Histórico'!$L$6:$L$305,"OK")&gt;='Parâmetros'!$B$11,AVERAGEIFS('Histórico'!$H$6:$H$305,'Histórico'!$B$6:$B$305,B1074,'Histórico'!$A$6:$A$305,"&gt;="&amp;EDATE(EOMONTH('Parâmetros'!$B$2,0)+1,-'Parâmetros'!$B$4),'Histórico'!$A$6:$A$305,"&lt;="&amp;'Parâmetros'!$B$2,'Histórico'!$L$6:$L$305,"OK"),IF(INDEX('Parâmetros'!$G$18:$G$117,MATCH(B1074,'Parâmetros'!$A$18:$A$117,0))="","",INDEX('Parâmetros'!$G$18:$G$117,MATCH(B1074,'Parâmetros'!$A$18:$A$117,0)))))</f>
        <v/>
      </c>
      <c r="F1074" s="45">
        <f>IF(B1074="","",IF(COUNTIFS('Histórico'!$B$6:$B$305,B1074,'Histórico'!$L$6:$L$305,"OK",'Histórico'!$M$6:$M$305,MONTH(A1074),'Histórico'!$A$6:$A$305,"&lt;="&amp;'Parâmetros'!$B$2)&gt;='Parâmetros'!$B$12,MAX('Parâmetros'!$B$13,MIN('Parâmetros'!$B$14,IFERROR(AVERAGEIFS('Histórico'!$H$6:$H$305,'Histórico'!$B$6:$B$305,B1074,'Histórico'!$L$6:$L$305,"OK",'Histórico'!$M$6:$M$305,MONTH(A1074),'Histórico'!$A$6:$A$305,"&lt;="&amp;'Parâmetros'!$B$2)/AVERAGEIFS('Histórico'!$H$6:$H$305,'Histórico'!$B$6:$B$305,B1074,'Histórico'!$L$6:$L$305,"OK",'Histórico'!$A$6:$A$305,"&lt;="&amp;'Parâmetros'!$B$2),1))),1))</f>
        <v/>
      </c>
      <c r="G1074" s="45">
        <f>IF(OR(A1074="",B1074=""),"",MAX(0.1,1+SUMPRODUCT(--('Eventos'!$B$6:$B$105&lt;=EOMONTH(A1074,0)),--('Eventos'!$C$6:$C$105&gt;=A1074),--((('Eventos'!$D$6:$D$105=B1074)+('Eventos'!$D$6:$D$105="TODOS"))&gt;0),--('Eventos'!$G$6:$G$105="Ativo"),--('Eventos'!$I$6:$I$105="OK"),'Eventos'!$F$6:$F$105)))</f>
        <v/>
      </c>
      <c r="H1074" s="44">
        <f>IF(OR(B1074="",E1074=""),"",MAX(0,E1074*F1074*G1074))</f>
        <v/>
      </c>
      <c r="I1074" s="44">
        <f>IF(H1074="","",H1074*'Parâmetros'!$B$6)</f>
        <v/>
      </c>
      <c r="J1074" s="44">
        <f>IF(H1074="","",H1074*'Parâmetros'!$B$7)</f>
        <v/>
      </c>
      <c r="K1074" s="44">
        <f>IF(H1074="","",H1074*'Parâmetros'!$B$8)</f>
        <v/>
      </c>
      <c r="L1074" s="44">
        <f>IF(H1074="","",IF('Parâmetros'!$B$5="Conservador",I1074,IF('Parâmetros'!$B$5="Otimista",K1074,J1074)))</f>
        <v/>
      </c>
      <c r="M1074" s="46">
        <f>IF(B1074="","",IF(COUNTIFS('Histórico'!$B$6:$B$305,B1074,'Histórico'!$J$6:$J$305,"&lt;&gt;")&gt;='Parâmetros'!$B$10,AVERAGEIFS('Histórico'!$K$6:$K$305,'Histórico'!$B$6:$B$305,B1074,'Histórico'!$J$6:$J$305,"&lt;&gt;"),'Parâmetros'!$B$9))</f>
        <v/>
      </c>
      <c r="N1074" s="44">
        <f>IF(L1074="","",MAX(0,L1074*(1-M1074)))</f>
        <v/>
      </c>
      <c r="O1074" s="44">
        <f>IF(L1074="","",L1074*(1+M1074))</f>
        <v/>
      </c>
      <c r="P1074" s="44">
        <f>IF(L1074="","",IF(INDEX('Parâmetros'!$E$18:$E$117,MATCH(B1074,'Parâmetros'!$A$18:$A$117,0))="","",INDEX('Parâmetros'!$E$18:$E$117,MATCH(B1074,'Parâmetros'!$A$18:$A$117,0))+N(INDEX('Parâmetros'!$F$18:$F$117,MATCH(B1074,'Parâmetros'!$A$18:$A$117,0)))-SUMIFS($L$6:L1074,$B$6:B1074,B1074,$A$6:A1074,"&lt;="&amp;A1074)))</f>
        <v/>
      </c>
      <c r="Q1074" s="44">
        <f>IF(P1074="","",MAX(0,-P1074))</f>
        <v/>
      </c>
      <c r="R1074" s="43">
        <f>IF(B1074="","",IF(L1074="","SEM BASE",IF(P1074="","ESTOQUE NÃO INFORMADO",IF(P1074&lt;0,"RUPTURA PREVISTA",IF(D1074="Sem histórico","USAR DEMANDA INICIAL",IF(D1074="Histórico insuficiente","HISTÓRICO INSUFICIENTE","OK"))))))</f>
        <v/>
      </c>
    </row>
    <row r="1075">
      <c r="A1075" s="42">
        <f>IF(B1075="","",EDATE(EOMONTH('Parâmetros'!$B$2,0)+1,MOD(ROW()-6,12)))</f>
        <v/>
      </c>
      <c r="B107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75" s="43">
        <f>IF(B1075="","",INDEX('Parâmetros'!$B$18:$B$117,MATCH(B1075,'Parâmetros'!$A$18:$A$117,0)))</f>
        <v/>
      </c>
      <c r="D1075" s="43">
        <f>IF(B1075="","",INDEX('Parâmetros'!$I$18:$I$117,MATCH(B1075,'Parâmetros'!$A$18:$A$117,0)))</f>
        <v/>
      </c>
      <c r="E1075" s="44">
        <f>IF(B1075="","",IF(COUNTIFS('Histórico'!$B$6:$B$305,B1075,'Histórico'!$A$6:$A$305,"&gt;="&amp;EDATE(EOMONTH('Parâmetros'!$B$2,0)+1,-'Parâmetros'!$B$4),'Histórico'!$A$6:$A$305,"&lt;="&amp;'Parâmetros'!$B$2,'Histórico'!$L$6:$L$305,"OK")&gt;='Parâmetros'!$B$11,AVERAGEIFS('Histórico'!$H$6:$H$305,'Histórico'!$B$6:$B$305,B1075,'Histórico'!$A$6:$A$305,"&gt;="&amp;EDATE(EOMONTH('Parâmetros'!$B$2,0)+1,-'Parâmetros'!$B$4),'Histórico'!$A$6:$A$305,"&lt;="&amp;'Parâmetros'!$B$2,'Histórico'!$L$6:$L$305,"OK"),IF(INDEX('Parâmetros'!$G$18:$G$117,MATCH(B1075,'Parâmetros'!$A$18:$A$117,0))="","",INDEX('Parâmetros'!$G$18:$G$117,MATCH(B1075,'Parâmetros'!$A$18:$A$117,0)))))</f>
        <v/>
      </c>
      <c r="F1075" s="45">
        <f>IF(B1075="","",IF(COUNTIFS('Histórico'!$B$6:$B$305,B1075,'Histórico'!$L$6:$L$305,"OK",'Histórico'!$M$6:$M$305,MONTH(A1075),'Histórico'!$A$6:$A$305,"&lt;="&amp;'Parâmetros'!$B$2)&gt;='Parâmetros'!$B$12,MAX('Parâmetros'!$B$13,MIN('Parâmetros'!$B$14,IFERROR(AVERAGEIFS('Histórico'!$H$6:$H$305,'Histórico'!$B$6:$B$305,B1075,'Histórico'!$L$6:$L$305,"OK",'Histórico'!$M$6:$M$305,MONTH(A1075),'Histórico'!$A$6:$A$305,"&lt;="&amp;'Parâmetros'!$B$2)/AVERAGEIFS('Histórico'!$H$6:$H$305,'Histórico'!$B$6:$B$305,B1075,'Histórico'!$L$6:$L$305,"OK",'Histórico'!$A$6:$A$305,"&lt;="&amp;'Parâmetros'!$B$2),1))),1))</f>
        <v/>
      </c>
      <c r="G1075" s="45">
        <f>IF(OR(A1075="",B1075=""),"",MAX(0.1,1+SUMPRODUCT(--('Eventos'!$B$6:$B$105&lt;=EOMONTH(A1075,0)),--('Eventos'!$C$6:$C$105&gt;=A1075),--((('Eventos'!$D$6:$D$105=B1075)+('Eventos'!$D$6:$D$105="TODOS"))&gt;0),--('Eventos'!$G$6:$G$105="Ativo"),--('Eventos'!$I$6:$I$105="OK"),'Eventos'!$F$6:$F$105)))</f>
        <v/>
      </c>
      <c r="H1075" s="44">
        <f>IF(OR(B1075="",E1075=""),"",MAX(0,E1075*F1075*G1075))</f>
        <v/>
      </c>
      <c r="I1075" s="44">
        <f>IF(H1075="","",H1075*'Parâmetros'!$B$6)</f>
        <v/>
      </c>
      <c r="J1075" s="44">
        <f>IF(H1075="","",H1075*'Parâmetros'!$B$7)</f>
        <v/>
      </c>
      <c r="K1075" s="44">
        <f>IF(H1075="","",H1075*'Parâmetros'!$B$8)</f>
        <v/>
      </c>
      <c r="L1075" s="44">
        <f>IF(H1075="","",IF('Parâmetros'!$B$5="Conservador",I1075,IF('Parâmetros'!$B$5="Otimista",K1075,J1075)))</f>
        <v/>
      </c>
      <c r="M1075" s="46">
        <f>IF(B1075="","",IF(COUNTIFS('Histórico'!$B$6:$B$305,B1075,'Histórico'!$J$6:$J$305,"&lt;&gt;")&gt;='Parâmetros'!$B$10,AVERAGEIFS('Histórico'!$K$6:$K$305,'Histórico'!$B$6:$B$305,B1075,'Histórico'!$J$6:$J$305,"&lt;&gt;"),'Parâmetros'!$B$9))</f>
        <v/>
      </c>
      <c r="N1075" s="44">
        <f>IF(L1075="","",MAX(0,L1075*(1-M1075)))</f>
        <v/>
      </c>
      <c r="O1075" s="44">
        <f>IF(L1075="","",L1075*(1+M1075))</f>
        <v/>
      </c>
      <c r="P1075" s="44">
        <f>IF(L1075="","",IF(INDEX('Parâmetros'!$E$18:$E$117,MATCH(B1075,'Parâmetros'!$A$18:$A$117,0))="","",INDEX('Parâmetros'!$E$18:$E$117,MATCH(B1075,'Parâmetros'!$A$18:$A$117,0))+N(INDEX('Parâmetros'!$F$18:$F$117,MATCH(B1075,'Parâmetros'!$A$18:$A$117,0)))-SUMIFS($L$6:L1075,$B$6:B1075,B1075,$A$6:A1075,"&lt;="&amp;A1075)))</f>
        <v/>
      </c>
      <c r="Q1075" s="44">
        <f>IF(P1075="","",MAX(0,-P1075))</f>
        <v/>
      </c>
      <c r="R1075" s="43">
        <f>IF(B1075="","",IF(L1075="","SEM BASE",IF(P1075="","ESTOQUE NÃO INFORMADO",IF(P1075&lt;0,"RUPTURA PREVISTA",IF(D1075="Sem histórico","USAR DEMANDA INICIAL",IF(D1075="Histórico insuficiente","HISTÓRICO INSUFICIENTE","OK"))))))</f>
        <v/>
      </c>
    </row>
    <row r="1076">
      <c r="A1076" s="42">
        <f>IF(B1076="","",EDATE(EOMONTH('Parâmetros'!$B$2,0)+1,MOD(ROW()-6,12)))</f>
        <v/>
      </c>
      <c r="B107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76" s="43">
        <f>IF(B1076="","",INDEX('Parâmetros'!$B$18:$B$117,MATCH(B1076,'Parâmetros'!$A$18:$A$117,0)))</f>
        <v/>
      </c>
      <c r="D1076" s="43">
        <f>IF(B1076="","",INDEX('Parâmetros'!$I$18:$I$117,MATCH(B1076,'Parâmetros'!$A$18:$A$117,0)))</f>
        <v/>
      </c>
      <c r="E1076" s="44">
        <f>IF(B1076="","",IF(COUNTIFS('Histórico'!$B$6:$B$305,B1076,'Histórico'!$A$6:$A$305,"&gt;="&amp;EDATE(EOMONTH('Parâmetros'!$B$2,0)+1,-'Parâmetros'!$B$4),'Histórico'!$A$6:$A$305,"&lt;="&amp;'Parâmetros'!$B$2,'Histórico'!$L$6:$L$305,"OK")&gt;='Parâmetros'!$B$11,AVERAGEIFS('Histórico'!$H$6:$H$305,'Histórico'!$B$6:$B$305,B1076,'Histórico'!$A$6:$A$305,"&gt;="&amp;EDATE(EOMONTH('Parâmetros'!$B$2,0)+1,-'Parâmetros'!$B$4),'Histórico'!$A$6:$A$305,"&lt;="&amp;'Parâmetros'!$B$2,'Histórico'!$L$6:$L$305,"OK"),IF(INDEX('Parâmetros'!$G$18:$G$117,MATCH(B1076,'Parâmetros'!$A$18:$A$117,0))="","",INDEX('Parâmetros'!$G$18:$G$117,MATCH(B1076,'Parâmetros'!$A$18:$A$117,0)))))</f>
        <v/>
      </c>
      <c r="F1076" s="45">
        <f>IF(B1076="","",IF(COUNTIFS('Histórico'!$B$6:$B$305,B1076,'Histórico'!$L$6:$L$305,"OK",'Histórico'!$M$6:$M$305,MONTH(A1076),'Histórico'!$A$6:$A$305,"&lt;="&amp;'Parâmetros'!$B$2)&gt;='Parâmetros'!$B$12,MAX('Parâmetros'!$B$13,MIN('Parâmetros'!$B$14,IFERROR(AVERAGEIFS('Histórico'!$H$6:$H$305,'Histórico'!$B$6:$B$305,B1076,'Histórico'!$L$6:$L$305,"OK",'Histórico'!$M$6:$M$305,MONTH(A1076),'Histórico'!$A$6:$A$305,"&lt;="&amp;'Parâmetros'!$B$2)/AVERAGEIFS('Histórico'!$H$6:$H$305,'Histórico'!$B$6:$B$305,B1076,'Histórico'!$L$6:$L$305,"OK",'Histórico'!$A$6:$A$305,"&lt;="&amp;'Parâmetros'!$B$2),1))),1))</f>
        <v/>
      </c>
      <c r="G1076" s="45">
        <f>IF(OR(A1076="",B1076=""),"",MAX(0.1,1+SUMPRODUCT(--('Eventos'!$B$6:$B$105&lt;=EOMONTH(A1076,0)),--('Eventos'!$C$6:$C$105&gt;=A1076),--((('Eventos'!$D$6:$D$105=B1076)+('Eventos'!$D$6:$D$105="TODOS"))&gt;0),--('Eventos'!$G$6:$G$105="Ativo"),--('Eventos'!$I$6:$I$105="OK"),'Eventos'!$F$6:$F$105)))</f>
        <v/>
      </c>
      <c r="H1076" s="44">
        <f>IF(OR(B1076="",E1076=""),"",MAX(0,E1076*F1076*G1076))</f>
        <v/>
      </c>
      <c r="I1076" s="44">
        <f>IF(H1076="","",H1076*'Parâmetros'!$B$6)</f>
        <v/>
      </c>
      <c r="J1076" s="44">
        <f>IF(H1076="","",H1076*'Parâmetros'!$B$7)</f>
        <v/>
      </c>
      <c r="K1076" s="44">
        <f>IF(H1076="","",H1076*'Parâmetros'!$B$8)</f>
        <v/>
      </c>
      <c r="L1076" s="44">
        <f>IF(H1076="","",IF('Parâmetros'!$B$5="Conservador",I1076,IF('Parâmetros'!$B$5="Otimista",K1076,J1076)))</f>
        <v/>
      </c>
      <c r="M1076" s="46">
        <f>IF(B1076="","",IF(COUNTIFS('Histórico'!$B$6:$B$305,B1076,'Histórico'!$J$6:$J$305,"&lt;&gt;")&gt;='Parâmetros'!$B$10,AVERAGEIFS('Histórico'!$K$6:$K$305,'Histórico'!$B$6:$B$305,B1076,'Histórico'!$J$6:$J$305,"&lt;&gt;"),'Parâmetros'!$B$9))</f>
        <v/>
      </c>
      <c r="N1076" s="44">
        <f>IF(L1076="","",MAX(0,L1076*(1-M1076)))</f>
        <v/>
      </c>
      <c r="O1076" s="44">
        <f>IF(L1076="","",L1076*(1+M1076))</f>
        <v/>
      </c>
      <c r="P1076" s="44">
        <f>IF(L1076="","",IF(INDEX('Parâmetros'!$E$18:$E$117,MATCH(B1076,'Parâmetros'!$A$18:$A$117,0))="","",INDEX('Parâmetros'!$E$18:$E$117,MATCH(B1076,'Parâmetros'!$A$18:$A$117,0))+N(INDEX('Parâmetros'!$F$18:$F$117,MATCH(B1076,'Parâmetros'!$A$18:$A$117,0)))-SUMIFS($L$6:L1076,$B$6:B1076,B1076,$A$6:A1076,"&lt;="&amp;A1076)))</f>
        <v/>
      </c>
      <c r="Q1076" s="44">
        <f>IF(P1076="","",MAX(0,-P1076))</f>
        <v/>
      </c>
      <c r="R1076" s="43">
        <f>IF(B1076="","",IF(L1076="","SEM BASE",IF(P1076="","ESTOQUE NÃO INFORMADO",IF(P1076&lt;0,"RUPTURA PREVISTA",IF(D1076="Sem histórico","USAR DEMANDA INICIAL",IF(D1076="Histórico insuficiente","HISTÓRICO INSUFICIENTE","OK"))))))</f>
        <v/>
      </c>
    </row>
    <row r="1077">
      <c r="A1077" s="42">
        <f>IF(B1077="","",EDATE(EOMONTH('Parâmetros'!$B$2,0)+1,MOD(ROW()-6,12)))</f>
        <v/>
      </c>
      <c r="B107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77" s="43">
        <f>IF(B1077="","",INDEX('Parâmetros'!$B$18:$B$117,MATCH(B1077,'Parâmetros'!$A$18:$A$117,0)))</f>
        <v/>
      </c>
      <c r="D1077" s="43">
        <f>IF(B1077="","",INDEX('Parâmetros'!$I$18:$I$117,MATCH(B1077,'Parâmetros'!$A$18:$A$117,0)))</f>
        <v/>
      </c>
      <c r="E1077" s="44">
        <f>IF(B1077="","",IF(COUNTIFS('Histórico'!$B$6:$B$305,B1077,'Histórico'!$A$6:$A$305,"&gt;="&amp;EDATE(EOMONTH('Parâmetros'!$B$2,0)+1,-'Parâmetros'!$B$4),'Histórico'!$A$6:$A$305,"&lt;="&amp;'Parâmetros'!$B$2,'Histórico'!$L$6:$L$305,"OK")&gt;='Parâmetros'!$B$11,AVERAGEIFS('Histórico'!$H$6:$H$305,'Histórico'!$B$6:$B$305,B1077,'Histórico'!$A$6:$A$305,"&gt;="&amp;EDATE(EOMONTH('Parâmetros'!$B$2,0)+1,-'Parâmetros'!$B$4),'Histórico'!$A$6:$A$305,"&lt;="&amp;'Parâmetros'!$B$2,'Histórico'!$L$6:$L$305,"OK"),IF(INDEX('Parâmetros'!$G$18:$G$117,MATCH(B1077,'Parâmetros'!$A$18:$A$117,0))="","",INDEX('Parâmetros'!$G$18:$G$117,MATCH(B1077,'Parâmetros'!$A$18:$A$117,0)))))</f>
        <v/>
      </c>
      <c r="F1077" s="45">
        <f>IF(B1077="","",IF(COUNTIFS('Histórico'!$B$6:$B$305,B1077,'Histórico'!$L$6:$L$305,"OK",'Histórico'!$M$6:$M$305,MONTH(A1077),'Histórico'!$A$6:$A$305,"&lt;="&amp;'Parâmetros'!$B$2)&gt;='Parâmetros'!$B$12,MAX('Parâmetros'!$B$13,MIN('Parâmetros'!$B$14,IFERROR(AVERAGEIFS('Histórico'!$H$6:$H$305,'Histórico'!$B$6:$B$305,B1077,'Histórico'!$L$6:$L$305,"OK",'Histórico'!$M$6:$M$305,MONTH(A1077),'Histórico'!$A$6:$A$305,"&lt;="&amp;'Parâmetros'!$B$2)/AVERAGEIFS('Histórico'!$H$6:$H$305,'Histórico'!$B$6:$B$305,B1077,'Histórico'!$L$6:$L$305,"OK",'Histórico'!$A$6:$A$305,"&lt;="&amp;'Parâmetros'!$B$2),1))),1))</f>
        <v/>
      </c>
      <c r="G1077" s="45">
        <f>IF(OR(A1077="",B1077=""),"",MAX(0.1,1+SUMPRODUCT(--('Eventos'!$B$6:$B$105&lt;=EOMONTH(A1077,0)),--('Eventos'!$C$6:$C$105&gt;=A1077),--((('Eventos'!$D$6:$D$105=B1077)+('Eventos'!$D$6:$D$105="TODOS"))&gt;0),--('Eventos'!$G$6:$G$105="Ativo"),--('Eventos'!$I$6:$I$105="OK"),'Eventos'!$F$6:$F$105)))</f>
        <v/>
      </c>
      <c r="H1077" s="44">
        <f>IF(OR(B1077="",E1077=""),"",MAX(0,E1077*F1077*G1077))</f>
        <v/>
      </c>
      <c r="I1077" s="44">
        <f>IF(H1077="","",H1077*'Parâmetros'!$B$6)</f>
        <v/>
      </c>
      <c r="J1077" s="44">
        <f>IF(H1077="","",H1077*'Parâmetros'!$B$7)</f>
        <v/>
      </c>
      <c r="K1077" s="44">
        <f>IF(H1077="","",H1077*'Parâmetros'!$B$8)</f>
        <v/>
      </c>
      <c r="L1077" s="44">
        <f>IF(H1077="","",IF('Parâmetros'!$B$5="Conservador",I1077,IF('Parâmetros'!$B$5="Otimista",K1077,J1077)))</f>
        <v/>
      </c>
      <c r="M1077" s="46">
        <f>IF(B1077="","",IF(COUNTIFS('Histórico'!$B$6:$B$305,B1077,'Histórico'!$J$6:$J$305,"&lt;&gt;")&gt;='Parâmetros'!$B$10,AVERAGEIFS('Histórico'!$K$6:$K$305,'Histórico'!$B$6:$B$305,B1077,'Histórico'!$J$6:$J$305,"&lt;&gt;"),'Parâmetros'!$B$9))</f>
        <v/>
      </c>
      <c r="N1077" s="44">
        <f>IF(L1077="","",MAX(0,L1077*(1-M1077)))</f>
        <v/>
      </c>
      <c r="O1077" s="44">
        <f>IF(L1077="","",L1077*(1+M1077))</f>
        <v/>
      </c>
      <c r="P1077" s="44">
        <f>IF(L1077="","",IF(INDEX('Parâmetros'!$E$18:$E$117,MATCH(B1077,'Parâmetros'!$A$18:$A$117,0))="","",INDEX('Parâmetros'!$E$18:$E$117,MATCH(B1077,'Parâmetros'!$A$18:$A$117,0))+N(INDEX('Parâmetros'!$F$18:$F$117,MATCH(B1077,'Parâmetros'!$A$18:$A$117,0)))-SUMIFS($L$6:L1077,$B$6:B1077,B1077,$A$6:A1077,"&lt;="&amp;A1077)))</f>
        <v/>
      </c>
      <c r="Q1077" s="44">
        <f>IF(P1077="","",MAX(0,-P1077))</f>
        <v/>
      </c>
      <c r="R1077" s="43">
        <f>IF(B1077="","",IF(L1077="","SEM BASE",IF(P1077="","ESTOQUE NÃO INFORMADO",IF(P1077&lt;0,"RUPTURA PREVISTA",IF(D1077="Sem histórico","USAR DEMANDA INICIAL",IF(D1077="Histórico insuficiente","HISTÓRICO INSUFICIENTE","OK"))))))</f>
        <v/>
      </c>
    </row>
    <row r="1078">
      <c r="A1078" s="42">
        <f>IF(B1078="","",EDATE(EOMONTH('Parâmetros'!$B$2,0)+1,MOD(ROW()-6,12)))</f>
        <v/>
      </c>
      <c r="B107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78" s="43">
        <f>IF(B1078="","",INDEX('Parâmetros'!$B$18:$B$117,MATCH(B1078,'Parâmetros'!$A$18:$A$117,0)))</f>
        <v/>
      </c>
      <c r="D1078" s="43">
        <f>IF(B1078="","",INDEX('Parâmetros'!$I$18:$I$117,MATCH(B1078,'Parâmetros'!$A$18:$A$117,0)))</f>
        <v/>
      </c>
      <c r="E1078" s="44">
        <f>IF(B1078="","",IF(COUNTIFS('Histórico'!$B$6:$B$305,B1078,'Histórico'!$A$6:$A$305,"&gt;="&amp;EDATE(EOMONTH('Parâmetros'!$B$2,0)+1,-'Parâmetros'!$B$4),'Histórico'!$A$6:$A$305,"&lt;="&amp;'Parâmetros'!$B$2,'Histórico'!$L$6:$L$305,"OK")&gt;='Parâmetros'!$B$11,AVERAGEIFS('Histórico'!$H$6:$H$305,'Histórico'!$B$6:$B$305,B1078,'Histórico'!$A$6:$A$305,"&gt;="&amp;EDATE(EOMONTH('Parâmetros'!$B$2,0)+1,-'Parâmetros'!$B$4),'Histórico'!$A$6:$A$305,"&lt;="&amp;'Parâmetros'!$B$2,'Histórico'!$L$6:$L$305,"OK"),IF(INDEX('Parâmetros'!$G$18:$G$117,MATCH(B1078,'Parâmetros'!$A$18:$A$117,0))="","",INDEX('Parâmetros'!$G$18:$G$117,MATCH(B1078,'Parâmetros'!$A$18:$A$117,0)))))</f>
        <v/>
      </c>
      <c r="F1078" s="45">
        <f>IF(B1078="","",IF(COUNTIFS('Histórico'!$B$6:$B$305,B1078,'Histórico'!$L$6:$L$305,"OK",'Histórico'!$M$6:$M$305,MONTH(A1078),'Histórico'!$A$6:$A$305,"&lt;="&amp;'Parâmetros'!$B$2)&gt;='Parâmetros'!$B$12,MAX('Parâmetros'!$B$13,MIN('Parâmetros'!$B$14,IFERROR(AVERAGEIFS('Histórico'!$H$6:$H$305,'Histórico'!$B$6:$B$305,B1078,'Histórico'!$L$6:$L$305,"OK",'Histórico'!$M$6:$M$305,MONTH(A1078),'Histórico'!$A$6:$A$305,"&lt;="&amp;'Parâmetros'!$B$2)/AVERAGEIFS('Histórico'!$H$6:$H$305,'Histórico'!$B$6:$B$305,B1078,'Histórico'!$L$6:$L$305,"OK",'Histórico'!$A$6:$A$305,"&lt;="&amp;'Parâmetros'!$B$2),1))),1))</f>
        <v/>
      </c>
      <c r="G1078" s="45">
        <f>IF(OR(A1078="",B1078=""),"",MAX(0.1,1+SUMPRODUCT(--('Eventos'!$B$6:$B$105&lt;=EOMONTH(A1078,0)),--('Eventos'!$C$6:$C$105&gt;=A1078),--((('Eventos'!$D$6:$D$105=B1078)+('Eventos'!$D$6:$D$105="TODOS"))&gt;0),--('Eventos'!$G$6:$G$105="Ativo"),--('Eventos'!$I$6:$I$105="OK"),'Eventos'!$F$6:$F$105)))</f>
        <v/>
      </c>
      <c r="H1078" s="44">
        <f>IF(OR(B1078="",E1078=""),"",MAX(0,E1078*F1078*G1078))</f>
        <v/>
      </c>
      <c r="I1078" s="44">
        <f>IF(H1078="","",H1078*'Parâmetros'!$B$6)</f>
        <v/>
      </c>
      <c r="J1078" s="44">
        <f>IF(H1078="","",H1078*'Parâmetros'!$B$7)</f>
        <v/>
      </c>
      <c r="K1078" s="44">
        <f>IF(H1078="","",H1078*'Parâmetros'!$B$8)</f>
        <v/>
      </c>
      <c r="L1078" s="44">
        <f>IF(H1078="","",IF('Parâmetros'!$B$5="Conservador",I1078,IF('Parâmetros'!$B$5="Otimista",K1078,J1078)))</f>
        <v/>
      </c>
      <c r="M1078" s="46">
        <f>IF(B1078="","",IF(COUNTIFS('Histórico'!$B$6:$B$305,B1078,'Histórico'!$J$6:$J$305,"&lt;&gt;")&gt;='Parâmetros'!$B$10,AVERAGEIFS('Histórico'!$K$6:$K$305,'Histórico'!$B$6:$B$305,B1078,'Histórico'!$J$6:$J$305,"&lt;&gt;"),'Parâmetros'!$B$9))</f>
        <v/>
      </c>
      <c r="N1078" s="44">
        <f>IF(L1078="","",MAX(0,L1078*(1-M1078)))</f>
        <v/>
      </c>
      <c r="O1078" s="44">
        <f>IF(L1078="","",L1078*(1+M1078))</f>
        <v/>
      </c>
      <c r="P1078" s="44">
        <f>IF(L1078="","",IF(INDEX('Parâmetros'!$E$18:$E$117,MATCH(B1078,'Parâmetros'!$A$18:$A$117,0))="","",INDEX('Parâmetros'!$E$18:$E$117,MATCH(B1078,'Parâmetros'!$A$18:$A$117,0))+N(INDEX('Parâmetros'!$F$18:$F$117,MATCH(B1078,'Parâmetros'!$A$18:$A$117,0)))-SUMIFS($L$6:L1078,$B$6:B1078,B1078,$A$6:A1078,"&lt;="&amp;A1078)))</f>
        <v/>
      </c>
      <c r="Q1078" s="44">
        <f>IF(P1078="","",MAX(0,-P1078))</f>
        <v/>
      </c>
      <c r="R1078" s="43">
        <f>IF(B1078="","",IF(L1078="","SEM BASE",IF(P1078="","ESTOQUE NÃO INFORMADO",IF(P1078&lt;0,"RUPTURA PREVISTA",IF(D1078="Sem histórico","USAR DEMANDA INICIAL",IF(D1078="Histórico insuficiente","HISTÓRICO INSUFICIENTE","OK"))))))</f>
        <v/>
      </c>
    </row>
    <row r="1079">
      <c r="A1079" s="42">
        <f>IF(B1079="","",EDATE(EOMONTH('Parâmetros'!$B$2,0)+1,MOD(ROW()-6,12)))</f>
        <v/>
      </c>
      <c r="B107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79" s="43">
        <f>IF(B1079="","",INDEX('Parâmetros'!$B$18:$B$117,MATCH(B1079,'Parâmetros'!$A$18:$A$117,0)))</f>
        <v/>
      </c>
      <c r="D1079" s="43">
        <f>IF(B1079="","",INDEX('Parâmetros'!$I$18:$I$117,MATCH(B1079,'Parâmetros'!$A$18:$A$117,0)))</f>
        <v/>
      </c>
      <c r="E1079" s="44">
        <f>IF(B1079="","",IF(COUNTIFS('Histórico'!$B$6:$B$305,B1079,'Histórico'!$A$6:$A$305,"&gt;="&amp;EDATE(EOMONTH('Parâmetros'!$B$2,0)+1,-'Parâmetros'!$B$4),'Histórico'!$A$6:$A$305,"&lt;="&amp;'Parâmetros'!$B$2,'Histórico'!$L$6:$L$305,"OK")&gt;='Parâmetros'!$B$11,AVERAGEIFS('Histórico'!$H$6:$H$305,'Histórico'!$B$6:$B$305,B1079,'Histórico'!$A$6:$A$305,"&gt;="&amp;EDATE(EOMONTH('Parâmetros'!$B$2,0)+1,-'Parâmetros'!$B$4),'Histórico'!$A$6:$A$305,"&lt;="&amp;'Parâmetros'!$B$2,'Histórico'!$L$6:$L$305,"OK"),IF(INDEX('Parâmetros'!$G$18:$G$117,MATCH(B1079,'Parâmetros'!$A$18:$A$117,0))="","",INDEX('Parâmetros'!$G$18:$G$117,MATCH(B1079,'Parâmetros'!$A$18:$A$117,0)))))</f>
        <v/>
      </c>
      <c r="F1079" s="45">
        <f>IF(B1079="","",IF(COUNTIFS('Histórico'!$B$6:$B$305,B1079,'Histórico'!$L$6:$L$305,"OK",'Histórico'!$M$6:$M$305,MONTH(A1079),'Histórico'!$A$6:$A$305,"&lt;="&amp;'Parâmetros'!$B$2)&gt;='Parâmetros'!$B$12,MAX('Parâmetros'!$B$13,MIN('Parâmetros'!$B$14,IFERROR(AVERAGEIFS('Histórico'!$H$6:$H$305,'Histórico'!$B$6:$B$305,B1079,'Histórico'!$L$6:$L$305,"OK",'Histórico'!$M$6:$M$305,MONTH(A1079),'Histórico'!$A$6:$A$305,"&lt;="&amp;'Parâmetros'!$B$2)/AVERAGEIFS('Histórico'!$H$6:$H$305,'Histórico'!$B$6:$B$305,B1079,'Histórico'!$L$6:$L$305,"OK",'Histórico'!$A$6:$A$305,"&lt;="&amp;'Parâmetros'!$B$2),1))),1))</f>
        <v/>
      </c>
      <c r="G1079" s="45">
        <f>IF(OR(A1079="",B1079=""),"",MAX(0.1,1+SUMPRODUCT(--('Eventos'!$B$6:$B$105&lt;=EOMONTH(A1079,0)),--('Eventos'!$C$6:$C$105&gt;=A1079),--((('Eventos'!$D$6:$D$105=B1079)+('Eventos'!$D$6:$D$105="TODOS"))&gt;0),--('Eventos'!$G$6:$G$105="Ativo"),--('Eventos'!$I$6:$I$105="OK"),'Eventos'!$F$6:$F$105)))</f>
        <v/>
      </c>
      <c r="H1079" s="44">
        <f>IF(OR(B1079="",E1079=""),"",MAX(0,E1079*F1079*G1079))</f>
        <v/>
      </c>
      <c r="I1079" s="44">
        <f>IF(H1079="","",H1079*'Parâmetros'!$B$6)</f>
        <v/>
      </c>
      <c r="J1079" s="44">
        <f>IF(H1079="","",H1079*'Parâmetros'!$B$7)</f>
        <v/>
      </c>
      <c r="K1079" s="44">
        <f>IF(H1079="","",H1079*'Parâmetros'!$B$8)</f>
        <v/>
      </c>
      <c r="L1079" s="44">
        <f>IF(H1079="","",IF('Parâmetros'!$B$5="Conservador",I1079,IF('Parâmetros'!$B$5="Otimista",K1079,J1079)))</f>
        <v/>
      </c>
      <c r="M1079" s="46">
        <f>IF(B1079="","",IF(COUNTIFS('Histórico'!$B$6:$B$305,B1079,'Histórico'!$J$6:$J$305,"&lt;&gt;")&gt;='Parâmetros'!$B$10,AVERAGEIFS('Histórico'!$K$6:$K$305,'Histórico'!$B$6:$B$305,B1079,'Histórico'!$J$6:$J$305,"&lt;&gt;"),'Parâmetros'!$B$9))</f>
        <v/>
      </c>
      <c r="N1079" s="44">
        <f>IF(L1079="","",MAX(0,L1079*(1-M1079)))</f>
        <v/>
      </c>
      <c r="O1079" s="44">
        <f>IF(L1079="","",L1079*(1+M1079))</f>
        <v/>
      </c>
      <c r="P1079" s="44">
        <f>IF(L1079="","",IF(INDEX('Parâmetros'!$E$18:$E$117,MATCH(B1079,'Parâmetros'!$A$18:$A$117,0))="","",INDEX('Parâmetros'!$E$18:$E$117,MATCH(B1079,'Parâmetros'!$A$18:$A$117,0))+N(INDEX('Parâmetros'!$F$18:$F$117,MATCH(B1079,'Parâmetros'!$A$18:$A$117,0)))-SUMIFS($L$6:L1079,$B$6:B1079,B1079,$A$6:A1079,"&lt;="&amp;A1079)))</f>
        <v/>
      </c>
      <c r="Q1079" s="44">
        <f>IF(P1079="","",MAX(0,-P1079))</f>
        <v/>
      </c>
      <c r="R1079" s="43">
        <f>IF(B1079="","",IF(L1079="","SEM BASE",IF(P1079="","ESTOQUE NÃO INFORMADO",IF(P1079&lt;0,"RUPTURA PREVISTA",IF(D1079="Sem histórico","USAR DEMANDA INICIAL",IF(D1079="Histórico insuficiente","HISTÓRICO INSUFICIENTE","OK"))))))</f>
        <v/>
      </c>
    </row>
    <row r="1080">
      <c r="A1080" s="42">
        <f>IF(B1080="","",EDATE(EOMONTH('Parâmetros'!$B$2,0)+1,MOD(ROW()-6,12)))</f>
        <v/>
      </c>
      <c r="B108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80" s="43">
        <f>IF(B1080="","",INDEX('Parâmetros'!$B$18:$B$117,MATCH(B1080,'Parâmetros'!$A$18:$A$117,0)))</f>
        <v/>
      </c>
      <c r="D1080" s="43">
        <f>IF(B1080="","",INDEX('Parâmetros'!$I$18:$I$117,MATCH(B1080,'Parâmetros'!$A$18:$A$117,0)))</f>
        <v/>
      </c>
      <c r="E1080" s="44">
        <f>IF(B1080="","",IF(COUNTIFS('Histórico'!$B$6:$B$305,B1080,'Histórico'!$A$6:$A$305,"&gt;="&amp;EDATE(EOMONTH('Parâmetros'!$B$2,0)+1,-'Parâmetros'!$B$4),'Histórico'!$A$6:$A$305,"&lt;="&amp;'Parâmetros'!$B$2,'Histórico'!$L$6:$L$305,"OK")&gt;='Parâmetros'!$B$11,AVERAGEIFS('Histórico'!$H$6:$H$305,'Histórico'!$B$6:$B$305,B1080,'Histórico'!$A$6:$A$305,"&gt;="&amp;EDATE(EOMONTH('Parâmetros'!$B$2,0)+1,-'Parâmetros'!$B$4),'Histórico'!$A$6:$A$305,"&lt;="&amp;'Parâmetros'!$B$2,'Histórico'!$L$6:$L$305,"OK"),IF(INDEX('Parâmetros'!$G$18:$G$117,MATCH(B1080,'Parâmetros'!$A$18:$A$117,0))="","",INDEX('Parâmetros'!$G$18:$G$117,MATCH(B1080,'Parâmetros'!$A$18:$A$117,0)))))</f>
        <v/>
      </c>
      <c r="F1080" s="45">
        <f>IF(B1080="","",IF(COUNTIFS('Histórico'!$B$6:$B$305,B1080,'Histórico'!$L$6:$L$305,"OK",'Histórico'!$M$6:$M$305,MONTH(A1080),'Histórico'!$A$6:$A$305,"&lt;="&amp;'Parâmetros'!$B$2)&gt;='Parâmetros'!$B$12,MAX('Parâmetros'!$B$13,MIN('Parâmetros'!$B$14,IFERROR(AVERAGEIFS('Histórico'!$H$6:$H$305,'Histórico'!$B$6:$B$305,B1080,'Histórico'!$L$6:$L$305,"OK",'Histórico'!$M$6:$M$305,MONTH(A1080),'Histórico'!$A$6:$A$305,"&lt;="&amp;'Parâmetros'!$B$2)/AVERAGEIFS('Histórico'!$H$6:$H$305,'Histórico'!$B$6:$B$305,B1080,'Histórico'!$L$6:$L$305,"OK",'Histórico'!$A$6:$A$305,"&lt;="&amp;'Parâmetros'!$B$2),1))),1))</f>
        <v/>
      </c>
      <c r="G1080" s="45">
        <f>IF(OR(A1080="",B1080=""),"",MAX(0.1,1+SUMPRODUCT(--('Eventos'!$B$6:$B$105&lt;=EOMONTH(A1080,0)),--('Eventos'!$C$6:$C$105&gt;=A1080),--((('Eventos'!$D$6:$D$105=B1080)+('Eventos'!$D$6:$D$105="TODOS"))&gt;0),--('Eventos'!$G$6:$G$105="Ativo"),--('Eventos'!$I$6:$I$105="OK"),'Eventos'!$F$6:$F$105)))</f>
        <v/>
      </c>
      <c r="H1080" s="44">
        <f>IF(OR(B1080="",E1080=""),"",MAX(0,E1080*F1080*G1080))</f>
        <v/>
      </c>
      <c r="I1080" s="44">
        <f>IF(H1080="","",H1080*'Parâmetros'!$B$6)</f>
        <v/>
      </c>
      <c r="J1080" s="44">
        <f>IF(H1080="","",H1080*'Parâmetros'!$B$7)</f>
        <v/>
      </c>
      <c r="K1080" s="44">
        <f>IF(H1080="","",H1080*'Parâmetros'!$B$8)</f>
        <v/>
      </c>
      <c r="L1080" s="44">
        <f>IF(H1080="","",IF('Parâmetros'!$B$5="Conservador",I1080,IF('Parâmetros'!$B$5="Otimista",K1080,J1080)))</f>
        <v/>
      </c>
      <c r="M1080" s="46">
        <f>IF(B1080="","",IF(COUNTIFS('Histórico'!$B$6:$B$305,B1080,'Histórico'!$J$6:$J$305,"&lt;&gt;")&gt;='Parâmetros'!$B$10,AVERAGEIFS('Histórico'!$K$6:$K$305,'Histórico'!$B$6:$B$305,B1080,'Histórico'!$J$6:$J$305,"&lt;&gt;"),'Parâmetros'!$B$9))</f>
        <v/>
      </c>
      <c r="N1080" s="44">
        <f>IF(L1080="","",MAX(0,L1080*(1-M1080)))</f>
        <v/>
      </c>
      <c r="O1080" s="44">
        <f>IF(L1080="","",L1080*(1+M1080))</f>
        <v/>
      </c>
      <c r="P1080" s="44">
        <f>IF(L1080="","",IF(INDEX('Parâmetros'!$E$18:$E$117,MATCH(B1080,'Parâmetros'!$A$18:$A$117,0))="","",INDEX('Parâmetros'!$E$18:$E$117,MATCH(B1080,'Parâmetros'!$A$18:$A$117,0))+N(INDEX('Parâmetros'!$F$18:$F$117,MATCH(B1080,'Parâmetros'!$A$18:$A$117,0)))-SUMIFS($L$6:L1080,$B$6:B1080,B1080,$A$6:A1080,"&lt;="&amp;A1080)))</f>
        <v/>
      </c>
      <c r="Q1080" s="44">
        <f>IF(P1080="","",MAX(0,-P1080))</f>
        <v/>
      </c>
      <c r="R1080" s="43">
        <f>IF(B1080="","",IF(L1080="","SEM BASE",IF(P1080="","ESTOQUE NÃO INFORMADO",IF(P1080&lt;0,"RUPTURA PREVISTA",IF(D1080="Sem histórico","USAR DEMANDA INICIAL",IF(D1080="Histórico insuficiente","HISTÓRICO INSUFICIENTE","OK"))))))</f>
        <v/>
      </c>
    </row>
    <row r="1081">
      <c r="A1081" s="42">
        <f>IF(B1081="","",EDATE(EOMONTH('Parâmetros'!$B$2,0)+1,MOD(ROW()-6,12)))</f>
        <v/>
      </c>
      <c r="B108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81" s="43">
        <f>IF(B1081="","",INDEX('Parâmetros'!$B$18:$B$117,MATCH(B1081,'Parâmetros'!$A$18:$A$117,0)))</f>
        <v/>
      </c>
      <c r="D1081" s="43">
        <f>IF(B1081="","",INDEX('Parâmetros'!$I$18:$I$117,MATCH(B1081,'Parâmetros'!$A$18:$A$117,0)))</f>
        <v/>
      </c>
      <c r="E1081" s="44">
        <f>IF(B1081="","",IF(COUNTIFS('Histórico'!$B$6:$B$305,B1081,'Histórico'!$A$6:$A$305,"&gt;="&amp;EDATE(EOMONTH('Parâmetros'!$B$2,0)+1,-'Parâmetros'!$B$4),'Histórico'!$A$6:$A$305,"&lt;="&amp;'Parâmetros'!$B$2,'Histórico'!$L$6:$L$305,"OK")&gt;='Parâmetros'!$B$11,AVERAGEIFS('Histórico'!$H$6:$H$305,'Histórico'!$B$6:$B$305,B1081,'Histórico'!$A$6:$A$305,"&gt;="&amp;EDATE(EOMONTH('Parâmetros'!$B$2,0)+1,-'Parâmetros'!$B$4),'Histórico'!$A$6:$A$305,"&lt;="&amp;'Parâmetros'!$B$2,'Histórico'!$L$6:$L$305,"OK"),IF(INDEX('Parâmetros'!$G$18:$G$117,MATCH(B1081,'Parâmetros'!$A$18:$A$117,0))="","",INDEX('Parâmetros'!$G$18:$G$117,MATCH(B1081,'Parâmetros'!$A$18:$A$117,0)))))</f>
        <v/>
      </c>
      <c r="F1081" s="45">
        <f>IF(B1081="","",IF(COUNTIFS('Histórico'!$B$6:$B$305,B1081,'Histórico'!$L$6:$L$305,"OK",'Histórico'!$M$6:$M$305,MONTH(A1081),'Histórico'!$A$6:$A$305,"&lt;="&amp;'Parâmetros'!$B$2)&gt;='Parâmetros'!$B$12,MAX('Parâmetros'!$B$13,MIN('Parâmetros'!$B$14,IFERROR(AVERAGEIFS('Histórico'!$H$6:$H$305,'Histórico'!$B$6:$B$305,B1081,'Histórico'!$L$6:$L$305,"OK",'Histórico'!$M$6:$M$305,MONTH(A1081),'Histórico'!$A$6:$A$305,"&lt;="&amp;'Parâmetros'!$B$2)/AVERAGEIFS('Histórico'!$H$6:$H$305,'Histórico'!$B$6:$B$305,B1081,'Histórico'!$L$6:$L$305,"OK",'Histórico'!$A$6:$A$305,"&lt;="&amp;'Parâmetros'!$B$2),1))),1))</f>
        <v/>
      </c>
      <c r="G1081" s="45">
        <f>IF(OR(A1081="",B1081=""),"",MAX(0.1,1+SUMPRODUCT(--('Eventos'!$B$6:$B$105&lt;=EOMONTH(A1081,0)),--('Eventos'!$C$6:$C$105&gt;=A1081),--((('Eventos'!$D$6:$D$105=B1081)+('Eventos'!$D$6:$D$105="TODOS"))&gt;0),--('Eventos'!$G$6:$G$105="Ativo"),--('Eventos'!$I$6:$I$105="OK"),'Eventos'!$F$6:$F$105)))</f>
        <v/>
      </c>
      <c r="H1081" s="44">
        <f>IF(OR(B1081="",E1081=""),"",MAX(0,E1081*F1081*G1081))</f>
        <v/>
      </c>
      <c r="I1081" s="44">
        <f>IF(H1081="","",H1081*'Parâmetros'!$B$6)</f>
        <v/>
      </c>
      <c r="J1081" s="44">
        <f>IF(H1081="","",H1081*'Parâmetros'!$B$7)</f>
        <v/>
      </c>
      <c r="K1081" s="44">
        <f>IF(H1081="","",H1081*'Parâmetros'!$B$8)</f>
        <v/>
      </c>
      <c r="L1081" s="44">
        <f>IF(H1081="","",IF('Parâmetros'!$B$5="Conservador",I1081,IF('Parâmetros'!$B$5="Otimista",K1081,J1081)))</f>
        <v/>
      </c>
      <c r="M1081" s="46">
        <f>IF(B1081="","",IF(COUNTIFS('Histórico'!$B$6:$B$305,B1081,'Histórico'!$J$6:$J$305,"&lt;&gt;")&gt;='Parâmetros'!$B$10,AVERAGEIFS('Histórico'!$K$6:$K$305,'Histórico'!$B$6:$B$305,B1081,'Histórico'!$J$6:$J$305,"&lt;&gt;"),'Parâmetros'!$B$9))</f>
        <v/>
      </c>
      <c r="N1081" s="44">
        <f>IF(L1081="","",MAX(0,L1081*(1-M1081)))</f>
        <v/>
      </c>
      <c r="O1081" s="44">
        <f>IF(L1081="","",L1081*(1+M1081))</f>
        <v/>
      </c>
      <c r="P1081" s="44">
        <f>IF(L1081="","",IF(INDEX('Parâmetros'!$E$18:$E$117,MATCH(B1081,'Parâmetros'!$A$18:$A$117,0))="","",INDEX('Parâmetros'!$E$18:$E$117,MATCH(B1081,'Parâmetros'!$A$18:$A$117,0))+N(INDEX('Parâmetros'!$F$18:$F$117,MATCH(B1081,'Parâmetros'!$A$18:$A$117,0)))-SUMIFS($L$6:L1081,$B$6:B1081,B1081,$A$6:A1081,"&lt;="&amp;A1081)))</f>
        <v/>
      </c>
      <c r="Q1081" s="44">
        <f>IF(P1081="","",MAX(0,-P1081))</f>
        <v/>
      </c>
      <c r="R1081" s="43">
        <f>IF(B1081="","",IF(L1081="","SEM BASE",IF(P1081="","ESTOQUE NÃO INFORMADO",IF(P1081&lt;0,"RUPTURA PREVISTA",IF(D1081="Sem histórico","USAR DEMANDA INICIAL",IF(D1081="Histórico insuficiente","HISTÓRICO INSUFICIENTE","OK"))))))</f>
        <v/>
      </c>
    </row>
    <row r="1082">
      <c r="A1082" s="42">
        <f>IF(B1082="","",EDATE(EOMONTH('Parâmetros'!$B$2,0)+1,MOD(ROW()-6,12)))</f>
        <v/>
      </c>
      <c r="B108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82" s="43">
        <f>IF(B1082="","",INDEX('Parâmetros'!$B$18:$B$117,MATCH(B1082,'Parâmetros'!$A$18:$A$117,0)))</f>
        <v/>
      </c>
      <c r="D1082" s="43">
        <f>IF(B1082="","",INDEX('Parâmetros'!$I$18:$I$117,MATCH(B1082,'Parâmetros'!$A$18:$A$117,0)))</f>
        <v/>
      </c>
      <c r="E1082" s="44">
        <f>IF(B1082="","",IF(COUNTIFS('Histórico'!$B$6:$B$305,B1082,'Histórico'!$A$6:$A$305,"&gt;="&amp;EDATE(EOMONTH('Parâmetros'!$B$2,0)+1,-'Parâmetros'!$B$4),'Histórico'!$A$6:$A$305,"&lt;="&amp;'Parâmetros'!$B$2,'Histórico'!$L$6:$L$305,"OK")&gt;='Parâmetros'!$B$11,AVERAGEIFS('Histórico'!$H$6:$H$305,'Histórico'!$B$6:$B$305,B1082,'Histórico'!$A$6:$A$305,"&gt;="&amp;EDATE(EOMONTH('Parâmetros'!$B$2,0)+1,-'Parâmetros'!$B$4),'Histórico'!$A$6:$A$305,"&lt;="&amp;'Parâmetros'!$B$2,'Histórico'!$L$6:$L$305,"OK"),IF(INDEX('Parâmetros'!$G$18:$G$117,MATCH(B1082,'Parâmetros'!$A$18:$A$117,0))="","",INDEX('Parâmetros'!$G$18:$G$117,MATCH(B1082,'Parâmetros'!$A$18:$A$117,0)))))</f>
        <v/>
      </c>
      <c r="F1082" s="45">
        <f>IF(B1082="","",IF(COUNTIFS('Histórico'!$B$6:$B$305,B1082,'Histórico'!$L$6:$L$305,"OK",'Histórico'!$M$6:$M$305,MONTH(A1082),'Histórico'!$A$6:$A$305,"&lt;="&amp;'Parâmetros'!$B$2)&gt;='Parâmetros'!$B$12,MAX('Parâmetros'!$B$13,MIN('Parâmetros'!$B$14,IFERROR(AVERAGEIFS('Histórico'!$H$6:$H$305,'Histórico'!$B$6:$B$305,B1082,'Histórico'!$L$6:$L$305,"OK",'Histórico'!$M$6:$M$305,MONTH(A1082),'Histórico'!$A$6:$A$305,"&lt;="&amp;'Parâmetros'!$B$2)/AVERAGEIFS('Histórico'!$H$6:$H$305,'Histórico'!$B$6:$B$305,B1082,'Histórico'!$L$6:$L$305,"OK",'Histórico'!$A$6:$A$305,"&lt;="&amp;'Parâmetros'!$B$2),1))),1))</f>
        <v/>
      </c>
      <c r="G1082" s="45">
        <f>IF(OR(A1082="",B1082=""),"",MAX(0.1,1+SUMPRODUCT(--('Eventos'!$B$6:$B$105&lt;=EOMONTH(A1082,0)),--('Eventos'!$C$6:$C$105&gt;=A1082),--((('Eventos'!$D$6:$D$105=B1082)+('Eventos'!$D$6:$D$105="TODOS"))&gt;0),--('Eventos'!$G$6:$G$105="Ativo"),--('Eventos'!$I$6:$I$105="OK"),'Eventos'!$F$6:$F$105)))</f>
        <v/>
      </c>
      <c r="H1082" s="44">
        <f>IF(OR(B1082="",E1082=""),"",MAX(0,E1082*F1082*G1082))</f>
        <v/>
      </c>
      <c r="I1082" s="44">
        <f>IF(H1082="","",H1082*'Parâmetros'!$B$6)</f>
        <v/>
      </c>
      <c r="J1082" s="44">
        <f>IF(H1082="","",H1082*'Parâmetros'!$B$7)</f>
        <v/>
      </c>
      <c r="K1082" s="44">
        <f>IF(H1082="","",H1082*'Parâmetros'!$B$8)</f>
        <v/>
      </c>
      <c r="L1082" s="44">
        <f>IF(H1082="","",IF('Parâmetros'!$B$5="Conservador",I1082,IF('Parâmetros'!$B$5="Otimista",K1082,J1082)))</f>
        <v/>
      </c>
      <c r="M1082" s="46">
        <f>IF(B1082="","",IF(COUNTIFS('Histórico'!$B$6:$B$305,B1082,'Histórico'!$J$6:$J$305,"&lt;&gt;")&gt;='Parâmetros'!$B$10,AVERAGEIFS('Histórico'!$K$6:$K$305,'Histórico'!$B$6:$B$305,B1082,'Histórico'!$J$6:$J$305,"&lt;&gt;"),'Parâmetros'!$B$9))</f>
        <v/>
      </c>
      <c r="N1082" s="44">
        <f>IF(L1082="","",MAX(0,L1082*(1-M1082)))</f>
        <v/>
      </c>
      <c r="O1082" s="44">
        <f>IF(L1082="","",L1082*(1+M1082))</f>
        <v/>
      </c>
      <c r="P1082" s="44">
        <f>IF(L1082="","",IF(INDEX('Parâmetros'!$E$18:$E$117,MATCH(B1082,'Parâmetros'!$A$18:$A$117,0))="","",INDEX('Parâmetros'!$E$18:$E$117,MATCH(B1082,'Parâmetros'!$A$18:$A$117,0))+N(INDEX('Parâmetros'!$F$18:$F$117,MATCH(B1082,'Parâmetros'!$A$18:$A$117,0)))-SUMIFS($L$6:L1082,$B$6:B1082,B1082,$A$6:A1082,"&lt;="&amp;A1082)))</f>
        <v/>
      </c>
      <c r="Q1082" s="44">
        <f>IF(P1082="","",MAX(0,-P1082))</f>
        <v/>
      </c>
      <c r="R1082" s="43">
        <f>IF(B1082="","",IF(L1082="","SEM BASE",IF(P1082="","ESTOQUE NÃO INFORMADO",IF(P1082&lt;0,"RUPTURA PREVISTA",IF(D1082="Sem histórico","USAR DEMANDA INICIAL",IF(D1082="Histórico insuficiente","HISTÓRICO INSUFICIENTE","OK"))))))</f>
        <v/>
      </c>
    </row>
    <row r="1083">
      <c r="A1083" s="42">
        <f>IF(B1083="","",EDATE(EOMONTH('Parâmetros'!$B$2,0)+1,MOD(ROW()-6,12)))</f>
        <v/>
      </c>
      <c r="B108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83" s="43">
        <f>IF(B1083="","",INDEX('Parâmetros'!$B$18:$B$117,MATCH(B1083,'Parâmetros'!$A$18:$A$117,0)))</f>
        <v/>
      </c>
      <c r="D1083" s="43">
        <f>IF(B1083="","",INDEX('Parâmetros'!$I$18:$I$117,MATCH(B1083,'Parâmetros'!$A$18:$A$117,0)))</f>
        <v/>
      </c>
      <c r="E1083" s="44">
        <f>IF(B1083="","",IF(COUNTIFS('Histórico'!$B$6:$B$305,B1083,'Histórico'!$A$6:$A$305,"&gt;="&amp;EDATE(EOMONTH('Parâmetros'!$B$2,0)+1,-'Parâmetros'!$B$4),'Histórico'!$A$6:$A$305,"&lt;="&amp;'Parâmetros'!$B$2,'Histórico'!$L$6:$L$305,"OK")&gt;='Parâmetros'!$B$11,AVERAGEIFS('Histórico'!$H$6:$H$305,'Histórico'!$B$6:$B$305,B1083,'Histórico'!$A$6:$A$305,"&gt;="&amp;EDATE(EOMONTH('Parâmetros'!$B$2,0)+1,-'Parâmetros'!$B$4),'Histórico'!$A$6:$A$305,"&lt;="&amp;'Parâmetros'!$B$2,'Histórico'!$L$6:$L$305,"OK"),IF(INDEX('Parâmetros'!$G$18:$G$117,MATCH(B1083,'Parâmetros'!$A$18:$A$117,0))="","",INDEX('Parâmetros'!$G$18:$G$117,MATCH(B1083,'Parâmetros'!$A$18:$A$117,0)))))</f>
        <v/>
      </c>
      <c r="F1083" s="45">
        <f>IF(B1083="","",IF(COUNTIFS('Histórico'!$B$6:$B$305,B1083,'Histórico'!$L$6:$L$305,"OK",'Histórico'!$M$6:$M$305,MONTH(A1083),'Histórico'!$A$6:$A$305,"&lt;="&amp;'Parâmetros'!$B$2)&gt;='Parâmetros'!$B$12,MAX('Parâmetros'!$B$13,MIN('Parâmetros'!$B$14,IFERROR(AVERAGEIFS('Histórico'!$H$6:$H$305,'Histórico'!$B$6:$B$305,B1083,'Histórico'!$L$6:$L$305,"OK",'Histórico'!$M$6:$M$305,MONTH(A1083),'Histórico'!$A$6:$A$305,"&lt;="&amp;'Parâmetros'!$B$2)/AVERAGEIFS('Histórico'!$H$6:$H$305,'Histórico'!$B$6:$B$305,B1083,'Histórico'!$L$6:$L$305,"OK",'Histórico'!$A$6:$A$305,"&lt;="&amp;'Parâmetros'!$B$2),1))),1))</f>
        <v/>
      </c>
      <c r="G1083" s="45">
        <f>IF(OR(A1083="",B1083=""),"",MAX(0.1,1+SUMPRODUCT(--('Eventos'!$B$6:$B$105&lt;=EOMONTH(A1083,0)),--('Eventos'!$C$6:$C$105&gt;=A1083),--((('Eventos'!$D$6:$D$105=B1083)+('Eventos'!$D$6:$D$105="TODOS"))&gt;0),--('Eventos'!$G$6:$G$105="Ativo"),--('Eventos'!$I$6:$I$105="OK"),'Eventos'!$F$6:$F$105)))</f>
        <v/>
      </c>
      <c r="H1083" s="44">
        <f>IF(OR(B1083="",E1083=""),"",MAX(0,E1083*F1083*G1083))</f>
        <v/>
      </c>
      <c r="I1083" s="44">
        <f>IF(H1083="","",H1083*'Parâmetros'!$B$6)</f>
        <v/>
      </c>
      <c r="J1083" s="44">
        <f>IF(H1083="","",H1083*'Parâmetros'!$B$7)</f>
        <v/>
      </c>
      <c r="K1083" s="44">
        <f>IF(H1083="","",H1083*'Parâmetros'!$B$8)</f>
        <v/>
      </c>
      <c r="L1083" s="44">
        <f>IF(H1083="","",IF('Parâmetros'!$B$5="Conservador",I1083,IF('Parâmetros'!$B$5="Otimista",K1083,J1083)))</f>
        <v/>
      </c>
      <c r="M1083" s="46">
        <f>IF(B1083="","",IF(COUNTIFS('Histórico'!$B$6:$B$305,B1083,'Histórico'!$J$6:$J$305,"&lt;&gt;")&gt;='Parâmetros'!$B$10,AVERAGEIFS('Histórico'!$K$6:$K$305,'Histórico'!$B$6:$B$305,B1083,'Histórico'!$J$6:$J$305,"&lt;&gt;"),'Parâmetros'!$B$9))</f>
        <v/>
      </c>
      <c r="N1083" s="44">
        <f>IF(L1083="","",MAX(0,L1083*(1-M1083)))</f>
        <v/>
      </c>
      <c r="O1083" s="44">
        <f>IF(L1083="","",L1083*(1+M1083))</f>
        <v/>
      </c>
      <c r="P1083" s="44">
        <f>IF(L1083="","",IF(INDEX('Parâmetros'!$E$18:$E$117,MATCH(B1083,'Parâmetros'!$A$18:$A$117,0))="","",INDEX('Parâmetros'!$E$18:$E$117,MATCH(B1083,'Parâmetros'!$A$18:$A$117,0))+N(INDEX('Parâmetros'!$F$18:$F$117,MATCH(B1083,'Parâmetros'!$A$18:$A$117,0)))-SUMIFS($L$6:L1083,$B$6:B1083,B1083,$A$6:A1083,"&lt;="&amp;A1083)))</f>
        <v/>
      </c>
      <c r="Q1083" s="44">
        <f>IF(P1083="","",MAX(0,-P1083))</f>
        <v/>
      </c>
      <c r="R1083" s="43">
        <f>IF(B1083="","",IF(L1083="","SEM BASE",IF(P1083="","ESTOQUE NÃO INFORMADO",IF(P1083&lt;0,"RUPTURA PREVISTA",IF(D1083="Sem histórico","USAR DEMANDA INICIAL",IF(D1083="Histórico insuficiente","HISTÓRICO INSUFICIENTE","OK"))))))</f>
        <v/>
      </c>
    </row>
    <row r="1084">
      <c r="A1084" s="42">
        <f>IF(B1084="","",EDATE(EOMONTH('Parâmetros'!$B$2,0)+1,MOD(ROW()-6,12)))</f>
        <v/>
      </c>
      <c r="B108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84" s="43">
        <f>IF(B1084="","",INDEX('Parâmetros'!$B$18:$B$117,MATCH(B1084,'Parâmetros'!$A$18:$A$117,0)))</f>
        <v/>
      </c>
      <c r="D1084" s="43">
        <f>IF(B1084="","",INDEX('Parâmetros'!$I$18:$I$117,MATCH(B1084,'Parâmetros'!$A$18:$A$117,0)))</f>
        <v/>
      </c>
      <c r="E1084" s="44">
        <f>IF(B1084="","",IF(COUNTIFS('Histórico'!$B$6:$B$305,B1084,'Histórico'!$A$6:$A$305,"&gt;="&amp;EDATE(EOMONTH('Parâmetros'!$B$2,0)+1,-'Parâmetros'!$B$4),'Histórico'!$A$6:$A$305,"&lt;="&amp;'Parâmetros'!$B$2,'Histórico'!$L$6:$L$305,"OK")&gt;='Parâmetros'!$B$11,AVERAGEIFS('Histórico'!$H$6:$H$305,'Histórico'!$B$6:$B$305,B1084,'Histórico'!$A$6:$A$305,"&gt;="&amp;EDATE(EOMONTH('Parâmetros'!$B$2,0)+1,-'Parâmetros'!$B$4),'Histórico'!$A$6:$A$305,"&lt;="&amp;'Parâmetros'!$B$2,'Histórico'!$L$6:$L$305,"OK"),IF(INDEX('Parâmetros'!$G$18:$G$117,MATCH(B1084,'Parâmetros'!$A$18:$A$117,0))="","",INDEX('Parâmetros'!$G$18:$G$117,MATCH(B1084,'Parâmetros'!$A$18:$A$117,0)))))</f>
        <v/>
      </c>
      <c r="F1084" s="45">
        <f>IF(B1084="","",IF(COUNTIFS('Histórico'!$B$6:$B$305,B1084,'Histórico'!$L$6:$L$305,"OK",'Histórico'!$M$6:$M$305,MONTH(A1084),'Histórico'!$A$6:$A$305,"&lt;="&amp;'Parâmetros'!$B$2)&gt;='Parâmetros'!$B$12,MAX('Parâmetros'!$B$13,MIN('Parâmetros'!$B$14,IFERROR(AVERAGEIFS('Histórico'!$H$6:$H$305,'Histórico'!$B$6:$B$305,B1084,'Histórico'!$L$6:$L$305,"OK",'Histórico'!$M$6:$M$305,MONTH(A1084),'Histórico'!$A$6:$A$305,"&lt;="&amp;'Parâmetros'!$B$2)/AVERAGEIFS('Histórico'!$H$6:$H$305,'Histórico'!$B$6:$B$305,B1084,'Histórico'!$L$6:$L$305,"OK",'Histórico'!$A$6:$A$305,"&lt;="&amp;'Parâmetros'!$B$2),1))),1))</f>
        <v/>
      </c>
      <c r="G1084" s="45">
        <f>IF(OR(A1084="",B1084=""),"",MAX(0.1,1+SUMPRODUCT(--('Eventos'!$B$6:$B$105&lt;=EOMONTH(A1084,0)),--('Eventos'!$C$6:$C$105&gt;=A1084),--((('Eventos'!$D$6:$D$105=B1084)+('Eventos'!$D$6:$D$105="TODOS"))&gt;0),--('Eventos'!$G$6:$G$105="Ativo"),--('Eventos'!$I$6:$I$105="OK"),'Eventos'!$F$6:$F$105)))</f>
        <v/>
      </c>
      <c r="H1084" s="44">
        <f>IF(OR(B1084="",E1084=""),"",MAX(0,E1084*F1084*G1084))</f>
        <v/>
      </c>
      <c r="I1084" s="44">
        <f>IF(H1084="","",H1084*'Parâmetros'!$B$6)</f>
        <v/>
      </c>
      <c r="J1084" s="44">
        <f>IF(H1084="","",H1084*'Parâmetros'!$B$7)</f>
        <v/>
      </c>
      <c r="K1084" s="44">
        <f>IF(H1084="","",H1084*'Parâmetros'!$B$8)</f>
        <v/>
      </c>
      <c r="L1084" s="44">
        <f>IF(H1084="","",IF('Parâmetros'!$B$5="Conservador",I1084,IF('Parâmetros'!$B$5="Otimista",K1084,J1084)))</f>
        <v/>
      </c>
      <c r="M1084" s="46">
        <f>IF(B1084="","",IF(COUNTIFS('Histórico'!$B$6:$B$305,B1084,'Histórico'!$J$6:$J$305,"&lt;&gt;")&gt;='Parâmetros'!$B$10,AVERAGEIFS('Histórico'!$K$6:$K$305,'Histórico'!$B$6:$B$305,B1084,'Histórico'!$J$6:$J$305,"&lt;&gt;"),'Parâmetros'!$B$9))</f>
        <v/>
      </c>
      <c r="N1084" s="44">
        <f>IF(L1084="","",MAX(0,L1084*(1-M1084)))</f>
        <v/>
      </c>
      <c r="O1084" s="44">
        <f>IF(L1084="","",L1084*(1+M1084))</f>
        <v/>
      </c>
      <c r="P1084" s="44">
        <f>IF(L1084="","",IF(INDEX('Parâmetros'!$E$18:$E$117,MATCH(B1084,'Parâmetros'!$A$18:$A$117,0))="","",INDEX('Parâmetros'!$E$18:$E$117,MATCH(B1084,'Parâmetros'!$A$18:$A$117,0))+N(INDEX('Parâmetros'!$F$18:$F$117,MATCH(B1084,'Parâmetros'!$A$18:$A$117,0)))-SUMIFS($L$6:L1084,$B$6:B1084,B1084,$A$6:A1084,"&lt;="&amp;A1084)))</f>
        <v/>
      </c>
      <c r="Q1084" s="44">
        <f>IF(P1084="","",MAX(0,-P1084))</f>
        <v/>
      </c>
      <c r="R1084" s="43">
        <f>IF(B1084="","",IF(L1084="","SEM BASE",IF(P1084="","ESTOQUE NÃO INFORMADO",IF(P1084&lt;0,"RUPTURA PREVISTA",IF(D1084="Sem histórico","USAR DEMANDA INICIAL",IF(D1084="Histórico insuficiente","HISTÓRICO INSUFICIENTE","OK"))))))</f>
        <v/>
      </c>
    </row>
    <row r="1085">
      <c r="A1085" s="42">
        <f>IF(B1085="","",EDATE(EOMONTH('Parâmetros'!$B$2,0)+1,MOD(ROW()-6,12)))</f>
        <v/>
      </c>
      <c r="B108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85" s="43">
        <f>IF(B1085="","",INDEX('Parâmetros'!$B$18:$B$117,MATCH(B1085,'Parâmetros'!$A$18:$A$117,0)))</f>
        <v/>
      </c>
      <c r="D1085" s="43">
        <f>IF(B1085="","",INDEX('Parâmetros'!$I$18:$I$117,MATCH(B1085,'Parâmetros'!$A$18:$A$117,0)))</f>
        <v/>
      </c>
      <c r="E1085" s="44">
        <f>IF(B1085="","",IF(COUNTIFS('Histórico'!$B$6:$B$305,B1085,'Histórico'!$A$6:$A$305,"&gt;="&amp;EDATE(EOMONTH('Parâmetros'!$B$2,0)+1,-'Parâmetros'!$B$4),'Histórico'!$A$6:$A$305,"&lt;="&amp;'Parâmetros'!$B$2,'Histórico'!$L$6:$L$305,"OK")&gt;='Parâmetros'!$B$11,AVERAGEIFS('Histórico'!$H$6:$H$305,'Histórico'!$B$6:$B$305,B1085,'Histórico'!$A$6:$A$305,"&gt;="&amp;EDATE(EOMONTH('Parâmetros'!$B$2,0)+1,-'Parâmetros'!$B$4),'Histórico'!$A$6:$A$305,"&lt;="&amp;'Parâmetros'!$B$2,'Histórico'!$L$6:$L$305,"OK"),IF(INDEX('Parâmetros'!$G$18:$G$117,MATCH(B1085,'Parâmetros'!$A$18:$A$117,0))="","",INDEX('Parâmetros'!$G$18:$G$117,MATCH(B1085,'Parâmetros'!$A$18:$A$117,0)))))</f>
        <v/>
      </c>
      <c r="F1085" s="45">
        <f>IF(B1085="","",IF(COUNTIFS('Histórico'!$B$6:$B$305,B1085,'Histórico'!$L$6:$L$305,"OK",'Histórico'!$M$6:$M$305,MONTH(A1085),'Histórico'!$A$6:$A$305,"&lt;="&amp;'Parâmetros'!$B$2)&gt;='Parâmetros'!$B$12,MAX('Parâmetros'!$B$13,MIN('Parâmetros'!$B$14,IFERROR(AVERAGEIFS('Histórico'!$H$6:$H$305,'Histórico'!$B$6:$B$305,B1085,'Histórico'!$L$6:$L$305,"OK",'Histórico'!$M$6:$M$305,MONTH(A1085),'Histórico'!$A$6:$A$305,"&lt;="&amp;'Parâmetros'!$B$2)/AVERAGEIFS('Histórico'!$H$6:$H$305,'Histórico'!$B$6:$B$305,B1085,'Histórico'!$L$6:$L$305,"OK",'Histórico'!$A$6:$A$305,"&lt;="&amp;'Parâmetros'!$B$2),1))),1))</f>
        <v/>
      </c>
      <c r="G1085" s="45">
        <f>IF(OR(A1085="",B1085=""),"",MAX(0.1,1+SUMPRODUCT(--('Eventos'!$B$6:$B$105&lt;=EOMONTH(A1085,0)),--('Eventos'!$C$6:$C$105&gt;=A1085),--((('Eventos'!$D$6:$D$105=B1085)+('Eventos'!$D$6:$D$105="TODOS"))&gt;0),--('Eventos'!$G$6:$G$105="Ativo"),--('Eventos'!$I$6:$I$105="OK"),'Eventos'!$F$6:$F$105)))</f>
        <v/>
      </c>
      <c r="H1085" s="44">
        <f>IF(OR(B1085="",E1085=""),"",MAX(0,E1085*F1085*G1085))</f>
        <v/>
      </c>
      <c r="I1085" s="44">
        <f>IF(H1085="","",H1085*'Parâmetros'!$B$6)</f>
        <v/>
      </c>
      <c r="J1085" s="44">
        <f>IF(H1085="","",H1085*'Parâmetros'!$B$7)</f>
        <v/>
      </c>
      <c r="K1085" s="44">
        <f>IF(H1085="","",H1085*'Parâmetros'!$B$8)</f>
        <v/>
      </c>
      <c r="L1085" s="44">
        <f>IF(H1085="","",IF('Parâmetros'!$B$5="Conservador",I1085,IF('Parâmetros'!$B$5="Otimista",K1085,J1085)))</f>
        <v/>
      </c>
      <c r="M1085" s="46">
        <f>IF(B1085="","",IF(COUNTIFS('Histórico'!$B$6:$B$305,B1085,'Histórico'!$J$6:$J$305,"&lt;&gt;")&gt;='Parâmetros'!$B$10,AVERAGEIFS('Histórico'!$K$6:$K$305,'Histórico'!$B$6:$B$305,B1085,'Histórico'!$J$6:$J$305,"&lt;&gt;"),'Parâmetros'!$B$9))</f>
        <v/>
      </c>
      <c r="N1085" s="44">
        <f>IF(L1085="","",MAX(0,L1085*(1-M1085)))</f>
        <v/>
      </c>
      <c r="O1085" s="44">
        <f>IF(L1085="","",L1085*(1+M1085))</f>
        <v/>
      </c>
      <c r="P1085" s="44">
        <f>IF(L1085="","",IF(INDEX('Parâmetros'!$E$18:$E$117,MATCH(B1085,'Parâmetros'!$A$18:$A$117,0))="","",INDEX('Parâmetros'!$E$18:$E$117,MATCH(B1085,'Parâmetros'!$A$18:$A$117,0))+N(INDEX('Parâmetros'!$F$18:$F$117,MATCH(B1085,'Parâmetros'!$A$18:$A$117,0)))-SUMIFS($L$6:L1085,$B$6:B1085,B1085,$A$6:A1085,"&lt;="&amp;A1085)))</f>
        <v/>
      </c>
      <c r="Q1085" s="44">
        <f>IF(P1085="","",MAX(0,-P1085))</f>
        <v/>
      </c>
      <c r="R1085" s="43">
        <f>IF(B1085="","",IF(L1085="","SEM BASE",IF(P1085="","ESTOQUE NÃO INFORMADO",IF(P1085&lt;0,"RUPTURA PREVISTA",IF(D1085="Sem histórico","USAR DEMANDA INICIAL",IF(D1085="Histórico insuficiente","HISTÓRICO INSUFICIENTE","OK"))))))</f>
        <v/>
      </c>
    </row>
    <row r="1086">
      <c r="A1086" s="42">
        <f>IF(B1086="","",EDATE(EOMONTH('Parâmetros'!$B$2,0)+1,MOD(ROW()-6,12)))</f>
        <v/>
      </c>
      <c r="B108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86" s="43">
        <f>IF(B1086="","",INDEX('Parâmetros'!$B$18:$B$117,MATCH(B1086,'Parâmetros'!$A$18:$A$117,0)))</f>
        <v/>
      </c>
      <c r="D1086" s="43">
        <f>IF(B1086="","",INDEX('Parâmetros'!$I$18:$I$117,MATCH(B1086,'Parâmetros'!$A$18:$A$117,0)))</f>
        <v/>
      </c>
      <c r="E1086" s="44">
        <f>IF(B1086="","",IF(COUNTIFS('Histórico'!$B$6:$B$305,B1086,'Histórico'!$A$6:$A$305,"&gt;="&amp;EDATE(EOMONTH('Parâmetros'!$B$2,0)+1,-'Parâmetros'!$B$4),'Histórico'!$A$6:$A$305,"&lt;="&amp;'Parâmetros'!$B$2,'Histórico'!$L$6:$L$305,"OK")&gt;='Parâmetros'!$B$11,AVERAGEIFS('Histórico'!$H$6:$H$305,'Histórico'!$B$6:$B$305,B1086,'Histórico'!$A$6:$A$305,"&gt;="&amp;EDATE(EOMONTH('Parâmetros'!$B$2,0)+1,-'Parâmetros'!$B$4),'Histórico'!$A$6:$A$305,"&lt;="&amp;'Parâmetros'!$B$2,'Histórico'!$L$6:$L$305,"OK"),IF(INDEX('Parâmetros'!$G$18:$G$117,MATCH(B1086,'Parâmetros'!$A$18:$A$117,0))="","",INDEX('Parâmetros'!$G$18:$G$117,MATCH(B1086,'Parâmetros'!$A$18:$A$117,0)))))</f>
        <v/>
      </c>
      <c r="F1086" s="45">
        <f>IF(B1086="","",IF(COUNTIFS('Histórico'!$B$6:$B$305,B1086,'Histórico'!$L$6:$L$305,"OK",'Histórico'!$M$6:$M$305,MONTH(A1086),'Histórico'!$A$6:$A$305,"&lt;="&amp;'Parâmetros'!$B$2)&gt;='Parâmetros'!$B$12,MAX('Parâmetros'!$B$13,MIN('Parâmetros'!$B$14,IFERROR(AVERAGEIFS('Histórico'!$H$6:$H$305,'Histórico'!$B$6:$B$305,B1086,'Histórico'!$L$6:$L$305,"OK",'Histórico'!$M$6:$M$305,MONTH(A1086),'Histórico'!$A$6:$A$305,"&lt;="&amp;'Parâmetros'!$B$2)/AVERAGEIFS('Histórico'!$H$6:$H$305,'Histórico'!$B$6:$B$305,B1086,'Histórico'!$L$6:$L$305,"OK",'Histórico'!$A$6:$A$305,"&lt;="&amp;'Parâmetros'!$B$2),1))),1))</f>
        <v/>
      </c>
      <c r="G1086" s="45">
        <f>IF(OR(A1086="",B1086=""),"",MAX(0.1,1+SUMPRODUCT(--('Eventos'!$B$6:$B$105&lt;=EOMONTH(A1086,0)),--('Eventos'!$C$6:$C$105&gt;=A1086),--((('Eventos'!$D$6:$D$105=B1086)+('Eventos'!$D$6:$D$105="TODOS"))&gt;0),--('Eventos'!$G$6:$G$105="Ativo"),--('Eventos'!$I$6:$I$105="OK"),'Eventos'!$F$6:$F$105)))</f>
        <v/>
      </c>
      <c r="H1086" s="44">
        <f>IF(OR(B1086="",E1086=""),"",MAX(0,E1086*F1086*G1086))</f>
        <v/>
      </c>
      <c r="I1086" s="44">
        <f>IF(H1086="","",H1086*'Parâmetros'!$B$6)</f>
        <v/>
      </c>
      <c r="J1086" s="44">
        <f>IF(H1086="","",H1086*'Parâmetros'!$B$7)</f>
        <v/>
      </c>
      <c r="K1086" s="44">
        <f>IF(H1086="","",H1086*'Parâmetros'!$B$8)</f>
        <v/>
      </c>
      <c r="L1086" s="44">
        <f>IF(H1086="","",IF('Parâmetros'!$B$5="Conservador",I1086,IF('Parâmetros'!$B$5="Otimista",K1086,J1086)))</f>
        <v/>
      </c>
      <c r="M1086" s="46">
        <f>IF(B1086="","",IF(COUNTIFS('Histórico'!$B$6:$B$305,B1086,'Histórico'!$J$6:$J$305,"&lt;&gt;")&gt;='Parâmetros'!$B$10,AVERAGEIFS('Histórico'!$K$6:$K$305,'Histórico'!$B$6:$B$305,B1086,'Histórico'!$J$6:$J$305,"&lt;&gt;"),'Parâmetros'!$B$9))</f>
        <v/>
      </c>
      <c r="N1086" s="44">
        <f>IF(L1086="","",MAX(0,L1086*(1-M1086)))</f>
        <v/>
      </c>
      <c r="O1086" s="44">
        <f>IF(L1086="","",L1086*(1+M1086))</f>
        <v/>
      </c>
      <c r="P1086" s="44">
        <f>IF(L1086="","",IF(INDEX('Parâmetros'!$E$18:$E$117,MATCH(B1086,'Parâmetros'!$A$18:$A$117,0))="","",INDEX('Parâmetros'!$E$18:$E$117,MATCH(B1086,'Parâmetros'!$A$18:$A$117,0))+N(INDEX('Parâmetros'!$F$18:$F$117,MATCH(B1086,'Parâmetros'!$A$18:$A$117,0)))-SUMIFS($L$6:L1086,$B$6:B1086,B1086,$A$6:A1086,"&lt;="&amp;A1086)))</f>
        <v/>
      </c>
      <c r="Q1086" s="44">
        <f>IF(P1086="","",MAX(0,-P1086))</f>
        <v/>
      </c>
      <c r="R1086" s="43">
        <f>IF(B1086="","",IF(L1086="","SEM BASE",IF(P1086="","ESTOQUE NÃO INFORMADO",IF(P1086&lt;0,"RUPTURA PREVISTA",IF(D1086="Sem histórico","USAR DEMANDA INICIAL",IF(D1086="Histórico insuficiente","HISTÓRICO INSUFICIENTE","OK"))))))</f>
        <v/>
      </c>
    </row>
    <row r="1087">
      <c r="A1087" s="42">
        <f>IF(B1087="","",EDATE(EOMONTH('Parâmetros'!$B$2,0)+1,MOD(ROW()-6,12)))</f>
        <v/>
      </c>
      <c r="B108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87" s="43">
        <f>IF(B1087="","",INDEX('Parâmetros'!$B$18:$B$117,MATCH(B1087,'Parâmetros'!$A$18:$A$117,0)))</f>
        <v/>
      </c>
      <c r="D1087" s="43">
        <f>IF(B1087="","",INDEX('Parâmetros'!$I$18:$I$117,MATCH(B1087,'Parâmetros'!$A$18:$A$117,0)))</f>
        <v/>
      </c>
      <c r="E1087" s="44">
        <f>IF(B1087="","",IF(COUNTIFS('Histórico'!$B$6:$B$305,B1087,'Histórico'!$A$6:$A$305,"&gt;="&amp;EDATE(EOMONTH('Parâmetros'!$B$2,0)+1,-'Parâmetros'!$B$4),'Histórico'!$A$6:$A$305,"&lt;="&amp;'Parâmetros'!$B$2,'Histórico'!$L$6:$L$305,"OK")&gt;='Parâmetros'!$B$11,AVERAGEIFS('Histórico'!$H$6:$H$305,'Histórico'!$B$6:$B$305,B1087,'Histórico'!$A$6:$A$305,"&gt;="&amp;EDATE(EOMONTH('Parâmetros'!$B$2,0)+1,-'Parâmetros'!$B$4),'Histórico'!$A$6:$A$305,"&lt;="&amp;'Parâmetros'!$B$2,'Histórico'!$L$6:$L$305,"OK"),IF(INDEX('Parâmetros'!$G$18:$G$117,MATCH(B1087,'Parâmetros'!$A$18:$A$117,0))="","",INDEX('Parâmetros'!$G$18:$G$117,MATCH(B1087,'Parâmetros'!$A$18:$A$117,0)))))</f>
        <v/>
      </c>
      <c r="F1087" s="45">
        <f>IF(B1087="","",IF(COUNTIFS('Histórico'!$B$6:$B$305,B1087,'Histórico'!$L$6:$L$305,"OK",'Histórico'!$M$6:$M$305,MONTH(A1087),'Histórico'!$A$6:$A$305,"&lt;="&amp;'Parâmetros'!$B$2)&gt;='Parâmetros'!$B$12,MAX('Parâmetros'!$B$13,MIN('Parâmetros'!$B$14,IFERROR(AVERAGEIFS('Histórico'!$H$6:$H$305,'Histórico'!$B$6:$B$305,B1087,'Histórico'!$L$6:$L$305,"OK",'Histórico'!$M$6:$M$305,MONTH(A1087),'Histórico'!$A$6:$A$305,"&lt;="&amp;'Parâmetros'!$B$2)/AVERAGEIFS('Histórico'!$H$6:$H$305,'Histórico'!$B$6:$B$305,B1087,'Histórico'!$L$6:$L$305,"OK",'Histórico'!$A$6:$A$305,"&lt;="&amp;'Parâmetros'!$B$2),1))),1))</f>
        <v/>
      </c>
      <c r="G1087" s="45">
        <f>IF(OR(A1087="",B1087=""),"",MAX(0.1,1+SUMPRODUCT(--('Eventos'!$B$6:$B$105&lt;=EOMONTH(A1087,0)),--('Eventos'!$C$6:$C$105&gt;=A1087),--((('Eventos'!$D$6:$D$105=B1087)+('Eventos'!$D$6:$D$105="TODOS"))&gt;0),--('Eventos'!$G$6:$G$105="Ativo"),--('Eventos'!$I$6:$I$105="OK"),'Eventos'!$F$6:$F$105)))</f>
        <v/>
      </c>
      <c r="H1087" s="44">
        <f>IF(OR(B1087="",E1087=""),"",MAX(0,E1087*F1087*G1087))</f>
        <v/>
      </c>
      <c r="I1087" s="44">
        <f>IF(H1087="","",H1087*'Parâmetros'!$B$6)</f>
        <v/>
      </c>
      <c r="J1087" s="44">
        <f>IF(H1087="","",H1087*'Parâmetros'!$B$7)</f>
        <v/>
      </c>
      <c r="K1087" s="44">
        <f>IF(H1087="","",H1087*'Parâmetros'!$B$8)</f>
        <v/>
      </c>
      <c r="L1087" s="44">
        <f>IF(H1087="","",IF('Parâmetros'!$B$5="Conservador",I1087,IF('Parâmetros'!$B$5="Otimista",K1087,J1087)))</f>
        <v/>
      </c>
      <c r="M1087" s="46">
        <f>IF(B1087="","",IF(COUNTIFS('Histórico'!$B$6:$B$305,B1087,'Histórico'!$J$6:$J$305,"&lt;&gt;")&gt;='Parâmetros'!$B$10,AVERAGEIFS('Histórico'!$K$6:$K$305,'Histórico'!$B$6:$B$305,B1087,'Histórico'!$J$6:$J$305,"&lt;&gt;"),'Parâmetros'!$B$9))</f>
        <v/>
      </c>
      <c r="N1087" s="44">
        <f>IF(L1087="","",MAX(0,L1087*(1-M1087)))</f>
        <v/>
      </c>
      <c r="O1087" s="44">
        <f>IF(L1087="","",L1087*(1+M1087))</f>
        <v/>
      </c>
      <c r="P1087" s="44">
        <f>IF(L1087="","",IF(INDEX('Parâmetros'!$E$18:$E$117,MATCH(B1087,'Parâmetros'!$A$18:$A$117,0))="","",INDEX('Parâmetros'!$E$18:$E$117,MATCH(B1087,'Parâmetros'!$A$18:$A$117,0))+N(INDEX('Parâmetros'!$F$18:$F$117,MATCH(B1087,'Parâmetros'!$A$18:$A$117,0)))-SUMIFS($L$6:L1087,$B$6:B1087,B1087,$A$6:A1087,"&lt;="&amp;A1087)))</f>
        <v/>
      </c>
      <c r="Q1087" s="44">
        <f>IF(P1087="","",MAX(0,-P1087))</f>
        <v/>
      </c>
      <c r="R1087" s="43">
        <f>IF(B1087="","",IF(L1087="","SEM BASE",IF(P1087="","ESTOQUE NÃO INFORMADO",IF(P1087&lt;0,"RUPTURA PREVISTA",IF(D1087="Sem histórico","USAR DEMANDA INICIAL",IF(D1087="Histórico insuficiente","HISTÓRICO INSUFICIENTE","OK"))))))</f>
        <v/>
      </c>
    </row>
    <row r="1088">
      <c r="A1088" s="42">
        <f>IF(B1088="","",EDATE(EOMONTH('Parâmetros'!$B$2,0)+1,MOD(ROW()-6,12)))</f>
        <v/>
      </c>
      <c r="B108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88" s="43">
        <f>IF(B1088="","",INDEX('Parâmetros'!$B$18:$B$117,MATCH(B1088,'Parâmetros'!$A$18:$A$117,0)))</f>
        <v/>
      </c>
      <c r="D1088" s="43">
        <f>IF(B1088="","",INDEX('Parâmetros'!$I$18:$I$117,MATCH(B1088,'Parâmetros'!$A$18:$A$117,0)))</f>
        <v/>
      </c>
      <c r="E1088" s="44">
        <f>IF(B1088="","",IF(COUNTIFS('Histórico'!$B$6:$B$305,B1088,'Histórico'!$A$6:$A$305,"&gt;="&amp;EDATE(EOMONTH('Parâmetros'!$B$2,0)+1,-'Parâmetros'!$B$4),'Histórico'!$A$6:$A$305,"&lt;="&amp;'Parâmetros'!$B$2,'Histórico'!$L$6:$L$305,"OK")&gt;='Parâmetros'!$B$11,AVERAGEIFS('Histórico'!$H$6:$H$305,'Histórico'!$B$6:$B$305,B1088,'Histórico'!$A$6:$A$305,"&gt;="&amp;EDATE(EOMONTH('Parâmetros'!$B$2,0)+1,-'Parâmetros'!$B$4),'Histórico'!$A$6:$A$305,"&lt;="&amp;'Parâmetros'!$B$2,'Histórico'!$L$6:$L$305,"OK"),IF(INDEX('Parâmetros'!$G$18:$G$117,MATCH(B1088,'Parâmetros'!$A$18:$A$117,0))="","",INDEX('Parâmetros'!$G$18:$G$117,MATCH(B1088,'Parâmetros'!$A$18:$A$117,0)))))</f>
        <v/>
      </c>
      <c r="F1088" s="45">
        <f>IF(B1088="","",IF(COUNTIFS('Histórico'!$B$6:$B$305,B1088,'Histórico'!$L$6:$L$305,"OK",'Histórico'!$M$6:$M$305,MONTH(A1088),'Histórico'!$A$6:$A$305,"&lt;="&amp;'Parâmetros'!$B$2)&gt;='Parâmetros'!$B$12,MAX('Parâmetros'!$B$13,MIN('Parâmetros'!$B$14,IFERROR(AVERAGEIFS('Histórico'!$H$6:$H$305,'Histórico'!$B$6:$B$305,B1088,'Histórico'!$L$6:$L$305,"OK",'Histórico'!$M$6:$M$305,MONTH(A1088),'Histórico'!$A$6:$A$305,"&lt;="&amp;'Parâmetros'!$B$2)/AVERAGEIFS('Histórico'!$H$6:$H$305,'Histórico'!$B$6:$B$305,B1088,'Histórico'!$L$6:$L$305,"OK",'Histórico'!$A$6:$A$305,"&lt;="&amp;'Parâmetros'!$B$2),1))),1))</f>
        <v/>
      </c>
      <c r="G1088" s="45">
        <f>IF(OR(A1088="",B1088=""),"",MAX(0.1,1+SUMPRODUCT(--('Eventos'!$B$6:$B$105&lt;=EOMONTH(A1088,0)),--('Eventos'!$C$6:$C$105&gt;=A1088),--((('Eventos'!$D$6:$D$105=B1088)+('Eventos'!$D$6:$D$105="TODOS"))&gt;0),--('Eventos'!$G$6:$G$105="Ativo"),--('Eventos'!$I$6:$I$105="OK"),'Eventos'!$F$6:$F$105)))</f>
        <v/>
      </c>
      <c r="H1088" s="44">
        <f>IF(OR(B1088="",E1088=""),"",MAX(0,E1088*F1088*G1088))</f>
        <v/>
      </c>
      <c r="I1088" s="44">
        <f>IF(H1088="","",H1088*'Parâmetros'!$B$6)</f>
        <v/>
      </c>
      <c r="J1088" s="44">
        <f>IF(H1088="","",H1088*'Parâmetros'!$B$7)</f>
        <v/>
      </c>
      <c r="K1088" s="44">
        <f>IF(H1088="","",H1088*'Parâmetros'!$B$8)</f>
        <v/>
      </c>
      <c r="L1088" s="44">
        <f>IF(H1088="","",IF('Parâmetros'!$B$5="Conservador",I1088,IF('Parâmetros'!$B$5="Otimista",K1088,J1088)))</f>
        <v/>
      </c>
      <c r="M1088" s="46">
        <f>IF(B1088="","",IF(COUNTIFS('Histórico'!$B$6:$B$305,B1088,'Histórico'!$J$6:$J$305,"&lt;&gt;")&gt;='Parâmetros'!$B$10,AVERAGEIFS('Histórico'!$K$6:$K$305,'Histórico'!$B$6:$B$305,B1088,'Histórico'!$J$6:$J$305,"&lt;&gt;"),'Parâmetros'!$B$9))</f>
        <v/>
      </c>
      <c r="N1088" s="44">
        <f>IF(L1088="","",MAX(0,L1088*(1-M1088)))</f>
        <v/>
      </c>
      <c r="O1088" s="44">
        <f>IF(L1088="","",L1088*(1+M1088))</f>
        <v/>
      </c>
      <c r="P1088" s="44">
        <f>IF(L1088="","",IF(INDEX('Parâmetros'!$E$18:$E$117,MATCH(B1088,'Parâmetros'!$A$18:$A$117,0))="","",INDEX('Parâmetros'!$E$18:$E$117,MATCH(B1088,'Parâmetros'!$A$18:$A$117,0))+N(INDEX('Parâmetros'!$F$18:$F$117,MATCH(B1088,'Parâmetros'!$A$18:$A$117,0)))-SUMIFS($L$6:L1088,$B$6:B1088,B1088,$A$6:A1088,"&lt;="&amp;A1088)))</f>
        <v/>
      </c>
      <c r="Q1088" s="44">
        <f>IF(P1088="","",MAX(0,-P1088))</f>
        <v/>
      </c>
      <c r="R1088" s="43">
        <f>IF(B1088="","",IF(L1088="","SEM BASE",IF(P1088="","ESTOQUE NÃO INFORMADO",IF(P1088&lt;0,"RUPTURA PREVISTA",IF(D1088="Sem histórico","USAR DEMANDA INICIAL",IF(D1088="Histórico insuficiente","HISTÓRICO INSUFICIENTE","OK"))))))</f>
        <v/>
      </c>
    </row>
    <row r="1089">
      <c r="A1089" s="42">
        <f>IF(B1089="","",EDATE(EOMONTH('Parâmetros'!$B$2,0)+1,MOD(ROW()-6,12)))</f>
        <v/>
      </c>
      <c r="B108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89" s="43">
        <f>IF(B1089="","",INDEX('Parâmetros'!$B$18:$B$117,MATCH(B1089,'Parâmetros'!$A$18:$A$117,0)))</f>
        <v/>
      </c>
      <c r="D1089" s="43">
        <f>IF(B1089="","",INDEX('Parâmetros'!$I$18:$I$117,MATCH(B1089,'Parâmetros'!$A$18:$A$117,0)))</f>
        <v/>
      </c>
      <c r="E1089" s="44">
        <f>IF(B1089="","",IF(COUNTIFS('Histórico'!$B$6:$B$305,B1089,'Histórico'!$A$6:$A$305,"&gt;="&amp;EDATE(EOMONTH('Parâmetros'!$B$2,0)+1,-'Parâmetros'!$B$4),'Histórico'!$A$6:$A$305,"&lt;="&amp;'Parâmetros'!$B$2,'Histórico'!$L$6:$L$305,"OK")&gt;='Parâmetros'!$B$11,AVERAGEIFS('Histórico'!$H$6:$H$305,'Histórico'!$B$6:$B$305,B1089,'Histórico'!$A$6:$A$305,"&gt;="&amp;EDATE(EOMONTH('Parâmetros'!$B$2,0)+1,-'Parâmetros'!$B$4),'Histórico'!$A$6:$A$305,"&lt;="&amp;'Parâmetros'!$B$2,'Histórico'!$L$6:$L$305,"OK"),IF(INDEX('Parâmetros'!$G$18:$G$117,MATCH(B1089,'Parâmetros'!$A$18:$A$117,0))="","",INDEX('Parâmetros'!$G$18:$G$117,MATCH(B1089,'Parâmetros'!$A$18:$A$117,0)))))</f>
        <v/>
      </c>
      <c r="F1089" s="45">
        <f>IF(B1089="","",IF(COUNTIFS('Histórico'!$B$6:$B$305,B1089,'Histórico'!$L$6:$L$305,"OK",'Histórico'!$M$6:$M$305,MONTH(A1089),'Histórico'!$A$6:$A$305,"&lt;="&amp;'Parâmetros'!$B$2)&gt;='Parâmetros'!$B$12,MAX('Parâmetros'!$B$13,MIN('Parâmetros'!$B$14,IFERROR(AVERAGEIFS('Histórico'!$H$6:$H$305,'Histórico'!$B$6:$B$305,B1089,'Histórico'!$L$6:$L$305,"OK",'Histórico'!$M$6:$M$305,MONTH(A1089),'Histórico'!$A$6:$A$305,"&lt;="&amp;'Parâmetros'!$B$2)/AVERAGEIFS('Histórico'!$H$6:$H$305,'Histórico'!$B$6:$B$305,B1089,'Histórico'!$L$6:$L$305,"OK",'Histórico'!$A$6:$A$305,"&lt;="&amp;'Parâmetros'!$B$2),1))),1))</f>
        <v/>
      </c>
      <c r="G1089" s="45">
        <f>IF(OR(A1089="",B1089=""),"",MAX(0.1,1+SUMPRODUCT(--('Eventos'!$B$6:$B$105&lt;=EOMONTH(A1089,0)),--('Eventos'!$C$6:$C$105&gt;=A1089),--((('Eventos'!$D$6:$D$105=B1089)+('Eventos'!$D$6:$D$105="TODOS"))&gt;0),--('Eventos'!$G$6:$G$105="Ativo"),--('Eventos'!$I$6:$I$105="OK"),'Eventos'!$F$6:$F$105)))</f>
        <v/>
      </c>
      <c r="H1089" s="44">
        <f>IF(OR(B1089="",E1089=""),"",MAX(0,E1089*F1089*G1089))</f>
        <v/>
      </c>
      <c r="I1089" s="44">
        <f>IF(H1089="","",H1089*'Parâmetros'!$B$6)</f>
        <v/>
      </c>
      <c r="J1089" s="44">
        <f>IF(H1089="","",H1089*'Parâmetros'!$B$7)</f>
        <v/>
      </c>
      <c r="K1089" s="44">
        <f>IF(H1089="","",H1089*'Parâmetros'!$B$8)</f>
        <v/>
      </c>
      <c r="L1089" s="44">
        <f>IF(H1089="","",IF('Parâmetros'!$B$5="Conservador",I1089,IF('Parâmetros'!$B$5="Otimista",K1089,J1089)))</f>
        <v/>
      </c>
      <c r="M1089" s="46">
        <f>IF(B1089="","",IF(COUNTIFS('Histórico'!$B$6:$B$305,B1089,'Histórico'!$J$6:$J$305,"&lt;&gt;")&gt;='Parâmetros'!$B$10,AVERAGEIFS('Histórico'!$K$6:$K$305,'Histórico'!$B$6:$B$305,B1089,'Histórico'!$J$6:$J$305,"&lt;&gt;"),'Parâmetros'!$B$9))</f>
        <v/>
      </c>
      <c r="N1089" s="44">
        <f>IF(L1089="","",MAX(0,L1089*(1-M1089)))</f>
        <v/>
      </c>
      <c r="O1089" s="44">
        <f>IF(L1089="","",L1089*(1+M1089))</f>
        <v/>
      </c>
      <c r="P1089" s="44">
        <f>IF(L1089="","",IF(INDEX('Parâmetros'!$E$18:$E$117,MATCH(B1089,'Parâmetros'!$A$18:$A$117,0))="","",INDEX('Parâmetros'!$E$18:$E$117,MATCH(B1089,'Parâmetros'!$A$18:$A$117,0))+N(INDEX('Parâmetros'!$F$18:$F$117,MATCH(B1089,'Parâmetros'!$A$18:$A$117,0)))-SUMIFS($L$6:L1089,$B$6:B1089,B1089,$A$6:A1089,"&lt;="&amp;A1089)))</f>
        <v/>
      </c>
      <c r="Q1089" s="44">
        <f>IF(P1089="","",MAX(0,-P1089))</f>
        <v/>
      </c>
      <c r="R1089" s="43">
        <f>IF(B1089="","",IF(L1089="","SEM BASE",IF(P1089="","ESTOQUE NÃO INFORMADO",IF(P1089&lt;0,"RUPTURA PREVISTA",IF(D1089="Sem histórico","USAR DEMANDA INICIAL",IF(D1089="Histórico insuficiente","HISTÓRICO INSUFICIENTE","OK"))))))</f>
        <v/>
      </c>
    </row>
    <row r="1090">
      <c r="A1090" s="42">
        <f>IF(B1090="","",EDATE(EOMONTH('Parâmetros'!$B$2,0)+1,MOD(ROW()-6,12)))</f>
        <v/>
      </c>
      <c r="B109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90" s="43">
        <f>IF(B1090="","",INDEX('Parâmetros'!$B$18:$B$117,MATCH(B1090,'Parâmetros'!$A$18:$A$117,0)))</f>
        <v/>
      </c>
      <c r="D1090" s="43">
        <f>IF(B1090="","",INDEX('Parâmetros'!$I$18:$I$117,MATCH(B1090,'Parâmetros'!$A$18:$A$117,0)))</f>
        <v/>
      </c>
      <c r="E1090" s="44">
        <f>IF(B1090="","",IF(COUNTIFS('Histórico'!$B$6:$B$305,B1090,'Histórico'!$A$6:$A$305,"&gt;="&amp;EDATE(EOMONTH('Parâmetros'!$B$2,0)+1,-'Parâmetros'!$B$4),'Histórico'!$A$6:$A$305,"&lt;="&amp;'Parâmetros'!$B$2,'Histórico'!$L$6:$L$305,"OK")&gt;='Parâmetros'!$B$11,AVERAGEIFS('Histórico'!$H$6:$H$305,'Histórico'!$B$6:$B$305,B1090,'Histórico'!$A$6:$A$305,"&gt;="&amp;EDATE(EOMONTH('Parâmetros'!$B$2,0)+1,-'Parâmetros'!$B$4),'Histórico'!$A$6:$A$305,"&lt;="&amp;'Parâmetros'!$B$2,'Histórico'!$L$6:$L$305,"OK"),IF(INDEX('Parâmetros'!$G$18:$G$117,MATCH(B1090,'Parâmetros'!$A$18:$A$117,0))="","",INDEX('Parâmetros'!$G$18:$G$117,MATCH(B1090,'Parâmetros'!$A$18:$A$117,0)))))</f>
        <v/>
      </c>
      <c r="F1090" s="45">
        <f>IF(B1090="","",IF(COUNTIFS('Histórico'!$B$6:$B$305,B1090,'Histórico'!$L$6:$L$305,"OK",'Histórico'!$M$6:$M$305,MONTH(A1090),'Histórico'!$A$6:$A$305,"&lt;="&amp;'Parâmetros'!$B$2)&gt;='Parâmetros'!$B$12,MAX('Parâmetros'!$B$13,MIN('Parâmetros'!$B$14,IFERROR(AVERAGEIFS('Histórico'!$H$6:$H$305,'Histórico'!$B$6:$B$305,B1090,'Histórico'!$L$6:$L$305,"OK",'Histórico'!$M$6:$M$305,MONTH(A1090),'Histórico'!$A$6:$A$305,"&lt;="&amp;'Parâmetros'!$B$2)/AVERAGEIFS('Histórico'!$H$6:$H$305,'Histórico'!$B$6:$B$305,B1090,'Histórico'!$L$6:$L$305,"OK",'Histórico'!$A$6:$A$305,"&lt;="&amp;'Parâmetros'!$B$2),1))),1))</f>
        <v/>
      </c>
      <c r="G1090" s="45">
        <f>IF(OR(A1090="",B1090=""),"",MAX(0.1,1+SUMPRODUCT(--('Eventos'!$B$6:$B$105&lt;=EOMONTH(A1090,0)),--('Eventos'!$C$6:$C$105&gt;=A1090),--((('Eventos'!$D$6:$D$105=B1090)+('Eventos'!$D$6:$D$105="TODOS"))&gt;0),--('Eventos'!$G$6:$G$105="Ativo"),--('Eventos'!$I$6:$I$105="OK"),'Eventos'!$F$6:$F$105)))</f>
        <v/>
      </c>
      <c r="H1090" s="44">
        <f>IF(OR(B1090="",E1090=""),"",MAX(0,E1090*F1090*G1090))</f>
        <v/>
      </c>
      <c r="I1090" s="44">
        <f>IF(H1090="","",H1090*'Parâmetros'!$B$6)</f>
        <v/>
      </c>
      <c r="J1090" s="44">
        <f>IF(H1090="","",H1090*'Parâmetros'!$B$7)</f>
        <v/>
      </c>
      <c r="K1090" s="44">
        <f>IF(H1090="","",H1090*'Parâmetros'!$B$8)</f>
        <v/>
      </c>
      <c r="L1090" s="44">
        <f>IF(H1090="","",IF('Parâmetros'!$B$5="Conservador",I1090,IF('Parâmetros'!$B$5="Otimista",K1090,J1090)))</f>
        <v/>
      </c>
      <c r="M1090" s="46">
        <f>IF(B1090="","",IF(COUNTIFS('Histórico'!$B$6:$B$305,B1090,'Histórico'!$J$6:$J$305,"&lt;&gt;")&gt;='Parâmetros'!$B$10,AVERAGEIFS('Histórico'!$K$6:$K$305,'Histórico'!$B$6:$B$305,B1090,'Histórico'!$J$6:$J$305,"&lt;&gt;"),'Parâmetros'!$B$9))</f>
        <v/>
      </c>
      <c r="N1090" s="44">
        <f>IF(L1090="","",MAX(0,L1090*(1-M1090)))</f>
        <v/>
      </c>
      <c r="O1090" s="44">
        <f>IF(L1090="","",L1090*(1+M1090))</f>
        <v/>
      </c>
      <c r="P1090" s="44">
        <f>IF(L1090="","",IF(INDEX('Parâmetros'!$E$18:$E$117,MATCH(B1090,'Parâmetros'!$A$18:$A$117,0))="","",INDEX('Parâmetros'!$E$18:$E$117,MATCH(B1090,'Parâmetros'!$A$18:$A$117,0))+N(INDEX('Parâmetros'!$F$18:$F$117,MATCH(B1090,'Parâmetros'!$A$18:$A$117,0)))-SUMIFS($L$6:L1090,$B$6:B1090,B1090,$A$6:A1090,"&lt;="&amp;A1090)))</f>
        <v/>
      </c>
      <c r="Q1090" s="44">
        <f>IF(P1090="","",MAX(0,-P1090))</f>
        <v/>
      </c>
      <c r="R1090" s="43">
        <f>IF(B1090="","",IF(L1090="","SEM BASE",IF(P1090="","ESTOQUE NÃO INFORMADO",IF(P1090&lt;0,"RUPTURA PREVISTA",IF(D1090="Sem histórico","USAR DEMANDA INICIAL",IF(D1090="Histórico insuficiente","HISTÓRICO INSUFICIENTE","OK"))))))</f>
        <v/>
      </c>
    </row>
    <row r="1091">
      <c r="A1091" s="42">
        <f>IF(B1091="","",EDATE(EOMONTH('Parâmetros'!$B$2,0)+1,MOD(ROW()-6,12)))</f>
        <v/>
      </c>
      <c r="B109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91" s="43">
        <f>IF(B1091="","",INDEX('Parâmetros'!$B$18:$B$117,MATCH(B1091,'Parâmetros'!$A$18:$A$117,0)))</f>
        <v/>
      </c>
      <c r="D1091" s="43">
        <f>IF(B1091="","",INDEX('Parâmetros'!$I$18:$I$117,MATCH(B1091,'Parâmetros'!$A$18:$A$117,0)))</f>
        <v/>
      </c>
      <c r="E1091" s="44">
        <f>IF(B1091="","",IF(COUNTIFS('Histórico'!$B$6:$B$305,B1091,'Histórico'!$A$6:$A$305,"&gt;="&amp;EDATE(EOMONTH('Parâmetros'!$B$2,0)+1,-'Parâmetros'!$B$4),'Histórico'!$A$6:$A$305,"&lt;="&amp;'Parâmetros'!$B$2,'Histórico'!$L$6:$L$305,"OK")&gt;='Parâmetros'!$B$11,AVERAGEIFS('Histórico'!$H$6:$H$305,'Histórico'!$B$6:$B$305,B1091,'Histórico'!$A$6:$A$305,"&gt;="&amp;EDATE(EOMONTH('Parâmetros'!$B$2,0)+1,-'Parâmetros'!$B$4),'Histórico'!$A$6:$A$305,"&lt;="&amp;'Parâmetros'!$B$2,'Histórico'!$L$6:$L$305,"OK"),IF(INDEX('Parâmetros'!$G$18:$G$117,MATCH(B1091,'Parâmetros'!$A$18:$A$117,0))="","",INDEX('Parâmetros'!$G$18:$G$117,MATCH(B1091,'Parâmetros'!$A$18:$A$117,0)))))</f>
        <v/>
      </c>
      <c r="F1091" s="45">
        <f>IF(B1091="","",IF(COUNTIFS('Histórico'!$B$6:$B$305,B1091,'Histórico'!$L$6:$L$305,"OK",'Histórico'!$M$6:$M$305,MONTH(A1091),'Histórico'!$A$6:$A$305,"&lt;="&amp;'Parâmetros'!$B$2)&gt;='Parâmetros'!$B$12,MAX('Parâmetros'!$B$13,MIN('Parâmetros'!$B$14,IFERROR(AVERAGEIFS('Histórico'!$H$6:$H$305,'Histórico'!$B$6:$B$305,B1091,'Histórico'!$L$6:$L$305,"OK",'Histórico'!$M$6:$M$305,MONTH(A1091),'Histórico'!$A$6:$A$305,"&lt;="&amp;'Parâmetros'!$B$2)/AVERAGEIFS('Histórico'!$H$6:$H$305,'Histórico'!$B$6:$B$305,B1091,'Histórico'!$L$6:$L$305,"OK",'Histórico'!$A$6:$A$305,"&lt;="&amp;'Parâmetros'!$B$2),1))),1))</f>
        <v/>
      </c>
      <c r="G1091" s="45">
        <f>IF(OR(A1091="",B1091=""),"",MAX(0.1,1+SUMPRODUCT(--('Eventos'!$B$6:$B$105&lt;=EOMONTH(A1091,0)),--('Eventos'!$C$6:$C$105&gt;=A1091),--((('Eventos'!$D$6:$D$105=B1091)+('Eventos'!$D$6:$D$105="TODOS"))&gt;0),--('Eventos'!$G$6:$G$105="Ativo"),--('Eventos'!$I$6:$I$105="OK"),'Eventos'!$F$6:$F$105)))</f>
        <v/>
      </c>
      <c r="H1091" s="44">
        <f>IF(OR(B1091="",E1091=""),"",MAX(0,E1091*F1091*G1091))</f>
        <v/>
      </c>
      <c r="I1091" s="44">
        <f>IF(H1091="","",H1091*'Parâmetros'!$B$6)</f>
        <v/>
      </c>
      <c r="J1091" s="44">
        <f>IF(H1091="","",H1091*'Parâmetros'!$B$7)</f>
        <v/>
      </c>
      <c r="K1091" s="44">
        <f>IF(H1091="","",H1091*'Parâmetros'!$B$8)</f>
        <v/>
      </c>
      <c r="L1091" s="44">
        <f>IF(H1091="","",IF('Parâmetros'!$B$5="Conservador",I1091,IF('Parâmetros'!$B$5="Otimista",K1091,J1091)))</f>
        <v/>
      </c>
      <c r="M1091" s="46">
        <f>IF(B1091="","",IF(COUNTIFS('Histórico'!$B$6:$B$305,B1091,'Histórico'!$J$6:$J$305,"&lt;&gt;")&gt;='Parâmetros'!$B$10,AVERAGEIFS('Histórico'!$K$6:$K$305,'Histórico'!$B$6:$B$305,B1091,'Histórico'!$J$6:$J$305,"&lt;&gt;"),'Parâmetros'!$B$9))</f>
        <v/>
      </c>
      <c r="N1091" s="44">
        <f>IF(L1091="","",MAX(0,L1091*(1-M1091)))</f>
        <v/>
      </c>
      <c r="O1091" s="44">
        <f>IF(L1091="","",L1091*(1+M1091))</f>
        <v/>
      </c>
      <c r="P1091" s="44">
        <f>IF(L1091="","",IF(INDEX('Parâmetros'!$E$18:$E$117,MATCH(B1091,'Parâmetros'!$A$18:$A$117,0))="","",INDEX('Parâmetros'!$E$18:$E$117,MATCH(B1091,'Parâmetros'!$A$18:$A$117,0))+N(INDEX('Parâmetros'!$F$18:$F$117,MATCH(B1091,'Parâmetros'!$A$18:$A$117,0)))-SUMIFS($L$6:L1091,$B$6:B1091,B1091,$A$6:A1091,"&lt;="&amp;A1091)))</f>
        <v/>
      </c>
      <c r="Q1091" s="44">
        <f>IF(P1091="","",MAX(0,-P1091))</f>
        <v/>
      </c>
      <c r="R1091" s="43">
        <f>IF(B1091="","",IF(L1091="","SEM BASE",IF(P1091="","ESTOQUE NÃO INFORMADO",IF(P1091&lt;0,"RUPTURA PREVISTA",IF(D1091="Sem histórico","USAR DEMANDA INICIAL",IF(D1091="Histórico insuficiente","HISTÓRICO INSUFICIENTE","OK"))))))</f>
        <v/>
      </c>
    </row>
    <row r="1092">
      <c r="A1092" s="42">
        <f>IF(B1092="","",EDATE(EOMONTH('Parâmetros'!$B$2,0)+1,MOD(ROW()-6,12)))</f>
        <v/>
      </c>
      <c r="B109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92" s="43">
        <f>IF(B1092="","",INDEX('Parâmetros'!$B$18:$B$117,MATCH(B1092,'Parâmetros'!$A$18:$A$117,0)))</f>
        <v/>
      </c>
      <c r="D1092" s="43">
        <f>IF(B1092="","",INDEX('Parâmetros'!$I$18:$I$117,MATCH(B1092,'Parâmetros'!$A$18:$A$117,0)))</f>
        <v/>
      </c>
      <c r="E1092" s="44">
        <f>IF(B1092="","",IF(COUNTIFS('Histórico'!$B$6:$B$305,B1092,'Histórico'!$A$6:$A$305,"&gt;="&amp;EDATE(EOMONTH('Parâmetros'!$B$2,0)+1,-'Parâmetros'!$B$4),'Histórico'!$A$6:$A$305,"&lt;="&amp;'Parâmetros'!$B$2,'Histórico'!$L$6:$L$305,"OK")&gt;='Parâmetros'!$B$11,AVERAGEIFS('Histórico'!$H$6:$H$305,'Histórico'!$B$6:$B$305,B1092,'Histórico'!$A$6:$A$305,"&gt;="&amp;EDATE(EOMONTH('Parâmetros'!$B$2,0)+1,-'Parâmetros'!$B$4),'Histórico'!$A$6:$A$305,"&lt;="&amp;'Parâmetros'!$B$2,'Histórico'!$L$6:$L$305,"OK"),IF(INDEX('Parâmetros'!$G$18:$G$117,MATCH(B1092,'Parâmetros'!$A$18:$A$117,0))="","",INDEX('Parâmetros'!$G$18:$G$117,MATCH(B1092,'Parâmetros'!$A$18:$A$117,0)))))</f>
        <v/>
      </c>
      <c r="F1092" s="45">
        <f>IF(B1092="","",IF(COUNTIFS('Histórico'!$B$6:$B$305,B1092,'Histórico'!$L$6:$L$305,"OK",'Histórico'!$M$6:$M$305,MONTH(A1092),'Histórico'!$A$6:$A$305,"&lt;="&amp;'Parâmetros'!$B$2)&gt;='Parâmetros'!$B$12,MAX('Parâmetros'!$B$13,MIN('Parâmetros'!$B$14,IFERROR(AVERAGEIFS('Histórico'!$H$6:$H$305,'Histórico'!$B$6:$B$305,B1092,'Histórico'!$L$6:$L$305,"OK",'Histórico'!$M$6:$M$305,MONTH(A1092),'Histórico'!$A$6:$A$305,"&lt;="&amp;'Parâmetros'!$B$2)/AVERAGEIFS('Histórico'!$H$6:$H$305,'Histórico'!$B$6:$B$305,B1092,'Histórico'!$L$6:$L$305,"OK",'Histórico'!$A$6:$A$305,"&lt;="&amp;'Parâmetros'!$B$2),1))),1))</f>
        <v/>
      </c>
      <c r="G1092" s="45">
        <f>IF(OR(A1092="",B1092=""),"",MAX(0.1,1+SUMPRODUCT(--('Eventos'!$B$6:$B$105&lt;=EOMONTH(A1092,0)),--('Eventos'!$C$6:$C$105&gt;=A1092),--((('Eventos'!$D$6:$D$105=B1092)+('Eventos'!$D$6:$D$105="TODOS"))&gt;0),--('Eventos'!$G$6:$G$105="Ativo"),--('Eventos'!$I$6:$I$105="OK"),'Eventos'!$F$6:$F$105)))</f>
        <v/>
      </c>
      <c r="H1092" s="44">
        <f>IF(OR(B1092="",E1092=""),"",MAX(0,E1092*F1092*G1092))</f>
        <v/>
      </c>
      <c r="I1092" s="44">
        <f>IF(H1092="","",H1092*'Parâmetros'!$B$6)</f>
        <v/>
      </c>
      <c r="J1092" s="44">
        <f>IF(H1092="","",H1092*'Parâmetros'!$B$7)</f>
        <v/>
      </c>
      <c r="K1092" s="44">
        <f>IF(H1092="","",H1092*'Parâmetros'!$B$8)</f>
        <v/>
      </c>
      <c r="L1092" s="44">
        <f>IF(H1092="","",IF('Parâmetros'!$B$5="Conservador",I1092,IF('Parâmetros'!$B$5="Otimista",K1092,J1092)))</f>
        <v/>
      </c>
      <c r="M1092" s="46">
        <f>IF(B1092="","",IF(COUNTIFS('Histórico'!$B$6:$B$305,B1092,'Histórico'!$J$6:$J$305,"&lt;&gt;")&gt;='Parâmetros'!$B$10,AVERAGEIFS('Histórico'!$K$6:$K$305,'Histórico'!$B$6:$B$305,B1092,'Histórico'!$J$6:$J$305,"&lt;&gt;"),'Parâmetros'!$B$9))</f>
        <v/>
      </c>
      <c r="N1092" s="44">
        <f>IF(L1092="","",MAX(0,L1092*(1-M1092)))</f>
        <v/>
      </c>
      <c r="O1092" s="44">
        <f>IF(L1092="","",L1092*(1+M1092))</f>
        <v/>
      </c>
      <c r="P1092" s="44">
        <f>IF(L1092="","",IF(INDEX('Parâmetros'!$E$18:$E$117,MATCH(B1092,'Parâmetros'!$A$18:$A$117,0))="","",INDEX('Parâmetros'!$E$18:$E$117,MATCH(B1092,'Parâmetros'!$A$18:$A$117,0))+N(INDEX('Parâmetros'!$F$18:$F$117,MATCH(B1092,'Parâmetros'!$A$18:$A$117,0)))-SUMIFS($L$6:L1092,$B$6:B1092,B1092,$A$6:A1092,"&lt;="&amp;A1092)))</f>
        <v/>
      </c>
      <c r="Q1092" s="44">
        <f>IF(P1092="","",MAX(0,-P1092))</f>
        <v/>
      </c>
      <c r="R1092" s="43">
        <f>IF(B1092="","",IF(L1092="","SEM BASE",IF(P1092="","ESTOQUE NÃO INFORMADO",IF(P1092&lt;0,"RUPTURA PREVISTA",IF(D1092="Sem histórico","USAR DEMANDA INICIAL",IF(D1092="Histórico insuficiente","HISTÓRICO INSUFICIENTE","OK"))))))</f>
        <v/>
      </c>
    </row>
    <row r="1093">
      <c r="A1093" s="42">
        <f>IF(B1093="","",EDATE(EOMONTH('Parâmetros'!$B$2,0)+1,MOD(ROW()-6,12)))</f>
        <v/>
      </c>
      <c r="B109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93" s="43">
        <f>IF(B1093="","",INDEX('Parâmetros'!$B$18:$B$117,MATCH(B1093,'Parâmetros'!$A$18:$A$117,0)))</f>
        <v/>
      </c>
      <c r="D1093" s="43">
        <f>IF(B1093="","",INDEX('Parâmetros'!$I$18:$I$117,MATCH(B1093,'Parâmetros'!$A$18:$A$117,0)))</f>
        <v/>
      </c>
      <c r="E1093" s="44">
        <f>IF(B1093="","",IF(COUNTIFS('Histórico'!$B$6:$B$305,B1093,'Histórico'!$A$6:$A$305,"&gt;="&amp;EDATE(EOMONTH('Parâmetros'!$B$2,0)+1,-'Parâmetros'!$B$4),'Histórico'!$A$6:$A$305,"&lt;="&amp;'Parâmetros'!$B$2,'Histórico'!$L$6:$L$305,"OK")&gt;='Parâmetros'!$B$11,AVERAGEIFS('Histórico'!$H$6:$H$305,'Histórico'!$B$6:$B$305,B1093,'Histórico'!$A$6:$A$305,"&gt;="&amp;EDATE(EOMONTH('Parâmetros'!$B$2,0)+1,-'Parâmetros'!$B$4),'Histórico'!$A$6:$A$305,"&lt;="&amp;'Parâmetros'!$B$2,'Histórico'!$L$6:$L$305,"OK"),IF(INDEX('Parâmetros'!$G$18:$G$117,MATCH(B1093,'Parâmetros'!$A$18:$A$117,0))="","",INDEX('Parâmetros'!$G$18:$G$117,MATCH(B1093,'Parâmetros'!$A$18:$A$117,0)))))</f>
        <v/>
      </c>
      <c r="F1093" s="45">
        <f>IF(B1093="","",IF(COUNTIFS('Histórico'!$B$6:$B$305,B1093,'Histórico'!$L$6:$L$305,"OK",'Histórico'!$M$6:$M$305,MONTH(A1093),'Histórico'!$A$6:$A$305,"&lt;="&amp;'Parâmetros'!$B$2)&gt;='Parâmetros'!$B$12,MAX('Parâmetros'!$B$13,MIN('Parâmetros'!$B$14,IFERROR(AVERAGEIFS('Histórico'!$H$6:$H$305,'Histórico'!$B$6:$B$305,B1093,'Histórico'!$L$6:$L$305,"OK",'Histórico'!$M$6:$M$305,MONTH(A1093),'Histórico'!$A$6:$A$305,"&lt;="&amp;'Parâmetros'!$B$2)/AVERAGEIFS('Histórico'!$H$6:$H$305,'Histórico'!$B$6:$B$305,B1093,'Histórico'!$L$6:$L$305,"OK",'Histórico'!$A$6:$A$305,"&lt;="&amp;'Parâmetros'!$B$2),1))),1))</f>
        <v/>
      </c>
      <c r="G1093" s="45">
        <f>IF(OR(A1093="",B1093=""),"",MAX(0.1,1+SUMPRODUCT(--('Eventos'!$B$6:$B$105&lt;=EOMONTH(A1093,0)),--('Eventos'!$C$6:$C$105&gt;=A1093),--((('Eventos'!$D$6:$D$105=B1093)+('Eventos'!$D$6:$D$105="TODOS"))&gt;0),--('Eventos'!$G$6:$G$105="Ativo"),--('Eventos'!$I$6:$I$105="OK"),'Eventos'!$F$6:$F$105)))</f>
        <v/>
      </c>
      <c r="H1093" s="44">
        <f>IF(OR(B1093="",E1093=""),"",MAX(0,E1093*F1093*G1093))</f>
        <v/>
      </c>
      <c r="I1093" s="44">
        <f>IF(H1093="","",H1093*'Parâmetros'!$B$6)</f>
        <v/>
      </c>
      <c r="J1093" s="44">
        <f>IF(H1093="","",H1093*'Parâmetros'!$B$7)</f>
        <v/>
      </c>
      <c r="K1093" s="44">
        <f>IF(H1093="","",H1093*'Parâmetros'!$B$8)</f>
        <v/>
      </c>
      <c r="L1093" s="44">
        <f>IF(H1093="","",IF('Parâmetros'!$B$5="Conservador",I1093,IF('Parâmetros'!$B$5="Otimista",K1093,J1093)))</f>
        <v/>
      </c>
      <c r="M1093" s="46">
        <f>IF(B1093="","",IF(COUNTIFS('Histórico'!$B$6:$B$305,B1093,'Histórico'!$J$6:$J$305,"&lt;&gt;")&gt;='Parâmetros'!$B$10,AVERAGEIFS('Histórico'!$K$6:$K$305,'Histórico'!$B$6:$B$305,B1093,'Histórico'!$J$6:$J$305,"&lt;&gt;"),'Parâmetros'!$B$9))</f>
        <v/>
      </c>
      <c r="N1093" s="44">
        <f>IF(L1093="","",MAX(0,L1093*(1-M1093)))</f>
        <v/>
      </c>
      <c r="O1093" s="44">
        <f>IF(L1093="","",L1093*(1+M1093))</f>
        <v/>
      </c>
      <c r="P1093" s="44">
        <f>IF(L1093="","",IF(INDEX('Parâmetros'!$E$18:$E$117,MATCH(B1093,'Parâmetros'!$A$18:$A$117,0))="","",INDEX('Parâmetros'!$E$18:$E$117,MATCH(B1093,'Parâmetros'!$A$18:$A$117,0))+N(INDEX('Parâmetros'!$F$18:$F$117,MATCH(B1093,'Parâmetros'!$A$18:$A$117,0)))-SUMIFS($L$6:L1093,$B$6:B1093,B1093,$A$6:A1093,"&lt;="&amp;A1093)))</f>
        <v/>
      </c>
      <c r="Q1093" s="44">
        <f>IF(P1093="","",MAX(0,-P1093))</f>
        <v/>
      </c>
      <c r="R1093" s="43">
        <f>IF(B1093="","",IF(L1093="","SEM BASE",IF(P1093="","ESTOQUE NÃO INFORMADO",IF(P1093&lt;0,"RUPTURA PREVISTA",IF(D1093="Sem histórico","USAR DEMANDA INICIAL",IF(D1093="Histórico insuficiente","HISTÓRICO INSUFICIENTE","OK"))))))</f>
        <v/>
      </c>
    </row>
    <row r="1094">
      <c r="A1094" s="42">
        <f>IF(B1094="","",EDATE(EOMONTH('Parâmetros'!$B$2,0)+1,MOD(ROW()-6,12)))</f>
        <v/>
      </c>
      <c r="B109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94" s="43">
        <f>IF(B1094="","",INDEX('Parâmetros'!$B$18:$B$117,MATCH(B1094,'Parâmetros'!$A$18:$A$117,0)))</f>
        <v/>
      </c>
      <c r="D1094" s="43">
        <f>IF(B1094="","",INDEX('Parâmetros'!$I$18:$I$117,MATCH(B1094,'Parâmetros'!$A$18:$A$117,0)))</f>
        <v/>
      </c>
      <c r="E1094" s="44">
        <f>IF(B1094="","",IF(COUNTIFS('Histórico'!$B$6:$B$305,B1094,'Histórico'!$A$6:$A$305,"&gt;="&amp;EDATE(EOMONTH('Parâmetros'!$B$2,0)+1,-'Parâmetros'!$B$4),'Histórico'!$A$6:$A$305,"&lt;="&amp;'Parâmetros'!$B$2,'Histórico'!$L$6:$L$305,"OK")&gt;='Parâmetros'!$B$11,AVERAGEIFS('Histórico'!$H$6:$H$305,'Histórico'!$B$6:$B$305,B1094,'Histórico'!$A$6:$A$305,"&gt;="&amp;EDATE(EOMONTH('Parâmetros'!$B$2,0)+1,-'Parâmetros'!$B$4),'Histórico'!$A$6:$A$305,"&lt;="&amp;'Parâmetros'!$B$2,'Histórico'!$L$6:$L$305,"OK"),IF(INDEX('Parâmetros'!$G$18:$G$117,MATCH(B1094,'Parâmetros'!$A$18:$A$117,0))="","",INDEX('Parâmetros'!$G$18:$G$117,MATCH(B1094,'Parâmetros'!$A$18:$A$117,0)))))</f>
        <v/>
      </c>
      <c r="F1094" s="45">
        <f>IF(B1094="","",IF(COUNTIFS('Histórico'!$B$6:$B$305,B1094,'Histórico'!$L$6:$L$305,"OK",'Histórico'!$M$6:$M$305,MONTH(A1094),'Histórico'!$A$6:$A$305,"&lt;="&amp;'Parâmetros'!$B$2)&gt;='Parâmetros'!$B$12,MAX('Parâmetros'!$B$13,MIN('Parâmetros'!$B$14,IFERROR(AVERAGEIFS('Histórico'!$H$6:$H$305,'Histórico'!$B$6:$B$305,B1094,'Histórico'!$L$6:$L$305,"OK",'Histórico'!$M$6:$M$305,MONTH(A1094),'Histórico'!$A$6:$A$305,"&lt;="&amp;'Parâmetros'!$B$2)/AVERAGEIFS('Histórico'!$H$6:$H$305,'Histórico'!$B$6:$B$305,B1094,'Histórico'!$L$6:$L$305,"OK",'Histórico'!$A$6:$A$305,"&lt;="&amp;'Parâmetros'!$B$2),1))),1))</f>
        <v/>
      </c>
      <c r="G1094" s="45">
        <f>IF(OR(A1094="",B1094=""),"",MAX(0.1,1+SUMPRODUCT(--('Eventos'!$B$6:$B$105&lt;=EOMONTH(A1094,0)),--('Eventos'!$C$6:$C$105&gt;=A1094),--((('Eventos'!$D$6:$D$105=B1094)+('Eventos'!$D$6:$D$105="TODOS"))&gt;0),--('Eventos'!$G$6:$G$105="Ativo"),--('Eventos'!$I$6:$I$105="OK"),'Eventos'!$F$6:$F$105)))</f>
        <v/>
      </c>
      <c r="H1094" s="44">
        <f>IF(OR(B1094="",E1094=""),"",MAX(0,E1094*F1094*G1094))</f>
        <v/>
      </c>
      <c r="I1094" s="44">
        <f>IF(H1094="","",H1094*'Parâmetros'!$B$6)</f>
        <v/>
      </c>
      <c r="J1094" s="44">
        <f>IF(H1094="","",H1094*'Parâmetros'!$B$7)</f>
        <v/>
      </c>
      <c r="K1094" s="44">
        <f>IF(H1094="","",H1094*'Parâmetros'!$B$8)</f>
        <v/>
      </c>
      <c r="L1094" s="44">
        <f>IF(H1094="","",IF('Parâmetros'!$B$5="Conservador",I1094,IF('Parâmetros'!$B$5="Otimista",K1094,J1094)))</f>
        <v/>
      </c>
      <c r="M1094" s="46">
        <f>IF(B1094="","",IF(COUNTIFS('Histórico'!$B$6:$B$305,B1094,'Histórico'!$J$6:$J$305,"&lt;&gt;")&gt;='Parâmetros'!$B$10,AVERAGEIFS('Histórico'!$K$6:$K$305,'Histórico'!$B$6:$B$305,B1094,'Histórico'!$J$6:$J$305,"&lt;&gt;"),'Parâmetros'!$B$9))</f>
        <v/>
      </c>
      <c r="N1094" s="44">
        <f>IF(L1094="","",MAX(0,L1094*(1-M1094)))</f>
        <v/>
      </c>
      <c r="O1094" s="44">
        <f>IF(L1094="","",L1094*(1+M1094))</f>
        <v/>
      </c>
      <c r="P1094" s="44">
        <f>IF(L1094="","",IF(INDEX('Parâmetros'!$E$18:$E$117,MATCH(B1094,'Parâmetros'!$A$18:$A$117,0))="","",INDEX('Parâmetros'!$E$18:$E$117,MATCH(B1094,'Parâmetros'!$A$18:$A$117,0))+N(INDEX('Parâmetros'!$F$18:$F$117,MATCH(B1094,'Parâmetros'!$A$18:$A$117,0)))-SUMIFS($L$6:L1094,$B$6:B1094,B1094,$A$6:A1094,"&lt;="&amp;A1094)))</f>
        <v/>
      </c>
      <c r="Q1094" s="44">
        <f>IF(P1094="","",MAX(0,-P1094))</f>
        <v/>
      </c>
      <c r="R1094" s="43">
        <f>IF(B1094="","",IF(L1094="","SEM BASE",IF(P1094="","ESTOQUE NÃO INFORMADO",IF(P1094&lt;0,"RUPTURA PREVISTA",IF(D1094="Sem histórico","USAR DEMANDA INICIAL",IF(D1094="Histórico insuficiente","HISTÓRICO INSUFICIENTE","OK"))))))</f>
        <v/>
      </c>
    </row>
    <row r="1095">
      <c r="A1095" s="42">
        <f>IF(B1095="","",EDATE(EOMONTH('Parâmetros'!$B$2,0)+1,MOD(ROW()-6,12)))</f>
        <v/>
      </c>
      <c r="B109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95" s="43">
        <f>IF(B1095="","",INDEX('Parâmetros'!$B$18:$B$117,MATCH(B1095,'Parâmetros'!$A$18:$A$117,0)))</f>
        <v/>
      </c>
      <c r="D1095" s="43">
        <f>IF(B1095="","",INDEX('Parâmetros'!$I$18:$I$117,MATCH(B1095,'Parâmetros'!$A$18:$A$117,0)))</f>
        <v/>
      </c>
      <c r="E1095" s="44">
        <f>IF(B1095="","",IF(COUNTIFS('Histórico'!$B$6:$B$305,B1095,'Histórico'!$A$6:$A$305,"&gt;="&amp;EDATE(EOMONTH('Parâmetros'!$B$2,0)+1,-'Parâmetros'!$B$4),'Histórico'!$A$6:$A$305,"&lt;="&amp;'Parâmetros'!$B$2,'Histórico'!$L$6:$L$305,"OK")&gt;='Parâmetros'!$B$11,AVERAGEIFS('Histórico'!$H$6:$H$305,'Histórico'!$B$6:$B$305,B1095,'Histórico'!$A$6:$A$305,"&gt;="&amp;EDATE(EOMONTH('Parâmetros'!$B$2,0)+1,-'Parâmetros'!$B$4),'Histórico'!$A$6:$A$305,"&lt;="&amp;'Parâmetros'!$B$2,'Histórico'!$L$6:$L$305,"OK"),IF(INDEX('Parâmetros'!$G$18:$G$117,MATCH(B1095,'Parâmetros'!$A$18:$A$117,0))="","",INDEX('Parâmetros'!$G$18:$G$117,MATCH(B1095,'Parâmetros'!$A$18:$A$117,0)))))</f>
        <v/>
      </c>
      <c r="F1095" s="45">
        <f>IF(B1095="","",IF(COUNTIFS('Histórico'!$B$6:$B$305,B1095,'Histórico'!$L$6:$L$305,"OK",'Histórico'!$M$6:$M$305,MONTH(A1095),'Histórico'!$A$6:$A$305,"&lt;="&amp;'Parâmetros'!$B$2)&gt;='Parâmetros'!$B$12,MAX('Parâmetros'!$B$13,MIN('Parâmetros'!$B$14,IFERROR(AVERAGEIFS('Histórico'!$H$6:$H$305,'Histórico'!$B$6:$B$305,B1095,'Histórico'!$L$6:$L$305,"OK",'Histórico'!$M$6:$M$305,MONTH(A1095),'Histórico'!$A$6:$A$305,"&lt;="&amp;'Parâmetros'!$B$2)/AVERAGEIFS('Histórico'!$H$6:$H$305,'Histórico'!$B$6:$B$305,B1095,'Histórico'!$L$6:$L$305,"OK",'Histórico'!$A$6:$A$305,"&lt;="&amp;'Parâmetros'!$B$2),1))),1))</f>
        <v/>
      </c>
      <c r="G1095" s="45">
        <f>IF(OR(A1095="",B1095=""),"",MAX(0.1,1+SUMPRODUCT(--('Eventos'!$B$6:$B$105&lt;=EOMONTH(A1095,0)),--('Eventos'!$C$6:$C$105&gt;=A1095),--((('Eventos'!$D$6:$D$105=B1095)+('Eventos'!$D$6:$D$105="TODOS"))&gt;0),--('Eventos'!$G$6:$G$105="Ativo"),--('Eventos'!$I$6:$I$105="OK"),'Eventos'!$F$6:$F$105)))</f>
        <v/>
      </c>
      <c r="H1095" s="44">
        <f>IF(OR(B1095="",E1095=""),"",MAX(0,E1095*F1095*G1095))</f>
        <v/>
      </c>
      <c r="I1095" s="44">
        <f>IF(H1095="","",H1095*'Parâmetros'!$B$6)</f>
        <v/>
      </c>
      <c r="J1095" s="44">
        <f>IF(H1095="","",H1095*'Parâmetros'!$B$7)</f>
        <v/>
      </c>
      <c r="K1095" s="44">
        <f>IF(H1095="","",H1095*'Parâmetros'!$B$8)</f>
        <v/>
      </c>
      <c r="L1095" s="44">
        <f>IF(H1095="","",IF('Parâmetros'!$B$5="Conservador",I1095,IF('Parâmetros'!$B$5="Otimista",K1095,J1095)))</f>
        <v/>
      </c>
      <c r="M1095" s="46">
        <f>IF(B1095="","",IF(COUNTIFS('Histórico'!$B$6:$B$305,B1095,'Histórico'!$J$6:$J$305,"&lt;&gt;")&gt;='Parâmetros'!$B$10,AVERAGEIFS('Histórico'!$K$6:$K$305,'Histórico'!$B$6:$B$305,B1095,'Histórico'!$J$6:$J$305,"&lt;&gt;"),'Parâmetros'!$B$9))</f>
        <v/>
      </c>
      <c r="N1095" s="44">
        <f>IF(L1095="","",MAX(0,L1095*(1-M1095)))</f>
        <v/>
      </c>
      <c r="O1095" s="44">
        <f>IF(L1095="","",L1095*(1+M1095))</f>
        <v/>
      </c>
      <c r="P1095" s="44">
        <f>IF(L1095="","",IF(INDEX('Parâmetros'!$E$18:$E$117,MATCH(B1095,'Parâmetros'!$A$18:$A$117,0))="","",INDEX('Parâmetros'!$E$18:$E$117,MATCH(B1095,'Parâmetros'!$A$18:$A$117,0))+N(INDEX('Parâmetros'!$F$18:$F$117,MATCH(B1095,'Parâmetros'!$A$18:$A$117,0)))-SUMIFS($L$6:L1095,$B$6:B1095,B1095,$A$6:A1095,"&lt;="&amp;A1095)))</f>
        <v/>
      </c>
      <c r="Q1095" s="44">
        <f>IF(P1095="","",MAX(0,-P1095))</f>
        <v/>
      </c>
      <c r="R1095" s="43">
        <f>IF(B1095="","",IF(L1095="","SEM BASE",IF(P1095="","ESTOQUE NÃO INFORMADO",IF(P1095&lt;0,"RUPTURA PREVISTA",IF(D1095="Sem histórico","USAR DEMANDA INICIAL",IF(D1095="Histórico insuficiente","HISTÓRICO INSUFICIENTE","OK"))))))</f>
        <v/>
      </c>
    </row>
    <row r="1096">
      <c r="A1096" s="42">
        <f>IF(B1096="","",EDATE(EOMONTH('Parâmetros'!$B$2,0)+1,MOD(ROW()-6,12)))</f>
        <v/>
      </c>
      <c r="B109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96" s="43">
        <f>IF(B1096="","",INDEX('Parâmetros'!$B$18:$B$117,MATCH(B1096,'Parâmetros'!$A$18:$A$117,0)))</f>
        <v/>
      </c>
      <c r="D1096" s="43">
        <f>IF(B1096="","",INDEX('Parâmetros'!$I$18:$I$117,MATCH(B1096,'Parâmetros'!$A$18:$A$117,0)))</f>
        <v/>
      </c>
      <c r="E1096" s="44">
        <f>IF(B1096="","",IF(COUNTIFS('Histórico'!$B$6:$B$305,B1096,'Histórico'!$A$6:$A$305,"&gt;="&amp;EDATE(EOMONTH('Parâmetros'!$B$2,0)+1,-'Parâmetros'!$B$4),'Histórico'!$A$6:$A$305,"&lt;="&amp;'Parâmetros'!$B$2,'Histórico'!$L$6:$L$305,"OK")&gt;='Parâmetros'!$B$11,AVERAGEIFS('Histórico'!$H$6:$H$305,'Histórico'!$B$6:$B$305,B1096,'Histórico'!$A$6:$A$305,"&gt;="&amp;EDATE(EOMONTH('Parâmetros'!$B$2,0)+1,-'Parâmetros'!$B$4),'Histórico'!$A$6:$A$305,"&lt;="&amp;'Parâmetros'!$B$2,'Histórico'!$L$6:$L$305,"OK"),IF(INDEX('Parâmetros'!$G$18:$G$117,MATCH(B1096,'Parâmetros'!$A$18:$A$117,0))="","",INDEX('Parâmetros'!$G$18:$G$117,MATCH(B1096,'Parâmetros'!$A$18:$A$117,0)))))</f>
        <v/>
      </c>
      <c r="F1096" s="45">
        <f>IF(B1096="","",IF(COUNTIFS('Histórico'!$B$6:$B$305,B1096,'Histórico'!$L$6:$L$305,"OK",'Histórico'!$M$6:$M$305,MONTH(A1096),'Histórico'!$A$6:$A$305,"&lt;="&amp;'Parâmetros'!$B$2)&gt;='Parâmetros'!$B$12,MAX('Parâmetros'!$B$13,MIN('Parâmetros'!$B$14,IFERROR(AVERAGEIFS('Histórico'!$H$6:$H$305,'Histórico'!$B$6:$B$305,B1096,'Histórico'!$L$6:$L$305,"OK",'Histórico'!$M$6:$M$305,MONTH(A1096),'Histórico'!$A$6:$A$305,"&lt;="&amp;'Parâmetros'!$B$2)/AVERAGEIFS('Histórico'!$H$6:$H$305,'Histórico'!$B$6:$B$305,B1096,'Histórico'!$L$6:$L$305,"OK",'Histórico'!$A$6:$A$305,"&lt;="&amp;'Parâmetros'!$B$2),1))),1))</f>
        <v/>
      </c>
      <c r="G1096" s="45">
        <f>IF(OR(A1096="",B1096=""),"",MAX(0.1,1+SUMPRODUCT(--('Eventos'!$B$6:$B$105&lt;=EOMONTH(A1096,0)),--('Eventos'!$C$6:$C$105&gt;=A1096),--((('Eventos'!$D$6:$D$105=B1096)+('Eventos'!$D$6:$D$105="TODOS"))&gt;0),--('Eventos'!$G$6:$G$105="Ativo"),--('Eventos'!$I$6:$I$105="OK"),'Eventos'!$F$6:$F$105)))</f>
        <v/>
      </c>
      <c r="H1096" s="44">
        <f>IF(OR(B1096="",E1096=""),"",MAX(0,E1096*F1096*G1096))</f>
        <v/>
      </c>
      <c r="I1096" s="44">
        <f>IF(H1096="","",H1096*'Parâmetros'!$B$6)</f>
        <v/>
      </c>
      <c r="J1096" s="44">
        <f>IF(H1096="","",H1096*'Parâmetros'!$B$7)</f>
        <v/>
      </c>
      <c r="K1096" s="44">
        <f>IF(H1096="","",H1096*'Parâmetros'!$B$8)</f>
        <v/>
      </c>
      <c r="L1096" s="44">
        <f>IF(H1096="","",IF('Parâmetros'!$B$5="Conservador",I1096,IF('Parâmetros'!$B$5="Otimista",K1096,J1096)))</f>
        <v/>
      </c>
      <c r="M1096" s="46">
        <f>IF(B1096="","",IF(COUNTIFS('Histórico'!$B$6:$B$305,B1096,'Histórico'!$J$6:$J$305,"&lt;&gt;")&gt;='Parâmetros'!$B$10,AVERAGEIFS('Histórico'!$K$6:$K$305,'Histórico'!$B$6:$B$305,B1096,'Histórico'!$J$6:$J$305,"&lt;&gt;"),'Parâmetros'!$B$9))</f>
        <v/>
      </c>
      <c r="N1096" s="44">
        <f>IF(L1096="","",MAX(0,L1096*(1-M1096)))</f>
        <v/>
      </c>
      <c r="O1096" s="44">
        <f>IF(L1096="","",L1096*(1+M1096))</f>
        <v/>
      </c>
      <c r="P1096" s="44">
        <f>IF(L1096="","",IF(INDEX('Parâmetros'!$E$18:$E$117,MATCH(B1096,'Parâmetros'!$A$18:$A$117,0))="","",INDEX('Parâmetros'!$E$18:$E$117,MATCH(B1096,'Parâmetros'!$A$18:$A$117,0))+N(INDEX('Parâmetros'!$F$18:$F$117,MATCH(B1096,'Parâmetros'!$A$18:$A$117,0)))-SUMIFS($L$6:L1096,$B$6:B1096,B1096,$A$6:A1096,"&lt;="&amp;A1096)))</f>
        <v/>
      </c>
      <c r="Q1096" s="44">
        <f>IF(P1096="","",MAX(0,-P1096))</f>
        <v/>
      </c>
      <c r="R1096" s="43">
        <f>IF(B1096="","",IF(L1096="","SEM BASE",IF(P1096="","ESTOQUE NÃO INFORMADO",IF(P1096&lt;0,"RUPTURA PREVISTA",IF(D1096="Sem histórico","USAR DEMANDA INICIAL",IF(D1096="Histórico insuficiente","HISTÓRICO INSUFICIENTE","OK"))))))</f>
        <v/>
      </c>
    </row>
    <row r="1097">
      <c r="A1097" s="42">
        <f>IF(B1097="","",EDATE(EOMONTH('Parâmetros'!$B$2,0)+1,MOD(ROW()-6,12)))</f>
        <v/>
      </c>
      <c r="B109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97" s="43">
        <f>IF(B1097="","",INDEX('Parâmetros'!$B$18:$B$117,MATCH(B1097,'Parâmetros'!$A$18:$A$117,0)))</f>
        <v/>
      </c>
      <c r="D1097" s="43">
        <f>IF(B1097="","",INDEX('Parâmetros'!$I$18:$I$117,MATCH(B1097,'Parâmetros'!$A$18:$A$117,0)))</f>
        <v/>
      </c>
      <c r="E1097" s="44">
        <f>IF(B1097="","",IF(COUNTIFS('Histórico'!$B$6:$B$305,B1097,'Histórico'!$A$6:$A$305,"&gt;="&amp;EDATE(EOMONTH('Parâmetros'!$B$2,0)+1,-'Parâmetros'!$B$4),'Histórico'!$A$6:$A$305,"&lt;="&amp;'Parâmetros'!$B$2,'Histórico'!$L$6:$L$305,"OK")&gt;='Parâmetros'!$B$11,AVERAGEIFS('Histórico'!$H$6:$H$305,'Histórico'!$B$6:$B$305,B1097,'Histórico'!$A$6:$A$305,"&gt;="&amp;EDATE(EOMONTH('Parâmetros'!$B$2,0)+1,-'Parâmetros'!$B$4),'Histórico'!$A$6:$A$305,"&lt;="&amp;'Parâmetros'!$B$2,'Histórico'!$L$6:$L$305,"OK"),IF(INDEX('Parâmetros'!$G$18:$G$117,MATCH(B1097,'Parâmetros'!$A$18:$A$117,0))="","",INDEX('Parâmetros'!$G$18:$G$117,MATCH(B1097,'Parâmetros'!$A$18:$A$117,0)))))</f>
        <v/>
      </c>
      <c r="F1097" s="45">
        <f>IF(B1097="","",IF(COUNTIFS('Histórico'!$B$6:$B$305,B1097,'Histórico'!$L$6:$L$305,"OK",'Histórico'!$M$6:$M$305,MONTH(A1097),'Histórico'!$A$6:$A$305,"&lt;="&amp;'Parâmetros'!$B$2)&gt;='Parâmetros'!$B$12,MAX('Parâmetros'!$B$13,MIN('Parâmetros'!$B$14,IFERROR(AVERAGEIFS('Histórico'!$H$6:$H$305,'Histórico'!$B$6:$B$305,B1097,'Histórico'!$L$6:$L$305,"OK",'Histórico'!$M$6:$M$305,MONTH(A1097),'Histórico'!$A$6:$A$305,"&lt;="&amp;'Parâmetros'!$B$2)/AVERAGEIFS('Histórico'!$H$6:$H$305,'Histórico'!$B$6:$B$305,B1097,'Histórico'!$L$6:$L$305,"OK",'Histórico'!$A$6:$A$305,"&lt;="&amp;'Parâmetros'!$B$2),1))),1))</f>
        <v/>
      </c>
      <c r="G1097" s="45">
        <f>IF(OR(A1097="",B1097=""),"",MAX(0.1,1+SUMPRODUCT(--('Eventos'!$B$6:$B$105&lt;=EOMONTH(A1097,0)),--('Eventos'!$C$6:$C$105&gt;=A1097),--((('Eventos'!$D$6:$D$105=B1097)+('Eventos'!$D$6:$D$105="TODOS"))&gt;0),--('Eventos'!$G$6:$G$105="Ativo"),--('Eventos'!$I$6:$I$105="OK"),'Eventos'!$F$6:$F$105)))</f>
        <v/>
      </c>
      <c r="H1097" s="44">
        <f>IF(OR(B1097="",E1097=""),"",MAX(0,E1097*F1097*G1097))</f>
        <v/>
      </c>
      <c r="I1097" s="44">
        <f>IF(H1097="","",H1097*'Parâmetros'!$B$6)</f>
        <v/>
      </c>
      <c r="J1097" s="44">
        <f>IF(H1097="","",H1097*'Parâmetros'!$B$7)</f>
        <v/>
      </c>
      <c r="K1097" s="44">
        <f>IF(H1097="","",H1097*'Parâmetros'!$B$8)</f>
        <v/>
      </c>
      <c r="L1097" s="44">
        <f>IF(H1097="","",IF('Parâmetros'!$B$5="Conservador",I1097,IF('Parâmetros'!$B$5="Otimista",K1097,J1097)))</f>
        <v/>
      </c>
      <c r="M1097" s="46">
        <f>IF(B1097="","",IF(COUNTIFS('Histórico'!$B$6:$B$305,B1097,'Histórico'!$J$6:$J$305,"&lt;&gt;")&gt;='Parâmetros'!$B$10,AVERAGEIFS('Histórico'!$K$6:$K$305,'Histórico'!$B$6:$B$305,B1097,'Histórico'!$J$6:$J$305,"&lt;&gt;"),'Parâmetros'!$B$9))</f>
        <v/>
      </c>
      <c r="N1097" s="44">
        <f>IF(L1097="","",MAX(0,L1097*(1-M1097)))</f>
        <v/>
      </c>
      <c r="O1097" s="44">
        <f>IF(L1097="","",L1097*(1+M1097))</f>
        <v/>
      </c>
      <c r="P1097" s="44">
        <f>IF(L1097="","",IF(INDEX('Parâmetros'!$E$18:$E$117,MATCH(B1097,'Parâmetros'!$A$18:$A$117,0))="","",INDEX('Parâmetros'!$E$18:$E$117,MATCH(B1097,'Parâmetros'!$A$18:$A$117,0))+N(INDEX('Parâmetros'!$F$18:$F$117,MATCH(B1097,'Parâmetros'!$A$18:$A$117,0)))-SUMIFS($L$6:L1097,$B$6:B1097,B1097,$A$6:A1097,"&lt;="&amp;A1097)))</f>
        <v/>
      </c>
      <c r="Q1097" s="44">
        <f>IF(P1097="","",MAX(0,-P1097))</f>
        <v/>
      </c>
      <c r="R1097" s="43">
        <f>IF(B1097="","",IF(L1097="","SEM BASE",IF(P1097="","ESTOQUE NÃO INFORMADO",IF(P1097&lt;0,"RUPTURA PREVISTA",IF(D1097="Sem histórico","USAR DEMANDA INICIAL",IF(D1097="Histórico insuficiente","HISTÓRICO INSUFICIENTE","OK"))))))</f>
        <v/>
      </c>
    </row>
    <row r="1098">
      <c r="A1098" s="42">
        <f>IF(B1098="","",EDATE(EOMONTH('Parâmetros'!$B$2,0)+1,MOD(ROW()-6,12)))</f>
        <v/>
      </c>
      <c r="B109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98" s="43">
        <f>IF(B1098="","",INDEX('Parâmetros'!$B$18:$B$117,MATCH(B1098,'Parâmetros'!$A$18:$A$117,0)))</f>
        <v/>
      </c>
      <c r="D1098" s="43">
        <f>IF(B1098="","",INDEX('Parâmetros'!$I$18:$I$117,MATCH(B1098,'Parâmetros'!$A$18:$A$117,0)))</f>
        <v/>
      </c>
      <c r="E1098" s="44">
        <f>IF(B1098="","",IF(COUNTIFS('Histórico'!$B$6:$B$305,B1098,'Histórico'!$A$6:$A$305,"&gt;="&amp;EDATE(EOMONTH('Parâmetros'!$B$2,0)+1,-'Parâmetros'!$B$4),'Histórico'!$A$6:$A$305,"&lt;="&amp;'Parâmetros'!$B$2,'Histórico'!$L$6:$L$305,"OK")&gt;='Parâmetros'!$B$11,AVERAGEIFS('Histórico'!$H$6:$H$305,'Histórico'!$B$6:$B$305,B1098,'Histórico'!$A$6:$A$305,"&gt;="&amp;EDATE(EOMONTH('Parâmetros'!$B$2,0)+1,-'Parâmetros'!$B$4),'Histórico'!$A$6:$A$305,"&lt;="&amp;'Parâmetros'!$B$2,'Histórico'!$L$6:$L$305,"OK"),IF(INDEX('Parâmetros'!$G$18:$G$117,MATCH(B1098,'Parâmetros'!$A$18:$A$117,0))="","",INDEX('Parâmetros'!$G$18:$G$117,MATCH(B1098,'Parâmetros'!$A$18:$A$117,0)))))</f>
        <v/>
      </c>
      <c r="F1098" s="45">
        <f>IF(B1098="","",IF(COUNTIFS('Histórico'!$B$6:$B$305,B1098,'Histórico'!$L$6:$L$305,"OK",'Histórico'!$M$6:$M$305,MONTH(A1098),'Histórico'!$A$6:$A$305,"&lt;="&amp;'Parâmetros'!$B$2)&gt;='Parâmetros'!$B$12,MAX('Parâmetros'!$B$13,MIN('Parâmetros'!$B$14,IFERROR(AVERAGEIFS('Histórico'!$H$6:$H$305,'Histórico'!$B$6:$B$305,B1098,'Histórico'!$L$6:$L$305,"OK",'Histórico'!$M$6:$M$305,MONTH(A1098),'Histórico'!$A$6:$A$305,"&lt;="&amp;'Parâmetros'!$B$2)/AVERAGEIFS('Histórico'!$H$6:$H$305,'Histórico'!$B$6:$B$305,B1098,'Histórico'!$L$6:$L$305,"OK",'Histórico'!$A$6:$A$305,"&lt;="&amp;'Parâmetros'!$B$2),1))),1))</f>
        <v/>
      </c>
      <c r="G1098" s="45">
        <f>IF(OR(A1098="",B1098=""),"",MAX(0.1,1+SUMPRODUCT(--('Eventos'!$B$6:$B$105&lt;=EOMONTH(A1098,0)),--('Eventos'!$C$6:$C$105&gt;=A1098),--((('Eventos'!$D$6:$D$105=B1098)+('Eventos'!$D$6:$D$105="TODOS"))&gt;0),--('Eventos'!$G$6:$G$105="Ativo"),--('Eventos'!$I$6:$I$105="OK"),'Eventos'!$F$6:$F$105)))</f>
        <v/>
      </c>
      <c r="H1098" s="44">
        <f>IF(OR(B1098="",E1098=""),"",MAX(0,E1098*F1098*G1098))</f>
        <v/>
      </c>
      <c r="I1098" s="44">
        <f>IF(H1098="","",H1098*'Parâmetros'!$B$6)</f>
        <v/>
      </c>
      <c r="J1098" s="44">
        <f>IF(H1098="","",H1098*'Parâmetros'!$B$7)</f>
        <v/>
      </c>
      <c r="K1098" s="44">
        <f>IF(H1098="","",H1098*'Parâmetros'!$B$8)</f>
        <v/>
      </c>
      <c r="L1098" s="44">
        <f>IF(H1098="","",IF('Parâmetros'!$B$5="Conservador",I1098,IF('Parâmetros'!$B$5="Otimista",K1098,J1098)))</f>
        <v/>
      </c>
      <c r="M1098" s="46">
        <f>IF(B1098="","",IF(COUNTIFS('Histórico'!$B$6:$B$305,B1098,'Histórico'!$J$6:$J$305,"&lt;&gt;")&gt;='Parâmetros'!$B$10,AVERAGEIFS('Histórico'!$K$6:$K$305,'Histórico'!$B$6:$B$305,B1098,'Histórico'!$J$6:$J$305,"&lt;&gt;"),'Parâmetros'!$B$9))</f>
        <v/>
      </c>
      <c r="N1098" s="44">
        <f>IF(L1098="","",MAX(0,L1098*(1-M1098)))</f>
        <v/>
      </c>
      <c r="O1098" s="44">
        <f>IF(L1098="","",L1098*(1+M1098))</f>
        <v/>
      </c>
      <c r="P1098" s="44">
        <f>IF(L1098="","",IF(INDEX('Parâmetros'!$E$18:$E$117,MATCH(B1098,'Parâmetros'!$A$18:$A$117,0))="","",INDEX('Parâmetros'!$E$18:$E$117,MATCH(B1098,'Parâmetros'!$A$18:$A$117,0))+N(INDEX('Parâmetros'!$F$18:$F$117,MATCH(B1098,'Parâmetros'!$A$18:$A$117,0)))-SUMIFS($L$6:L1098,$B$6:B1098,B1098,$A$6:A1098,"&lt;="&amp;A1098)))</f>
        <v/>
      </c>
      <c r="Q1098" s="44">
        <f>IF(P1098="","",MAX(0,-P1098))</f>
        <v/>
      </c>
      <c r="R1098" s="43">
        <f>IF(B1098="","",IF(L1098="","SEM BASE",IF(P1098="","ESTOQUE NÃO INFORMADO",IF(P1098&lt;0,"RUPTURA PREVISTA",IF(D1098="Sem histórico","USAR DEMANDA INICIAL",IF(D1098="Histórico insuficiente","HISTÓRICO INSUFICIENTE","OK"))))))</f>
        <v/>
      </c>
    </row>
    <row r="1099">
      <c r="A1099" s="42">
        <f>IF(B1099="","",EDATE(EOMONTH('Parâmetros'!$B$2,0)+1,MOD(ROW()-6,12)))</f>
        <v/>
      </c>
      <c r="B109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099" s="43">
        <f>IF(B1099="","",INDEX('Parâmetros'!$B$18:$B$117,MATCH(B1099,'Parâmetros'!$A$18:$A$117,0)))</f>
        <v/>
      </c>
      <c r="D1099" s="43">
        <f>IF(B1099="","",INDEX('Parâmetros'!$I$18:$I$117,MATCH(B1099,'Parâmetros'!$A$18:$A$117,0)))</f>
        <v/>
      </c>
      <c r="E1099" s="44">
        <f>IF(B1099="","",IF(COUNTIFS('Histórico'!$B$6:$B$305,B1099,'Histórico'!$A$6:$A$305,"&gt;="&amp;EDATE(EOMONTH('Parâmetros'!$B$2,0)+1,-'Parâmetros'!$B$4),'Histórico'!$A$6:$A$305,"&lt;="&amp;'Parâmetros'!$B$2,'Histórico'!$L$6:$L$305,"OK")&gt;='Parâmetros'!$B$11,AVERAGEIFS('Histórico'!$H$6:$H$305,'Histórico'!$B$6:$B$305,B1099,'Histórico'!$A$6:$A$305,"&gt;="&amp;EDATE(EOMONTH('Parâmetros'!$B$2,0)+1,-'Parâmetros'!$B$4),'Histórico'!$A$6:$A$305,"&lt;="&amp;'Parâmetros'!$B$2,'Histórico'!$L$6:$L$305,"OK"),IF(INDEX('Parâmetros'!$G$18:$G$117,MATCH(B1099,'Parâmetros'!$A$18:$A$117,0))="","",INDEX('Parâmetros'!$G$18:$G$117,MATCH(B1099,'Parâmetros'!$A$18:$A$117,0)))))</f>
        <v/>
      </c>
      <c r="F1099" s="45">
        <f>IF(B1099="","",IF(COUNTIFS('Histórico'!$B$6:$B$305,B1099,'Histórico'!$L$6:$L$305,"OK",'Histórico'!$M$6:$M$305,MONTH(A1099),'Histórico'!$A$6:$A$305,"&lt;="&amp;'Parâmetros'!$B$2)&gt;='Parâmetros'!$B$12,MAX('Parâmetros'!$B$13,MIN('Parâmetros'!$B$14,IFERROR(AVERAGEIFS('Histórico'!$H$6:$H$305,'Histórico'!$B$6:$B$305,B1099,'Histórico'!$L$6:$L$305,"OK",'Histórico'!$M$6:$M$305,MONTH(A1099),'Histórico'!$A$6:$A$305,"&lt;="&amp;'Parâmetros'!$B$2)/AVERAGEIFS('Histórico'!$H$6:$H$305,'Histórico'!$B$6:$B$305,B1099,'Histórico'!$L$6:$L$305,"OK",'Histórico'!$A$6:$A$305,"&lt;="&amp;'Parâmetros'!$B$2),1))),1))</f>
        <v/>
      </c>
      <c r="G1099" s="45">
        <f>IF(OR(A1099="",B1099=""),"",MAX(0.1,1+SUMPRODUCT(--('Eventos'!$B$6:$B$105&lt;=EOMONTH(A1099,0)),--('Eventos'!$C$6:$C$105&gt;=A1099),--((('Eventos'!$D$6:$D$105=B1099)+('Eventos'!$D$6:$D$105="TODOS"))&gt;0),--('Eventos'!$G$6:$G$105="Ativo"),--('Eventos'!$I$6:$I$105="OK"),'Eventos'!$F$6:$F$105)))</f>
        <v/>
      </c>
      <c r="H1099" s="44">
        <f>IF(OR(B1099="",E1099=""),"",MAX(0,E1099*F1099*G1099))</f>
        <v/>
      </c>
      <c r="I1099" s="44">
        <f>IF(H1099="","",H1099*'Parâmetros'!$B$6)</f>
        <v/>
      </c>
      <c r="J1099" s="44">
        <f>IF(H1099="","",H1099*'Parâmetros'!$B$7)</f>
        <v/>
      </c>
      <c r="K1099" s="44">
        <f>IF(H1099="","",H1099*'Parâmetros'!$B$8)</f>
        <v/>
      </c>
      <c r="L1099" s="44">
        <f>IF(H1099="","",IF('Parâmetros'!$B$5="Conservador",I1099,IF('Parâmetros'!$B$5="Otimista",K1099,J1099)))</f>
        <v/>
      </c>
      <c r="M1099" s="46">
        <f>IF(B1099="","",IF(COUNTIFS('Histórico'!$B$6:$B$305,B1099,'Histórico'!$J$6:$J$305,"&lt;&gt;")&gt;='Parâmetros'!$B$10,AVERAGEIFS('Histórico'!$K$6:$K$305,'Histórico'!$B$6:$B$305,B1099,'Histórico'!$J$6:$J$305,"&lt;&gt;"),'Parâmetros'!$B$9))</f>
        <v/>
      </c>
      <c r="N1099" s="44">
        <f>IF(L1099="","",MAX(0,L1099*(1-M1099)))</f>
        <v/>
      </c>
      <c r="O1099" s="44">
        <f>IF(L1099="","",L1099*(1+M1099))</f>
        <v/>
      </c>
      <c r="P1099" s="44">
        <f>IF(L1099="","",IF(INDEX('Parâmetros'!$E$18:$E$117,MATCH(B1099,'Parâmetros'!$A$18:$A$117,0))="","",INDEX('Parâmetros'!$E$18:$E$117,MATCH(B1099,'Parâmetros'!$A$18:$A$117,0))+N(INDEX('Parâmetros'!$F$18:$F$117,MATCH(B1099,'Parâmetros'!$A$18:$A$117,0)))-SUMIFS($L$6:L1099,$B$6:B1099,B1099,$A$6:A1099,"&lt;="&amp;A1099)))</f>
        <v/>
      </c>
      <c r="Q1099" s="44">
        <f>IF(P1099="","",MAX(0,-P1099))</f>
        <v/>
      </c>
      <c r="R1099" s="43">
        <f>IF(B1099="","",IF(L1099="","SEM BASE",IF(P1099="","ESTOQUE NÃO INFORMADO",IF(P1099&lt;0,"RUPTURA PREVISTA",IF(D1099="Sem histórico","USAR DEMANDA INICIAL",IF(D1099="Histórico insuficiente","HISTÓRICO INSUFICIENTE","OK"))))))</f>
        <v/>
      </c>
    </row>
    <row r="1100">
      <c r="A1100" s="42">
        <f>IF(B1100="","",EDATE(EOMONTH('Parâmetros'!$B$2,0)+1,MOD(ROW()-6,12)))</f>
        <v/>
      </c>
      <c r="B110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00" s="43">
        <f>IF(B1100="","",INDEX('Parâmetros'!$B$18:$B$117,MATCH(B1100,'Parâmetros'!$A$18:$A$117,0)))</f>
        <v/>
      </c>
      <c r="D1100" s="43">
        <f>IF(B1100="","",INDEX('Parâmetros'!$I$18:$I$117,MATCH(B1100,'Parâmetros'!$A$18:$A$117,0)))</f>
        <v/>
      </c>
      <c r="E1100" s="44">
        <f>IF(B1100="","",IF(COUNTIFS('Histórico'!$B$6:$B$305,B1100,'Histórico'!$A$6:$A$305,"&gt;="&amp;EDATE(EOMONTH('Parâmetros'!$B$2,0)+1,-'Parâmetros'!$B$4),'Histórico'!$A$6:$A$305,"&lt;="&amp;'Parâmetros'!$B$2,'Histórico'!$L$6:$L$305,"OK")&gt;='Parâmetros'!$B$11,AVERAGEIFS('Histórico'!$H$6:$H$305,'Histórico'!$B$6:$B$305,B1100,'Histórico'!$A$6:$A$305,"&gt;="&amp;EDATE(EOMONTH('Parâmetros'!$B$2,0)+1,-'Parâmetros'!$B$4),'Histórico'!$A$6:$A$305,"&lt;="&amp;'Parâmetros'!$B$2,'Histórico'!$L$6:$L$305,"OK"),IF(INDEX('Parâmetros'!$G$18:$G$117,MATCH(B1100,'Parâmetros'!$A$18:$A$117,0))="","",INDEX('Parâmetros'!$G$18:$G$117,MATCH(B1100,'Parâmetros'!$A$18:$A$117,0)))))</f>
        <v/>
      </c>
      <c r="F1100" s="45">
        <f>IF(B1100="","",IF(COUNTIFS('Histórico'!$B$6:$B$305,B1100,'Histórico'!$L$6:$L$305,"OK",'Histórico'!$M$6:$M$305,MONTH(A1100),'Histórico'!$A$6:$A$305,"&lt;="&amp;'Parâmetros'!$B$2)&gt;='Parâmetros'!$B$12,MAX('Parâmetros'!$B$13,MIN('Parâmetros'!$B$14,IFERROR(AVERAGEIFS('Histórico'!$H$6:$H$305,'Histórico'!$B$6:$B$305,B1100,'Histórico'!$L$6:$L$305,"OK",'Histórico'!$M$6:$M$305,MONTH(A1100),'Histórico'!$A$6:$A$305,"&lt;="&amp;'Parâmetros'!$B$2)/AVERAGEIFS('Histórico'!$H$6:$H$305,'Histórico'!$B$6:$B$305,B1100,'Histórico'!$L$6:$L$305,"OK",'Histórico'!$A$6:$A$305,"&lt;="&amp;'Parâmetros'!$B$2),1))),1))</f>
        <v/>
      </c>
      <c r="G1100" s="45">
        <f>IF(OR(A1100="",B1100=""),"",MAX(0.1,1+SUMPRODUCT(--('Eventos'!$B$6:$B$105&lt;=EOMONTH(A1100,0)),--('Eventos'!$C$6:$C$105&gt;=A1100),--((('Eventos'!$D$6:$D$105=B1100)+('Eventos'!$D$6:$D$105="TODOS"))&gt;0),--('Eventos'!$G$6:$G$105="Ativo"),--('Eventos'!$I$6:$I$105="OK"),'Eventos'!$F$6:$F$105)))</f>
        <v/>
      </c>
      <c r="H1100" s="44">
        <f>IF(OR(B1100="",E1100=""),"",MAX(0,E1100*F1100*G1100))</f>
        <v/>
      </c>
      <c r="I1100" s="44">
        <f>IF(H1100="","",H1100*'Parâmetros'!$B$6)</f>
        <v/>
      </c>
      <c r="J1100" s="44">
        <f>IF(H1100="","",H1100*'Parâmetros'!$B$7)</f>
        <v/>
      </c>
      <c r="K1100" s="44">
        <f>IF(H1100="","",H1100*'Parâmetros'!$B$8)</f>
        <v/>
      </c>
      <c r="L1100" s="44">
        <f>IF(H1100="","",IF('Parâmetros'!$B$5="Conservador",I1100,IF('Parâmetros'!$B$5="Otimista",K1100,J1100)))</f>
        <v/>
      </c>
      <c r="M1100" s="46">
        <f>IF(B1100="","",IF(COUNTIFS('Histórico'!$B$6:$B$305,B1100,'Histórico'!$J$6:$J$305,"&lt;&gt;")&gt;='Parâmetros'!$B$10,AVERAGEIFS('Histórico'!$K$6:$K$305,'Histórico'!$B$6:$B$305,B1100,'Histórico'!$J$6:$J$305,"&lt;&gt;"),'Parâmetros'!$B$9))</f>
        <v/>
      </c>
      <c r="N1100" s="44">
        <f>IF(L1100="","",MAX(0,L1100*(1-M1100)))</f>
        <v/>
      </c>
      <c r="O1100" s="44">
        <f>IF(L1100="","",L1100*(1+M1100))</f>
        <v/>
      </c>
      <c r="P1100" s="44">
        <f>IF(L1100="","",IF(INDEX('Parâmetros'!$E$18:$E$117,MATCH(B1100,'Parâmetros'!$A$18:$A$117,0))="","",INDEX('Parâmetros'!$E$18:$E$117,MATCH(B1100,'Parâmetros'!$A$18:$A$117,0))+N(INDEX('Parâmetros'!$F$18:$F$117,MATCH(B1100,'Parâmetros'!$A$18:$A$117,0)))-SUMIFS($L$6:L1100,$B$6:B1100,B1100,$A$6:A1100,"&lt;="&amp;A1100)))</f>
        <v/>
      </c>
      <c r="Q1100" s="44">
        <f>IF(P1100="","",MAX(0,-P1100))</f>
        <v/>
      </c>
      <c r="R1100" s="43">
        <f>IF(B1100="","",IF(L1100="","SEM BASE",IF(P1100="","ESTOQUE NÃO INFORMADO",IF(P1100&lt;0,"RUPTURA PREVISTA",IF(D1100="Sem histórico","USAR DEMANDA INICIAL",IF(D1100="Histórico insuficiente","HISTÓRICO INSUFICIENTE","OK"))))))</f>
        <v/>
      </c>
    </row>
    <row r="1101">
      <c r="A1101" s="42">
        <f>IF(B1101="","",EDATE(EOMONTH('Parâmetros'!$B$2,0)+1,MOD(ROW()-6,12)))</f>
        <v/>
      </c>
      <c r="B110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01" s="43">
        <f>IF(B1101="","",INDEX('Parâmetros'!$B$18:$B$117,MATCH(B1101,'Parâmetros'!$A$18:$A$117,0)))</f>
        <v/>
      </c>
      <c r="D1101" s="43">
        <f>IF(B1101="","",INDEX('Parâmetros'!$I$18:$I$117,MATCH(B1101,'Parâmetros'!$A$18:$A$117,0)))</f>
        <v/>
      </c>
      <c r="E1101" s="44">
        <f>IF(B1101="","",IF(COUNTIFS('Histórico'!$B$6:$B$305,B1101,'Histórico'!$A$6:$A$305,"&gt;="&amp;EDATE(EOMONTH('Parâmetros'!$B$2,0)+1,-'Parâmetros'!$B$4),'Histórico'!$A$6:$A$305,"&lt;="&amp;'Parâmetros'!$B$2,'Histórico'!$L$6:$L$305,"OK")&gt;='Parâmetros'!$B$11,AVERAGEIFS('Histórico'!$H$6:$H$305,'Histórico'!$B$6:$B$305,B1101,'Histórico'!$A$6:$A$305,"&gt;="&amp;EDATE(EOMONTH('Parâmetros'!$B$2,0)+1,-'Parâmetros'!$B$4),'Histórico'!$A$6:$A$305,"&lt;="&amp;'Parâmetros'!$B$2,'Histórico'!$L$6:$L$305,"OK"),IF(INDEX('Parâmetros'!$G$18:$G$117,MATCH(B1101,'Parâmetros'!$A$18:$A$117,0))="","",INDEX('Parâmetros'!$G$18:$G$117,MATCH(B1101,'Parâmetros'!$A$18:$A$117,0)))))</f>
        <v/>
      </c>
      <c r="F1101" s="45">
        <f>IF(B1101="","",IF(COUNTIFS('Histórico'!$B$6:$B$305,B1101,'Histórico'!$L$6:$L$305,"OK",'Histórico'!$M$6:$M$305,MONTH(A1101),'Histórico'!$A$6:$A$305,"&lt;="&amp;'Parâmetros'!$B$2)&gt;='Parâmetros'!$B$12,MAX('Parâmetros'!$B$13,MIN('Parâmetros'!$B$14,IFERROR(AVERAGEIFS('Histórico'!$H$6:$H$305,'Histórico'!$B$6:$B$305,B1101,'Histórico'!$L$6:$L$305,"OK",'Histórico'!$M$6:$M$305,MONTH(A1101),'Histórico'!$A$6:$A$305,"&lt;="&amp;'Parâmetros'!$B$2)/AVERAGEIFS('Histórico'!$H$6:$H$305,'Histórico'!$B$6:$B$305,B1101,'Histórico'!$L$6:$L$305,"OK",'Histórico'!$A$6:$A$305,"&lt;="&amp;'Parâmetros'!$B$2),1))),1))</f>
        <v/>
      </c>
      <c r="G1101" s="45">
        <f>IF(OR(A1101="",B1101=""),"",MAX(0.1,1+SUMPRODUCT(--('Eventos'!$B$6:$B$105&lt;=EOMONTH(A1101,0)),--('Eventos'!$C$6:$C$105&gt;=A1101),--((('Eventos'!$D$6:$D$105=B1101)+('Eventos'!$D$6:$D$105="TODOS"))&gt;0),--('Eventos'!$G$6:$G$105="Ativo"),--('Eventos'!$I$6:$I$105="OK"),'Eventos'!$F$6:$F$105)))</f>
        <v/>
      </c>
      <c r="H1101" s="44">
        <f>IF(OR(B1101="",E1101=""),"",MAX(0,E1101*F1101*G1101))</f>
        <v/>
      </c>
      <c r="I1101" s="44">
        <f>IF(H1101="","",H1101*'Parâmetros'!$B$6)</f>
        <v/>
      </c>
      <c r="J1101" s="44">
        <f>IF(H1101="","",H1101*'Parâmetros'!$B$7)</f>
        <v/>
      </c>
      <c r="K1101" s="44">
        <f>IF(H1101="","",H1101*'Parâmetros'!$B$8)</f>
        <v/>
      </c>
      <c r="L1101" s="44">
        <f>IF(H1101="","",IF('Parâmetros'!$B$5="Conservador",I1101,IF('Parâmetros'!$B$5="Otimista",K1101,J1101)))</f>
        <v/>
      </c>
      <c r="M1101" s="46">
        <f>IF(B1101="","",IF(COUNTIFS('Histórico'!$B$6:$B$305,B1101,'Histórico'!$J$6:$J$305,"&lt;&gt;")&gt;='Parâmetros'!$B$10,AVERAGEIFS('Histórico'!$K$6:$K$305,'Histórico'!$B$6:$B$305,B1101,'Histórico'!$J$6:$J$305,"&lt;&gt;"),'Parâmetros'!$B$9))</f>
        <v/>
      </c>
      <c r="N1101" s="44">
        <f>IF(L1101="","",MAX(0,L1101*(1-M1101)))</f>
        <v/>
      </c>
      <c r="O1101" s="44">
        <f>IF(L1101="","",L1101*(1+M1101))</f>
        <v/>
      </c>
      <c r="P1101" s="44">
        <f>IF(L1101="","",IF(INDEX('Parâmetros'!$E$18:$E$117,MATCH(B1101,'Parâmetros'!$A$18:$A$117,0))="","",INDEX('Parâmetros'!$E$18:$E$117,MATCH(B1101,'Parâmetros'!$A$18:$A$117,0))+N(INDEX('Parâmetros'!$F$18:$F$117,MATCH(B1101,'Parâmetros'!$A$18:$A$117,0)))-SUMIFS($L$6:L1101,$B$6:B1101,B1101,$A$6:A1101,"&lt;="&amp;A1101)))</f>
        <v/>
      </c>
      <c r="Q1101" s="44">
        <f>IF(P1101="","",MAX(0,-P1101))</f>
        <v/>
      </c>
      <c r="R1101" s="43">
        <f>IF(B1101="","",IF(L1101="","SEM BASE",IF(P1101="","ESTOQUE NÃO INFORMADO",IF(P1101&lt;0,"RUPTURA PREVISTA",IF(D1101="Sem histórico","USAR DEMANDA INICIAL",IF(D1101="Histórico insuficiente","HISTÓRICO INSUFICIENTE","OK"))))))</f>
        <v/>
      </c>
    </row>
    <row r="1102">
      <c r="A1102" s="42">
        <f>IF(B1102="","",EDATE(EOMONTH('Parâmetros'!$B$2,0)+1,MOD(ROW()-6,12)))</f>
        <v/>
      </c>
      <c r="B110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02" s="43">
        <f>IF(B1102="","",INDEX('Parâmetros'!$B$18:$B$117,MATCH(B1102,'Parâmetros'!$A$18:$A$117,0)))</f>
        <v/>
      </c>
      <c r="D1102" s="43">
        <f>IF(B1102="","",INDEX('Parâmetros'!$I$18:$I$117,MATCH(B1102,'Parâmetros'!$A$18:$A$117,0)))</f>
        <v/>
      </c>
      <c r="E1102" s="44">
        <f>IF(B1102="","",IF(COUNTIFS('Histórico'!$B$6:$B$305,B1102,'Histórico'!$A$6:$A$305,"&gt;="&amp;EDATE(EOMONTH('Parâmetros'!$B$2,0)+1,-'Parâmetros'!$B$4),'Histórico'!$A$6:$A$305,"&lt;="&amp;'Parâmetros'!$B$2,'Histórico'!$L$6:$L$305,"OK")&gt;='Parâmetros'!$B$11,AVERAGEIFS('Histórico'!$H$6:$H$305,'Histórico'!$B$6:$B$305,B1102,'Histórico'!$A$6:$A$305,"&gt;="&amp;EDATE(EOMONTH('Parâmetros'!$B$2,0)+1,-'Parâmetros'!$B$4),'Histórico'!$A$6:$A$305,"&lt;="&amp;'Parâmetros'!$B$2,'Histórico'!$L$6:$L$305,"OK"),IF(INDEX('Parâmetros'!$G$18:$G$117,MATCH(B1102,'Parâmetros'!$A$18:$A$117,0))="","",INDEX('Parâmetros'!$G$18:$G$117,MATCH(B1102,'Parâmetros'!$A$18:$A$117,0)))))</f>
        <v/>
      </c>
      <c r="F1102" s="45">
        <f>IF(B1102="","",IF(COUNTIFS('Histórico'!$B$6:$B$305,B1102,'Histórico'!$L$6:$L$305,"OK",'Histórico'!$M$6:$M$305,MONTH(A1102),'Histórico'!$A$6:$A$305,"&lt;="&amp;'Parâmetros'!$B$2)&gt;='Parâmetros'!$B$12,MAX('Parâmetros'!$B$13,MIN('Parâmetros'!$B$14,IFERROR(AVERAGEIFS('Histórico'!$H$6:$H$305,'Histórico'!$B$6:$B$305,B1102,'Histórico'!$L$6:$L$305,"OK",'Histórico'!$M$6:$M$305,MONTH(A1102),'Histórico'!$A$6:$A$305,"&lt;="&amp;'Parâmetros'!$B$2)/AVERAGEIFS('Histórico'!$H$6:$H$305,'Histórico'!$B$6:$B$305,B1102,'Histórico'!$L$6:$L$305,"OK",'Histórico'!$A$6:$A$305,"&lt;="&amp;'Parâmetros'!$B$2),1))),1))</f>
        <v/>
      </c>
      <c r="G1102" s="45">
        <f>IF(OR(A1102="",B1102=""),"",MAX(0.1,1+SUMPRODUCT(--('Eventos'!$B$6:$B$105&lt;=EOMONTH(A1102,0)),--('Eventos'!$C$6:$C$105&gt;=A1102),--((('Eventos'!$D$6:$D$105=B1102)+('Eventos'!$D$6:$D$105="TODOS"))&gt;0),--('Eventos'!$G$6:$G$105="Ativo"),--('Eventos'!$I$6:$I$105="OK"),'Eventos'!$F$6:$F$105)))</f>
        <v/>
      </c>
      <c r="H1102" s="44">
        <f>IF(OR(B1102="",E1102=""),"",MAX(0,E1102*F1102*G1102))</f>
        <v/>
      </c>
      <c r="I1102" s="44">
        <f>IF(H1102="","",H1102*'Parâmetros'!$B$6)</f>
        <v/>
      </c>
      <c r="J1102" s="44">
        <f>IF(H1102="","",H1102*'Parâmetros'!$B$7)</f>
        <v/>
      </c>
      <c r="K1102" s="44">
        <f>IF(H1102="","",H1102*'Parâmetros'!$B$8)</f>
        <v/>
      </c>
      <c r="L1102" s="44">
        <f>IF(H1102="","",IF('Parâmetros'!$B$5="Conservador",I1102,IF('Parâmetros'!$B$5="Otimista",K1102,J1102)))</f>
        <v/>
      </c>
      <c r="M1102" s="46">
        <f>IF(B1102="","",IF(COUNTIFS('Histórico'!$B$6:$B$305,B1102,'Histórico'!$J$6:$J$305,"&lt;&gt;")&gt;='Parâmetros'!$B$10,AVERAGEIFS('Histórico'!$K$6:$K$305,'Histórico'!$B$6:$B$305,B1102,'Histórico'!$J$6:$J$305,"&lt;&gt;"),'Parâmetros'!$B$9))</f>
        <v/>
      </c>
      <c r="N1102" s="44">
        <f>IF(L1102="","",MAX(0,L1102*(1-M1102)))</f>
        <v/>
      </c>
      <c r="O1102" s="44">
        <f>IF(L1102="","",L1102*(1+M1102))</f>
        <v/>
      </c>
      <c r="P1102" s="44">
        <f>IF(L1102="","",IF(INDEX('Parâmetros'!$E$18:$E$117,MATCH(B1102,'Parâmetros'!$A$18:$A$117,0))="","",INDEX('Parâmetros'!$E$18:$E$117,MATCH(B1102,'Parâmetros'!$A$18:$A$117,0))+N(INDEX('Parâmetros'!$F$18:$F$117,MATCH(B1102,'Parâmetros'!$A$18:$A$117,0)))-SUMIFS($L$6:L1102,$B$6:B1102,B1102,$A$6:A1102,"&lt;="&amp;A1102)))</f>
        <v/>
      </c>
      <c r="Q1102" s="44">
        <f>IF(P1102="","",MAX(0,-P1102))</f>
        <v/>
      </c>
      <c r="R1102" s="43">
        <f>IF(B1102="","",IF(L1102="","SEM BASE",IF(P1102="","ESTOQUE NÃO INFORMADO",IF(P1102&lt;0,"RUPTURA PREVISTA",IF(D1102="Sem histórico","USAR DEMANDA INICIAL",IF(D1102="Histórico insuficiente","HISTÓRICO INSUFICIENTE","OK"))))))</f>
        <v/>
      </c>
    </row>
    <row r="1103">
      <c r="A1103" s="42">
        <f>IF(B1103="","",EDATE(EOMONTH('Parâmetros'!$B$2,0)+1,MOD(ROW()-6,12)))</f>
        <v/>
      </c>
      <c r="B110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03" s="43">
        <f>IF(B1103="","",INDEX('Parâmetros'!$B$18:$B$117,MATCH(B1103,'Parâmetros'!$A$18:$A$117,0)))</f>
        <v/>
      </c>
      <c r="D1103" s="43">
        <f>IF(B1103="","",INDEX('Parâmetros'!$I$18:$I$117,MATCH(B1103,'Parâmetros'!$A$18:$A$117,0)))</f>
        <v/>
      </c>
      <c r="E1103" s="44">
        <f>IF(B1103="","",IF(COUNTIFS('Histórico'!$B$6:$B$305,B1103,'Histórico'!$A$6:$A$305,"&gt;="&amp;EDATE(EOMONTH('Parâmetros'!$B$2,0)+1,-'Parâmetros'!$B$4),'Histórico'!$A$6:$A$305,"&lt;="&amp;'Parâmetros'!$B$2,'Histórico'!$L$6:$L$305,"OK")&gt;='Parâmetros'!$B$11,AVERAGEIFS('Histórico'!$H$6:$H$305,'Histórico'!$B$6:$B$305,B1103,'Histórico'!$A$6:$A$305,"&gt;="&amp;EDATE(EOMONTH('Parâmetros'!$B$2,0)+1,-'Parâmetros'!$B$4),'Histórico'!$A$6:$A$305,"&lt;="&amp;'Parâmetros'!$B$2,'Histórico'!$L$6:$L$305,"OK"),IF(INDEX('Parâmetros'!$G$18:$G$117,MATCH(B1103,'Parâmetros'!$A$18:$A$117,0))="","",INDEX('Parâmetros'!$G$18:$G$117,MATCH(B1103,'Parâmetros'!$A$18:$A$117,0)))))</f>
        <v/>
      </c>
      <c r="F1103" s="45">
        <f>IF(B1103="","",IF(COUNTIFS('Histórico'!$B$6:$B$305,B1103,'Histórico'!$L$6:$L$305,"OK",'Histórico'!$M$6:$M$305,MONTH(A1103),'Histórico'!$A$6:$A$305,"&lt;="&amp;'Parâmetros'!$B$2)&gt;='Parâmetros'!$B$12,MAX('Parâmetros'!$B$13,MIN('Parâmetros'!$B$14,IFERROR(AVERAGEIFS('Histórico'!$H$6:$H$305,'Histórico'!$B$6:$B$305,B1103,'Histórico'!$L$6:$L$305,"OK",'Histórico'!$M$6:$M$305,MONTH(A1103),'Histórico'!$A$6:$A$305,"&lt;="&amp;'Parâmetros'!$B$2)/AVERAGEIFS('Histórico'!$H$6:$H$305,'Histórico'!$B$6:$B$305,B1103,'Histórico'!$L$6:$L$305,"OK",'Histórico'!$A$6:$A$305,"&lt;="&amp;'Parâmetros'!$B$2),1))),1))</f>
        <v/>
      </c>
      <c r="G1103" s="45">
        <f>IF(OR(A1103="",B1103=""),"",MAX(0.1,1+SUMPRODUCT(--('Eventos'!$B$6:$B$105&lt;=EOMONTH(A1103,0)),--('Eventos'!$C$6:$C$105&gt;=A1103),--((('Eventos'!$D$6:$D$105=B1103)+('Eventos'!$D$6:$D$105="TODOS"))&gt;0),--('Eventos'!$G$6:$G$105="Ativo"),--('Eventos'!$I$6:$I$105="OK"),'Eventos'!$F$6:$F$105)))</f>
        <v/>
      </c>
      <c r="H1103" s="44">
        <f>IF(OR(B1103="",E1103=""),"",MAX(0,E1103*F1103*G1103))</f>
        <v/>
      </c>
      <c r="I1103" s="44">
        <f>IF(H1103="","",H1103*'Parâmetros'!$B$6)</f>
        <v/>
      </c>
      <c r="J1103" s="44">
        <f>IF(H1103="","",H1103*'Parâmetros'!$B$7)</f>
        <v/>
      </c>
      <c r="K1103" s="44">
        <f>IF(H1103="","",H1103*'Parâmetros'!$B$8)</f>
        <v/>
      </c>
      <c r="L1103" s="44">
        <f>IF(H1103="","",IF('Parâmetros'!$B$5="Conservador",I1103,IF('Parâmetros'!$B$5="Otimista",K1103,J1103)))</f>
        <v/>
      </c>
      <c r="M1103" s="46">
        <f>IF(B1103="","",IF(COUNTIFS('Histórico'!$B$6:$B$305,B1103,'Histórico'!$J$6:$J$305,"&lt;&gt;")&gt;='Parâmetros'!$B$10,AVERAGEIFS('Histórico'!$K$6:$K$305,'Histórico'!$B$6:$B$305,B1103,'Histórico'!$J$6:$J$305,"&lt;&gt;"),'Parâmetros'!$B$9))</f>
        <v/>
      </c>
      <c r="N1103" s="44">
        <f>IF(L1103="","",MAX(0,L1103*(1-M1103)))</f>
        <v/>
      </c>
      <c r="O1103" s="44">
        <f>IF(L1103="","",L1103*(1+M1103))</f>
        <v/>
      </c>
      <c r="P1103" s="44">
        <f>IF(L1103="","",IF(INDEX('Parâmetros'!$E$18:$E$117,MATCH(B1103,'Parâmetros'!$A$18:$A$117,0))="","",INDEX('Parâmetros'!$E$18:$E$117,MATCH(B1103,'Parâmetros'!$A$18:$A$117,0))+N(INDEX('Parâmetros'!$F$18:$F$117,MATCH(B1103,'Parâmetros'!$A$18:$A$117,0)))-SUMIFS($L$6:L1103,$B$6:B1103,B1103,$A$6:A1103,"&lt;="&amp;A1103)))</f>
        <v/>
      </c>
      <c r="Q1103" s="44">
        <f>IF(P1103="","",MAX(0,-P1103))</f>
        <v/>
      </c>
      <c r="R1103" s="43">
        <f>IF(B1103="","",IF(L1103="","SEM BASE",IF(P1103="","ESTOQUE NÃO INFORMADO",IF(P1103&lt;0,"RUPTURA PREVISTA",IF(D1103="Sem histórico","USAR DEMANDA INICIAL",IF(D1103="Histórico insuficiente","HISTÓRICO INSUFICIENTE","OK"))))))</f>
        <v/>
      </c>
    </row>
    <row r="1104">
      <c r="A1104" s="42">
        <f>IF(B1104="","",EDATE(EOMONTH('Parâmetros'!$B$2,0)+1,MOD(ROW()-6,12)))</f>
        <v/>
      </c>
      <c r="B110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04" s="43">
        <f>IF(B1104="","",INDEX('Parâmetros'!$B$18:$B$117,MATCH(B1104,'Parâmetros'!$A$18:$A$117,0)))</f>
        <v/>
      </c>
      <c r="D1104" s="43">
        <f>IF(B1104="","",INDEX('Parâmetros'!$I$18:$I$117,MATCH(B1104,'Parâmetros'!$A$18:$A$117,0)))</f>
        <v/>
      </c>
      <c r="E1104" s="44">
        <f>IF(B1104="","",IF(COUNTIFS('Histórico'!$B$6:$B$305,B1104,'Histórico'!$A$6:$A$305,"&gt;="&amp;EDATE(EOMONTH('Parâmetros'!$B$2,0)+1,-'Parâmetros'!$B$4),'Histórico'!$A$6:$A$305,"&lt;="&amp;'Parâmetros'!$B$2,'Histórico'!$L$6:$L$305,"OK")&gt;='Parâmetros'!$B$11,AVERAGEIFS('Histórico'!$H$6:$H$305,'Histórico'!$B$6:$B$305,B1104,'Histórico'!$A$6:$A$305,"&gt;="&amp;EDATE(EOMONTH('Parâmetros'!$B$2,0)+1,-'Parâmetros'!$B$4),'Histórico'!$A$6:$A$305,"&lt;="&amp;'Parâmetros'!$B$2,'Histórico'!$L$6:$L$305,"OK"),IF(INDEX('Parâmetros'!$G$18:$G$117,MATCH(B1104,'Parâmetros'!$A$18:$A$117,0))="","",INDEX('Parâmetros'!$G$18:$G$117,MATCH(B1104,'Parâmetros'!$A$18:$A$117,0)))))</f>
        <v/>
      </c>
      <c r="F1104" s="45">
        <f>IF(B1104="","",IF(COUNTIFS('Histórico'!$B$6:$B$305,B1104,'Histórico'!$L$6:$L$305,"OK",'Histórico'!$M$6:$M$305,MONTH(A1104),'Histórico'!$A$6:$A$305,"&lt;="&amp;'Parâmetros'!$B$2)&gt;='Parâmetros'!$B$12,MAX('Parâmetros'!$B$13,MIN('Parâmetros'!$B$14,IFERROR(AVERAGEIFS('Histórico'!$H$6:$H$305,'Histórico'!$B$6:$B$305,B1104,'Histórico'!$L$6:$L$305,"OK",'Histórico'!$M$6:$M$305,MONTH(A1104),'Histórico'!$A$6:$A$305,"&lt;="&amp;'Parâmetros'!$B$2)/AVERAGEIFS('Histórico'!$H$6:$H$305,'Histórico'!$B$6:$B$305,B1104,'Histórico'!$L$6:$L$305,"OK",'Histórico'!$A$6:$A$305,"&lt;="&amp;'Parâmetros'!$B$2),1))),1))</f>
        <v/>
      </c>
      <c r="G1104" s="45">
        <f>IF(OR(A1104="",B1104=""),"",MAX(0.1,1+SUMPRODUCT(--('Eventos'!$B$6:$B$105&lt;=EOMONTH(A1104,0)),--('Eventos'!$C$6:$C$105&gt;=A1104),--((('Eventos'!$D$6:$D$105=B1104)+('Eventos'!$D$6:$D$105="TODOS"))&gt;0),--('Eventos'!$G$6:$G$105="Ativo"),--('Eventos'!$I$6:$I$105="OK"),'Eventos'!$F$6:$F$105)))</f>
        <v/>
      </c>
      <c r="H1104" s="44">
        <f>IF(OR(B1104="",E1104=""),"",MAX(0,E1104*F1104*G1104))</f>
        <v/>
      </c>
      <c r="I1104" s="44">
        <f>IF(H1104="","",H1104*'Parâmetros'!$B$6)</f>
        <v/>
      </c>
      <c r="J1104" s="44">
        <f>IF(H1104="","",H1104*'Parâmetros'!$B$7)</f>
        <v/>
      </c>
      <c r="K1104" s="44">
        <f>IF(H1104="","",H1104*'Parâmetros'!$B$8)</f>
        <v/>
      </c>
      <c r="L1104" s="44">
        <f>IF(H1104="","",IF('Parâmetros'!$B$5="Conservador",I1104,IF('Parâmetros'!$B$5="Otimista",K1104,J1104)))</f>
        <v/>
      </c>
      <c r="M1104" s="46">
        <f>IF(B1104="","",IF(COUNTIFS('Histórico'!$B$6:$B$305,B1104,'Histórico'!$J$6:$J$305,"&lt;&gt;")&gt;='Parâmetros'!$B$10,AVERAGEIFS('Histórico'!$K$6:$K$305,'Histórico'!$B$6:$B$305,B1104,'Histórico'!$J$6:$J$305,"&lt;&gt;"),'Parâmetros'!$B$9))</f>
        <v/>
      </c>
      <c r="N1104" s="44">
        <f>IF(L1104="","",MAX(0,L1104*(1-M1104)))</f>
        <v/>
      </c>
      <c r="O1104" s="44">
        <f>IF(L1104="","",L1104*(1+M1104))</f>
        <v/>
      </c>
      <c r="P1104" s="44">
        <f>IF(L1104="","",IF(INDEX('Parâmetros'!$E$18:$E$117,MATCH(B1104,'Parâmetros'!$A$18:$A$117,0))="","",INDEX('Parâmetros'!$E$18:$E$117,MATCH(B1104,'Parâmetros'!$A$18:$A$117,0))+N(INDEX('Parâmetros'!$F$18:$F$117,MATCH(B1104,'Parâmetros'!$A$18:$A$117,0)))-SUMIFS($L$6:L1104,$B$6:B1104,B1104,$A$6:A1104,"&lt;="&amp;A1104)))</f>
        <v/>
      </c>
      <c r="Q1104" s="44">
        <f>IF(P1104="","",MAX(0,-P1104))</f>
        <v/>
      </c>
      <c r="R1104" s="43">
        <f>IF(B1104="","",IF(L1104="","SEM BASE",IF(P1104="","ESTOQUE NÃO INFORMADO",IF(P1104&lt;0,"RUPTURA PREVISTA",IF(D1104="Sem histórico","USAR DEMANDA INICIAL",IF(D1104="Histórico insuficiente","HISTÓRICO INSUFICIENTE","OK"))))))</f>
        <v/>
      </c>
    </row>
    <row r="1105">
      <c r="A1105" s="42">
        <f>IF(B1105="","",EDATE(EOMONTH('Parâmetros'!$B$2,0)+1,MOD(ROW()-6,12)))</f>
        <v/>
      </c>
      <c r="B110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05" s="43">
        <f>IF(B1105="","",INDEX('Parâmetros'!$B$18:$B$117,MATCH(B1105,'Parâmetros'!$A$18:$A$117,0)))</f>
        <v/>
      </c>
      <c r="D1105" s="43">
        <f>IF(B1105="","",INDEX('Parâmetros'!$I$18:$I$117,MATCH(B1105,'Parâmetros'!$A$18:$A$117,0)))</f>
        <v/>
      </c>
      <c r="E1105" s="44">
        <f>IF(B1105="","",IF(COUNTIFS('Histórico'!$B$6:$B$305,B1105,'Histórico'!$A$6:$A$305,"&gt;="&amp;EDATE(EOMONTH('Parâmetros'!$B$2,0)+1,-'Parâmetros'!$B$4),'Histórico'!$A$6:$A$305,"&lt;="&amp;'Parâmetros'!$B$2,'Histórico'!$L$6:$L$305,"OK")&gt;='Parâmetros'!$B$11,AVERAGEIFS('Histórico'!$H$6:$H$305,'Histórico'!$B$6:$B$305,B1105,'Histórico'!$A$6:$A$305,"&gt;="&amp;EDATE(EOMONTH('Parâmetros'!$B$2,0)+1,-'Parâmetros'!$B$4),'Histórico'!$A$6:$A$305,"&lt;="&amp;'Parâmetros'!$B$2,'Histórico'!$L$6:$L$305,"OK"),IF(INDEX('Parâmetros'!$G$18:$G$117,MATCH(B1105,'Parâmetros'!$A$18:$A$117,0))="","",INDEX('Parâmetros'!$G$18:$G$117,MATCH(B1105,'Parâmetros'!$A$18:$A$117,0)))))</f>
        <v/>
      </c>
      <c r="F1105" s="45">
        <f>IF(B1105="","",IF(COUNTIFS('Histórico'!$B$6:$B$305,B1105,'Histórico'!$L$6:$L$305,"OK",'Histórico'!$M$6:$M$305,MONTH(A1105),'Histórico'!$A$6:$A$305,"&lt;="&amp;'Parâmetros'!$B$2)&gt;='Parâmetros'!$B$12,MAX('Parâmetros'!$B$13,MIN('Parâmetros'!$B$14,IFERROR(AVERAGEIFS('Histórico'!$H$6:$H$305,'Histórico'!$B$6:$B$305,B1105,'Histórico'!$L$6:$L$305,"OK",'Histórico'!$M$6:$M$305,MONTH(A1105),'Histórico'!$A$6:$A$305,"&lt;="&amp;'Parâmetros'!$B$2)/AVERAGEIFS('Histórico'!$H$6:$H$305,'Histórico'!$B$6:$B$305,B1105,'Histórico'!$L$6:$L$305,"OK",'Histórico'!$A$6:$A$305,"&lt;="&amp;'Parâmetros'!$B$2),1))),1))</f>
        <v/>
      </c>
      <c r="G1105" s="45">
        <f>IF(OR(A1105="",B1105=""),"",MAX(0.1,1+SUMPRODUCT(--('Eventos'!$B$6:$B$105&lt;=EOMONTH(A1105,0)),--('Eventos'!$C$6:$C$105&gt;=A1105),--((('Eventos'!$D$6:$D$105=B1105)+('Eventos'!$D$6:$D$105="TODOS"))&gt;0),--('Eventos'!$G$6:$G$105="Ativo"),--('Eventos'!$I$6:$I$105="OK"),'Eventos'!$F$6:$F$105)))</f>
        <v/>
      </c>
      <c r="H1105" s="44">
        <f>IF(OR(B1105="",E1105=""),"",MAX(0,E1105*F1105*G1105))</f>
        <v/>
      </c>
      <c r="I1105" s="44">
        <f>IF(H1105="","",H1105*'Parâmetros'!$B$6)</f>
        <v/>
      </c>
      <c r="J1105" s="44">
        <f>IF(H1105="","",H1105*'Parâmetros'!$B$7)</f>
        <v/>
      </c>
      <c r="K1105" s="44">
        <f>IF(H1105="","",H1105*'Parâmetros'!$B$8)</f>
        <v/>
      </c>
      <c r="L1105" s="44">
        <f>IF(H1105="","",IF('Parâmetros'!$B$5="Conservador",I1105,IF('Parâmetros'!$B$5="Otimista",K1105,J1105)))</f>
        <v/>
      </c>
      <c r="M1105" s="46">
        <f>IF(B1105="","",IF(COUNTIFS('Histórico'!$B$6:$B$305,B1105,'Histórico'!$J$6:$J$305,"&lt;&gt;")&gt;='Parâmetros'!$B$10,AVERAGEIFS('Histórico'!$K$6:$K$305,'Histórico'!$B$6:$B$305,B1105,'Histórico'!$J$6:$J$305,"&lt;&gt;"),'Parâmetros'!$B$9))</f>
        <v/>
      </c>
      <c r="N1105" s="44">
        <f>IF(L1105="","",MAX(0,L1105*(1-M1105)))</f>
        <v/>
      </c>
      <c r="O1105" s="44">
        <f>IF(L1105="","",L1105*(1+M1105))</f>
        <v/>
      </c>
      <c r="P1105" s="44">
        <f>IF(L1105="","",IF(INDEX('Parâmetros'!$E$18:$E$117,MATCH(B1105,'Parâmetros'!$A$18:$A$117,0))="","",INDEX('Parâmetros'!$E$18:$E$117,MATCH(B1105,'Parâmetros'!$A$18:$A$117,0))+N(INDEX('Parâmetros'!$F$18:$F$117,MATCH(B1105,'Parâmetros'!$A$18:$A$117,0)))-SUMIFS($L$6:L1105,$B$6:B1105,B1105,$A$6:A1105,"&lt;="&amp;A1105)))</f>
        <v/>
      </c>
      <c r="Q1105" s="44">
        <f>IF(P1105="","",MAX(0,-P1105))</f>
        <v/>
      </c>
      <c r="R1105" s="43">
        <f>IF(B1105="","",IF(L1105="","SEM BASE",IF(P1105="","ESTOQUE NÃO INFORMADO",IF(P1105&lt;0,"RUPTURA PREVISTA",IF(D1105="Sem histórico","USAR DEMANDA INICIAL",IF(D1105="Histórico insuficiente","HISTÓRICO INSUFICIENTE","OK"))))))</f>
        <v/>
      </c>
    </row>
    <row r="1106">
      <c r="A1106" s="42">
        <f>IF(B1106="","",EDATE(EOMONTH('Parâmetros'!$B$2,0)+1,MOD(ROW()-6,12)))</f>
        <v/>
      </c>
      <c r="B110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06" s="43">
        <f>IF(B1106="","",INDEX('Parâmetros'!$B$18:$B$117,MATCH(B1106,'Parâmetros'!$A$18:$A$117,0)))</f>
        <v/>
      </c>
      <c r="D1106" s="43">
        <f>IF(B1106="","",INDEX('Parâmetros'!$I$18:$I$117,MATCH(B1106,'Parâmetros'!$A$18:$A$117,0)))</f>
        <v/>
      </c>
      <c r="E1106" s="44">
        <f>IF(B1106="","",IF(COUNTIFS('Histórico'!$B$6:$B$305,B1106,'Histórico'!$A$6:$A$305,"&gt;="&amp;EDATE(EOMONTH('Parâmetros'!$B$2,0)+1,-'Parâmetros'!$B$4),'Histórico'!$A$6:$A$305,"&lt;="&amp;'Parâmetros'!$B$2,'Histórico'!$L$6:$L$305,"OK")&gt;='Parâmetros'!$B$11,AVERAGEIFS('Histórico'!$H$6:$H$305,'Histórico'!$B$6:$B$305,B1106,'Histórico'!$A$6:$A$305,"&gt;="&amp;EDATE(EOMONTH('Parâmetros'!$B$2,0)+1,-'Parâmetros'!$B$4),'Histórico'!$A$6:$A$305,"&lt;="&amp;'Parâmetros'!$B$2,'Histórico'!$L$6:$L$305,"OK"),IF(INDEX('Parâmetros'!$G$18:$G$117,MATCH(B1106,'Parâmetros'!$A$18:$A$117,0))="","",INDEX('Parâmetros'!$G$18:$G$117,MATCH(B1106,'Parâmetros'!$A$18:$A$117,0)))))</f>
        <v/>
      </c>
      <c r="F1106" s="45">
        <f>IF(B1106="","",IF(COUNTIFS('Histórico'!$B$6:$B$305,B1106,'Histórico'!$L$6:$L$305,"OK",'Histórico'!$M$6:$M$305,MONTH(A1106),'Histórico'!$A$6:$A$305,"&lt;="&amp;'Parâmetros'!$B$2)&gt;='Parâmetros'!$B$12,MAX('Parâmetros'!$B$13,MIN('Parâmetros'!$B$14,IFERROR(AVERAGEIFS('Histórico'!$H$6:$H$305,'Histórico'!$B$6:$B$305,B1106,'Histórico'!$L$6:$L$305,"OK",'Histórico'!$M$6:$M$305,MONTH(A1106),'Histórico'!$A$6:$A$305,"&lt;="&amp;'Parâmetros'!$B$2)/AVERAGEIFS('Histórico'!$H$6:$H$305,'Histórico'!$B$6:$B$305,B1106,'Histórico'!$L$6:$L$305,"OK",'Histórico'!$A$6:$A$305,"&lt;="&amp;'Parâmetros'!$B$2),1))),1))</f>
        <v/>
      </c>
      <c r="G1106" s="45">
        <f>IF(OR(A1106="",B1106=""),"",MAX(0.1,1+SUMPRODUCT(--('Eventos'!$B$6:$B$105&lt;=EOMONTH(A1106,0)),--('Eventos'!$C$6:$C$105&gt;=A1106),--((('Eventos'!$D$6:$D$105=B1106)+('Eventos'!$D$6:$D$105="TODOS"))&gt;0),--('Eventos'!$G$6:$G$105="Ativo"),--('Eventos'!$I$6:$I$105="OK"),'Eventos'!$F$6:$F$105)))</f>
        <v/>
      </c>
      <c r="H1106" s="44">
        <f>IF(OR(B1106="",E1106=""),"",MAX(0,E1106*F1106*G1106))</f>
        <v/>
      </c>
      <c r="I1106" s="44">
        <f>IF(H1106="","",H1106*'Parâmetros'!$B$6)</f>
        <v/>
      </c>
      <c r="J1106" s="44">
        <f>IF(H1106="","",H1106*'Parâmetros'!$B$7)</f>
        <v/>
      </c>
      <c r="K1106" s="44">
        <f>IF(H1106="","",H1106*'Parâmetros'!$B$8)</f>
        <v/>
      </c>
      <c r="L1106" s="44">
        <f>IF(H1106="","",IF('Parâmetros'!$B$5="Conservador",I1106,IF('Parâmetros'!$B$5="Otimista",K1106,J1106)))</f>
        <v/>
      </c>
      <c r="M1106" s="46">
        <f>IF(B1106="","",IF(COUNTIFS('Histórico'!$B$6:$B$305,B1106,'Histórico'!$J$6:$J$305,"&lt;&gt;")&gt;='Parâmetros'!$B$10,AVERAGEIFS('Histórico'!$K$6:$K$305,'Histórico'!$B$6:$B$305,B1106,'Histórico'!$J$6:$J$305,"&lt;&gt;"),'Parâmetros'!$B$9))</f>
        <v/>
      </c>
      <c r="N1106" s="44">
        <f>IF(L1106="","",MAX(0,L1106*(1-M1106)))</f>
        <v/>
      </c>
      <c r="O1106" s="44">
        <f>IF(L1106="","",L1106*(1+M1106))</f>
        <v/>
      </c>
      <c r="P1106" s="44">
        <f>IF(L1106="","",IF(INDEX('Parâmetros'!$E$18:$E$117,MATCH(B1106,'Parâmetros'!$A$18:$A$117,0))="","",INDEX('Parâmetros'!$E$18:$E$117,MATCH(B1106,'Parâmetros'!$A$18:$A$117,0))+N(INDEX('Parâmetros'!$F$18:$F$117,MATCH(B1106,'Parâmetros'!$A$18:$A$117,0)))-SUMIFS($L$6:L1106,$B$6:B1106,B1106,$A$6:A1106,"&lt;="&amp;A1106)))</f>
        <v/>
      </c>
      <c r="Q1106" s="44">
        <f>IF(P1106="","",MAX(0,-P1106))</f>
        <v/>
      </c>
      <c r="R1106" s="43">
        <f>IF(B1106="","",IF(L1106="","SEM BASE",IF(P1106="","ESTOQUE NÃO INFORMADO",IF(P1106&lt;0,"RUPTURA PREVISTA",IF(D1106="Sem histórico","USAR DEMANDA INICIAL",IF(D1106="Histórico insuficiente","HISTÓRICO INSUFICIENTE","OK"))))))</f>
        <v/>
      </c>
    </row>
    <row r="1107">
      <c r="A1107" s="42">
        <f>IF(B1107="","",EDATE(EOMONTH('Parâmetros'!$B$2,0)+1,MOD(ROW()-6,12)))</f>
        <v/>
      </c>
      <c r="B110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07" s="43">
        <f>IF(B1107="","",INDEX('Parâmetros'!$B$18:$B$117,MATCH(B1107,'Parâmetros'!$A$18:$A$117,0)))</f>
        <v/>
      </c>
      <c r="D1107" s="43">
        <f>IF(B1107="","",INDEX('Parâmetros'!$I$18:$I$117,MATCH(B1107,'Parâmetros'!$A$18:$A$117,0)))</f>
        <v/>
      </c>
      <c r="E1107" s="44">
        <f>IF(B1107="","",IF(COUNTIFS('Histórico'!$B$6:$B$305,B1107,'Histórico'!$A$6:$A$305,"&gt;="&amp;EDATE(EOMONTH('Parâmetros'!$B$2,0)+1,-'Parâmetros'!$B$4),'Histórico'!$A$6:$A$305,"&lt;="&amp;'Parâmetros'!$B$2,'Histórico'!$L$6:$L$305,"OK")&gt;='Parâmetros'!$B$11,AVERAGEIFS('Histórico'!$H$6:$H$305,'Histórico'!$B$6:$B$305,B1107,'Histórico'!$A$6:$A$305,"&gt;="&amp;EDATE(EOMONTH('Parâmetros'!$B$2,0)+1,-'Parâmetros'!$B$4),'Histórico'!$A$6:$A$305,"&lt;="&amp;'Parâmetros'!$B$2,'Histórico'!$L$6:$L$305,"OK"),IF(INDEX('Parâmetros'!$G$18:$G$117,MATCH(B1107,'Parâmetros'!$A$18:$A$117,0))="","",INDEX('Parâmetros'!$G$18:$G$117,MATCH(B1107,'Parâmetros'!$A$18:$A$117,0)))))</f>
        <v/>
      </c>
      <c r="F1107" s="45">
        <f>IF(B1107="","",IF(COUNTIFS('Histórico'!$B$6:$B$305,B1107,'Histórico'!$L$6:$L$305,"OK",'Histórico'!$M$6:$M$305,MONTH(A1107),'Histórico'!$A$6:$A$305,"&lt;="&amp;'Parâmetros'!$B$2)&gt;='Parâmetros'!$B$12,MAX('Parâmetros'!$B$13,MIN('Parâmetros'!$B$14,IFERROR(AVERAGEIFS('Histórico'!$H$6:$H$305,'Histórico'!$B$6:$B$305,B1107,'Histórico'!$L$6:$L$305,"OK",'Histórico'!$M$6:$M$305,MONTH(A1107),'Histórico'!$A$6:$A$305,"&lt;="&amp;'Parâmetros'!$B$2)/AVERAGEIFS('Histórico'!$H$6:$H$305,'Histórico'!$B$6:$B$305,B1107,'Histórico'!$L$6:$L$305,"OK",'Histórico'!$A$6:$A$305,"&lt;="&amp;'Parâmetros'!$B$2),1))),1))</f>
        <v/>
      </c>
      <c r="G1107" s="45">
        <f>IF(OR(A1107="",B1107=""),"",MAX(0.1,1+SUMPRODUCT(--('Eventos'!$B$6:$B$105&lt;=EOMONTH(A1107,0)),--('Eventos'!$C$6:$C$105&gt;=A1107),--((('Eventos'!$D$6:$D$105=B1107)+('Eventos'!$D$6:$D$105="TODOS"))&gt;0),--('Eventos'!$G$6:$G$105="Ativo"),--('Eventos'!$I$6:$I$105="OK"),'Eventos'!$F$6:$F$105)))</f>
        <v/>
      </c>
      <c r="H1107" s="44">
        <f>IF(OR(B1107="",E1107=""),"",MAX(0,E1107*F1107*G1107))</f>
        <v/>
      </c>
      <c r="I1107" s="44">
        <f>IF(H1107="","",H1107*'Parâmetros'!$B$6)</f>
        <v/>
      </c>
      <c r="J1107" s="44">
        <f>IF(H1107="","",H1107*'Parâmetros'!$B$7)</f>
        <v/>
      </c>
      <c r="K1107" s="44">
        <f>IF(H1107="","",H1107*'Parâmetros'!$B$8)</f>
        <v/>
      </c>
      <c r="L1107" s="44">
        <f>IF(H1107="","",IF('Parâmetros'!$B$5="Conservador",I1107,IF('Parâmetros'!$B$5="Otimista",K1107,J1107)))</f>
        <v/>
      </c>
      <c r="M1107" s="46">
        <f>IF(B1107="","",IF(COUNTIFS('Histórico'!$B$6:$B$305,B1107,'Histórico'!$J$6:$J$305,"&lt;&gt;")&gt;='Parâmetros'!$B$10,AVERAGEIFS('Histórico'!$K$6:$K$305,'Histórico'!$B$6:$B$305,B1107,'Histórico'!$J$6:$J$305,"&lt;&gt;"),'Parâmetros'!$B$9))</f>
        <v/>
      </c>
      <c r="N1107" s="44">
        <f>IF(L1107="","",MAX(0,L1107*(1-M1107)))</f>
        <v/>
      </c>
      <c r="O1107" s="44">
        <f>IF(L1107="","",L1107*(1+M1107))</f>
        <v/>
      </c>
      <c r="P1107" s="44">
        <f>IF(L1107="","",IF(INDEX('Parâmetros'!$E$18:$E$117,MATCH(B1107,'Parâmetros'!$A$18:$A$117,0))="","",INDEX('Parâmetros'!$E$18:$E$117,MATCH(B1107,'Parâmetros'!$A$18:$A$117,0))+N(INDEX('Parâmetros'!$F$18:$F$117,MATCH(B1107,'Parâmetros'!$A$18:$A$117,0)))-SUMIFS($L$6:L1107,$B$6:B1107,B1107,$A$6:A1107,"&lt;="&amp;A1107)))</f>
        <v/>
      </c>
      <c r="Q1107" s="44">
        <f>IF(P1107="","",MAX(0,-P1107))</f>
        <v/>
      </c>
      <c r="R1107" s="43">
        <f>IF(B1107="","",IF(L1107="","SEM BASE",IF(P1107="","ESTOQUE NÃO INFORMADO",IF(P1107&lt;0,"RUPTURA PREVISTA",IF(D1107="Sem histórico","USAR DEMANDA INICIAL",IF(D1107="Histórico insuficiente","HISTÓRICO INSUFICIENTE","OK"))))))</f>
        <v/>
      </c>
    </row>
    <row r="1108">
      <c r="A1108" s="42">
        <f>IF(B1108="","",EDATE(EOMONTH('Parâmetros'!$B$2,0)+1,MOD(ROW()-6,12)))</f>
        <v/>
      </c>
      <c r="B110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08" s="43">
        <f>IF(B1108="","",INDEX('Parâmetros'!$B$18:$B$117,MATCH(B1108,'Parâmetros'!$A$18:$A$117,0)))</f>
        <v/>
      </c>
      <c r="D1108" s="43">
        <f>IF(B1108="","",INDEX('Parâmetros'!$I$18:$I$117,MATCH(B1108,'Parâmetros'!$A$18:$A$117,0)))</f>
        <v/>
      </c>
      <c r="E1108" s="44">
        <f>IF(B1108="","",IF(COUNTIFS('Histórico'!$B$6:$B$305,B1108,'Histórico'!$A$6:$A$305,"&gt;="&amp;EDATE(EOMONTH('Parâmetros'!$B$2,0)+1,-'Parâmetros'!$B$4),'Histórico'!$A$6:$A$305,"&lt;="&amp;'Parâmetros'!$B$2,'Histórico'!$L$6:$L$305,"OK")&gt;='Parâmetros'!$B$11,AVERAGEIFS('Histórico'!$H$6:$H$305,'Histórico'!$B$6:$B$305,B1108,'Histórico'!$A$6:$A$305,"&gt;="&amp;EDATE(EOMONTH('Parâmetros'!$B$2,0)+1,-'Parâmetros'!$B$4),'Histórico'!$A$6:$A$305,"&lt;="&amp;'Parâmetros'!$B$2,'Histórico'!$L$6:$L$305,"OK"),IF(INDEX('Parâmetros'!$G$18:$G$117,MATCH(B1108,'Parâmetros'!$A$18:$A$117,0))="","",INDEX('Parâmetros'!$G$18:$G$117,MATCH(B1108,'Parâmetros'!$A$18:$A$117,0)))))</f>
        <v/>
      </c>
      <c r="F1108" s="45">
        <f>IF(B1108="","",IF(COUNTIFS('Histórico'!$B$6:$B$305,B1108,'Histórico'!$L$6:$L$305,"OK",'Histórico'!$M$6:$M$305,MONTH(A1108),'Histórico'!$A$6:$A$305,"&lt;="&amp;'Parâmetros'!$B$2)&gt;='Parâmetros'!$B$12,MAX('Parâmetros'!$B$13,MIN('Parâmetros'!$B$14,IFERROR(AVERAGEIFS('Histórico'!$H$6:$H$305,'Histórico'!$B$6:$B$305,B1108,'Histórico'!$L$6:$L$305,"OK",'Histórico'!$M$6:$M$305,MONTH(A1108),'Histórico'!$A$6:$A$305,"&lt;="&amp;'Parâmetros'!$B$2)/AVERAGEIFS('Histórico'!$H$6:$H$305,'Histórico'!$B$6:$B$305,B1108,'Histórico'!$L$6:$L$305,"OK",'Histórico'!$A$6:$A$305,"&lt;="&amp;'Parâmetros'!$B$2),1))),1))</f>
        <v/>
      </c>
      <c r="G1108" s="45">
        <f>IF(OR(A1108="",B1108=""),"",MAX(0.1,1+SUMPRODUCT(--('Eventos'!$B$6:$B$105&lt;=EOMONTH(A1108,0)),--('Eventos'!$C$6:$C$105&gt;=A1108),--((('Eventos'!$D$6:$D$105=B1108)+('Eventos'!$D$6:$D$105="TODOS"))&gt;0),--('Eventos'!$G$6:$G$105="Ativo"),--('Eventos'!$I$6:$I$105="OK"),'Eventos'!$F$6:$F$105)))</f>
        <v/>
      </c>
      <c r="H1108" s="44">
        <f>IF(OR(B1108="",E1108=""),"",MAX(0,E1108*F1108*G1108))</f>
        <v/>
      </c>
      <c r="I1108" s="44">
        <f>IF(H1108="","",H1108*'Parâmetros'!$B$6)</f>
        <v/>
      </c>
      <c r="J1108" s="44">
        <f>IF(H1108="","",H1108*'Parâmetros'!$B$7)</f>
        <v/>
      </c>
      <c r="K1108" s="44">
        <f>IF(H1108="","",H1108*'Parâmetros'!$B$8)</f>
        <v/>
      </c>
      <c r="L1108" s="44">
        <f>IF(H1108="","",IF('Parâmetros'!$B$5="Conservador",I1108,IF('Parâmetros'!$B$5="Otimista",K1108,J1108)))</f>
        <v/>
      </c>
      <c r="M1108" s="46">
        <f>IF(B1108="","",IF(COUNTIFS('Histórico'!$B$6:$B$305,B1108,'Histórico'!$J$6:$J$305,"&lt;&gt;")&gt;='Parâmetros'!$B$10,AVERAGEIFS('Histórico'!$K$6:$K$305,'Histórico'!$B$6:$B$305,B1108,'Histórico'!$J$6:$J$305,"&lt;&gt;"),'Parâmetros'!$B$9))</f>
        <v/>
      </c>
      <c r="N1108" s="44">
        <f>IF(L1108="","",MAX(0,L1108*(1-M1108)))</f>
        <v/>
      </c>
      <c r="O1108" s="44">
        <f>IF(L1108="","",L1108*(1+M1108))</f>
        <v/>
      </c>
      <c r="P1108" s="44">
        <f>IF(L1108="","",IF(INDEX('Parâmetros'!$E$18:$E$117,MATCH(B1108,'Parâmetros'!$A$18:$A$117,0))="","",INDEX('Parâmetros'!$E$18:$E$117,MATCH(B1108,'Parâmetros'!$A$18:$A$117,0))+N(INDEX('Parâmetros'!$F$18:$F$117,MATCH(B1108,'Parâmetros'!$A$18:$A$117,0)))-SUMIFS($L$6:L1108,$B$6:B1108,B1108,$A$6:A1108,"&lt;="&amp;A1108)))</f>
        <v/>
      </c>
      <c r="Q1108" s="44">
        <f>IF(P1108="","",MAX(0,-P1108))</f>
        <v/>
      </c>
      <c r="R1108" s="43">
        <f>IF(B1108="","",IF(L1108="","SEM BASE",IF(P1108="","ESTOQUE NÃO INFORMADO",IF(P1108&lt;0,"RUPTURA PREVISTA",IF(D1108="Sem histórico","USAR DEMANDA INICIAL",IF(D1108="Histórico insuficiente","HISTÓRICO INSUFICIENTE","OK"))))))</f>
        <v/>
      </c>
    </row>
    <row r="1109">
      <c r="A1109" s="42">
        <f>IF(B1109="","",EDATE(EOMONTH('Parâmetros'!$B$2,0)+1,MOD(ROW()-6,12)))</f>
        <v/>
      </c>
      <c r="B110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09" s="43">
        <f>IF(B1109="","",INDEX('Parâmetros'!$B$18:$B$117,MATCH(B1109,'Parâmetros'!$A$18:$A$117,0)))</f>
        <v/>
      </c>
      <c r="D1109" s="43">
        <f>IF(B1109="","",INDEX('Parâmetros'!$I$18:$I$117,MATCH(B1109,'Parâmetros'!$A$18:$A$117,0)))</f>
        <v/>
      </c>
      <c r="E1109" s="44">
        <f>IF(B1109="","",IF(COUNTIFS('Histórico'!$B$6:$B$305,B1109,'Histórico'!$A$6:$A$305,"&gt;="&amp;EDATE(EOMONTH('Parâmetros'!$B$2,0)+1,-'Parâmetros'!$B$4),'Histórico'!$A$6:$A$305,"&lt;="&amp;'Parâmetros'!$B$2,'Histórico'!$L$6:$L$305,"OK")&gt;='Parâmetros'!$B$11,AVERAGEIFS('Histórico'!$H$6:$H$305,'Histórico'!$B$6:$B$305,B1109,'Histórico'!$A$6:$A$305,"&gt;="&amp;EDATE(EOMONTH('Parâmetros'!$B$2,0)+1,-'Parâmetros'!$B$4),'Histórico'!$A$6:$A$305,"&lt;="&amp;'Parâmetros'!$B$2,'Histórico'!$L$6:$L$305,"OK"),IF(INDEX('Parâmetros'!$G$18:$G$117,MATCH(B1109,'Parâmetros'!$A$18:$A$117,0))="","",INDEX('Parâmetros'!$G$18:$G$117,MATCH(B1109,'Parâmetros'!$A$18:$A$117,0)))))</f>
        <v/>
      </c>
      <c r="F1109" s="45">
        <f>IF(B1109="","",IF(COUNTIFS('Histórico'!$B$6:$B$305,B1109,'Histórico'!$L$6:$L$305,"OK",'Histórico'!$M$6:$M$305,MONTH(A1109),'Histórico'!$A$6:$A$305,"&lt;="&amp;'Parâmetros'!$B$2)&gt;='Parâmetros'!$B$12,MAX('Parâmetros'!$B$13,MIN('Parâmetros'!$B$14,IFERROR(AVERAGEIFS('Histórico'!$H$6:$H$305,'Histórico'!$B$6:$B$305,B1109,'Histórico'!$L$6:$L$305,"OK",'Histórico'!$M$6:$M$305,MONTH(A1109),'Histórico'!$A$6:$A$305,"&lt;="&amp;'Parâmetros'!$B$2)/AVERAGEIFS('Histórico'!$H$6:$H$305,'Histórico'!$B$6:$B$305,B1109,'Histórico'!$L$6:$L$305,"OK",'Histórico'!$A$6:$A$305,"&lt;="&amp;'Parâmetros'!$B$2),1))),1))</f>
        <v/>
      </c>
      <c r="G1109" s="45">
        <f>IF(OR(A1109="",B1109=""),"",MAX(0.1,1+SUMPRODUCT(--('Eventos'!$B$6:$B$105&lt;=EOMONTH(A1109,0)),--('Eventos'!$C$6:$C$105&gt;=A1109),--((('Eventos'!$D$6:$D$105=B1109)+('Eventos'!$D$6:$D$105="TODOS"))&gt;0),--('Eventos'!$G$6:$G$105="Ativo"),--('Eventos'!$I$6:$I$105="OK"),'Eventos'!$F$6:$F$105)))</f>
        <v/>
      </c>
      <c r="H1109" s="44">
        <f>IF(OR(B1109="",E1109=""),"",MAX(0,E1109*F1109*G1109))</f>
        <v/>
      </c>
      <c r="I1109" s="44">
        <f>IF(H1109="","",H1109*'Parâmetros'!$B$6)</f>
        <v/>
      </c>
      <c r="J1109" s="44">
        <f>IF(H1109="","",H1109*'Parâmetros'!$B$7)</f>
        <v/>
      </c>
      <c r="K1109" s="44">
        <f>IF(H1109="","",H1109*'Parâmetros'!$B$8)</f>
        <v/>
      </c>
      <c r="L1109" s="44">
        <f>IF(H1109="","",IF('Parâmetros'!$B$5="Conservador",I1109,IF('Parâmetros'!$B$5="Otimista",K1109,J1109)))</f>
        <v/>
      </c>
      <c r="M1109" s="46">
        <f>IF(B1109="","",IF(COUNTIFS('Histórico'!$B$6:$B$305,B1109,'Histórico'!$J$6:$J$305,"&lt;&gt;")&gt;='Parâmetros'!$B$10,AVERAGEIFS('Histórico'!$K$6:$K$305,'Histórico'!$B$6:$B$305,B1109,'Histórico'!$J$6:$J$305,"&lt;&gt;"),'Parâmetros'!$B$9))</f>
        <v/>
      </c>
      <c r="N1109" s="44">
        <f>IF(L1109="","",MAX(0,L1109*(1-M1109)))</f>
        <v/>
      </c>
      <c r="O1109" s="44">
        <f>IF(L1109="","",L1109*(1+M1109))</f>
        <v/>
      </c>
      <c r="P1109" s="44">
        <f>IF(L1109="","",IF(INDEX('Parâmetros'!$E$18:$E$117,MATCH(B1109,'Parâmetros'!$A$18:$A$117,0))="","",INDEX('Parâmetros'!$E$18:$E$117,MATCH(B1109,'Parâmetros'!$A$18:$A$117,0))+N(INDEX('Parâmetros'!$F$18:$F$117,MATCH(B1109,'Parâmetros'!$A$18:$A$117,0)))-SUMIFS($L$6:L1109,$B$6:B1109,B1109,$A$6:A1109,"&lt;="&amp;A1109)))</f>
        <v/>
      </c>
      <c r="Q1109" s="44">
        <f>IF(P1109="","",MAX(0,-P1109))</f>
        <v/>
      </c>
      <c r="R1109" s="43">
        <f>IF(B1109="","",IF(L1109="","SEM BASE",IF(P1109="","ESTOQUE NÃO INFORMADO",IF(P1109&lt;0,"RUPTURA PREVISTA",IF(D1109="Sem histórico","USAR DEMANDA INICIAL",IF(D1109="Histórico insuficiente","HISTÓRICO INSUFICIENTE","OK"))))))</f>
        <v/>
      </c>
    </row>
    <row r="1110">
      <c r="A1110" s="42">
        <f>IF(B1110="","",EDATE(EOMONTH('Parâmetros'!$B$2,0)+1,MOD(ROW()-6,12)))</f>
        <v/>
      </c>
      <c r="B111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10" s="43">
        <f>IF(B1110="","",INDEX('Parâmetros'!$B$18:$B$117,MATCH(B1110,'Parâmetros'!$A$18:$A$117,0)))</f>
        <v/>
      </c>
      <c r="D1110" s="43">
        <f>IF(B1110="","",INDEX('Parâmetros'!$I$18:$I$117,MATCH(B1110,'Parâmetros'!$A$18:$A$117,0)))</f>
        <v/>
      </c>
      <c r="E1110" s="44">
        <f>IF(B1110="","",IF(COUNTIFS('Histórico'!$B$6:$B$305,B1110,'Histórico'!$A$6:$A$305,"&gt;="&amp;EDATE(EOMONTH('Parâmetros'!$B$2,0)+1,-'Parâmetros'!$B$4),'Histórico'!$A$6:$A$305,"&lt;="&amp;'Parâmetros'!$B$2,'Histórico'!$L$6:$L$305,"OK")&gt;='Parâmetros'!$B$11,AVERAGEIFS('Histórico'!$H$6:$H$305,'Histórico'!$B$6:$B$305,B1110,'Histórico'!$A$6:$A$305,"&gt;="&amp;EDATE(EOMONTH('Parâmetros'!$B$2,0)+1,-'Parâmetros'!$B$4),'Histórico'!$A$6:$A$305,"&lt;="&amp;'Parâmetros'!$B$2,'Histórico'!$L$6:$L$305,"OK"),IF(INDEX('Parâmetros'!$G$18:$G$117,MATCH(B1110,'Parâmetros'!$A$18:$A$117,0))="","",INDEX('Parâmetros'!$G$18:$G$117,MATCH(B1110,'Parâmetros'!$A$18:$A$117,0)))))</f>
        <v/>
      </c>
      <c r="F1110" s="45">
        <f>IF(B1110="","",IF(COUNTIFS('Histórico'!$B$6:$B$305,B1110,'Histórico'!$L$6:$L$305,"OK",'Histórico'!$M$6:$M$305,MONTH(A1110),'Histórico'!$A$6:$A$305,"&lt;="&amp;'Parâmetros'!$B$2)&gt;='Parâmetros'!$B$12,MAX('Parâmetros'!$B$13,MIN('Parâmetros'!$B$14,IFERROR(AVERAGEIFS('Histórico'!$H$6:$H$305,'Histórico'!$B$6:$B$305,B1110,'Histórico'!$L$6:$L$305,"OK",'Histórico'!$M$6:$M$305,MONTH(A1110),'Histórico'!$A$6:$A$305,"&lt;="&amp;'Parâmetros'!$B$2)/AVERAGEIFS('Histórico'!$H$6:$H$305,'Histórico'!$B$6:$B$305,B1110,'Histórico'!$L$6:$L$305,"OK",'Histórico'!$A$6:$A$305,"&lt;="&amp;'Parâmetros'!$B$2),1))),1))</f>
        <v/>
      </c>
      <c r="G1110" s="45">
        <f>IF(OR(A1110="",B1110=""),"",MAX(0.1,1+SUMPRODUCT(--('Eventos'!$B$6:$B$105&lt;=EOMONTH(A1110,0)),--('Eventos'!$C$6:$C$105&gt;=A1110),--((('Eventos'!$D$6:$D$105=B1110)+('Eventos'!$D$6:$D$105="TODOS"))&gt;0),--('Eventos'!$G$6:$G$105="Ativo"),--('Eventos'!$I$6:$I$105="OK"),'Eventos'!$F$6:$F$105)))</f>
        <v/>
      </c>
      <c r="H1110" s="44">
        <f>IF(OR(B1110="",E1110=""),"",MAX(0,E1110*F1110*G1110))</f>
        <v/>
      </c>
      <c r="I1110" s="44">
        <f>IF(H1110="","",H1110*'Parâmetros'!$B$6)</f>
        <v/>
      </c>
      <c r="J1110" s="44">
        <f>IF(H1110="","",H1110*'Parâmetros'!$B$7)</f>
        <v/>
      </c>
      <c r="K1110" s="44">
        <f>IF(H1110="","",H1110*'Parâmetros'!$B$8)</f>
        <v/>
      </c>
      <c r="L1110" s="44">
        <f>IF(H1110="","",IF('Parâmetros'!$B$5="Conservador",I1110,IF('Parâmetros'!$B$5="Otimista",K1110,J1110)))</f>
        <v/>
      </c>
      <c r="M1110" s="46">
        <f>IF(B1110="","",IF(COUNTIFS('Histórico'!$B$6:$B$305,B1110,'Histórico'!$J$6:$J$305,"&lt;&gt;")&gt;='Parâmetros'!$B$10,AVERAGEIFS('Histórico'!$K$6:$K$305,'Histórico'!$B$6:$B$305,B1110,'Histórico'!$J$6:$J$305,"&lt;&gt;"),'Parâmetros'!$B$9))</f>
        <v/>
      </c>
      <c r="N1110" s="44">
        <f>IF(L1110="","",MAX(0,L1110*(1-M1110)))</f>
        <v/>
      </c>
      <c r="O1110" s="44">
        <f>IF(L1110="","",L1110*(1+M1110))</f>
        <v/>
      </c>
      <c r="P1110" s="44">
        <f>IF(L1110="","",IF(INDEX('Parâmetros'!$E$18:$E$117,MATCH(B1110,'Parâmetros'!$A$18:$A$117,0))="","",INDEX('Parâmetros'!$E$18:$E$117,MATCH(B1110,'Parâmetros'!$A$18:$A$117,0))+N(INDEX('Parâmetros'!$F$18:$F$117,MATCH(B1110,'Parâmetros'!$A$18:$A$117,0)))-SUMIFS($L$6:L1110,$B$6:B1110,B1110,$A$6:A1110,"&lt;="&amp;A1110)))</f>
        <v/>
      </c>
      <c r="Q1110" s="44">
        <f>IF(P1110="","",MAX(0,-P1110))</f>
        <v/>
      </c>
      <c r="R1110" s="43">
        <f>IF(B1110="","",IF(L1110="","SEM BASE",IF(P1110="","ESTOQUE NÃO INFORMADO",IF(P1110&lt;0,"RUPTURA PREVISTA",IF(D1110="Sem histórico","USAR DEMANDA INICIAL",IF(D1110="Histórico insuficiente","HISTÓRICO INSUFICIENTE","OK"))))))</f>
        <v/>
      </c>
    </row>
    <row r="1111">
      <c r="A1111" s="42">
        <f>IF(B1111="","",EDATE(EOMONTH('Parâmetros'!$B$2,0)+1,MOD(ROW()-6,12)))</f>
        <v/>
      </c>
      <c r="B111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11" s="43">
        <f>IF(B1111="","",INDEX('Parâmetros'!$B$18:$B$117,MATCH(B1111,'Parâmetros'!$A$18:$A$117,0)))</f>
        <v/>
      </c>
      <c r="D1111" s="43">
        <f>IF(B1111="","",INDEX('Parâmetros'!$I$18:$I$117,MATCH(B1111,'Parâmetros'!$A$18:$A$117,0)))</f>
        <v/>
      </c>
      <c r="E1111" s="44">
        <f>IF(B1111="","",IF(COUNTIFS('Histórico'!$B$6:$B$305,B1111,'Histórico'!$A$6:$A$305,"&gt;="&amp;EDATE(EOMONTH('Parâmetros'!$B$2,0)+1,-'Parâmetros'!$B$4),'Histórico'!$A$6:$A$305,"&lt;="&amp;'Parâmetros'!$B$2,'Histórico'!$L$6:$L$305,"OK")&gt;='Parâmetros'!$B$11,AVERAGEIFS('Histórico'!$H$6:$H$305,'Histórico'!$B$6:$B$305,B1111,'Histórico'!$A$6:$A$305,"&gt;="&amp;EDATE(EOMONTH('Parâmetros'!$B$2,0)+1,-'Parâmetros'!$B$4),'Histórico'!$A$6:$A$305,"&lt;="&amp;'Parâmetros'!$B$2,'Histórico'!$L$6:$L$305,"OK"),IF(INDEX('Parâmetros'!$G$18:$G$117,MATCH(B1111,'Parâmetros'!$A$18:$A$117,0))="","",INDEX('Parâmetros'!$G$18:$G$117,MATCH(B1111,'Parâmetros'!$A$18:$A$117,0)))))</f>
        <v/>
      </c>
      <c r="F1111" s="45">
        <f>IF(B1111="","",IF(COUNTIFS('Histórico'!$B$6:$B$305,B1111,'Histórico'!$L$6:$L$305,"OK",'Histórico'!$M$6:$M$305,MONTH(A1111),'Histórico'!$A$6:$A$305,"&lt;="&amp;'Parâmetros'!$B$2)&gt;='Parâmetros'!$B$12,MAX('Parâmetros'!$B$13,MIN('Parâmetros'!$B$14,IFERROR(AVERAGEIFS('Histórico'!$H$6:$H$305,'Histórico'!$B$6:$B$305,B1111,'Histórico'!$L$6:$L$305,"OK",'Histórico'!$M$6:$M$305,MONTH(A1111),'Histórico'!$A$6:$A$305,"&lt;="&amp;'Parâmetros'!$B$2)/AVERAGEIFS('Histórico'!$H$6:$H$305,'Histórico'!$B$6:$B$305,B1111,'Histórico'!$L$6:$L$305,"OK",'Histórico'!$A$6:$A$305,"&lt;="&amp;'Parâmetros'!$B$2),1))),1))</f>
        <v/>
      </c>
      <c r="G1111" s="45">
        <f>IF(OR(A1111="",B1111=""),"",MAX(0.1,1+SUMPRODUCT(--('Eventos'!$B$6:$B$105&lt;=EOMONTH(A1111,0)),--('Eventos'!$C$6:$C$105&gt;=A1111),--((('Eventos'!$D$6:$D$105=B1111)+('Eventos'!$D$6:$D$105="TODOS"))&gt;0),--('Eventos'!$G$6:$G$105="Ativo"),--('Eventos'!$I$6:$I$105="OK"),'Eventos'!$F$6:$F$105)))</f>
        <v/>
      </c>
      <c r="H1111" s="44">
        <f>IF(OR(B1111="",E1111=""),"",MAX(0,E1111*F1111*G1111))</f>
        <v/>
      </c>
      <c r="I1111" s="44">
        <f>IF(H1111="","",H1111*'Parâmetros'!$B$6)</f>
        <v/>
      </c>
      <c r="J1111" s="44">
        <f>IF(H1111="","",H1111*'Parâmetros'!$B$7)</f>
        <v/>
      </c>
      <c r="K1111" s="44">
        <f>IF(H1111="","",H1111*'Parâmetros'!$B$8)</f>
        <v/>
      </c>
      <c r="L1111" s="44">
        <f>IF(H1111="","",IF('Parâmetros'!$B$5="Conservador",I1111,IF('Parâmetros'!$B$5="Otimista",K1111,J1111)))</f>
        <v/>
      </c>
      <c r="M1111" s="46">
        <f>IF(B1111="","",IF(COUNTIFS('Histórico'!$B$6:$B$305,B1111,'Histórico'!$J$6:$J$305,"&lt;&gt;")&gt;='Parâmetros'!$B$10,AVERAGEIFS('Histórico'!$K$6:$K$305,'Histórico'!$B$6:$B$305,B1111,'Histórico'!$J$6:$J$305,"&lt;&gt;"),'Parâmetros'!$B$9))</f>
        <v/>
      </c>
      <c r="N1111" s="44">
        <f>IF(L1111="","",MAX(0,L1111*(1-M1111)))</f>
        <v/>
      </c>
      <c r="O1111" s="44">
        <f>IF(L1111="","",L1111*(1+M1111))</f>
        <v/>
      </c>
      <c r="P1111" s="44">
        <f>IF(L1111="","",IF(INDEX('Parâmetros'!$E$18:$E$117,MATCH(B1111,'Parâmetros'!$A$18:$A$117,0))="","",INDEX('Parâmetros'!$E$18:$E$117,MATCH(B1111,'Parâmetros'!$A$18:$A$117,0))+N(INDEX('Parâmetros'!$F$18:$F$117,MATCH(B1111,'Parâmetros'!$A$18:$A$117,0)))-SUMIFS($L$6:L1111,$B$6:B1111,B1111,$A$6:A1111,"&lt;="&amp;A1111)))</f>
        <v/>
      </c>
      <c r="Q1111" s="44">
        <f>IF(P1111="","",MAX(0,-P1111))</f>
        <v/>
      </c>
      <c r="R1111" s="43">
        <f>IF(B1111="","",IF(L1111="","SEM BASE",IF(P1111="","ESTOQUE NÃO INFORMADO",IF(P1111&lt;0,"RUPTURA PREVISTA",IF(D1111="Sem histórico","USAR DEMANDA INICIAL",IF(D1111="Histórico insuficiente","HISTÓRICO INSUFICIENTE","OK"))))))</f>
        <v/>
      </c>
    </row>
    <row r="1112">
      <c r="A1112" s="42">
        <f>IF(B1112="","",EDATE(EOMONTH('Parâmetros'!$B$2,0)+1,MOD(ROW()-6,12)))</f>
        <v/>
      </c>
      <c r="B111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12" s="43">
        <f>IF(B1112="","",INDEX('Parâmetros'!$B$18:$B$117,MATCH(B1112,'Parâmetros'!$A$18:$A$117,0)))</f>
        <v/>
      </c>
      <c r="D1112" s="43">
        <f>IF(B1112="","",INDEX('Parâmetros'!$I$18:$I$117,MATCH(B1112,'Parâmetros'!$A$18:$A$117,0)))</f>
        <v/>
      </c>
      <c r="E1112" s="44">
        <f>IF(B1112="","",IF(COUNTIFS('Histórico'!$B$6:$B$305,B1112,'Histórico'!$A$6:$A$305,"&gt;="&amp;EDATE(EOMONTH('Parâmetros'!$B$2,0)+1,-'Parâmetros'!$B$4),'Histórico'!$A$6:$A$305,"&lt;="&amp;'Parâmetros'!$B$2,'Histórico'!$L$6:$L$305,"OK")&gt;='Parâmetros'!$B$11,AVERAGEIFS('Histórico'!$H$6:$H$305,'Histórico'!$B$6:$B$305,B1112,'Histórico'!$A$6:$A$305,"&gt;="&amp;EDATE(EOMONTH('Parâmetros'!$B$2,0)+1,-'Parâmetros'!$B$4),'Histórico'!$A$6:$A$305,"&lt;="&amp;'Parâmetros'!$B$2,'Histórico'!$L$6:$L$305,"OK"),IF(INDEX('Parâmetros'!$G$18:$G$117,MATCH(B1112,'Parâmetros'!$A$18:$A$117,0))="","",INDEX('Parâmetros'!$G$18:$G$117,MATCH(B1112,'Parâmetros'!$A$18:$A$117,0)))))</f>
        <v/>
      </c>
      <c r="F1112" s="45">
        <f>IF(B1112="","",IF(COUNTIFS('Histórico'!$B$6:$B$305,B1112,'Histórico'!$L$6:$L$305,"OK",'Histórico'!$M$6:$M$305,MONTH(A1112),'Histórico'!$A$6:$A$305,"&lt;="&amp;'Parâmetros'!$B$2)&gt;='Parâmetros'!$B$12,MAX('Parâmetros'!$B$13,MIN('Parâmetros'!$B$14,IFERROR(AVERAGEIFS('Histórico'!$H$6:$H$305,'Histórico'!$B$6:$B$305,B1112,'Histórico'!$L$6:$L$305,"OK",'Histórico'!$M$6:$M$305,MONTH(A1112),'Histórico'!$A$6:$A$305,"&lt;="&amp;'Parâmetros'!$B$2)/AVERAGEIFS('Histórico'!$H$6:$H$305,'Histórico'!$B$6:$B$305,B1112,'Histórico'!$L$6:$L$305,"OK",'Histórico'!$A$6:$A$305,"&lt;="&amp;'Parâmetros'!$B$2),1))),1))</f>
        <v/>
      </c>
      <c r="G1112" s="45">
        <f>IF(OR(A1112="",B1112=""),"",MAX(0.1,1+SUMPRODUCT(--('Eventos'!$B$6:$B$105&lt;=EOMONTH(A1112,0)),--('Eventos'!$C$6:$C$105&gt;=A1112),--((('Eventos'!$D$6:$D$105=B1112)+('Eventos'!$D$6:$D$105="TODOS"))&gt;0),--('Eventos'!$G$6:$G$105="Ativo"),--('Eventos'!$I$6:$I$105="OK"),'Eventos'!$F$6:$F$105)))</f>
        <v/>
      </c>
      <c r="H1112" s="44">
        <f>IF(OR(B1112="",E1112=""),"",MAX(0,E1112*F1112*G1112))</f>
        <v/>
      </c>
      <c r="I1112" s="44">
        <f>IF(H1112="","",H1112*'Parâmetros'!$B$6)</f>
        <v/>
      </c>
      <c r="J1112" s="44">
        <f>IF(H1112="","",H1112*'Parâmetros'!$B$7)</f>
        <v/>
      </c>
      <c r="K1112" s="44">
        <f>IF(H1112="","",H1112*'Parâmetros'!$B$8)</f>
        <v/>
      </c>
      <c r="L1112" s="44">
        <f>IF(H1112="","",IF('Parâmetros'!$B$5="Conservador",I1112,IF('Parâmetros'!$B$5="Otimista",K1112,J1112)))</f>
        <v/>
      </c>
      <c r="M1112" s="46">
        <f>IF(B1112="","",IF(COUNTIFS('Histórico'!$B$6:$B$305,B1112,'Histórico'!$J$6:$J$305,"&lt;&gt;")&gt;='Parâmetros'!$B$10,AVERAGEIFS('Histórico'!$K$6:$K$305,'Histórico'!$B$6:$B$305,B1112,'Histórico'!$J$6:$J$305,"&lt;&gt;"),'Parâmetros'!$B$9))</f>
        <v/>
      </c>
      <c r="N1112" s="44">
        <f>IF(L1112="","",MAX(0,L1112*(1-M1112)))</f>
        <v/>
      </c>
      <c r="O1112" s="44">
        <f>IF(L1112="","",L1112*(1+M1112))</f>
        <v/>
      </c>
      <c r="P1112" s="44">
        <f>IF(L1112="","",IF(INDEX('Parâmetros'!$E$18:$E$117,MATCH(B1112,'Parâmetros'!$A$18:$A$117,0))="","",INDEX('Parâmetros'!$E$18:$E$117,MATCH(B1112,'Parâmetros'!$A$18:$A$117,0))+N(INDEX('Parâmetros'!$F$18:$F$117,MATCH(B1112,'Parâmetros'!$A$18:$A$117,0)))-SUMIFS($L$6:L1112,$B$6:B1112,B1112,$A$6:A1112,"&lt;="&amp;A1112)))</f>
        <v/>
      </c>
      <c r="Q1112" s="44">
        <f>IF(P1112="","",MAX(0,-P1112))</f>
        <v/>
      </c>
      <c r="R1112" s="43">
        <f>IF(B1112="","",IF(L1112="","SEM BASE",IF(P1112="","ESTOQUE NÃO INFORMADO",IF(P1112&lt;0,"RUPTURA PREVISTA",IF(D1112="Sem histórico","USAR DEMANDA INICIAL",IF(D1112="Histórico insuficiente","HISTÓRICO INSUFICIENTE","OK"))))))</f>
        <v/>
      </c>
    </row>
    <row r="1113">
      <c r="A1113" s="42">
        <f>IF(B1113="","",EDATE(EOMONTH('Parâmetros'!$B$2,0)+1,MOD(ROW()-6,12)))</f>
        <v/>
      </c>
      <c r="B111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13" s="43">
        <f>IF(B1113="","",INDEX('Parâmetros'!$B$18:$B$117,MATCH(B1113,'Parâmetros'!$A$18:$A$117,0)))</f>
        <v/>
      </c>
      <c r="D1113" s="43">
        <f>IF(B1113="","",INDEX('Parâmetros'!$I$18:$I$117,MATCH(B1113,'Parâmetros'!$A$18:$A$117,0)))</f>
        <v/>
      </c>
      <c r="E1113" s="44">
        <f>IF(B1113="","",IF(COUNTIFS('Histórico'!$B$6:$B$305,B1113,'Histórico'!$A$6:$A$305,"&gt;="&amp;EDATE(EOMONTH('Parâmetros'!$B$2,0)+1,-'Parâmetros'!$B$4),'Histórico'!$A$6:$A$305,"&lt;="&amp;'Parâmetros'!$B$2,'Histórico'!$L$6:$L$305,"OK")&gt;='Parâmetros'!$B$11,AVERAGEIFS('Histórico'!$H$6:$H$305,'Histórico'!$B$6:$B$305,B1113,'Histórico'!$A$6:$A$305,"&gt;="&amp;EDATE(EOMONTH('Parâmetros'!$B$2,0)+1,-'Parâmetros'!$B$4),'Histórico'!$A$6:$A$305,"&lt;="&amp;'Parâmetros'!$B$2,'Histórico'!$L$6:$L$305,"OK"),IF(INDEX('Parâmetros'!$G$18:$G$117,MATCH(B1113,'Parâmetros'!$A$18:$A$117,0))="","",INDEX('Parâmetros'!$G$18:$G$117,MATCH(B1113,'Parâmetros'!$A$18:$A$117,0)))))</f>
        <v/>
      </c>
      <c r="F1113" s="45">
        <f>IF(B1113="","",IF(COUNTIFS('Histórico'!$B$6:$B$305,B1113,'Histórico'!$L$6:$L$305,"OK",'Histórico'!$M$6:$M$305,MONTH(A1113),'Histórico'!$A$6:$A$305,"&lt;="&amp;'Parâmetros'!$B$2)&gt;='Parâmetros'!$B$12,MAX('Parâmetros'!$B$13,MIN('Parâmetros'!$B$14,IFERROR(AVERAGEIFS('Histórico'!$H$6:$H$305,'Histórico'!$B$6:$B$305,B1113,'Histórico'!$L$6:$L$305,"OK",'Histórico'!$M$6:$M$305,MONTH(A1113),'Histórico'!$A$6:$A$305,"&lt;="&amp;'Parâmetros'!$B$2)/AVERAGEIFS('Histórico'!$H$6:$H$305,'Histórico'!$B$6:$B$305,B1113,'Histórico'!$L$6:$L$305,"OK",'Histórico'!$A$6:$A$305,"&lt;="&amp;'Parâmetros'!$B$2),1))),1))</f>
        <v/>
      </c>
      <c r="G1113" s="45">
        <f>IF(OR(A1113="",B1113=""),"",MAX(0.1,1+SUMPRODUCT(--('Eventos'!$B$6:$B$105&lt;=EOMONTH(A1113,0)),--('Eventos'!$C$6:$C$105&gt;=A1113),--((('Eventos'!$D$6:$D$105=B1113)+('Eventos'!$D$6:$D$105="TODOS"))&gt;0),--('Eventos'!$G$6:$G$105="Ativo"),--('Eventos'!$I$6:$I$105="OK"),'Eventos'!$F$6:$F$105)))</f>
        <v/>
      </c>
      <c r="H1113" s="44">
        <f>IF(OR(B1113="",E1113=""),"",MAX(0,E1113*F1113*G1113))</f>
        <v/>
      </c>
      <c r="I1113" s="44">
        <f>IF(H1113="","",H1113*'Parâmetros'!$B$6)</f>
        <v/>
      </c>
      <c r="J1113" s="44">
        <f>IF(H1113="","",H1113*'Parâmetros'!$B$7)</f>
        <v/>
      </c>
      <c r="K1113" s="44">
        <f>IF(H1113="","",H1113*'Parâmetros'!$B$8)</f>
        <v/>
      </c>
      <c r="L1113" s="44">
        <f>IF(H1113="","",IF('Parâmetros'!$B$5="Conservador",I1113,IF('Parâmetros'!$B$5="Otimista",K1113,J1113)))</f>
        <v/>
      </c>
      <c r="M1113" s="46">
        <f>IF(B1113="","",IF(COUNTIFS('Histórico'!$B$6:$B$305,B1113,'Histórico'!$J$6:$J$305,"&lt;&gt;")&gt;='Parâmetros'!$B$10,AVERAGEIFS('Histórico'!$K$6:$K$305,'Histórico'!$B$6:$B$305,B1113,'Histórico'!$J$6:$J$305,"&lt;&gt;"),'Parâmetros'!$B$9))</f>
        <v/>
      </c>
      <c r="N1113" s="44">
        <f>IF(L1113="","",MAX(0,L1113*(1-M1113)))</f>
        <v/>
      </c>
      <c r="O1113" s="44">
        <f>IF(L1113="","",L1113*(1+M1113))</f>
        <v/>
      </c>
      <c r="P1113" s="44">
        <f>IF(L1113="","",IF(INDEX('Parâmetros'!$E$18:$E$117,MATCH(B1113,'Parâmetros'!$A$18:$A$117,0))="","",INDEX('Parâmetros'!$E$18:$E$117,MATCH(B1113,'Parâmetros'!$A$18:$A$117,0))+N(INDEX('Parâmetros'!$F$18:$F$117,MATCH(B1113,'Parâmetros'!$A$18:$A$117,0)))-SUMIFS($L$6:L1113,$B$6:B1113,B1113,$A$6:A1113,"&lt;="&amp;A1113)))</f>
        <v/>
      </c>
      <c r="Q1113" s="44">
        <f>IF(P1113="","",MAX(0,-P1113))</f>
        <v/>
      </c>
      <c r="R1113" s="43">
        <f>IF(B1113="","",IF(L1113="","SEM BASE",IF(P1113="","ESTOQUE NÃO INFORMADO",IF(P1113&lt;0,"RUPTURA PREVISTA",IF(D1113="Sem histórico","USAR DEMANDA INICIAL",IF(D1113="Histórico insuficiente","HISTÓRICO INSUFICIENTE","OK"))))))</f>
        <v/>
      </c>
    </row>
    <row r="1114">
      <c r="A1114" s="42">
        <f>IF(B1114="","",EDATE(EOMONTH('Parâmetros'!$B$2,0)+1,MOD(ROW()-6,12)))</f>
        <v/>
      </c>
      <c r="B111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14" s="43">
        <f>IF(B1114="","",INDEX('Parâmetros'!$B$18:$B$117,MATCH(B1114,'Parâmetros'!$A$18:$A$117,0)))</f>
        <v/>
      </c>
      <c r="D1114" s="43">
        <f>IF(B1114="","",INDEX('Parâmetros'!$I$18:$I$117,MATCH(B1114,'Parâmetros'!$A$18:$A$117,0)))</f>
        <v/>
      </c>
      <c r="E1114" s="44">
        <f>IF(B1114="","",IF(COUNTIFS('Histórico'!$B$6:$B$305,B1114,'Histórico'!$A$6:$A$305,"&gt;="&amp;EDATE(EOMONTH('Parâmetros'!$B$2,0)+1,-'Parâmetros'!$B$4),'Histórico'!$A$6:$A$305,"&lt;="&amp;'Parâmetros'!$B$2,'Histórico'!$L$6:$L$305,"OK")&gt;='Parâmetros'!$B$11,AVERAGEIFS('Histórico'!$H$6:$H$305,'Histórico'!$B$6:$B$305,B1114,'Histórico'!$A$6:$A$305,"&gt;="&amp;EDATE(EOMONTH('Parâmetros'!$B$2,0)+1,-'Parâmetros'!$B$4),'Histórico'!$A$6:$A$305,"&lt;="&amp;'Parâmetros'!$B$2,'Histórico'!$L$6:$L$305,"OK"),IF(INDEX('Parâmetros'!$G$18:$G$117,MATCH(B1114,'Parâmetros'!$A$18:$A$117,0))="","",INDEX('Parâmetros'!$G$18:$G$117,MATCH(B1114,'Parâmetros'!$A$18:$A$117,0)))))</f>
        <v/>
      </c>
      <c r="F1114" s="45">
        <f>IF(B1114="","",IF(COUNTIFS('Histórico'!$B$6:$B$305,B1114,'Histórico'!$L$6:$L$305,"OK",'Histórico'!$M$6:$M$305,MONTH(A1114),'Histórico'!$A$6:$A$305,"&lt;="&amp;'Parâmetros'!$B$2)&gt;='Parâmetros'!$B$12,MAX('Parâmetros'!$B$13,MIN('Parâmetros'!$B$14,IFERROR(AVERAGEIFS('Histórico'!$H$6:$H$305,'Histórico'!$B$6:$B$305,B1114,'Histórico'!$L$6:$L$305,"OK",'Histórico'!$M$6:$M$305,MONTH(A1114),'Histórico'!$A$6:$A$305,"&lt;="&amp;'Parâmetros'!$B$2)/AVERAGEIFS('Histórico'!$H$6:$H$305,'Histórico'!$B$6:$B$305,B1114,'Histórico'!$L$6:$L$305,"OK",'Histórico'!$A$6:$A$305,"&lt;="&amp;'Parâmetros'!$B$2),1))),1))</f>
        <v/>
      </c>
      <c r="G1114" s="45">
        <f>IF(OR(A1114="",B1114=""),"",MAX(0.1,1+SUMPRODUCT(--('Eventos'!$B$6:$B$105&lt;=EOMONTH(A1114,0)),--('Eventos'!$C$6:$C$105&gt;=A1114),--((('Eventos'!$D$6:$D$105=B1114)+('Eventos'!$D$6:$D$105="TODOS"))&gt;0),--('Eventos'!$G$6:$G$105="Ativo"),--('Eventos'!$I$6:$I$105="OK"),'Eventos'!$F$6:$F$105)))</f>
        <v/>
      </c>
      <c r="H1114" s="44">
        <f>IF(OR(B1114="",E1114=""),"",MAX(0,E1114*F1114*G1114))</f>
        <v/>
      </c>
      <c r="I1114" s="44">
        <f>IF(H1114="","",H1114*'Parâmetros'!$B$6)</f>
        <v/>
      </c>
      <c r="J1114" s="44">
        <f>IF(H1114="","",H1114*'Parâmetros'!$B$7)</f>
        <v/>
      </c>
      <c r="K1114" s="44">
        <f>IF(H1114="","",H1114*'Parâmetros'!$B$8)</f>
        <v/>
      </c>
      <c r="L1114" s="44">
        <f>IF(H1114="","",IF('Parâmetros'!$B$5="Conservador",I1114,IF('Parâmetros'!$B$5="Otimista",K1114,J1114)))</f>
        <v/>
      </c>
      <c r="M1114" s="46">
        <f>IF(B1114="","",IF(COUNTIFS('Histórico'!$B$6:$B$305,B1114,'Histórico'!$J$6:$J$305,"&lt;&gt;")&gt;='Parâmetros'!$B$10,AVERAGEIFS('Histórico'!$K$6:$K$305,'Histórico'!$B$6:$B$305,B1114,'Histórico'!$J$6:$J$305,"&lt;&gt;"),'Parâmetros'!$B$9))</f>
        <v/>
      </c>
      <c r="N1114" s="44">
        <f>IF(L1114="","",MAX(0,L1114*(1-M1114)))</f>
        <v/>
      </c>
      <c r="O1114" s="44">
        <f>IF(L1114="","",L1114*(1+M1114))</f>
        <v/>
      </c>
      <c r="P1114" s="44">
        <f>IF(L1114="","",IF(INDEX('Parâmetros'!$E$18:$E$117,MATCH(B1114,'Parâmetros'!$A$18:$A$117,0))="","",INDEX('Parâmetros'!$E$18:$E$117,MATCH(B1114,'Parâmetros'!$A$18:$A$117,0))+N(INDEX('Parâmetros'!$F$18:$F$117,MATCH(B1114,'Parâmetros'!$A$18:$A$117,0)))-SUMIFS($L$6:L1114,$B$6:B1114,B1114,$A$6:A1114,"&lt;="&amp;A1114)))</f>
        <v/>
      </c>
      <c r="Q1114" s="44">
        <f>IF(P1114="","",MAX(0,-P1114))</f>
        <v/>
      </c>
      <c r="R1114" s="43">
        <f>IF(B1114="","",IF(L1114="","SEM BASE",IF(P1114="","ESTOQUE NÃO INFORMADO",IF(P1114&lt;0,"RUPTURA PREVISTA",IF(D1114="Sem histórico","USAR DEMANDA INICIAL",IF(D1114="Histórico insuficiente","HISTÓRICO INSUFICIENTE","OK"))))))</f>
        <v/>
      </c>
    </row>
    <row r="1115">
      <c r="A1115" s="42">
        <f>IF(B1115="","",EDATE(EOMONTH('Parâmetros'!$B$2,0)+1,MOD(ROW()-6,12)))</f>
        <v/>
      </c>
      <c r="B111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15" s="43">
        <f>IF(B1115="","",INDEX('Parâmetros'!$B$18:$B$117,MATCH(B1115,'Parâmetros'!$A$18:$A$117,0)))</f>
        <v/>
      </c>
      <c r="D1115" s="43">
        <f>IF(B1115="","",INDEX('Parâmetros'!$I$18:$I$117,MATCH(B1115,'Parâmetros'!$A$18:$A$117,0)))</f>
        <v/>
      </c>
      <c r="E1115" s="44">
        <f>IF(B1115="","",IF(COUNTIFS('Histórico'!$B$6:$B$305,B1115,'Histórico'!$A$6:$A$305,"&gt;="&amp;EDATE(EOMONTH('Parâmetros'!$B$2,0)+1,-'Parâmetros'!$B$4),'Histórico'!$A$6:$A$305,"&lt;="&amp;'Parâmetros'!$B$2,'Histórico'!$L$6:$L$305,"OK")&gt;='Parâmetros'!$B$11,AVERAGEIFS('Histórico'!$H$6:$H$305,'Histórico'!$B$6:$B$305,B1115,'Histórico'!$A$6:$A$305,"&gt;="&amp;EDATE(EOMONTH('Parâmetros'!$B$2,0)+1,-'Parâmetros'!$B$4),'Histórico'!$A$6:$A$305,"&lt;="&amp;'Parâmetros'!$B$2,'Histórico'!$L$6:$L$305,"OK"),IF(INDEX('Parâmetros'!$G$18:$G$117,MATCH(B1115,'Parâmetros'!$A$18:$A$117,0))="","",INDEX('Parâmetros'!$G$18:$G$117,MATCH(B1115,'Parâmetros'!$A$18:$A$117,0)))))</f>
        <v/>
      </c>
      <c r="F1115" s="45">
        <f>IF(B1115="","",IF(COUNTIFS('Histórico'!$B$6:$B$305,B1115,'Histórico'!$L$6:$L$305,"OK",'Histórico'!$M$6:$M$305,MONTH(A1115),'Histórico'!$A$6:$A$305,"&lt;="&amp;'Parâmetros'!$B$2)&gt;='Parâmetros'!$B$12,MAX('Parâmetros'!$B$13,MIN('Parâmetros'!$B$14,IFERROR(AVERAGEIFS('Histórico'!$H$6:$H$305,'Histórico'!$B$6:$B$305,B1115,'Histórico'!$L$6:$L$305,"OK",'Histórico'!$M$6:$M$305,MONTH(A1115),'Histórico'!$A$6:$A$305,"&lt;="&amp;'Parâmetros'!$B$2)/AVERAGEIFS('Histórico'!$H$6:$H$305,'Histórico'!$B$6:$B$305,B1115,'Histórico'!$L$6:$L$305,"OK",'Histórico'!$A$6:$A$305,"&lt;="&amp;'Parâmetros'!$B$2),1))),1))</f>
        <v/>
      </c>
      <c r="G1115" s="45">
        <f>IF(OR(A1115="",B1115=""),"",MAX(0.1,1+SUMPRODUCT(--('Eventos'!$B$6:$B$105&lt;=EOMONTH(A1115,0)),--('Eventos'!$C$6:$C$105&gt;=A1115),--((('Eventos'!$D$6:$D$105=B1115)+('Eventos'!$D$6:$D$105="TODOS"))&gt;0),--('Eventos'!$G$6:$G$105="Ativo"),--('Eventos'!$I$6:$I$105="OK"),'Eventos'!$F$6:$F$105)))</f>
        <v/>
      </c>
      <c r="H1115" s="44">
        <f>IF(OR(B1115="",E1115=""),"",MAX(0,E1115*F1115*G1115))</f>
        <v/>
      </c>
      <c r="I1115" s="44">
        <f>IF(H1115="","",H1115*'Parâmetros'!$B$6)</f>
        <v/>
      </c>
      <c r="J1115" s="44">
        <f>IF(H1115="","",H1115*'Parâmetros'!$B$7)</f>
        <v/>
      </c>
      <c r="K1115" s="44">
        <f>IF(H1115="","",H1115*'Parâmetros'!$B$8)</f>
        <v/>
      </c>
      <c r="L1115" s="44">
        <f>IF(H1115="","",IF('Parâmetros'!$B$5="Conservador",I1115,IF('Parâmetros'!$B$5="Otimista",K1115,J1115)))</f>
        <v/>
      </c>
      <c r="M1115" s="46">
        <f>IF(B1115="","",IF(COUNTIFS('Histórico'!$B$6:$B$305,B1115,'Histórico'!$J$6:$J$305,"&lt;&gt;")&gt;='Parâmetros'!$B$10,AVERAGEIFS('Histórico'!$K$6:$K$305,'Histórico'!$B$6:$B$305,B1115,'Histórico'!$J$6:$J$305,"&lt;&gt;"),'Parâmetros'!$B$9))</f>
        <v/>
      </c>
      <c r="N1115" s="44">
        <f>IF(L1115="","",MAX(0,L1115*(1-M1115)))</f>
        <v/>
      </c>
      <c r="O1115" s="44">
        <f>IF(L1115="","",L1115*(1+M1115))</f>
        <v/>
      </c>
      <c r="P1115" s="44">
        <f>IF(L1115="","",IF(INDEX('Parâmetros'!$E$18:$E$117,MATCH(B1115,'Parâmetros'!$A$18:$A$117,0))="","",INDEX('Parâmetros'!$E$18:$E$117,MATCH(B1115,'Parâmetros'!$A$18:$A$117,0))+N(INDEX('Parâmetros'!$F$18:$F$117,MATCH(B1115,'Parâmetros'!$A$18:$A$117,0)))-SUMIFS($L$6:L1115,$B$6:B1115,B1115,$A$6:A1115,"&lt;="&amp;A1115)))</f>
        <v/>
      </c>
      <c r="Q1115" s="44">
        <f>IF(P1115="","",MAX(0,-P1115))</f>
        <v/>
      </c>
      <c r="R1115" s="43">
        <f>IF(B1115="","",IF(L1115="","SEM BASE",IF(P1115="","ESTOQUE NÃO INFORMADO",IF(P1115&lt;0,"RUPTURA PREVISTA",IF(D1115="Sem histórico","USAR DEMANDA INICIAL",IF(D1115="Histórico insuficiente","HISTÓRICO INSUFICIENTE","OK"))))))</f>
        <v/>
      </c>
    </row>
    <row r="1116">
      <c r="A1116" s="42">
        <f>IF(B1116="","",EDATE(EOMONTH('Parâmetros'!$B$2,0)+1,MOD(ROW()-6,12)))</f>
        <v/>
      </c>
      <c r="B111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16" s="43">
        <f>IF(B1116="","",INDEX('Parâmetros'!$B$18:$B$117,MATCH(B1116,'Parâmetros'!$A$18:$A$117,0)))</f>
        <v/>
      </c>
      <c r="D1116" s="43">
        <f>IF(B1116="","",INDEX('Parâmetros'!$I$18:$I$117,MATCH(B1116,'Parâmetros'!$A$18:$A$117,0)))</f>
        <v/>
      </c>
      <c r="E1116" s="44">
        <f>IF(B1116="","",IF(COUNTIFS('Histórico'!$B$6:$B$305,B1116,'Histórico'!$A$6:$A$305,"&gt;="&amp;EDATE(EOMONTH('Parâmetros'!$B$2,0)+1,-'Parâmetros'!$B$4),'Histórico'!$A$6:$A$305,"&lt;="&amp;'Parâmetros'!$B$2,'Histórico'!$L$6:$L$305,"OK")&gt;='Parâmetros'!$B$11,AVERAGEIFS('Histórico'!$H$6:$H$305,'Histórico'!$B$6:$B$305,B1116,'Histórico'!$A$6:$A$305,"&gt;="&amp;EDATE(EOMONTH('Parâmetros'!$B$2,0)+1,-'Parâmetros'!$B$4),'Histórico'!$A$6:$A$305,"&lt;="&amp;'Parâmetros'!$B$2,'Histórico'!$L$6:$L$305,"OK"),IF(INDEX('Parâmetros'!$G$18:$G$117,MATCH(B1116,'Parâmetros'!$A$18:$A$117,0))="","",INDEX('Parâmetros'!$G$18:$G$117,MATCH(B1116,'Parâmetros'!$A$18:$A$117,0)))))</f>
        <v/>
      </c>
      <c r="F1116" s="45">
        <f>IF(B1116="","",IF(COUNTIFS('Histórico'!$B$6:$B$305,B1116,'Histórico'!$L$6:$L$305,"OK",'Histórico'!$M$6:$M$305,MONTH(A1116),'Histórico'!$A$6:$A$305,"&lt;="&amp;'Parâmetros'!$B$2)&gt;='Parâmetros'!$B$12,MAX('Parâmetros'!$B$13,MIN('Parâmetros'!$B$14,IFERROR(AVERAGEIFS('Histórico'!$H$6:$H$305,'Histórico'!$B$6:$B$305,B1116,'Histórico'!$L$6:$L$305,"OK",'Histórico'!$M$6:$M$305,MONTH(A1116),'Histórico'!$A$6:$A$305,"&lt;="&amp;'Parâmetros'!$B$2)/AVERAGEIFS('Histórico'!$H$6:$H$305,'Histórico'!$B$6:$B$305,B1116,'Histórico'!$L$6:$L$305,"OK",'Histórico'!$A$6:$A$305,"&lt;="&amp;'Parâmetros'!$B$2),1))),1))</f>
        <v/>
      </c>
      <c r="G1116" s="45">
        <f>IF(OR(A1116="",B1116=""),"",MAX(0.1,1+SUMPRODUCT(--('Eventos'!$B$6:$B$105&lt;=EOMONTH(A1116,0)),--('Eventos'!$C$6:$C$105&gt;=A1116),--((('Eventos'!$D$6:$D$105=B1116)+('Eventos'!$D$6:$D$105="TODOS"))&gt;0),--('Eventos'!$G$6:$G$105="Ativo"),--('Eventos'!$I$6:$I$105="OK"),'Eventos'!$F$6:$F$105)))</f>
        <v/>
      </c>
      <c r="H1116" s="44">
        <f>IF(OR(B1116="",E1116=""),"",MAX(0,E1116*F1116*G1116))</f>
        <v/>
      </c>
      <c r="I1116" s="44">
        <f>IF(H1116="","",H1116*'Parâmetros'!$B$6)</f>
        <v/>
      </c>
      <c r="J1116" s="44">
        <f>IF(H1116="","",H1116*'Parâmetros'!$B$7)</f>
        <v/>
      </c>
      <c r="K1116" s="44">
        <f>IF(H1116="","",H1116*'Parâmetros'!$B$8)</f>
        <v/>
      </c>
      <c r="L1116" s="44">
        <f>IF(H1116="","",IF('Parâmetros'!$B$5="Conservador",I1116,IF('Parâmetros'!$B$5="Otimista",K1116,J1116)))</f>
        <v/>
      </c>
      <c r="M1116" s="46">
        <f>IF(B1116="","",IF(COUNTIFS('Histórico'!$B$6:$B$305,B1116,'Histórico'!$J$6:$J$305,"&lt;&gt;")&gt;='Parâmetros'!$B$10,AVERAGEIFS('Histórico'!$K$6:$K$305,'Histórico'!$B$6:$B$305,B1116,'Histórico'!$J$6:$J$305,"&lt;&gt;"),'Parâmetros'!$B$9))</f>
        <v/>
      </c>
      <c r="N1116" s="44">
        <f>IF(L1116="","",MAX(0,L1116*(1-M1116)))</f>
        <v/>
      </c>
      <c r="O1116" s="44">
        <f>IF(L1116="","",L1116*(1+M1116))</f>
        <v/>
      </c>
      <c r="P1116" s="44">
        <f>IF(L1116="","",IF(INDEX('Parâmetros'!$E$18:$E$117,MATCH(B1116,'Parâmetros'!$A$18:$A$117,0))="","",INDEX('Parâmetros'!$E$18:$E$117,MATCH(B1116,'Parâmetros'!$A$18:$A$117,0))+N(INDEX('Parâmetros'!$F$18:$F$117,MATCH(B1116,'Parâmetros'!$A$18:$A$117,0)))-SUMIFS($L$6:L1116,$B$6:B1116,B1116,$A$6:A1116,"&lt;="&amp;A1116)))</f>
        <v/>
      </c>
      <c r="Q1116" s="44">
        <f>IF(P1116="","",MAX(0,-P1116))</f>
        <v/>
      </c>
      <c r="R1116" s="43">
        <f>IF(B1116="","",IF(L1116="","SEM BASE",IF(P1116="","ESTOQUE NÃO INFORMADO",IF(P1116&lt;0,"RUPTURA PREVISTA",IF(D1116="Sem histórico","USAR DEMANDA INICIAL",IF(D1116="Histórico insuficiente","HISTÓRICO INSUFICIENTE","OK"))))))</f>
        <v/>
      </c>
    </row>
    <row r="1117">
      <c r="A1117" s="42">
        <f>IF(B1117="","",EDATE(EOMONTH('Parâmetros'!$B$2,0)+1,MOD(ROW()-6,12)))</f>
        <v/>
      </c>
      <c r="B111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17" s="43">
        <f>IF(B1117="","",INDEX('Parâmetros'!$B$18:$B$117,MATCH(B1117,'Parâmetros'!$A$18:$A$117,0)))</f>
        <v/>
      </c>
      <c r="D1117" s="43">
        <f>IF(B1117="","",INDEX('Parâmetros'!$I$18:$I$117,MATCH(B1117,'Parâmetros'!$A$18:$A$117,0)))</f>
        <v/>
      </c>
      <c r="E1117" s="44">
        <f>IF(B1117="","",IF(COUNTIFS('Histórico'!$B$6:$B$305,B1117,'Histórico'!$A$6:$A$305,"&gt;="&amp;EDATE(EOMONTH('Parâmetros'!$B$2,0)+1,-'Parâmetros'!$B$4),'Histórico'!$A$6:$A$305,"&lt;="&amp;'Parâmetros'!$B$2,'Histórico'!$L$6:$L$305,"OK")&gt;='Parâmetros'!$B$11,AVERAGEIFS('Histórico'!$H$6:$H$305,'Histórico'!$B$6:$B$305,B1117,'Histórico'!$A$6:$A$305,"&gt;="&amp;EDATE(EOMONTH('Parâmetros'!$B$2,0)+1,-'Parâmetros'!$B$4),'Histórico'!$A$6:$A$305,"&lt;="&amp;'Parâmetros'!$B$2,'Histórico'!$L$6:$L$305,"OK"),IF(INDEX('Parâmetros'!$G$18:$G$117,MATCH(B1117,'Parâmetros'!$A$18:$A$117,0))="","",INDEX('Parâmetros'!$G$18:$G$117,MATCH(B1117,'Parâmetros'!$A$18:$A$117,0)))))</f>
        <v/>
      </c>
      <c r="F1117" s="45">
        <f>IF(B1117="","",IF(COUNTIFS('Histórico'!$B$6:$B$305,B1117,'Histórico'!$L$6:$L$305,"OK",'Histórico'!$M$6:$M$305,MONTH(A1117),'Histórico'!$A$6:$A$305,"&lt;="&amp;'Parâmetros'!$B$2)&gt;='Parâmetros'!$B$12,MAX('Parâmetros'!$B$13,MIN('Parâmetros'!$B$14,IFERROR(AVERAGEIFS('Histórico'!$H$6:$H$305,'Histórico'!$B$6:$B$305,B1117,'Histórico'!$L$6:$L$305,"OK",'Histórico'!$M$6:$M$305,MONTH(A1117),'Histórico'!$A$6:$A$305,"&lt;="&amp;'Parâmetros'!$B$2)/AVERAGEIFS('Histórico'!$H$6:$H$305,'Histórico'!$B$6:$B$305,B1117,'Histórico'!$L$6:$L$305,"OK",'Histórico'!$A$6:$A$305,"&lt;="&amp;'Parâmetros'!$B$2),1))),1))</f>
        <v/>
      </c>
      <c r="G1117" s="45">
        <f>IF(OR(A1117="",B1117=""),"",MAX(0.1,1+SUMPRODUCT(--('Eventos'!$B$6:$B$105&lt;=EOMONTH(A1117,0)),--('Eventos'!$C$6:$C$105&gt;=A1117),--((('Eventos'!$D$6:$D$105=B1117)+('Eventos'!$D$6:$D$105="TODOS"))&gt;0),--('Eventos'!$G$6:$G$105="Ativo"),--('Eventos'!$I$6:$I$105="OK"),'Eventos'!$F$6:$F$105)))</f>
        <v/>
      </c>
      <c r="H1117" s="44">
        <f>IF(OR(B1117="",E1117=""),"",MAX(0,E1117*F1117*G1117))</f>
        <v/>
      </c>
      <c r="I1117" s="44">
        <f>IF(H1117="","",H1117*'Parâmetros'!$B$6)</f>
        <v/>
      </c>
      <c r="J1117" s="44">
        <f>IF(H1117="","",H1117*'Parâmetros'!$B$7)</f>
        <v/>
      </c>
      <c r="K1117" s="44">
        <f>IF(H1117="","",H1117*'Parâmetros'!$B$8)</f>
        <v/>
      </c>
      <c r="L1117" s="44">
        <f>IF(H1117="","",IF('Parâmetros'!$B$5="Conservador",I1117,IF('Parâmetros'!$B$5="Otimista",K1117,J1117)))</f>
        <v/>
      </c>
      <c r="M1117" s="46">
        <f>IF(B1117="","",IF(COUNTIFS('Histórico'!$B$6:$B$305,B1117,'Histórico'!$J$6:$J$305,"&lt;&gt;")&gt;='Parâmetros'!$B$10,AVERAGEIFS('Histórico'!$K$6:$K$305,'Histórico'!$B$6:$B$305,B1117,'Histórico'!$J$6:$J$305,"&lt;&gt;"),'Parâmetros'!$B$9))</f>
        <v/>
      </c>
      <c r="N1117" s="44">
        <f>IF(L1117="","",MAX(0,L1117*(1-M1117)))</f>
        <v/>
      </c>
      <c r="O1117" s="44">
        <f>IF(L1117="","",L1117*(1+M1117))</f>
        <v/>
      </c>
      <c r="P1117" s="44">
        <f>IF(L1117="","",IF(INDEX('Parâmetros'!$E$18:$E$117,MATCH(B1117,'Parâmetros'!$A$18:$A$117,0))="","",INDEX('Parâmetros'!$E$18:$E$117,MATCH(B1117,'Parâmetros'!$A$18:$A$117,0))+N(INDEX('Parâmetros'!$F$18:$F$117,MATCH(B1117,'Parâmetros'!$A$18:$A$117,0)))-SUMIFS($L$6:L1117,$B$6:B1117,B1117,$A$6:A1117,"&lt;="&amp;A1117)))</f>
        <v/>
      </c>
      <c r="Q1117" s="44">
        <f>IF(P1117="","",MAX(0,-P1117))</f>
        <v/>
      </c>
      <c r="R1117" s="43">
        <f>IF(B1117="","",IF(L1117="","SEM BASE",IF(P1117="","ESTOQUE NÃO INFORMADO",IF(P1117&lt;0,"RUPTURA PREVISTA",IF(D1117="Sem histórico","USAR DEMANDA INICIAL",IF(D1117="Histórico insuficiente","HISTÓRICO INSUFICIENTE","OK"))))))</f>
        <v/>
      </c>
    </row>
    <row r="1118">
      <c r="A1118" s="42">
        <f>IF(B1118="","",EDATE(EOMONTH('Parâmetros'!$B$2,0)+1,MOD(ROW()-6,12)))</f>
        <v/>
      </c>
      <c r="B111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18" s="43">
        <f>IF(B1118="","",INDEX('Parâmetros'!$B$18:$B$117,MATCH(B1118,'Parâmetros'!$A$18:$A$117,0)))</f>
        <v/>
      </c>
      <c r="D1118" s="43">
        <f>IF(B1118="","",INDEX('Parâmetros'!$I$18:$I$117,MATCH(B1118,'Parâmetros'!$A$18:$A$117,0)))</f>
        <v/>
      </c>
      <c r="E1118" s="44">
        <f>IF(B1118="","",IF(COUNTIFS('Histórico'!$B$6:$B$305,B1118,'Histórico'!$A$6:$A$305,"&gt;="&amp;EDATE(EOMONTH('Parâmetros'!$B$2,0)+1,-'Parâmetros'!$B$4),'Histórico'!$A$6:$A$305,"&lt;="&amp;'Parâmetros'!$B$2,'Histórico'!$L$6:$L$305,"OK")&gt;='Parâmetros'!$B$11,AVERAGEIFS('Histórico'!$H$6:$H$305,'Histórico'!$B$6:$B$305,B1118,'Histórico'!$A$6:$A$305,"&gt;="&amp;EDATE(EOMONTH('Parâmetros'!$B$2,0)+1,-'Parâmetros'!$B$4),'Histórico'!$A$6:$A$305,"&lt;="&amp;'Parâmetros'!$B$2,'Histórico'!$L$6:$L$305,"OK"),IF(INDEX('Parâmetros'!$G$18:$G$117,MATCH(B1118,'Parâmetros'!$A$18:$A$117,0))="","",INDEX('Parâmetros'!$G$18:$G$117,MATCH(B1118,'Parâmetros'!$A$18:$A$117,0)))))</f>
        <v/>
      </c>
      <c r="F1118" s="45">
        <f>IF(B1118="","",IF(COUNTIFS('Histórico'!$B$6:$B$305,B1118,'Histórico'!$L$6:$L$305,"OK",'Histórico'!$M$6:$M$305,MONTH(A1118),'Histórico'!$A$6:$A$305,"&lt;="&amp;'Parâmetros'!$B$2)&gt;='Parâmetros'!$B$12,MAX('Parâmetros'!$B$13,MIN('Parâmetros'!$B$14,IFERROR(AVERAGEIFS('Histórico'!$H$6:$H$305,'Histórico'!$B$6:$B$305,B1118,'Histórico'!$L$6:$L$305,"OK",'Histórico'!$M$6:$M$305,MONTH(A1118),'Histórico'!$A$6:$A$305,"&lt;="&amp;'Parâmetros'!$B$2)/AVERAGEIFS('Histórico'!$H$6:$H$305,'Histórico'!$B$6:$B$305,B1118,'Histórico'!$L$6:$L$305,"OK",'Histórico'!$A$6:$A$305,"&lt;="&amp;'Parâmetros'!$B$2),1))),1))</f>
        <v/>
      </c>
      <c r="G1118" s="45">
        <f>IF(OR(A1118="",B1118=""),"",MAX(0.1,1+SUMPRODUCT(--('Eventos'!$B$6:$B$105&lt;=EOMONTH(A1118,0)),--('Eventos'!$C$6:$C$105&gt;=A1118),--((('Eventos'!$D$6:$D$105=B1118)+('Eventos'!$D$6:$D$105="TODOS"))&gt;0),--('Eventos'!$G$6:$G$105="Ativo"),--('Eventos'!$I$6:$I$105="OK"),'Eventos'!$F$6:$F$105)))</f>
        <v/>
      </c>
      <c r="H1118" s="44">
        <f>IF(OR(B1118="",E1118=""),"",MAX(0,E1118*F1118*G1118))</f>
        <v/>
      </c>
      <c r="I1118" s="44">
        <f>IF(H1118="","",H1118*'Parâmetros'!$B$6)</f>
        <v/>
      </c>
      <c r="J1118" s="44">
        <f>IF(H1118="","",H1118*'Parâmetros'!$B$7)</f>
        <v/>
      </c>
      <c r="K1118" s="44">
        <f>IF(H1118="","",H1118*'Parâmetros'!$B$8)</f>
        <v/>
      </c>
      <c r="L1118" s="44">
        <f>IF(H1118="","",IF('Parâmetros'!$B$5="Conservador",I1118,IF('Parâmetros'!$B$5="Otimista",K1118,J1118)))</f>
        <v/>
      </c>
      <c r="M1118" s="46">
        <f>IF(B1118="","",IF(COUNTIFS('Histórico'!$B$6:$B$305,B1118,'Histórico'!$J$6:$J$305,"&lt;&gt;")&gt;='Parâmetros'!$B$10,AVERAGEIFS('Histórico'!$K$6:$K$305,'Histórico'!$B$6:$B$305,B1118,'Histórico'!$J$6:$J$305,"&lt;&gt;"),'Parâmetros'!$B$9))</f>
        <v/>
      </c>
      <c r="N1118" s="44">
        <f>IF(L1118="","",MAX(0,L1118*(1-M1118)))</f>
        <v/>
      </c>
      <c r="O1118" s="44">
        <f>IF(L1118="","",L1118*(1+M1118))</f>
        <v/>
      </c>
      <c r="P1118" s="44">
        <f>IF(L1118="","",IF(INDEX('Parâmetros'!$E$18:$E$117,MATCH(B1118,'Parâmetros'!$A$18:$A$117,0))="","",INDEX('Parâmetros'!$E$18:$E$117,MATCH(B1118,'Parâmetros'!$A$18:$A$117,0))+N(INDEX('Parâmetros'!$F$18:$F$117,MATCH(B1118,'Parâmetros'!$A$18:$A$117,0)))-SUMIFS($L$6:L1118,$B$6:B1118,B1118,$A$6:A1118,"&lt;="&amp;A1118)))</f>
        <v/>
      </c>
      <c r="Q1118" s="44">
        <f>IF(P1118="","",MAX(0,-P1118))</f>
        <v/>
      </c>
      <c r="R1118" s="43">
        <f>IF(B1118="","",IF(L1118="","SEM BASE",IF(P1118="","ESTOQUE NÃO INFORMADO",IF(P1118&lt;0,"RUPTURA PREVISTA",IF(D1118="Sem histórico","USAR DEMANDA INICIAL",IF(D1118="Histórico insuficiente","HISTÓRICO INSUFICIENTE","OK"))))))</f>
        <v/>
      </c>
    </row>
    <row r="1119">
      <c r="A1119" s="42">
        <f>IF(B1119="","",EDATE(EOMONTH('Parâmetros'!$B$2,0)+1,MOD(ROW()-6,12)))</f>
        <v/>
      </c>
      <c r="B111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19" s="43">
        <f>IF(B1119="","",INDEX('Parâmetros'!$B$18:$B$117,MATCH(B1119,'Parâmetros'!$A$18:$A$117,0)))</f>
        <v/>
      </c>
      <c r="D1119" s="43">
        <f>IF(B1119="","",INDEX('Parâmetros'!$I$18:$I$117,MATCH(B1119,'Parâmetros'!$A$18:$A$117,0)))</f>
        <v/>
      </c>
      <c r="E1119" s="44">
        <f>IF(B1119="","",IF(COUNTIFS('Histórico'!$B$6:$B$305,B1119,'Histórico'!$A$6:$A$305,"&gt;="&amp;EDATE(EOMONTH('Parâmetros'!$B$2,0)+1,-'Parâmetros'!$B$4),'Histórico'!$A$6:$A$305,"&lt;="&amp;'Parâmetros'!$B$2,'Histórico'!$L$6:$L$305,"OK")&gt;='Parâmetros'!$B$11,AVERAGEIFS('Histórico'!$H$6:$H$305,'Histórico'!$B$6:$B$305,B1119,'Histórico'!$A$6:$A$305,"&gt;="&amp;EDATE(EOMONTH('Parâmetros'!$B$2,0)+1,-'Parâmetros'!$B$4),'Histórico'!$A$6:$A$305,"&lt;="&amp;'Parâmetros'!$B$2,'Histórico'!$L$6:$L$305,"OK"),IF(INDEX('Parâmetros'!$G$18:$G$117,MATCH(B1119,'Parâmetros'!$A$18:$A$117,0))="","",INDEX('Parâmetros'!$G$18:$G$117,MATCH(B1119,'Parâmetros'!$A$18:$A$117,0)))))</f>
        <v/>
      </c>
      <c r="F1119" s="45">
        <f>IF(B1119="","",IF(COUNTIFS('Histórico'!$B$6:$B$305,B1119,'Histórico'!$L$6:$L$305,"OK",'Histórico'!$M$6:$M$305,MONTH(A1119),'Histórico'!$A$6:$A$305,"&lt;="&amp;'Parâmetros'!$B$2)&gt;='Parâmetros'!$B$12,MAX('Parâmetros'!$B$13,MIN('Parâmetros'!$B$14,IFERROR(AVERAGEIFS('Histórico'!$H$6:$H$305,'Histórico'!$B$6:$B$305,B1119,'Histórico'!$L$6:$L$305,"OK",'Histórico'!$M$6:$M$305,MONTH(A1119),'Histórico'!$A$6:$A$305,"&lt;="&amp;'Parâmetros'!$B$2)/AVERAGEIFS('Histórico'!$H$6:$H$305,'Histórico'!$B$6:$B$305,B1119,'Histórico'!$L$6:$L$305,"OK",'Histórico'!$A$6:$A$305,"&lt;="&amp;'Parâmetros'!$B$2),1))),1))</f>
        <v/>
      </c>
      <c r="G1119" s="45">
        <f>IF(OR(A1119="",B1119=""),"",MAX(0.1,1+SUMPRODUCT(--('Eventos'!$B$6:$B$105&lt;=EOMONTH(A1119,0)),--('Eventos'!$C$6:$C$105&gt;=A1119),--((('Eventos'!$D$6:$D$105=B1119)+('Eventos'!$D$6:$D$105="TODOS"))&gt;0),--('Eventos'!$G$6:$G$105="Ativo"),--('Eventos'!$I$6:$I$105="OK"),'Eventos'!$F$6:$F$105)))</f>
        <v/>
      </c>
      <c r="H1119" s="44">
        <f>IF(OR(B1119="",E1119=""),"",MAX(0,E1119*F1119*G1119))</f>
        <v/>
      </c>
      <c r="I1119" s="44">
        <f>IF(H1119="","",H1119*'Parâmetros'!$B$6)</f>
        <v/>
      </c>
      <c r="J1119" s="44">
        <f>IF(H1119="","",H1119*'Parâmetros'!$B$7)</f>
        <v/>
      </c>
      <c r="K1119" s="44">
        <f>IF(H1119="","",H1119*'Parâmetros'!$B$8)</f>
        <v/>
      </c>
      <c r="L1119" s="44">
        <f>IF(H1119="","",IF('Parâmetros'!$B$5="Conservador",I1119,IF('Parâmetros'!$B$5="Otimista",K1119,J1119)))</f>
        <v/>
      </c>
      <c r="M1119" s="46">
        <f>IF(B1119="","",IF(COUNTIFS('Histórico'!$B$6:$B$305,B1119,'Histórico'!$J$6:$J$305,"&lt;&gt;")&gt;='Parâmetros'!$B$10,AVERAGEIFS('Histórico'!$K$6:$K$305,'Histórico'!$B$6:$B$305,B1119,'Histórico'!$J$6:$J$305,"&lt;&gt;"),'Parâmetros'!$B$9))</f>
        <v/>
      </c>
      <c r="N1119" s="44">
        <f>IF(L1119="","",MAX(0,L1119*(1-M1119)))</f>
        <v/>
      </c>
      <c r="O1119" s="44">
        <f>IF(L1119="","",L1119*(1+M1119))</f>
        <v/>
      </c>
      <c r="P1119" s="44">
        <f>IF(L1119="","",IF(INDEX('Parâmetros'!$E$18:$E$117,MATCH(B1119,'Parâmetros'!$A$18:$A$117,0))="","",INDEX('Parâmetros'!$E$18:$E$117,MATCH(B1119,'Parâmetros'!$A$18:$A$117,0))+N(INDEX('Parâmetros'!$F$18:$F$117,MATCH(B1119,'Parâmetros'!$A$18:$A$117,0)))-SUMIFS($L$6:L1119,$B$6:B1119,B1119,$A$6:A1119,"&lt;="&amp;A1119)))</f>
        <v/>
      </c>
      <c r="Q1119" s="44">
        <f>IF(P1119="","",MAX(0,-P1119))</f>
        <v/>
      </c>
      <c r="R1119" s="43">
        <f>IF(B1119="","",IF(L1119="","SEM BASE",IF(P1119="","ESTOQUE NÃO INFORMADO",IF(P1119&lt;0,"RUPTURA PREVISTA",IF(D1119="Sem histórico","USAR DEMANDA INICIAL",IF(D1119="Histórico insuficiente","HISTÓRICO INSUFICIENTE","OK"))))))</f>
        <v/>
      </c>
    </row>
    <row r="1120">
      <c r="A1120" s="42">
        <f>IF(B1120="","",EDATE(EOMONTH('Parâmetros'!$B$2,0)+1,MOD(ROW()-6,12)))</f>
        <v/>
      </c>
      <c r="B112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20" s="43">
        <f>IF(B1120="","",INDEX('Parâmetros'!$B$18:$B$117,MATCH(B1120,'Parâmetros'!$A$18:$A$117,0)))</f>
        <v/>
      </c>
      <c r="D1120" s="43">
        <f>IF(B1120="","",INDEX('Parâmetros'!$I$18:$I$117,MATCH(B1120,'Parâmetros'!$A$18:$A$117,0)))</f>
        <v/>
      </c>
      <c r="E1120" s="44">
        <f>IF(B1120="","",IF(COUNTIFS('Histórico'!$B$6:$B$305,B1120,'Histórico'!$A$6:$A$305,"&gt;="&amp;EDATE(EOMONTH('Parâmetros'!$B$2,0)+1,-'Parâmetros'!$B$4),'Histórico'!$A$6:$A$305,"&lt;="&amp;'Parâmetros'!$B$2,'Histórico'!$L$6:$L$305,"OK")&gt;='Parâmetros'!$B$11,AVERAGEIFS('Histórico'!$H$6:$H$305,'Histórico'!$B$6:$B$305,B1120,'Histórico'!$A$6:$A$305,"&gt;="&amp;EDATE(EOMONTH('Parâmetros'!$B$2,0)+1,-'Parâmetros'!$B$4),'Histórico'!$A$6:$A$305,"&lt;="&amp;'Parâmetros'!$B$2,'Histórico'!$L$6:$L$305,"OK"),IF(INDEX('Parâmetros'!$G$18:$G$117,MATCH(B1120,'Parâmetros'!$A$18:$A$117,0))="","",INDEX('Parâmetros'!$G$18:$G$117,MATCH(B1120,'Parâmetros'!$A$18:$A$117,0)))))</f>
        <v/>
      </c>
      <c r="F1120" s="45">
        <f>IF(B1120="","",IF(COUNTIFS('Histórico'!$B$6:$B$305,B1120,'Histórico'!$L$6:$L$305,"OK",'Histórico'!$M$6:$M$305,MONTH(A1120),'Histórico'!$A$6:$A$305,"&lt;="&amp;'Parâmetros'!$B$2)&gt;='Parâmetros'!$B$12,MAX('Parâmetros'!$B$13,MIN('Parâmetros'!$B$14,IFERROR(AVERAGEIFS('Histórico'!$H$6:$H$305,'Histórico'!$B$6:$B$305,B1120,'Histórico'!$L$6:$L$305,"OK",'Histórico'!$M$6:$M$305,MONTH(A1120),'Histórico'!$A$6:$A$305,"&lt;="&amp;'Parâmetros'!$B$2)/AVERAGEIFS('Histórico'!$H$6:$H$305,'Histórico'!$B$6:$B$305,B1120,'Histórico'!$L$6:$L$305,"OK",'Histórico'!$A$6:$A$305,"&lt;="&amp;'Parâmetros'!$B$2),1))),1))</f>
        <v/>
      </c>
      <c r="G1120" s="45">
        <f>IF(OR(A1120="",B1120=""),"",MAX(0.1,1+SUMPRODUCT(--('Eventos'!$B$6:$B$105&lt;=EOMONTH(A1120,0)),--('Eventos'!$C$6:$C$105&gt;=A1120),--((('Eventos'!$D$6:$D$105=B1120)+('Eventos'!$D$6:$D$105="TODOS"))&gt;0),--('Eventos'!$G$6:$G$105="Ativo"),--('Eventos'!$I$6:$I$105="OK"),'Eventos'!$F$6:$F$105)))</f>
        <v/>
      </c>
      <c r="H1120" s="44">
        <f>IF(OR(B1120="",E1120=""),"",MAX(0,E1120*F1120*G1120))</f>
        <v/>
      </c>
      <c r="I1120" s="44">
        <f>IF(H1120="","",H1120*'Parâmetros'!$B$6)</f>
        <v/>
      </c>
      <c r="J1120" s="44">
        <f>IF(H1120="","",H1120*'Parâmetros'!$B$7)</f>
        <v/>
      </c>
      <c r="K1120" s="44">
        <f>IF(H1120="","",H1120*'Parâmetros'!$B$8)</f>
        <v/>
      </c>
      <c r="L1120" s="44">
        <f>IF(H1120="","",IF('Parâmetros'!$B$5="Conservador",I1120,IF('Parâmetros'!$B$5="Otimista",K1120,J1120)))</f>
        <v/>
      </c>
      <c r="M1120" s="46">
        <f>IF(B1120="","",IF(COUNTIFS('Histórico'!$B$6:$B$305,B1120,'Histórico'!$J$6:$J$305,"&lt;&gt;")&gt;='Parâmetros'!$B$10,AVERAGEIFS('Histórico'!$K$6:$K$305,'Histórico'!$B$6:$B$305,B1120,'Histórico'!$J$6:$J$305,"&lt;&gt;"),'Parâmetros'!$B$9))</f>
        <v/>
      </c>
      <c r="N1120" s="44">
        <f>IF(L1120="","",MAX(0,L1120*(1-M1120)))</f>
        <v/>
      </c>
      <c r="O1120" s="44">
        <f>IF(L1120="","",L1120*(1+M1120))</f>
        <v/>
      </c>
      <c r="P1120" s="44">
        <f>IF(L1120="","",IF(INDEX('Parâmetros'!$E$18:$E$117,MATCH(B1120,'Parâmetros'!$A$18:$A$117,0))="","",INDEX('Parâmetros'!$E$18:$E$117,MATCH(B1120,'Parâmetros'!$A$18:$A$117,0))+N(INDEX('Parâmetros'!$F$18:$F$117,MATCH(B1120,'Parâmetros'!$A$18:$A$117,0)))-SUMIFS($L$6:L1120,$B$6:B1120,B1120,$A$6:A1120,"&lt;="&amp;A1120)))</f>
        <v/>
      </c>
      <c r="Q1120" s="44">
        <f>IF(P1120="","",MAX(0,-P1120))</f>
        <v/>
      </c>
      <c r="R1120" s="43">
        <f>IF(B1120="","",IF(L1120="","SEM BASE",IF(P1120="","ESTOQUE NÃO INFORMADO",IF(P1120&lt;0,"RUPTURA PREVISTA",IF(D1120="Sem histórico","USAR DEMANDA INICIAL",IF(D1120="Histórico insuficiente","HISTÓRICO INSUFICIENTE","OK"))))))</f>
        <v/>
      </c>
    </row>
    <row r="1121">
      <c r="A1121" s="42">
        <f>IF(B1121="","",EDATE(EOMONTH('Parâmetros'!$B$2,0)+1,MOD(ROW()-6,12)))</f>
        <v/>
      </c>
      <c r="B112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21" s="43">
        <f>IF(B1121="","",INDEX('Parâmetros'!$B$18:$B$117,MATCH(B1121,'Parâmetros'!$A$18:$A$117,0)))</f>
        <v/>
      </c>
      <c r="D1121" s="43">
        <f>IF(B1121="","",INDEX('Parâmetros'!$I$18:$I$117,MATCH(B1121,'Parâmetros'!$A$18:$A$117,0)))</f>
        <v/>
      </c>
      <c r="E1121" s="44">
        <f>IF(B1121="","",IF(COUNTIFS('Histórico'!$B$6:$B$305,B1121,'Histórico'!$A$6:$A$305,"&gt;="&amp;EDATE(EOMONTH('Parâmetros'!$B$2,0)+1,-'Parâmetros'!$B$4),'Histórico'!$A$6:$A$305,"&lt;="&amp;'Parâmetros'!$B$2,'Histórico'!$L$6:$L$305,"OK")&gt;='Parâmetros'!$B$11,AVERAGEIFS('Histórico'!$H$6:$H$305,'Histórico'!$B$6:$B$305,B1121,'Histórico'!$A$6:$A$305,"&gt;="&amp;EDATE(EOMONTH('Parâmetros'!$B$2,0)+1,-'Parâmetros'!$B$4),'Histórico'!$A$6:$A$305,"&lt;="&amp;'Parâmetros'!$B$2,'Histórico'!$L$6:$L$305,"OK"),IF(INDEX('Parâmetros'!$G$18:$G$117,MATCH(B1121,'Parâmetros'!$A$18:$A$117,0))="","",INDEX('Parâmetros'!$G$18:$G$117,MATCH(B1121,'Parâmetros'!$A$18:$A$117,0)))))</f>
        <v/>
      </c>
      <c r="F1121" s="45">
        <f>IF(B1121="","",IF(COUNTIFS('Histórico'!$B$6:$B$305,B1121,'Histórico'!$L$6:$L$305,"OK",'Histórico'!$M$6:$M$305,MONTH(A1121),'Histórico'!$A$6:$A$305,"&lt;="&amp;'Parâmetros'!$B$2)&gt;='Parâmetros'!$B$12,MAX('Parâmetros'!$B$13,MIN('Parâmetros'!$B$14,IFERROR(AVERAGEIFS('Histórico'!$H$6:$H$305,'Histórico'!$B$6:$B$305,B1121,'Histórico'!$L$6:$L$305,"OK",'Histórico'!$M$6:$M$305,MONTH(A1121),'Histórico'!$A$6:$A$305,"&lt;="&amp;'Parâmetros'!$B$2)/AVERAGEIFS('Histórico'!$H$6:$H$305,'Histórico'!$B$6:$B$305,B1121,'Histórico'!$L$6:$L$305,"OK",'Histórico'!$A$6:$A$305,"&lt;="&amp;'Parâmetros'!$B$2),1))),1))</f>
        <v/>
      </c>
      <c r="G1121" s="45">
        <f>IF(OR(A1121="",B1121=""),"",MAX(0.1,1+SUMPRODUCT(--('Eventos'!$B$6:$B$105&lt;=EOMONTH(A1121,0)),--('Eventos'!$C$6:$C$105&gt;=A1121),--((('Eventos'!$D$6:$D$105=B1121)+('Eventos'!$D$6:$D$105="TODOS"))&gt;0),--('Eventos'!$G$6:$G$105="Ativo"),--('Eventos'!$I$6:$I$105="OK"),'Eventos'!$F$6:$F$105)))</f>
        <v/>
      </c>
      <c r="H1121" s="44">
        <f>IF(OR(B1121="",E1121=""),"",MAX(0,E1121*F1121*G1121))</f>
        <v/>
      </c>
      <c r="I1121" s="44">
        <f>IF(H1121="","",H1121*'Parâmetros'!$B$6)</f>
        <v/>
      </c>
      <c r="J1121" s="44">
        <f>IF(H1121="","",H1121*'Parâmetros'!$B$7)</f>
        <v/>
      </c>
      <c r="K1121" s="44">
        <f>IF(H1121="","",H1121*'Parâmetros'!$B$8)</f>
        <v/>
      </c>
      <c r="L1121" s="44">
        <f>IF(H1121="","",IF('Parâmetros'!$B$5="Conservador",I1121,IF('Parâmetros'!$B$5="Otimista",K1121,J1121)))</f>
        <v/>
      </c>
      <c r="M1121" s="46">
        <f>IF(B1121="","",IF(COUNTIFS('Histórico'!$B$6:$B$305,B1121,'Histórico'!$J$6:$J$305,"&lt;&gt;")&gt;='Parâmetros'!$B$10,AVERAGEIFS('Histórico'!$K$6:$K$305,'Histórico'!$B$6:$B$305,B1121,'Histórico'!$J$6:$J$305,"&lt;&gt;"),'Parâmetros'!$B$9))</f>
        <v/>
      </c>
      <c r="N1121" s="44">
        <f>IF(L1121="","",MAX(0,L1121*(1-M1121)))</f>
        <v/>
      </c>
      <c r="O1121" s="44">
        <f>IF(L1121="","",L1121*(1+M1121))</f>
        <v/>
      </c>
      <c r="P1121" s="44">
        <f>IF(L1121="","",IF(INDEX('Parâmetros'!$E$18:$E$117,MATCH(B1121,'Parâmetros'!$A$18:$A$117,0))="","",INDEX('Parâmetros'!$E$18:$E$117,MATCH(B1121,'Parâmetros'!$A$18:$A$117,0))+N(INDEX('Parâmetros'!$F$18:$F$117,MATCH(B1121,'Parâmetros'!$A$18:$A$117,0)))-SUMIFS($L$6:L1121,$B$6:B1121,B1121,$A$6:A1121,"&lt;="&amp;A1121)))</f>
        <v/>
      </c>
      <c r="Q1121" s="44">
        <f>IF(P1121="","",MAX(0,-P1121))</f>
        <v/>
      </c>
      <c r="R1121" s="43">
        <f>IF(B1121="","",IF(L1121="","SEM BASE",IF(P1121="","ESTOQUE NÃO INFORMADO",IF(P1121&lt;0,"RUPTURA PREVISTA",IF(D1121="Sem histórico","USAR DEMANDA INICIAL",IF(D1121="Histórico insuficiente","HISTÓRICO INSUFICIENTE","OK"))))))</f>
        <v/>
      </c>
    </row>
    <row r="1122">
      <c r="A1122" s="42">
        <f>IF(B1122="","",EDATE(EOMONTH('Parâmetros'!$B$2,0)+1,MOD(ROW()-6,12)))</f>
        <v/>
      </c>
      <c r="B112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22" s="43">
        <f>IF(B1122="","",INDEX('Parâmetros'!$B$18:$B$117,MATCH(B1122,'Parâmetros'!$A$18:$A$117,0)))</f>
        <v/>
      </c>
      <c r="D1122" s="43">
        <f>IF(B1122="","",INDEX('Parâmetros'!$I$18:$I$117,MATCH(B1122,'Parâmetros'!$A$18:$A$117,0)))</f>
        <v/>
      </c>
      <c r="E1122" s="44">
        <f>IF(B1122="","",IF(COUNTIFS('Histórico'!$B$6:$B$305,B1122,'Histórico'!$A$6:$A$305,"&gt;="&amp;EDATE(EOMONTH('Parâmetros'!$B$2,0)+1,-'Parâmetros'!$B$4),'Histórico'!$A$6:$A$305,"&lt;="&amp;'Parâmetros'!$B$2,'Histórico'!$L$6:$L$305,"OK")&gt;='Parâmetros'!$B$11,AVERAGEIFS('Histórico'!$H$6:$H$305,'Histórico'!$B$6:$B$305,B1122,'Histórico'!$A$6:$A$305,"&gt;="&amp;EDATE(EOMONTH('Parâmetros'!$B$2,0)+1,-'Parâmetros'!$B$4),'Histórico'!$A$6:$A$305,"&lt;="&amp;'Parâmetros'!$B$2,'Histórico'!$L$6:$L$305,"OK"),IF(INDEX('Parâmetros'!$G$18:$G$117,MATCH(B1122,'Parâmetros'!$A$18:$A$117,0))="","",INDEX('Parâmetros'!$G$18:$G$117,MATCH(B1122,'Parâmetros'!$A$18:$A$117,0)))))</f>
        <v/>
      </c>
      <c r="F1122" s="45">
        <f>IF(B1122="","",IF(COUNTIFS('Histórico'!$B$6:$B$305,B1122,'Histórico'!$L$6:$L$305,"OK",'Histórico'!$M$6:$M$305,MONTH(A1122),'Histórico'!$A$6:$A$305,"&lt;="&amp;'Parâmetros'!$B$2)&gt;='Parâmetros'!$B$12,MAX('Parâmetros'!$B$13,MIN('Parâmetros'!$B$14,IFERROR(AVERAGEIFS('Histórico'!$H$6:$H$305,'Histórico'!$B$6:$B$305,B1122,'Histórico'!$L$6:$L$305,"OK",'Histórico'!$M$6:$M$305,MONTH(A1122),'Histórico'!$A$6:$A$305,"&lt;="&amp;'Parâmetros'!$B$2)/AVERAGEIFS('Histórico'!$H$6:$H$305,'Histórico'!$B$6:$B$305,B1122,'Histórico'!$L$6:$L$305,"OK",'Histórico'!$A$6:$A$305,"&lt;="&amp;'Parâmetros'!$B$2),1))),1))</f>
        <v/>
      </c>
      <c r="G1122" s="45">
        <f>IF(OR(A1122="",B1122=""),"",MAX(0.1,1+SUMPRODUCT(--('Eventos'!$B$6:$B$105&lt;=EOMONTH(A1122,0)),--('Eventos'!$C$6:$C$105&gt;=A1122),--((('Eventos'!$D$6:$D$105=B1122)+('Eventos'!$D$6:$D$105="TODOS"))&gt;0),--('Eventos'!$G$6:$G$105="Ativo"),--('Eventos'!$I$6:$I$105="OK"),'Eventos'!$F$6:$F$105)))</f>
        <v/>
      </c>
      <c r="H1122" s="44">
        <f>IF(OR(B1122="",E1122=""),"",MAX(0,E1122*F1122*G1122))</f>
        <v/>
      </c>
      <c r="I1122" s="44">
        <f>IF(H1122="","",H1122*'Parâmetros'!$B$6)</f>
        <v/>
      </c>
      <c r="J1122" s="44">
        <f>IF(H1122="","",H1122*'Parâmetros'!$B$7)</f>
        <v/>
      </c>
      <c r="K1122" s="44">
        <f>IF(H1122="","",H1122*'Parâmetros'!$B$8)</f>
        <v/>
      </c>
      <c r="L1122" s="44">
        <f>IF(H1122="","",IF('Parâmetros'!$B$5="Conservador",I1122,IF('Parâmetros'!$B$5="Otimista",K1122,J1122)))</f>
        <v/>
      </c>
      <c r="M1122" s="46">
        <f>IF(B1122="","",IF(COUNTIFS('Histórico'!$B$6:$B$305,B1122,'Histórico'!$J$6:$J$305,"&lt;&gt;")&gt;='Parâmetros'!$B$10,AVERAGEIFS('Histórico'!$K$6:$K$305,'Histórico'!$B$6:$B$305,B1122,'Histórico'!$J$6:$J$305,"&lt;&gt;"),'Parâmetros'!$B$9))</f>
        <v/>
      </c>
      <c r="N1122" s="44">
        <f>IF(L1122="","",MAX(0,L1122*(1-M1122)))</f>
        <v/>
      </c>
      <c r="O1122" s="44">
        <f>IF(L1122="","",L1122*(1+M1122))</f>
        <v/>
      </c>
      <c r="P1122" s="44">
        <f>IF(L1122="","",IF(INDEX('Parâmetros'!$E$18:$E$117,MATCH(B1122,'Parâmetros'!$A$18:$A$117,0))="","",INDEX('Parâmetros'!$E$18:$E$117,MATCH(B1122,'Parâmetros'!$A$18:$A$117,0))+N(INDEX('Parâmetros'!$F$18:$F$117,MATCH(B1122,'Parâmetros'!$A$18:$A$117,0)))-SUMIFS($L$6:L1122,$B$6:B1122,B1122,$A$6:A1122,"&lt;="&amp;A1122)))</f>
        <v/>
      </c>
      <c r="Q1122" s="44">
        <f>IF(P1122="","",MAX(0,-P1122))</f>
        <v/>
      </c>
      <c r="R1122" s="43">
        <f>IF(B1122="","",IF(L1122="","SEM BASE",IF(P1122="","ESTOQUE NÃO INFORMADO",IF(P1122&lt;0,"RUPTURA PREVISTA",IF(D1122="Sem histórico","USAR DEMANDA INICIAL",IF(D1122="Histórico insuficiente","HISTÓRICO INSUFICIENTE","OK"))))))</f>
        <v/>
      </c>
    </row>
    <row r="1123">
      <c r="A1123" s="42">
        <f>IF(B1123="","",EDATE(EOMONTH('Parâmetros'!$B$2,0)+1,MOD(ROW()-6,12)))</f>
        <v/>
      </c>
      <c r="B112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23" s="43">
        <f>IF(B1123="","",INDEX('Parâmetros'!$B$18:$B$117,MATCH(B1123,'Parâmetros'!$A$18:$A$117,0)))</f>
        <v/>
      </c>
      <c r="D1123" s="43">
        <f>IF(B1123="","",INDEX('Parâmetros'!$I$18:$I$117,MATCH(B1123,'Parâmetros'!$A$18:$A$117,0)))</f>
        <v/>
      </c>
      <c r="E1123" s="44">
        <f>IF(B1123="","",IF(COUNTIFS('Histórico'!$B$6:$B$305,B1123,'Histórico'!$A$6:$A$305,"&gt;="&amp;EDATE(EOMONTH('Parâmetros'!$B$2,0)+1,-'Parâmetros'!$B$4),'Histórico'!$A$6:$A$305,"&lt;="&amp;'Parâmetros'!$B$2,'Histórico'!$L$6:$L$305,"OK")&gt;='Parâmetros'!$B$11,AVERAGEIFS('Histórico'!$H$6:$H$305,'Histórico'!$B$6:$B$305,B1123,'Histórico'!$A$6:$A$305,"&gt;="&amp;EDATE(EOMONTH('Parâmetros'!$B$2,0)+1,-'Parâmetros'!$B$4),'Histórico'!$A$6:$A$305,"&lt;="&amp;'Parâmetros'!$B$2,'Histórico'!$L$6:$L$305,"OK"),IF(INDEX('Parâmetros'!$G$18:$G$117,MATCH(B1123,'Parâmetros'!$A$18:$A$117,0))="","",INDEX('Parâmetros'!$G$18:$G$117,MATCH(B1123,'Parâmetros'!$A$18:$A$117,0)))))</f>
        <v/>
      </c>
      <c r="F1123" s="45">
        <f>IF(B1123="","",IF(COUNTIFS('Histórico'!$B$6:$B$305,B1123,'Histórico'!$L$6:$L$305,"OK",'Histórico'!$M$6:$M$305,MONTH(A1123),'Histórico'!$A$6:$A$305,"&lt;="&amp;'Parâmetros'!$B$2)&gt;='Parâmetros'!$B$12,MAX('Parâmetros'!$B$13,MIN('Parâmetros'!$B$14,IFERROR(AVERAGEIFS('Histórico'!$H$6:$H$305,'Histórico'!$B$6:$B$305,B1123,'Histórico'!$L$6:$L$305,"OK",'Histórico'!$M$6:$M$305,MONTH(A1123),'Histórico'!$A$6:$A$305,"&lt;="&amp;'Parâmetros'!$B$2)/AVERAGEIFS('Histórico'!$H$6:$H$305,'Histórico'!$B$6:$B$305,B1123,'Histórico'!$L$6:$L$305,"OK",'Histórico'!$A$6:$A$305,"&lt;="&amp;'Parâmetros'!$B$2),1))),1))</f>
        <v/>
      </c>
      <c r="G1123" s="45">
        <f>IF(OR(A1123="",B1123=""),"",MAX(0.1,1+SUMPRODUCT(--('Eventos'!$B$6:$B$105&lt;=EOMONTH(A1123,0)),--('Eventos'!$C$6:$C$105&gt;=A1123),--((('Eventos'!$D$6:$D$105=B1123)+('Eventos'!$D$6:$D$105="TODOS"))&gt;0),--('Eventos'!$G$6:$G$105="Ativo"),--('Eventos'!$I$6:$I$105="OK"),'Eventos'!$F$6:$F$105)))</f>
        <v/>
      </c>
      <c r="H1123" s="44">
        <f>IF(OR(B1123="",E1123=""),"",MAX(0,E1123*F1123*G1123))</f>
        <v/>
      </c>
      <c r="I1123" s="44">
        <f>IF(H1123="","",H1123*'Parâmetros'!$B$6)</f>
        <v/>
      </c>
      <c r="J1123" s="44">
        <f>IF(H1123="","",H1123*'Parâmetros'!$B$7)</f>
        <v/>
      </c>
      <c r="K1123" s="44">
        <f>IF(H1123="","",H1123*'Parâmetros'!$B$8)</f>
        <v/>
      </c>
      <c r="L1123" s="44">
        <f>IF(H1123="","",IF('Parâmetros'!$B$5="Conservador",I1123,IF('Parâmetros'!$B$5="Otimista",K1123,J1123)))</f>
        <v/>
      </c>
      <c r="M1123" s="46">
        <f>IF(B1123="","",IF(COUNTIFS('Histórico'!$B$6:$B$305,B1123,'Histórico'!$J$6:$J$305,"&lt;&gt;")&gt;='Parâmetros'!$B$10,AVERAGEIFS('Histórico'!$K$6:$K$305,'Histórico'!$B$6:$B$305,B1123,'Histórico'!$J$6:$J$305,"&lt;&gt;"),'Parâmetros'!$B$9))</f>
        <v/>
      </c>
      <c r="N1123" s="44">
        <f>IF(L1123="","",MAX(0,L1123*(1-M1123)))</f>
        <v/>
      </c>
      <c r="O1123" s="44">
        <f>IF(L1123="","",L1123*(1+M1123))</f>
        <v/>
      </c>
      <c r="P1123" s="44">
        <f>IF(L1123="","",IF(INDEX('Parâmetros'!$E$18:$E$117,MATCH(B1123,'Parâmetros'!$A$18:$A$117,0))="","",INDEX('Parâmetros'!$E$18:$E$117,MATCH(B1123,'Parâmetros'!$A$18:$A$117,0))+N(INDEX('Parâmetros'!$F$18:$F$117,MATCH(B1123,'Parâmetros'!$A$18:$A$117,0)))-SUMIFS($L$6:L1123,$B$6:B1123,B1123,$A$6:A1123,"&lt;="&amp;A1123)))</f>
        <v/>
      </c>
      <c r="Q1123" s="44">
        <f>IF(P1123="","",MAX(0,-P1123))</f>
        <v/>
      </c>
      <c r="R1123" s="43">
        <f>IF(B1123="","",IF(L1123="","SEM BASE",IF(P1123="","ESTOQUE NÃO INFORMADO",IF(P1123&lt;0,"RUPTURA PREVISTA",IF(D1123="Sem histórico","USAR DEMANDA INICIAL",IF(D1123="Histórico insuficiente","HISTÓRICO INSUFICIENTE","OK"))))))</f>
        <v/>
      </c>
    </row>
    <row r="1124">
      <c r="A1124" s="42">
        <f>IF(B1124="","",EDATE(EOMONTH('Parâmetros'!$B$2,0)+1,MOD(ROW()-6,12)))</f>
        <v/>
      </c>
      <c r="B112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24" s="43">
        <f>IF(B1124="","",INDEX('Parâmetros'!$B$18:$B$117,MATCH(B1124,'Parâmetros'!$A$18:$A$117,0)))</f>
        <v/>
      </c>
      <c r="D1124" s="43">
        <f>IF(B1124="","",INDEX('Parâmetros'!$I$18:$I$117,MATCH(B1124,'Parâmetros'!$A$18:$A$117,0)))</f>
        <v/>
      </c>
      <c r="E1124" s="44">
        <f>IF(B1124="","",IF(COUNTIFS('Histórico'!$B$6:$B$305,B1124,'Histórico'!$A$6:$A$305,"&gt;="&amp;EDATE(EOMONTH('Parâmetros'!$B$2,0)+1,-'Parâmetros'!$B$4),'Histórico'!$A$6:$A$305,"&lt;="&amp;'Parâmetros'!$B$2,'Histórico'!$L$6:$L$305,"OK")&gt;='Parâmetros'!$B$11,AVERAGEIFS('Histórico'!$H$6:$H$305,'Histórico'!$B$6:$B$305,B1124,'Histórico'!$A$6:$A$305,"&gt;="&amp;EDATE(EOMONTH('Parâmetros'!$B$2,0)+1,-'Parâmetros'!$B$4),'Histórico'!$A$6:$A$305,"&lt;="&amp;'Parâmetros'!$B$2,'Histórico'!$L$6:$L$305,"OK"),IF(INDEX('Parâmetros'!$G$18:$G$117,MATCH(B1124,'Parâmetros'!$A$18:$A$117,0))="","",INDEX('Parâmetros'!$G$18:$G$117,MATCH(B1124,'Parâmetros'!$A$18:$A$117,0)))))</f>
        <v/>
      </c>
      <c r="F1124" s="45">
        <f>IF(B1124="","",IF(COUNTIFS('Histórico'!$B$6:$B$305,B1124,'Histórico'!$L$6:$L$305,"OK",'Histórico'!$M$6:$M$305,MONTH(A1124),'Histórico'!$A$6:$A$305,"&lt;="&amp;'Parâmetros'!$B$2)&gt;='Parâmetros'!$B$12,MAX('Parâmetros'!$B$13,MIN('Parâmetros'!$B$14,IFERROR(AVERAGEIFS('Histórico'!$H$6:$H$305,'Histórico'!$B$6:$B$305,B1124,'Histórico'!$L$6:$L$305,"OK",'Histórico'!$M$6:$M$305,MONTH(A1124),'Histórico'!$A$6:$A$305,"&lt;="&amp;'Parâmetros'!$B$2)/AVERAGEIFS('Histórico'!$H$6:$H$305,'Histórico'!$B$6:$B$305,B1124,'Histórico'!$L$6:$L$305,"OK",'Histórico'!$A$6:$A$305,"&lt;="&amp;'Parâmetros'!$B$2),1))),1))</f>
        <v/>
      </c>
      <c r="G1124" s="45">
        <f>IF(OR(A1124="",B1124=""),"",MAX(0.1,1+SUMPRODUCT(--('Eventos'!$B$6:$B$105&lt;=EOMONTH(A1124,0)),--('Eventos'!$C$6:$C$105&gt;=A1124),--((('Eventos'!$D$6:$D$105=B1124)+('Eventos'!$D$6:$D$105="TODOS"))&gt;0),--('Eventos'!$G$6:$G$105="Ativo"),--('Eventos'!$I$6:$I$105="OK"),'Eventos'!$F$6:$F$105)))</f>
        <v/>
      </c>
      <c r="H1124" s="44">
        <f>IF(OR(B1124="",E1124=""),"",MAX(0,E1124*F1124*G1124))</f>
        <v/>
      </c>
      <c r="I1124" s="44">
        <f>IF(H1124="","",H1124*'Parâmetros'!$B$6)</f>
        <v/>
      </c>
      <c r="J1124" s="44">
        <f>IF(H1124="","",H1124*'Parâmetros'!$B$7)</f>
        <v/>
      </c>
      <c r="K1124" s="44">
        <f>IF(H1124="","",H1124*'Parâmetros'!$B$8)</f>
        <v/>
      </c>
      <c r="L1124" s="44">
        <f>IF(H1124="","",IF('Parâmetros'!$B$5="Conservador",I1124,IF('Parâmetros'!$B$5="Otimista",K1124,J1124)))</f>
        <v/>
      </c>
      <c r="M1124" s="46">
        <f>IF(B1124="","",IF(COUNTIFS('Histórico'!$B$6:$B$305,B1124,'Histórico'!$J$6:$J$305,"&lt;&gt;")&gt;='Parâmetros'!$B$10,AVERAGEIFS('Histórico'!$K$6:$K$305,'Histórico'!$B$6:$B$305,B1124,'Histórico'!$J$6:$J$305,"&lt;&gt;"),'Parâmetros'!$B$9))</f>
        <v/>
      </c>
      <c r="N1124" s="44">
        <f>IF(L1124="","",MAX(0,L1124*(1-M1124)))</f>
        <v/>
      </c>
      <c r="O1124" s="44">
        <f>IF(L1124="","",L1124*(1+M1124))</f>
        <v/>
      </c>
      <c r="P1124" s="44">
        <f>IF(L1124="","",IF(INDEX('Parâmetros'!$E$18:$E$117,MATCH(B1124,'Parâmetros'!$A$18:$A$117,0))="","",INDEX('Parâmetros'!$E$18:$E$117,MATCH(B1124,'Parâmetros'!$A$18:$A$117,0))+N(INDEX('Parâmetros'!$F$18:$F$117,MATCH(B1124,'Parâmetros'!$A$18:$A$117,0)))-SUMIFS($L$6:L1124,$B$6:B1124,B1124,$A$6:A1124,"&lt;="&amp;A1124)))</f>
        <v/>
      </c>
      <c r="Q1124" s="44">
        <f>IF(P1124="","",MAX(0,-P1124))</f>
        <v/>
      </c>
      <c r="R1124" s="43">
        <f>IF(B1124="","",IF(L1124="","SEM BASE",IF(P1124="","ESTOQUE NÃO INFORMADO",IF(P1124&lt;0,"RUPTURA PREVISTA",IF(D1124="Sem histórico","USAR DEMANDA INICIAL",IF(D1124="Histórico insuficiente","HISTÓRICO INSUFICIENTE","OK"))))))</f>
        <v/>
      </c>
    </row>
    <row r="1125">
      <c r="A1125" s="42">
        <f>IF(B1125="","",EDATE(EOMONTH('Parâmetros'!$B$2,0)+1,MOD(ROW()-6,12)))</f>
        <v/>
      </c>
      <c r="B112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25" s="43">
        <f>IF(B1125="","",INDEX('Parâmetros'!$B$18:$B$117,MATCH(B1125,'Parâmetros'!$A$18:$A$117,0)))</f>
        <v/>
      </c>
      <c r="D1125" s="43">
        <f>IF(B1125="","",INDEX('Parâmetros'!$I$18:$I$117,MATCH(B1125,'Parâmetros'!$A$18:$A$117,0)))</f>
        <v/>
      </c>
      <c r="E1125" s="44">
        <f>IF(B1125="","",IF(COUNTIFS('Histórico'!$B$6:$B$305,B1125,'Histórico'!$A$6:$A$305,"&gt;="&amp;EDATE(EOMONTH('Parâmetros'!$B$2,0)+1,-'Parâmetros'!$B$4),'Histórico'!$A$6:$A$305,"&lt;="&amp;'Parâmetros'!$B$2,'Histórico'!$L$6:$L$305,"OK")&gt;='Parâmetros'!$B$11,AVERAGEIFS('Histórico'!$H$6:$H$305,'Histórico'!$B$6:$B$305,B1125,'Histórico'!$A$6:$A$305,"&gt;="&amp;EDATE(EOMONTH('Parâmetros'!$B$2,0)+1,-'Parâmetros'!$B$4),'Histórico'!$A$6:$A$305,"&lt;="&amp;'Parâmetros'!$B$2,'Histórico'!$L$6:$L$305,"OK"),IF(INDEX('Parâmetros'!$G$18:$G$117,MATCH(B1125,'Parâmetros'!$A$18:$A$117,0))="","",INDEX('Parâmetros'!$G$18:$G$117,MATCH(B1125,'Parâmetros'!$A$18:$A$117,0)))))</f>
        <v/>
      </c>
      <c r="F1125" s="45">
        <f>IF(B1125="","",IF(COUNTIFS('Histórico'!$B$6:$B$305,B1125,'Histórico'!$L$6:$L$305,"OK",'Histórico'!$M$6:$M$305,MONTH(A1125),'Histórico'!$A$6:$A$305,"&lt;="&amp;'Parâmetros'!$B$2)&gt;='Parâmetros'!$B$12,MAX('Parâmetros'!$B$13,MIN('Parâmetros'!$B$14,IFERROR(AVERAGEIFS('Histórico'!$H$6:$H$305,'Histórico'!$B$6:$B$305,B1125,'Histórico'!$L$6:$L$305,"OK",'Histórico'!$M$6:$M$305,MONTH(A1125),'Histórico'!$A$6:$A$305,"&lt;="&amp;'Parâmetros'!$B$2)/AVERAGEIFS('Histórico'!$H$6:$H$305,'Histórico'!$B$6:$B$305,B1125,'Histórico'!$L$6:$L$305,"OK",'Histórico'!$A$6:$A$305,"&lt;="&amp;'Parâmetros'!$B$2),1))),1))</f>
        <v/>
      </c>
      <c r="G1125" s="45">
        <f>IF(OR(A1125="",B1125=""),"",MAX(0.1,1+SUMPRODUCT(--('Eventos'!$B$6:$B$105&lt;=EOMONTH(A1125,0)),--('Eventos'!$C$6:$C$105&gt;=A1125),--((('Eventos'!$D$6:$D$105=B1125)+('Eventos'!$D$6:$D$105="TODOS"))&gt;0),--('Eventos'!$G$6:$G$105="Ativo"),--('Eventos'!$I$6:$I$105="OK"),'Eventos'!$F$6:$F$105)))</f>
        <v/>
      </c>
      <c r="H1125" s="44">
        <f>IF(OR(B1125="",E1125=""),"",MAX(0,E1125*F1125*G1125))</f>
        <v/>
      </c>
      <c r="I1125" s="44">
        <f>IF(H1125="","",H1125*'Parâmetros'!$B$6)</f>
        <v/>
      </c>
      <c r="J1125" s="44">
        <f>IF(H1125="","",H1125*'Parâmetros'!$B$7)</f>
        <v/>
      </c>
      <c r="K1125" s="44">
        <f>IF(H1125="","",H1125*'Parâmetros'!$B$8)</f>
        <v/>
      </c>
      <c r="L1125" s="44">
        <f>IF(H1125="","",IF('Parâmetros'!$B$5="Conservador",I1125,IF('Parâmetros'!$B$5="Otimista",K1125,J1125)))</f>
        <v/>
      </c>
      <c r="M1125" s="46">
        <f>IF(B1125="","",IF(COUNTIFS('Histórico'!$B$6:$B$305,B1125,'Histórico'!$J$6:$J$305,"&lt;&gt;")&gt;='Parâmetros'!$B$10,AVERAGEIFS('Histórico'!$K$6:$K$305,'Histórico'!$B$6:$B$305,B1125,'Histórico'!$J$6:$J$305,"&lt;&gt;"),'Parâmetros'!$B$9))</f>
        <v/>
      </c>
      <c r="N1125" s="44">
        <f>IF(L1125="","",MAX(0,L1125*(1-M1125)))</f>
        <v/>
      </c>
      <c r="O1125" s="44">
        <f>IF(L1125="","",L1125*(1+M1125))</f>
        <v/>
      </c>
      <c r="P1125" s="44">
        <f>IF(L1125="","",IF(INDEX('Parâmetros'!$E$18:$E$117,MATCH(B1125,'Parâmetros'!$A$18:$A$117,0))="","",INDEX('Parâmetros'!$E$18:$E$117,MATCH(B1125,'Parâmetros'!$A$18:$A$117,0))+N(INDEX('Parâmetros'!$F$18:$F$117,MATCH(B1125,'Parâmetros'!$A$18:$A$117,0)))-SUMIFS($L$6:L1125,$B$6:B1125,B1125,$A$6:A1125,"&lt;="&amp;A1125)))</f>
        <v/>
      </c>
      <c r="Q1125" s="44">
        <f>IF(P1125="","",MAX(0,-P1125))</f>
        <v/>
      </c>
      <c r="R1125" s="43">
        <f>IF(B1125="","",IF(L1125="","SEM BASE",IF(P1125="","ESTOQUE NÃO INFORMADO",IF(P1125&lt;0,"RUPTURA PREVISTA",IF(D1125="Sem histórico","USAR DEMANDA INICIAL",IF(D1125="Histórico insuficiente","HISTÓRICO INSUFICIENTE","OK"))))))</f>
        <v/>
      </c>
    </row>
    <row r="1126">
      <c r="A1126" s="42">
        <f>IF(B1126="","",EDATE(EOMONTH('Parâmetros'!$B$2,0)+1,MOD(ROW()-6,12)))</f>
        <v/>
      </c>
      <c r="B112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26" s="43">
        <f>IF(B1126="","",INDEX('Parâmetros'!$B$18:$B$117,MATCH(B1126,'Parâmetros'!$A$18:$A$117,0)))</f>
        <v/>
      </c>
      <c r="D1126" s="43">
        <f>IF(B1126="","",INDEX('Parâmetros'!$I$18:$I$117,MATCH(B1126,'Parâmetros'!$A$18:$A$117,0)))</f>
        <v/>
      </c>
      <c r="E1126" s="44">
        <f>IF(B1126="","",IF(COUNTIFS('Histórico'!$B$6:$B$305,B1126,'Histórico'!$A$6:$A$305,"&gt;="&amp;EDATE(EOMONTH('Parâmetros'!$B$2,0)+1,-'Parâmetros'!$B$4),'Histórico'!$A$6:$A$305,"&lt;="&amp;'Parâmetros'!$B$2,'Histórico'!$L$6:$L$305,"OK")&gt;='Parâmetros'!$B$11,AVERAGEIFS('Histórico'!$H$6:$H$305,'Histórico'!$B$6:$B$305,B1126,'Histórico'!$A$6:$A$305,"&gt;="&amp;EDATE(EOMONTH('Parâmetros'!$B$2,0)+1,-'Parâmetros'!$B$4),'Histórico'!$A$6:$A$305,"&lt;="&amp;'Parâmetros'!$B$2,'Histórico'!$L$6:$L$305,"OK"),IF(INDEX('Parâmetros'!$G$18:$G$117,MATCH(B1126,'Parâmetros'!$A$18:$A$117,0))="","",INDEX('Parâmetros'!$G$18:$G$117,MATCH(B1126,'Parâmetros'!$A$18:$A$117,0)))))</f>
        <v/>
      </c>
      <c r="F1126" s="45">
        <f>IF(B1126="","",IF(COUNTIFS('Histórico'!$B$6:$B$305,B1126,'Histórico'!$L$6:$L$305,"OK",'Histórico'!$M$6:$M$305,MONTH(A1126),'Histórico'!$A$6:$A$305,"&lt;="&amp;'Parâmetros'!$B$2)&gt;='Parâmetros'!$B$12,MAX('Parâmetros'!$B$13,MIN('Parâmetros'!$B$14,IFERROR(AVERAGEIFS('Histórico'!$H$6:$H$305,'Histórico'!$B$6:$B$305,B1126,'Histórico'!$L$6:$L$305,"OK",'Histórico'!$M$6:$M$305,MONTH(A1126),'Histórico'!$A$6:$A$305,"&lt;="&amp;'Parâmetros'!$B$2)/AVERAGEIFS('Histórico'!$H$6:$H$305,'Histórico'!$B$6:$B$305,B1126,'Histórico'!$L$6:$L$305,"OK",'Histórico'!$A$6:$A$305,"&lt;="&amp;'Parâmetros'!$B$2),1))),1))</f>
        <v/>
      </c>
      <c r="G1126" s="45">
        <f>IF(OR(A1126="",B1126=""),"",MAX(0.1,1+SUMPRODUCT(--('Eventos'!$B$6:$B$105&lt;=EOMONTH(A1126,0)),--('Eventos'!$C$6:$C$105&gt;=A1126),--((('Eventos'!$D$6:$D$105=B1126)+('Eventos'!$D$6:$D$105="TODOS"))&gt;0),--('Eventos'!$G$6:$G$105="Ativo"),--('Eventos'!$I$6:$I$105="OK"),'Eventos'!$F$6:$F$105)))</f>
        <v/>
      </c>
      <c r="H1126" s="44">
        <f>IF(OR(B1126="",E1126=""),"",MAX(0,E1126*F1126*G1126))</f>
        <v/>
      </c>
      <c r="I1126" s="44">
        <f>IF(H1126="","",H1126*'Parâmetros'!$B$6)</f>
        <v/>
      </c>
      <c r="J1126" s="44">
        <f>IF(H1126="","",H1126*'Parâmetros'!$B$7)</f>
        <v/>
      </c>
      <c r="K1126" s="44">
        <f>IF(H1126="","",H1126*'Parâmetros'!$B$8)</f>
        <v/>
      </c>
      <c r="L1126" s="44">
        <f>IF(H1126="","",IF('Parâmetros'!$B$5="Conservador",I1126,IF('Parâmetros'!$B$5="Otimista",K1126,J1126)))</f>
        <v/>
      </c>
      <c r="M1126" s="46">
        <f>IF(B1126="","",IF(COUNTIFS('Histórico'!$B$6:$B$305,B1126,'Histórico'!$J$6:$J$305,"&lt;&gt;")&gt;='Parâmetros'!$B$10,AVERAGEIFS('Histórico'!$K$6:$K$305,'Histórico'!$B$6:$B$305,B1126,'Histórico'!$J$6:$J$305,"&lt;&gt;"),'Parâmetros'!$B$9))</f>
        <v/>
      </c>
      <c r="N1126" s="44">
        <f>IF(L1126="","",MAX(0,L1126*(1-M1126)))</f>
        <v/>
      </c>
      <c r="O1126" s="44">
        <f>IF(L1126="","",L1126*(1+M1126))</f>
        <v/>
      </c>
      <c r="P1126" s="44">
        <f>IF(L1126="","",IF(INDEX('Parâmetros'!$E$18:$E$117,MATCH(B1126,'Parâmetros'!$A$18:$A$117,0))="","",INDEX('Parâmetros'!$E$18:$E$117,MATCH(B1126,'Parâmetros'!$A$18:$A$117,0))+N(INDEX('Parâmetros'!$F$18:$F$117,MATCH(B1126,'Parâmetros'!$A$18:$A$117,0)))-SUMIFS($L$6:L1126,$B$6:B1126,B1126,$A$6:A1126,"&lt;="&amp;A1126)))</f>
        <v/>
      </c>
      <c r="Q1126" s="44">
        <f>IF(P1126="","",MAX(0,-P1126))</f>
        <v/>
      </c>
      <c r="R1126" s="43">
        <f>IF(B1126="","",IF(L1126="","SEM BASE",IF(P1126="","ESTOQUE NÃO INFORMADO",IF(P1126&lt;0,"RUPTURA PREVISTA",IF(D1126="Sem histórico","USAR DEMANDA INICIAL",IF(D1126="Histórico insuficiente","HISTÓRICO INSUFICIENTE","OK"))))))</f>
        <v/>
      </c>
    </row>
    <row r="1127">
      <c r="A1127" s="42">
        <f>IF(B1127="","",EDATE(EOMONTH('Parâmetros'!$B$2,0)+1,MOD(ROW()-6,12)))</f>
        <v/>
      </c>
      <c r="B112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27" s="43">
        <f>IF(B1127="","",INDEX('Parâmetros'!$B$18:$B$117,MATCH(B1127,'Parâmetros'!$A$18:$A$117,0)))</f>
        <v/>
      </c>
      <c r="D1127" s="43">
        <f>IF(B1127="","",INDEX('Parâmetros'!$I$18:$I$117,MATCH(B1127,'Parâmetros'!$A$18:$A$117,0)))</f>
        <v/>
      </c>
      <c r="E1127" s="44">
        <f>IF(B1127="","",IF(COUNTIFS('Histórico'!$B$6:$B$305,B1127,'Histórico'!$A$6:$A$305,"&gt;="&amp;EDATE(EOMONTH('Parâmetros'!$B$2,0)+1,-'Parâmetros'!$B$4),'Histórico'!$A$6:$A$305,"&lt;="&amp;'Parâmetros'!$B$2,'Histórico'!$L$6:$L$305,"OK")&gt;='Parâmetros'!$B$11,AVERAGEIFS('Histórico'!$H$6:$H$305,'Histórico'!$B$6:$B$305,B1127,'Histórico'!$A$6:$A$305,"&gt;="&amp;EDATE(EOMONTH('Parâmetros'!$B$2,0)+1,-'Parâmetros'!$B$4),'Histórico'!$A$6:$A$305,"&lt;="&amp;'Parâmetros'!$B$2,'Histórico'!$L$6:$L$305,"OK"),IF(INDEX('Parâmetros'!$G$18:$G$117,MATCH(B1127,'Parâmetros'!$A$18:$A$117,0))="","",INDEX('Parâmetros'!$G$18:$G$117,MATCH(B1127,'Parâmetros'!$A$18:$A$117,0)))))</f>
        <v/>
      </c>
      <c r="F1127" s="45">
        <f>IF(B1127="","",IF(COUNTIFS('Histórico'!$B$6:$B$305,B1127,'Histórico'!$L$6:$L$305,"OK",'Histórico'!$M$6:$M$305,MONTH(A1127),'Histórico'!$A$6:$A$305,"&lt;="&amp;'Parâmetros'!$B$2)&gt;='Parâmetros'!$B$12,MAX('Parâmetros'!$B$13,MIN('Parâmetros'!$B$14,IFERROR(AVERAGEIFS('Histórico'!$H$6:$H$305,'Histórico'!$B$6:$B$305,B1127,'Histórico'!$L$6:$L$305,"OK",'Histórico'!$M$6:$M$305,MONTH(A1127),'Histórico'!$A$6:$A$305,"&lt;="&amp;'Parâmetros'!$B$2)/AVERAGEIFS('Histórico'!$H$6:$H$305,'Histórico'!$B$6:$B$305,B1127,'Histórico'!$L$6:$L$305,"OK",'Histórico'!$A$6:$A$305,"&lt;="&amp;'Parâmetros'!$B$2),1))),1))</f>
        <v/>
      </c>
      <c r="G1127" s="45">
        <f>IF(OR(A1127="",B1127=""),"",MAX(0.1,1+SUMPRODUCT(--('Eventos'!$B$6:$B$105&lt;=EOMONTH(A1127,0)),--('Eventos'!$C$6:$C$105&gt;=A1127),--((('Eventos'!$D$6:$D$105=B1127)+('Eventos'!$D$6:$D$105="TODOS"))&gt;0),--('Eventos'!$G$6:$G$105="Ativo"),--('Eventos'!$I$6:$I$105="OK"),'Eventos'!$F$6:$F$105)))</f>
        <v/>
      </c>
      <c r="H1127" s="44">
        <f>IF(OR(B1127="",E1127=""),"",MAX(0,E1127*F1127*G1127))</f>
        <v/>
      </c>
      <c r="I1127" s="44">
        <f>IF(H1127="","",H1127*'Parâmetros'!$B$6)</f>
        <v/>
      </c>
      <c r="J1127" s="44">
        <f>IF(H1127="","",H1127*'Parâmetros'!$B$7)</f>
        <v/>
      </c>
      <c r="K1127" s="44">
        <f>IF(H1127="","",H1127*'Parâmetros'!$B$8)</f>
        <v/>
      </c>
      <c r="L1127" s="44">
        <f>IF(H1127="","",IF('Parâmetros'!$B$5="Conservador",I1127,IF('Parâmetros'!$B$5="Otimista",K1127,J1127)))</f>
        <v/>
      </c>
      <c r="M1127" s="46">
        <f>IF(B1127="","",IF(COUNTIFS('Histórico'!$B$6:$B$305,B1127,'Histórico'!$J$6:$J$305,"&lt;&gt;")&gt;='Parâmetros'!$B$10,AVERAGEIFS('Histórico'!$K$6:$K$305,'Histórico'!$B$6:$B$305,B1127,'Histórico'!$J$6:$J$305,"&lt;&gt;"),'Parâmetros'!$B$9))</f>
        <v/>
      </c>
      <c r="N1127" s="44">
        <f>IF(L1127="","",MAX(0,L1127*(1-M1127)))</f>
        <v/>
      </c>
      <c r="O1127" s="44">
        <f>IF(L1127="","",L1127*(1+M1127))</f>
        <v/>
      </c>
      <c r="P1127" s="44">
        <f>IF(L1127="","",IF(INDEX('Parâmetros'!$E$18:$E$117,MATCH(B1127,'Parâmetros'!$A$18:$A$117,0))="","",INDEX('Parâmetros'!$E$18:$E$117,MATCH(B1127,'Parâmetros'!$A$18:$A$117,0))+N(INDEX('Parâmetros'!$F$18:$F$117,MATCH(B1127,'Parâmetros'!$A$18:$A$117,0)))-SUMIFS($L$6:L1127,$B$6:B1127,B1127,$A$6:A1127,"&lt;="&amp;A1127)))</f>
        <v/>
      </c>
      <c r="Q1127" s="44">
        <f>IF(P1127="","",MAX(0,-P1127))</f>
        <v/>
      </c>
      <c r="R1127" s="43">
        <f>IF(B1127="","",IF(L1127="","SEM BASE",IF(P1127="","ESTOQUE NÃO INFORMADO",IF(P1127&lt;0,"RUPTURA PREVISTA",IF(D1127="Sem histórico","USAR DEMANDA INICIAL",IF(D1127="Histórico insuficiente","HISTÓRICO INSUFICIENTE","OK"))))))</f>
        <v/>
      </c>
    </row>
    <row r="1128">
      <c r="A1128" s="42">
        <f>IF(B1128="","",EDATE(EOMONTH('Parâmetros'!$B$2,0)+1,MOD(ROW()-6,12)))</f>
        <v/>
      </c>
      <c r="B112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28" s="43">
        <f>IF(B1128="","",INDEX('Parâmetros'!$B$18:$B$117,MATCH(B1128,'Parâmetros'!$A$18:$A$117,0)))</f>
        <v/>
      </c>
      <c r="D1128" s="43">
        <f>IF(B1128="","",INDEX('Parâmetros'!$I$18:$I$117,MATCH(B1128,'Parâmetros'!$A$18:$A$117,0)))</f>
        <v/>
      </c>
      <c r="E1128" s="44">
        <f>IF(B1128="","",IF(COUNTIFS('Histórico'!$B$6:$B$305,B1128,'Histórico'!$A$6:$A$305,"&gt;="&amp;EDATE(EOMONTH('Parâmetros'!$B$2,0)+1,-'Parâmetros'!$B$4),'Histórico'!$A$6:$A$305,"&lt;="&amp;'Parâmetros'!$B$2,'Histórico'!$L$6:$L$305,"OK")&gt;='Parâmetros'!$B$11,AVERAGEIFS('Histórico'!$H$6:$H$305,'Histórico'!$B$6:$B$305,B1128,'Histórico'!$A$6:$A$305,"&gt;="&amp;EDATE(EOMONTH('Parâmetros'!$B$2,0)+1,-'Parâmetros'!$B$4),'Histórico'!$A$6:$A$305,"&lt;="&amp;'Parâmetros'!$B$2,'Histórico'!$L$6:$L$305,"OK"),IF(INDEX('Parâmetros'!$G$18:$G$117,MATCH(B1128,'Parâmetros'!$A$18:$A$117,0))="","",INDEX('Parâmetros'!$G$18:$G$117,MATCH(B1128,'Parâmetros'!$A$18:$A$117,0)))))</f>
        <v/>
      </c>
      <c r="F1128" s="45">
        <f>IF(B1128="","",IF(COUNTIFS('Histórico'!$B$6:$B$305,B1128,'Histórico'!$L$6:$L$305,"OK",'Histórico'!$M$6:$M$305,MONTH(A1128),'Histórico'!$A$6:$A$305,"&lt;="&amp;'Parâmetros'!$B$2)&gt;='Parâmetros'!$B$12,MAX('Parâmetros'!$B$13,MIN('Parâmetros'!$B$14,IFERROR(AVERAGEIFS('Histórico'!$H$6:$H$305,'Histórico'!$B$6:$B$305,B1128,'Histórico'!$L$6:$L$305,"OK",'Histórico'!$M$6:$M$305,MONTH(A1128),'Histórico'!$A$6:$A$305,"&lt;="&amp;'Parâmetros'!$B$2)/AVERAGEIFS('Histórico'!$H$6:$H$305,'Histórico'!$B$6:$B$305,B1128,'Histórico'!$L$6:$L$305,"OK",'Histórico'!$A$6:$A$305,"&lt;="&amp;'Parâmetros'!$B$2),1))),1))</f>
        <v/>
      </c>
      <c r="G1128" s="45">
        <f>IF(OR(A1128="",B1128=""),"",MAX(0.1,1+SUMPRODUCT(--('Eventos'!$B$6:$B$105&lt;=EOMONTH(A1128,0)),--('Eventos'!$C$6:$C$105&gt;=A1128),--((('Eventos'!$D$6:$D$105=B1128)+('Eventos'!$D$6:$D$105="TODOS"))&gt;0),--('Eventos'!$G$6:$G$105="Ativo"),--('Eventos'!$I$6:$I$105="OK"),'Eventos'!$F$6:$F$105)))</f>
        <v/>
      </c>
      <c r="H1128" s="44">
        <f>IF(OR(B1128="",E1128=""),"",MAX(0,E1128*F1128*G1128))</f>
        <v/>
      </c>
      <c r="I1128" s="44">
        <f>IF(H1128="","",H1128*'Parâmetros'!$B$6)</f>
        <v/>
      </c>
      <c r="J1128" s="44">
        <f>IF(H1128="","",H1128*'Parâmetros'!$B$7)</f>
        <v/>
      </c>
      <c r="K1128" s="44">
        <f>IF(H1128="","",H1128*'Parâmetros'!$B$8)</f>
        <v/>
      </c>
      <c r="L1128" s="44">
        <f>IF(H1128="","",IF('Parâmetros'!$B$5="Conservador",I1128,IF('Parâmetros'!$B$5="Otimista",K1128,J1128)))</f>
        <v/>
      </c>
      <c r="M1128" s="46">
        <f>IF(B1128="","",IF(COUNTIFS('Histórico'!$B$6:$B$305,B1128,'Histórico'!$J$6:$J$305,"&lt;&gt;")&gt;='Parâmetros'!$B$10,AVERAGEIFS('Histórico'!$K$6:$K$305,'Histórico'!$B$6:$B$305,B1128,'Histórico'!$J$6:$J$305,"&lt;&gt;"),'Parâmetros'!$B$9))</f>
        <v/>
      </c>
      <c r="N1128" s="44">
        <f>IF(L1128="","",MAX(0,L1128*(1-M1128)))</f>
        <v/>
      </c>
      <c r="O1128" s="44">
        <f>IF(L1128="","",L1128*(1+M1128))</f>
        <v/>
      </c>
      <c r="P1128" s="44">
        <f>IF(L1128="","",IF(INDEX('Parâmetros'!$E$18:$E$117,MATCH(B1128,'Parâmetros'!$A$18:$A$117,0))="","",INDEX('Parâmetros'!$E$18:$E$117,MATCH(B1128,'Parâmetros'!$A$18:$A$117,0))+N(INDEX('Parâmetros'!$F$18:$F$117,MATCH(B1128,'Parâmetros'!$A$18:$A$117,0)))-SUMIFS($L$6:L1128,$B$6:B1128,B1128,$A$6:A1128,"&lt;="&amp;A1128)))</f>
        <v/>
      </c>
      <c r="Q1128" s="44">
        <f>IF(P1128="","",MAX(0,-P1128))</f>
        <v/>
      </c>
      <c r="R1128" s="43">
        <f>IF(B1128="","",IF(L1128="","SEM BASE",IF(P1128="","ESTOQUE NÃO INFORMADO",IF(P1128&lt;0,"RUPTURA PREVISTA",IF(D1128="Sem histórico","USAR DEMANDA INICIAL",IF(D1128="Histórico insuficiente","HISTÓRICO INSUFICIENTE","OK"))))))</f>
        <v/>
      </c>
    </row>
    <row r="1129">
      <c r="A1129" s="42">
        <f>IF(B1129="","",EDATE(EOMONTH('Parâmetros'!$B$2,0)+1,MOD(ROW()-6,12)))</f>
        <v/>
      </c>
      <c r="B112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29" s="43">
        <f>IF(B1129="","",INDEX('Parâmetros'!$B$18:$B$117,MATCH(B1129,'Parâmetros'!$A$18:$A$117,0)))</f>
        <v/>
      </c>
      <c r="D1129" s="43">
        <f>IF(B1129="","",INDEX('Parâmetros'!$I$18:$I$117,MATCH(B1129,'Parâmetros'!$A$18:$A$117,0)))</f>
        <v/>
      </c>
      <c r="E1129" s="44">
        <f>IF(B1129="","",IF(COUNTIFS('Histórico'!$B$6:$B$305,B1129,'Histórico'!$A$6:$A$305,"&gt;="&amp;EDATE(EOMONTH('Parâmetros'!$B$2,0)+1,-'Parâmetros'!$B$4),'Histórico'!$A$6:$A$305,"&lt;="&amp;'Parâmetros'!$B$2,'Histórico'!$L$6:$L$305,"OK")&gt;='Parâmetros'!$B$11,AVERAGEIFS('Histórico'!$H$6:$H$305,'Histórico'!$B$6:$B$305,B1129,'Histórico'!$A$6:$A$305,"&gt;="&amp;EDATE(EOMONTH('Parâmetros'!$B$2,0)+1,-'Parâmetros'!$B$4),'Histórico'!$A$6:$A$305,"&lt;="&amp;'Parâmetros'!$B$2,'Histórico'!$L$6:$L$305,"OK"),IF(INDEX('Parâmetros'!$G$18:$G$117,MATCH(B1129,'Parâmetros'!$A$18:$A$117,0))="","",INDEX('Parâmetros'!$G$18:$G$117,MATCH(B1129,'Parâmetros'!$A$18:$A$117,0)))))</f>
        <v/>
      </c>
      <c r="F1129" s="45">
        <f>IF(B1129="","",IF(COUNTIFS('Histórico'!$B$6:$B$305,B1129,'Histórico'!$L$6:$L$305,"OK",'Histórico'!$M$6:$M$305,MONTH(A1129),'Histórico'!$A$6:$A$305,"&lt;="&amp;'Parâmetros'!$B$2)&gt;='Parâmetros'!$B$12,MAX('Parâmetros'!$B$13,MIN('Parâmetros'!$B$14,IFERROR(AVERAGEIFS('Histórico'!$H$6:$H$305,'Histórico'!$B$6:$B$305,B1129,'Histórico'!$L$6:$L$305,"OK",'Histórico'!$M$6:$M$305,MONTH(A1129),'Histórico'!$A$6:$A$305,"&lt;="&amp;'Parâmetros'!$B$2)/AVERAGEIFS('Histórico'!$H$6:$H$305,'Histórico'!$B$6:$B$305,B1129,'Histórico'!$L$6:$L$305,"OK",'Histórico'!$A$6:$A$305,"&lt;="&amp;'Parâmetros'!$B$2),1))),1))</f>
        <v/>
      </c>
      <c r="G1129" s="45">
        <f>IF(OR(A1129="",B1129=""),"",MAX(0.1,1+SUMPRODUCT(--('Eventos'!$B$6:$B$105&lt;=EOMONTH(A1129,0)),--('Eventos'!$C$6:$C$105&gt;=A1129),--((('Eventos'!$D$6:$D$105=B1129)+('Eventos'!$D$6:$D$105="TODOS"))&gt;0),--('Eventos'!$G$6:$G$105="Ativo"),--('Eventos'!$I$6:$I$105="OK"),'Eventos'!$F$6:$F$105)))</f>
        <v/>
      </c>
      <c r="H1129" s="44">
        <f>IF(OR(B1129="",E1129=""),"",MAX(0,E1129*F1129*G1129))</f>
        <v/>
      </c>
      <c r="I1129" s="44">
        <f>IF(H1129="","",H1129*'Parâmetros'!$B$6)</f>
        <v/>
      </c>
      <c r="J1129" s="44">
        <f>IF(H1129="","",H1129*'Parâmetros'!$B$7)</f>
        <v/>
      </c>
      <c r="K1129" s="44">
        <f>IF(H1129="","",H1129*'Parâmetros'!$B$8)</f>
        <v/>
      </c>
      <c r="L1129" s="44">
        <f>IF(H1129="","",IF('Parâmetros'!$B$5="Conservador",I1129,IF('Parâmetros'!$B$5="Otimista",K1129,J1129)))</f>
        <v/>
      </c>
      <c r="M1129" s="46">
        <f>IF(B1129="","",IF(COUNTIFS('Histórico'!$B$6:$B$305,B1129,'Histórico'!$J$6:$J$305,"&lt;&gt;")&gt;='Parâmetros'!$B$10,AVERAGEIFS('Histórico'!$K$6:$K$305,'Histórico'!$B$6:$B$305,B1129,'Histórico'!$J$6:$J$305,"&lt;&gt;"),'Parâmetros'!$B$9))</f>
        <v/>
      </c>
      <c r="N1129" s="44">
        <f>IF(L1129="","",MAX(0,L1129*(1-M1129)))</f>
        <v/>
      </c>
      <c r="O1129" s="44">
        <f>IF(L1129="","",L1129*(1+M1129))</f>
        <v/>
      </c>
      <c r="P1129" s="44">
        <f>IF(L1129="","",IF(INDEX('Parâmetros'!$E$18:$E$117,MATCH(B1129,'Parâmetros'!$A$18:$A$117,0))="","",INDEX('Parâmetros'!$E$18:$E$117,MATCH(B1129,'Parâmetros'!$A$18:$A$117,0))+N(INDEX('Parâmetros'!$F$18:$F$117,MATCH(B1129,'Parâmetros'!$A$18:$A$117,0)))-SUMIFS($L$6:L1129,$B$6:B1129,B1129,$A$6:A1129,"&lt;="&amp;A1129)))</f>
        <v/>
      </c>
      <c r="Q1129" s="44">
        <f>IF(P1129="","",MAX(0,-P1129))</f>
        <v/>
      </c>
      <c r="R1129" s="43">
        <f>IF(B1129="","",IF(L1129="","SEM BASE",IF(P1129="","ESTOQUE NÃO INFORMADO",IF(P1129&lt;0,"RUPTURA PREVISTA",IF(D1129="Sem histórico","USAR DEMANDA INICIAL",IF(D1129="Histórico insuficiente","HISTÓRICO INSUFICIENTE","OK"))))))</f>
        <v/>
      </c>
    </row>
    <row r="1130">
      <c r="A1130" s="42">
        <f>IF(B1130="","",EDATE(EOMONTH('Parâmetros'!$B$2,0)+1,MOD(ROW()-6,12)))</f>
        <v/>
      </c>
      <c r="B113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30" s="43">
        <f>IF(B1130="","",INDEX('Parâmetros'!$B$18:$B$117,MATCH(B1130,'Parâmetros'!$A$18:$A$117,0)))</f>
        <v/>
      </c>
      <c r="D1130" s="43">
        <f>IF(B1130="","",INDEX('Parâmetros'!$I$18:$I$117,MATCH(B1130,'Parâmetros'!$A$18:$A$117,0)))</f>
        <v/>
      </c>
      <c r="E1130" s="44">
        <f>IF(B1130="","",IF(COUNTIFS('Histórico'!$B$6:$B$305,B1130,'Histórico'!$A$6:$A$305,"&gt;="&amp;EDATE(EOMONTH('Parâmetros'!$B$2,0)+1,-'Parâmetros'!$B$4),'Histórico'!$A$6:$A$305,"&lt;="&amp;'Parâmetros'!$B$2,'Histórico'!$L$6:$L$305,"OK")&gt;='Parâmetros'!$B$11,AVERAGEIFS('Histórico'!$H$6:$H$305,'Histórico'!$B$6:$B$305,B1130,'Histórico'!$A$6:$A$305,"&gt;="&amp;EDATE(EOMONTH('Parâmetros'!$B$2,0)+1,-'Parâmetros'!$B$4),'Histórico'!$A$6:$A$305,"&lt;="&amp;'Parâmetros'!$B$2,'Histórico'!$L$6:$L$305,"OK"),IF(INDEX('Parâmetros'!$G$18:$G$117,MATCH(B1130,'Parâmetros'!$A$18:$A$117,0))="","",INDEX('Parâmetros'!$G$18:$G$117,MATCH(B1130,'Parâmetros'!$A$18:$A$117,0)))))</f>
        <v/>
      </c>
      <c r="F1130" s="45">
        <f>IF(B1130="","",IF(COUNTIFS('Histórico'!$B$6:$B$305,B1130,'Histórico'!$L$6:$L$305,"OK",'Histórico'!$M$6:$M$305,MONTH(A1130),'Histórico'!$A$6:$A$305,"&lt;="&amp;'Parâmetros'!$B$2)&gt;='Parâmetros'!$B$12,MAX('Parâmetros'!$B$13,MIN('Parâmetros'!$B$14,IFERROR(AVERAGEIFS('Histórico'!$H$6:$H$305,'Histórico'!$B$6:$B$305,B1130,'Histórico'!$L$6:$L$305,"OK",'Histórico'!$M$6:$M$305,MONTH(A1130),'Histórico'!$A$6:$A$305,"&lt;="&amp;'Parâmetros'!$B$2)/AVERAGEIFS('Histórico'!$H$6:$H$305,'Histórico'!$B$6:$B$305,B1130,'Histórico'!$L$6:$L$305,"OK",'Histórico'!$A$6:$A$305,"&lt;="&amp;'Parâmetros'!$B$2),1))),1))</f>
        <v/>
      </c>
      <c r="G1130" s="45">
        <f>IF(OR(A1130="",B1130=""),"",MAX(0.1,1+SUMPRODUCT(--('Eventos'!$B$6:$B$105&lt;=EOMONTH(A1130,0)),--('Eventos'!$C$6:$C$105&gt;=A1130),--((('Eventos'!$D$6:$D$105=B1130)+('Eventos'!$D$6:$D$105="TODOS"))&gt;0),--('Eventos'!$G$6:$G$105="Ativo"),--('Eventos'!$I$6:$I$105="OK"),'Eventos'!$F$6:$F$105)))</f>
        <v/>
      </c>
      <c r="H1130" s="44">
        <f>IF(OR(B1130="",E1130=""),"",MAX(0,E1130*F1130*G1130))</f>
        <v/>
      </c>
      <c r="I1130" s="44">
        <f>IF(H1130="","",H1130*'Parâmetros'!$B$6)</f>
        <v/>
      </c>
      <c r="J1130" s="44">
        <f>IF(H1130="","",H1130*'Parâmetros'!$B$7)</f>
        <v/>
      </c>
      <c r="K1130" s="44">
        <f>IF(H1130="","",H1130*'Parâmetros'!$B$8)</f>
        <v/>
      </c>
      <c r="L1130" s="44">
        <f>IF(H1130="","",IF('Parâmetros'!$B$5="Conservador",I1130,IF('Parâmetros'!$B$5="Otimista",K1130,J1130)))</f>
        <v/>
      </c>
      <c r="M1130" s="46">
        <f>IF(B1130="","",IF(COUNTIFS('Histórico'!$B$6:$B$305,B1130,'Histórico'!$J$6:$J$305,"&lt;&gt;")&gt;='Parâmetros'!$B$10,AVERAGEIFS('Histórico'!$K$6:$K$305,'Histórico'!$B$6:$B$305,B1130,'Histórico'!$J$6:$J$305,"&lt;&gt;"),'Parâmetros'!$B$9))</f>
        <v/>
      </c>
      <c r="N1130" s="44">
        <f>IF(L1130="","",MAX(0,L1130*(1-M1130)))</f>
        <v/>
      </c>
      <c r="O1130" s="44">
        <f>IF(L1130="","",L1130*(1+M1130))</f>
        <v/>
      </c>
      <c r="P1130" s="44">
        <f>IF(L1130="","",IF(INDEX('Parâmetros'!$E$18:$E$117,MATCH(B1130,'Parâmetros'!$A$18:$A$117,0))="","",INDEX('Parâmetros'!$E$18:$E$117,MATCH(B1130,'Parâmetros'!$A$18:$A$117,0))+N(INDEX('Parâmetros'!$F$18:$F$117,MATCH(B1130,'Parâmetros'!$A$18:$A$117,0)))-SUMIFS($L$6:L1130,$B$6:B1130,B1130,$A$6:A1130,"&lt;="&amp;A1130)))</f>
        <v/>
      </c>
      <c r="Q1130" s="44">
        <f>IF(P1130="","",MAX(0,-P1130))</f>
        <v/>
      </c>
      <c r="R1130" s="43">
        <f>IF(B1130="","",IF(L1130="","SEM BASE",IF(P1130="","ESTOQUE NÃO INFORMADO",IF(P1130&lt;0,"RUPTURA PREVISTA",IF(D1130="Sem histórico","USAR DEMANDA INICIAL",IF(D1130="Histórico insuficiente","HISTÓRICO INSUFICIENTE","OK"))))))</f>
        <v/>
      </c>
    </row>
    <row r="1131">
      <c r="A1131" s="42">
        <f>IF(B1131="","",EDATE(EOMONTH('Parâmetros'!$B$2,0)+1,MOD(ROW()-6,12)))</f>
        <v/>
      </c>
      <c r="B113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31" s="43">
        <f>IF(B1131="","",INDEX('Parâmetros'!$B$18:$B$117,MATCH(B1131,'Parâmetros'!$A$18:$A$117,0)))</f>
        <v/>
      </c>
      <c r="D1131" s="43">
        <f>IF(B1131="","",INDEX('Parâmetros'!$I$18:$I$117,MATCH(B1131,'Parâmetros'!$A$18:$A$117,0)))</f>
        <v/>
      </c>
      <c r="E1131" s="44">
        <f>IF(B1131="","",IF(COUNTIFS('Histórico'!$B$6:$B$305,B1131,'Histórico'!$A$6:$A$305,"&gt;="&amp;EDATE(EOMONTH('Parâmetros'!$B$2,0)+1,-'Parâmetros'!$B$4),'Histórico'!$A$6:$A$305,"&lt;="&amp;'Parâmetros'!$B$2,'Histórico'!$L$6:$L$305,"OK")&gt;='Parâmetros'!$B$11,AVERAGEIFS('Histórico'!$H$6:$H$305,'Histórico'!$B$6:$B$305,B1131,'Histórico'!$A$6:$A$305,"&gt;="&amp;EDATE(EOMONTH('Parâmetros'!$B$2,0)+1,-'Parâmetros'!$B$4),'Histórico'!$A$6:$A$305,"&lt;="&amp;'Parâmetros'!$B$2,'Histórico'!$L$6:$L$305,"OK"),IF(INDEX('Parâmetros'!$G$18:$G$117,MATCH(B1131,'Parâmetros'!$A$18:$A$117,0))="","",INDEX('Parâmetros'!$G$18:$G$117,MATCH(B1131,'Parâmetros'!$A$18:$A$117,0)))))</f>
        <v/>
      </c>
      <c r="F1131" s="45">
        <f>IF(B1131="","",IF(COUNTIFS('Histórico'!$B$6:$B$305,B1131,'Histórico'!$L$6:$L$305,"OK",'Histórico'!$M$6:$M$305,MONTH(A1131),'Histórico'!$A$6:$A$305,"&lt;="&amp;'Parâmetros'!$B$2)&gt;='Parâmetros'!$B$12,MAX('Parâmetros'!$B$13,MIN('Parâmetros'!$B$14,IFERROR(AVERAGEIFS('Histórico'!$H$6:$H$305,'Histórico'!$B$6:$B$305,B1131,'Histórico'!$L$6:$L$305,"OK",'Histórico'!$M$6:$M$305,MONTH(A1131),'Histórico'!$A$6:$A$305,"&lt;="&amp;'Parâmetros'!$B$2)/AVERAGEIFS('Histórico'!$H$6:$H$305,'Histórico'!$B$6:$B$305,B1131,'Histórico'!$L$6:$L$305,"OK",'Histórico'!$A$6:$A$305,"&lt;="&amp;'Parâmetros'!$B$2),1))),1))</f>
        <v/>
      </c>
      <c r="G1131" s="45">
        <f>IF(OR(A1131="",B1131=""),"",MAX(0.1,1+SUMPRODUCT(--('Eventos'!$B$6:$B$105&lt;=EOMONTH(A1131,0)),--('Eventos'!$C$6:$C$105&gt;=A1131),--((('Eventos'!$D$6:$D$105=B1131)+('Eventos'!$D$6:$D$105="TODOS"))&gt;0),--('Eventos'!$G$6:$G$105="Ativo"),--('Eventos'!$I$6:$I$105="OK"),'Eventos'!$F$6:$F$105)))</f>
        <v/>
      </c>
      <c r="H1131" s="44">
        <f>IF(OR(B1131="",E1131=""),"",MAX(0,E1131*F1131*G1131))</f>
        <v/>
      </c>
      <c r="I1131" s="44">
        <f>IF(H1131="","",H1131*'Parâmetros'!$B$6)</f>
        <v/>
      </c>
      <c r="J1131" s="44">
        <f>IF(H1131="","",H1131*'Parâmetros'!$B$7)</f>
        <v/>
      </c>
      <c r="K1131" s="44">
        <f>IF(H1131="","",H1131*'Parâmetros'!$B$8)</f>
        <v/>
      </c>
      <c r="L1131" s="44">
        <f>IF(H1131="","",IF('Parâmetros'!$B$5="Conservador",I1131,IF('Parâmetros'!$B$5="Otimista",K1131,J1131)))</f>
        <v/>
      </c>
      <c r="M1131" s="46">
        <f>IF(B1131="","",IF(COUNTIFS('Histórico'!$B$6:$B$305,B1131,'Histórico'!$J$6:$J$305,"&lt;&gt;")&gt;='Parâmetros'!$B$10,AVERAGEIFS('Histórico'!$K$6:$K$305,'Histórico'!$B$6:$B$305,B1131,'Histórico'!$J$6:$J$305,"&lt;&gt;"),'Parâmetros'!$B$9))</f>
        <v/>
      </c>
      <c r="N1131" s="44">
        <f>IF(L1131="","",MAX(0,L1131*(1-M1131)))</f>
        <v/>
      </c>
      <c r="O1131" s="44">
        <f>IF(L1131="","",L1131*(1+M1131))</f>
        <v/>
      </c>
      <c r="P1131" s="44">
        <f>IF(L1131="","",IF(INDEX('Parâmetros'!$E$18:$E$117,MATCH(B1131,'Parâmetros'!$A$18:$A$117,0))="","",INDEX('Parâmetros'!$E$18:$E$117,MATCH(B1131,'Parâmetros'!$A$18:$A$117,0))+N(INDEX('Parâmetros'!$F$18:$F$117,MATCH(B1131,'Parâmetros'!$A$18:$A$117,0)))-SUMIFS($L$6:L1131,$B$6:B1131,B1131,$A$6:A1131,"&lt;="&amp;A1131)))</f>
        <v/>
      </c>
      <c r="Q1131" s="44">
        <f>IF(P1131="","",MAX(0,-P1131))</f>
        <v/>
      </c>
      <c r="R1131" s="43">
        <f>IF(B1131="","",IF(L1131="","SEM BASE",IF(P1131="","ESTOQUE NÃO INFORMADO",IF(P1131&lt;0,"RUPTURA PREVISTA",IF(D1131="Sem histórico","USAR DEMANDA INICIAL",IF(D1131="Histórico insuficiente","HISTÓRICO INSUFICIENTE","OK"))))))</f>
        <v/>
      </c>
    </row>
    <row r="1132">
      <c r="A1132" s="42">
        <f>IF(B1132="","",EDATE(EOMONTH('Parâmetros'!$B$2,0)+1,MOD(ROW()-6,12)))</f>
        <v/>
      </c>
      <c r="B113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32" s="43">
        <f>IF(B1132="","",INDEX('Parâmetros'!$B$18:$B$117,MATCH(B1132,'Parâmetros'!$A$18:$A$117,0)))</f>
        <v/>
      </c>
      <c r="D1132" s="43">
        <f>IF(B1132="","",INDEX('Parâmetros'!$I$18:$I$117,MATCH(B1132,'Parâmetros'!$A$18:$A$117,0)))</f>
        <v/>
      </c>
      <c r="E1132" s="44">
        <f>IF(B1132="","",IF(COUNTIFS('Histórico'!$B$6:$B$305,B1132,'Histórico'!$A$6:$A$305,"&gt;="&amp;EDATE(EOMONTH('Parâmetros'!$B$2,0)+1,-'Parâmetros'!$B$4),'Histórico'!$A$6:$A$305,"&lt;="&amp;'Parâmetros'!$B$2,'Histórico'!$L$6:$L$305,"OK")&gt;='Parâmetros'!$B$11,AVERAGEIFS('Histórico'!$H$6:$H$305,'Histórico'!$B$6:$B$305,B1132,'Histórico'!$A$6:$A$305,"&gt;="&amp;EDATE(EOMONTH('Parâmetros'!$B$2,0)+1,-'Parâmetros'!$B$4),'Histórico'!$A$6:$A$305,"&lt;="&amp;'Parâmetros'!$B$2,'Histórico'!$L$6:$L$305,"OK"),IF(INDEX('Parâmetros'!$G$18:$G$117,MATCH(B1132,'Parâmetros'!$A$18:$A$117,0))="","",INDEX('Parâmetros'!$G$18:$G$117,MATCH(B1132,'Parâmetros'!$A$18:$A$117,0)))))</f>
        <v/>
      </c>
      <c r="F1132" s="45">
        <f>IF(B1132="","",IF(COUNTIFS('Histórico'!$B$6:$B$305,B1132,'Histórico'!$L$6:$L$305,"OK",'Histórico'!$M$6:$M$305,MONTH(A1132),'Histórico'!$A$6:$A$305,"&lt;="&amp;'Parâmetros'!$B$2)&gt;='Parâmetros'!$B$12,MAX('Parâmetros'!$B$13,MIN('Parâmetros'!$B$14,IFERROR(AVERAGEIFS('Histórico'!$H$6:$H$305,'Histórico'!$B$6:$B$305,B1132,'Histórico'!$L$6:$L$305,"OK",'Histórico'!$M$6:$M$305,MONTH(A1132),'Histórico'!$A$6:$A$305,"&lt;="&amp;'Parâmetros'!$B$2)/AVERAGEIFS('Histórico'!$H$6:$H$305,'Histórico'!$B$6:$B$305,B1132,'Histórico'!$L$6:$L$305,"OK",'Histórico'!$A$6:$A$305,"&lt;="&amp;'Parâmetros'!$B$2),1))),1))</f>
        <v/>
      </c>
      <c r="G1132" s="45">
        <f>IF(OR(A1132="",B1132=""),"",MAX(0.1,1+SUMPRODUCT(--('Eventos'!$B$6:$B$105&lt;=EOMONTH(A1132,0)),--('Eventos'!$C$6:$C$105&gt;=A1132),--((('Eventos'!$D$6:$D$105=B1132)+('Eventos'!$D$6:$D$105="TODOS"))&gt;0),--('Eventos'!$G$6:$G$105="Ativo"),--('Eventos'!$I$6:$I$105="OK"),'Eventos'!$F$6:$F$105)))</f>
        <v/>
      </c>
      <c r="H1132" s="44">
        <f>IF(OR(B1132="",E1132=""),"",MAX(0,E1132*F1132*G1132))</f>
        <v/>
      </c>
      <c r="I1132" s="44">
        <f>IF(H1132="","",H1132*'Parâmetros'!$B$6)</f>
        <v/>
      </c>
      <c r="J1132" s="44">
        <f>IF(H1132="","",H1132*'Parâmetros'!$B$7)</f>
        <v/>
      </c>
      <c r="K1132" s="44">
        <f>IF(H1132="","",H1132*'Parâmetros'!$B$8)</f>
        <v/>
      </c>
      <c r="L1132" s="44">
        <f>IF(H1132="","",IF('Parâmetros'!$B$5="Conservador",I1132,IF('Parâmetros'!$B$5="Otimista",K1132,J1132)))</f>
        <v/>
      </c>
      <c r="M1132" s="46">
        <f>IF(B1132="","",IF(COUNTIFS('Histórico'!$B$6:$B$305,B1132,'Histórico'!$J$6:$J$305,"&lt;&gt;")&gt;='Parâmetros'!$B$10,AVERAGEIFS('Histórico'!$K$6:$K$305,'Histórico'!$B$6:$B$305,B1132,'Histórico'!$J$6:$J$305,"&lt;&gt;"),'Parâmetros'!$B$9))</f>
        <v/>
      </c>
      <c r="N1132" s="44">
        <f>IF(L1132="","",MAX(0,L1132*(1-M1132)))</f>
        <v/>
      </c>
      <c r="O1132" s="44">
        <f>IF(L1132="","",L1132*(1+M1132))</f>
        <v/>
      </c>
      <c r="P1132" s="44">
        <f>IF(L1132="","",IF(INDEX('Parâmetros'!$E$18:$E$117,MATCH(B1132,'Parâmetros'!$A$18:$A$117,0))="","",INDEX('Parâmetros'!$E$18:$E$117,MATCH(B1132,'Parâmetros'!$A$18:$A$117,0))+N(INDEX('Parâmetros'!$F$18:$F$117,MATCH(B1132,'Parâmetros'!$A$18:$A$117,0)))-SUMIFS($L$6:L1132,$B$6:B1132,B1132,$A$6:A1132,"&lt;="&amp;A1132)))</f>
        <v/>
      </c>
      <c r="Q1132" s="44">
        <f>IF(P1132="","",MAX(0,-P1132))</f>
        <v/>
      </c>
      <c r="R1132" s="43">
        <f>IF(B1132="","",IF(L1132="","SEM BASE",IF(P1132="","ESTOQUE NÃO INFORMADO",IF(P1132&lt;0,"RUPTURA PREVISTA",IF(D1132="Sem histórico","USAR DEMANDA INICIAL",IF(D1132="Histórico insuficiente","HISTÓRICO INSUFICIENTE","OK"))))))</f>
        <v/>
      </c>
    </row>
    <row r="1133">
      <c r="A1133" s="42">
        <f>IF(B1133="","",EDATE(EOMONTH('Parâmetros'!$B$2,0)+1,MOD(ROW()-6,12)))</f>
        <v/>
      </c>
      <c r="B113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33" s="43">
        <f>IF(B1133="","",INDEX('Parâmetros'!$B$18:$B$117,MATCH(B1133,'Parâmetros'!$A$18:$A$117,0)))</f>
        <v/>
      </c>
      <c r="D1133" s="43">
        <f>IF(B1133="","",INDEX('Parâmetros'!$I$18:$I$117,MATCH(B1133,'Parâmetros'!$A$18:$A$117,0)))</f>
        <v/>
      </c>
      <c r="E1133" s="44">
        <f>IF(B1133="","",IF(COUNTIFS('Histórico'!$B$6:$B$305,B1133,'Histórico'!$A$6:$A$305,"&gt;="&amp;EDATE(EOMONTH('Parâmetros'!$B$2,0)+1,-'Parâmetros'!$B$4),'Histórico'!$A$6:$A$305,"&lt;="&amp;'Parâmetros'!$B$2,'Histórico'!$L$6:$L$305,"OK")&gt;='Parâmetros'!$B$11,AVERAGEIFS('Histórico'!$H$6:$H$305,'Histórico'!$B$6:$B$305,B1133,'Histórico'!$A$6:$A$305,"&gt;="&amp;EDATE(EOMONTH('Parâmetros'!$B$2,0)+1,-'Parâmetros'!$B$4),'Histórico'!$A$6:$A$305,"&lt;="&amp;'Parâmetros'!$B$2,'Histórico'!$L$6:$L$305,"OK"),IF(INDEX('Parâmetros'!$G$18:$G$117,MATCH(B1133,'Parâmetros'!$A$18:$A$117,0))="","",INDEX('Parâmetros'!$G$18:$G$117,MATCH(B1133,'Parâmetros'!$A$18:$A$117,0)))))</f>
        <v/>
      </c>
      <c r="F1133" s="45">
        <f>IF(B1133="","",IF(COUNTIFS('Histórico'!$B$6:$B$305,B1133,'Histórico'!$L$6:$L$305,"OK",'Histórico'!$M$6:$M$305,MONTH(A1133),'Histórico'!$A$6:$A$305,"&lt;="&amp;'Parâmetros'!$B$2)&gt;='Parâmetros'!$B$12,MAX('Parâmetros'!$B$13,MIN('Parâmetros'!$B$14,IFERROR(AVERAGEIFS('Histórico'!$H$6:$H$305,'Histórico'!$B$6:$B$305,B1133,'Histórico'!$L$6:$L$305,"OK",'Histórico'!$M$6:$M$305,MONTH(A1133),'Histórico'!$A$6:$A$305,"&lt;="&amp;'Parâmetros'!$B$2)/AVERAGEIFS('Histórico'!$H$6:$H$305,'Histórico'!$B$6:$B$305,B1133,'Histórico'!$L$6:$L$305,"OK",'Histórico'!$A$6:$A$305,"&lt;="&amp;'Parâmetros'!$B$2),1))),1))</f>
        <v/>
      </c>
      <c r="G1133" s="45">
        <f>IF(OR(A1133="",B1133=""),"",MAX(0.1,1+SUMPRODUCT(--('Eventos'!$B$6:$B$105&lt;=EOMONTH(A1133,0)),--('Eventos'!$C$6:$C$105&gt;=A1133),--((('Eventos'!$D$6:$D$105=B1133)+('Eventos'!$D$6:$D$105="TODOS"))&gt;0),--('Eventos'!$G$6:$G$105="Ativo"),--('Eventos'!$I$6:$I$105="OK"),'Eventos'!$F$6:$F$105)))</f>
        <v/>
      </c>
      <c r="H1133" s="44">
        <f>IF(OR(B1133="",E1133=""),"",MAX(0,E1133*F1133*G1133))</f>
        <v/>
      </c>
      <c r="I1133" s="44">
        <f>IF(H1133="","",H1133*'Parâmetros'!$B$6)</f>
        <v/>
      </c>
      <c r="J1133" s="44">
        <f>IF(H1133="","",H1133*'Parâmetros'!$B$7)</f>
        <v/>
      </c>
      <c r="K1133" s="44">
        <f>IF(H1133="","",H1133*'Parâmetros'!$B$8)</f>
        <v/>
      </c>
      <c r="L1133" s="44">
        <f>IF(H1133="","",IF('Parâmetros'!$B$5="Conservador",I1133,IF('Parâmetros'!$B$5="Otimista",K1133,J1133)))</f>
        <v/>
      </c>
      <c r="M1133" s="46">
        <f>IF(B1133="","",IF(COUNTIFS('Histórico'!$B$6:$B$305,B1133,'Histórico'!$J$6:$J$305,"&lt;&gt;")&gt;='Parâmetros'!$B$10,AVERAGEIFS('Histórico'!$K$6:$K$305,'Histórico'!$B$6:$B$305,B1133,'Histórico'!$J$6:$J$305,"&lt;&gt;"),'Parâmetros'!$B$9))</f>
        <v/>
      </c>
      <c r="N1133" s="44">
        <f>IF(L1133="","",MAX(0,L1133*(1-M1133)))</f>
        <v/>
      </c>
      <c r="O1133" s="44">
        <f>IF(L1133="","",L1133*(1+M1133))</f>
        <v/>
      </c>
      <c r="P1133" s="44">
        <f>IF(L1133="","",IF(INDEX('Parâmetros'!$E$18:$E$117,MATCH(B1133,'Parâmetros'!$A$18:$A$117,0))="","",INDEX('Parâmetros'!$E$18:$E$117,MATCH(B1133,'Parâmetros'!$A$18:$A$117,0))+N(INDEX('Parâmetros'!$F$18:$F$117,MATCH(B1133,'Parâmetros'!$A$18:$A$117,0)))-SUMIFS($L$6:L1133,$B$6:B1133,B1133,$A$6:A1133,"&lt;="&amp;A1133)))</f>
        <v/>
      </c>
      <c r="Q1133" s="44">
        <f>IF(P1133="","",MAX(0,-P1133))</f>
        <v/>
      </c>
      <c r="R1133" s="43">
        <f>IF(B1133="","",IF(L1133="","SEM BASE",IF(P1133="","ESTOQUE NÃO INFORMADO",IF(P1133&lt;0,"RUPTURA PREVISTA",IF(D1133="Sem histórico","USAR DEMANDA INICIAL",IF(D1133="Histórico insuficiente","HISTÓRICO INSUFICIENTE","OK"))))))</f>
        <v/>
      </c>
    </row>
    <row r="1134">
      <c r="A1134" s="42">
        <f>IF(B1134="","",EDATE(EOMONTH('Parâmetros'!$B$2,0)+1,MOD(ROW()-6,12)))</f>
        <v/>
      </c>
      <c r="B113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34" s="43">
        <f>IF(B1134="","",INDEX('Parâmetros'!$B$18:$B$117,MATCH(B1134,'Parâmetros'!$A$18:$A$117,0)))</f>
        <v/>
      </c>
      <c r="D1134" s="43">
        <f>IF(B1134="","",INDEX('Parâmetros'!$I$18:$I$117,MATCH(B1134,'Parâmetros'!$A$18:$A$117,0)))</f>
        <v/>
      </c>
      <c r="E1134" s="44">
        <f>IF(B1134="","",IF(COUNTIFS('Histórico'!$B$6:$B$305,B1134,'Histórico'!$A$6:$A$305,"&gt;="&amp;EDATE(EOMONTH('Parâmetros'!$B$2,0)+1,-'Parâmetros'!$B$4),'Histórico'!$A$6:$A$305,"&lt;="&amp;'Parâmetros'!$B$2,'Histórico'!$L$6:$L$305,"OK")&gt;='Parâmetros'!$B$11,AVERAGEIFS('Histórico'!$H$6:$H$305,'Histórico'!$B$6:$B$305,B1134,'Histórico'!$A$6:$A$305,"&gt;="&amp;EDATE(EOMONTH('Parâmetros'!$B$2,0)+1,-'Parâmetros'!$B$4),'Histórico'!$A$6:$A$305,"&lt;="&amp;'Parâmetros'!$B$2,'Histórico'!$L$6:$L$305,"OK"),IF(INDEX('Parâmetros'!$G$18:$G$117,MATCH(B1134,'Parâmetros'!$A$18:$A$117,0))="","",INDEX('Parâmetros'!$G$18:$G$117,MATCH(B1134,'Parâmetros'!$A$18:$A$117,0)))))</f>
        <v/>
      </c>
      <c r="F1134" s="45">
        <f>IF(B1134="","",IF(COUNTIFS('Histórico'!$B$6:$B$305,B1134,'Histórico'!$L$6:$L$305,"OK",'Histórico'!$M$6:$M$305,MONTH(A1134),'Histórico'!$A$6:$A$305,"&lt;="&amp;'Parâmetros'!$B$2)&gt;='Parâmetros'!$B$12,MAX('Parâmetros'!$B$13,MIN('Parâmetros'!$B$14,IFERROR(AVERAGEIFS('Histórico'!$H$6:$H$305,'Histórico'!$B$6:$B$305,B1134,'Histórico'!$L$6:$L$305,"OK",'Histórico'!$M$6:$M$305,MONTH(A1134),'Histórico'!$A$6:$A$305,"&lt;="&amp;'Parâmetros'!$B$2)/AVERAGEIFS('Histórico'!$H$6:$H$305,'Histórico'!$B$6:$B$305,B1134,'Histórico'!$L$6:$L$305,"OK",'Histórico'!$A$6:$A$305,"&lt;="&amp;'Parâmetros'!$B$2),1))),1))</f>
        <v/>
      </c>
      <c r="G1134" s="45">
        <f>IF(OR(A1134="",B1134=""),"",MAX(0.1,1+SUMPRODUCT(--('Eventos'!$B$6:$B$105&lt;=EOMONTH(A1134,0)),--('Eventos'!$C$6:$C$105&gt;=A1134),--((('Eventos'!$D$6:$D$105=B1134)+('Eventos'!$D$6:$D$105="TODOS"))&gt;0),--('Eventos'!$G$6:$G$105="Ativo"),--('Eventos'!$I$6:$I$105="OK"),'Eventos'!$F$6:$F$105)))</f>
        <v/>
      </c>
      <c r="H1134" s="44">
        <f>IF(OR(B1134="",E1134=""),"",MAX(0,E1134*F1134*G1134))</f>
        <v/>
      </c>
      <c r="I1134" s="44">
        <f>IF(H1134="","",H1134*'Parâmetros'!$B$6)</f>
        <v/>
      </c>
      <c r="J1134" s="44">
        <f>IF(H1134="","",H1134*'Parâmetros'!$B$7)</f>
        <v/>
      </c>
      <c r="K1134" s="44">
        <f>IF(H1134="","",H1134*'Parâmetros'!$B$8)</f>
        <v/>
      </c>
      <c r="L1134" s="44">
        <f>IF(H1134="","",IF('Parâmetros'!$B$5="Conservador",I1134,IF('Parâmetros'!$B$5="Otimista",K1134,J1134)))</f>
        <v/>
      </c>
      <c r="M1134" s="46">
        <f>IF(B1134="","",IF(COUNTIFS('Histórico'!$B$6:$B$305,B1134,'Histórico'!$J$6:$J$305,"&lt;&gt;")&gt;='Parâmetros'!$B$10,AVERAGEIFS('Histórico'!$K$6:$K$305,'Histórico'!$B$6:$B$305,B1134,'Histórico'!$J$6:$J$305,"&lt;&gt;"),'Parâmetros'!$B$9))</f>
        <v/>
      </c>
      <c r="N1134" s="44">
        <f>IF(L1134="","",MAX(0,L1134*(1-M1134)))</f>
        <v/>
      </c>
      <c r="O1134" s="44">
        <f>IF(L1134="","",L1134*(1+M1134))</f>
        <v/>
      </c>
      <c r="P1134" s="44">
        <f>IF(L1134="","",IF(INDEX('Parâmetros'!$E$18:$E$117,MATCH(B1134,'Parâmetros'!$A$18:$A$117,0))="","",INDEX('Parâmetros'!$E$18:$E$117,MATCH(B1134,'Parâmetros'!$A$18:$A$117,0))+N(INDEX('Parâmetros'!$F$18:$F$117,MATCH(B1134,'Parâmetros'!$A$18:$A$117,0)))-SUMIFS($L$6:L1134,$B$6:B1134,B1134,$A$6:A1134,"&lt;="&amp;A1134)))</f>
        <v/>
      </c>
      <c r="Q1134" s="44">
        <f>IF(P1134="","",MAX(0,-P1134))</f>
        <v/>
      </c>
      <c r="R1134" s="43">
        <f>IF(B1134="","",IF(L1134="","SEM BASE",IF(P1134="","ESTOQUE NÃO INFORMADO",IF(P1134&lt;0,"RUPTURA PREVISTA",IF(D1134="Sem histórico","USAR DEMANDA INICIAL",IF(D1134="Histórico insuficiente","HISTÓRICO INSUFICIENTE","OK"))))))</f>
        <v/>
      </c>
    </row>
    <row r="1135">
      <c r="A1135" s="42">
        <f>IF(B1135="","",EDATE(EOMONTH('Parâmetros'!$B$2,0)+1,MOD(ROW()-6,12)))</f>
        <v/>
      </c>
      <c r="B113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35" s="43">
        <f>IF(B1135="","",INDEX('Parâmetros'!$B$18:$B$117,MATCH(B1135,'Parâmetros'!$A$18:$A$117,0)))</f>
        <v/>
      </c>
      <c r="D1135" s="43">
        <f>IF(B1135="","",INDEX('Parâmetros'!$I$18:$I$117,MATCH(B1135,'Parâmetros'!$A$18:$A$117,0)))</f>
        <v/>
      </c>
      <c r="E1135" s="44">
        <f>IF(B1135="","",IF(COUNTIFS('Histórico'!$B$6:$B$305,B1135,'Histórico'!$A$6:$A$305,"&gt;="&amp;EDATE(EOMONTH('Parâmetros'!$B$2,0)+1,-'Parâmetros'!$B$4),'Histórico'!$A$6:$A$305,"&lt;="&amp;'Parâmetros'!$B$2,'Histórico'!$L$6:$L$305,"OK")&gt;='Parâmetros'!$B$11,AVERAGEIFS('Histórico'!$H$6:$H$305,'Histórico'!$B$6:$B$305,B1135,'Histórico'!$A$6:$A$305,"&gt;="&amp;EDATE(EOMONTH('Parâmetros'!$B$2,0)+1,-'Parâmetros'!$B$4),'Histórico'!$A$6:$A$305,"&lt;="&amp;'Parâmetros'!$B$2,'Histórico'!$L$6:$L$305,"OK"),IF(INDEX('Parâmetros'!$G$18:$G$117,MATCH(B1135,'Parâmetros'!$A$18:$A$117,0))="","",INDEX('Parâmetros'!$G$18:$G$117,MATCH(B1135,'Parâmetros'!$A$18:$A$117,0)))))</f>
        <v/>
      </c>
      <c r="F1135" s="45">
        <f>IF(B1135="","",IF(COUNTIFS('Histórico'!$B$6:$B$305,B1135,'Histórico'!$L$6:$L$305,"OK",'Histórico'!$M$6:$M$305,MONTH(A1135),'Histórico'!$A$6:$A$305,"&lt;="&amp;'Parâmetros'!$B$2)&gt;='Parâmetros'!$B$12,MAX('Parâmetros'!$B$13,MIN('Parâmetros'!$B$14,IFERROR(AVERAGEIFS('Histórico'!$H$6:$H$305,'Histórico'!$B$6:$B$305,B1135,'Histórico'!$L$6:$L$305,"OK",'Histórico'!$M$6:$M$305,MONTH(A1135),'Histórico'!$A$6:$A$305,"&lt;="&amp;'Parâmetros'!$B$2)/AVERAGEIFS('Histórico'!$H$6:$H$305,'Histórico'!$B$6:$B$305,B1135,'Histórico'!$L$6:$L$305,"OK",'Histórico'!$A$6:$A$305,"&lt;="&amp;'Parâmetros'!$B$2),1))),1))</f>
        <v/>
      </c>
      <c r="G1135" s="45">
        <f>IF(OR(A1135="",B1135=""),"",MAX(0.1,1+SUMPRODUCT(--('Eventos'!$B$6:$B$105&lt;=EOMONTH(A1135,0)),--('Eventos'!$C$6:$C$105&gt;=A1135),--((('Eventos'!$D$6:$D$105=B1135)+('Eventos'!$D$6:$D$105="TODOS"))&gt;0),--('Eventos'!$G$6:$G$105="Ativo"),--('Eventos'!$I$6:$I$105="OK"),'Eventos'!$F$6:$F$105)))</f>
        <v/>
      </c>
      <c r="H1135" s="44">
        <f>IF(OR(B1135="",E1135=""),"",MAX(0,E1135*F1135*G1135))</f>
        <v/>
      </c>
      <c r="I1135" s="44">
        <f>IF(H1135="","",H1135*'Parâmetros'!$B$6)</f>
        <v/>
      </c>
      <c r="J1135" s="44">
        <f>IF(H1135="","",H1135*'Parâmetros'!$B$7)</f>
        <v/>
      </c>
      <c r="K1135" s="44">
        <f>IF(H1135="","",H1135*'Parâmetros'!$B$8)</f>
        <v/>
      </c>
      <c r="L1135" s="44">
        <f>IF(H1135="","",IF('Parâmetros'!$B$5="Conservador",I1135,IF('Parâmetros'!$B$5="Otimista",K1135,J1135)))</f>
        <v/>
      </c>
      <c r="M1135" s="46">
        <f>IF(B1135="","",IF(COUNTIFS('Histórico'!$B$6:$B$305,B1135,'Histórico'!$J$6:$J$305,"&lt;&gt;")&gt;='Parâmetros'!$B$10,AVERAGEIFS('Histórico'!$K$6:$K$305,'Histórico'!$B$6:$B$305,B1135,'Histórico'!$J$6:$J$305,"&lt;&gt;"),'Parâmetros'!$B$9))</f>
        <v/>
      </c>
      <c r="N1135" s="44">
        <f>IF(L1135="","",MAX(0,L1135*(1-M1135)))</f>
        <v/>
      </c>
      <c r="O1135" s="44">
        <f>IF(L1135="","",L1135*(1+M1135))</f>
        <v/>
      </c>
      <c r="P1135" s="44">
        <f>IF(L1135="","",IF(INDEX('Parâmetros'!$E$18:$E$117,MATCH(B1135,'Parâmetros'!$A$18:$A$117,0))="","",INDEX('Parâmetros'!$E$18:$E$117,MATCH(B1135,'Parâmetros'!$A$18:$A$117,0))+N(INDEX('Parâmetros'!$F$18:$F$117,MATCH(B1135,'Parâmetros'!$A$18:$A$117,0)))-SUMIFS($L$6:L1135,$B$6:B1135,B1135,$A$6:A1135,"&lt;="&amp;A1135)))</f>
        <v/>
      </c>
      <c r="Q1135" s="44">
        <f>IF(P1135="","",MAX(0,-P1135))</f>
        <v/>
      </c>
      <c r="R1135" s="43">
        <f>IF(B1135="","",IF(L1135="","SEM BASE",IF(P1135="","ESTOQUE NÃO INFORMADO",IF(P1135&lt;0,"RUPTURA PREVISTA",IF(D1135="Sem histórico","USAR DEMANDA INICIAL",IF(D1135="Histórico insuficiente","HISTÓRICO INSUFICIENTE","OK"))))))</f>
        <v/>
      </c>
    </row>
    <row r="1136">
      <c r="A1136" s="42">
        <f>IF(B1136="","",EDATE(EOMONTH('Parâmetros'!$B$2,0)+1,MOD(ROW()-6,12)))</f>
        <v/>
      </c>
      <c r="B113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36" s="43">
        <f>IF(B1136="","",INDEX('Parâmetros'!$B$18:$B$117,MATCH(B1136,'Parâmetros'!$A$18:$A$117,0)))</f>
        <v/>
      </c>
      <c r="D1136" s="43">
        <f>IF(B1136="","",INDEX('Parâmetros'!$I$18:$I$117,MATCH(B1136,'Parâmetros'!$A$18:$A$117,0)))</f>
        <v/>
      </c>
      <c r="E1136" s="44">
        <f>IF(B1136="","",IF(COUNTIFS('Histórico'!$B$6:$B$305,B1136,'Histórico'!$A$6:$A$305,"&gt;="&amp;EDATE(EOMONTH('Parâmetros'!$B$2,0)+1,-'Parâmetros'!$B$4),'Histórico'!$A$6:$A$305,"&lt;="&amp;'Parâmetros'!$B$2,'Histórico'!$L$6:$L$305,"OK")&gt;='Parâmetros'!$B$11,AVERAGEIFS('Histórico'!$H$6:$H$305,'Histórico'!$B$6:$B$305,B1136,'Histórico'!$A$6:$A$305,"&gt;="&amp;EDATE(EOMONTH('Parâmetros'!$B$2,0)+1,-'Parâmetros'!$B$4),'Histórico'!$A$6:$A$305,"&lt;="&amp;'Parâmetros'!$B$2,'Histórico'!$L$6:$L$305,"OK"),IF(INDEX('Parâmetros'!$G$18:$G$117,MATCH(B1136,'Parâmetros'!$A$18:$A$117,0))="","",INDEX('Parâmetros'!$G$18:$G$117,MATCH(B1136,'Parâmetros'!$A$18:$A$117,0)))))</f>
        <v/>
      </c>
      <c r="F1136" s="45">
        <f>IF(B1136="","",IF(COUNTIFS('Histórico'!$B$6:$B$305,B1136,'Histórico'!$L$6:$L$305,"OK",'Histórico'!$M$6:$M$305,MONTH(A1136),'Histórico'!$A$6:$A$305,"&lt;="&amp;'Parâmetros'!$B$2)&gt;='Parâmetros'!$B$12,MAX('Parâmetros'!$B$13,MIN('Parâmetros'!$B$14,IFERROR(AVERAGEIFS('Histórico'!$H$6:$H$305,'Histórico'!$B$6:$B$305,B1136,'Histórico'!$L$6:$L$305,"OK",'Histórico'!$M$6:$M$305,MONTH(A1136),'Histórico'!$A$6:$A$305,"&lt;="&amp;'Parâmetros'!$B$2)/AVERAGEIFS('Histórico'!$H$6:$H$305,'Histórico'!$B$6:$B$305,B1136,'Histórico'!$L$6:$L$305,"OK",'Histórico'!$A$6:$A$305,"&lt;="&amp;'Parâmetros'!$B$2),1))),1))</f>
        <v/>
      </c>
      <c r="G1136" s="45">
        <f>IF(OR(A1136="",B1136=""),"",MAX(0.1,1+SUMPRODUCT(--('Eventos'!$B$6:$B$105&lt;=EOMONTH(A1136,0)),--('Eventos'!$C$6:$C$105&gt;=A1136),--((('Eventos'!$D$6:$D$105=B1136)+('Eventos'!$D$6:$D$105="TODOS"))&gt;0),--('Eventos'!$G$6:$G$105="Ativo"),--('Eventos'!$I$6:$I$105="OK"),'Eventos'!$F$6:$F$105)))</f>
        <v/>
      </c>
      <c r="H1136" s="44">
        <f>IF(OR(B1136="",E1136=""),"",MAX(0,E1136*F1136*G1136))</f>
        <v/>
      </c>
      <c r="I1136" s="44">
        <f>IF(H1136="","",H1136*'Parâmetros'!$B$6)</f>
        <v/>
      </c>
      <c r="J1136" s="44">
        <f>IF(H1136="","",H1136*'Parâmetros'!$B$7)</f>
        <v/>
      </c>
      <c r="K1136" s="44">
        <f>IF(H1136="","",H1136*'Parâmetros'!$B$8)</f>
        <v/>
      </c>
      <c r="L1136" s="44">
        <f>IF(H1136="","",IF('Parâmetros'!$B$5="Conservador",I1136,IF('Parâmetros'!$B$5="Otimista",K1136,J1136)))</f>
        <v/>
      </c>
      <c r="M1136" s="46">
        <f>IF(B1136="","",IF(COUNTIFS('Histórico'!$B$6:$B$305,B1136,'Histórico'!$J$6:$J$305,"&lt;&gt;")&gt;='Parâmetros'!$B$10,AVERAGEIFS('Histórico'!$K$6:$K$305,'Histórico'!$B$6:$B$305,B1136,'Histórico'!$J$6:$J$305,"&lt;&gt;"),'Parâmetros'!$B$9))</f>
        <v/>
      </c>
      <c r="N1136" s="44">
        <f>IF(L1136="","",MAX(0,L1136*(1-M1136)))</f>
        <v/>
      </c>
      <c r="O1136" s="44">
        <f>IF(L1136="","",L1136*(1+M1136))</f>
        <v/>
      </c>
      <c r="P1136" s="44">
        <f>IF(L1136="","",IF(INDEX('Parâmetros'!$E$18:$E$117,MATCH(B1136,'Parâmetros'!$A$18:$A$117,0))="","",INDEX('Parâmetros'!$E$18:$E$117,MATCH(B1136,'Parâmetros'!$A$18:$A$117,0))+N(INDEX('Parâmetros'!$F$18:$F$117,MATCH(B1136,'Parâmetros'!$A$18:$A$117,0)))-SUMIFS($L$6:L1136,$B$6:B1136,B1136,$A$6:A1136,"&lt;="&amp;A1136)))</f>
        <v/>
      </c>
      <c r="Q1136" s="44">
        <f>IF(P1136="","",MAX(0,-P1136))</f>
        <v/>
      </c>
      <c r="R1136" s="43">
        <f>IF(B1136="","",IF(L1136="","SEM BASE",IF(P1136="","ESTOQUE NÃO INFORMADO",IF(P1136&lt;0,"RUPTURA PREVISTA",IF(D1136="Sem histórico","USAR DEMANDA INICIAL",IF(D1136="Histórico insuficiente","HISTÓRICO INSUFICIENTE","OK"))))))</f>
        <v/>
      </c>
    </row>
    <row r="1137">
      <c r="A1137" s="42">
        <f>IF(B1137="","",EDATE(EOMONTH('Parâmetros'!$B$2,0)+1,MOD(ROW()-6,12)))</f>
        <v/>
      </c>
      <c r="B113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37" s="43">
        <f>IF(B1137="","",INDEX('Parâmetros'!$B$18:$B$117,MATCH(B1137,'Parâmetros'!$A$18:$A$117,0)))</f>
        <v/>
      </c>
      <c r="D1137" s="43">
        <f>IF(B1137="","",INDEX('Parâmetros'!$I$18:$I$117,MATCH(B1137,'Parâmetros'!$A$18:$A$117,0)))</f>
        <v/>
      </c>
      <c r="E1137" s="44">
        <f>IF(B1137="","",IF(COUNTIFS('Histórico'!$B$6:$B$305,B1137,'Histórico'!$A$6:$A$305,"&gt;="&amp;EDATE(EOMONTH('Parâmetros'!$B$2,0)+1,-'Parâmetros'!$B$4),'Histórico'!$A$6:$A$305,"&lt;="&amp;'Parâmetros'!$B$2,'Histórico'!$L$6:$L$305,"OK")&gt;='Parâmetros'!$B$11,AVERAGEIFS('Histórico'!$H$6:$H$305,'Histórico'!$B$6:$B$305,B1137,'Histórico'!$A$6:$A$305,"&gt;="&amp;EDATE(EOMONTH('Parâmetros'!$B$2,0)+1,-'Parâmetros'!$B$4),'Histórico'!$A$6:$A$305,"&lt;="&amp;'Parâmetros'!$B$2,'Histórico'!$L$6:$L$305,"OK"),IF(INDEX('Parâmetros'!$G$18:$G$117,MATCH(B1137,'Parâmetros'!$A$18:$A$117,0))="","",INDEX('Parâmetros'!$G$18:$G$117,MATCH(B1137,'Parâmetros'!$A$18:$A$117,0)))))</f>
        <v/>
      </c>
      <c r="F1137" s="45">
        <f>IF(B1137="","",IF(COUNTIFS('Histórico'!$B$6:$B$305,B1137,'Histórico'!$L$6:$L$305,"OK",'Histórico'!$M$6:$M$305,MONTH(A1137),'Histórico'!$A$6:$A$305,"&lt;="&amp;'Parâmetros'!$B$2)&gt;='Parâmetros'!$B$12,MAX('Parâmetros'!$B$13,MIN('Parâmetros'!$B$14,IFERROR(AVERAGEIFS('Histórico'!$H$6:$H$305,'Histórico'!$B$6:$B$305,B1137,'Histórico'!$L$6:$L$305,"OK",'Histórico'!$M$6:$M$305,MONTH(A1137),'Histórico'!$A$6:$A$305,"&lt;="&amp;'Parâmetros'!$B$2)/AVERAGEIFS('Histórico'!$H$6:$H$305,'Histórico'!$B$6:$B$305,B1137,'Histórico'!$L$6:$L$305,"OK",'Histórico'!$A$6:$A$305,"&lt;="&amp;'Parâmetros'!$B$2),1))),1))</f>
        <v/>
      </c>
      <c r="G1137" s="45">
        <f>IF(OR(A1137="",B1137=""),"",MAX(0.1,1+SUMPRODUCT(--('Eventos'!$B$6:$B$105&lt;=EOMONTH(A1137,0)),--('Eventos'!$C$6:$C$105&gt;=A1137),--((('Eventos'!$D$6:$D$105=B1137)+('Eventos'!$D$6:$D$105="TODOS"))&gt;0),--('Eventos'!$G$6:$G$105="Ativo"),--('Eventos'!$I$6:$I$105="OK"),'Eventos'!$F$6:$F$105)))</f>
        <v/>
      </c>
      <c r="H1137" s="44">
        <f>IF(OR(B1137="",E1137=""),"",MAX(0,E1137*F1137*G1137))</f>
        <v/>
      </c>
      <c r="I1137" s="44">
        <f>IF(H1137="","",H1137*'Parâmetros'!$B$6)</f>
        <v/>
      </c>
      <c r="J1137" s="44">
        <f>IF(H1137="","",H1137*'Parâmetros'!$B$7)</f>
        <v/>
      </c>
      <c r="K1137" s="44">
        <f>IF(H1137="","",H1137*'Parâmetros'!$B$8)</f>
        <v/>
      </c>
      <c r="L1137" s="44">
        <f>IF(H1137="","",IF('Parâmetros'!$B$5="Conservador",I1137,IF('Parâmetros'!$B$5="Otimista",K1137,J1137)))</f>
        <v/>
      </c>
      <c r="M1137" s="46">
        <f>IF(B1137="","",IF(COUNTIFS('Histórico'!$B$6:$B$305,B1137,'Histórico'!$J$6:$J$305,"&lt;&gt;")&gt;='Parâmetros'!$B$10,AVERAGEIFS('Histórico'!$K$6:$K$305,'Histórico'!$B$6:$B$305,B1137,'Histórico'!$J$6:$J$305,"&lt;&gt;"),'Parâmetros'!$B$9))</f>
        <v/>
      </c>
      <c r="N1137" s="44">
        <f>IF(L1137="","",MAX(0,L1137*(1-M1137)))</f>
        <v/>
      </c>
      <c r="O1137" s="44">
        <f>IF(L1137="","",L1137*(1+M1137))</f>
        <v/>
      </c>
      <c r="P1137" s="44">
        <f>IF(L1137="","",IF(INDEX('Parâmetros'!$E$18:$E$117,MATCH(B1137,'Parâmetros'!$A$18:$A$117,0))="","",INDEX('Parâmetros'!$E$18:$E$117,MATCH(B1137,'Parâmetros'!$A$18:$A$117,0))+N(INDEX('Parâmetros'!$F$18:$F$117,MATCH(B1137,'Parâmetros'!$A$18:$A$117,0)))-SUMIFS($L$6:L1137,$B$6:B1137,B1137,$A$6:A1137,"&lt;="&amp;A1137)))</f>
        <v/>
      </c>
      <c r="Q1137" s="44">
        <f>IF(P1137="","",MAX(0,-P1137))</f>
        <v/>
      </c>
      <c r="R1137" s="43">
        <f>IF(B1137="","",IF(L1137="","SEM BASE",IF(P1137="","ESTOQUE NÃO INFORMADO",IF(P1137&lt;0,"RUPTURA PREVISTA",IF(D1137="Sem histórico","USAR DEMANDA INICIAL",IF(D1137="Histórico insuficiente","HISTÓRICO INSUFICIENTE","OK"))))))</f>
        <v/>
      </c>
    </row>
    <row r="1138">
      <c r="A1138" s="42">
        <f>IF(B1138="","",EDATE(EOMONTH('Parâmetros'!$B$2,0)+1,MOD(ROW()-6,12)))</f>
        <v/>
      </c>
      <c r="B113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38" s="43">
        <f>IF(B1138="","",INDEX('Parâmetros'!$B$18:$B$117,MATCH(B1138,'Parâmetros'!$A$18:$A$117,0)))</f>
        <v/>
      </c>
      <c r="D1138" s="43">
        <f>IF(B1138="","",INDEX('Parâmetros'!$I$18:$I$117,MATCH(B1138,'Parâmetros'!$A$18:$A$117,0)))</f>
        <v/>
      </c>
      <c r="E1138" s="44">
        <f>IF(B1138="","",IF(COUNTIFS('Histórico'!$B$6:$B$305,B1138,'Histórico'!$A$6:$A$305,"&gt;="&amp;EDATE(EOMONTH('Parâmetros'!$B$2,0)+1,-'Parâmetros'!$B$4),'Histórico'!$A$6:$A$305,"&lt;="&amp;'Parâmetros'!$B$2,'Histórico'!$L$6:$L$305,"OK")&gt;='Parâmetros'!$B$11,AVERAGEIFS('Histórico'!$H$6:$H$305,'Histórico'!$B$6:$B$305,B1138,'Histórico'!$A$6:$A$305,"&gt;="&amp;EDATE(EOMONTH('Parâmetros'!$B$2,0)+1,-'Parâmetros'!$B$4),'Histórico'!$A$6:$A$305,"&lt;="&amp;'Parâmetros'!$B$2,'Histórico'!$L$6:$L$305,"OK"),IF(INDEX('Parâmetros'!$G$18:$G$117,MATCH(B1138,'Parâmetros'!$A$18:$A$117,0))="","",INDEX('Parâmetros'!$G$18:$G$117,MATCH(B1138,'Parâmetros'!$A$18:$A$117,0)))))</f>
        <v/>
      </c>
      <c r="F1138" s="45">
        <f>IF(B1138="","",IF(COUNTIFS('Histórico'!$B$6:$B$305,B1138,'Histórico'!$L$6:$L$305,"OK",'Histórico'!$M$6:$M$305,MONTH(A1138),'Histórico'!$A$6:$A$305,"&lt;="&amp;'Parâmetros'!$B$2)&gt;='Parâmetros'!$B$12,MAX('Parâmetros'!$B$13,MIN('Parâmetros'!$B$14,IFERROR(AVERAGEIFS('Histórico'!$H$6:$H$305,'Histórico'!$B$6:$B$305,B1138,'Histórico'!$L$6:$L$305,"OK",'Histórico'!$M$6:$M$305,MONTH(A1138),'Histórico'!$A$6:$A$305,"&lt;="&amp;'Parâmetros'!$B$2)/AVERAGEIFS('Histórico'!$H$6:$H$305,'Histórico'!$B$6:$B$305,B1138,'Histórico'!$L$6:$L$305,"OK",'Histórico'!$A$6:$A$305,"&lt;="&amp;'Parâmetros'!$B$2),1))),1))</f>
        <v/>
      </c>
      <c r="G1138" s="45">
        <f>IF(OR(A1138="",B1138=""),"",MAX(0.1,1+SUMPRODUCT(--('Eventos'!$B$6:$B$105&lt;=EOMONTH(A1138,0)),--('Eventos'!$C$6:$C$105&gt;=A1138),--((('Eventos'!$D$6:$D$105=B1138)+('Eventos'!$D$6:$D$105="TODOS"))&gt;0),--('Eventos'!$G$6:$G$105="Ativo"),--('Eventos'!$I$6:$I$105="OK"),'Eventos'!$F$6:$F$105)))</f>
        <v/>
      </c>
      <c r="H1138" s="44">
        <f>IF(OR(B1138="",E1138=""),"",MAX(0,E1138*F1138*G1138))</f>
        <v/>
      </c>
      <c r="I1138" s="44">
        <f>IF(H1138="","",H1138*'Parâmetros'!$B$6)</f>
        <v/>
      </c>
      <c r="J1138" s="44">
        <f>IF(H1138="","",H1138*'Parâmetros'!$B$7)</f>
        <v/>
      </c>
      <c r="K1138" s="44">
        <f>IF(H1138="","",H1138*'Parâmetros'!$B$8)</f>
        <v/>
      </c>
      <c r="L1138" s="44">
        <f>IF(H1138="","",IF('Parâmetros'!$B$5="Conservador",I1138,IF('Parâmetros'!$B$5="Otimista",K1138,J1138)))</f>
        <v/>
      </c>
      <c r="M1138" s="46">
        <f>IF(B1138="","",IF(COUNTIFS('Histórico'!$B$6:$B$305,B1138,'Histórico'!$J$6:$J$305,"&lt;&gt;")&gt;='Parâmetros'!$B$10,AVERAGEIFS('Histórico'!$K$6:$K$305,'Histórico'!$B$6:$B$305,B1138,'Histórico'!$J$6:$J$305,"&lt;&gt;"),'Parâmetros'!$B$9))</f>
        <v/>
      </c>
      <c r="N1138" s="44">
        <f>IF(L1138="","",MAX(0,L1138*(1-M1138)))</f>
        <v/>
      </c>
      <c r="O1138" s="44">
        <f>IF(L1138="","",L1138*(1+M1138))</f>
        <v/>
      </c>
      <c r="P1138" s="44">
        <f>IF(L1138="","",IF(INDEX('Parâmetros'!$E$18:$E$117,MATCH(B1138,'Parâmetros'!$A$18:$A$117,0))="","",INDEX('Parâmetros'!$E$18:$E$117,MATCH(B1138,'Parâmetros'!$A$18:$A$117,0))+N(INDEX('Parâmetros'!$F$18:$F$117,MATCH(B1138,'Parâmetros'!$A$18:$A$117,0)))-SUMIFS($L$6:L1138,$B$6:B1138,B1138,$A$6:A1138,"&lt;="&amp;A1138)))</f>
        <v/>
      </c>
      <c r="Q1138" s="44">
        <f>IF(P1138="","",MAX(0,-P1138))</f>
        <v/>
      </c>
      <c r="R1138" s="43">
        <f>IF(B1138="","",IF(L1138="","SEM BASE",IF(P1138="","ESTOQUE NÃO INFORMADO",IF(P1138&lt;0,"RUPTURA PREVISTA",IF(D1138="Sem histórico","USAR DEMANDA INICIAL",IF(D1138="Histórico insuficiente","HISTÓRICO INSUFICIENTE","OK"))))))</f>
        <v/>
      </c>
    </row>
    <row r="1139">
      <c r="A1139" s="42">
        <f>IF(B1139="","",EDATE(EOMONTH('Parâmetros'!$B$2,0)+1,MOD(ROW()-6,12)))</f>
        <v/>
      </c>
      <c r="B113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39" s="43">
        <f>IF(B1139="","",INDEX('Parâmetros'!$B$18:$B$117,MATCH(B1139,'Parâmetros'!$A$18:$A$117,0)))</f>
        <v/>
      </c>
      <c r="D1139" s="43">
        <f>IF(B1139="","",INDEX('Parâmetros'!$I$18:$I$117,MATCH(B1139,'Parâmetros'!$A$18:$A$117,0)))</f>
        <v/>
      </c>
      <c r="E1139" s="44">
        <f>IF(B1139="","",IF(COUNTIFS('Histórico'!$B$6:$B$305,B1139,'Histórico'!$A$6:$A$305,"&gt;="&amp;EDATE(EOMONTH('Parâmetros'!$B$2,0)+1,-'Parâmetros'!$B$4),'Histórico'!$A$6:$A$305,"&lt;="&amp;'Parâmetros'!$B$2,'Histórico'!$L$6:$L$305,"OK")&gt;='Parâmetros'!$B$11,AVERAGEIFS('Histórico'!$H$6:$H$305,'Histórico'!$B$6:$B$305,B1139,'Histórico'!$A$6:$A$305,"&gt;="&amp;EDATE(EOMONTH('Parâmetros'!$B$2,0)+1,-'Parâmetros'!$B$4),'Histórico'!$A$6:$A$305,"&lt;="&amp;'Parâmetros'!$B$2,'Histórico'!$L$6:$L$305,"OK"),IF(INDEX('Parâmetros'!$G$18:$G$117,MATCH(B1139,'Parâmetros'!$A$18:$A$117,0))="","",INDEX('Parâmetros'!$G$18:$G$117,MATCH(B1139,'Parâmetros'!$A$18:$A$117,0)))))</f>
        <v/>
      </c>
      <c r="F1139" s="45">
        <f>IF(B1139="","",IF(COUNTIFS('Histórico'!$B$6:$B$305,B1139,'Histórico'!$L$6:$L$305,"OK",'Histórico'!$M$6:$M$305,MONTH(A1139),'Histórico'!$A$6:$A$305,"&lt;="&amp;'Parâmetros'!$B$2)&gt;='Parâmetros'!$B$12,MAX('Parâmetros'!$B$13,MIN('Parâmetros'!$B$14,IFERROR(AVERAGEIFS('Histórico'!$H$6:$H$305,'Histórico'!$B$6:$B$305,B1139,'Histórico'!$L$6:$L$305,"OK",'Histórico'!$M$6:$M$305,MONTH(A1139),'Histórico'!$A$6:$A$305,"&lt;="&amp;'Parâmetros'!$B$2)/AVERAGEIFS('Histórico'!$H$6:$H$305,'Histórico'!$B$6:$B$305,B1139,'Histórico'!$L$6:$L$305,"OK",'Histórico'!$A$6:$A$305,"&lt;="&amp;'Parâmetros'!$B$2),1))),1))</f>
        <v/>
      </c>
      <c r="G1139" s="45">
        <f>IF(OR(A1139="",B1139=""),"",MAX(0.1,1+SUMPRODUCT(--('Eventos'!$B$6:$B$105&lt;=EOMONTH(A1139,0)),--('Eventos'!$C$6:$C$105&gt;=A1139),--((('Eventos'!$D$6:$D$105=B1139)+('Eventos'!$D$6:$D$105="TODOS"))&gt;0),--('Eventos'!$G$6:$G$105="Ativo"),--('Eventos'!$I$6:$I$105="OK"),'Eventos'!$F$6:$F$105)))</f>
        <v/>
      </c>
      <c r="H1139" s="44">
        <f>IF(OR(B1139="",E1139=""),"",MAX(0,E1139*F1139*G1139))</f>
        <v/>
      </c>
      <c r="I1139" s="44">
        <f>IF(H1139="","",H1139*'Parâmetros'!$B$6)</f>
        <v/>
      </c>
      <c r="J1139" s="44">
        <f>IF(H1139="","",H1139*'Parâmetros'!$B$7)</f>
        <v/>
      </c>
      <c r="K1139" s="44">
        <f>IF(H1139="","",H1139*'Parâmetros'!$B$8)</f>
        <v/>
      </c>
      <c r="L1139" s="44">
        <f>IF(H1139="","",IF('Parâmetros'!$B$5="Conservador",I1139,IF('Parâmetros'!$B$5="Otimista",K1139,J1139)))</f>
        <v/>
      </c>
      <c r="M1139" s="46">
        <f>IF(B1139="","",IF(COUNTIFS('Histórico'!$B$6:$B$305,B1139,'Histórico'!$J$6:$J$305,"&lt;&gt;")&gt;='Parâmetros'!$B$10,AVERAGEIFS('Histórico'!$K$6:$K$305,'Histórico'!$B$6:$B$305,B1139,'Histórico'!$J$6:$J$305,"&lt;&gt;"),'Parâmetros'!$B$9))</f>
        <v/>
      </c>
      <c r="N1139" s="44">
        <f>IF(L1139="","",MAX(0,L1139*(1-M1139)))</f>
        <v/>
      </c>
      <c r="O1139" s="44">
        <f>IF(L1139="","",L1139*(1+M1139))</f>
        <v/>
      </c>
      <c r="P1139" s="44">
        <f>IF(L1139="","",IF(INDEX('Parâmetros'!$E$18:$E$117,MATCH(B1139,'Parâmetros'!$A$18:$A$117,0))="","",INDEX('Parâmetros'!$E$18:$E$117,MATCH(B1139,'Parâmetros'!$A$18:$A$117,0))+N(INDEX('Parâmetros'!$F$18:$F$117,MATCH(B1139,'Parâmetros'!$A$18:$A$117,0)))-SUMIFS($L$6:L1139,$B$6:B1139,B1139,$A$6:A1139,"&lt;="&amp;A1139)))</f>
        <v/>
      </c>
      <c r="Q1139" s="44">
        <f>IF(P1139="","",MAX(0,-P1139))</f>
        <v/>
      </c>
      <c r="R1139" s="43">
        <f>IF(B1139="","",IF(L1139="","SEM BASE",IF(P1139="","ESTOQUE NÃO INFORMADO",IF(P1139&lt;0,"RUPTURA PREVISTA",IF(D1139="Sem histórico","USAR DEMANDA INICIAL",IF(D1139="Histórico insuficiente","HISTÓRICO INSUFICIENTE","OK"))))))</f>
        <v/>
      </c>
    </row>
    <row r="1140">
      <c r="A1140" s="42">
        <f>IF(B1140="","",EDATE(EOMONTH('Parâmetros'!$B$2,0)+1,MOD(ROW()-6,12)))</f>
        <v/>
      </c>
      <c r="B114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40" s="43">
        <f>IF(B1140="","",INDEX('Parâmetros'!$B$18:$B$117,MATCH(B1140,'Parâmetros'!$A$18:$A$117,0)))</f>
        <v/>
      </c>
      <c r="D1140" s="43">
        <f>IF(B1140="","",INDEX('Parâmetros'!$I$18:$I$117,MATCH(B1140,'Parâmetros'!$A$18:$A$117,0)))</f>
        <v/>
      </c>
      <c r="E1140" s="44">
        <f>IF(B1140="","",IF(COUNTIFS('Histórico'!$B$6:$B$305,B1140,'Histórico'!$A$6:$A$305,"&gt;="&amp;EDATE(EOMONTH('Parâmetros'!$B$2,0)+1,-'Parâmetros'!$B$4),'Histórico'!$A$6:$A$305,"&lt;="&amp;'Parâmetros'!$B$2,'Histórico'!$L$6:$L$305,"OK")&gt;='Parâmetros'!$B$11,AVERAGEIFS('Histórico'!$H$6:$H$305,'Histórico'!$B$6:$B$305,B1140,'Histórico'!$A$6:$A$305,"&gt;="&amp;EDATE(EOMONTH('Parâmetros'!$B$2,0)+1,-'Parâmetros'!$B$4),'Histórico'!$A$6:$A$305,"&lt;="&amp;'Parâmetros'!$B$2,'Histórico'!$L$6:$L$305,"OK"),IF(INDEX('Parâmetros'!$G$18:$G$117,MATCH(B1140,'Parâmetros'!$A$18:$A$117,0))="","",INDEX('Parâmetros'!$G$18:$G$117,MATCH(B1140,'Parâmetros'!$A$18:$A$117,0)))))</f>
        <v/>
      </c>
      <c r="F1140" s="45">
        <f>IF(B1140="","",IF(COUNTIFS('Histórico'!$B$6:$B$305,B1140,'Histórico'!$L$6:$L$305,"OK",'Histórico'!$M$6:$M$305,MONTH(A1140),'Histórico'!$A$6:$A$305,"&lt;="&amp;'Parâmetros'!$B$2)&gt;='Parâmetros'!$B$12,MAX('Parâmetros'!$B$13,MIN('Parâmetros'!$B$14,IFERROR(AVERAGEIFS('Histórico'!$H$6:$H$305,'Histórico'!$B$6:$B$305,B1140,'Histórico'!$L$6:$L$305,"OK",'Histórico'!$M$6:$M$305,MONTH(A1140),'Histórico'!$A$6:$A$305,"&lt;="&amp;'Parâmetros'!$B$2)/AVERAGEIFS('Histórico'!$H$6:$H$305,'Histórico'!$B$6:$B$305,B1140,'Histórico'!$L$6:$L$305,"OK",'Histórico'!$A$6:$A$305,"&lt;="&amp;'Parâmetros'!$B$2),1))),1))</f>
        <v/>
      </c>
      <c r="G1140" s="45">
        <f>IF(OR(A1140="",B1140=""),"",MAX(0.1,1+SUMPRODUCT(--('Eventos'!$B$6:$B$105&lt;=EOMONTH(A1140,0)),--('Eventos'!$C$6:$C$105&gt;=A1140),--((('Eventos'!$D$6:$D$105=B1140)+('Eventos'!$D$6:$D$105="TODOS"))&gt;0),--('Eventos'!$G$6:$G$105="Ativo"),--('Eventos'!$I$6:$I$105="OK"),'Eventos'!$F$6:$F$105)))</f>
        <v/>
      </c>
      <c r="H1140" s="44">
        <f>IF(OR(B1140="",E1140=""),"",MAX(0,E1140*F1140*G1140))</f>
        <v/>
      </c>
      <c r="I1140" s="44">
        <f>IF(H1140="","",H1140*'Parâmetros'!$B$6)</f>
        <v/>
      </c>
      <c r="J1140" s="44">
        <f>IF(H1140="","",H1140*'Parâmetros'!$B$7)</f>
        <v/>
      </c>
      <c r="K1140" s="44">
        <f>IF(H1140="","",H1140*'Parâmetros'!$B$8)</f>
        <v/>
      </c>
      <c r="L1140" s="44">
        <f>IF(H1140="","",IF('Parâmetros'!$B$5="Conservador",I1140,IF('Parâmetros'!$B$5="Otimista",K1140,J1140)))</f>
        <v/>
      </c>
      <c r="M1140" s="46">
        <f>IF(B1140="","",IF(COUNTIFS('Histórico'!$B$6:$B$305,B1140,'Histórico'!$J$6:$J$305,"&lt;&gt;")&gt;='Parâmetros'!$B$10,AVERAGEIFS('Histórico'!$K$6:$K$305,'Histórico'!$B$6:$B$305,B1140,'Histórico'!$J$6:$J$305,"&lt;&gt;"),'Parâmetros'!$B$9))</f>
        <v/>
      </c>
      <c r="N1140" s="44">
        <f>IF(L1140="","",MAX(0,L1140*(1-M1140)))</f>
        <v/>
      </c>
      <c r="O1140" s="44">
        <f>IF(L1140="","",L1140*(1+M1140))</f>
        <v/>
      </c>
      <c r="P1140" s="44">
        <f>IF(L1140="","",IF(INDEX('Parâmetros'!$E$18:$E$117,MATCH(B1140,'Parâmetros'!$A$18:$A$117,0))="","",INDEX('Parâmetros'!$E$18:$E$117,MATCH(B1140,'Parâmetros'!$A$18:$A$117,0))+N(INDEX('Parâmetros'!$F$18:$F$117,MATCH(B1140,'Parâmetros'!$A$18:$A$117,0)))-SUMIFS($L$6:L1140,$B$6:B1140,B1140,$A$6:A1140,"&lt;="&amp;A1140)))</f>
        <v/>
      </c>
      <c r="Q1140" s="44">
        <f>IF(P1140="","",MAX(0,-P1140))</f>
        <v/>
      </c>
      <c r="R1140" s="43">
        <f>IF(B1140="","",IF(L1140="","SEM BASE",IF(P1140="","ESTOQUE NÃO INFORMADO",IF(P1140&lt;0,"RUPTURA PREVISTA",IF(D1140="Sem histórico","USAR DEMANDA INICIAL",IF(D1140="Histórico insuficiente","HISTÓRICO INSUFICIENTE","OK"))))))</f>
        <v/>
      </c>
    </row>
    <row r="1141">
      <c r="A1141" s="42">
        <f>IF(B1141="","",EDATE(EOMONTH('Parâmetros'!$B$2,0)+1,MOD(ROW()-6,12)))</f>
        <v/>
      </c>
      <c r="B114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41" s="43">
        <f>IF(B1141="","",INDEX('Parâmetros'!$B$18:$B$117,MATCH(B1141,'Parâmetros'!$A$18:$A$117,0)))</f>
        <v/>
      </c>
      <c r="D1141" s="43">
        <f>IF(B1141="","",INDEX('Parâmetros'!$I$18:$I$117,MATCH(B1141,'Parâmetros'!$A$18:$A$117,0)))</f>
        <v/>
      </c>
      <c r="E1141" s="44">
        <f>IF(B1141="","",IF(COUNTIFS('Histórico'!$B$6:$B$305,B1141,'Histórico'!$A$6:$A$305,"&gt;="&amp;EDATE(EOMONTH('Parâmetros'!$B$2,0)+1,-'Parâmetros'!$B$4),'Histórico'!$A$6:$A$305,"&lt;="&amp;'Parâmetros'!$B$2,'Histórico'!$L$6:$L$305,"OK")&gt;='Parâmetros'!$B$11,AVERAGEIFS('Histórico'!$H$6:$H$305,'Histórico'!$B$6:$B$305,B1141,'Histórico'!$A$6:$A$305,"&gt;="&amp;EDATE(EOMONTH('Parâmetros'!$B$2,0)+1,-'Parâmetros'!$B$4),'Histórico'!$A$6:$A$305,"&lt;="&amp;'Parâmetros'!$B$2,'Histórico'!$L$6:$L$305,"OK"),IF(INDEX('Parâmetros'!$G$18:$G$117,MATCH(B1141,'Parâmetros'!$A$18:$A$117,0))="","",INDEX('Parâmetros'!$G$18:$G$117,MATCH(B1141,'Parâmetros'!$A$18:$A$117,0)))))</f>
        <v/>
      </c>
      <c r="F1141" s="45">
        <f>IF(B1141="","",IF(COUNTIFS('Histórico'!$B$6:$B$305,B1141,'Histórico'!$L$6:$L$305,"OK",'Histórico'!$M$6:$M$305,MONTH(A1141),'Histórico'!$A$6:$A$305,"&lt;="&amp;'Parâmetros'!$B$2)&gt;='Parâmetros'!$B$12,MAX('Parâmetros'!$B$13,MIN('Parâmetros'!$B$14,IFERROR(AVERAGEIFS('Histórico'!$H$6:$H$305,'Histórico'!$B$6:$B$305,B1141,'Histórico'!$L$6:$L$305,"OK",'Histórico'!$M$6:$M$305,MONTH(A1141),'Histórico'!$A$6:$A$305,"&lt;="&amp;'Parâmetros'!$B$2)/AVERAGEIFS('Histórico'!$H$6:$H$305,'Histórico'!$B$6:$B$305,B1141,'Histórico'!$L$6:$L$305,"OK",'Histórico'!$A$6:$A$305,"&lt;="&amp;'Parâmetros'!$B$2),1))),1))</f>
        <v/>
      </c>
      <c r="G1141" s="45">
        <f>IF(OR(A1141="",B1141=""),"",MAX(0.1,1+SUMPRODUCT(--('Eventos'!$B$6:$B$105&lt;=EOMONTH(A1141,0)),--('Eventos'!$C$6:$C$105&gt;=A1141),--((('Eventos'!$D$6:$D$105=B1141)+('Eventos'!$D$6:$D$105="TODOS"))&gt;0),--('Eventos'!$G$6:$G$105="Ativo"),--('Eventos'!$I$6:$I$105="OK"),'Eventos'!$F$6:$F$105)))</f>
        <v/>
      </c>
      <c r="H1141" s="44">
        <f>IF(OR(B1141="",E1141=""),"",MAX(0,E1141*F1141*G1141))</f>
        <v/>
      </c>
      <c r="I1141" s="44">
        <f>IF(H1141="","",H1141*'Parâmetros'!$B$6)</f>
        <v/>
      </c>
      <c r="J1141" s="44">
        <f>IF(H1141="","",H1141*'Parâmetros'!$B$7)</f>
        <v/>
      </c>
      <c r="K1141" s="44">
        <f>IF(H1141="","",H1141*'Parâmetros'!$B$8)</f>
        <v/>
      </c>
      <c r="L1141" s="44">
        <f>IF(H1141="","",IF('Parâmetros'!$B$5="Conservador",I1141,IF('Parâmetros'!$B$5="Otimista",K1141,J1141)))</f>
        <v/>
      </c>
      <c r="M1141" s="46">
        <f>IF(B1141="","",IF(COUNTIFS('Histórico'!$B$6:$B$305,B1141,'Histórico'!$J$6:$J$305,"&lt;&gt;")&gt;='Parâmetros'!$B$10,AVERAGEIFS('Histórico'!$K$6:$K$305,'Histórico'!$B$6:$B$305,B1141,'Histórico'!$J$6:$J$305,"&lt;&gt;"),'Parâmetros'!$B$9))</f>
        <v/>
      </c>
      <c r="N1141" s="44">
        <f>IF(L1141="","",MAX(0,L1141*(1-M1141)))</f>
        <v/>
      </c>
      <c r="O1141" s="44">
        <f>IF(L1141="","",L1141*(1+M1141))</f>
        <v/>
      </c>
      <c r="P1141" s="44">
        <f>IF(L1141="","",IF(INDEX('Parâmetros'!$E$18:$E$117,MATCH(B1141,'Parâmetros'!$A$18:$A$117,0))="","",INDEX('Parâmetros'!$E$18:$E$117,MATCH(B1141,'Parâmetros'!$A$18:$A$117,0))+N(INDEX('Parâmetros'!$F$18:$F$117,MATCH(B1141,'Parâmetros'!$A$18:$A$117,0)))-SUMIFS($L$6:L1141,$B$6:B1141,B1141,$A$6:A1141,"&lt;="&amp;A1141)))</f>
        <v/>
      </c>
      <c r="Q1141" s="44">
        <f>IF(P1141="","",MAX(0,-P1141))</f>
        <v/>
      </c>
      <c r="R1141" s="43">
        <f>IF(B1141="","",IF(L1141="","SEM BASE",IF(P1141="","ESTOQUE NÃO INFORMADO",IF(P1141&lt;0,"RUPTURA PREVISTA",IF(D1141="Sem histórico","USAR DEMANDA INICIAL",IF(D1141="Histórico insuficiente","HISTÓRICO INSUFICIENTE","OK"))))))</f>
        <v/>
      </c>
    </row>
    <row r="1142">
      <c r="A1142" s="42">
        <f>IF(B1142="","",EDATE(EOMONTH('Parâmetros'!$B$2,0)+1,MOD(ROW()-6,12)))</f>
        <v/>
      </c>
      <c r="B114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42" s="43">
        <f>IF(B1142="","",INDEX('Parâmetros'!$B$18:$B$117,MATCH(B1142,'Parâmetros'!$A$18:$A$117,0)))</f>
        <v/>
      </c>
      <c r="D1142" s="43">
        <f>IF(B1142="","",INDEX('Parâmetros'!$I$18:$I$117,MATCH(B1142,'Parâmetros'!$A$18:$A$117,0)))</f>
        <v/>
      </c>
      <c r="E1142" s="44">
        <f>IF(B1142="","",IF(COUNTIFS('Histórico'!$B$6:$B$305,B1142,'Histórico'!$A$6:$A$305,"&gt;="&amp;EDATE(EOMONTH('Parâmetros'!$B$2,0)+1,-'Parâmetros'!$B$4),'Histórico'!$A$6:$A$305,"&lt;="&amp;'Parâmetros'!$B$2,'Histórico'!$L$6:$L$305,"OK")&gt;='Parâmetros'!$B$11,AVERAGEIFS('Histórico'!$H$6:$H$305,'Histórico'!$B$6:$B$305,B1142,'Histórico'!$A$6:$A$305,"&gt;="&amp;EDATE(EOMONTH('Parâmetros'!$B$2,0)+1,-'Parâmetros'!$B$4),'Histórico'!$A$6:$A$305,"&lt;="&amp;'Parâmetros'!$B$2,'Histórico'!$L$6:$L$305,"OK"),IF(INDEX('Parâmetros'!$G$18:$G$117,MATCH(B1142,'Parâmetros'!$A$18:$A$117,0))="","",INDEX('Parâmetros'!$G$18:$G$117,MATCH(B1142,'Parâmetros'!$A$18:$A$117,0)))))</f>
        <v/>
      </c>
      <c r="F1142" s="45">
        <f>IF(B1142="","",IF(COUNTIFS('Histórico'!$B$6:$B$305,B1142,'Histórico'!$L$6:$L$305,"OK",'Histórico'!$M$6:$M$305,MONTH(A1142),'Histórico'!$A$6:$A$305,"&lt;="&amp;'Parâmetros'!$B$2)&gt;='Parâmetros'!$B$12,MAX('Parâmetros'!$B$13,MIN('Parâmetros'!$B$14,IFERROR(AVERAGEIFS('Histórico'!$H$6:$H$305,'Histórico'!$B$6:$B$305,B1142,'Histórico'!$L$6:$L$305,"OK",'Histórico'!$M$6:$M$305,MONTH(A1142),'Histórico'!$A$6:$A$305,"&lt;="&amp;'Parâmetros'!$B$2)/AVERAGEIFS('Histórico'!$H$6:$H$305,'Histórico'!$B$6:$B$305,B1142,'Histórico'!$L$6:$L$305,"OK",'Histórico'!$A$6:$A$305,"&lt;="&amp;'Parâmetros'!$B$2),1))),1))</f>
        <v/>
      </c>
      <c r="G1142" s="45">
        <f>IF(OR(A1142="",B1142=""),"",MAX(0.1,1+SUMPRODUCT(--('Eventos'!$B$6:$B$105&lt;=EOMONTH(A1142,0)),--('Eventos'!$C$6:$C$105&gt;=A1142),--((('Eventos'!$D$6:$D$105=B1142)+('Eventos'!$D$6:$D$105="TODOS"))&gt;0),--('Eventos'!$G$6:$G$105="Ativo"),--('Eventos'!$I$6:$I$105="OK"),'Eventos'!$F$6:$F$105)))</f>
        <v/>
      </c>
      <c r="H1142" s="44">
        <f>IF(OR(B1142="",E1142=""),"",MAX(0,E1142*F1142*G1142))</f>
        <v/>
      </c>
      <c r="I1142" s="44">
        <f>IF(H1142="","",H1142*'Parâmetros'!$B$6)</f>
        <v/>
      </c>
      <c r="J1142" s="44">
        <f>IF(H1142="","",H1142*'Parâmetros'!$B$7)</f>
        <v/>
      </c>
      <c r="K1142" s="44">
        <f>IF(H1142="","",H1142*'Parâmetros'!$B$8)</f>
        <v/>
      </c>
      <c r="L1142" s="44">
        <f>IF(H1142="","",IF('Parâmetros'!$B$5="Conservador",I1142,IF('Parâmetros'!$B$5="Otimista",K1142,J1142)))</f>
        <v/>
      </c>
      <c r="M1142" s="46">
        <f>IF(B1142="","",IF(COUNTIFS('Histórico'!$B$6:$B$305,B1142,'Histórico'!$J$6:$J$305,"&lt;&gt;")&gt;='Parâmetros'!$B$10,AVERAGEIFS('Histórico'!$K$6:$K$305,'Histórico'!$B$6:$B$305,B1142,'Histórico'!$J$6:$J$305,"&lt;&gt;"),'Parâmetros'!$B$9))</f>
        <v/>
      </c>
      <c r="N1142" s="44">
        <f>IF(L1142="","",MAX(0,L1142*(1-M1142)))</f>
        <v/>
      </c>
      <c r="O1142" s="44">
        <f>IF(L1142="","",L1142*(1+M1142))</f>
        <v/>
      </c>
      <c r="P1142" s="44">
        <f>IF(L1142="","",IF(INDEX('Parâmetros'!$E$18:$E$117,MATCH(B1142,'Parâmetros'!$A$18:$A$117,0))="","",INDEX('Parâmetros'!$E$18:$E$117,MATCH(B1142,'Parâmetros'!$A$18:$A$117,0))+N(INDEX('Parâmetros'!$F$18:$F$117,MATCH(B1142,'Parâmetros'!$A$18:$A$117,0)))-SUMIFS($L$6:L1142,$B$6:B1142,B1142,$A$6:A1142,"&lt;="&amp;A1142)))</f>
        <v/>
      </c>
      <c r="Q1142" s="44">
        <f>IF(P1142="","",MAX(0,-P1142))</f>
        <v/>
      </c>
      <c r="R1142" s="43">
        <f>IF(B1142="","",IF(L1142="","SEM BASE",IF(P1142="","ESTOQUE NÃO INFORMADO",IF(P1142&lt;0,"RUPTURA PREVISTA",IF(D1142="Sem histórico","USAR DEMANDA INICIAL",IF(D1142="Histórico insuficiente","HISTÓRICO INSUFICIENTE","OK"))))))</f>
        <v/>
      </c>
    </row>
    <row r="1143">
      <c r="A1143" s="42">
        <f>IF(B1143="","",EDATE(EOMONTH('Parâmetros'!$B$2,0)+1,MOD(ROW()-6,12)))</f>
        <v/>
      </c>
      <c r="B114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43" s="43">
        <f>IF(B1143="","",INDEX('Parâmetros'!$B$18:$B$117,MATCH(B1143,'Parâmetros'!$A$18:$A$117,0)))</f>
        <v/>
      </c>
      <c r="D1143" s="43">
        <f>IF(B1143="","",INDEX('Parâmetros'!$I$18:$I$117,MATCH(B1143,'Parâmetros'!$A$18:$A$117,0)))</f>
        <v/>
      </c>
      <c r="E1143" s="44">
        <f>IF(B1143="","",IF(COUNTIFS('Histórico'!$B$6:$B$305,B1143,'Histórico'!$A$6:$A$305,"&gt;="&amp;EDATE(EOMONTH('Parâmetros'!$B$2,0)+1,-'Parâmetros'!$B$4),'Histórico'!$A$6:$A$305,"&lt;="&amp;'Parâmetros'!$B$2,'Histórico'!$L$6:$L$305,"OK")&gt;='Parâmetros'!$B$11,AVERAGEIFS('Histórico'!$H$6:$H$305,'Histórico'!$B$6:$B$305,B1143,'Histórico'!$A$6:$A$305,"&gt;="&amp;EDATE(EOMONTH('Parâmetros'!$B$2,0)+1,-'Parâmetros'!$B$4),'Histórico'!$A$6:$A$305,"&lt;="&amp;'Parâmetros'!$B$2,'Histórico'!$L$6:$L$305,"OK"),IF(INDEX('Parâmetros'!$G$18:$G$117,MATCH(B1143,'Parâmetros'!$A$18:$A$117,0))="","",INDEX('Parâmetros'!$G$18:$G$117,MATCH(B1143,'Parâmetros'!$A$18:$A$117,0)))))</f>
        <v/>
      </c>
      <c r="F1143" s="45">
        <f>IF(B1143="","",IF(COUNTIFS('Histórico'!$B$6:$B$305,B1143,'Histórico'!$L$6:$L$305,"OK",'Histórico'!$M$6:$M$305,MONTH(A1143),'Histórico'!$A$6:$A$305,"&lt;="&amp;'Parâmetros'!$B$2)&gt;='Parâmetros'!$B$12,MAX('Parâmetros'!$B$13,MIN('Parâmetros'!$B$14,IFERROR(AVERAGEIFS('Histórico'!$H$6:$H$305,'Histórico'!$B$6:$B$305,B1143,'Histórico'!$L$6:$L$305,"OK",'Histórico'!$M$6:$M$305,MONTH(A1143),'Histórico'!$A$6:$A$305,"&lt;="&amp;'Parâmetros'!$B$2)/AVERAGEIFS('Histórico'!$H$6:$H$305,'Histórico'!$B$6:$B$305,B1143,'Histórico'!$L$6:$L$305,"OK",'Histórico'!$A$6:$A$305,"&lt;="&amp;'Parâmetros'!$B$2),1))),1))</f>
        <v/>
      </c>
      <c r="G1143" s="45">
        <f>IF(OR(A1143="",B1143=""),"",MAX(0.1,1+SUMPRODUCT(--('Eventos'!$B$6:$B$105&lt;=EOMONTH(A1143,0)),--('Eventos'!$C$6:$C$105&gt;=A1143),--((('Eventos'!$D$6:$D$105=B1143)+('Eventos'!$D$6:$D$105="TODOS"))&gt;0),--('Eventos'!$G$6:$G$105="Ativo"),--('Eventos'!$I$6:$I$105="OK"),'Eventos'!$F$6:$F$105)))</f>
        <v/>
      </c>
      <c r="H1143" s="44">
        <f>IF(OR(B1143="",E1143=""),"",MAX(0,E1143*F1143*G1143))</f>
        <v/>
      </c>
      <c r="I1143" s="44">
        <f>IF(H1143="","",H1143*'Parâmetros'!$B$6)</f>
        <v/>
      </c>
      <c r="J1143" s="44">
        <f>IF(H1143="","",H1143*'Parâmetros'!$B$7)</f>
        <v/>
      </c>
      <c r="K1143" s="44">
        <f>IF(H1143="","",H1143*'Parâmetros'!$B$8)</f>
        <v/>
      </c>
      <c r="L1143" s="44">
        <f>IF(H1143="","",IF('Parâmetros'!$B$5="Conservador",I1143,IF('Parâmetros'!$B$5="Otimista",K1143,J1143)))</f>
        <v/>
      </c>
      <c r="M1143" s="46">
        <f>IF(B1143="","",IF(COUNTIFS('Histórico'!$B$6:$B$305,B1143,'Histórico'!$J$6:$J$305,"&lt;&gt;")&gt;='Parâmetros'!$B$10,AVERAGEIFS('Histórico'!$K$6:$K$305,'Histórico'!$B$6:$B$305,B1143,'Histórico'!$J$6:$J$305,"&lt;&gt;"),'Parâmetros'!$B$9))</f>
        <v/>
      </c>
      <c r="N1143" s="44">
        <f>IF(L1143="","",MAX(0,L1143*(1-M1143)))</f>
        <v/>
      </c>
      <c r="O1143" s="44">
        <f>IF(L1143="","",L1143*(1+M1143))</f>
        <v/>
      </c>
      <c r="P1143" s="44">
        <f>IF(L1143="","",IF(INDEX('Parâmetros'!$E$18:$E$117,MATCH(B1143,'Parâmetros'!$A$18:$A$117,0))="","",INDEX('Parâmetros'!$E$18:$E$117,MATCH(B1143,'Parâmetros'!$A$18:$A$117,0))+N(INDEX('Parâmetros'!$F$18:$F$117,MATCH(B1143,'Parâmetros'!$A$18:$A$117,0)))-SUMIFS($L$6:L1143,$B$6:B1143,B1143,$A$6:A1143,"&lt;="&amp;A1143)))</f>
        <v/>
      </c>
      <c r="Q1143" s="44">
        <f>IF(P1143="","",MAX(0,-P1143))</f>
        <v/>
      </c>
      <c r="R1143" s="43">
        <f>IF(B1143="","",IF(L1143="","SEM BASE",IF(P1143="","ESTOQUE NÃO INFORMADO",IF(P1143&lt;0,"RUPTURA PREVISTA",IF(D1143="Sem histórico","USAR DEMANDA INICIAL",IF(D1143="Histórico insuficiente","HISTÓRICO INSUFICIENTE","OK"))))))</f>
        <v/>
      </c>
    </row>
    <row r="1144">
      <c r="A1144" s="42">
        <f>IF(B1144="","",EDATE(EOMONTH('Parâmetros'!$B$2,0)+1,MOD(ROW()-6,12)))</f>
        <v/>
      </c>
      <c r="B114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44" s="43">
        <f>IF(B1144="","",INDEX('Parâmetros'!$B$18:$B$117,MATCH(B1144,'Parâmetros'!$A$18:$A$117,0)))</f>
        <v/>
      </c>
      <c r="D1144" s="43">
        <f>IF(B1144="","",INDEX('Parâmetros'!$I$18:$I$117,MATCH(B1144,'Parâmetros'!$A$18:$A$117,0)))</f>
        <v/>
      </c>
      <c r="E1144" s="44">
        <f>IF(B1144="","",IF(COUNTIFS('Histórico'!$B$6:$B$305,B1144,'Histórico'!$A$6:$A$305,"&gt;="&amp;EDATE(EOMONTH('Parâmetros'!$B$2,0)+1,-'Parâmetros'!$B$4),'Histórico'!$A$6:$A$305,"&lt;="&amp;'Parâmetros'!$B$2,'Histórico'!$L$6:$L$305,"OK")&gt;='Parâmetros'!$B$11,AVERAGEIFS('Histórico'!$H$6:$H$305,'Histórico'!$B$6:$B$305,B1144,'Histórico'!$A$6:$A$305,"&gt;="&amp;EDATE(EOMONTH('Parâmetros'!$B$2,0)+1,-'Parâmetros'!$B$4),'Histórico'!$A$6:$A$305,"&lt;="&amp;'Parâmetros'!$B$2,'Histórico'!$L$6:$L$305,"OK"),IF(INDEX('Parâmetros'!$G$18:$G$117,MATCH(B1144,'Parâmetros'!$A$18:$A$117,0))="","",INDEX('Parâmetros'!$G$18:$G$117,MATCH(B1144,'Parâmetros'!$A$18:$A$117,0)))))</f>
        <v/>
      </c>
      <c r="F1144" s="45">
        <f>IF(B1144="","",IF(COUNTIFS('Histórico'!$B$6:$B$305,B1144,'Histórico'!$L$6:$L$305,"OK",'Histórico'!$M$6:$M$305,MONTH(A1144),'Histórico'!$A$6:$A$305,"&lt;="&amp;'Parâmetros'!$B$2)&gt;='Parâmetros'!$B$12,MAX('Parâmetros'!$B$13,MIN('Parâmetros'!$B$14,IFERROR(AVERAGEIFS('Histórico'!$H$6:$H$305,'Histórico'!$B$6:$B$305,B1144,'Histórico'!$L$6:$L$305,"OK",'Histórico'!$M$6:$M$305,MONTH(A1144),'Histórico'!$A$6:$A$305,"&lt;="&amp;'Parâmetros'!$B$2)/AVERAGEIFS('Histórico'!$H$6:$H$305,'Histórico'!$B$6:$B$305,B1144,'Histórico'!$L$6:$L$305,"OK",'Histórico'!$A$6:$A$305,"&lt;="&amp;'Parâmetros'!$B$2),1))),1))</f>
        <v/>
      </c>
      <c r="G1144" s="45">
        <f>IF(OR(A1144="",B1144=""),"",MAX(0.1,1+SUMPRODUCT(--('Eventos'!$B$6:$B$105&lt;=EOMONTH(A1144,0)),--('Eventos'!$C$6:$C$105&gt;=A1144),--((('Eventos'!$D$6:$D$105=B1144)+('Eventos'!$D$6:$D$105="TODOS"))&gt;0),--('Eventos'!$G$6:$G$105="Ativo"),--('Eventos'!$I$6:$I$105="OK"),'Eventos'!$F$6:$F$105)))</f>
        <v/>
      </c>
      <c r="H1144" s="44">
        <f>IF(OR(B1144="",E1144=""),"",MAX(0,E1144*F1144*G1144))</f>
        <v/>
      </c>
      <c r="I1144" s="44">
        <f>IF(H1144="","",H1144*'Parâmetros'!$B$6)</f>
        <v/>
      </c>
      <c r="J1144" s="44">
        <f>IF(H1144="","",H1144*'Parâmetros'!$B$7)</f>
        <v/>
      </c>
      <c r="K1144" s="44">
        <f>IF(H1144="","",H1144*'Parâmetros'!$B$8)</f>
        <v/>
      </c>
      <c r="L1144" s="44">
        <f>IF(H1144="","",IF('Parâmetros'!$B$5="Conservador",I1144,IF('Parâmetros'!$B$5="Otimista",K1144,J1144)))</f>
        <v/>
      </c>
      <c r="M1144" s="46">
        <f>IF(B1144="","",IF(COUNTIFS('Histórico'!$B$6:$B$305,B1144,'Histórico'!$J$6:$J$305,"&lt;&gt;")&gt;='Parâmetros'!$B$10,AVERAGEIFS('Histórico'!$K$6:$K$305,'Histórico'!$B$6:$B$305,B1144,'Histórico'!$J$6:$J$305,"&lt;&gt;"),'Parâmetros'!$B$9))</f>
        <v/>
      </c>
      <c r="N1144" s="44">
        <f>IF(L1144="","",MAX(0,L1144*(1-M1144)))</f>
        <v/>
      </c>
      <c r="O1144" s="44">
        <f>IF(L1144="","",L1144*(1+M1144))</f>
        <v/>
      </c>
      <c r="P1144" s="44">
        <f>IF(L1144="","",IF(INDEX('Parâmetros'!$E$18:$E$117,MATCH(B1144,'Parâmetros'!$A$18:$A$117,0))="","",INDEX('Parâmetros'!$E$18:$E$117,MATCH(B1144,'Parâmetros'!$A$18:$A$117,0))+N(INDEX('Parâmetros'!$F$18:$F$117,MATCH(B1144,'Parâmetros'!$A$18:$A$117,0)))-SUMIFS($L$6:L1144,$B$6:B1144,B1144,$A$6:A1144,"&lt;="&amp;A1144)))</f>
        <v/>
      </c>
      <c r="Q1144" s="44">
        <f>IF(P1144="","",MAX(0,-P1144))</f>
        <v/>
      </c>
      <c r="R1144" s="43">
        <f>IF(B1144="","",IF(L1144="","SEM BASE",IF(P1144="","ESTOQUE NÃO INFORMADO",IF(P1144&lt;0,"RUPTURA PREVISTA",IF(D1144="Sem histórico","USAR DEMANDA INICIAL",IF(D1144="Histórico insuficiente","HISTÓRICO INSUFICIENTE","OK"))))))</f>
        <v/>
      </c>
    </row>
    <row r="1145">
      <c r="A1145" s="42">
        <f>IF(B1145="","",EDATE(EOMONTH('Parâmetros'!$B$2,0)+1,MOD(ROW()-6,12)))</f>
        <v/>
      </c>
      <c r="B114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45" s="43">
        <f>IF(B1145="","",INDEX('Parâmetros'!$B$18:$B$117,MATCH(B1145,'Parâmetros'!$A$18:$A$117,0)))</f>
        <v/>
      </c>
      <c r="D1145" s="43">
        <f>IF(B1145="","",INDEX('Parâmetros'!$I$18:$I$117,MATCH(B1145,'Parâmetros'!$A$18:$A$117,0)))</f>
        <v/>
      </c>
      <c r="E1145" s="44">
        <f>IF(B1145="","",IF(COUNTIFS('Histórico'!$B$6:$B$305,B1145,'Histórico'!$A$6:$A$305,"&gt;="&amp;EDATE(EOMONTH('Parâmetros'!$B$2,0)+1,-'Parâmetros'!$B$4),'Histórico'!$A$6:$A$305,"&lt;="&amp;'Parâmetros'!$B$2,'Histórico'!$L$6:$L$305,"OK")&gt;='Parâmetros'!$B$11,AVERAGEIFS('Histórico'!$H$6:$H$305,'Histórico'!$B$6:$B$305,B1145,'Histórico'!$A$6:$A$305,"&gt;="&amp;EDATE(EOMONTH('Parâmetros'!$B$2,0)+1,-'Parâmetros'!$B$4),'Histórico'!$A$6:$A$305,"&lt;="&amp;'Parâmetros'!$B$2,'Histórico'!$L$6:$L$305,"OK"),IF(INDEX('Parâmetros'!$G$18:$G$117,MATCH(B1145,'Parâmetros'!$A$18:$A$117,0))="","",INDEX('Parâmetros'!$G$18:$G$117,MATCH(B1145,'Parâmetros'!$A$18:$A$117,0)))))</f>
        <v/>
      </c>
      <c r="F1145" s="45">
        <f>IF(B1145="","",IF(COUNTIFS('Histórico'!$B$6:$B$305,B1145,'Histórico'!$L$6:$L$305,"OK",'Histórico'!$M$6:$M$305,MONTH(A1145),'Histórico'!$A$6:$A$305,"&lt;="&amp;'Parâmetros'!$B$2)&gt;='Parâmetros'!$B$12,MAX('Parâmetros'!$B$13,MIN('Parâmetros'!$B$14,IFERROR(AVERAGEIFS('Histórico'!$H$6:$H$305,'Histórico'!$B$6:$B$305,B1145,'Histórico'!$L$6:$L$305,"OK",'Histórico'!$M$6:$M$305,MONTH(A1145),'Histórico'!$A$6:$A$305,"&lt;="&amp;'Parâmetros'!$B$2)/AVERAGEIFS('Histórico'!$H$6:$H$305,'Histórico'!$B$6:$B$305,B1145,'Histórico'!$L$6:$L$305,"OK",'Histórico'!$A$6:$A$305,"&lt;="&amp;'Parâmetros'!$B$2),1))),1))</f>
        <v/>
      </c>
      <c r="G1145" s="45">
        <f>IF(OR(A1145="",B1145=""),"",MAX(0.1,1+SUMPRODUCT(--('Eventos'!$B$6:$B$105&lt;=EOMONTH(A1145,0)),--('Eventos'!$C$6:$C$105&gt;=A1145),--((('Eventos'!$D$6:$D$105=B1145)+('Eventos'!$D$6:$D$105="TODOS"))&gt;0),--('Eventos'!$G$6:$G$105="Ativo"),--('Eventos'!$I$6:$I$105="OK"),'Eventos'!$F$6:$F$105)))</f>
        <v/>
      </c>
      <c r="H1145" s="44">
        <f>IF(OR(B1145="",E1145=""),"",MAX(0,E1145*F1145*G1145))</f>
        <v/>
      </c>
      <c r="I1145" s="44">
        <f>IF(H1145="","",H1145*'Parâmetros'!$B$6)</f>
        <v/>
      </c>
      <c r="J1145" s="44">
        <f>IF(H1145="","",H1145*'Parâmetros'!$B$7)</f>
        <v/>
      </c>
      <c r="K1145" s="44">
        <f>IF(H1145="","",H1145*'Parâmetros'!$B$8)</f>
        <v/>
      </c>
      <c r="L1145" s="44">
        <f>IF(H1145="","",IF('Parâmetros'!$B$5="Conservador",I1145,IF('Parâmetros'!$B$5="Otimista",K1145,J1145)))</f>
        <v/>
      </c>
      <c r="M1145" s="46">
        <f>IF(B1145="","",IF(COUNTIFS('Histórico'!$B$6:$B$305,B1145,'Histórico'!$J$6:$J$305,"&lt;&gt;")&gt;='Parâmetros'!$B$10,AVERAGEIFS('Histórico'!$K$6:$K$305,'Histórico'!$B$6:$B$305,B1145,'Histórico'!$J$6:$J$305,"&lt;&gt;"),'Parâmetros'!$B$9))</f>
        <v/>
      </c>
      <c r="N1145" s="44">
        <f>IF(L1145="","",MAX(0,L1145*(1-M1145)))</f>
        <v/>
      </c>
      <c r="O1145" s="44">
        <f>IF(L1145="","",L1145*(1+M1145))</f>
        <v/>
      </c>
      <c r="P1145" s="44">
        <f>IF(L1145="","",IF(INDEX('Parâmetros'!$E$18:$E$117,MATCH(B1145,'Parâmetros'!$A$18:$A$117,0))="","",INDEX('Parâmetros'!$E$18:$E$117,MATCH(B1145,'Parâmetros'!$A$18:$A$117,0))+N(INDEX('Parâmetros'!$F$18:$F$117,MATCH(B1145,'Parâmetros'!$A$18:$A$117,0)))-SUMIFS($L$6:L1145,$B$6:B1145,B1145,$A$6:A1145,"&lt;="&amp;A1145)))</f>
        <v/>
      </c>
      <c r="Q1145" s="44">
        <f>IF(P1145="","",MAX(0,-P1145))</f>
        <v/>
      </c>
      <c r="R1145" s="43">
        <f>IF(B1145="","",IF(L1145="","SEM BASE",IF(P1145="","ESTOQUE NÃO INFORMADO",IF(P1145&lt;0,"RUPTURA PREVISTA",IF(D1145="Sem histórico","USAR DEMANDA INICIAL",IF(D1145="Histórico insuficiente","HISTÓRICO INSUFICIENTE","OK"))))))</f>
        <v/>
      </c>
    </row>
    <row r="1146">
      <c r="A1146" s="42">
        <f>IF(B1146="","",EDATE(EOMONTH('Parâmetros'!$B$2,0)+1,MOD(ROW()-6,12)))</f>
        <v/>
      </c>
      <c r="B114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46" s="43">
        <f>IF(B1146="","",INDEX('Parâmetros'!$B$18:$B$117,MATCH(B1146,'Parâmetros'!$A$18:$A$117,0)))</f>
        <v/>
      </c>
      <c r="D1146" s="43">
        <f>IF(B1146="","",INDEX('Parâmetros'!$I$18:$I$117,MATCH(B1146,'Parâmetros'!$A$18:$A$117,0)))</f>
        <v/>
      </c>
      <c r="E1146" s="44">
        <f>IF(B1146="","",IF(COUNTIFS('Histórico'!$B$6:$B$305,B1146,'Histórico'!$A$6:$A$305,"&gt;="&amp;EDATE(EOMONTH('Parâmetros'!$B$2,0)+1,-'Parâmetros'!$B$4),'Histórico'!$A$6:$A$305,"&lt;="&amp;'Parâmetros'!$B$2,'Histórico'!$L$6:$L$305,"OK")&gt;='Parâmetros'!$B$11,AVERAGEIFS('Histórico'!$H$6:$H$305,'Histórico'!$B$6:$B$305,B1146,'Histórico'!$A$6:$A$305,"&gt;="&amp;EDATE(EOMONTH('Parâmetros'!$B$2,0)+1,-'Parâmetros'!$B$4),'Histórico'!$A$6:$A$305,"&lt;="&amp;'Parâmetros'!$B$2,'Histórico'!$L$6:$L$305,"OK"),IF(INDEX('Parâmetros'!$G$18:$G$117,MATCH(B1146,'Parâmetros'!$A$18:$A$117,0))="","",INDEX('Parâmetros'!$G$18:$G$117,MATCH(B1146,'Parâmetros'!$A$18:$A$117,0)))))</f>
        <v/>
      </c>
      <c r="F1146" s="45">
        <f>IF(B1146="","",IF(COUNTIFS('Histórico'!$B$6:$B$305,B1146,'Histórico'!$L$6:$L$305,"OK",'Histórico'!$M$6:$M$305,MONTH(A1146),'Histórico'!$A$6:$A$305,"&lt;="&amp;'Parâmetros'!$B$2)&gt;='Parâmetros'!$B$12,MAX('Parâmetros'!$B$13,MIN('Parâmetros'!$B$14,IFERROR(AVERAGEIFS('Histórico'!$H$6:$H$305,'Histórico'!$B$6:$B$305,B1146,'Histórico'!$L$6:$L$305,"OK",'Histórico'!$M$6:$M$305,MONTH(A1146),'Histórico'!$A$6:$A$305,"&lt;="&amp;'Parâmetros'!$B$2)/AVERAGEIFS('Histórico'!$H$6:$H$305,'Histórico'!$B$6:$B$305,B1146,'Histórico'!$L$6:$L$305,"OK",'Histórico'!$A$6:$A$305,"&lt;="&amp;'Parâmetros'!$B$2),1))),1))</f>
        <v/>
      </c>
      <c r="G1146" s="45">
        <f>IF(OR(A1146="",B1146=""),"",MAX(0.1,1+SUMPRODUCT(--('Eventos'!$B$6:$B$105&lt;=EOMONTH(A1146,0)),--('Eventos'!$C$6:$C$105&gt;=A1146),--((('Eventos'!$D$6:$D$105=B1146)+('Eventos'!$D$6:$D$105="TODOS"))&gt;0),--('Eventos'!$G$6:$G$105="Ativo"),--('Eventos'!$I$6:$I$105="OK"),'Eventos'!$F$6:$F$105)))</f>
        <v/>
      </c>
      <c r="H1146" s="44">
        <f>IF(OR(B1146="",E1146=""),"",MAX(0,E1146*F1146*G1146))</f>
        <v/>
      </c>
      <c r="I1146" s="44">
        <f>IF(H1146="","",H1146*'Parâmetros'!$B$6)</f>
        <v/>
      </c>
      <c r="J1146" s="44">
        <f>IF(H1146="","",H1146*'Parâmetros'!$B$7)</f>
        <v/>
      </c>
      <c r="K1146" s="44">
        <f>IF(H1146="","",H1146*'Parâmetros'!$B$8)</f>
        <v/>
      </c>
      <c r="L1146" s="44">
        <f>IF(H1146="","",IF('Parâmetros'!$B$5="Conservador",I1146,IF('Parâmetros'!$B$5="Otimista",K1146,J1146)))</f>
        <v/>
      </c>
      <c r="M1146" s="46">
        <f>IF(B1146="","",IF(COUNTIFS('Histórico'!$B$6:$B$305,B1146,'Histórico'!$J$6:$J$305,"&lt;&gt;")&gt;='Parâmetros'!$B$10,AVERAGEIFS('Histórico'!$K$6:$K$305,'Histórico'!$B$6:$B$305,B1146,'Histórico'!$J$6:$J$305,"&lt;&gt;"),'Parâmetros'!$B$9))</f>
        <v/>
      </c>
      <c r="N1146" s="44">
        <f>IF(L1146="","",MAX(0,L1146*(1-M1146)))</f>
        <v/>
      </c>
      <c r="O1146" s="44">
        <f>IF(L1146="","",L1146*(1+M1146))</f>
        <v/>
      </c>
      <c r="P1146" s="44">
        <f>IF(L1146="","",IF(INDEX('Parâmetros'!$E$18:$E$117,MATCH(B1146,'Parâmetros'!$A$18:$A$117,0))="","",INDEX('Parâmetros'!$E$18:$E$117,MATCH(B1146,'Parâmetros'!$A$18:$A$117,0))+N(INDEX('Parâmetros'!$F$18:$F$117,MATCH(B1146,'Parâmetros'!$A$18:$A$117,0)))-SUMIFS($L$6:L1146,$B$6:B1146,B1146,$A$6:A1146,"&lt;="&amp;A1146)))</f>
        <v/>
      </c>
      <c r="Q1146" s="44">
        <f>IF(P1146="","",MAX(0,-P1146))</f>
        <v/>
      </c>
      <c r="R1146" s="43">
        <f>IF(B1146="","",IF(L1146="","SEM BASE",IF(P1146="","ESTOQUE NÃO INFORMADO",IF(P1146&lt;0,"RUPTURA PREVISTA",IF(D1146="Sem histórico","USAR DEMANDA INICIAL",IF(D1146="Histórico insuficiente","HISTÓRICO INSUFICIENTE","OK"))))))</f>
        <v/>
      </c>
    </row>
    <row r="1147">
      <c r="A1147" s="42">
        <f>IF(B1147="","",EDATE(EOMONTH('Parâmetros'!$B$2,0)+1,MOD(ROW()-6,12)))</f>
        <v/>
      </c>
      <c r="B114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47" s="43">
        <f>IF(B1147="","",INDEX('Parâmetros'!$B$18:$B$117,MATCH(B1147,'Parâmetros'!$A$18:$A$117,0)))</f>
        <v/>
      </c>
      <c r="D1147" s="43">
        <f>IF(B1147="","",INDEX('Parâmetros'!$I$18:$I$117,MATCH(B1147,'Parâmetros'!$A$18:$A$117,0)))</f>
        <v/>
      </c>
      <c r="E1147" s="44">
        <f>IF(B1147="","",IF(COUNTIFS('Histórico'!$B$6:$B$305,B1147,'Histórico'!$A$6:$A$305,"&gt;="&amp;EDATE(EOMONTH('Parâmetros'!$B$2,0)+1,-'Parâmetros'!$B$4),'Histórico'!$A$6:$A$305,"&lt;="&amp;'Parâmetros'!$B$2,'Histórico'!$L$6:$L$305,"OK")&gt;='Parâmetros'!$B$11,AVERAGEIFS('Histórico'!$H$6:$H$305,'Histórico'!$B$6:$B$305,B1147,'Histórico'!$A$6:$A$305,"&gt;="&amp;EDATE(EOMONTH('Parâmetros'!$B$2,0)+1,-'Parâmetros'!$B$4),'Histórico'!$A$6:$A$305,"&lt;="&amp;'Parâmetros'!$B$2,'Histórico'!$L$6:$L$305,"OK"),IF(INDEX('Parâmetros'!$G$18:$G$117,MATCH(B1147,'Parâmetros'!$A$18:$A$117,0))="","",INDEX('Parâmetros'!$G$18:$G$117,MATCH(B1147,'Parâmetros'!$A$18:$A$117,0)))))</f>
        <v/>
      </c>
      <c r="F1147" s="45">
        <f>IF(B1147="","",IF(COUNTIFS('Histórico'!$B$6:$B$305,B1147,'Histórico'!$L$6:$L$305,"OK",'Histórico'!$M$6:$M$305,MONTH(A1147),'Histórico'!$A$6:$A$305,"&lt;="&amp;'Parâmetros'!$B$2)&gt;='Parâmetros'!$B$12,MAX('Parâmetros'!$B$13,MIN('Parâmetros'!$B$14,IFERROR(AVERAGEIFS('Histórico'!$H$6:$H$305,'Histórico'!$B$6:$B$305,B1147,'Histórico'!$L$6:$L$305,"OK",'Histórico'!$M$6:$M$305,MONTH(A1147),'Histórico'!$A$6:$A$305,"&lt;="&amp;'Parâmetros'!$B$2)/AVERAGEIFS('Histórico'!$H$6:$H$305,'Histórico'!$B$6:$B$305,B1147,'Histórico'!$L$6:$L$305,"OK",'Histórico'!$A$6:$A$305,"&lt;="&amp;'Parâmetros'!$B$2),1))),1))</f>
        <v/>
      </c>
      <c r="G1147" s="45">
        <f>IF(OR(A1147="",B1147=""),"",MAX(0.1,1+SUMPRODUCT(--('Eventos'!$B$6:$B$105&lt;=EOMONTH(A1147,0)),--('Eventos'!$C$6:$C$105&gt;=A1147),--((('Eventos'!$D$6:$D$105=B1147)+('Eventos'!$D$6:$D$105="TODOS"))&gt;0),--('Eventos'!$G$6:$G$105="Ativo"),--('Eventos'!$I$6:$I$105="OK"),'Eventos'!$F$6:$F$105)))</f>
        <v/>
      </c>
      <c r="H1147" s="44">
        <f>IF(OR(B1147="",E1147=""),"",MAX(0,E1147*F1147*G1147))</f>
        <v/>
      </c>
      <c r="I1147" s="44">
        <f>IF(H1147="","",H1147*'Parâmetros'!$B$6)</f>
        <v/>
      </c>
      <c r="J1147" s="44">
        <f>IF(H1147="","",H1147*'Parâmetros'!$B$7)</f>
        <v/>
      </c>
      <c r="K1147" s="44">
        <f>IF(H1147="","",H1147*'Parâmetros'!$B$8)</f>
        <v/>
      </c>
      <c r="L1147" s="44">
        <f>IF(H1147="","",IF('Parâmetros'!$B$5="Conservador",I1147,IF('Parâmetros'!$B$5="Otimista",K1147,J1147)))</f>
        <v/>
      </c>
      <c r="M1147" s="46">
        <f>IF(B1147="","",IF(COUNTIFS('Histórico'!$B$6:$B$305,B1147,'Histórico'!$J$6:$J$305,"&lt;&gt;")&gt;='Parâmetros'!$B$10,AVERAGEIFS('Histórico'!$K$6:$K$305,'Histórico'!$B$6:$B$305,B1147,'Histórico'!$J$6:$J$305,"&lt;&gt;"),'Parâmetros'!$B$9))</f>
        <v/>
      </c>
      <c r="N1147" s="44">
        <f>IF(L1147="","",MAX(0,L1147*(1-M1147)))</f>
        <v/>
      </c>
      <c r="O1147" s="44">
        <f>IF(L1147="","",L1147*(1+M1147))</f>
        <v/>
      </c>
      <c r="P1147" s="44">
        <f>IF(L1147="","",IF(INDEX('Parâmetros'!$E$18:$E$117,MATCH(B1147,'Parâmetros'!$A$18:$A$117,0))="","",INDEX('Parâmetros'!$E$18:$E$117,MATCH(B1147,'Parâmetros'!$A$18:$A$117,0))+N(INDEX('Parâmetros'!$F$18:$F$117,MATCH(B1147,'Parâmetros'!$A$18:$A$117,0)))-SUMIFS($L$6:L1147,$B$6:B1147,B1147,$A$6:A1147,"&lt;="&amp;A1147)))</f>
        <v/>
      </c>
      <c r="Q1147" s="44">
        <f>IF(P1147="","",MAX(0,-P1147))</f>
        <v/>
      </c>
      <c r="R1147" s="43">
        <f>IF(B1147="","",IF(L1147="","SEM BASE",IF(P1147="","ESTOQUE NÃO INFORMADO",IF(P1147&lt;0,"RUPTURA PREVISTA",IF(D1147="Sem histórico","USAR DEMANDA INICIAL",IF(D1147="Histórico insuficiente","HISTÓRICO INSUFICIENTE","OK"))))))</f>
        <v/>
      </c>
    </row>
    <row r="1148">
      <c r="A1148" s="42">
        <f>IF(B1148="","",EDATE(EOMONTH('Parâmetros'!$B$2,0)+1,MOD(ROW()-6,12)))</f>
        <v/>
      </c>
      <c r="B114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48" s="43">
        <f>IF(B1148="","",INDEX('Parâmetros'!$B$18:$B$117,MATCH(B1148,'Parâmetros'!$A$18:$A$117,0)))</f>
        <v/>
      </c>
      <c r="D1148" s="43">
        <f>IF(B1148="","",INDEX('Parâmetros'!$I$18:$I$117,MATCH(B1148,'Parâmetros'!$A$18:$A$117,0)))</f>
        <v/>
      </c>
      <c r="E1148" s="44">
        <f>IF(B1148="","",IF(COUNTIFS('Histórico'!$B$6:$B$305,B1148,'Histórico'!$A$6:$A$305,"&gt;="&amp;EDATE(EOMONTH('Parâmetros'!$B$2,0)+1,-'Parâmetros'!$B$4),'Histórico'!$A$6:$A$305,"&lt;="&amp;'Parâmetros'!$B$2,'Histórico'!$L$6:$L$305,"OK")&gt;='Parâmetros'!$B$11,AVERAGEIFS('Histórico'!$H$6:$H$305,'Histórico'!$B$6:$B$305,B1148,'Histórico'!$A$6:$A$305,"&gt;="&amp;EDATE(EOMONTH('Parâmetros'!$B$2,0)+1,-'Parâmetros'!$B$4),'Histórico'!$A$6:$A$305,"&lt;="&amp;'Parâmetros'!$B$2,'Histórico'!$L$6:$L$305,"OK"),IF(INDEX('Parâmetros'!$G$18:$G$117,MATCH(B1148,'Parâmetros'!$A$18:$A$117,0))="","",INDEX('Parâmetros'!$G$18:$G$117,MATCH(B1148,'Parâmetros'!$A$18:$A$117,0)))))</f>
        <v/>
      </c>
      <c r="F1148" s="45">
        <f>IF(B1148="","",IF(COUNTIFS('Histórico'!$B$6:$B$305,B1148,'Histórico'!$L$6:$L$305,"OK",'Histórico'!$M$6:$M$305,MONTH(A1148),'Histórico'!$A$6:$A$305,"&lt;="&amp;'Parâmetros'!$B$2)&gt;='Parâmetros'!$B$12,MAX('Parâmetros'!$B$13,MIN('Parâmetros'!$B$14,IFERROR(AVERAGEIFS('Histórico'!$H$6:$H$305,'Histórico'!$B$6:$B$305,B1148,'Histórico'!$L$6:$L$305,"OK",'Histórico'!$M$6:$M$305,MONTH(A1148),'Histórico'!$A$6:$A$305,"&lt;="&amp;'Parâmetros'!$B$2)/AVERAGEIFS('Histórico'!$H$6:$H$305,'Histórico'!$B$6:$B$305,B1148,'Histórico'!$L$6:$L$305,"OK",'Histórico'!$A$6:$A$305,"&lt;="&amp;'Parâmetros'!$B$2),1))),1))</f>
        <v/>
      </c>
      <c r="G1148" s="45">
        <f>IF(OR(A1148="",B1148=""),"",MAX(0.1,1+SUMPRODUCT(--('Eventos'!$B$6:$B$105&lt;=EOMONTH(A1148,0)),--('Eventos'!$C$6:$C$105&gt;=A1148),--((('Eventos'!$D$6:$D$105=B1148)+('Eventos'!$D$6:$D$105="TODOS"))&gt;0),--('Eventos'!$G$6:$G$105="Ativo"),--('Eventos'!$I$6:$I$105="OK"),'Eventos'!$F$6:$F$105)))</f>
        <v/>
      </c>
      <c r="H1148" s="44">
        <f>IF(OR(B1148="",E1148=""),"",MAX(0,E1148*F1148*G1148))</f>
        <v/>
      </c>
      <c r="I1148" s="44">
        <f>IF(H1148="","",H1148*'Parâmetros'!$B$6)</f>
        <v/>
      </c>
      <c r="J1148" s="44">
        <f>IF(H1148="","",H1148*'Parâmetros'!$B$7)</f>
        <v/>
      </c>
      <c r="K1148" s="44">
        <f>IF(H1148="","",H1148*'Parâmetros'!$B$8)</f>
        <v/>
      </c>
      <c r="L1148" s="44">
        <f>IF(H1148="","",IF('Parâmetros'!$B$5="Conservador",I1148,IF('Parâmetros'!$B$5="Otimista",K1148,J1148)))</f>
        <v/>
      </c>
      <c r="M1148" s="46">
        <f>IF(B1148="","",IF(COUNTIFS('Histórico'!$B$6:$B$305,B1148,'Histórico'!$J$6:$J$305,"&lt;&gt;")&gt;='Parâmetros'!$B$10,AVERAGEIFS('Histórico'!$K$6:$K$305,'Histórico'!$B$6:$B$305,B1148,'Histórico'!$J$6:$J$305,"&lt;&gt;"),'Parâmetros'!$B$9))</f>
        <v/>
      </c>
      <c r="N1148" s="44">
        <f>IF(L1148="","",MAX(0,L1148*(1-M1148)))</f>
        <v/>
      </c>
      <c r="O1148" s="44">
        <f>IF(L1148="","",L1148*(1+M1148))</f>
        <v/>
      </c>
      <c r="P1148" s="44">
        <f>IF(L1148="","",IF(INDEX('Parâmetros'!$E$18:$E$117,MATCH(B1148,'Parâmetros'!$A$18:$A$117,0))="","",INDEX('Parâmetros'!$E$18:$E$117,MATCH(B1148,'Parâmetros'!$A$18:$A$117,0))+N(INDEX('Parâmetros'!$F$18:$F$117,MATCH(B1148,'Parâmetros'!$A$18:$A$117,0)))-SUMIFS($L$6:L1148,$B$6:B1148,B1148,$A$6:A1148,"&lt;="&amp;A1148)))</f>
        <v/>
      </c>
      <c r="Q1148" s="44">
        <f>IF(P1148="","",MAX(0,-P1148))</f>
        <v/>
      </c>
      <c r="R1148" s="43">
        <f>IF(B1148="","",IF(L1148="","SEM BASE",IF(P1148="","ESTOQUE NÃO INFORMADO",IF(P1148&lt;0,"RUPTURA PREVISTA",IF(D1148="Sem histórico","USAR DEMANDA INICIAL",IF(D1148="Histórico insuficiente","HISTÓRICO INSUFICIENTE","OK"))))))</f>
        <v/>
      </c>
    </row>
    <row r="1149">
      <c r="A1149" s="42">
        <f>IF(B1149="","",EDATE(EOMONTH('Parâmetros'!$B$2,0)+1,MOD(ROW()-6,12)))</f>
        <v/>
      </c>
      <c r="B114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49" s="43">
        <f>IF(B1149="","",INDEX('Parâmetros'!$B$18:$B$117,MATCH(B1149,'Parâmetros'!$A$18:$A$117,0)))</f>
        <v/>
      </c>
      <c r="D1149" s="43">
        <f>IF(B1149="","",INDEX('Parâmetros'!$I$18:$I$117,MATCH(B1149,'Parâmetros'!$A$18:$A$117,0)))</f>
        <v/>
      </c>
      <c r="E1149" s="44">
        <f>IF(B1149="","",IF(COUNTIFS('Histórico'!$B$6:$B$305,B1149,'Histórico'!$A$6:$A$305,"&gt;="&amp;EDATE(EOMONTH('Parâmetros'!$B$2,0)+1,-'Parâmetros'!$B$4),'Histórico'!$A$6:$A$305,"&lt;="&amp;'Parâmetros'!$B$2,'Histórico'!$L$6:$L$305,"OK")&gt;='Parâmetros'!$B$11,AVERAGEIFS('Histórico'!$H$6:$H$305,'Histórico'!$B$6:$B$305,B1149,'Histórico'!$A$6:$A$305,"&gt;="&amp;EDATE(EOMONTH('Parâmetros'!$B$2,0)+1,-'Parâmetros'!$B$4),'Histórico'!$A$6:$A$305,"&lt;="&amp;'Parâmetros'!$B$2,'Histórico'!$L$6:$L$305,"OK"),IF(INDEX('Parâmetros'!$G$18:$G$117,MATCH(B1149,'Parâmetros'!$A$18:$A$117,0))="","",INDEX('Parâmetros'!$G$18:$G$117,MATCH(B1149,'Parâmetros'!$A$18:$A$117,0)))))</f>
        <v/>
      </c>
      <c r="F1149" s="45">
        <f>IF(B1149="","",IF(COUNTIFS('Histórico'!$B$6:$B$305,B1149,'Histórico'!$L$6:$L$305,"OK",'Histórico'!$M$6:$M$305,MONTH(A1149),'Histórico'!$A$6:$A$305,"&lt;="&amp;'Parâmetros'!$B$2)&gt;='Parâmetros'!$B$12,MAX('Parâmetros'!$B$13,MIN('Parâmetros'!$B$14,IFERROR(AVERAGEIFS('Histórico'!$H$6:$H$305,'Histórico'!$B$6:$B$305,B1149,'Histórico'!$L$6:$L$305,"OK",'Histórico'!$M$6:$M$305,MONTH(A1149),'Histórico'!$A$6:$A$305,"&lt;="&amp;'Parâmetros'!$B$2)/AVERAGEIFS('Histórico'!$H$6:$H$305,'Histórico'!$B$6:$B$305,B1149,'Histórico'!$L$6:$L$305,"OK",'Histórico'!$A$6:$A$305,"&lt;="&amp;'Parâmetros'!$B$2),1))),1))</f>
        <v/>
      </c>
      <c r="G1149" s="45">
        <f>IF(OR(A1149="",B1149=""),"",MAX(0.1,1+SUMPRODUCT(--('Eventos'!$B$6:$B$105&lt;=EOMONTH(A1149,0)),--('Eventos'!$C$6:$C$105&gt;=A1149),--((('Eventos'!$D$6:$D$105=B1149)+('Eventos'!$D$6:$D$105="TODOS"))&gt;0),--('Eventos'!$G$6:$G$105="Ativo"),--('Eventos'!$I$6:$I$105="OK"),'Eventos'!$F$6:$F$105)))</f>
        <v/>
      </c>
      <c r="H1149" s="44">
        <f>IF(OR(B1149="",E1149=""),"",MAX(0,E1149*F1149*G1149))</f>
        <v/>
      </c>
      <c r="I1149" s="44">
        <f>IF(H1149="","",H1149*'Parâmetros'!$B$6)</f>
        <v/>
      </c>
      <c r="J1149" s="44">
        <f>IF(H1149="","",H1149*'Parâmetros'!$B$7)</f>
        <v/>
      </c>
      <c r="K1149" s="44">
        <f>IF(H1149="","",H1149*'Parâmetros'!$B$8)</f>
        <v/>
      </c>
      <c r="L1149" s="44">
        <f>IF(H1149="","",IF('Parâmetros'!$B$5="Conservador",I1149,IF('Parâmetros'!$B$5="Otimista",K1149,J1149)))</f>
        <v/>
      </c>
      <c r="M1149" s="46">
        <f>IF(B1149="","",IF(COUNTIFS('Histórico'!$B$6:$B$305,B1149,'Histórico'!$J$6:$J$305,"&lt;&gt;")&gt;='Parâmetros'!$B$10,AVERAGEIFS('Histórico'!$K$6:$K$305,'Histórico'!$B$6:$B$305,B1149,'Histórico'!$J$6:$J$305,"&lt;&gt;"),'Parâmetros'!$B$9))</f>
        <v/>
      </c>
      <c r="N1149" s="44">
        <f>IF(L1149="","",MAX(0,L1149*(1-M1149)))</f>
        <v/>
      </c>
      <c r="O1149" s="44">
        <f>IF(L1149="","",L1149*(1+M1149))</f>
        <v/>
      </c>
      <c r="P1149" s="44">
        <f>IF(L1149="","",IF(INDEX('Parâmetros'!$E$18:$E$117,MATCH(B1149,'Parâmetros'!$A$18:$A$117,0))="","",INDEX('Parâmetros'!$E$18:$E$117,MATCH(B1149,'Parâmetros'!$A$18:$A$117,0))+N(INDEX('Parâmetros'!$F$18:$F$117,MATCH(B1149,'Parâmetros'!$A$18:$A$117,0)))-SUMIFS($L$6:L1149,$B$6:B1149,B1149,$A$6:A1149,"&lt;="&amp;A1149)))</f>
        <v/>
      </c>
      <c r="Q1149" s="44">
        <f>IF(P1149="","",MAX(0,-P1149))</f>
        <v/>
      </c>
      <c r="R1149" s="43">
        <f>IF(B1149="","",IF(L1149="","SEM BASE",IF(P1149="","ESTOQUE NÃO INFORMADO",IF(P1149&lt;0,"RUPTURA PREVISTA",IF(D1149="Sem histórico","USAR DEMANDA INICIAL",IF(D1149="Histórico insuficiente","HISTÓRICO INSUFICIENTE","OK"))))))</f>
        <v/>
      </c>
    </row>
    <row r="1150">
      <c r="A1150" s="42">
        <f>IF(B1150="","",EDATE(EOMONTH('Parâmetros'!$B$2,0)+1,MOD(ROW()-6,12)))</f>
        <v/>
      </c>
      <c r="B115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50" s="43">
        <f>IF(B1150="","",INDEX('Parâmetros'!$B$18:$B$117,MATCH(B1150,'Parâmetros'!$A$18:$A$117,0)))</f>
        <v/>
      </c>
      <c r="D1150" s="43">
        <f>IF(B1150="","",INDEX('Parâmetros'!$I$18:$I$117,MATCH(B1150,'Parâmetros'!$A$18:$A$117,0)))</f>
        <v/>
      </c>
      <c r="E1150" s="44">
        <f>IF(B1150="","",IF(COUNTIFS('Histórico'!$B$6:$B$305,B1150,'Histórico'!$A$6:$A$305,"&gt;="&amp;EDATE(EOMONTH('Parâmetros'!$B$2,0)+1,-'Parâmetros'!$B$4),'Histórico'!$A$6:$A$305,"&lt;="&amp;'Parâmetros'!$B$2,'Histórico'!$L$6:$L$305,"OK")&gt;='Parâmetros'!$B$11,AVERAGEIFS('Histórico'!$H$6:$H$305,'Histórico'!$B$6:$B$305,B1150,'Histórico'!$A$6:$A$305,"&gt;="&amp;EDATE(EOMONTH('Parâmetros'!$B$2,0)+1,-'Parâmetros'!$B$4),'Histórico'!$A$6:$A$305,"&lt;="&amp;'Parâmetros'!$B$2,'Histórico'!$L$6:$L$305,"OK"),IF(INDEX('Parâmetros'!$G$18:$G$117,MATCH(B1150,'Parâmetros'!$A$18:$A$117,0))="","",INDEX('Parâmetros'!$G$18:$G$117,MATCH(B1150,'Parâmetros'!$A$18:$A$117,0)))))</f>
        <v/>
      </c>
      <c r="F1150" s="45">
        <f>IF(B1150="","",IF(COUNTIFS('Histórico'!$B$6:$B$305,B1150,'Histórico'!$L$6:$L$305,"OK",'Histórico'!$M$6:$M$305,MONTH(A1150),'Histórico'!$A$6:$A$305,"&lt;="&amp;'Parâmetros'!$B$2)&gt;='Parâmetros'!$B$12,MAX('Parâmetros'!$B$13,MIN('Parâmetros'!$B$14,IFERROR(AVERAGEIFS('Histórico'!$H$6:$H$305,'Histórico'!$B$6:$B$305,B1150,'Histórico'!$L$6:$L$305,"OK",'Histórico'!$M$6:$M$305,MONTH(A1150),'Histórico'!$A$6:$A$305,"&lt;="&amp;'Parâmetros'!$B$2)/AVERAGEIFS('Histórico'!$H$6:$H$305,'Histórico'!$B$6:$B$305,B1150,'Histórico'!$L$6:$L$305,"OK",'Histórico'!$A$6:$A$305,"&lt;="&amp;'Parâmetros'!$B$2),1))),1))</f>
        <v/>
      </c>
      <c r="G1150" s="45">
        <f>IF(OR(A1150="",B1150=""),"",MAX(0.1,1+SUMPRODUCT(--('Eventos'!$B$6:$B$105&lt;=EOMONTH(A1150,0)),--('Eventos'!$C$6:$C$105&gt;=A1150),--((('Eventos'!$D$6:$D$105=B1150)+('Eventos'!$D$6:$D$105="TODOS"))&gt;0),--('Eventos'!$G$6:$G$105="Ativo"),--('Eventos'!$I$6:$I$105="OK"),'Eventos'!$F$6:$F$105)))</f>
        <v/>
      </c>
      <c r="H1150" s="44">
        <f>IF(OR(B1150="",E1150=""),"",MAX(0,E1150*F1150*G1150))</f>
        <v/>
      </c>
      <c r="I1150" s="44">
        <f>IF(H1150="","",H1150*'Parâmetros'!$B$6)</f>
        <v/>
      </c>
      <c r="J1150" s="44">
        <f>IF(H1150="","",H1150*'Parâmetros'!$B$7)</f>
        <v/>
      </c>
      <c r="K1150" s="44">
        <f>IF(H1150="","",H1150*'Parâmetros'!$B$8)</f>
        <v/>
      </c>
      <c r="L1150" s="44">
        <f>IF(H1150="","",IF('Parâmetros'!$B$5="Conservador",I1150,IF('Parâmetros'!$B$5="Otimista",K1150,J1150)))</f>
        <v/>
      </c>
      <c r="M1150" s="46">
        <f>IF(B1150="","",IF(COUNTIFS('Histórico'!$B$6:$B$305,B1150,'Histórico'!$J$6:$J$305,"&lt;&gt;")&gt;='Parâmetros'!$B$10,AVERAGEIFS('Histórico'!$K$6:$K$305,'Histórico'!$B$6:$B$305,B1150,'Histórico'!$J$6:$J$305,"&lt;&gt;"),'Parâmetros'!$B$9))</f>
        <v/>
      </c>
      <c r="N1150" s="44">
        <f>IF(L1150="","",MAX(0,L1150*(1-M1150)))</f>
        <v/>
      </c>
      <c r="O1150" s="44">
        <f>IF(L1150="","",L1150*(1+M1150))</f>
        <v/>
      </c>
      <c r="P1150" s="44">
        <f>IF(L1150="","",IF(INDEX('Parâmetros'!$E$18:$E$117,MATCH(B1150,'Parâmetros'!$A$18:$A$117,0))="","",INDEX('Parâmetros'!$E$18:$E$117,MATCH(B1150,'Parâmetros'!$A$18:$A$117,0))+N(INDEX('Parâmetros'!$F$18:$F$117,MATCH(B1150,'Parâmetros'!$A$18:$A$117,0)))-SUMIFS($L$6:L1150,$B$6:B1150,B1150,$A$6:A1150,"&lt;="&amp;A1150)))</f>
        <v/>
      </c>
      <c r="Q1150" s="44">
        <f>IF(P1150="","",MAX(0,-P1150))</f>
        <v/>
      </c>
      <c r="R1150" s="43">
        <f>IF(B1150="","",IF(L1150="","SEM BASE",IF(P1150="","ESTOQUE NÃO INFORMADO",IF(P1150&lt;0,"RUPTURA PREVISTA",IF(D1150="Sem histórico","USAR DEMANDA INICIAL",IF(D1150="Histórico insuficiente","HISTÓRICO INSUFICIENTE","OK"))))))</f>
        <v/>
      </c>
    </row>
    <row r="1151">
      <c r="A1151" s="42">
        <f>IF(B1151="","",EDATE(EOMONTH('Parâmetros'!$B$2,0)+1,MOD(ROW()-6,12)))</f>
        <v/>
      </c>
      <c r="B115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51" s="43">
        <f>IF(B1151="","",INDEX('Parâmetros'!$B$18:$B$117,MATCH(B1151,'Parâmetros'!$A$18:$A$117,0)))</f>
        <v/>
      </c>
      <c r="D1151" s="43">
        <f>IF(B1151="","",INDEX('Parâmetros'!$I$18:$I$117,MATCH(B1151,'Parâmetros'!$A$18:$A$117,0)))</f>
        <v/>
      </c>
      <c r="E1151" s="44">
        <f>IF(B1151="","",IF(COUNTIFS('Histórico'!$B$6:$B$305,B1151,'Histórico'!$A$6:$A$305,"&gt;="&amp;EDATE(EOMONTH('Parâmetros'!$B$2,0)+1,-'Parâmetros'!$B$4),'Histórico'!$A$6:$A$305,"&lt;="&amp;'Parâmetros'!$B$2,'Histórico'!$L$6:$L$305,"OK")&gt;='Parâmetros'!$B$11,AVERAGEIFS('Histórico'!$H$6:$H$305,'Histórico'!$B$6:$B$305,B1151,'Histórico'!$A$6:$A$305,"&gt;="&amp;EDATE(EOMONTH('Parâmetros'!$B$2,0)+1,-'Parâmetros'!$B$4),'Histórico'!$A$6:$A$305,"&lt;="&amp;'Parâmetros'!$B$2,'Histórico'!$L$6:$L$305,"OK"),IF(INDEX('Parâmetros'!$G$18:$G$117,MATCH(B1151,'Parâmetros'!$A$18:$A$117,0))="","",INDEX('Parâmetros'!$G$18:$G$117,MATCH(B1151,'Parâmetros'!$A$18:$A$117,0)))))</f>
        <v/>
      </c>
      <c r="F1151" s="45">
        <f>IF(B1151="","",IF(COUNTIFS('Histórico'!$B$6:$B$305,B1151,'Histórico'!$L$6:$L$305,"OK",'Histórico'!$M$6:$M$305,MONTH(A1151),'Histórico'!$A$6:$A$305,"&lt;="&amp;'Parâmetros'!$B$2)&gt;='Parâmetros'!$B$12,MAX('Parâmetros'!$B$13,MIN('Parâmetros'!$B$14,IFERROR(AVERAGEIFS('Histórico'!$H$6:$H$305,'Histórico'!$B$6:$B$305,B1151,'Histórico'!$L$6:$L$305,"OK",'Histórico'!$M$6:$M$305,MONTH(A1151),'Histórico'!$A$6:$A$305,"&lt;="&amp;'Parâmetros'!$B$2)/AVERAGEIFS('Histórico'!$H$6:$H$305,'Histórico'!$B$6:$B$305,B1151,'Histórico'!$L$6:$L$305,"OK",'Histórico'!$A$6:$A$305,"&lt;="&amp;'Parâmetros'!$B$2),1))),1))</f>
        <v/>
      </c>
      <c r="G1151" s="45">
        <f>IF(OR(A1151="",B1151=""),"",MAX(0.1,1+SUMPRODUCT(--('Eventos'!$B$6:$B$105&lt;=EOMONTH(A1151,0)),--('Eventos'!$C$6:$C$105&gt;=A1151),--((('Eventos'!$D$6:$D$105=B1151)+('Eventos'!$D$6:$D$105="TODOS"))&gt;0),--('Eventos'!$G$6:$G$105="Ativo"),--('Eventos'!$I$6:$I$105="OK"),'Eventos'!$F$6:$F$105)))</f>
        <v/>
      </c>
      <c r="H1151" s="44">
        <f>IF(OR(B1151="",E1151=""),"",MAX(0,E1151*F1151*G1151))</f>
        <v/>
      </c>
      <c r="I1151" s="44">
        <f>IF(H1151="","",H1151*'Parâmetros'!$B$6)</f>
        <v/>
      </c>
      <c r="J1151" s="44">
        <f>IF(H1151="","",H1151*'Parâmetros'!$B$7)</f>
        <v/>
      </c>
      <c r="K1151" s="44">
        <f>IF(H1151="","",H1151*'Parâmetros'!$B$8)</f>
        <v/>
      </c>
      <c r="L1151" s="44">
        <f>IF(H1151="","",IF('Parâmetros'!$B$5="Conservador",I1151,IF('Parâmetros'!$B$5="Otimista",K1151,J1151)))</f>
        <v/>
      </c>
      <c r="M1151" s="46">
        <f>IF(B1151="","",IF(COUNTIFS('Histórico'!$B$6:$B$305,B1151,'Histórico'!$J$6:$J$305,"&lt;&gt;")&gt;='Parâmetros'!$B$10,AVERAGEIFS('Histórico'!$K$6:$K$305,'Histórico'!$B$6:$B$305,B1151,'Histórico'!$J$6:$J$305,"&lt;&gt;"),'Parâmetros'!$B$9))</f>
        <v/>
      </c>
      <c r="N1151" s="44">
        <f>IF(L1151="","",MAX(0,L1151*(1-M1151)))</f>
        <v/>
      </c>
      <c r="O1151" s="44">
        <f>IF(L1151="","",L1151*(1+M1151))</f>
        <v/>
      </c>
      <c r="P1151" s="44">
        <f>IF(L1151="","",IF(INDEX('Parâmetros'!$E$18:$E$117,MATCH(B1151,'Parâmetros'!$A$18:$A$117,0))="","",INDEX('Parâmetros'!$E$18:$E$117,MATCH(B1151,'Parâmetros'!$A$18:$A$117,0))+N(INDEX('Parâmetros'!$F$18:$F$117,MATCH(B1151,'Parâmetros'!$A$18:$A$117,0)))-SUMIFS($L$6:L1151,$B$6:B1151,B1151,$A$6:A1151,"&lt;="&amp;A1151)))</f>
        <v/>
      </c>
      <c r="Q1151" s="44">
        <f>IF(P1151="","",MAX(0,-P1151))</f>
        <v/>
      </c>
      <c r="R1151" s="43">
        <f>IF(B1151="","",IF(L1151="","SEM BASE",IF(P1151="","ESTOQUE NÃO INFORMADO",IF(P1151&lt;0,"RUPTURA PREVISTA",IF(D1151="Sem histórico","USAR DEMANDA INICIAL",IF(D1151="Histórico insuficiente","HISTÓRICO INSUFICIENTE","OK"))))))</f>
        <v/>
      </c>
    </row>
    <row r="1152">
      <c r="A1152" s="42">
        <f>IF(B1152="","",EDATE(EOMONTH('Parâmetros'!$B$2,0)+1,MOD(ROW()-6,12)))</f>
        <v/>
      </c>
      <c r="B115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52" s="43">
        <f>IF(B1152="","",INDEX('Parâmetros'!$B$18:$B$117,MATCH(B1152,'Parâmetros'!$A$18:$A$117,0)))</f>
        <v/>
      </c>
      <c r="D1152" s="43">
        <f>IF(B1152="","",INDEX('Parâmetros'!$I$18:$I$117,MATCH(B1152,'Parâmetros'!$A$18:$A$117,0)))</f>
        <v/>
      </c>
      <c r="E1152" s="44">
        <f>IF(B1152="","",IF(COUNTIFS('Histórico'!$B$6:$B$305,B1152,'Histórico'!$A$6:$A$305,"&gt;="&amp;EDATE(EOMONTH('Parâmetros'!$B$2,0)+1,-'Parâmetros'!$B$4),'Histórico'!$A$6:$A$305,"&lt;="&amp;'Parâmetros'!$B$2,'Histórico'!$L$6:$L$305,"OK")&gt;='Parâmetros'!$B$11,AVERAGEIFS('Histórico'!$H$6:$H$305,'Histórico'!$B$6:$B$305,B1152,'Histórico'!$A$6:$A$305,"&gt;="&amp;EDATE(EOMONTH('Parâmetros'!$B$2,0)+1,-'Parâmetros'!$B$4),'Histórico'!$A$6:$A$305,"&lt;="&amp;'Parâmetros'!$B$2,'Histórico'!$L$6:$L$305,"OK"),IF(INDEX('Parâmetros'!$G$18:$G$117,MATCH(B1152,'Parâmetros'!$A$18:$A$117,0))="","",INDEX('Parâmetros'!$G$18:$G$117,MATCH(B1152,'Parâmetros'!$A$18:$A$117,0)))))</f>
        <v/>
      </c>
      <c r="F1152" s="45">
        <f>IF(B1152="","",IF(COUNTIFS('Histórico'!$B$6:$B$305,B1152,'Histórico'!$L$6:$L$305,"OK",'Histórico'!$M$6:$M$305,MONTH(A1152),'Histórico'!$A$6:$A$305,"&lt;="&amp;'Parâmetros'!$B$2)&gt;='Parâmetros'!$B$12,MAX('Parâmetros'!$B$13,MIN('Parâmetros'!$B$14,IFERROR(AVERAGEIFS('Histórico'!$H$6:$H$305,'Histórico'!$B$6:$B$305,B1152,'Histórico'!$L$6:$L$305,"OK",'Histórico'!$M$6:$M$305,MONTH(A1152),'Histórico'!$A$6:$A$305,"&lt;="&amp;'Parâmetros'!$B$2)/AVERAGEIFS('Histórico'!$H$6:$H$305,'Histórico'!$B$6:$B$305,B1152,'Histórico'!$L$6:$L$305,"OK",'Histórico'!$A$6:$A$305,"&lt;="&amp;'Parâmetros'!$B$2),1))),1))</f>
        <v/>
      </c>
      <c r="G1152" s="45">
        <f>IF(OR(A1152="",B1152=""),"",MAX(0.1,1+SUMPRODUCT(--('Eventos'!$B$6:$B$105&lt;=EOMONTH(A1152,0)),--('Eventos'!$C$6:$C$105&gt;=A1152),--((('Eventos'!$D$6:$D$105=B1152)+('Eventos'!$D$6:$D$105="TODOS"))&gt;0),--('Eventos'!$G$6:$G$105="Ativo"),--('Eventos'!$I$6:$I$105="OK"),'Eventos'!$F$6:$F$105)))</f>
        <v/>
      </c>
      <c r="H1152" s="44">
        <f>IF(OR(B1152="",E1152=""),"",MAX(0,E1152*F1152*G1152))</f>
        <v/>
      </c>
      <c r="I1152" s="44">
        <f>IF(H1152="","",H1152*'Parâmetros'!$B$6)</f>
        <v/>
      </c>
      <c r="J1152" s="44">
        <f>IF(H1152="","",H1152*'Parâmetros'!$B$7)</f>
        <v/>
      </c>
      <c r="K1152" s="44">
        <f>IF(H1152="","",H1152*'Parâmetros'!$B$8)</f>
        <v/>
      </c>
      <c r="L1152" s="44">
        <f>IF(H1152="","",IF('Parâmetros'!$B$5="Conservador",I1152,IF('Parâmetros'!$B$5="Otimista",K1152,J1152)))</f>
        <v/>
      </c>
      <c r="M1152" s="46">
        <f>IF(B1152="","",IF(COUNTIFS('Histórico'!$B$6:$B$305,B1152,'Histórico'!$J$6:$J$305,"&lt;&gt;")&gt;='Parâmetros'!$B$10,AVERAGEIFS('Histórico'!$K$6:$K$305,'Histórico'!$B$6:$B$305,B1152,'Histórico'!$J$6:$J$305,"&lt;&gt;"),'Parâmetros'!$B$9))</f>
        <v/>
      </c>
      <c r="N1152" s="44">
        <f>IF(L1152="","",MAX(0,L1152*(1-M1152)))</f>
        <v/>
      </c>
      <c r="O1152" s="44">
        <f>IF(L1152="","",L1152*(1+M1152))</f>
        <v/>
      </c>
      <c r="P1152" s="44">
        <f>IF(L1152="","",IF(INDEX('Parâmetros'!$E$18:$E$117,MATCH(B1152,'Parâmetros'!$A$18:$A$117,0))="","",INDEX('Parâmetros'!$E$18:$E$117,MATCH(B1152,'Parâmetros'!$A$18:$A$117,0))+N(INDEX('Parâmetros'!$F$18:$F$117,MATCH(B1152,'Parâmetros'!$A$18:$A$117,0)))-SUMIFS($L$6:L1152,$B$6:B1152,B1152,$A$6:A1152,"&lt;="&amp;A1152)))</f>
        <v/>
      </c>
      <c r="Q1152" s="44">
        <f>IF(P1152="","",MAX(0,-P1152))</f>
        <v/>
      </c>
      <c r="R1152" s="43">
        <f>IF(B1152="","",IF(L1152="","SEM BASE",IF(P1152="","ESTOQUE NÃO INFORMADO",IF(P1152&lt;0,"RUPTURA PREVISTA",IF(D1152="Sem histórico","USAR DEMANDA INICIAL",IF(D1152="Histórico insuficiente","HISTÓRICO INSUFICIENTE","OK"))))))</f>
        <v/>
      </c>
    </row>
    <row r="1153">
      <c r="A1153" s="42">
        <f>IF(B1153="","",EDATE(EOMONTH('Parâmetros'!$B$2,0)+1,MOD(ROW()-6,12)))</f>
        <v/>
      </c>
      <c r="B115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53" s="43">
        <f>IF(B1153="","",INDEX('Parâmetros'!$B$18:$B$117,MATCH(B1153,'Parâmetros'!$A$18:$A$117,0)))</f>
        <v/>
      </c>
      <c r="D1153" s="43">
        <f>IF(B1153="","",INDEX('Parâmetros'!$I$18:$I$117,MATCH(B1153,'Parâmetros'!$A$18:$A$117,0)))</f>
        <v/>
      </c>
      <c r="E1153" s="44">
        <f>IF(B1153="","",IF(COUNTIFS('Histórico'!$B$6:$B$305,B1153,'Histórico'!$A$6:$A$305,"&gt;="&amp;EDATE(EOMONTH('Parâmetros'!$B$2,0)+1,-'Parâmetros'!$B$4),'Histórico'!$A$6:$A$305,"&lt;="&amp;'Parâmetros'!$B$2,'Histórico'!$L$6:$L$305,"OK")&gt;='Parâmetros'!$B$11,AVERAGEIFS('Histórico'!$H$6:$H$305,'Histórico'!$B$6:$B$305,B1153,'Histórico'!$A$6:$A$305,"&gt;="&amp;EDATE(EOMONTH('Parâmetros'!$B$2,0)+1,-'Parâmetros'!$B$4),'Histórico'!$A$6:$A$305,"&lt;="&amp;'Parâmetros'!$B$2,'Histórico'!$L$6:$L$305,"OK"),IF(INDEX('Parâmetros'!$G$18:$G$117,MATCH(B1153,'Parâmetros'!$A$18:$A$117,0))="","",INDEX('Parâmetros'!$G$18:$G$117,MATCH(B1153,'Parâmetros'!$A$18:$A$117,0)))))</f>
        <v/>
      </c>
      <c r="F1153" s="45">
        <f>IF(B1153="","",IF(COUNTIFS('Histórico'!$B$6:$B$305,B1153,'Histórico'!$L$6:$L$305,"OK",'Histórico'!$M$6:$M$305,MONTH(A1153),'Histórico'!$A$6:$A$305,"&lt;="&amp;'Parâmetros'!$B$2)&gt;='Parâmetros'!$B$12,MAX('Parâmetros'!$B$13,MIN('Parâmetros'!$B$14,IFERROR(AVERAGEIFS('Histórico'!$H$6:$H$305,'Histórico'!$B$6:$B$305,B1153,'Histórico'!$L$6:$L$305,"OK",'Histórico'!$M$6:$M$305,MONTH(A1153),'Histórico'!$A$6:$A$305,"&lt;="&amp;'Parâmetros'!$B$2)/AVERAGEIFS('Histórico'!$H$6:$H$305,'Histórico'!$B$6:$B$305,B1153,'Histórico'!$L$6:$L$305,"OK",'Histórico'!$A$6:$A$305,"&lt;="&amp;'Parâmetros'!$B$2),1))),1))</f>
        <v/>
      </c>
      <c r="G1153" s="45">
        <f>IF(OR(A1153="",B1153=""),"",MAX(0.1,1+SUMPRODUCT(--('Eventos'!$B$6:$B$105&lt;=EOMONTH(A1153,0)),--('Eventos'!$C$6:$C$105&gt;=A1153),--((('Eventos'!$D$6:$D$105=B1153)+('Eventos'!$D$6:$D$105="TODOS"))&gt;0),--('Eventos'!$G$6:$G$105="Ativo"),--('Eventos'!$I$6:$I$105="OK"),'Eventos'!$F$6:$F$105)))</f>
        <v/>
      </c>
      <c r="H1153" s="44">
        <f>IF(OR(B1153="",E1153=""),"",MAX(0,E1153*F1153*G1153))</f>
        <v/>
      </c>
      <c r="I1153" s="44">
        <f>IF(H1153="","",H1153*'Parâmetros'!$B$6)</f>
        <v/>
      </c>
      <c r="J1153" s="44">
        <f>IF(H1153="","",H1153*'Parâmetros'!$B$7)</f>
        <v/>
      </c>
      <c r="K1153" s="44">
        <f>IF(H1153="","",H1153*'Parâmetros'!$B$8)</f>
        <v/>
      </c>
      <c r="L1153" s="44">
        <f>IF(H1153="","",IF('Parâmetros'!$B$5="Conservador",I1153,IF('Parâmetros'!$B$5="Otimista",K1153,J1153)))</f>
        <v/>
      </c>
      <c r="M1153" s="46">
        <f>IF(B1153="","",IF(COUNTIFS('Histórico'!$B$6:$B$305,B1153,'Histórico'!$J$6:$J$305,"&lt;&gt;")&gt;='Parâmetros'!$B$10,AVERAGEIFS('Histórico'!$K$6:$K$305,'Histórico'!$B$6:$B$305,B1153,'Histórico'!$J$6:$J$305,"&lt;&gt;"),'Parâmetros'!$B$9))</f>
        <v/>
      </c>
      <c r="N1153" s="44">
        <f>IF(L1153="","",MAX(0,L1153*(1-M1153)))</f>
        <v/>
      </c>
      <c r="O1153" s="44">
        <f>IF(L1153="","",L1153*(1+M1153))</f>
        <v/>
      </c>
      <c r="P1153" s="44">
        <f>IF(L1153="","",IF(INDEX('Parâmetros'!$E$18:$E$117,MATCH(B1153,'Parâmetros'!$A$18:$A$117,0))="","",INDEX('Parâmetros'!$E$18:$E$117,MATCH(B1153,'Parâmetros'!$A$18:$A$117,0))+N(INDEX('Parâmetros'!$F$18:$F$117,MATCH(B1153,'Parâmetros'!$A$18:$A$117,0)))-SUMIFS($L$6:L1153,$B$6:B1153,B1153,$A$6:A1153,"&lt;="&amp;A1153)))</f>
        <v/>
      </c>
      <c r="Q1153" s="44">
        <f>IF(P1153="","",MAX(0,-P1153))</f>
        <v/>
      </c>
      <c r="R1153" s="43">
        <f>IF(B1153="","",IF(L1153="","SEM BASE",IF(P1153="","ESTOQUE NÃO INFORMADO",IF(P1153&lt;0,"RUPTURA PREVISTA",IF(D1153="Sem histórico","USAR DEMANDA INICIAL",IF(D1153="Histórico insuficiente","HISTÓRICO INSUFICIENTE","OK"))))))</f>
        <v/>
      </c>
    </row>
    <row r="1154">
      <c r="A1154" s="42">
        <f>IF(B1154="","",EDATE(EOMONTH('Parâmetros'!$B$2,0)+1,MOD(ROW()-6,12)))</f>
        <v/>
      </c>
      <c r="B115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54" s="43">
        <f>IF(B1154="","",INDEX('Parâmetros'!$B$18:$B$117,MATCH(B1154,'Parâmetros'!$A$18:$A$117,0)))</f>
        <v/>
      </c>
      <c r="D1154" s="43">
        <f>IF(B1154="","",INDEX('Parâmetros'!$I$18:$I$117,MATCH(B1154,'Parâmetros'!$A$18:$A$117,0)))</f>
        <v/>
      </c>
      <c r="E1154" s="44">
        <f>IF(B1154="","",IF(COUNTIFS('Histórico'!$B$6:$B$305,B1154,'Histórico'!$A$6:$A$305,"&gt;="&amp;EDATE(EOMONTH('Parâmetros'!$B$2,0)+1,-'Parâmetros'!$B$4),'Histórico'!$A$6:$A$305,"&lt;="&amp;'Parâmetros'!$B$2,'Histórico'!$L$6:$L$305,"OK")&gt;='Parâmetros'!$B$11,AVERAGEIFS('Histórico'!$H$6:$H$305,'Histórico'!$B$6:$B$305,B1154,'Histórico'!$A$6:$A$305,"&gt;="&amp;EDATE(EOMONTH('Parâmetros'!$B$2,0)+1,-'Parâmetros'!$B$4),'Histórico'!$A$6:$A$305,"&lt;="&amp;'Parâmetros'!$B$2,'Histórico'!$L$6:$L$305,"OK"),IF(INDEX('Parâmetros'!$G$18:$G$117,MATCH(B1154,'Parâmetros'!$A$18:$A$117,0))="","",INDEX('Parâmetros'!$G$18:$G$117,MATCH(B1154,'Parâmetros'!$A$18:$A$117,0)))))</f>
        <v/>
      </c>
      <c r="F1154" s="45">
        <f>IF(B1154="","",IF(COUNTIFS('Histórico'!$B$6:$B$305,B1154,'Histórico'!$L$6:$L$305,"OK",'Histórico'!$M$6:$M$305,MONTH(A1154),'Histórico'!$A$6:$A$305,"&lt;="&amp;'Parâmetros'!$B$2)&gt;='Parâmetros'!$B$12,MAX('Parâmetros'!$B$13,MIN('Parâmetros'!$B$14,IFERROR(AVERAGEIFS('Histórico'!$H$6:$H$305,'Histórico'!$B$6:$B$305,B1154,'Histórico'!$L$6:$L$305,"OK",'Histórico'!$M$6:$M$305,MONTH(A1154),'Histórico'!$A$6:$A$305,"&lt;="&amp;'Parâmetros'!$B$2)/AVERAGEIFS('Histórico'!$H$6:$H$305,'Histórico'!$B$6:$B$305,B1154,'Histórico'!$L$6:$L$305,"OK",'Histórico'!$A$6:$A$305,"&lt;="&amp;'Parâmetros'!$B$2),1))),1))</f>
        <v/>
      </c>
      <c r="G1154" s="45">
        <f>IF(OR(A1154="",B1154=""),"",MAX(0.1,1+SUMPRODUCT(--('Eventos'!$B$6:$B$105&lt;=EOMONTH(A1154,0)),--('Eventos'!$C$6:$C$105&gt;=A1154),--((('Eventos'!$D$6:$D$105=B1154)+('Eventos'!$D$6:$D$105="TODOS"))&gt;0),--('Eventos'!$G$6:$G$105="Ativo"),--('Eventos'!$I$6:$I$105="OK"),'Eventos'!$F$6:$F$105)))</f>
        <v/>
      </c>
      <c r="H1154" s="44">
        <f>IF(OR(B1154="",E1154=""),"",MAX(0,E1154*F1154*G1154))</f>
        <v/>
      </c>
      <c r="I1154" s="44">
        <f>IF(H1154="","",H1154*'Parâmetros'!$B$6)</f>
        <v/>
      </c>
      <c r="J1154" s="44">
        <f>IF(H1154="","",H1154*'Parâmetros'!$B$7)</f>
        <v/>
      </c>
      <c r="K1154" s="44">
        <f>IF(H1154="","",H1154*'Parâmetros'!$B$8)</f>
        <v/>
      </c>
      <c r="L1154" s="44">
        <f>IF(H1154="","",IF('Parâmetros'!$B$5="Conservador",I1154,IF('Parâmetros'!$B$5="Otimista",K1154,J1154)))</f>
        <v/>
      </c>
      <c r="M1154" s="46">
        <f>IF(B1154="","",IF(COUNTIFS('Histórico'!$B$6:$B$305,B1154,'Histórico'!$J$6:$J$305,"&lt;&gt;")&gt;='Parâmetros'!$B$10,AVERAGEIFS('Histórico'!$K$6:$K$305,'Histórico'!$B$6:$B$305,B1154,'Histórico'!$J$6:$J$305,"&lt;&gt;"),'Parâmetros'!$B$9))</f>
        <v/>
      </c>
      <c r="N1154" s="44">
        <f>IF(L1154="","",MAX(0,L1154*(1-M1154)))</f>
        <v/>
      </c>
      <c r="O1154" s="44">
        <f>IF(L1154="","",L1154*(1+M1154))</f>
        <v/>
      </c>
      <c r="P1154" s="44">
        <f>IF(L1154="","",IF(INDEX('Parâmetros'!$E$18:$E$117,MATCH(B1154,'Parâmetros'!$A$18:$A$117,0))="","",INDEX('Parâmetros'!$E$18:$E$117,MATCH(B1154,'Parâmetros'!$A$18:$A$117,0))+N(INDEX('Parâmetros'!$F$18:$F$117,MATCH(B1154,'Parâmetros'!$A$18:$A$117,0)))-SUMIFS($L$6:L1154,$B$6:B1154,B1154,$A$6:A1154,"&lt;="&amp;A1154)))</f>
        <v/>
      </c>
      <c r="Q1154" s="44">
        <f>IF(P1154="","",MAX(0,-P1154))</f>
        <v/>
      </c>
      <c r="R1154" s="43">
        <f>IF(B1154="","",IF(L1154="","SEM BASE",IF(P1154="","ESTOQUE NÃO INFORMADO",IF(P1154&lt;0,"RUPTURA PREVISTA",IF(D1154="Sem histórico","USAR DEMANDA INICIAL",IF(D1154="Histórico insuficiente","HISTÓRICO INSUFICIENTE","OK"))))))</f>
        <v/>
      </c>
    </row>
    <row r="1155">
      <c r="A1155" s="42">
        <f>IF(B1155="","",EDATE(EOMONTH('Parâmetros'!$B$2,0)+1,MOD(ROW()-6,12)))</f>
        <v/>
      </c>
      <c r="B115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55" s="43">
        <f>IF(B1155="","",INDEX('Parâmetros'!$B$18:$B$117,MATCH(B1155,'Parâmetros'!$A$18:$A$117,0)))</f>
        <v/>
      </c>
      <c r="D1155" s="43">
        <f>IF(B1155="","",INDEX('Parâmetros'!$I$18:$I$117,MATCH(B1155,'Parâmetros'!$A$18:$A$117,0)))</f>
        <v/>
      </c>
      <c r="E1155" s="44">
        <f>IF(B1155="","",IF(COUNTIFS('Histórico'!$B$6:$B$305,B1155,'Histórico'!$A$6:$A$305,"&gt;="&amp;EDATE(EOMONTH('Parâmetros'!$B$2,0)+1,-'Parâmetros'!$B$4),'Histórico'!$A$6:$A$305,"&lt;="&amp;'Parâmetros'!$B$2,'Histórico'!$L$6:$L$305,"OK")&gt;='Parâmetros'!$B$11,AVERAGEIFS('Histórico'!$H$6:$H$305,'Histórico'!$B$6:$B$305,B1155,'Histórico'!$A$6:$A$305,"&gt;="&amp;EDATE(EOMONTH('Parâmetros'!$B$2,0)+1,-'Parâmetros'!$B$4),'Histórico'!$A$6:$A$305,"&lt;="&amp;'Parâmetros'!$B$2,'Histórico'!$L$6:$L$305,"OK"),IF(INDEX('Parâmetros'!$G$18:$G$117,MATCH(B1155,'Parâmetros'!$A$18:$A$117,0))="","",INDEX('Parâmetros'!$G$18:$G$117,MATCH(B1155,'Parâmetros'!$A$18:$A$117,0)))))</f>
        <v/>
      </c>
      <c r="F1155" s="45">
        <f>IF(B1155="","",IF(COUNTIFS('Histórico'!$B$6:$B$305,B1155,'Histórico'!$L$6:$L$305,"OK",'Histórico'!$M$6:$M$305,MONTH(A1155),'Histórico'!$A$6:$A$305,"&lt;="&amp;'Parâmetros'!$B$2)&gt;='Parâmetros'!$B$12,MAX('Parâmetros'!$B$13,MIN('Parâmetros'!$B$14,IFERROR(AVERAGEIFS('Histórico'!$H$6:$H$305,'Histórico'!$B$6:$B$305,B1155,'Histórico'!$L$6:$L$305,"OK",'Histórico'!$M$6:$M$305,MONTH(A1155),'Histórico'!$A$6:$A$305,"&lt;="&amp;'Parâmetros'!$B$2)/AVERAGEIFS('Histórico'!$H$6:$H$305,'Histórico'!$B$6:$B$305,B1155,'Histórico'!$L$6:$L$305,"OK",'Histórico'!$A$6:$A$305,"&lt;="&amp;'Parâmetros'!$B$2),1))),1))</f>
        <v/>
      </c>
      <c r="G1155" s="45">
        <f>IF(OR(A1155="",B1155=""),"",MAX(0.1,1+SUMPRODUCT(--('Eventos'!$B$6:$B$105&lt;=EOMONTH(A1155,0)),--('Eventos'!$C$6:$C$105&gt;=A1155),--((('Eventos'!$D$6:$D$105=B1155)+('Eventos'!$D$6:$D$105="TODOS"))&gt;0),--('Eventos'!$G$6:$G$105="Ativo"),--('Eventos'!$I$6:$I$105="OK"),'Eventos'!$F$6:$F$105)))</f>
        <v/>
      </c>
      <c r="H1155" s="44">
        <f>IF(OR(B1155="",E1155=""),"",MAX(0,E1155*F1155*G1155))</f>
        <v/>
      </c>
      <c r="I1155" s="44">
        <f>IF(H1155="","",H1155*'Parâmetros'!$B$6)</f>
        <v/>
      </c>
      <c r="J1155" s="44">
        <f>IF(H1155="","",H1155*'Parâmetros'!$B$7)</f>
        <v/>
      </c>
      <c r="K1155" s="44">
        <f>IF(H1155="","",H1155*'Parâmetros'!$B$8)</f>
        <v/>
      </c>
      <c r="L1155" s="44">
        <f>IF(H1155="","",IF('Parâmetros'!$B$5="Conservador",I1155,IF('Parâmetros'!$B$5="Otimista",K1155,J1155)))</f>
        <v/>
      </c>
      <c r="M1155" s="46">
        <f>IF(B1155="","",IF(COUNTIFS('Histórico'!$B$6:$B$305,B1155,'Histórico'!$J$6:$J$305,"&lt;&gt;")&gt;='Parâmetros'!$B$10,AVERAGEIFS('Histórico'!$K$6:$K$305,'Histórico'!$B$6:$B$305,B1155,'Histórico'!$J$6:$J$305,"&lt;&gt;"),'Parâmetros'!$B$9))</f>
        <v/>
      </c>
      <c r="N1155" s="44">
        <f>IF(L1155="","",MAX(0,L1155*(1-M1155)))</f>
        <v/>
      </c>
      <c r="O1155" s="44">
        <f>IF(L1155="","",L1155*(1+M1155))</f>
        <v/>
      </c>
      <c r="P1155" s="44">
        <f>IF(L1155="","",IF(INDEX('Parâmetros'!$E$18:$E$117,MATCH(B1155,'Parâmetros'!$A$18:$A$117,0))="","",INDEX('Parâmetros'!$E$18:$E$117,MATCH(B1155,'Parâmetros'!$A$18:$A$117,0))+N(INDEX('Parâmetros'!$F$18:$F$117,MATCH(B1155,'Parâmetros'!$A$18:$A$117,0)))-SUMIFS($L$6:L1155,$B$6:B1155,B1155,$A$6:A1155,"&lt;="&amp;A1155)))</f>
        <v/>
      </c>
      <c r="Q1155" s="44">
        <f>IF(P1155="","",MAX(0,-P1155))</f>
        <v/>
      </c>
      <c r="R1155" s="43">
        <f>IF(B1155="","",IF(L1155="","SEM BASE",IF(P1155="","ESTOQUE NÃO INFORMADO",IF(P1155&lt;0,"RUPTURA PREVISTA",IF(D1155="Sem histórico","USAR DEMANDA INICIAL",IF(D1155="Histórico insuficiente","HISTÓRICO INSUFICIENTE","OK"))))))</f>
        <v/>
      </c>
    </row>
    <row r="1156">
      <c r="A1156" s="42">
        <f>IF(B1156="","",EDATE(EOMONTH('Parâmetros'!$B$2,0)+1,MOD(ROW()-6,12)))</f>
        <v/>
      </c>
      <c r="B115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56" s="43">
        <f>IF(B1156="","",INDEX('Parâmetros'!$B$18:$B$117,MATCH(B1156,'Parâmetros'!$A$18:$A$117,0)))</f>
        <v/>
      </c>
      <c r="D1156" s="43">
        <f>IF(B1156="","",INDEX('Parâmetros'!$I$18:$I$117,MATCH(B1156,'Parâmetros'!$A$18:$A$117,0)))</f>
        <v/>
      </c>
      <c r="E1156" s="44">
        <f>IF(B1156="","",IF(COUNTIFS('Histórico'!$B$6:$B$305,B1156,'Histórico'!$A$6:$A$305,"&gt;="&amp;EDATE(EOMONTH('Parâmetros'!$B$2,0)+1,-'Parâmetros'!$B$4),'Histórico'!$A$6:$A$305,"&lt;="&amp;'Parâmetros'!$B$2,'Histórico'!$L$6:$L$305,"OK")&gt;='Parâmetros'!$B$11,AVERAGEIFS('Histórico'!$H$6:$H$305,'Histórico'!$B$6:$B$305,B1156,'Histórico'!$A$6:$A$305,"&gt;="&amp;EDATE(EOMONTH('Parâmetros'!$B$2,0)+1,-'Parâmetros'!$B$4),'Histórico'!$A$6:$A$305,"&lt;="&amp;'Parâmetros'!$B$2,'Histórico'!$L$6:$L$305,"OK"),IF(INDEX('Parâmetros'!$G$18:$G$117,MATCH(B1156,'Parâmetros'!$A$18:$A$117,0))="","",INDEX('Parâmetros'!$G$18:$G$117,MATCH(B1156,'Parâmetros'!$A$18:$A$117,0)))))</f>
        <v/>
      </c>
      <c r="F1156" s="45">
        <f>IF(B1156="","",IF(COUNTIFS('Histórico'!$B$6:$B$305,B1156,'Histórico'!$L$6:$L$305,"OK",'Histórico'!$M$6:$M$305,MONTH(A1156),'Histórico'!$A$6:$A$305,"&lt;="&amp;'Parâmetros'!$B$2)&gt;='Parâmetros'!$B$12,MAX('Parâmetros'!$B$13,MIN('Parâmetros'!$B$14,IFERROR(AVERAGEIFS('Histórico'!$H$6:$H$305,'Histórico'!$B$6:$B$305,B1156,'Histórico'!$L$6:$L$305,"OK",'Histórico'!$M$6:$M$305,MONTH(A1156),'Histórico'!$A$6:$A$305,"&lt;="&amp;'Parâmetros'!$B$2)/AVERAGEIFS('Histórico'!$H$6:$H$305,'Histórico'!$B$6:$B$305,B1156,'Histórico'!$L$6:$L$305,"OK",'Histórico'!$A$6:$A$305,"&lt;="&amp;'Parâmetros'!$B$2),1))),1))</f>
        <v/>
      </c>
      <c r="G1156" s="45">
        <f>IF(OR(A1156="",B1156=""),"",MAX(0.1,1+SUMPRODUCT(--('Eventos'!$B$6:$B$105&lt;=EOMONTH(A1156,0)),--('Eventos'!$C$6:$C$105&gt;=A1156),--((('Eventos'!$D$6:$D$105=B1156)+('Eventos'!$D$6:$D$105="TODOS"))&gt;0),--('Eventos'!$G$6:$G$105="Ativo"),--('Eventos'!$I$6:$I$105="OK"),'Eventos'!$F$6:$F$105)))</f>
        <v/>
      </c>
      <c r="H1156" s="44">
        <f>IF(OR(B1156="",E1156=""),"",MAX(0,E1156*F1156*G1156))</f>
        <v/>
      </c>
      <c r="I1156" s="44">
        <f>IF(H1156="","",H1156*'Parâmetros'!$B$6)</f>
        <v/>
      </c>
      <c r="J1156" s="44">
        <f>IF(H1156="","",H1156*'Parâmetros'!$B$7)</f>
        <v/>
      </c>
      <c r="K1156" s="44">
        <f>IF(H1156="","",H1156*'Parâmetros'!$B$8)</f>
        <v/>
      </c>
      <c r="L1156" s="44">
        <f>IF(H1156="","",IF('Parâmetros'!$B$5="Conservador",I1156,IF('Parâmetros'!$B$5="Otimista",K1156,J1156)))</f>
        <v/>
      </c>
      <c r="M1156" s="46">
        <f>IF(B1156="","",IF(COUNTIFS('Histórico'!$B$6:$B$305,B1156,'Histórico'!$J$6:$J$305,"&lt;&gt;")&gt;='Parâmetros'!$B$10,AVERAGEIFS('Histórico'!$K$6:$K$305,'Histórico'!$B$6:$B$305,B1156,'Histórico'!$J$6:$J$305,"&lt;&gt;"),'Parâmetros'!$B$9))</f>
        <v/>
      </c>
      <c r="N1156" s="44">
        <f>IF(L1156="","",MAX(0,L1156*(1-M1156)))</f>
        <v/>
      </c>
      <c r="O1156" s="44">
        <f>IF(L1156="","",L1156*(1+M1156))</f>
        <v/>
      </c>
      <c r="P1156" s="44">
        <f>IF(L1156="","",IF(INDEX('Parâmetros'!$E$18:$E$117,MATCH(B1156,'Parâmetros'!$A$18:$A$117,0))="","",INDEX('Parâmetros'!$E$18:$E$117,MATCH(B1156,'Parâmetros'!$A$18:$A$117,0))+N(INDEX('Parâmetros'!$F$18:$F$117,MATCH(B1156,'Parâmetros'!$A$18:$A$117,0)))-SUMIFS($L$6:L1156,$B$6:B1156,B1156,$A$6:A1156,"&lt;="&amp;A1156)))</f>
        <v/>
      </c>
      <c r="Q1156" s="44">
        <f>IF(P1156="","",MAX(0,-P1156))</f>
        <v/>
      </c>
      <c r="R1156" s="43">
        <f>IF(B1156="","",IF(L1156="","SEM BASE",IF(P1156="","ESTOQUE NÃO INFORMADO",IF(P1156&lt;0,"RUPTURA PREVISTA",IF(D1156="Sem histórico","USAR DEMANDA INICIAL",IF(D1156="Histórico insuficiente","HISTÓRICO INSUFICIENTE","OK"))))))</f>
        <v/>
      </c>
    </row>
    <row r="1157">
      <c r="A1157" s="42">
        <f>IF(B1157="","",EDATE(EOMONTH('Parâmetros'!$B$2,0)+1,MOD(ROW()-6,12)))</f>
        <v/>
      </c>
      <c r="B115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57" s="43">
        <f>IF(B1157="","",INDEX('Parâmetros'!$B$18:$B$117,MATCH(B1157,'Parâmetros'!$A$18:$A$117,0)))</f>
        <v/>
      </c>
      <c r="D1157" s="43">
        <f>IF(B1157="","",INDEX('Parâmetros'!$I$18:$I$117,MATCH(B1157,'Parâmetros'!$A$18:$A$117,0)))</f>
        <v/>
      </c>
      <c r="E1157" s="44">
        <f>IF(B1157="","",IF(COUNTIFS('Histórico'!$B$6:$B$305,B1157,'Histórico'!$A$6:$A$305,"&gt;="&amp;EDATE(EOMONTH('Parâmetros'!$B$2,0)+1,-'Parâmetros'!$B$4),'Histórico'!$A$6:$A$305,"&lt;="&amp;'Parâmetros'!$B$2,'Histórico'!$L$6:$L$305,"OK")&gt;='Parâmetros'!$B$11,AVERAGEIFS('Histórico'!$H$6:$H$305,'Histórico'!$B$6:$B$305,B1157,'Histórico'!$A$6:$A$305,"&gt;="&amp;EDATE(EOMONTH('Parâmetros'!$B$2,0)+1,-'Parâmetros'!$B$4),'Histórico'!$A$6:$A$305,"&lt;="&amp;'Parâmetros'!$B$2,'Histórico'!$L$6:$L$305,"OK"),IF(INDEX('Parâmetros'!$G$18:$G$117,MATCH(B1157,'Parâmetros'!$A$18:$A$117,0))="","",INDEX('Parâmetros'!$G$18:$G$117,MATCH(B1157,'Parâmetros'!$A$18:$A$117,0)))))</f>
        <v/>
      </c>
      <c r="F1157" s="45">
        <f>IF(B1157="","",IF(COUNTIFS('Histórico'!$B$6:$B$305,B1157,'Histórico'!$L$6:$L$305,"OK",'Histórico'!$M$6:$M$305,MONTH(A1157),'Histórico'!$A$6:$A$305,"&lt;="&amp;'Parâmetros'!$B$2)&gt;='Parâmetros'!$B$12,MAX('Parâmetros'!$B$13,MIN('Parâmetros'!$B$14,IFERROR(AVERAGEIFS('Histórico'!$H$6:$H$305,'Histórico'!$B$6:$B$305,B1157,'Histórico'!$L$6:$L$305,"OK",'Histórico'!$M$6:$M$305,MONTH(A1157),'Histórico'!$A$6:$A$305,"&lt;="&amp;'Parâmetros'!$B$2)/AVERAGEIFS('Histórico'!$H$6:$H$305,'Histórico'!$B$6:$B$305,B1157,'Histórico'!$L$6:$L$305,"OK",'Histórico'!$A$6:$A$305,"&lt;="&amp;'Parâmetros'!$B$2),1))),1))</f>
        <v/>
      </c>
      <c r="G1157" s="45">
        <f>IF(OR(A1157="",B1157=""),"",MAX(0.1,1+SUMPRODUCT(--('Eventos'!$B$6:$B$105&lt;=EOMONTH(A1157,0)),--('Eventos'!$C$6:$C$105&gt;=A1157),--((('Eventos'!$D$6:$D$105=B1157)+('Eventos'!$D$6:$D$105="TODOS"))&gt;0),--('Eventos'!$G$6:$G$105="Ativo"),--('Eventos'!$I$6:$I$105="OK"),'Eventos'!$F$6:$F$105)))</f>
        <v/>
      </c>
      <c r="H1157" s="44">
        <f>IF(OR(B1157="",E1157=""),"",MAX(0,E1157*F1157*G1157))</f>
        <v/>
      </c>
      <c r="I1157" s="44">
        <f>IF(H1157="","",H1157*'Parâmetros'!$B$6)</f>
        <v/>
      </c>
      <c r="J1157" s="44">
        <f>IF(H1157="","",H1157*'Parâmetros'!$B$7)</f>
        <v/>
      </c>
      <c r="K1157" s="44">
        <f>IF(H1157="","",H1157*'Parâmetros'!$B$8)</f>
        <v/>
      </c>
      <c r="L1157" s="44">
        <f>IF(H1157="","",IF('Parâmetros'!$B$5="Conservador",I1157,IF('Parâmetros'!$B$5="Otimista",K1157,J1157)))</f>
        <v/>
      </c>
      <c r="M1157" s="46">
        <f>IF(B1157="","",IF(COUNTIFS('Histórico'!$B$6:$B$305,B1157,'Histórico'!$J$6:$J$305,"&lt;&gt;")&gt;='Parâmetros'!$B$10,AVERAGEIFS('Histórico'!$K$6:$K$305,'Histórico'!$B$6:$B$305,B1157,'Histórico'!$J$6:$J$305,"&lt;&gt;"),'Parâmetros'!$B$9))</f>
        <v/>
      </c>
      <c r="N1157" s="44">
        <f>IF(L1157="","",MAX(0,L1157*(1-M1157)))</f>
        <v/>
      </c>
      <c r="O1157" s="44">
        <f>IF(L1157="","",L1157*(1+M1157))</f>
        <v/>
      </c>
      <c r="P1157" s="44">
        <f>IF(L1157="","",IF(INDEX('Parâmetros'!$E$18:$E$117,MATCH(B1157,'Parâmetros'!$A$18:$A$117,0))="","",INDEX('Parâmetros'!$E$18:$E$117,MATCH(B1157,'Parâmetros'!$A$18:$A$117,0))+N(INDEX('Parâmetros'!$F$18:$F$117,MATCH(B1157,'Parâmetros'!$A$18:$A$117,0)))-SUMIFS($L$6:L1157,$B$6:B1157,B1157,$A$6:A1157,"&lt;="&amp;A1157)))</f>
        <v/>
      </c>
      <c r="Q1157" s="44">
        <f>IF(P1157="","",MAX(0,-P1157))</f>
        <v/>
      </c>
      <c r="R1157" s="43">
        <f>IF(B1157="","",IF(L1157="","SEM BASE",IF(P1157="","ESTOQUE NÃO INFORMADO",IF(P1157&lt;0,"RUPTURA PREVISTA",IF(D1157="Sem histórico","USAR DEMANDA INICIAL",IF(D1157="Histórico insuficiente","HISTÓRICO INSUFICIENTE","OK"))))))</f>
        <v/>
      </c>
    </row>
    <row r="1158">
      <c r="A1158" s="42">
        <f>IF(B1158="","",EDATE(EOMONTH('Parâmetros'!$B$2,0)+1,MOD(ROW()-6,12)))</f>
        <v/>
      </c>
      <c r="B115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58" s="43">
        <f>IF(B1158="","",INDEX('Parâmetros'!$B$18:$B$117,MATCH(B1158,'Parâmetros'!$A$18:$A$117,0)))</f>
        <v/>
      </c>
      <c r="D1158" s="43">
        <f>IF(B1158="","",INDEX('Parâmetros'!$I$18:$I$117,MATCH(B1158,'Parâmetros'!$A$18:$A$117,0)))</f>
        <v/>
      </c>
      <c r="E1158" s="44">
        <f>IF(B1158="","",IF(COUNTIFS('Histórico'!$B$6:$B$305,B1158,'Histórico'!$A$6:$A$305,"&gt;="&amp;EDATE(EOMONTH('Parâmetros'!$B$2,0)+1,-'Parâmetros'!$B$4),'Histórico'!$A$6:$A$305,"&lt;="&amp;'Parâmetros'!$B$2,'Histórico'!$L$6:$L$305,"OK")&gt;='Parâmetros'!$B$11,AVERAGEIFS('Histórico'!$H$6:$H$305,'Histórico'!$B$6:$B$305,B1158,'Histórico'!$A$6:$A$305,"&gt;="&amp;EDATE(EOMONTH('Parâmetros'!$B$2,0)+1,-'Parâmetros'!$B$4),'Histórico'!$A$6:$A$305,"&lt;="&amp;'Parâmetros'!$B$2,'Histórico'!$L$6:$L$305,"OK"),IF(INDEX('Parâmetros'!$G$18:$G$117,MATCH(B1158,'Parâmetros'!$A$18:$A$117,0))="","",INDEX('Parâmetros'!$G$18:$G$117,MATCH(B1158,'Parâmetros'!$A$18:$A$117,0)))))</f>
        <v/>
      </c>
      <c r="F1158" s="45">
        <f>IF(B1158="","",IF(COUNTIFS('Histórico'!$B$6:$B$305,B1158,'Histórico'!$L$6:$L$305,"OK",'Histórico'!$M$6:$M$305,MONTH(A1158),'Histórico'!$A$6:$A$305,"&lt;="&amp;'Parâmetros'!$B$2)&gt;='Parâmetros'!$B$12,MAX('Parâmetros'!$B$13,MIN('Parâmetros'!$B$14,IFERROR(AVERAGEIFS('Histórico'!$H$6:$H$305,'Histórico'!$B$6:$B$305,B1158,'Histórico'!$L$6:$L$305,"OK",'Histórico'!$M$6:$M$305,MONTH(A1158),'Histórico'!$A$6:$A$305,"&lt;="&amp;'Parâmetros'!$B$2)/AVERAGEIFS('Histórico'!$H$6:$H$305,'Histórico'!$B$6:$B$305,B1158,'Histórico'!$L$6:$L$305,"OK",'Histórico'!$A$6:$A$305,"&lt;="&amp;'Parâmetros'!$B$2),1))),1))</f>
        <v/>
      </c>
      <c r="G1158" s="45">
        <f>IF(OR(A1158="",B1158=""),"",MAX(0.1,1+SUMPRODUCT(--('Eventos'!$B$6:$B$105&lt;=EOMONTH(A1158,0)),--('Eventos'!$C$6:$C$105&gt;=A1158),--((('Eventos'!$D$6:$D$105=B1158)+('Eventos'!$D$6:$D$105="TODOS"))&gt;0),--('Eventos'!$G$6:$G$105="Ativo"),--('Eventos'!$I$6:$I$105="OK"),'Eventos'!$F$6:$F$105)))</f>
        <v/>
      </c>
      <c r="H1158" s="44">
        <f>IF(OR(B1158="",E1158=""),"",MAX(0,E1158*F1158*G1158))</f>
        <v/>
      </c>
      <c r="I1158" s="44">
        <f>IF(H1158="","",H1158*'Parâmetros'!$B$6)</f>
        <v/>
      </c>
      <c r="J1158" s="44">
        <f>IF(H1158="","",H1158*'Parâmetros'!$B$7)</f>
        <v/>
      </c>
      <c r="K1158" s="44">
        <f>IF(H1158="","",H1158*'Parâmetros'!$B$8)</f>
        <v/>
      </c>
      <c r="L1158" s="44">
        <f>IF(H1158="","",IF('Parâmetros'!$B$5="Conservador",I1158,IF('Parâmetros'!$B$5="Otimista",K1158,J1158)))</f>
        <v/>
      </c>
      <c r="M1158" s="46">
        <f>IF(B1158="","",IF(COUNTIFS('Histórico'!$B$6:$B$305,B1158,'Histórico'!$J$6:$J$305,"&lt;&gt;")&gt;='Parâmetros'!$B$10,AVERAGEIFS('Histórico'!$K$6:$K$305,'Histórico'!$B$6:$B$305,B1158,'Histórico'!$J$6:$J$305,"&lt;&gt;"),'Parâmetros'!$B$9))</f>
        <v/>
      </c>
      <c r="N1158" s="44">
        <f>IF(L1158="","",MAX(0,L1158*(1-M1158)))</f>
        <v/>
      </c>
      <c r="O1158" s="44">
        <f>IF(L1158="","",L1158*(1+M1158))</f>
        <v/>
      </c>
      <c r="P1158" s="44">
        <f>IF(L1158="","",IF(INDEX('Parâmetros'!$E$18:$E$117,MATCH(B1158,'Parâmetros'!$A$18:$A$117,0))="","",INDEX('Parâmetros'!$E$18:$E$117,MATCH(B1158,'Parâmetros'!$A$18:$A$117,0))+N(INDEX('Parâmetros'!$F$18:$F$117,MATCH(B1158,'Parâmetros'!$A$18:$A$117,0)))-SUMIFS($L$6:L1158,$B$6:B1158,B1158,$A$6:A1158,"&lt;="&amp;A1158)))</f>
        <v/>
      </c>
      <c r="Q1158" s="44">
        <f>IF(P1158="","",MAX(0,-P1158))</f>
        <v/>
      </c>
      <c r="R1158" s="43">
        <f>IF(B1158="","",IF(L1158="","SEM BASE",IF(P1158="","ESTOQUE NÃO INFORMADO",IF(P1158&lt;0,"RUPTURA PREVISTA",IF(D1158="Sem histórico","USAR DEMANDA INICIAL",IF(D1158="Histórico insuficiente","HISTÓRICO INSUFICIENTE","OK"))))))</f>
        <v/>
      </c>
    </row>
    <row r="1159">
      <c r="A1159" s="42">
        <f>IF(B1159="","",EDATE(EOMONTH('Parâmetros'!$B$2,0)+1,MOD(ROW()-6,12)))</f>
        <v/>
      </c>
      <c r="B115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59" s="43">
        <f>IF(B1159="","",INDEX('Parâmetros'!$B$18:$B$117,MATCH(B1159,'Parâmetros'!$A$18:$A$117,0)))</f>
        <v/>
      </c>
      <c r="D1159" s="43">
        <f>IF(B1159="","",INDEX('Parâmetros'!$I$18:$I$117,MATCH(B1159,'Parâmetros'!$A$18:$A$117,0)))</f>
        <v/>
      </c>
      <c r="E1159" s="44">
        <f>IF(B1159="","",IF(COUNTIFS('Histórico'!$B$6:$B$305,B1159,'Histórico'!$A$6:$A$305,"&gt;="&amp;EDATE(EOMONTH('Parâmetros'!$B$2,0)+1,-'Parâmetros'!$B$4),'Histórico'!$A$6:$A$305,"&lt;="&amp;'Parâmetros'!$B$2,'Histórico'!$L$6:$L$305,"OK")&gt;='Parâmetros'!$B$11,AVERAGEIFS('Histórico'!$H$6:$H$305,'Histórico'!$B$6:$B$305,B1159,'Histórico'!$A$6:$A$305,"&gt;="&amp;EDATE(EOMONTH('Parâmetros'!$B$2,0)+1,-'Parâmetros'!$B$4),'Histórico'!$A$6:$A$305,"&lt;="&amp;'Parâmetros'!$B$2,'Histórico'!$L$6:$L$305,"OK"),IF(INDEX('Parâmetros'!$G$18:$G$117,MATCH(B1159,'Parâmetros'!$A$18:$A$117,0))="","",INDEX('Parâmetros'!$G$18:$G$117,MATCH(B1159,'Parâmetros'!$A$18:$A$117,0)))))</f>
        <v/>
      </c>
      <c r="F1159" s="45">
        <f>IF(B1159="","",IF(COUNTIFS('Histórico'!$B$6:$B$305,B1159,'Histórico'!$L$6:$L$305,"OK",'Histórico'!$M$6:$M$305,MONTH(A1159),'Histórico'!$A$6:$A$305,"&lt;="&amp;'Parâmetros'!$B$2)&gt;='Parâmetros'!$B$12,MAX('Parâmetros'!$B$13,MIN('Parâmetros'!$B$14,IFERROR(AVERAGEIFS('Histórico'!$H$6:$H$305,'Histórico'!$B$6:$B$305,B1159,'Histórico'!$L$6:$L$305,"OK",'Histórico'!$M$6:$M$305,MONTH(A1159),'Histórico'!$A$6:$A$305,"&lt;="&amp;'Parâmetros'!$B$2)/AVERAGEIFS('Histórico'!$H$6:$H$305,'Histórico'!$B$6:$B$305,B1159,'Histórico'!$L$6:$L$305,"OK",'Histórico'!$A$6:$A$305,"&lt;="&amp;'Parâmetros'!$B$2),1))),1))</f>
        <v/>
      </c>
      <c r="G1159" s="45">
        <f>IF(OR(A1159="",B1159=""),"",MAX(0.1,1+SUMPRODUCT(--('Eventos'!$B$6:$B$105&lt;=EOMONTH(A1159,0)),--('Eventos'!$C$6:$C$105&gt;=A1159),--((('Eventos'!$D$6:$D$105=B1159)+('Eventos'!$D$6:$D$105="TODOS"))&gt;0),--('Eventos'!$G$6:$G$105="Ativo"),--('Eventos'!$I$6:$I$105="OK"),'Eventos'!$F$6:$F$105)))</f>
        <v/>
      </c>
      <c r="H1159" s="44">
        <f>IF(OR(B1159="",E1159=""),"",MAX(0,E1159*F1159*G1159))</f>
        <v/>
      </c>
      <c r="I1159" s="44">
        <f>IF(H1159="","",H1159*'Parâmetros'!$B$6)</f>
        <v/>
      </c>
      <c r="J1159" s="44">
        <f>IF(H1159="","",H1159*'Parâmetros'!$B$7)</f>
        <v/>
      </c>
      <c r="K1159" s="44">
        <f>IF(H1159="","",H1159*'Parâmetros'!$B$8)</f>
        <v/>
      </c>
      <c r="L1159" s="44">
        <f>IF(H1159="","",IF('Parâmetros'!$B$5="Conservador",I1159,IF('Parâmetros'!$B$5="Otimista",K1159,J1159)))</f>
        <v/>
      </c>
      <c r="M1159" s="46">
        <f>IF(B1159="","",IF(COUNTIFS('Histórico'!$B$6:$B$305,B1159,'Histórico'!$J$6:$J$305,"&lt;&gt;")&gt;='Parâmetros'!$B$10,AVERAGEIFS('Histórico'!$K$6:$K$305,'Histórico'!$B$6:$B$305,B1159,'Histórico'!$J$6:$J$305,"&lt;&gt;"),'Parâmetros'!$B$9))</f>
        <v/>
      </c>
      <c r="N1159" s="44">
        <f>IF(L1159="","",MAX(0,L1159*(1-M1159)))</f>
        <v/>
      </c>
      <c r="O1159" s="44">
        <f>IF(L1159="","",L1159*(1+M1159))</f>
        <v/>
      </c>
      <c r="P1159" s="44">
        <f>IF(L1159="","",IF(INDEX('Parâmetros'!$E$18:$E$117,MATCH(B1159,'Parâmetros'!$A$18:$A$117,0))="","",INDEX('Parâmetros'!$E$18:$E$117,MATCH(B1159,'Parâmetros'!$A$18:$A$117,0))+N(INDEX('Parâmetros'!$F$18:$F$117,MATCH(B1159,'Parâmetros'!$A$18:$A$117,0)))-SUMIFS($L$6:L1159,$B$6:B1159,B1159,$A$6:A1159,"&lt;="&amp;A1159)))</f>
        <v/>
      </c>
      <c r="Q1159" s="44">
        <f>IF(P1159="","",MAX(0,-P1159))</f>
        <v/>
      </c>
      <c r="R1159" s="43">
        <f>IF(B1159="","",IF(L1159="","SEM BASE",IF(P1159="","ESTOQUE NÃO INFORMADO",IF(P1159&lt;0,"RUPTURA PREVISTA",IF(D1159="Sem histórico","USAR DEMANDA INICIAL",IF(D1159="Histórico insuficiente","HISTÓRICO INSUFICIENTE","OK"))))))</f>
        <v/>
      </c>
    </row>
    <row r="1160">
      <c r="A1160" s="42">
        <f>IF(B1160="","",EDATE(EOMONTH('Parâmetros'!$B$2,0)+1,MOD(ROW()-6,12)))</f>
        <v/>
      </c>
      <c r="B116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60" s="43">
        <f>IF(B1160="","",INDEX('Parâmetros'!$B$18:$B$117,MATCH(B1160,'Parâmetros'!$A$18:$A$117,0)))</f>
        <v/>
      </c>
      <c r="D1160" s="43">
        <f>IF(B1160="","",INDEX('Parâmetros'!$I$18:$I$117,MATCH(B1160,'Parâmetros'!$A$18:$A$117,0)))</f>
        <v/>
      </c>
      <c r="E1160" s="44">
        <f>IF(B1160="","",IF(COUNTIFS('Histórico'!$B$6:$B$305,B1160,'Histórico'!$A$6:$A$305,"&gt;="&amp;EDATE(EOMONTH('Parâmetros'!$B$2,0)+1,-'Parâmetros'!$B$4),'Histórico'!$A$6:$A$305,"&lt;="&amp;'Parâmetros'!$B$2,'Histórico'!$L$6:$L$305,"OK")&gt;='Parâmetros'!$B$11,AVERAGEIFS('Histórico'!$H$6:$H$305,'Histórico'!$B$6:$B$305,B1160,'Histórico'!$A$6:$A$305,"&gt;="&amp;EDATE(EOMONTH('Parâmetros'!$B$2,0)+1,-'Parâmetros'!$B$4),'Histórico'!$A$6:$A$305,"&lt;="&amp;'Parâmetros'!$B$2,'Histórico'!$L$6:$L$305,"OK"),IF(INDEX('Parâmetros'!$G$18:$G$117,MATCH(B1160,'Parâmetros'!$A$18:$A$117,0))="","",INDEX('Parâmetros'!$G$18:$G$117,MATCH(B1160,'Parâmetros'!$A$18:$A$117,0)))))</f>
        <v/>
      </c>
      <c r="F1160" s="45">
        <f>IF(B1160="","",IF(COUNTIFS('Histórico'!$B$6:$B$305,B1160,'Histórico'!$L$6:$L$305,"OK",'Histórico'!$M$6:$M$305,MONTH(A1160),'Histórico'!$A$6:$A$305,"&lt;="&amp;'Parâmetros'!$B$2)&gt;='Parâmetros'!$B$12,MAX('Parâmetros'!$B$13,MIN('Parâmetros'!$B$14,IFERROR(AVERAGEIFS('Histórico'!$H$6:$H$305,'Histórico'!$B$6:$B$305,B1160,'Histórico'!$L$6:$L$305,"OK",'Histórico'!$M$6:$M$305,MONTH(A1160),'Histórico'!$A$6:$A$305,"&lt;="&amp;'Parâmetros'!$B$2)/AVERAGEIFS('Histórico'!$H$6:$H$305,'Histórico'!$B$6:$B$305,B1160,'Histórico'!$L$6:$L$305,"OK",'Histórico'!$A$6:$A$305,"&lt;="&amp;'Parâmetros'!$B$2),1))),1))</f>
        <v/>
      </c>
      <c r="G1160" s="45">
        <f>IF(OR(A1160="",B1160=""),"",MAX(0.1,1+SUMPRODUCT(--('Eventos'!$B$6:$B$105&lt;=EOMONTH(A1160,0)),--('Eventos'!$C$6:$C$105&gt;=A1160),--((('Eventos'!$D$6:$D$105=B1160)+('Eventos'!$D$6:$D$105="TODOS"))&gt;0),--('Eventos'!$G$6:$G$105="Ativo"),--('Eventos'!$I$6:$I$105="OK"),'Eventos'!$F$6:$F$105)))</f>
        <v/>
      </c>
      <c r="H1160" s="44">
        <f>IF(OR(B1160="",E1160=""),"",MAX(0,E1160*F1160*G1160))</f>
        <v/>
      </c>
      <c r="I1160" s="44">
        <f>IF(H1160="","",H1160*'Parâmetros'!$B$6)</f>
        <v/>
      </c>
      <c r="J1160" s="44">
        <f>IF(H1160="","",H1160*'Parâmetros'!$B$7)</f>
        <v/>
      </c>
      <c r="K1160" s="44">
        <f>IF(H1160="","",H1160*'Parâmetros'!$B$8)</f>
        <v/>
      </c>
      <c r="L1160" s="44">
        <f>IF(H1160="","",IF('Parâmetros'!$B$5="Conservador",I1160,IF('Parâmetros'!$B$5="Otimista",K1160,J1160)))</f>
        <v/>
      </c>
      <c r="M1160" s="46">
        <f>IF(B1160="","",IF(COUNTIFS('Histórico'!$B$6:$B$305,B1160,'Histórico'!$J$6:$J$305,"&lt;&gt;")&gt;='Parâmetros'!$B$10,AVERAGEIFS('Histórico'!$K$6:$K$305,'Histórico'!$B$6:$B$305,B1160,'Histórico'!$J$6:$J$305,"&lt;&gt;"),'Parâmetros'!$B$9))</f>
        <v/>
      </c>
      <c r="N1160" s="44">
        <f>IF(L1160="","",MAX(0,L1160*(1-M1160)))</f>
        <v/>
      </c>
      <c r="O1160" s="44">
        <f>IF(L1160="","",L1160*(1+M1160))</f>
        <v/>
      </c>
      <c r="P1160" s="44">
        <f>IF(L1160="","",IF(INDEX('Parâmetros'!$E$18:$E$117,MATCH(B1160,'Parâmetros'!$A$18:$A$117,0))="","",INDEX('Parâmetros'!$E$18:$E$117,MATCH(B1160,'Parâmetros'!$A$18:$A$117,0))+N(INDEX('Parâmetros'!$F$18:$F$117,MATCH(B1160,'Parâmetros'!$A$18:$A$117,0)))-SUMIFS($L$6:L1160,$B$6:B1160,B1160,$A$6:A1160,"&lt;="&amp;A1160)))</f>
        <v/>
      </c>
      <c r="Q1160" s="44">
        <f>IF(P1160="","",MAX(0,-P1160))</f>
        <v/>
      </c>
      <c r="R1160" s="43">
        <f>IF(B1160="","",IF(L1160="","SEM BASE",IF(P1160="","ESTOQUE NÃO INFORMADO",IF(P1160&lt;0,"RUPTURA PREVISTA",IF(D1160="Sem histórico","USAR DEMANDA INICIAL",IF(D1160="Histórico insuficiente","HISTÓRICO INSUFICIENTE","OK"))))))</f>
        <v/>
      </c>
    </row>
    <row r="1161">
      <c r="A1161" s="42">
        <f>IF(B1161="","",EDATE(EOMONTH('Parâmetros'!$B$2,0)+1,MOD(ROW()-6,12)))</f>
        <v/>
      </c>
      <c r="B116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61" s="43">
        <f>IF(B1161="","",INDEX('Parâmetros'!$B$18:$B$117,MATCH(B1161,'Parâmetros'!$A$18:$A$117,0)))</f>
        <v/>
      </c>
      <c r="D1161" s="43">
        <f>IF(B1161="","",INDEX('Parâmetros'!$I$18:$I$117,MATCH(B1161,'Parâmetros'!$A$18:$A$117,0)))</f>
        <v/>
      </c>
      <c r="E1161" s="44">
        <f>IF(B1161="","",IF(COUNTIFS('Histórico'!$B$6:$B$305,B1161,'Histórico'!$A$6:$A$305,"&gt;="&amp;EDATE(EOMONTH('Parâmetros'!$B$2,0)+1,-'Parâmetros'!$B$4),'Histórico'!$A$6:$A$305,"&lt;="&amp;'Parâmetros'!$B$2,'Histórico'!$L$6:$L$305,"OK")&gt;='Parâmetros'!$B$11,AVERAGEIFS('Histórico'!$H$6:$H$305,'Histórico'!$B$6:$B$305,B1161,'Histórico'!$A$6:$A$305,"&gt;="&amp;EDATE(EOMONTH('Parâmetros'!$B$2,0)+1,-'Parâmetros'!$B$4),'Histórico'!$A$6:$A$305,"&lt;="&amp;'Parâmetros'!$B$2,'Histórico'!$L$6:$L$305,"OK"),IF(INDEX('Parâmetros'!$G$18:$G$117,MATCH(B1161,'Parâmetros'!$A$18:$A$117,0))="","",INDEX('Parâmetros'!$G$18:$G$117,MATCH(B1161,'Parâmetros'!$A$18:$A$117,0)))))</f>
        <v/>
      </c>
      <c r="F1161" s="45">
        <f>IF(B1161="","",IF(COUNTIFS('Histórico'!$B$6:$B$305,B1161,'Histórico'!$L$6:$L$305,"OK",'Histórico'!$M$6:$M$305,MONTH(A1161),'Histórico'!$A$6:$A$305,"&lt;="&amp;'Parâmetros'!$B$2)&gt;='Parâmetros'!$B$12,MAX('Parâmetros'!$B$13,MIN('Parâmetros'!$B$14,IFERROR(AVERAGEIFS('Histórico'!$H$6:$H$305,'Histórico'!$B$6:$B$305,B1161,'Histórico'!$L$6:$L$305,"OK",'Histórico'!$M$6:$M$305,MONTH(A1161),'Histórico'!$A$6:$A$305,"&lt;="&amp;'Parâmetros'!$B$2)/AVERAGEIFS('Histórico'!$H$6:$H$305,'Histórico'!$B$6:$B$305,B1161,'Histórico'!$L$6:$L$305,"OK",'Histórico'!$A$6:$A$305,"&lt;="&amp;'Parâmetros'!$B$2),1))),1))</f>
        <v/>
      </c>
      <c r="G1161" s="45">
        <f>IF(OR(A1161="",B1161=""),"",MAX(0.1,1+SUMPRODUCT(--('Eventos'!$B$6:$B$105&lt;=EOMONTH(A1161,0)),--('Eventos'!$C$6:$C$105&gt;=A1161),--((('Eventos'!$D$6:$D$105=B1161)+('Eventos'!$D$6:$D$105="TODOS"))&gt;0),--('Eventos'!$G$6:$G$105="Ativo"),--('Eventos'!$I$6:$I$105="OK"),'Eventos'!$F$6:$F$105)))</f>
        <v/>
      </c>
      <c r="H1161" s="44">
        <f>IF(OR(B1161="",E1161=""),"",MAX(0,E1161*F1161*G1161))</f>
        <v/>
      </c>
      <c r="I1161" s="44">
        <f>IF(H1161="","",H1161*'Parâmetros'!$B$6)</f>
        <v/>
      </c>
      <c r="J1161" s="44">
        <f>IF(H1161="","",H1161*'Parâmetros'!$B$7)</f>
        <v/>
      </c>
      <c r="K1161" s="44">
        <f>IF(H1161="","",H1161*'Parâmetros'!$B$8)</f>
        <v/>
      </c>
      <c r="L1161" s="44">
        <f>IF(H1161="","",IF('Parâmetros'!$B$5="Conservador",I1161,IF('Parâmetros'!$B$5="Otimista",K1161,J1161)))</f>
        <v/>
      </c>
      <c r="M1161" s="46">
        <f>IF(B1161="","",IF(COUNTIFS('Histórico'!$B$6:$B$305,B1161,'Histórico'!$J$6:$J$305,"&lt;&gt;")&gt;='Parâmetros'!$B$10,AVERAGEIFS('Histórico'!$K$6:$K$305,'Histórico'!$B$6:$B$305,B1161,'Histórico'!$J$6:$J$305,"&lt;&gt;"),'Parâmetros'!$B$9))</f>
        <v/>
      </c>
      <c r="N1161" s="44">
        <f>IF(L1161="","",MAX(0,L1161*(1-M1161)))</f>
        <v/>
      </c>
      <c r="O1161" s="44">
        <f>IF(L1161="","",L1161*(1+M1161))</f>
        <v/>
      </c>
      <c r="P1161" s="44">
        <f>IF(L1161="","",IF(INDEX('Parâmetros'!$E$18:$E$117,MATCH(B1161,'Parâmetros'!$A$18:$A$117,0))="","",INDEX('Parâmetros'!$E$18:$E$117,MATCH(B1161,'Parâmetros'!$A$18:$A$117,0))+N(INDEX('Parâmetros'!$F$18:$F$117,MATCH(B1161,'Parâmetros'!$A$18:$A$117,0)))-SUMIFS($L$6:L1161,$B$6:B1161,B1161,$A$6:A1161,"&lt;="&amp;A1161)))</f>
        <v/>
      </c>
      <c r="Q1161" s="44">
        <f>IF(P1161="","",MAX(0,-P1161))</f>
        <v/>
      </c>
      <c r="R1161" s="43">
        <f>IF(B1161="","",IF(L1161="","SEM BASE",IF(P1161="","ESTOQUE NÃO INFORMADO",IF(P1161&lt;0,"RUPTURA PREVISTA",IF(D1161="Sem histórico","USAR DEMANDA INICIAL",IF(D1161="Histórico insuficiente","HISTÓRICO INSUFICIENTE","OK"))))))</f>
        <v/>
      </c>
    </row>
    <row r="1162">
      <c r="A1162" s="42">
        <f>IF(B1162="","",EDATE(EOMONTH('Parâmetros'!$B$2,0)+1,MOD(ROW()-6,12)))</f>
        <v/>
      </c>
      <c r="B116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62" s="43">
        <f>IF(B1162="","",INDEX('Parâmetros'!$B$18:$B$117,MATCH(B1162,'Parâmetros'!$A$18:$A$117,0)))</f>
        <v/>
      </c>
      <c r="D1162" s="43">
        <f>IF(B1162="","",INDEX('Parâmetros'!$I$18:$I$117,MATCH(B1162,'Parâmetros'!$A$18:$A$117,0)))</f>
        <v/>
      </c>
      <c r="E1162" s="44">
        <f>IF(B1162="","",IF(COUNTIFS('Histórico'!$B$6:$B$305,B1162,'Histórico'!$A$6:$A$305,"&gt;="&amp;EDATE(EOMONTH('Parâmetros'!$B$2,0)+1,-'Parâmetros'!$B$4),'Histórico'!$A$6:$A$305,"&lt;="&amp;'Parâmetros'!$B$2,'Histórico'!$L$6:$L$305,"OK")&gt;='Parâmetros'!$B$11,AVERAGEIFS('Histórico'!$H$6:$H$305,'Histórico'!$B$6:$B$305,B1162,'Histórico'!$A$6:$A$305,"&gt;="&amp;EDATE(EOMONTH('Parâmetros'!$B$2,0)+1,-'Parâmetros'!$B$4),'Histórico'!$A$6:$A$305,"&lt;="&amp;'Parâmetros'!$B$2,'Histórico'!$L$6:$L$305,"OK"),IF(INDEX('Parâmetros'!$G$18:$G$117,MATCH(B1162,'Parâmetros'!$A$18:$A$117,0))="","",INDEX('Parâmetros'!$G$18:$G$117,MATCH(B1162,'Parâmetros'!$A$18:$A$117,0)))))</f>
        <v/>
      </c>
      <c r="F1162" s="45">
        <f>IF(B1162="","",IF(COUNTIFS('Histórico'!$B$6:$B$305,B1162,'Histórico'!$L$6:$L$305,"OK",'Histórico'!$M$6:$M$305,MONTH(A1162),'Histórico'!$A$6:$A$305,"&lt;="&amp;'Parâmetros'!$B$2)&gt;='Parâmetros'!$B$12,MAX('Parâmetros'!$B$13,MIN('Parâmetros'!$B$14,IFERROR(AVERAGEIFS('Histórico'!$H$6:$H$305,'Histórico'!$B$6:$B$305,B1162,'Histórico'!$L$6:$L$305,"OK",'Histórico'!$M$6:$M$305,MONTH(A1162),'Histórico'!$A$6:$A$305,"&lt;="&amp;'Parâmetros'!$B$2)/AVERAGEIFS('Histórico'!$H$6:$H$305,'Histórico'!$B$6:$B$305,B1162,'Histórico'!$L$6:$L$305,"OK",'Histórico'!$A$6:$A$305,"&lt;="&amp;'Parâmetros'!$B$2),1))),1))</f>
        <v/>
      </c>
      <c r="G1162" s="45">
        <f>IF(OR(A1162="",B1162=""),"",MAX(0.1,1+SUMPRODUCT(--('Eventos'!$B$6:$B$105&lt;=EOMONTH(A1162,0)),--('Eventos'!$C$6:$C$105&gt;=A1162),--((('Eventos'!$D$6:$D$105=B1162)+('Eventos'!$D$6:$D$105="TODOS"))&gt;0),--('Eventos'!$G$6:$G$105="Ativo"),--('Eventos'!$I$6:$I$105="OK"),'Eventos'!$F$6:$F$105)))</f>
        <v/>
      </c>
      <c r="H1162" s="44">
        <f>IF(OR(B1162="",E1162=""),"",MAX(0,E1162*F1162*G1162))</f>
        <v/>
      </c>
      <c r="I1162" s="44">
        <f>IF(H1162="","",H1162*'Parâmetros'!$B$6)</f>
        <v/>
      </c>
      <c r="J1162" s="44">
        <f>IF(H1162="","",H1162*'Parâmetros'!$B$7)</f>
        <v/>
      </c>
      <c r="K1162" s="44">
        <f>IF(H1162="","",H1162*'Parâmetros'!$B$8)</f>
        <v/>
      </c>
      <c r="L1162" s="44">
        <f>IF(H1162="","",IF('Parâmetros'!$B$5="Conservador",I1162,IF('Parâmetros'!$B$5="Otimista",K1162,J1162)))</f>
        <v/>
      </c>
      <c r="M1162" s="46">
        <f>IF(B1162="","",IF(COUNTIFS('Histórico'!$B$6:$B$305,B1162,'Histórico'!$J$6:$J$305,"&lt;&gt;")&gt;='Parâmetros'!$B$10,AVERAGEIFS('Histórico'!$K$6:$K$305,'Histórico'!$B$6:$B$305,B1162,'Histórico'!$J$6:$J$305,"&lt;&gt;"),'Parâmetros'!$B$9))</f>
        <v/>
      </c>
      <c r="N1162" s="44">
        <f>IF(L1162="","",MAX(0,L1162*(1-M1162)))</f>
        <v/>
      </c>
      <c r="O1162" s="44">
        <f>IF(L1162="","",L1162*(1+M1162))</f>
        <v/>
      </c>
      <c r="P1162" s="44">
        <f>IF(L1162="","",IF(INDEX('Parâmetros'!$E$18:$E$117,MATCH(B1162,'Parâmetros'!$A$18:$A$117,0))="","",INDEX('Parâmetros'!$E$18:$E$117,MATCH(B1162,'Parâmetros'!$A$18:$A$117,0))+N(INDEX('Parâmetros'!$F$18:$F$117,MATCH(B1162,'Parâmetros'!$A$18:$A$117,0)))-SUMIFS($L$6:L1162,$B$6:B1162,B1162,$A$6:A1162,"&lt;="&amp;A1162)))</f>
        <v/>
      </c>
      <c r="Q1162" s="44">
        <f>IF(P1162="","",MAX(0,-P1162))</f>
        <v/>
      </c>
      <c r="R1162" s="43">
        <f>IF(B1162="","",IF(L1162="","SEM BASE",IF(P1162="","ESTOQUE NÃO INFORMADO",IF(P1162&lt;0,"RUPTURA PREVISTA",IF(D1162="Sem histórico","USAR DEMANDA INICIAL",IF(D1162="Histórico insuficiente","HISTÓRICO INSUFICIENTE","OK"))))))</f>
        <v/>
      </c>
    </row>
    <row r="1163">
      <c r="A1163" s="42">
        <f>IF(B1163="","",EDATE(EOMONTH('Parâmetros'!$B$2,0)+1,MOD(ROW()-6,12)))</f>
        <v/>
      </c>
      <c r="B116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63" s="43">
        <f>IF(B1163="","",INDEX('Parâmetros'!$B$18:$B$117,MATCH(B1163,'Parâmetros'!$A$18:$A$117,0)))</f>
        <v/>
      </c>
      <c r="D1163" s="43">
        <f>IF(B1163="","",INDEX('Parâmetros'!$I$18:$I$117,MATCH(B1163,'Parâmetros'!$A$18:$A$117,0)))</f>
        <v/>
      </c>
      <c r="E1163" s="44">
        <f>IF(B1163="","",IF(COUNTIFS('Histórico'!$B$6:$B$305,B1163,'Histórico'!$A$6:$A$305,"&gt;="&amp;EDATE(EOMONTH('Parâmetros'!$B$2,0)+1,-'Parâmetros'!$B$4),'Histórico'!$A$6:$A$305,"&lt;="&amp;'Parâmetros'!$B$2,'Histórico'!$L$6:$L$305,"OK")&gt;='Parâmetros'!$B$11,AVERAGEIFS('Histórico'!$H$6:$H$305,'Histórico'!$B$6:$B$305,B1163,'Histórico'!$A$6:$A$305,"&gt;="&amp;EDATE(EOMONTH('Parâmetros'!$B$2,0)+1,-'Parâmetros'!$B$4),'Histórico'!$A$6:$A$305,"&lt;="&amp;'Parâmetros'!$B$2,'Histórico'!$L$6:$L$305,"OK"),IF(INDEX('Parâmetros'!$G$18:$G$117,MATCH(B1163,'Parâmetros'!$A$18:$A$117,0))="","",INDEX('Parâmetros'!$G$18:$G$117,MATCH(B1163,'Parâmetros'!$A$18:$A$117,0)))))</f>
        <v/>
      </c>
      <c r="F1163" s="45">
        <f>IF(B1163="","",IF(COUNTIFS('Histórico'!$B$6:$B$305,B1163,'Histórico'!$L$6:$L$305,"OK",'Histórico'!$M$6:$M$305,MONTH(A1163),'Histórico'!$A$6:$A$305,"&lt;="&amp;'Parâmetros'!$B$2)&gt;='Parâmetros'!$B$12,MAX('Parâmetros'!$B$13,MIN('Parâmetros'!$B$14,IFERROR(AVERAGEIFS('Histórico'!$H$6:$H$305,'Histórico'!$B$6:$B$305,B1163,'Histórico'!$L$6:$L$305,"OK",'Histórico'!$M$6:$M$305,MONTH(A1163),'Histórico'!$A$6:$A$305,"&lt;="&amp;'Parâmetros'!$B$2)/AVERAGEIFS('Histórico'!$H$6:$H$305,'Histórico'!$B$6:$B$305,B1163,'Histórico'!$L$6:$L$305,"OK",'Histórico'!$A$6:$A$305,"&lt;="&amp;'Parâmetros'!$B$2),1))),1))</f>
        <v/>
      </c>
      <c r="G1163" s="45">
        <f>IF(OR(A1163="",B1163=""),"",MAX(0.1,1+SUMPRODUCT(--('Eventos'!$B$6:$B$105&lt;=EOMONTH(A1163,0)),--('Eventos'!$C$6:$C$105&gt;=A1163),--((('Eventos'!$D$6:$D$105=B1163)+('Eventos'!$D$6:$D$105="TODOS"))&gt;0),--('Eventos'!$G$6:$G$105="Ativo"),--('Eventos'!$I$6:$I$105="OK"),'Eventos'!$F$6:$F$105)))</f>
        <v/>
      </c>
      <c r="H1163" s="44">
        <f>IF(OR(B1163="",E1163=""),"",MAX(0,E1163*F1163*G1163))</f>
        <v/>
      </c>
      <c r="I1163" s="44">
        <f>IF(H1163="","",H1163*'Parâmetros'!$B$6)</f>
        <v/>
      </c>
      <c r="J1163" s="44">
        <f>IF(H1163="","",H1163*'Parâmetros'!$B$7)</f>
        <v/>
      </c>
      <c r="K1163" s="44">
        <f>IF(H1163="","",H1163*'Parâmetros'!$B$8)</f>
        <v/>
      </c>
      <c r="L1163" s="44">
        <f>IF(H1163="","",IF('Parâmetros'!$B$5="Conservador",I1163,IF('Parâmetros'!$B$5="Otimista",K1163,J1163)))</f>
        <v/>
      </c>
      <c r="M1163" s="46">
        <f>IF(B1163="","",IF(COUNTIFS('Histórico'!$B$6:$B$305,B1163,'Histórico'!$J$6:$J$305,"&lt;&gt;")&gt;='Parâmetros'!$B$10,AVERAGEIFS('Histórico'!$K$6:$K$305,'Histórico'!$B$6:$B$305,B1163,'Histórico'!$J$6:$J$305,"&lt;&gt;"),'Parâmetros'!$B$9))</f>
        <v/>
      </c>
      <c r="N1163" s="44">
        <f>IF(L1163="","",MAX(0,L1163*(1-M1163)))</f>
        <v/>
      </c>
      <c r="O1163" s="44">
        <f>IF(L1163="","",L1163*(1+M1163))</f>
        <v/>
      </c>
      <c r="P1163" s="44">
        <f>IF(L1163="","",IF(INDEX('Parâmetros'!$E$18:$E$117,MATCH(B1163,'Parâmetros'!$A$18:$A$117,0))="","",INDEX('Parâmetros'!$E$18:$E$117,MATCH(B1163,'Parâmetros'!$A$18:$A$117,0))+N(INDEX('Parâmetros'!$F$18:$F$117,MATCH(B1163,'Parâmetros'!$A$18:$A$117,0)))-SUMIFS($L$6:L1163,$B$6:B1163,B1163,$A$6:A1163,"&lt;="&amp;A1163)))</f>
        <v/>
      </c>
      <c r="Q1163" s="44">
        <f>IF(P1163="","",MAX(0,-P1163))</f>
        <v/>
      </c>
      <c r="R1163" s="43">
        <f>IF(B1163="","",IF(L1163="","SEM BASE",IF(P1163="","ESTOQUE NÃO INFORMADO",IF(P1163&lt;0,"RUPTURA PREVISTA",IF(D1163="Sem histórico","USAR DEMANDA INICIAL",IF(D1163="Histórico insuficiente","HISTÓRICO INSUFICIENTE","OK"))))))</f>
        <v/>
      </c>
    </row>
    <row r="1164">
      <c r="A1164" s="42">
        <f>IF(B1164="","",EDATE(EOMONTH('Parâmetros'!$B$2,0)+1,MOD(ROW()-6,12)))</f>
        <v/>
      </c>
      <c r="B116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64" s="43">
        <f>IF(B1164="","",INDEX('Parâmetros'!$B$18:$B$117,MATCH(B1164,'Parâmetros'!$A$18:$A$117,0)))</f>
        <v/>
      </c>
      <c r="D1164" s="43">
        <f>IF(B1164="","",INDEX('Parâmetros'!$I$18:$I$117,MATCH(B1164,'Parâmetros'!$A$18:$A$117,0)))</f>
        <v/>
      </c>
      <c r="E1164" s="44">
        <f>IF(B1164="","",IF(COUNTIFS('Histórico'!$B$6:$B$305,B1164,'Histórico'!$A$6:$A$305,"&gt;="&amp;EDATE(EOMONTH('Parâmetros'!$B$2,0)+1,-'Parâmetros'!$B$4),'Histórico'!$A$6:$A$305,"&lt;="&amp;'Parâmetros'!$B$2,'Histórico'!$L$6:$L$305,"OK")&gt;='Parâmetros'!$B$11,AVERAGEIFS('Histórico'!$H$6:$H$305,'Histórico'!$B$6:$B$305,B1164,'Histórico'!$A$6:$A$305,"&gt;="&amp;EDATE(EOMONTH('Parâmetros'!$B$2,0)+1,-'Parâmetros'!$B$4),'Histórico'!$A$6:$A$305,"&lt;="&amp;'Parâmetros'!$B$2,'Histórico'!$L$6:$L$305,"OK"),IF(INDEX('Parâmetros'!$G$18:$G$117,MATCH(B1164,'Parâmetros'!$A$18:$A$117,0))="","",INDEX('Parâmetros'!$G$18:$G$117,MATCH(B1164,'Parâmetros'!$A$18:$A$117,0)))))</f>
        <v/>
      </c>
      <c r="F1164" s="45">
        <f>IF(B1164="","",IF(COUNTIFS('Histórico'!$B$6:$B$305,B1164,'Histórico'!$L$6:$L$305,"OK",'Histórico'!$M$6:$M$305,MONTH(A1164),'Histórico'!$A$6:$A$305,"&lt;="&amp;'Parâmetros'!$B$2)&gt;='Parâmetros'!$B$12,MAX('Parâmetros'!$B$13,MIN('Parâmetros'!$B$14,IFERROR(AVERAGEIFS('Histórico'!$H$6:$H$305,'Histórico'!$B$6:$B$305,B1164,'Histórico'!$L$6:$L$305,"OK",'Histórico'!$M$6:$M$305,MONTH(A1164),'Histórico'!$A$6:$A$305,"&lt;="&amp;'Parâmetros'!$B$2)/AVERAGEIFS('Histórico'!$H$6:$H$305,'Histórico'!$B$6:$B$305,B1164,'Histórico'!$L$6:$L$305,"OK",'Histórico'!$A$6:$A$305,"&lt;="&amp;'Parâmetros'!$B$2),1))),1))</f>
        <v/>
      </c>
      <c r="G1164" s="45">
        <f>IF(OR(A1164="",B1164=""),"",MAX(0.1,1+SUMPRODUCT(--('Eventos'!$B$6:$B$105&lt;=EOMONTH(A1164,0)),--('Eventos'!$C$6:$C$105&gt;=A1164),--((('Eventos'!$D$6:$D$105=B1164)+('Eventos'!$D$6:$D$105="TODOS"))&gt;0),--('Eventos'!$G$6:$G$105="Ativo"),--('Eventos'!$I$6:$I$105="OK"),'Eventos'!$F$6:$F$105)))</f>
        <v/>
      </c>
      <c r="H1164" s="44">
        <f>IF(OR(B1164="",E1164=""),"",MAX(0,E1164*F1164*G1164))</f>
        <v/>
      </c>
      <c r="I1164" s="44">
        <f>IF(H1164="","",H1164*'Parâmetros'!$B$6)</f>
        <v/>
      </c>
      <c r="J1164" s="44">
        <f>IF(H1164="","",H1164*'Parâmetros'!$B$7)</f>
        <v/>
      </c>
      <c r="K1164" s="44">
        <f>IF(H1164="","",H1164*'Parâmetros'!$B$8)</f>
        <v/>
      </c>
      <c r="L1164" s="44">
        <f>IF(H1164="","",IF('Parâmetros'!$B$5="Conservador",I1164,IF('Parâmetros'!$B$5="Otimista",K1164,J1164)))</f>
        <v/>
      </c>
      <c r="M1164" s="46">
        <f>IF(B1164="","",IF(COUNTIFS('Histórico'!$B$6:$B$305,B1164,'Histórico'!$J$6:$J$305,"&lt;&gt;")&gt;='Parâmetros'!$B$10,AVERAGEIFS('Histórico'!$K$6:$K$305,'Histórico'!$B$6:$B$305,B1164,'Histórico'!$J$6:$J$305,"&lt;&gt;"),'Parâmetros'!$B$9))</f>
        <v/>
      </c>
      <c r="N1164" s="44">
        <f>IF(L1164="","",MAX(0,L1164*(1-M1164)))</f>
        <v/>
      </c>
      <c r="O1164" s="44">
        <f>IF(L1164="","",L1164*(1+M1164))</f>
        <v/>
      </c>
      <c r="P1164" s="44">
        <f>IF(L1164="","",IF(INDEX('Parâmetros'!$E$18:$E$117,MATCH(B1164,'Parâmetros'!$A$18:$A$117,0))="","",INDEX('Parâmetros'!$E$18:$E$117,MATCH(B1164,'Parâmetros'!$A$18:$A$117,0))+N(INDEX('Parâmetros'!$F$18:$F$117,MATCH(B1164,'Parâmetros'!$A$18:$A$117,0)))-SUMIFS($L$6:L1164,$B$6:B1164,B1164,$A$6:A1164,"&lt;="&amp;A1164)))</f>
        <v/>
      </c>
      <c r="Q1164" s="44">
        <f>IF(P1164="","",MAX(0,-P1164))</f>
        <v/>
      </c>
      <c r="R1164" s="43">
        <f>IF(B1164="","",IF(L1164="","SEM BASE",IF(P1164="","ESTOQUE NÃO INFORMADO",IF(P1164&lt;0,"RUPTURA PREVISTA",IF(D1164="Sem histórico","USAR DEMANDA INICIAL",IF(D1164="Histórico insuficiente","HISTÓRICO INSUFICIENTE","OK"))))))</f>
        <v/>
      </c>
    </row>
    <row r="1165">
      <c r="A1165" s="42">
        <f>IF(B1165="","",EDATE(EOMONTH('Parâmetros'!$B$2,0)+1,MOD(ROW()-6,12)))</f>
        <v/>
      </c>
      <c r="B116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65" s="43">
        <f>IF(B1165="","",INDEX('Parâmetros'!$B$18:$B$117,MATCH(B1165,'Parâmetros'!$A$18:$A$117,0)))</f>
        <v/>
      </c>
      <c r="D1165" s="43">
        <f>IF(B1165="","",INDEX('Parâmetros'!$I$18:$I$117,MATCH(B1165,'Parâmetros'!$A$18:$A$117,0)))</f>
        <v/>
      </c>
      <c r="E1165" s="44">
        <f>IF(B1165="","",IF(COUNTIFS('Histórico'!$B$6:$B$305,B1165,'Histórico'!$A$6:$A$305,"&gt;="&amp;EDATE(EOMONTH('Parâmetros'!$B$2,0)+1,-'Parâmetros'!$B$4),'Histórico'!$A$6:$A$305,"&lt;="&amp;'Parâmetros'!$B$2,'Histórico'!$L$6:$L$305,"OK")&gt;='Parâmetros'!$B$11,AVERAGEIFS('Histórico'!$H$6:$H$305,'Histórico'!$B$6:$B$305,B1165,'Histórico'!$A$6:$A$305,"&gt;="&amp;EDATE(EOMONTH('Parâmetros'!$B$2,0)+1,-'Parâmetros'!$B$4),'Histórico'!$A$6:$A$305,"&lt;="&amp;'Parâmetros'!$B$2,'Histórico'!$L$6:$L$305,"OK"),IF(INDEX('Parâmetros'!$G$18:$G$117,MATCH(B1165,'Parâmetros'!$A$18:$A$117,0))="","",INDEX('Parâmetros'!$G$18:$G$117,MATCH(B1165,'Parâmetros'!$A$18:$A$117,0)))))</f>
        <v/>
      </c>
      <c r="F1165" s="45">
        <f>IF(B1165="","",IF(COUNTIFS('Histórico'!$B$6:$B$305,B1165,'Histórico'!$L$6:$L$305,"OK",'Histórico'!$M$6:$M$305,MONTH(A1165),'Histórico'!$A$6:$A$305,"&lt;="&amp;'Parâmetros'!$B$2)&gt;='Parâmetros'!$B$12,MAX('Parâmetros'!$B$13,MIN('Parâmetros'!$B$14,IFERROR(AVERAGEIFS('Histórico'!$H$6:$H$305,'Histórico'!$B$6:$B$305,B1165,'Histórico'!$L$6:$L$305,"OK",'Histórico'!$M$6:$M$305,MONTH(A1165),'Histórico'!$A$6:$A$305,"&lt;="&amp;'Parâmetros'!$B$2)/AVERAGEIFS('Histórico'!$H$6:$H$305,'Histórico'!$B$6:$B$305,B1165,'Histórico'!$L$6:$L$305,"OK",'Histórico'!$A$6:$A$305,"&lt;="&amp;'Parâmetros'!$B$2),1))),1))</f>
        <v/>
      </c>
      <c r="G1165" s="45">
        <f>IF(OR(A1165="",B1165=""),"",MAX(0.1,1+SUMPRODUCT(--('Eventos'!$B$6:$B$105&lt;=EOMONTH(A1165,0)),--('Eventos'!$C$6:$C$105&gt;=A1165),--((('Eventos'!$D$6:$D$105=B1165)+('Eventos'!$D$6:$D$105="TODOS"))&gt;0),--('Eventos'!$G$6:$G$105="Ativo"),--('Eventos'!$I$6:$I$105="OK"),'Eventos'!$F$6:$F$105)))</f>
        <v/>
      </c>
      <c r="H1165" s="44">
        <f>IF(OR(B1165="",E1165=""),"",MAX(0,E1165*F1165*G1165))</f>
        <v/>
      </c>
      <c r="I1165" s="44">
        <f>IF(H1165="","",H1165*'Parâmetros'!$B$6)</f>
        <v/>
      </c>
      <c r="J1165" s="44">
        <f>IF(H1165="","",H1165*'Parâmetros'!$B$7)</f>
        <v/>
      </c>
      <c r="K1165" s="44">
        <f>IF(H1165="","",H1165*'Parâmetros'!$B$8)</f>
        <v/>
      </c>
      <c r="L1165" s="44">
        <f>IF(H1165="","",IF('Parâmetros'!$B$5="Conservador",I1165,IF('Parâmetros'!$B$5="Otimista",K1165,J1165)))</f>
        <v/>
      </c>
      <c r="M1165" s="46">
        <f>IF(B1165="","",IF(COUNTIFS('Histórico'!$B$6:$B$305,B1165,'Histórico'!$J$6:$J$305,"&lt;&gt;")&gt;='Parâmetros'!$B$10,AVERAGEIFS('Histórico'!$K$6:$K$305,'Histórico'!$B$6:$B$305,B1165,'Histórico'!$J$6:$J$305,"&lt;&gt;"),'Parâmetros'!$B$9))</f>
        <v/>
      </c>
      <c r="N1165" s="44">
        <f>IF(L1165="","",MAX(0,L1165*(1-M1165)))</f>
        <v/>
      </c>
      <c r="O1165" s="44">
        <f>IF(L1165="","",L1165*(1+M1165))</f>
        <v/>
      </c>
      <c r="P1165" s="44">
        <f>IF(L1165="","",IF(INDEX('Parâmetros'!$E$18:$E$117,MATCH(B1165,'Parâmetros'!$A$18:$A$117,0))="","",INDEX('Parâmetros'!$E$18:$E$117,MATCH(B1165,'Parâmetros'!$A$18:$A$117,0))+N(INDEX('Parâmetros'!$F$18:$F$117,MATCH(B1165,'Parâmetros'!$A$18:$A$117,0)))-SUMIFS($L$6:L1165,$B$6:B1165,B1165,$A$6:A1165,"&lt;="&amp;A1165)))</f>
        <v/>
      </c>
      <c r="Q1165" s="44">
        <f>IF(P1165="","",MAX(0,-P1165))</f>
        <v/>
      </c>
      <c r="R1165" s="43">
        <f>IF(B1165="","",IF(L1165="","SEM BASE",IF(P1165="","ESTOQUE NÃO INFORMADO",IF(P1165&lt;0,"RUPTURA PREVISTA",IF(D1165="Sem histórico","USAR DEMANDA INICIAL",IF(D1165="Histórico insuficiente","HISTÓRICO INSUFICIENTE","OK"))))))</f>
        <v/>
      </c>
    </row>
    <row r="1166">
      <c r="A1166" s="42">
        <f>IF(B1166="","",EDATE(EOMONTH('Parâmetros'!$B$2,0)+1,MOD(ROW()-6,12)))</f>
        <v/>
      </c>
      <c r="B116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66" s="43">
        <f>IF(B1166="","",INDEX('Parâmetros'!$B$18:$B$117,MATCH(B1166,'Parâmetros'!$A$18:$A$117,0)))</f>
        <v/>
      </c>
      <c r="D1166" s="43">
        <f>IF(B1166="","",INDEX('Parâmetros'!$I$18:$I$117,MATCH(B1166,'Parâmetros'!$A$18:$A$117,0)))</f>
        <v/>
      </c>
      <c r="E1166" s="44">
        <f>IF(B1166="","",IF(COUNTIFS('Histórico'!$B$6:$B$305,B1166,'Histórico'!$A$6:$A$305,"&gt;="&amp;EDATE(EOMONTH('Parâmetros'!$B$2,0)+1,-'Parâmetros'!$B$4),'Histórico'!$A$6:$A$305,"&lt;="&amp;'Parâmetros'!$B$2,'Histórico'!$L$6:$L$305,"OK")&gt;='Parâmetros'!$B$11,AVERAGEIFS('Histórico'!$H$6:$H$305,'Histórico'!$B$6:$B$305,B1166,'Histórico'!$A$6:$A$305,"&gt;="&amp;EDATE(EOMONTH('Parâmetros'!$B$2,0)+1,-'Parâmetros'!$B$4),'Histórico'!$A$6:$A$305,"&lt;="&amp;'Parâmetros'!$B$2,'Histórico'!$L$6:$L$305,"OK"),IF(INDEX('Parâmetros'!$G$18:$G$117,MATCH(B1166,'Parâmetros'!$A$18:$A$117,0))="","",INDEX('Parâmetros'!$G$18:$G$117,MATCH(B1166,'Parâmetros'!$A$18:$A$117,0)))))</f>
        <v/>
      </c>
      <c r="F1166" s="45">
        <f>IF(B1166="","",IF(COUNTIFS('Histórico'!$B$6:$B$305,B1166,'Histórico'!$L$6:$L$305,"OK",'Histórico'!$M$6:$M$305,MONTH(A1166),'Histórico'!$A$6:$A$305,"&lt;="&amp;'Parâmetros'!$B$2)&gt;='Parâmetros'!$B$12,MAX('Parâmetros'!$B$13,MIN('Parâmetros'!$B$14,IFERROR(AVERAGEIFS('Histórico'!$H$6:$H$305,'Histórico'!$B$6:$B$305,B1166,'Histórico'!$L$6:$L$305,"OK",'Histórico'!$M$6:$M$305,MONTH(A1166),'Histórico'!$A$6:$A$305,"&lt;="&amp;'Parâmetros'!$B$2)/AVERAGEIFS('Histórico'!$H$6:$H$305,'Histórico'!$B$6:$B$305,B1166,'Histórico'!$L$6:$L$305,"OK",'Histórico'!$A$6:$A$305,"&lt;="&amp;'Parâmetros'!$B$2),1))),1))</f>
        <v/>
      </c>
      <c r="G1166" s="45">
        <f>IF(OR(A1166="",B1166=""),"",MAX(0.1,1+SUMPRODUCT(--('Eventos'!$B$6:$B$105&lt;=EOMONTH(A1166,0)),--('Eventos'!$C$6:$C$105&gt;=A1166),--((('Eventos'!$D$6:$D$105=B1166)+('Eventos'!$D$6:$D$105="TODOS"))&gt;0),--('Eventos'!$G$6:$G$105="Ativo"),--('Eventos'!$I$6:$I$105="OK"),'Eventos'!$F$6:$F$105)))</f>
        <v/>
      </c>
      <c r="H1166" s="44">
        <f>IF(OR(B1166="",E1166=""),"",MAX(0,E1166*F1166*G1166))</f>
        <v/>
      </c>
      <c r="I1166" s="44">
        <f>IF(H1166="","",H1166*'Parâmetros'!$B$6)</f>
        <v/>
      </c>
      <c r="J1166" s="44">
        <f>IF(H1166="","",H1166*'Parâmetros'!$B$7)</f>
        <v/>
      </c>
      <c r="K1166" s="44">
        <f>IF(H1166="","",H1166*'Parâmetros'!$B$8)</f>
        <v/>
      </c>
      <c r="L1166" s="44">
        <f>IF(H1166="","",IF('Parâmetros'!$B$5="Conservador",I1166,IF('Parâmetros'!$B$5="Otimista",K1166,J1166)))</f>
        <v/>
      </c>
      <c r="M1166" s="46">
        <f>IF(B1166="","",IF(COUNTIFS('Histórico'!$B$6:$B$305,B1166,'Histórico'!$J$6:$J$305,"&lt;&gt;")&gt;='Parâmetros'!$B$10,AVERAGEIFS('Histórico'!$K$6:$K$305,'Histórico'!$B$6:$B$305,B1166,'Histórico'!$J$6:$J$305,"&lt;&gt;"),'Parâmetros'!$B$9))</f>
        <v/>
      </c>
      <c r="N1166" s="44">
        <f>IF(L1166="","",MAX(0,L1166*(1-M1166)))</f>
        <v/>
      </c>
      <c r="O1166" s="44">
        <f>IF(L1166="","",L1166*(1+M1166))</f>
        <v/>
      </c>
      <c r="P1166" s="44">
        <f>IF(L1166="","",IF(INDEX('Parâmetros'!$E$18:$E$117,MATCH(B1166,'Parâmetros'!$A$18:$A$117,0))="","",INDEX('Parâmetros'!$E$18:$E$117,MATCH(B1166,'Parâmetros'!$A$18:$A$117,0))+N(INDEX('Parâmetros'!$F$18:$F$117,MATCH(B1166,'Parâmetros'!$A$18:$A$117,0)))-SUMIFS($L$6:L1166,$B$6:B1166,B1166,$A$6:A1166,"&lt;="&amp;A1166)))</f>
        <v/>
      </c>
      <c r="Q1166" s="44">
        <f>IF(P1166="","",MAX(0,-P1166))</f>
        <v/>
      </c>
      <c r="R1166" s="43">
        <f>IF(B1166="","",IF(L1166="","SEM BASE",IF(P1166="","ESTOQUE NÃO INFORMADO",IF(P1166&lt;0,"RUPTURA PREVISTA",IF(D1166="Sem histórico","USAR DEMANDA INICIAL",IF(D1166="Histórico insuficiente","HISTÓRICO INSUFICIENTE","OK"))))))</f>
        <v/>
      </c>
    </row>
    <row r="1167">
      <c r="A1167" s="42">
        <f>IF(B1167="","",EDATE(EOMONTH('Parâmetros'!$B$2,0)+1,MOD(ROW()-6,12)))</f>
        <v/>
      </c>
      <c r="B116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67" s="43">
        <f>IF(B1167="","",INDEX('Parâmetros'!$B$18:$B$117,MATCH(B1167,'Parâmetros'!$A$18:$A$117,0)))</f>
        <v/>
      </c>
      <c r="D1167" s="43">
        <f>IF(B1167="","",INDEX('Parâmetros'!$I$18:$I$117,MATCH(B1167,'Parâmetros'!$A$18:$A$117,0)))</f>
        <v/>
      </c>
      <c r="E1167" s="44">
        <f>IF(B1167="","",IF(COUNTIFS('Histórico'!$B$6:$B$305,B1167,'Histórico'!$A$6:$A$305,"&gt;="&amp;EDATE(EOMONTH('Parâmetros'!$B$2,0)+1,-'Parâmetros'!$B$4),'Histórico'!$A$6:$A$305,"&lt;="&amp;'Parâmetros'!$B$2,'Histórico'!$L$6:$L$305,"OK")&gt;='Parâmetros'!$B$11,AVERAGEIFS('Histórico'!$H$6:$H$305,'Histórico'!$B$6:$B$305,B1167,'Histórico'!$A$6:$A$305,"&gt;="&amp;EDATE(EOMONTH('Parâmetros'!$B$2,0)+1,-'Parâmetros'!$B$4),'Histórico'!$A$6:$A$305,"&lt;="&amp;'Parâmetros'!$B$2,'Histórico'!$L$6:$L$305,"OK"),IF(INDEX('Parâmetros'!$G$18:$G$117,MATCH(B1167,'Parâmetros'!$A$18:$A$117,0))="","",INDEX('Parâmetros'!$G$18:$G$117,MATCH(B1167,'Parâmetros'!$A$18:$A$117,0)))))</f>
        <v/>
      </c>
      <c r="F1167" s="45">
        <f>IF(B1167="","",IF(COUNTIFS('Histórico'!$B$6:$B$305,B1167,'Histórico'!$L$6:$L$305,"OK",'Histórico'!$M$6:$M$305,MONTH(A1167),'Histórico'!$A$6:$A$305,"&lt;="&amp;'Parâmetros'!$B$2)&gt;='Parâmetros'!$B$12,MAX('Parâmetros'!$B$13,MIN('Parâmetros'!$B$14,IFERROR(AVERAGEIFS('Histórico'!$H$6:$H$305,'Histórico'!$B$6:$B$305,B1167,'Histórico'!$L$6:$L$305,"OK",'Histórico'!$M$6:$M$305,MONTH(A1167),'Histórico'!$A$6:$A$305,"&lt;="&amp;'Parâmetros'!$B$2)/AVERAGEIFS('Histórico'!$H$6:$H$305,'Histórico'!$B$6:$B$305,B1167,'Histórico'!$L$6:$L$305,"OK",'Histórico'!$A$6:$A$305,"&lt;="&amp;'Parâmetros'!$B$2),1))),1))</f>
        <v/>
      </c>
      <c r="G1167" s="45">
        <f>IF(OR(A1167="",B1167=""),"",MAX(0.1,1+SUMPRODUCT(--('Eventos'!$B$6:$B$105&lt;=EOMONTH(A1167,0)),--('Eventos'!$C$6:$C$105&gt;=A1167),--((('Eventos'!$D$6:$D$105=B1167)+('Eventos'!$D$6:$D$105="TODOS"))&gt;0),--('Eventos'!$G$6:$G$105="Ativo"),--('Eventos'!$I$6:$I$105="OK"),'Eventos'!$F$6:$F$105)))</f>
        <v/>
      </c>
      <c r="H1167" s="44">
        <f>IF(OR(B1167="",E1167=""),"",MAX(0,E1167*F1167*G1167))</f>
        <v/>
      </c>
      <c r="I1167" s="44">
        <f>IF(H1167="","",H1167*'Parâmetros'!$B$6)</f>
        <v/>
      </c>
      <c r="J1167" s="44">
        <f>IF(H1167="","",H1167*'Parâmetros'!$B$7)</f>
        <v/>
      </c>
      <c r="K1167" s="44">
        <f>IF(H1167="","",H1167*'Parâmetros'!$B$8)</f>
        <v/>
      </c>
      <c r="L1167" s="44">
        <f>IF(H1167="","",IF('Parâmetros'!$B$5="Conservador",I1167,IF('Parâmetros'!$B$5="Otimista",K1167,J1167)))</f>
        <v/>
      </c>
      <c r="M1167" s="46">
        <f>IF(B1167="","",IF(COUNTIFS('Histórico'!$B$6:$B$305,B1167,'Histórico'!$J$6:$J$305,"&lt;&gt;")&gt;='Parâmetros'!$B$10,AVERAGEIFS('Histórico'!$K$6:$K$305,'Histórico'!$B$6:$B$305,B1167,'Histórico'!$J$6:$J$305,"&lt;&gt;"),'Parâmetros'!$B$9))</f>
        <v/>
      </c>
      <c r="N1167" s="44">
        <f>IF(L1167="","",MAX(0,L1167*(1-M1167)))</f>
        <v/>
      </c>
      <c r="O1167" s="44">
        <f>IF(L1167="","",L1167*(1+M1167))</f>
        <v/>
      </c>
      <c r="P1167" s="44">
        <f>IF(L1167="","",IF(INDEX('Parâmetros'!$E$18:$E$117,MATCH(B1167,'Parâmetros'!$A$18:$A$117,0))="","",INDEX('Parâmetros'!$E$18:$E$117,MATCH(B1167,'Parâmetros'!$A$18:$A$117,0))+N(INDEX('Parâmetros'!$F$18:$F$117,MATCH(B1167,'Parâmetros'!$A$18:$A$117,0)))-SUMIFS($L$6:L1167,$B$6:B1167,B1167,$A$6:A1167,"&lt;="&amp;A1167)))</f>
        <v/>
      </c>
      <c r="Q1167" s="44">
        <f>IF(P1167="","",MAX(0,-P1167))</f>
        <v/>
      </c>
      <c r="R1167" s="43">
        <f>IF(B1167="","",IF(L1167="","SEM BASE",IF(P1167="","ESTOQUE NÃO INFORMADO",IF(P1167&lt;0,"RUPTURA PREVISTA",IF(D1167="Sem histórico","USAR DEMANDA INICIAL",IF(D1167="Histórico insuficiente","HISTÓRICO INSUFICIENTE","OK"))))))</f>
        <v/>
      </c>
    </row>
    <row r="1168">
      <c r="A1168" s="42">
        <f>IF(B1168="","",EDATE(EOMONTH('Parâmetros'!$B$2,0)+1,MOD(ROW()-6,12)))</f>
        <v/>
      </c>
      <c r="B116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68" s="43">
        <f>IF(B1168="","",INDEX('Parâmetros'!$B$18:$B$117,MATCH(B1168,'Parâmetros'!$A$18:$A$117,0)))</f>
        <v/>
      </c>
      <c r="D1168" s="43">
        <f>IF(B1168="","",INDEX('Parâmetros'!$I$18:$I$117,MATCH(B1168,'Parâmetros'!$A$18:$A$117,0)))</f>
        <v/>
      </c>
      <c r="E1168" s="44">
        <f>IF(B1168="","",IF(COUNTIFS('Histórico'!$B$6:$B$305,B1168,'Histórico'!$A$6:$A$305,"&gt;="&amp;EDATE(EOMONTH('Parâmetros'!$B$2,0)+1,-'Parâmetros'!$B$4),'Histórico'!$A$6:$A$305,"&lt;="&amp;'Parâmetros'!$B$2,'Histórico'!$L$6:$L$305,"OK")&gt;='Parâmetros'!$B$11,AVERAGEIFS('Histórico'!$H$6:$H$305,'Histórico'!$B$6:$B$305,B1168,'Histórico'!$A$6:$A$305,"&gt;="&amp;EDATE(EOMONTH('Parâmetros'!$B$2,0)+1,-'Parâmetros'!$B$4),'Histórico'!$A$6:$A$305,"&lt;="&amp;'Parâmetros'!$B$2,'Histórico'!$L$6:$L$305,"OK"),IF(INDEX('Parâmetros'!$G$18:$G$117,MATCH(B1168,'Parâmetros'!$A$18:$A$117,0))="","",INDEX('Parâmetros'!$G$18:$G$117,MATCH(B1168,'Parâmetros'!$A$18:$A$117,0)))))</f>
        <v/>
      </c>
      <c r="F1168" s="45">
        <f>IF(B1168="","",IF(COUNTIFS('Histórico'!$B$6:$B$305,B1168,'Histórico'!$L$6:$L$305,"OK",'Histórico'!$M$6:$M$305,MONTH(A1168),'Histórico'!$A$6:$A$305,"&lt;="&amp;'Parâmetros'!$B$2)&gt;='Parâmetros'!$B$12,MAX('Parâmetros'!$B$13,MIN('Parâmetros'!$B$14,IFERROR(AVERAGEIFS('Histórico'!$H$6:$H$305,'Histórico'!$B$6:$B$305,B1168,'Histórico'!$L$6:$L$305,"OK",'Histórico'!$M$6:$M$305,MONTH(A1168),'Histórico'!$A$6:$A$305,"&lt;="&amp;'Parâmetros'!$B$2)/AVERAGEIFS('Histórico'!$H$6:$H$305,'Histórico'!$B$6:$B$305,B1168,'Histórico'!$L$6:$L$305,"OK",'Histórico'!$A$6:$A$305,"&lt;="&amp;'Parâmetros'!$B$2),1))),1))</f>
        <v/>
      </c>
      <c r="G1168" s="45">
        <f>IF(OR(A1168="",B1168=""),"",MAX(0.1,1+SUMPRODUCT(--('Eventos'!$B$6:$B$105&lt;=EOMONTH(A1168,0)),--('Eventos'!$C$6:$C$105&gt;=A1168),--((('Eventos'!$D$6:$D$105=B1168)+('Eventos'!$D$6:$D$105="TODOS"))&gt;0),--('Eventos'!$G$6:$G$105="Ativo"),--('Eventos'!$I$6:$I$105="OK"),'Eventos'!$F$6:$F$105)))</f>
        <v/>
      </c>
      <c r="H1168" s="44">
        <f>IF(OR(B1168="",E1168=""),"",MAX(0,E1168*F1168*G1168))</f>
        <v/>
      </c>
      <c r="I1168" s="44">
        <f>IF(H1168="","",H1168*'Parâmetros'!$B$6)</f>
        <v/>
      </c>
      <c r="J1168" s="44">
        <f>IF(H1168="","",H1168*'Parâmetros'!$B$7)</f>
        <v/>
      </c>
      <c r="K1168" s="44">
        <f>IF(H1168="","",H1168*'Parâmetros'!$B$8)</f>
        <v/>
      </c>
      <c r="L1168" s="44">
        <f>IF(H1168="","",IF('Parâmetros'!$B$5="Conservador",I1168,IF('Parâmetros'!$B$5="Otimista",K1168,J1168)))</f>
        <v/>
      </c>
      <c r="M1168" s="46">
        <f>IF(B1168="","",IF(COUNTIFS('Histórico'!$B$6:$B$305,B1168,'Histórico'!$J$6:$J$305,"&lt;&gt;")&gt;='Parâmetros'!$B$10,AVERAGEIFS('Histórico'!$K$6:$K$305,'Histórico'!$B$6:$B$305,B1168,'Histórico'!$J$6:$J$305,"&lt;&gt;"),'Parâmetros'!$B$9))</f>
        <v/>
      </c>
      <c r="N1168" s="44">
        <f>IF(L1168="","",MAX(0,L1168*(1-M1168)))</f>
        <v/>
      </c>
      <c r="O1168" s="44">
        <f>IF(L1168="","",L1168*(1+M1168))</f>
        <v/>
      </c>
      <c r="P1168" s="44">
        <f>IF(L1168="","",IF(INDEX('Parâmetros'!$E$18:$E$117,MATCH(B1168,'Parâmetros'!$A$18:$A$117,0))="","",INDEX('Parâmetros'!$E$18:$E$117,MATCH(B1168,'Parâmetros'!$A$18:$A$117,0))+N(INDEX('Parâmetros'!$F$18:$F$117,MATCH(B1168,'Parâmetros'!$A$18:$A$117,0)))-SUMIFS($L$6:L1168,$B$6:B1168,B1168,$A$6:A1168,"&lt;="&amp;A1168)))</f>
        <v/>
      </c>
      <c r="Q1168" s="44">
        <f>IF(P1168="","",MAX(0,-P1168))</f>
        <v/>
      </c>
      <c r="R1168" s="43">
        <f>IF(B1168="","",IF(L1168="","SEM BASE",IF(P1168="","ESTOQUE NÃO INFORMADO",IF(P1168&lt;0,"RUPTURA PREVISTA",IF(D1168="Sem histórico","USAR DEMANDA INICIAL",IF(D1168="Histórico insuficiente","HISTÓRICO INSUFICIENTE","OK"))))))</f>
        <v/>
      </c>
    </row>
    <row r="1169">
      <c r="A1169" s="42">
        <f>IF(B1169="","",EDATE(EOMONTH('Parâmetros'!$B$2,0)+1,MOD(ROW()-6,12)))</f>
        <v/>
      </c>
      <c r="B116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69" s="43">
        <f>IF(B1169="","",INDEX('Parâmetros'!$B$18:$B$117,MATCH(B1169,'Parâmetros'!$A$18:$A$117,0)))</f>
        <v/>
      </c>
      <c r="D1169" s="43">
        <f>IF(B1169="","",INDEX('Parâmetros'!$I$18:$I$117,MATCH(B1169,'Parâmetros'!$A$18:$A$117,0)))</f>
        <v/>
      </c>
      <c r="E1169" s="44">
        <f>IF(B1169="","",IF(COUNTIFS('Histórico'!$B$6:$B$305,B1169,'Histórico'!$A$6:$A$305,"&gt;="&amp;EDATE(EOMONTH('Parâmetros'!$B$2,0)+1,-'Parâmetros'!$B$4),'Histórico'!$A$6:$A$305,"&lt;="&amp;'Parâmetros'!$B$2,'Histórico'!$L$6:$L$305,"OK")&gt;='Parâmetros'!$B$11,AVERAGEIFS('Histórico'!$H$6:$H$305,'Histórico'!$B$6:$B$305,B1169,'Histórico'!$A$6:$A$305,"&gt;="&amp;EDATE(EOMONTH('Parâmetros'!$B$2,0)+1,-'Parâmetros'!$B$4),'Histórico'!$A$6:$A$305,"&lt;="&amp;'Parâmetros'!$B$2,'Histórico'!$L$6:$L$305,"OK"),IF(INDEX('Parâmetros'!$G$18:$G$117,MATCH(B1169,'Parâmetros'!$A$18:$A$117,0))="","",INDEX('Parâmetros'!$G$18:$G$117,MATCH(B1169,'Parâmetros'!$A$18:$A$117,0)))))</f>
        <v/>
      </c>
      <c r="F1169" s="45">
        <f>IF(B1169="","",IF(COUNTIFS('Histórico'!$B$6:$B$305,B1169,'Histórico'!$L$6:$L$305,"OK",'Histórico'!$M$6:$M$305,MONTH(A1169),'Histórico'!$A$6:$A$305,"&lt;="&amp;'Parâmetros'!$B$2)&gt;='Parâmetros'!$B$12,MAX('Parâmetros'!$B$13,MIN('Parâmetros'!$B$14,IFERROR(AVERAGEIFS('Histórico'!$H$6:$H$305,'Histórico'!$B$6:$B$305,B1169,'Histórico'!$L$6:$L$305,"OK",'Histórico'!$M$6:$M$305,MONTH(A1169),'Histórico'!$A$6:$A$305,"&lt;="&amp;'Parâmetros'!$B$2)/AVERAGEIFS('Histórico'!$H$6:$H$305,'Histórico'!$B$6:$B$305,B1169,'Histórico'!$L$6:$L$305,"OK",'Histórico'!$A$6:$A$305,"&lt;="&amp;'Parâmetros'!$B$2),1))),1))</f>
        <v/>
      </c>
      <c r="G1169" s="45">
        <f>IF(OR(A1169="",B1169=""),"",MAX(0.1,1+SUMPRODUCT(--('Eventos'!$B$6:$B$105&lt;=EOMONTH(A1169,0)),--('Eventos'!$C$6:$C$105&gt;=A1169),--((('Eventos'!$D$6:$D$105=B1169)+('Eventos'!$D$6:$D$105="TODOS"))&gt;0),--('Eventos'!$G$6:$G$105="Ativo"),--('Eventos'!$I$6:$I$105="OK"),'Eventos'!$F$6:$F$105)))</f>
        <v/>
      </c>
      <c r="H1169" s="44">
        <f>IF(OR(B1169="",E1169=""),"",MAX(0,E1169*F1169*G1169))</f>
        <v/>
      </c>
      <c r="I1169" s="44">
        <f>IF(H1169="","",H1169*'Parâmetros'!$B$6)</f>
        <v/>
      </c>
      <c r="J1169" s="44">
        <f>IF(H1169="","",H1169*'Parâmetros'!$B$7)</f>
        <v/>
      </c>
      <c r="K1169" s="44">
        <f>IF(H1169="","",H1169*'Parâmetros'!$B$8)</f>
        <v/>
      </c>
      <c r="L1169" s="44">
        <f>IF(H1169="","",IF('Parâmetros'!$B$5="Conservador",I1169,IF('Parâmetros'!$B$5="Otimista",K1169,J1169)))</f>
        <v/>
      </c>
      <c r="M1169" s="46">
        <f>IF(B1169="","",IF(COUNTIFS('Histórico'!$B$6:$B$305,B1169,'Histórico'!$J$6:$J$305,"&lt;&gt;")&gt;='Parâmetros'!$B$10,AVERAGEIFS('Histórico'!$K$6:$K$305,'Histórico'!$B$6:$B$305,B1169,'Histórico'!$J$6:$J$305,"&lt;&gt;"),'Parâmetros'!$B$9))</f>
        <v/>
      </c>
      <c r="N1169" s="44">
        <f>IF(L1169="","",MAX(0,L1169*(1-M1169)))</f>
        <v/>
      </c>
      <c r="O1169" s="44">
        <f>IF(L1169="","",L1169*(1+M1169))</f>
        <v/>
      </c>
      <c r="P1169" s="44">
        <f>IF(L1169="","",IF(INDEX('Parâmetros'!$E$18:$E$117,MATCH(B1169,'Parâmetros'!$A$18:$A$117,0))="","",INDEX('Parâmetros'!$E$18:$E$117,MATCH(B1169,'Parâmetros'!$A$18:$A$117,0))+N(INDEX('Parâmetros'!$F$18:$F$117,MATCH(B1169,'Parâmetros'!$A$18:$A$117,0)))-SUMIFS($L$6:L1169,$B$6:B1169,B1169,$A$6:A1169,"&lt;="&amp;A1169)))</f>
        <v/>
      </c>
      <c r="Q1169" s="44">
        <f>IF(P1169="","",MAX(0,-P1169))</f>
        <v/>
      </c>
      <c r="R1169" s="43">
        <f>IF(B1169="","",IF(L1169="","SEM BASE",IF(P1169="","ESTOQUE NÃO INFORMADO",IF(P1169&lt;0,"RUPTURA PREVISTA",IF(D1169="Sem histórico","USAR DEMANDA INICIAL",IF(D1169="Histórico insuficiente","HISTÓRICO INSUFICIENTE","OK"))))))</f>
        <v/>
      </c>
    </row>
    <row r="1170">
      <c r="A1170" s="42">
        <f>IF(B1170="","",EDATE(EOMONTH('Parâmetros'!$B$2,0)+1,MOD(ROW()-6,12)))</f>
        <v/>
      </c>
      <c r="B117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70" s="43">
        <f>IF(B1170="","",INDEX('Parâmetros'!$B$18:$B$117,MATCH(B1170,'Parâmetros'!$A$18:$A$117,0)))</f>
        <v/>
      </c>
      <c r="D1170" s="43">
        <f>IF(B1170="","",INDEX('Parâmetros'!$I$18:$I$117,MATCH(B1170,'Parâmetros'!$A$18:$A$117,0)))</f>
        <v/>
      </c>
      <c r="E1170" s="44">
        <f>IF(B1170="","",IF(COUNTIFS('Histórico'!$B$6:$B$305,B1170,'Histórico'!$A$6:$A$305,"&gt;="&amp;EDATE(EOMONTH('Parâmetros'!$B$2,0)+1,-'Parâmetros'!$B$4),'Histórico'!$A$6:$A$305,"&lt;="&amp;'Parâmetros'!$B$2,'Histórico'!$L$6:$L$305,"OK")&gt;='Parâmetros'!$B$11,AVERAGEIFS('Histórico'!$H$6:$H$305,'Histórico'!$B$6:$B$305,B1170,'Histórico'!$A$6:$A$305,"&gt;="&amp;EDATE(EOMONTH('Parâmetros'!$B$2,0)+1,-'Parâmetros'!$B$4),'Histórico'!$A$6:$A$305,"&lt;="&amp;'Parâmetros'!$B$2,'Histórico'!$L$6:$L$305,"OK"),IF(INDEX('Parâmetros'!$G$18:$G$117,MATCH(B1170,'Parâmetros'!$A$18:$A$117,0))="","",INDEX('Parâmetros'!$G$18:$G$117,MATCH(B1170,'Parâmetros'!$A$18:$A$117,0)))))</f>
        <v/>
      </c>
      <c r="F1170" s="45">
        <f>IF(B1170="","",IF(COUNTIFS('Histórico'!$B$6:$B$305,B1170,'Histórico'!$L$6:$L$305,"OK",'Histórico'!$M$6:$M$305,MONTH(A1170),'Histórico'!$A$6:$A$305,"&lt;="&amp;'Parâmetros'!$B$2)&gt;='Parâmetros'!$B$12,MAX('Parâmetros'!$B$13,MIN('Parâmetros'!$B$14,IFERROR(AVERAGEIFS('Histórico'!$H$6:$H$305,'Histórico'!$B$6:$B$305,B1170,'Histórico'!$L$6:$L$305,"OK",'Histórico'!$M$6:$M$305,MONTH(A1170),'Histórico'!$A$6:$A$305,"&lt;="&amp;'Parâmetros'!$B$2)/AVERAGEIFS('Histórico'!$H$6:$H$305,'Histórico'!$B$6:$B$305,B1170,'Histórico'!$L$6:$L$305,"OK",'Histórico'!$A$6:$A$305,"&lt;="&amp;'Parâmetros'!$B$2),1))),1))</f>
        <v/>
      </c>
      <c r="G1170" s="45">
        <f>IF(OR(A1170="",B1170=""),"",MAX(0.1,1+SUMPRODUCT(--('Eventos'!$B$6:$B$105&lt;=EOMONTH(A1170,0)),--('Eventos'!$C$6:$C$105&gt;=A1170),--((('Eventos'!$D$6:$D$105=B1170)+('Eventos'!$D$6:$D$105="TODOS"))&gt;0),--('Eventos'!$G$6:$G$105="Ativo"),--('Eventos'!$I$6:$I$105="OK"),'Eventos'!$F$6:$F$105)))</f>
        <v/>
      </c>
      <c r="H1170" s="44">
        <f>IF(OR(B1170="",E1170=""),"",MAX(0,E1170*F1170*G1170))</f>
        <v/>
      </c>
      <c r="I1170" s="44">
        <f>IF(H1170="","",H1170*'Parâmetros'!$B$6)</f>
        <v/>
      </c>
      <c r="J1170" s="44">
        <f>IF(H1170="","",H1170*'Parâmetros'!$B$7)</f>
        <v/>
      </c>
      <c r="K1170" s="44">
        <f>IF(H1170="","",H1170*'Parâmetros'!$B$8)</f>
        <v/>
      </c>
      <c r="L1170" s="44">
        <f>IF(H1170="","",IF('Parâmetros'!$B$5="Conservador",I1170,IF('Parâmetros'!$B$5="Otimista",K1170,J1170)))</f>
        <v/>
      </c>
      <c r="M1170" s="46">
        <f>IF(B1170="","",IF(COUNTIFS('Histórico'!$B$6:$B$305,B1170,'Histórico'!$J$6:$J$305,"&lt;&gt;")&gt;='Parâmetros'!$B$10,AVERAGEIFS('Histórico'!$K$6:$K$305,'Histórico'!$B$6:$B$305,B1170,'Histórico'!$J$6:$J$305,"&lt;&gt;"),'Parâmetros'!$B$9))</f>
        <v/>
      </c>
      <c r="N1170" s="44">
        <f>IF(L1170="","",MAX(0,L1170*(1-M1170)))</f>
        <v/>
      </c>
      <c r="O1170" s="44">
        <f>IF(L1170="","",L1170*(1+M1170))</f>
        <v/>
      </c>
      <c r="P1170" s="44">
        <f>IF(L1170="","",IF(INDEX('Parâmetros'!$E$18:$E$117,MATCH(B1170,'Parâmetros'!$A$18:$A$117,0))="","",INDEX('Parâmetros'!$E$18:$E$117,MATCH(B1170,'Parâmetros'!$A$18:$A$117,0))+N(INDEX('Parâmetros'!$F$18:$F$117,MATCH(B1170,'Parâmetros'!$A$18:$A$117,0)))-SUMIFS($L$6:L1170,$B$6:B1170,B1170,$A$6:A1170,"&lt;="&amp;A1170)))</f>
        <v/>
      </c>
      <c r="Q1170" s="44">
        <f>IF(P1170="","",MAX(0,-P1170))</f>
        <v/>
      </c>
      <c r="R1170" s="43">
        <f>IF(B1170="","",IF(L1170="","SEM BASE",IF(P1170="","ESTOQUE NÃO INFORMADO",IF(P1170&lt;0,"RUPTURA PREVISTA",IF(D1170="Sem histórico","USAR DEMANDA INICIAL",IF(D1170="Histórico insuficiente","HISTÓRICO INSUFICIENTE","OK"))))))</f>
        <v/>
      </c>
    </row>
    <row r="1171">
      <c r="A1171" s="42">
        <f>IF(B1171="","",EDATE(EOMONTH('Parâmetros'!$B$2,0)+1,MOD(ROW()-6,12)))</f>
        <v/>
      </c>
      <c r="B117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71" s="43">
        <f>IF(B1171="","",INDEX('Parâmetros'!$B$18:$B$117,MATCH(B1171,'Parâmetros'!$A$18:$A$117,0)))</f>
        <v/>
      </c>
      <c r="D1171" s="43">
        <f>IF(B1171="","",INDEX('Parâmetros'!$I$18:$I$117,MATCH(B1171,'Parâmetros'!$A$18:$A$117,0)))</f>
        <v/>
      </c>
      <c r="E1171" s="44">
        <f>IF(B1171="","",IF(COUNTIFS('Histórico'!$B$6:$B$305,B1171,'Histórico'!$A$6:$A$305,"&gt;="&amp;EDATE(EOMONTH('Parâmetros'!$B$2,0)+1,-'Parâmetros'!$B$4),'Histórico'!$A$6:$A$305,"&lt;="&amp;'Parâmetros'!$B$2,'Histórico'!$L$6:$L$305,"OK")&gt;='Parâmetros'!$B$11,AVERAGEIFS('Histórico'!$H$6:$H$305,'Histórico'!$B$6:$B$305,B1171,'Histórico'!$A$6:$A$305,"&gt;="&amp;EDATE(EOMONTH('Parâmetros'!$B$2,0)+1,-'Parâmetros'!$B$4),'Histórico'!$A$6:$A$305,"&lt;="&amp;'Parâmetros'!$B$2,'Histórico'!$L$6:$L$305,"OK"),IF(INDEX('Parâmetros'!$G$18:$G$117,MATCH(B1171,'Parâmetros'!$A$18:$A$117,0))="","",INDEX('Parâmetros'!$G$18:$G$117,MATCH(B1171,'Parâmetros'!$A$18:$A$117,0)))))</f>
        <v/>
      </c>
      <c r="F1171" s="45">
        <f>IF(B1171="","",IF(COUNTIFS('Histórico'!$B$6:$B$305,B1171,'Histórico'!$L$6:$L$305,"OK",'Histórico'!$M$6:$M$305,MONTH(A1171),'Histórico'!$A$6:$A$305,"&lt;="&amp;'Parâmetros'!$B$2)&gt;='Parâmetros'!$B$12,MAX('Parâmetros'!$B$13,MIN('Parâmetros'!$B$14,IFERROR(AVERAGEIFS('Histórico'!$H$6:$H$305,'Histórico'!$B$6:$B$305,B1171,'Histórico'!$L$6:$L$305,"OK",'Histórico'!$M$6:$M$305,MONTH(A1171),'Histórico'!$A$6:$A$305,"&lt;="&amp;'Parâmetros'!$B$2)/AVERAGEIFS('Histórico'!$H$6:$H$305,'Histórico'!$B$6:$B$305,B1171,'Histórico'!$L$6:$L$305,"OK",'Histórico'!$A$6:$A$305,"&lt;="&amp;'Parâmetros'!$B$2),1))),1))</f>
        <v/>
      </c>
      <c r="G1171" s="45">
        <f>IF(OR(A1171="",B1171=""),"",MAX(0.1,1+SUMPRODUCT(--('Eventos'!$B$6:$B$105&lt;=EOMONTH(A1171,0)),--('Eventos'!$C$6:$C$105&gt;=A1171),--((('Eventos'!$D$6:$D$105=B1171)+('Eventos'!$D$6:$D$105="TODOS"))&gt;0),--('Eventos'!$G$6:$G$105="Ativo"),--('Eventos'!$I$6:$I$105="OK"),'Eventos'!$F$6:$F$105)))</f>
        <v/>
      </c>
      <c r="H1171" s="44">
        <f>IF(OR(B1171="",E1171=""),"",MAX(0,E1171*F1171*G1171))</f>
        <v/>
      </c>
      <c r="I1171" s="44">
        <f>IF(H1171="","",H1171*'Parâmetros'!$B$6)</f>
        <v/>
      </c>
      <c r="J1171" s="44">
        <f>IF(H1171="","",H1171*'Parâmetros'!$B$7)</f>
        <v/>
      </c>
      <c r="K1171" s="44">
        <f>IF(H1171="","",H1171*'Parâmetros'!$B$8)</f>
        <v/>
      </c>
      <c r="L1171" s="44">
        <f>IF(H1171="","",IF('Parâmetros'!$B$5="Conservador",I1171,IF('Parâmetros'!$B$5="Otimista",K1171,J1171)))</f>
        <v/>
      </c>
      <c r="M1171" s="46">
        <f>IF(B1171="","",IF(COUNTIFS('Histórico'!$B$6:$B$305,B1171,'Histórico'!$J$6:$J$305,"&lt;&gt;")&gt;='Parâmetros'!$B$10,AVERAGEIFS('Histórico'!$K$6:$K$305,'Histórico'!$B$6:$B$305,B1171,'Histórico'!$J$6:$J$305,"&lt;&gt;"),'Parâmetros'!$B$9))</f>
        <v/>
      </c>
      <c r="N1171" s="44">
        <f>IF(L1171="","",MAX(0,L1171*(1-M1171)))</f>
        <v/>
      </c>
      <c r="O1171" s="44">
        <f>IF(L1171="","",L1171*(1+M1171))</f>
        <v/>
      </c>
      <c r="P1171" s="44">
        <f>IF(L1171="","",IF(INDEX('Parâmetros'!$E$18:$E$117,MATCH(B1171,'Parâmetros'!$A$18:$A$117,0))="","",INDEX('Parâmetros'!$E$18:$E$117,MATCH(B1171,'Parâmetros'!$A$18:$A$117,0))+N(INDEX('Parâmetros'!$F$18:$F$117,MATCH(B1171,'Parâmetros'!$A$18:$A$117,0)))-SUMIFS($L$6:L1171,$B$6:B1171,B1171,$A$6:A1171,"&lt;="&amp;A1171)))</f>
        <v/>
      </c>
      <c r="Q1171" s="44">
        <f>IF(P1171="","",MAX(0,-P1171))</f>
        <v/>
      </c>
      <c r="R1171" s="43">
        <f>IF(B1171="","",IF(L1171="","SEM BASE",IF(P1171="","ESTOQUE NÃO INFORMADO",IF(P1171&lt;0,"RUPTURA PREVISTA",IF(D1171="Sem histórico","USAR DEMANDA INICIAL",IF(D1171="Histórico insuficiente","HISTÓRICO INSUFICIENTE","OK"))))))</f>
        <v/>
      </c>
    </row>
    <row r="1172">
      <c r="A1172" s="42">
        <f>IF(B1172="","",EDATE(EOMONTH('Parâmetros'!$B$2,0)+1,MOD(ROW()-6,12)))</f>
        <v/>
      </c>
      <c r="B117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72" s="43">
        <f>IF(B1172="","",INDEX('Parâmetros'!$B$18:$B$117,MATCH(B1172,'Parâmetros'!$A$18:$A$117,0)))</f>
        <v/>
      </c>
      <c r="D1172" s="43">
        <f>IF(B1172="","",INDEX('Parâmetros'!$I$18:$I$117,MATCH(B1172,'Parâmetros'!$A$18:$A$117,0)))</f>
        <v/>
      </c>
      <c r="E1172" s="44">
        <f>IF(B1172="","",IF(COUNTIFS('Histórico'!$B$6:$B$305,B1172,'Histórico'!$A$6:$A$305,"&gt;="&amp;EDATE(EOMONTH('Parâmetros'!$B$2,0)+1,-'Parâmetros'!$B$4),'Histórico'!$A$6:$A$305,"&lt;="&amp;'Parâmetros'!$B$2,'Histórico'!$L$6:$L$305,"OK")&gt;='Parâmetros'!$B$11,AVERAGEIFS('Histórico'!$H$6:$H$305,'Histórico'!$B$6:$B$305,B1172,'Histórico'!$A$6:$A$305,"&gt;="&amp;EDATE(EOMONTH('Parâmetros'!$B$2,0)+1,-'Parâmetros'!$B$4),'Histórico'!$A$6:$A$305,"&lt;="&amp;'Parâmetros'!$B$2,'Histórico'!$L$6:$L$305,"OK"),IF(INDEX('Parâmetros'!$G$18:$G$117,MATCH(B1172,'Parâmetros'!$A$18:$A$117,0))="","",INDEX('Parâmetros'!$G$18:$G$117,MATCH(B1172,'Parâmetros'!$A$18:$A$117,0)))))</f>
        <v/>
      </c>
      <c r="F1172" s="45">
        <f>IF(B1172="","",IF(COUNTIFS('Histórico'!$B$6:$B$305,B1172,'Histórico'!$L$6:$L$305,"OK",'Histórico'!$M$6:$M$305,MONTH(A1172),'Histórico'!$A$6:$A$305,"&lt;="&amp;'Parâmetros'!$B$2)&gt;='Parâmetros'!$B$12,MAX('Parâmetros'!$B$13,MIN('Parâmetros'!$B$14,IFERROR(AVERAGEIFS('Histórico'!$H$6:$H$305,'Histórico'!$B$6:$B$305,B1172,'Histórico'!$L$6:$L$305,"OK",'Histórico'!$M$6:$M$305,MONTH(A1172),'Histórico'!$A$6:$A$305,"&lt;="&amp;'Parâmetros'!$B$2)/AVERAGEIFS('Histórico'!$H$6:$H$305,'Histórico'!$B$6:$B$305,B1172,'Histórico'!$L$6:$L$305,"OK",'Histórico'!$A$6:$A$305,"&lt;="&amp;'Parâmetros'!$B$2),1))),1))</f>
        <v/>
      </c>
      <c r="G1172" s="45">
        <f>IF(OR(A1172="",B1172=""),"",MAX(0.1,1+SUMPRODUCT(--('Eventos'!$B$6:$B$105&lt;=EOMONTH(A1172,0)),--('Eventos'!$C$6:$C$105&gt;=A1172),--((('Eventos'!$D$6:$D$105=B1172)+('Eventos'!$D$6:$D$105="TODOS"))&gt;0),--('Eventos'!$G$6:$G$105="Ativo"),--('Eventos'!$I$6:$I$105="OK"),'Eventos'!$F$6:$F$105)))</f>
        <v/>
      </c>
      <c r="H1172" s="44">
        <f>IF(OR(B1172="",E1172=""),"",MAX(0,E1172*F1172*G1172))</f>
        <v/>
      </c>
      <c r="I1172" s="44">
        <f>IF(H1172="","",H1172*'Parâmetros'!$B$6)</f>
        <v/>
      </c>
      <c r="J1172" s="44">
        <f>IF(H1172="","",H1172*'Parâmetros'!$B$7)</f>
        <v/>
      </c>
      <c r="K1172" s="44">
        <f>IF(H1172="","",H1172*'Parâmetros'!$B$8)</f>
        <v/>
      </c>
      <c r="L1172" s="44">
        <f>IF(H1172="","",IF('Parâmetros'!$B$5="Conservador",I1172,IF('Parâmetros'!$B$5="Otimista",K1172,J1172)))</f>
        <v/>
      </c>
      <c r="M1172" s="46">
        <f>IF(B1172="","",IF(COUNTIFS('Histórico'!$B$6:$B$305,B1172,'Histórico'!$J$6:$J$305,"&lt;&gt;")&gt;='Parâmetros'!$B$10,AVERAGEIFS('Histórico'!$K$6:$K$305,'Histórico'!$B$6:$B$305,B1172,'Histórico'!$J$6:$J$305,"&lt;&gt;"),'Parâmetros'!$B$9))</f>
        <v/>
      </c>
      <c r="N1172" s="44">
        <f>IF(L1172="","",MAX(0,L1172*(1-M1172)))</f>
        <v/>
      </c>
      <c r="O1172" s="44">
        <f>IF(L1172="","",L1172*(1+M1172))</f>
        <v/>
      </c>
      <c r="P1172" s="44">
        <f>IF(L1172="","",IF(INDEX('Parâmetros'!$E$18:$E$117,MATCH(B1172,'Parâmetros'!$A$18:$A$117,0))="","",INDEX('Parâmetros'!$E$18:$E$117,MATCH(B1172,'Parâmetros'!$A$18:$A$117,0))+N(INDEX('Parâmetros'!$F$18:$F$117,MATCH(B1172,'Parâmetros'!$A$18:$A$117,0)))-SUMIFS($L$6:L1172,$B$6:B1172,B1172,$A$6:A1172,"&lt;="&amp;A1172)))</f>
        <v/>
      </c>
      <c r="Q1172" s="44">
        <f>IF(P1172="","",MAX(0,-P1172))</f>
        <v/>
      </c>
      <c r="R1172" s="43">
        <f>IF(B1172="","",IF(L1172="","SEM BASE",IF(P1172="","ESTOQUE NÃO INFORMADO",IF(P1172&lt;0,"RUPTURA PREVISTA",IF(D1172="Sem histórico","USAR DEMANDA INICIAL",IF(D1172="Histórico insuficiente","HISTÓRICO INSUFICIENTE","OK"))))))</f>
        <v/>
      </c>
    </row>
    <row r="1173">
      <c r="A1173" s="42">
        <f>IF(B1173="","",EDATE(EOMONTH('Parâmetros'!$B$2,0)+1,MOD(ROW()-6,12)))</f>
        <v/>
      </c>
      <c r="B117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73" s="43">
        <f>IF(B1173="","",INDEX('Parâmetros'!$B$18:$B$117,MATCH(B1173,'Parâmetros'!$A$18:$A$117,0)))</f>
        <v/>
      </c>
      <c r="D1173" s="43">
        <f>IF(B1173="","",INDEX('Parâmetros'!$I$18:$I$117,MATCH(B1173,'Parâmetros'!$A$18:$A$117,0)))</f>
        <v/>
      </c>
      <c r="E1173" s="44">
        <f>IF(B1173="","",IF(COUNTIFS('Histórico'!$B$6:$B$305,B1173,'Histórico'!$A$6:$A$305,"&gt;="&amp;EDATE(EOMONTH('Parâmetros'!$B$2,0)+1,-'Parâmetros'!$B$4),'Histórico'!$A$6:$A$305,"&lt;="&amp;'Parâmetros'!$B$2,'Histórico'!$L$6:$L$305,"OK")&gt;='Parâmetros'!$B$11,AVERAGEIFS('Histórico'!$H$6:$H$305,'Histórico'!$B$6:$B$305,B1173,'Histórico'!$A$6:$A$305,"&gt;="&amp;EDATE(EOMONTH('Parâmetros'!$B$2,0)+1,-'Parâmetros'!$B$4),'Histórico'!$A$6:$A$305,"&lt;="&amp;'Parâmetros'!$B$2,'Histórico'!$L$6:$L$305,"OK"),IF(INDEX('Parâmetros'!$G$18:$G$117,MATCH(B1173,'Parâmetros'!$A$18:$A$117,0))="","",INDEX('Parâmetros'!$G$18:$G$117,MATCH(B1173,'Parâmetros'!$A$18:$A$117,0)))))</f>
        <v/>
      </c>
      <c r="F1173" s="45">
        <f>IF(B1173="","",IF(COUNTIFS('Histórico'!$B$6:$B$305,B1173,'Histórico'!$L$6:$L$305,"OK",'Histórico'!$M$6:$M$305,MONTH(A1173),'Histórico'!$A$6:$A$305,"&lt;="&amp;'Parâmetros'!$B$2)&gt;='Parâmetros'!$B$12,MAX('Parâmetros'!$B$13,MIN('Parâmetros'!$B$14,IFERROR(AVERAGEIFS('Histórico'!$H$6:$H$305,'Histórico'!$B$6:$B$305,B1173,'Histórico'!$L$6:$L$305,"OK",'Histórico'!$M$6:$M$305,MONTH(A1173),'Histórico'!$A$6:$A$305,"&lt;="&amp;'Parâmetros'!$B$2)/AVERAGEIFS('Histórico'!$H$6:$H$305,'Histórico'!$B$6:$B$305,B1173,'Histórico'!$L$6:$L$305,"OK",'Histórico'!$A$6:$A$305,"&lt;="&amp;'Parâmetros'!$B$2),1))),1))</f>
        <v/>
      </c>
      <c r="G1173" s="45">
        <f>IF(OR(A1173="",B1173=""),"",MAX(0.1,1+SUMPRODUCT(--('Eventos'!$B$6:$B$105&lt;=EOMONTH(A1173,0)),--('Eventos'!$C$6:$C$105&gt;=A1173),--((('Eventos'!$D$6:$D$105=B1173)+('Eventos'!$D$6:$D$105="TODOS"))&gt;0),--('Eventos'!$G$6:$G$105="Ativo"),--('Eventos'!$I$6:$I$105="OK"),'Eventos'!$F$6:$F$105)))</f>
        <v/>
      </c>
      <c r="H1173" s="44">
        <f>IF(OR(B1173="",E1173=""),"",MAX(0,E1173*F1173*G1173))</f>
        <v/>
      </c>
      <c r="I1173" s="44">
        <f>IF(H1173="","",H1173*'Parâmetros'!$B$6)</f>
        <v/>
      </c>
      <c r="J1173" s="44">
        <f>IF(H1173="","",H1173*'Parâmetros'!$B$7)</f>
        <v/>
      </c>
      <c r="K1173" s="44">
        <f>IF(H1173="","",H1173*'Parâmetros'!$B$8)</f>
        <v/>
      </c>
      <c r="L1173" s="44">
        <f>IF(H1173="","",IF('Parâmetros'!$B$5="Conservador",I1173,IF('Parâmetros'!$B$5="Otimista",K1173,J1173)))</f>
        <v/>
      </c>
      <c r="M1173" s="46">
        <f>IF(B1173="","",IF(COUNTIFS('Histórico'!$B$6:$B$305,B1173,'Histórico'!$J$6:$J$305,"&lt;&gt;")&gt;='Parâmetros'!$B$10,AVERAGEIFS('Histórico'!$K$6:$K$305,'Histórico'!$B$6:$B$305,B1173,'Histórico'!$J$6:$J$305,"&lt;&gt;"),'Parâmetros'!$B$9))</f>
        <v/>
      </c>
      <c r="N1173" s="44">
        <f>IF(L1173="","",MAX(0,L1173*(1-M1173)))</f>
        <v/>
      </c>
      <c r="O1173" s="44">
        <f>IF(L1173="","",L1173*(1+M1173))</f>
        <v/>
      </c>
      <c r="P1173" s="44">
        <f>IF(L1173="","",IF(INDEX('Parâmetros'!$E$18:$E$117,MATCH(B1173,'Parâmetros'!$A$18:$A$117,0))="","",INDEX('Parâmetros'!$E$18:$E$117,MATCH(B1173,'Parâmetros'!$A$18:$A$117,0))+N(INDEX('Parâmetros'!$F$18:$F$117,MATCH(B1173,'Parâmetros'!$A$18:$A$117,0)))-SUMIFS($L$6:L1173,$B$6:B1173,B1173,$A$6:A1173,"&lt;="&amp;A1173)))</f>
        <v/>
      </c>
      <c r="Q1173" s="44">
        <f>IF(P1173="","",MAX(0,-P1173))</f>
        <v/>
      </c>
      <c r="R1173" s="43">
        <f>IF(B1173="","",IF(L1173="","SEM BASE",IF(P1173="","ESTOQUE NÃO INFORMADO",IF(P1173&lt;0,"RUPTURA PREVISTA",IF(D1173="Sem histórico","USAR DEMANDA INICIAL",IF(D1173="Histórico insuficiente","HISTÓRICO INSUFICIENTE","OK"))))))</f>
        <v/>
      </c>
    </row>
    <row r="1174">
      <c r="A1174" s="42">
        <f>IF(B1174="","",EDATE(EOMONTH('Parâmetros'!$B$2,0)+1,MOD(ROW()-6,12)))</f>
        <v/>
      </c>
      <c r="B117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74" s="43">
        <f>IF(B1174="","",INDEX('Parâmetros'!$B$18:$B$117,MATCH(B1174,'Parâmetros'!$A$18:$A$117,0)))</f>
        <v/>
      </c>
      <c r="D1174" s="43">
        <f>IF(B1174="","",INDEX('Parâmetros'!$I$18:$I$117,MATCH(B1174,'Parâmetros'!$A$18:$A$117,0)))</f>
        <v/>
      </c>
      <c r="E1174" s="44">
        <f>IF(B1174="","",IF(COUNTIFS('Histórico'!$B$6:$B$305,B1174,'Histórico'!$A$6:$A$305,"&gt;="&amp;EDATE(EOMONTH('Parâmetros'!$B$2,0)+1,-'Parâmetros'!$B$4),'Histórico'!$A$6:$A$305,"&lt;="&amp;'Parâmetros'!$B$2,'Histórico'!$L$6:$L$305,"OK")&gt;='Parâmetros'!$B$11,AVERAGEIFS('Histórico'!$H$6:$H$305,'Histórico'!$B$6:$B$305,B1174,'Histórico'!$A$6:$A$305,"&gt;="&amp;EDATE(EOMONTH('Parâmetros'!$B$2,0)+1,-'Parâmetros'!$B$4),'Histórico'!$A$6:$A$305,"&lt;="&amp;'Parâmetros'!$B$2,'Histórico'!$L$6:$L$305,"OK"),IF(INDEX('Parâmetros'!$G$18:$G$117,MATCH(B1174,'Parâmetros'!$A$18:$A$117,0))="","",INDEX('Parâmetros'!$G$18:$G$117,MATCH(B1174,'Parâmetros'!$A$18:$A$117,0)))))</f>
        <v/>
      </c>
      <c r="F1174" s="45">
        <f>IF(B1174="","",IF(COUNTIFS('Histórico'!$B$6:$B$305,B1174,'Histórico'!$L$6:$L$305,"OK",'Histórico'!$M$6:$M$305,MONTH(A1174),'Histórico'!$A$6:$A$305,"&lt;="&amp;'Parâmetros'!$B$2)&gt;='Parâmetros'!$B$12,MAX('Parâmetros'!$B$13,MIN('Parâmetros'!$B$14,IFERROR(AVERAGEIFS('Histórico'!$H$6:$H$305,'Histórico'!$B$6:$B$305,B1174,'Histórico'!$L$6:$L$305,"OK",'Histórico'!$M$6:$M$305,MONTH(A1174),'Histórico'!$A$6:$A$305,"&lt;="&amp;'Parâmetros'!$B$2)/AVERAGEIFS('Histórico'!$H$6:$H$305,'Histórico'!$B$6:$B$305,B1174,'Histórico'!$L$6:$L$305,"OK",'Histórico'!$A$6:$A$305,"&lt;="&amp;'Parâmetros'!$B$2),1))),1))</f>
        <v/>
      </c>
      <c r="G1174" s="45">
        <f>IF(OR(A1174="",B1174=""),"",MAX(0.1,1+SUMPRODUCT(--('Eventos'!$B$6:$B$105&lt;=EOMONTH(A1174,0)),--('Eventos'!$C$6:$C$105&gt;=A1174),--((('Eventos'!$D$6:$D$105=B1174)+('Eventos'!$D$6:$D$105="TODOS"))&gt;0),--('Eventos'!$G$6:$G$105="Ativo"),--('Eventos'!$I$6:$I$105="OK"),'Eventos'!$F$6:$F$105)))</f>
        <v/>
      </c>
      <c r="H1174" s="44">
        <f>IF(OR(B1174="",E1174=""),"",MAX(0,E1174*F1174*G1174))</f>
        <v/>
      </c>
      <c r="I1174" s="44">
        <f>IF(H1174="","",H1174*'Parâmetros'!$B$6)</f>
        <v/>
      </c>
      <c r="J1174" s="44">
        <f>IF(H1174="","",H1174*'Parâmetros'!$B$7)</f>
        <v/>
      </c>
      <c r="K1174" s="44">
        <f>IF(H1174="","",H1174*'Parâmetros'!$B$8)</f>
        <v/>
      </c>
      <c r="L1174" s="44">
        <f>IF(H1174="","",IF('Parâmetros'!$B$5="Conservador",I1174,IF('Parâmetros'!$B$5="Otimista",K1174,J1174)))</f>
        <v/>
      </c>
      <c r="M1174" s="46">
        <f>IF(B1174="","",IF(COUNTIFS('Histórico'!$B$6:$B$305,B1174,'Histórico'!$J$6:$J$305,"&lt;&gt;")&gt;='Parâmetros'!$B$10,AVERAGEIFS('Histórico'!$K$6:$K$305,'Histórico'!$B$6:$B$305,B1174,'Histórico'!$J$6:$J$305,"&lt;&gt;"),'Parâmetros'!$B$9))</f>
        <v/>
      </c>
      <c r="N1174" s="44">
        <f>IF(L1174="","",MAX(0,L1174*(1-M1174)))</f>
        <v/>
      </c>
      <c r="O1174" s="44">
        <f>IF(L1174="","",L1174*(1+M1174))</f>
        <v/>
      </c>
      <c r="P1174" s="44">
        <f>IF(L1174="","",IF(INDEX('Parâmetros'!$E$18:$E$117,MATCH(B1174,'Parâmetros'!$A$18:$A$117,0))="","",INDEX('Parâmetros'!$E$18:$E$117,MATCH(B1174,'Parâmetros'!$A$18:$A$117,0))+N(INDEX('Parâmetros'!$F$18:$F$117,MATCH(B1174,'Parâmetros'!$A$18:$A$117,0)))-SUMIFS($L$6:L1174,$B$6:B1174,B1174,$A$6:A1174,"&lt;="&amp;A1174)))</f>
        <v/>
      </c>
      <c r="Q1174" s="44">
        <f>IF(P1174="","",MAX(0,-P1174))</f>
        <v/>
      </c>
      <c r="R1174" s="43">
        <f>IF(B1174="","",IF(L1174="","SEM BASE",IF(P1174="","ESTOQUE NÃO INFORMADO",IF(P1174&lt;0,"RUPTURA PREVISTA",IF(D1174="Sem histórico","USAR DEMANDA INICIAL",IF(D1174="Histórico insuficiente","HISTÓRICO INSUFICIENTE","OK"))))))</f>
        <v/>
      </c>
    </row>
    <row r="1175">
      <c r="A1175" s="42">
        <f>IF(B1175="","",EDATE(EOMONTH('Parâmetros'!$B$2,0)+1,MOD(ROW()-6,12)))</f>
        <v/>
      </c>
      <c r="B117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75" s="43">
        <f>IF(B1175="","",INDEX('Parâmetros'!$B$18:$B$117,MATCH(B1175,'Parâmetros'!$A$18:$A$117,0)))</f>
        <v/>
      </c>
      <c r="D1175" s="43">
        <f>IF(B1175="","",INDEX('Parâmetros'!$I$18:$I$117,MATCH(B1175,'Parâmetros'!$A$18:$A$117,0)))</f>
        <v/>
      </c>
      <c r="E1175" s="44">
        <f>IF(B1175="","",IF(COUNTIFS('Histórico'!$B$6:$B$305,B1175,'Histórico'!$A$6:$A$305,"&gt;="&amp;EDATE(EOMONTH('Parâmetros'!$B$2,0)+1,-'Parâmetros'!$B$4),'Histórico'!$A$6:$A$305,"&lt;="&amp;'Parâmetros'!$B$2,'Histórico'!$L$6:$L$305,"OK")&gt;='Parâmetros'!$B$11,AVERAGEIFS('Histórico'!$H$6:$H$305,'Histórico'!$B$6:$B$305,B1175,'Histórico'!$A$6:$A$305,"&gt;="&amp;EDATE(EOMONTH('Parâmetros'!$B$2,0)+1,-'Parâmetros'!$B$4),'Histórico'!$A$6:$A$305,"&lt;="&amp;'Parâmetros'!$B$2,'Histórico'!$L$6:$L$305,"OK"),IF(INDEX('Parâmetros'!$G$18:$G$117,MATCH(B1175,'Parâmetros'!$A$18:$A$117,0))="","",INDEX('Parâmetros'!$G$18:$G$117,MATCH(B1175,'Parâmetros'!$A$18:$A$117,0)))))</f>
        <v/>
      </c>
      <c r="F1175" s="45">
        <f>IF(B1175="","",IF(COUNTIFS('Histórico'!$B$6:$B$305,B1175,'Histórico'!$L$6:$L$305,"OK",'Histórico'!$M$6:$M$305,MONTH(A1175),'Histórico'!$A$6:$A$305,"&lt;="&amp;'Parâmetros'!$B$2)&gt;='Parâmetros'!$B$12,MAX('Parâmetros'!$B$13,MIN('Parâmetros'!$B$14,IFERROR(AVERAGEIFS('Histórico'!$H$6:$H$305,'Histórico'!$B$6:$B$305,B1175,'Histórico'!$L$6:$L$305,"OK",'Histórico'!$M$6:$M$305,MONTH(A1175),'Histórico'!$A$6:$A$305,"&lt;="&amp;'Parâmetros'!$B$2)/AVERAGEIFS('Histórico'!$H$6:$H$305,'Histórico'!$B$6:$B$305,B1175,'Histórico'!$L$6:$L$305,"OK",'Histórico'!$A$6:$A$305,"&lt;="&amp;'Parâmetros'!$B$2),1))),1))</f>
        <v/>
      </c>
      <c r="G1175" s="45">
        <f>IF(OR(A1175="",B1175=""),"",MAX(0.1,1+SUMPRODUCT(--('Eventos'!$B$6:$B$105&lt;=EOMONTH(A1175,0)),--('Eventos'!$C$6:$C$105&gt;=A1175),--((('Eventos'!$D$6:$D$105=B1175)+('Eventos'!$D$6:$D$105="TODOS"))&gt;0),--('Eventos'!$G$6:$G$105="Ativo"),--('Eventos'!$I$6:$I$105="OK"),'Eventos'!$F$6:$F$105)))</f>
        <v/>
      </c>
      <c r="H1175" s="44">
        <f>IF(OR(B1175="",E1175=""),"",MAX(0,E1175*F1175*G1175))</f>
        <v/>
      </c>
      <c r="I1175" s="44">
        <f>IF(H1175="","",H1175*'Parâmetros'!$B$6)</f>
        <v/>
      </c>
      <c r="J1175" s="44">
        <f>IF(H1175="","",H1175*'Parâmetros'!$B$7)</f>
        <v/>
      </c>
      <c r="K1175" s="44">
        <f>IF(H1175="","",H1175*'Parâmetros'!$B$8)</f>
        <v/>
      </c>
      <c r="L1175" s="44">
        <f>IF(H1175="","",IF('Parâmetros'!$B$5="Conservador",I1175,IF('Parâmetros'!$B$5="Otimista",K1175,J1175)))</f>
        <v/>
      </c>
      <c r="M1175" s="46">
        <f>IF(B1175="","",IF(COUNTIFS('Histórico'!$B$6:$B$305,B1175,'Histórico'!$J$6:$J$305,"&lt;&gt;")&gt;='Parâmetros'!$B$10,AVERAGEIFS('Histórico'!$K$6:$K$305,'Histórico'!$B$6:$B$305,B1175,'Histórico'!$J$6:$J$305,"&lt;&gt;"),'Parâmetros'!$B$9))</f>
        <v/>
      </c>
      <c r="N1175" s="44">
        <f>IF(L1175="","",MAX(0,L1175*(1-M1175)))</f>
        <v/>
      </c>
      <c r="O1175" s="44">
        <f>IF(L1175="","",L1175*(1+M1175))</f>
        <v/>
      </c>
      <c r="P1175" s="44">
        <f>IF(L1175="","",IF(INDEX('Parâmetros'!$E$18:$E$117,MATCH(B1175,'Parâmetros'!$A$18:$A$117,0))="","",INDEX('Parâmetros'!$E$18:$E$117,MATCH(B1175,'Parâmetros'!$A$18:$A$117,0))+N(INDEX('Parâmetros'!$F$18:$F$117,MATCH(B1175,'Parâmetros'!$A$18:$A$117,0)))-SUMIFS($L$6:L1175,$B$6:B1175,B1175,$A$6:A1175,"&lt;="&amp;A1175)))</f>
        <v/>
      </c>
      <c r="Q1175" s="44">
        <f>IF(P1175="","",MAX(0,-P1175))</f>
        <v/>
      </c>
      <c r="R1175" s="43">
        <f>IF(B1175="","",IF(L1175="","SEM BASE",IF(P1175="","ESTOQUE NÃO INFORMADO",IF(P1175&lt;0,"RUPTURA PREVISTA",IF(D1175="Sem histórico","USAR DEMANDA INICIAL",IF(D1175="Histórico insuficiente","HISTÓRICO INSUFICIENTE","OK"))))))</f>
        <v/>
      </c>
    </row>
    <row r="1176">
      <c r="A1176" s="42">
        <f>IF(B1176="","",EDATE(EOMONTH('Parâmetros'!$B$2,0)+1,MOD(ROW()-6,12)))</f>
        <v/>
      </c>
      <c r="B117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76" s="43">
        <f>IF(B1176="","",INDEX('Parâmetros'!$B$18:$B$117,MATCH(B1176,'Parâmetros'!$A$18:$A$117,0)))</f>
        <v/>
      </c>
      <c r="D1176" s="43">
        <f>IF(B1176="","",INDEX('Parâmetros'!$I$18:$I$117,MATCH(B1176,'Parâmetros'!$A$18:$A$117,0)))</f>
        <v/>
      </c>
      <c r="E1176" s="44">
        <f>IF(B1176="","",IF(COUNTIFS('Histórico'!$B$6:$B$305,B1176,'Histórico'!$A$6:$A$305,"&gt;="&amp;EDATE(EOMONTH('Parâmetros'!$B$2,0)+1,-'Parâmetros'!$B$4),'Histórico'!$A$6:$A$305,"&lt;="&amp;'Parâmetros'!$B$2,'Histórico'!$L$6:$L$305,"OK")&gt;='Parâmetros'!$B$11,AVERAGEIFS('Histórico'!$H$6:$H$305,'Histórico'!$B$6:$B$305,B1176,'Histórico'!$A$6:$A$305,"&gt;="&amp;EDATE(EOMONTH('Parâmetros'!$B$2,0)+1,-'Parâmetros'!$B$4),'Histórico'!$A$6:$A$305,"&lt;="&amp;'Parâmetros'!$B$2,'Histórico'!$L$6:$L$305,"OK"),IF(INDEX('Parâmetros'!$G$18:$G$117,MATCH(B1176,'Parâmetros'!$A$18:$A$117,0))="","",INDEX('Parâmetros'!$G$18:$G$117,MATCH(B1176,'Parâmetros'!$A$18:$A$117,0)))))</f>
        <v/>
      </c>
      <c r="F1176" s="45">
        <f>IF(B1176="","",IF(COUNTIFS('Histórico'!$B$6:$B$305,B1176,'Histórico'!$L$6:$L$305,"OK",'Histórico'!$M$6:$M$305,MONTH(A1176),'Histórico'!$A$6:$A$305,"&lt;="&amp;'Parâmetros'!$B$2)&gt;='Parâmetros'!$B$12,MAX('Parâmetros'!$B$13,MIN('Parâmetros'!$B$14,IFERROR(AVERAGEIFS('Histórico'!$H$6:$H$305,'Histórico'!$B$6:$B$305,B1176,'Histórico'!$L$6:$L$305,"OK",'Histórico'!$M$6:$M$305,MONTH(A1176),'Histórico'!$A$6:$A$305,"&lt;="&amp;'Parâmetros'!$B$2)/AVERAGEIFS('Histórico'!$H$6:$H$305,'Histórico'!$B$6:$B$305,B1176,'Histórico'!$L$6:$L$305,"OK",'Histórico'!$A$6:$A$305,"&lt;="&amp;'Parâmetros'!$B$2),1))),1))</f>
        <v/>
      </c>
      <c r="G1176" s="45">
        <f>IF(OR(A1176="",B1176=""),"",MAX(0.1,1+SUMPRODUCT(--('Eventos'!$B$6:$B$105&lt;=EOMONTH(A1176,0)),--('Eventos'!$C$6:$C$105&gt;=A1176),--((('Eventos'!$D$6:$D$105=B1176)+('Eventos'!$D$6:$D$105="TODOS"))&gt;0),--('Eventos'!$G$6:$G$105="Ativo"),--('Eventos'!$I$6:$I$105="OK"),'Eventos'!$F$6:$F$105)))</f>
        <v/>
      </c>
      <c r="H1176" s="44">
        <f>IF(OR(B1176="",E1176=""),"",MAX(0,E1176*F1176*G1176))</f>
        <v/>
      </c>
      <c r="I1176" s="44">
        <f>IF(H1176="","",H1176*'Parâmetros'!$B$6)</f>
        <v/>
      </c>
      <c r="J1176" s="44">
        <f>IF(H1176="","",H1176*'Parâmetros'!$B$7)</f>
        <v/>
      </c>
      <c r="K1176" s="44">
        <f>IF(H1176="","",H1176*'Parâmetros'!$B$8)</f>
        <v/>
      </c>
      <c r="L1176" s="44">
        <f>IF(H1176="","",IF('Parâmetros'!$B$5="Conservador",I1176,IF('Parâmetros'!$B$5="Otimista",K1176,J1176)))</f>
        <v/>
      </c>
      <c r="M1176" s="46">
        <f>IF(B1176="","",IF(COUNTIFS('Histórico'!$B$6:$B$305,B1176,'Histórico'!$J$6:$J$305,"&lt;&gt;")&gt;='Parâmetros'!$B$10,AVERAGEIFS('Histórico'!$K$6:$K$305,'Histórico'!$B$6:$B$305,B1176,'Histórico'!$J$6:$J$305,"&lt;&gt;"),'Parâmetros'!$B$9))</f>
        <v/>
      </c>
      <c r="N1176" s="44">
        <f>IF(L1176="","",MAX(0,L1176*(1-M1176)))</f>
        <v/>
      </c>
      <c r="O1176" s="44">
        <f>IF(L1176="","",L1176*(1+M1176))</f>
        <v/>
      </c>
      <c r="P1176" s="44">
        <f>IF(L1176="","",IF(INDEX('Parâmetros'!$E$18:$E$117,MATCH(B1176,'Parâmetros'!$A$18:$A$117,0))="","",INDEX('Parâmetros'!$E$18:$E$117,MATCH(B1176,'Parâmetros'!$A$18:$A$117,0))+N(INDEX('Parâmetros'!$F$18:$F$117,MATCH(B1176,'Parâmetros'!$A$18:$A$117,0)))-SUMIFS($L$6:L1176,$B$6:B1176,B1176,$A$6:A1176,"&lt;="&amp;A1176)))</f>
        <v/>
      </c>
      <c r="Q1176" s="44">
        <f>IF(P1176="","",MAX(0,-P1176))</f>
        <v/>
      </c>
      <c r="R1176" s="43">
        <f>IF(B1176="","",IF(L1176="","SEM BASE",IF(P1176="","ESTOQUE NÃO INFORMADO",IF(P1176&lt;0,"RUPTURA PREVISTA",IF(D1176="Sem histórico","USAR DEMANDA INICIAL",IF(D1176="Histórico insuficiente","HISTÓRICO INSUFICIENTE","OK"))))))</f>
        <v/>
      </c>
    </row>
    <row r="1177">
      <c r="A1177" s="42">
        <f>IF(B1177="","",EDATE(EOMONTH('Parâmetros'!$B$2,0)+1,MOD(ROW()-6,12)))</f>
        <v/>
      </c>
      <c r="B117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77" s="43">
        <f>IF(B1177="","",INDEX('Parâmetros'!$B$18:$B$117,MATCH(B1177,'Parâmetros'!$A$18:$A$117,0)))</f>
        <v/>
      </c>
      <c r="D1177" s="43">
        <f>IF(B1177="","",INDEX('Parâmetros'!$I$18:$I$117,MATCH(B1177,'Parâmetros'!$A$18:$A$117,0)))</f>
        <v/>
      </c>
      <c r="E1177" s="44">
        <f>IF(B1177="","",IF(COUNTIFS('Histórico'!$B$6:$B$305,B1177,'Histórico'!$A$6:$A$305,"&gt;="&amp;EDATE(EOMONTH('Parâmetros'!$B$2,0)+1,-'Parâmetros'!$B$4),'Histórico'!$A$6:$A$305,"&lt;="&amp;'Parâmetros'!$B$2,'Histórico'!$L$6:$L$305,"OK")&gt;='Parâmetros'!$B$11,AVERAGEIFS('Histórico'!$H$6:$H$305,'Histórico'!$B$6:$B$305,B1177,'Histórico'!$A$6:$A$305,"&gt;="&amp;EDATE(EOMONTH('Parâmetros'!$B$2,0)+1,-'Parâmetros'!$B$4),'Histórico'!$A$6:$A$305,"&lt;="&amp;'Parâmetros'!$B$2,'Histórico'!$L$6:$L$305,"OK"),IF(INDEX('Parâmetros'!$G$18:$G$117,MATCH(B1177,'Parâmetros'!$A$18:$A$117,0))="","",INDEX('Parâmetros'!$G$18:$G$117,MATCH(B1177,'Parâmetros'!$A$18:$A$117,0)))))</f>
        <v/>
      </c>
      <c r="F1177" s="45">
        <f>IF(B1177="","",IF(COUNTIFS('Histórico'!$B$6:$B$305,B1177,'Histórico'!$L$6:$L$305,"OK",'Histórico'!$M$6:$M$305,MONTH(A1177),'Histórico'!$A$6:$A$305,"&lt;="&amp;'Parâmetros'!$B$2)&gt;='Parâmetros'!$B$12,MAX('Parâmetros'!$B$13,MIN('Parâmetros'!$B$14,IFERROR(AVERAGEIFS('Histórico'!$H$6:$H$305,'Histórico'!$B$6:$B$305,B1177,'Histórico'!$L$6:$L$305,"OK",'Histórico'!$M$6:$M$305,MONTH(A1177),'Histórico'!$A$6:$A$305,"&lt;="&amp;'Parâmetros'!$B$2)/AVERAGEIFS('Histórico'!$H$6:$H$305,'Histórico'!$B$6:$B$305,B1177,'Histórico'!$L$6:$L$305,"OK",'Histórico'!$A$6:$A$305,"&lt;="&amp;'Parâmetros'!$B$2),1))),1))</f>
        <v/>
      </c>
      <c r="G1177" s="45">
        <f>IF(OR(A1177="",B1177=""),"",MAX(0.1,1+SUMPRODUCT(--('Eventos'!$B$6:$B$105&lt;=EOMONTH(A1177,0)),--('Eventos'!$C$6:$C$105&gt;=A1177),--((('Eventos'!$D$6:$D$105=B1177)+('Eventos'!$D$6:$D$105="TODOS"))&gt;0),--('Eventos'!$G$6:$G$105="Ativo"),--('Eventos'!$I$6:$I$105="OK"),'Eventos'!$F$6:$F$105)))</f>
        <v/>
      </c>
      <c r="H1177" s="44">
        <f>IF(OR(B1177="",E1177=""),"",MAX(0,E1177*F1177*G1177))</f>
        <v/>
      </c>
      <c r="I1177" s="44">
        <f>IF(H1177="","",H1177*'Parâmetros'!$B$6)</f>
        <v/>
      </c>
      <c r="J1177" s="44">
        <f>IF(H1177="","",H1177*'Parâmetros'!$B$7)</f>
        <v/>
      </c>
      <c r="K1177" s="44">
        <f>IF(H1177="","",H1177*'Parâmetros'!$B$8)</f>
        <v/>
      </c>
      <c r="L1177" s="44">
        <f>IF(H1177="","",IF('Parâmetros'!$B$5="Conservador",I1177,IF('Parâmetros'!$B$5="Otimista",K1177,J1177)))</f>
        <v/>
      </c>
      <c r="M1177" s="46">
        <f>IF(B1177="","",IF(COUNTIFS('Histórico'!$B$6:$B$305,B1177,'Histórico'!$J$6:$J$305,"&lt;&gt;")&gt;='Parâmetros'!$B$10,AVERAGEIFS('Histórico'!$K$6:$K$305,'Histórico'!$B$6:$B$305,B1177,'Histórico'!$J$6:$J$305,"&lt;&gt;"),'Parâmetros'!$B$9))</f>
        <v/>
      </c>
      <c r="N1177" s="44">
        <f>IF(L1177="","",MAX(0,L1177*(1-M1177)))</f>
        <v/>
      </c>
      <c r="O1177" s="44">
        <f>IF(L1177="","",L1177*(1+M1177))</f>
        <v/>
      </c>
      <c r="P1177" s="44">
        <f>IF(L1177="","",IF(INDEX('Parâmetros'!$E$18:$E$117,MATCH(B1177,'Parâmetros'!$A$18:$A$117,0))="","",INDEX('Parâmetros'!$E$18:$E$117,MATCH(B1177,'Parâmetros'!$A$18:$A$117,0))+N(INDEX('Parâmetros'!$F$18:$F$117,MATCH(B1177,'Parâmetros'!$A$18:$A$117,0)))-SUMIFS($L$6:L1177,$B$6:B1177,B1177,$A$6:A1177,"&lt;="&amp;A1177)))</f>
        <v/>
      </c>
      <c r="Q1177" s="44">
        <f>IF(P1177="","",MAX(0,-P1177))</f>
        <v/>
      </c>
      <c r="R1177" s="43">
        <f>IF(B1177="","",IF(L1177="","SEM BASE",IF(P1177="","ESTOQUE NÃO INFORMADO",IF(P1177&lt;0,"RUPTURA PREVISTA",IF(D1177="Sem histórico","USAR DEMANDA INICIAL",IF(D1177="Histórico insuficiente","HISTÓRICO INSUFICIENTE","OK"))))))</f>
        <v/>
      </c>
    </row>
    <row r="1178">
      <c r="A1178" s="42">
        <f>IF(B1178="","",EDATE(EOMONTH('Parâmetros'!$B$2,0)+1,MOD(ROW()-6,12)))</f>
        <v/>
      </c>
      <c r="B117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78" s="43">
        <f>IF(B1178="","",INDEX('Parâmetros'!$B$18:$B$117,MATCH(B1178,'Parâmetros'!$A$18:$A$117,0)))</f>
        <v/>
      </c>
      <c r="D1178" s="43">
        <f>IF(B1178="","",INDEX('Parâmetros'!$I$18:$I$117,MATCH(B1178,'Parâmetros'!$A$18:$A$117,0)))</f>
        <v/>
      </c>
      <c r="E1178" s="44">
        <f>IF(B1178="","",IF(COUNTIFS('Histórico'!$B$6:$B$305,B1178,'Histórico'!$A$6:$A$305,"&gt;="&amp;EDATE(EOMONTH('Parâmetros'!$B$2,0)+1,-'Parâmetros'!$B$4),'Histórico'!$A$6:$A$305,"&lt;="&amp;'Parâmetros'!$B$2,'Histórico'!$L$6:$L$305,"OK")&gt;='Parâmetros'!$B$11,AVERAGEIFS('Histórico'!$H$6:$H$305,'Histórico'!$B$6:$B$305,B1178,'Histórico'!$A$6:$A$305,"&gt;="&amp;EDATE(EOMONTH('Parâmetros'!$B$2,0)+1,-'Parâmetros'!$B$4),'Histórico'!$A$6:$A$305,"&lt;="&amp;'Parâmetros'!$B$2,'Histórico'!$L$6:$L$305,"OK"),IF(INDEX('Parâmetros'!$G$18:$G$117,MATCH(B1178,'Parâmetros'!$A$18:$A$117,0))="","",INDEX('Parâmetros'!$G$18:$G$117,MATCH(B1178,'Parâmetros'!$A$18:$A$117,0)))))</f>
        <v/>
      </c>
      <c r="F1178" s="45">
        <f>IF(B1178="","",IF(COUNTIFS('Histórico'!$B$6:$B$305,B1178,'Histórico'!$L$6:$L$305,"OK",'Histórico'!$M$6:$M$305,MONTH(A1178),'Histórico'!$A$6:$A$305,"&lt;="&amp;'Parâmetros'!$B$2)&gt;='Parâmetros'!$B$12,MAX('Parâmetros'!$B$13,MIN('Parâmetros'!$B$14,IFERROR(AVERAGEIFS('Histórico'!$H$6:$H$305,'Histórico'!$B$6:$B$305,B1178,'Histórico'!$L$6:$L$305,"OK",'Histórico'!$M$6:$M$305,MONTH(A1178),'Histórico'!$A$6:$A$305,"&lt;="&amp;'Parâmetros'!$B$2)/AVERAGEIFS('Histórico'!$H$6:$H$305,'Histórico'!$B$6:$B$305,B1178,'Histórico'!$L$6:$L$305,"OK",'Histórico'!$A$6:$A$305,"&lt;="&amp;'Parâmetros'!$B$2),1))),1))</f>
        <v/>
      </c>
      <c r="G1178" s="45">
        <f>IF(OR(A1178="",B1178=""),"",MAX(0.1,1+SUMPRODUCT(--('Eventos'!$B$6:$B$105&lt;=EOMONTH(A1178,0)),--('Eventos'!$C$6:$C$105&gt;=A1178),--((('Eventos'!$D$6:$D$105=B1178)+('Eventos'!$D$6:$D$105="TODOS"))&gt;0),--('Eventos'!$G$6:$G$105="Ativo"),--('Eventos'!$I$6:$I$105="OK"),'Eventos'!$F$6:$F$105)))</f>
        <v/>
      </c>
      <c r="H1178" s="44">
        <f>IF(OR(B1178="",E1178=""),"",MAX(0,E1178*F1178*G1178))</f>
        <v/>
      </c>
      <c r="I1178" s="44">
        <f>IF(H1178="","",H1178*'Parâmetros'!$B$6)</f>
        <v/>
      </c>
      <c r="J1178" s="44">
        <f>IF(H1178="","",H1178*'Parâmetros'!$B$7)</f>
        <v/>
      </c>
      <c r="K1178" s="44">
        <f>IF(H1178="","",H1178*'Parâmetros'!$B$8)</f>
        <v/>
      </c>
      <c r="L1178" s="44">
        <f>IF(H1178="","",IF('Parâmetros'!$B$5="Conservador",I1178,IF('Parâmetros'!$B$5="Otimista",K1178,J1178)))</f>
        <v/>
      </c>
      <c r="M1178" s="46">
        <f>IF(B1178="","",IF(COUNTIFS('Histórico'!$B$6:$B$305,B1178,'Histórico'!$J$6:$J$305,"&lt;&gt;")&gt;='Parâmetros'!$B$10,AVERAGEIFS('Histórico'!$K$6:$K$305,'Histórico'!$B$6:$B$305,B1178,'Histórico'!$J$6:$J$305,"&lt;&gt;"),'Parâmetros'!$B$9))</f>
        <v/>
      </c>
      <c r="N1178" s="44">
        <f>IF(L1178="","",MAX(0,L1178*(1-M1178)))</f>
        <v/>
      </c>
      <c r="O1178" s="44">
        <f>IF(L1178="","",L1178*(1+M1178))</f>
        <v/>
      </c>
      <c r="P1178" s="44">
        <f>IF(L1178="","",IF(INDEX('Parâmetros'!$E$18:$E$117,MATCH(B1178,'Parâmetros'!$A$18:$A$117,0))="","",INDEX('Parâmetros'!$E$18:$E$117,MATCH(B1178,'Parâmetros'!$A$18:$A$117,0))+N(INDEX('Parâmetros'!$F$18:$F$117,MATCH(B1178,'Parâmetros'!$A$18:$A$117,0)))-SUMIFS($L$6:L1178,$B$6:B1178,B1178,$A$6:A1178,"&lt;="&amp;A1178)))</f>
        <v/>
      </c>
      <c r="Q1178" s="44">
        <f>IF(P1178="","",MAX(0,-P1178))</f>
        <v/>
      </c>
      <c r="R1178" s="43">
        <f>IF(B1178="","",IF(L1178="","SEM BASE",IF(P1178="","ESTOQUE NÃO INFORMADO",IF(P1178&lt;0,"RUPTURA PREVISTA",IF(D1178="Sem histórico","USAR DEMANDA INICIAL",IF(D1178="Histórico insuficiente","HISTÓRICO INSUFICIENTE","OK"))))))</f>
        <v/>
      </c>
    </row>
    <row r="1179">
      <c r="A1179" s="42">
        <f>IF(B1179="","",EDATE(EOMONTH('Parâmetros'!$B$2,0)+1,MOD(ROW()-6,12)))</f>
        <v/>
      </c>
      <c r="B117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79" s="43">
        <f>IF(B1179="","",INDEX('Parâmetros'!$B$18:$B$117,MATCH(B1179,'Parâmetros'!$A$18:$A$117,0)))</f>
        <v/>
      </c>
      <c r="D1179" s="43">
        <f>IF(B1179="","",INDEX('Parâmetros'!$I$18:$I$117,MATCH(B1179,'Parâmetros'!$A$18:$A$117,0)))</f>
        <v/>
      </c>
      <c r="E1179" s="44">
        <f>IF(B1179="","",IF(COUNTIFS('Histórico'!$B$6:$B$305,B1179,'Histórico'!$A$6:$A$305,"&gt;="&amp;EDATE(EOMONTH('Parâmetros'!$B$2,0)+1,-'Parâmetros'!$B$4),'Histórico'!$A$6:$A$305,"&lt;="&amp;'Parâmetros'!$B$2,'Histórico'!$L$6:$L$305,"OK")&gt;='Parâmetros'!$B$11,AVERAGEIFS('Histórico'!$H$6:$H$305,'Histórico'!$B$6:$B$305,B1179,'Histórico'!$A$6:$A$305,"&gt;="&amp;EDATE(EOMONTH('Parâmetros'!$B$2,0)+1,-'Parâmetros'!$B$4),'Histórico'!$A$6:$A$305,"&lt;="&amp;'Parâmetros'!$B$2,'Histórico'!$L$6:$L$305,"OK"),IF(INDEX('Parâmetros'!$G$18:$G$117,MATCH(B1179,'Parâmetros'!$A$18:$A$117,0))="","",INDEX('Parâmetros'!$G$18:$G$117,MATCH(B1179,'Parâmetros'!$A$18:$A$117,0)))))</f>
        <v/>
      </c>
      <c r="F1179" s="45">
        <f>IF(B1179="","",IF(COUNTIFS('Histórico'!$B$6:$B$305,B1179,'Histórico'!$L$6:$L$305,"OK",'Histórico'!$M$6:$M$305,MONTH(A1179),'Histórico'!$A$6:$A$305,"&lt;="&amp;'Parâmetros'!$B$2)&gt;='Parâmetros'!$B$12,MAX('Parâmetros'!$B$13,MIN('Parâmetros'!$B$14,IFERROR(AVERAGEIFS('Histórico'!$H$6:$H$305,'Histórico'!$B$6:$B$305,B1179,'Histórico'!$L$6:$L$305,"OK",'Histórico'!$M$6:$M$305,MONTH(A1179),'Histórico'!$A$6:$A$305,"&lt;="&amp;'Parâmetros'!$B$2)/AVERAGEIFS('Histórico'!$H$6:$H$305,'Histórico'!$B$6:$B$305,B1179,'Histórico'!$L$6:$L$305,"OK",'Histórico'!$A$6:$A$305,"&lt;="&amp;'Parâmetros'!$B$2),1))),1))</f>
        <v/>
      </c>
      <c r="G1179" s="45">
        <f>IF(OR(A1179="",B1179=""),"",MAX(0.1,1+SUMPRODUCT(--('Eventos'!$B$6:$B$105&lt;=EOMONTH(A1179,0)),--('Eventos'!$C$6:$C$105&gt;=A1179),--((('Eventos'!$D$6:$D$105=B1179)+('Eventos'!$D$6:$D$105="TODOS"))&gt;0),--('Eventos'!$G$6:$G$105="Ativo"),--('Eventos'!$I$6:$I$105="OK"),'Eventos'!$F$6:$F$105)))</f>
        <v/>
      </c>
      <c r="H1179" s="44">
        <f>IF(OR(B1179="",E1179=""),"",MAX(0,E1179*F1179*G1179))</f>
        <v/>
      </c>
      <c r="I1179" s="44">
        <f>IF(H1179="","",H1179*'Parâmetros'!$B$6)</f>
        <v/>
      </c>
      <c r="J1179" s="44">
        <f>IF(H1179="","",H1179*'Parâmetros'!$B$7)</f>
        <v/>
      </c>
      <c r="K1179" s="44">
        <f>IF(H1179="","",H1179*'Parâmetros'!$B$8)</f>
        <v/>
      </c>
      <c r="L1179" s="44">
        <f>IF(H1179="","",IF('Parâmetros'!$B$5="Conservador",I1179,IF('Parâmetros'!$B$5="Otimista",K1179,J1179)))</f>
        <v/>
      </c>
      <c r="M1179" s="46">
        <f>IF(B1179="","",IF(COUNTIFS('Histórico'!$B$6:$B$305,B1179,'Histórico'!$J$6:$J$305,"&lt;&gt;")&gt;='Parâmetros'!$B$10,AVERAGEIFS('Histórico'!$K$6:$K$305,'Histórico'!$B$6:$B$305,B1179,'Histórico'!$J$6:$J$305,"&lt;&gt;"),'Parâmetros'!$B$9))</f>
        <v/>
      </c>
      <c r="N1179" s="44">
        <f>IF(L1179="","",MAX(0,L1179*(1-M1179)))</f>
        <v/>
      </c>
      <c r="O1179" s="44">
        <f>IF(L1179="","",L1179*(1+M1179))</f>
        <v/>
      </c>
      <c r="P1179" s="44">
        <f>IF(L1179="","",IF(INDEX('Parâmetros'!$E$18:$E$117,MATCH(B1179,'Parâmetros'!$A$18:$A$117,0))="","",INDEX('Parâmetros'!$E$18:$E$117,MATCH(B1179,'Parâmetros'!$A$18:$A$117,0))+N(INDEX('Parâmetros'!$F$18:$F$117,MATCH(B1179,'Parâmetros'!$A$18:$A$117,0)))-SUMIFS($L$6:L1179,$B$6:B1179,B1179,$A$6:A1179,"&lt;="&amp;A1179)))</f>
        <v/>
      </c>
      <c r="Q1179" s="44">
        <f>IF(P1179="","",MAX(0,-P1179))</f>
        <v/>
      </c>
      <c r="R1179" s="43">
        <f>IF(B1179="","",IF(L1179="","SEM BASE",IF(P1179="","ESTOQUE NÃO INFORMADO",IF(P1179&lt;0,"RUPTURA PREVISTA",IF(D1179="Sem histórico","USAR DEMANDA INICIAL",IF(D1179="Histórico insuficiente","HISTÓRICO INSUFICIENTE","OK"))))))</f>
        <v/>
      </c>
    </row>
    <row r="1180">
      <c r="A1180" s="42">
        <f>IF(B1180="","",EDATE(EOMONTH('Parâmetros'!$B$2,0)+1,MOD(ROW()-6,12)))</f>
        <v/>
      </c>
      <c r="B118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80" s="43">
        <f>IF(B1180="","",INDEX('Parâmetros'!$B$18:$B$117,MATCH(B1180,'Parâmetros'!$A$18:$A$117,0)))</f>
        <v/>
      </c>
      <c r="D1180" s="43">
        <f>IF(B1180="","",INDEX('Parâmetros'!$I$18:$I$117,MATCH(B1180,'Parâmetros'!$A$18:$A$117,0)))</f>
        <v/>
      </c>
      <c r="E1180" s="44">
        <f>IF(B1180="","",IF(COUNTIFS('Histórico'!$B$6:$B$305,B1180,'Histórico'!$A$6:$A$305,"&gt;="&amp;EDATE(EOMONTH('Parâmetros'!$B$2,0)+1,-'Parâmetros'!$B$4),'Histórico'!$A$6:$A$305,"&lt;="&amp;'Parâmetros'!$B$2,'Histórico'!$L$6:$L$305,"OK")&gt;='Parâmetros'!$B$11,AVERAGEIFS('Histórico'!$H$6:$H$305,'Histórico'!$B$6:$B$305,B1180,'Histórico'!$A$6:$A$305,"&gt;="&amp;EDATE(EOMONTH('Parâmetros'!$B$2,0)+1,-'Parâmetros'!$B$4),'Histórico'!$A$6:$A$305,"&lt;="&amp;'Parâmetros'!$B$2,'Histórico'!$L$6:$L$305,"OK"),IF(INDEX('Parâmetros'!$G$18:$G$117,MATCH(B1180,'Parâmetros'!$A$18:$A$117,0))="","",INDEX('Parâmetros'!$G$18:$G$117,MATCH(B1180,'Parâmetros'!$A$18:$A$117,0)))))</f>
        <v/>
      </c>
      <c r="F1180" s="45">
        <f>IF(B1180="","",IF(COUNTIFS('Histórico'!$B$6:$B$305,B1180,'Histórico'!$L$6:$L$305,"OK",'Histórico'!$M$6:$M$305,MONTH(A1180),'Histórico'!$A$6:$A$305,"&lt;="&amp;'Parâmetros'!$B$2)&gt;='Parâmetros'!$B$12,MAX('Parâmetros'!$B$13,MIN('Parâmetros'!$B$14,IFERROR(AVERAGEIFS('Histórico'!$H$6:$H$305,'Histórico'!$B$6:$B$305,B1180,'Histórico'!$L$6:$L$305,"OK",'Histórico'!$M$6:$M$305,MONTH(A1180),'Histórico'!$A$6:$A$305,"&lt;="&amp;'Parâmetros'!$B$2)/AVERAGEIFS('Histórico'!$H$6:$H$305,'Histórico'!$B$6:$B$305,B1180,'Histórico'!$L$6:$L$305,"OK",'Histórico'!$A$6:$A$305,"&lt;="&amp;'Parâmetros'!$B$2),1))),1))</f>
        <v/>
      </c>
      <c r="G1180" s="45">
        <f>IF(OR(A1180="",B1180=""),"",MAX(0.1,1+SUMPRODUCT(--('Eventos'!$B$6:$B$105&lt;=EOMONTH(A1180,0)),--('Eventos'!$C$6:$C$105&gt;=A1180),--((('Eventos'!$D$6:$D$105=B1180)+('Eventos'!$D$6:$D$105="TODOS"))&gt;0),--('Eventos'!$G$6:$G$105="Ativo"),--('Eventos'!$I$6:$I$105="OK"),'Eventos'!$F$6:$F$105)))</f>
        <v/>
      </c>
      <c r="H1180" s="44">
        <f>IF(OR(B1180="",E1180=""),"",MAX(0,E1180*F1180*G1180))</f>
        <v/>
      </c>
      <c r="I1180" s="44">
        <f>IF(H1180="","",H1180*'Parâmetros'!$B$6)</f>
        <v/>
      </c>
      <c r="J1180" s="44">
        <f>IF(H1180="","",H1180*'Parâmetros'!$B$7)</f>
        <v/>
      </c>
      <c r="K1180" s="44">
        <f>IF(H1180="","",H1180*'Parâmetros'!$B$8)</f>
        <v/>
      </c>
      <c r="L1180" s="44">
        <f>IF(H1180="","",IF('Parâmetros'!$B$5="Conservador",I1180,IF('Parâmetros'!$B$5="Otimista",K1180,J1180)))</f>
        <v/>
      </c>
      <c r="M1180" s="46">
        <f>IF(B1180="","",IF(COUNTIFS('Histórico'!$B$6:$B$305,B1180,'Histórico'!$J$6:$J$305,"&lt;&gt;")&gt;='Parâmetros'!$B$10,AVERAGEIFS('Histórico'!$K$6:$K$305,'Histórico'!$B$6:$B$305,B1180,'Histórico'!$J$6:$J$305,"&lt;&gt;"),'Parâmetros'!$B$9))</f>
        <v/>
      </c>
      <c r="N1180" s="44">
        <f>IF(L1180="","",MAX(0,L1180*(1-M1180)))</f>
        <v/>
      </c>
      <c r="O1180" s="44">
        <f>IF(L1180="","",L1180*(1+M1180))</f>
        <v/>
      </c>
      <c r="P1180" s="44">
        <f>IF(L1180="","",IF(INDEX('Parâmetros'!$E$18:$E$117,MATCH(B1180,'Parâmetros'!$A$18:$A$117,0))="","",INDEX('Parâmetros'!$E$18:$E$117,MATCH(B1180,'Parâmetros'!$A$18:$A$117,0))+N(INDEX('Parâmetros'!$F$18:$F$117,MATCH(B1180,'Parâmetros'!$A$18:$A$117,0)))-SUMIFS($L$6:L1180,$B$6:B1180,B1180,$A$6:A1180,"&lt;="&amp;A1180)))</f>
        <v/>
      </c>
      <c r="Q1180" s="44">
        <f>IF(P1180="","",MAX(0,-P1180))</f>
        <v/>
      </c>
      <c r="R1180" s="43">
        <f>IF(B1180="","",IF(L1180="","SEM BASE",IF(P1180="","ESTOQUE NÃO INFORMADO",IF(P1180&lt;0,"RUPTURA PREVISTA",IF(D1180="Sem histórico","USAR DEMANDA INICIAL",IF(D1180="Histórico insuficiente","HISTÓRICO INSUFICIENTE","OK"))))))</f>
        <v/>
      </c>
    </row>
    <row r="1181">
      <c r="A1181" s="42">
        <f>IF(B1181="","",EDATE(EOMONTH('Parâmetros'!$B$2,0)+1,MOD(ROW()-6,12)))</f>
        <v/>
      </c>
      <c r="B118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81" s="43">
        <f>IF(B1181="","",INDEX('Parâmetros'!$B$18:$B$117,MATCH(B1181,'Parâmetros'!$A$18:$A$117,0)))</f>
        <v/>
      </c>
      <c r="D1181" s="43">
        <f>IF(B1181="","",INDEX('Parâmetros'!$I$18:$I$117,MATCH(B1181,'Parâmetros'!$A$18:$A$117,0)))</f>
        <v/>
      </c>
      <c r="E1181" s="44">
        <f>IF(B1181="","",IF(COUNTIFS('Histórico'!$B$6:$B$305,B1181,'Histórico'!$A$6:$A$305,"&gt;="&amp;EDATE(EOMONTH('Parâmetros'!$B$2,0)+1,-'Parâmetros'!$B$4),'Histórico'!$A$6:$A$305,"&lt;="&amp;'Parâmetros'!$B$2,'Histórico'!$L$6:$L$305,"OK")&gt;='Parâmetros'!$B$11,AVERAGEIFS('Histórico'!$H$6:$H$305,'Histórico'!$B$6:$B$305,B1181,'Histórico'!$A$6:$A$305,"&gt;="&amp;EDATE(EOMONTH('Parâmetros'!$B$2,0)+1,-'Parâmetros'!$B$4),'Histórico'!$A$6:$A$305,"&lt;="&amp;'Parâmetros'!$B$2,'Histórico'!$L$6:$L$305,"OK"),IF(INDEX('Parâmetros'!$G$18:$G$117,MATCH(B1181,'Parâmetros'!$A$18:$A$117,0))="","",INDEX('Parâmetros'!$G$18:$G$117,MATCH(B1181,'Parâmetros'!$A$18:$A$117,0)))))</f>
        <v/>
      </c>
      <c r="F1181" s="45">
        <f>IF(B1181="","",IF(COUNTIFS('Histórico'!$B$6:$B$305,B1181,'Histórico'!$L$6:$L$305,"OK",'Histórico'!$M$6:$M$305,MONTH(A1181),'Histórico'!$A$6:$A$305,"&lt;="&amp;'Parâmetros'!$B$2)&gt;='Parâmetros'!$B$12,MAX('Parâmetros'!$B$13,MIN('Parâmetros'!$B$14,IFERROR(AVERAGEIFS('Histórico'!$H$6:$H$305,'Histórico'!$B$6:$B$305,B1181,'Histórico'!$L$6:$L$305,"OK",'Histórico'!$M$6:$M$305,MONTH(A1181),'Histórico'!$A$6:$A$305,"&lt;="&amp;'Parâmetros'!$B$2)/AVERAGEIFS('Histórico'!$H$6:$H$305,'Histórico'!$B$6:$B$305,B1181,'Histórico'!$L$6:$L$305,"OK",'Histórico'!$A$6:$A$305,"&lt;="&amp;'Parâmetros'!$B$2),1))),1))</f>
        <v/>
      </c>
      <c r="G1181" s="45">
        <f>IF(OR(A1181="",B1181=""),"",MAX(0.1,1+SUMPRODUCT(--('Eventos'!$B$6:$B$105&lt;=EOMONTH(A1181,0)),--('Eventos'!$C$6:$C$105&gt;=A1181),--((('Eventos'!$D$6:$D$105=B1181)+('Eventos'!$D$6:$D$105="TODOS"))&gt;0),--('Eventos'!$G$6:$G$105="Ativo"),--('Eventos'!$I$6:$I$105="OK"),'Eventos'!$F$6:$F$105)))</f>
        <v/>
      </c>
      <c r="H1181" s="44">
        <f>IF(OR(B1181="",E1181=""),"",MAX(0,E1181*F1181*G1181))</f>
        <v/>
      </c>
      <c r="I1181" s="44">
        <f>IF(H1181="","",H1181*'Parâmetros'!$B$6)</f>
        <v/>
      </c>
      <c r="J1181" s="44">
        <f>IF(H1181="","",H1181*'Parâmetros'!$B$7)</f>
        <v/>
      </c>
      <c r="K1181" s="44">
        <f>IF(H1181="","",H1181*'Parâmetros'!$B$8)</f>
        <v/>
      </c>
      <c r="L1181" s="44">
        <f>IF(H1181="","",IF('Parâmetros'!$B$5="Conservador",I1181,IF('Parâmetros'!$B$5="Otimista",K1181,J1181)))</f>
        <v/>
      </c>
      <c r="M1181" s="46">
        <f>IF(B1181="","",IF(COUNTIFS('Histórico'!$B$6:$B$305,B1181,'Histórico'!$J$6:$J$305,"&lt;&gt;")&gt;='Parâmetros'!$B$10,AVERAGEIFS('Histórico'!$K$6:$K$305,'Histórico'!$B$6:$B$305,B1181,'Histórico'!$J$6:$J$305,"&lt;&gt;"),'Parâmetros'!$B$9))</f>
        <v/>
      </c>
      <c r="N1181" s="44">
        <f>IF(L1181="","",MAX(0,L1181*(1-M1181)))</f>
        <v/>
      </c>
      <c r="O1181" s="44">
        <f>IF(L1181="","",L1181*(1+M1181))</f>
        <v/>
      </c>
      <c r="P1181" s="44">
        <f>IF(L1181="","",IF(INDEX('Parâmetros'!$E$18:$E$117,MATCH(B1181,'Parâmetros'!$A$18:$A$117,0))="","",INDEX('Parâmetros'!$E$18:$E$117,MATCH(B1181,'Parâmetros'!$A$18:$A$117,0))+N(INDEX('Parâmetros'!$F$18:$F$117,MATCH(B1181,'Parâmetros'!$A$18:$A$117,0)))-SUMIFS($L$6:L1181,$B$6:B1181,B1181,$A$6:A1181,"&lt;="&amp;A1181)))</f>
        <v/>
      </c>
      <c r="Q1181" s="44">
        <f>IF(P1181="","",MAX(0,-P1181))</f>
        <v/>
      </c>
      <c r="R1181" s="43">
        <f>IF(B1181="","",IF(L1181="","SEM BASE",IF(P1181="","ESTOQUE NÃO INFORMADO",IF(P1181&lt;0,"RUPTURA PREVISTA",IF(D1181="Sem histórico","USAR DEMANDA INICIAL",IF(D1181="Histórico insuficiente","HISTÓRICO INSUFICIENTE","OK"))))))</f>
        <v/>
      </c>
    </row>
    <row r="1182">
      <c r="A1182" s="42">
        <f>IF(B1182="","",EDATE(EOMONTH('Parâmetros'!$B$2,0)+1,MOD(ROW()-6,12)))</f>
        <v/>
      </c>
      <c r="B118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82" s="43">
        <f>IF(B1182="","",INDEX('Parâmetros'!$B$18:$B$117,MATCH(B1182,'Parâmetros'!$A$18:$A$117,0)))</f>
        <v/>
      </c>
      <c r="D1182" s="43">
        <f>IF(B1182="","",INDEX('Parâmetros'!$I$18:$I$117,MATCH(B1182,'Parâmetros'!$A$18:$A$117,0)))</f>
        <v/>
      </c>
      <c r="E1182" s="44">
        <f>IF(B1182="","",IF(COUNTIFS('Histórico'!$B$6:$B$305,B1182,'Histórico'!$A$6:$A$305,"&gt;="&amp;EDATE(EOMONTH('Parâmetros'!$B$2,0)+1,-'Parâmetros'!$B$4),'Histórico'!$A$6:$A$305,"&lt;="&amp;'Parâmetros'!$B$2,'Histórico'!$L$6:$L$305,"OK")&gt;='Parâmetros'!$B$11,AVERAGEIFS('Histórico'!$H$6:$H$305,'Histórico'!$B$6:$B$305,B1182,'Histórico'!$A$6:$A$305,"&gt;="&amp;EDATE(EOMONTH('Parâmetros'!$B$2,0)+1,-'Parâmetros'!$B$4),'Histórico'!$A$6:$A$305,"&lt;="&amp;'Parâmetros'!$B$2,'Histórico'!$L$6:$L$305,"OK"),IF(INDEX('Parâmetros'!$G$18:$G$117,MATCH(B1182,'Parâmetros'!$A$18:$A$117,0))="","",INDEX('Parâmetros'!$G$18:$G$117,MATCH(B1182,'Parâmetros'!$A$18:$A$117,0)))))</f>
        <v/>
      </c>
      <c r="F1182" s="45">
        <f>IF(B1182="","",IF(COUNTIFS('Histórico'!$B$6:$B$305,B1182,'Histórico'!$L$6:$L$305,"OK",'Histórico'!$M$6:$M$305,MONTH(A1182),'Histórico'!$A$6:$A$305,"&lt;="&amp;'Parâmetros'!$B$2)&gt;='Parâmetros'!$B$12,MAX('Parâmetros'!$B$13,MIN('Parâmetros'!$B$14,IFERROR(AVERAGEIFS('Histórico'!$H$6:$H$305,'Histórico'!$B$6:$B$305,B1182,'Histórico'!$L$6:$L$305,"OK",'Histórico'!$M$6:$M$305,MONTH(A1182),'Histórico'!$A$6:$A$305,"&lt;="&amp;'Parâmetros'!$B$2)/AVERAGEIFS('Histórico'!$H$6:$H$305,'Histórico'!$B$6:$B$305,B1182,'Histórico'!$L$6:$L$305,"OK",'Histórico'!$A$6:$A$305,"&lt;="&amp;'Parâmetros'!$B$2),1))),1))</f>
        <v/>
      </c>
      <c r="G1182" s="45">
        <f>IF(OR(A1182="",B1182=""),"",MAX(0.1,1+SUMPRODUCT(--('Eventos'!$B$6:$B$105&lt;=EOMONTH(A1182,0)),--('Eventos'!$C$6:$C$105&gt;=A1182),--((('Eventos'!$D$6:$D$105=B1182)+('Eventos'!$D$6:$D$105="TODOS"))&gt;0),--('Eventos'!$G$6:$G$105="Ativo"),--('Eventos'!$I$6:$I$105="OK"),'Eventos'!$F$6:$F$105)))</f>
        <v/>
      </c>
      <c r="H1182" s="44">
        <f>IF(OR(B1182="",E1182=""),"",MAX(0,E1182*F1182*G1182))</f>
        <v/>
      </c>
      <c r="I1182" s="44">
        <f>IF(H1182="","",H1182*'Parâmetros'!$B$6)</f>
        <v/>
      </c>
      <c r="J1182" s="44">
        <f>IF(H1182="","",H1182*'Parâmetros'!$B$7)</f>
        <v/>
      </c>
      <c r="K1182" s="44">
        <f>IF(H1182="","",H1182*'Parâmetros'!$B$8)</f>
        <v/>
      </c>
      <c r="L1182" s="44">
        <f>IF(H1182="","",IF('Parâmetros'!$B$5="Conservador",I1182,IF('Parâmetros'!$B$5="Otimista",K1182,J1182)))</f>
        <v/>
      </c>
      <c r="M1182" s="46">
        <f>IF(B1182="","",IF(COUNTIFS('Histórico'!$B$6:$B$305,B1182,'Histórico'!$J$6:$J$305,"&lt;&gt;")&gt;='Parâmetros'!$B$10,AVERAGEIFS('Histórico'!$K$6:$K$305,'Histórico'!$B$6:$B$305,B1182,'Histórico'!$J$6:$J$305,"&lt;&gt;"),'Parâmetros'!$B$9))</f>
        <v/>
      </c>
      <c r="N1182" s="44">
        <f>IF(L1182="","",MAX(0,L1182*(1-M1182)))</f>
        <v/>
      </c>
      <c r="O1182" s="44">
        <f>IF(L1182="","",L1182*(1+M1182))</f>
        <v/>
      </c>
      <c r="P1182" s="44">
        <f>IF(L1182="","",IF(INDEX('Parâmetros'!$E$18:$E$117,MATCH(B1182,'Parâmetros'!$A$18:$A$117,0))="","",INDEX('Parâmetros'!$E$18:$E$117,MATCH(B1182,'Parâmetros'!$A$18:$A$117,0))+N(INDEX('Parâmetros'!$F$18:$F$117,MATCH(B1182,'Parâmetros'!$A$18:$A$117,0)))-SUMIFS($L$6:L1182,$B$6:B1182,B1182,$A$6:A1182,"&lt;="&amp;A1182)))</f>
        <v/>
      </c>
      <c r="Q1182" s="44">
        <f>IF(P1182="","",MAX(0,-P1182))</f>
        <v/>
      </c>
      <c r="R1182" s="43">
        <f>IF(B1182="","",IF(L1182="","SEM BASE",IF(P1182="","ESTOQUE NÃO INFORMADO",IF(P1182&lt;0,"RUPTURA PREVISTA",IF(D1182="Sem histórico","USAR DEMANDA INICIAL",IF(D1182="Histórico insuficiente","HISTÓRICO INSUFICIENTE","OK"))))))</f>
        <v/>
      </c>
    </row>
    <row r="1183">
      <c r="A1183" s="42">
        <f>IF(B1183="","",EDATE(EOMONTH('Parâmetros'!$B$2,0)+1,MOD(ROW()-6,12)))</f>
        <v/>
      </c>
      <c r="B118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83" s="43">
        <f>IF(B1183="","",INDEX('Parâmetros'!$B$18:$B$117,MATCH(B1183,'Parâmetros'!$A$18:$A$117,0)))</f>
        <v/>
      </c>
      <c r="D1183" s="43">
        <f>IF(B1183="","",INDEX('Parâmetros'!$I$18:$I$117,MATCH(B1183,'Parâmetros'!$A$18:$A$117,0)))</f>
        <v/>
      </c>
      <c r="E1183" s="44">
        <f>IF(B1183="","",IF(COUNTIFS('Histórico'!$B$6:$B$305,B1183,'Histórico'!$A$6:$A$305,"&gt;="&amp;EDATE(EOMONTH('Parâmetros'!$B$2,0)+1,-'Parâmetros'!$B$4),'Histórico'!$A$6:$A$305,"&lt;="&amp;'Parâmetros'!$B$2,'Histórico'!$L$6:$L$305,"OK")&gt;='Parâmetros'!$B$11,AVERAGEIFS('Histórico'!$H$6:$H$305,'Histórico'!$B$6:$B$305,B1183,'Histórico'!$A$6:$A$305,"&gt;="&amp;EDATE(EOMONTH('Parâmetros'!$B$2,0)+1,-'Parâmetros'!$B$4),'Histórico'!$A$6:$A$305,"&lt;="&amp;'Parâmetros'!$B$2,'Histórico'!$L$6:$L$305,"OK"),IF(INDEX('Parâmetros'!$G$18:$G$117,MATCH(B1183,'Parâmetros'!$A$18:$A$117,0))="","",INDEX('Parâmetros'!$G$18:$G$117,MATCH(B1183,'Parâmetros'!$A$18:$A$117,0)))))</f>
        <v/>
      </c>
      <c r="F1183" s="45">
        <f>IF(B1183="","",IF(COUNTIFS('Histórico'!$B$6:$B$305,B1183,'Histórico'!$L$6:$L$305,"OK",'Histórico'!$M$6:$M$305,MONTH(A1183),'Histórico'!$A$6:$A$305,"&lt;="&amp;'Parâmetros'!$B$2)&gt;='Parâmetros'!$B$12,MAX('Parâmetros'!$B$13,MIN('Parâmetros'!$B$14,IFERROR(AVERAGEIFS('Histórico'!$H$6:$H$305,'Histórico'!$B$6:$B$305,B1183,'Histórico'!$L$6:$L$305,"OK",'Histórico'!$M$6:$M$305,MONTH(A1183),'Histórico'!$A$6:$A$305,"&lt;="&amp;'Parâmetros'!$B$2)/AVERAGEIFS('Histórico'!$H$6:$H$305,'Histórico'!$B$6:$B$305,B1183,'Histórico'!$L$6:$L$305,"OK",'Histórico'!$A$6:$A$305,"&lt;="&amp;'Parâmetros'!$B$2),1))),1))</f>
        <v/>
      </c>
      <c r="G1183" s="45">
        <f>IF(OR(A1183="",B1183=""),"",MAX(0.1,1+SUMPRODUCT(--('Eventos'!$B$6:$B$105&lt;=EOMONTH(A1183,0)),--('Eventos'!$C$6:$C$105&gt;=A1183),--((('Eventos'!$D$6:$D$105=B1183)+('Eventos'!$D$6:$D$105="TODOS"))&gt;0),--('Eventos'!$G$6:$G$105="Ativo"),--('Eventos'!$I$6:$I$105="OK"),'Eventos'!$F$6:$F$105)))</f>
        <v/>
      </c>
      <c r="H1183" s="44">
        <f>IF(OR(B1183="",E1183=""),"",MAX(0,E1183*F1183*G1183))</f>
        <v/>
      </c>
      <c r="I1183" s="44">
        <f>IF(H1183="","",H1183*'Parâmetros'!$B$6)</f>
        <v/>
      </c>
      <c r="J1183" s="44">
        <f>IF(H1183="","",H1183*'Parâmetros'!$B$7)</f>
        <v/>
      </c>
      <c r="K1183" s="44">
        <f>IF(H1183="","",H1183*'Parâmetros'!$B$8)</f>
        <v/>
      </c>
      <c r="L1183" s="44">
        <f>IF(H1183="","",IF('Parâmetros'!$B$5="Conservador",I1183,IF('Parâmetros'!$B$5="Otimista",K1183,J1183)))</f>
        <v/>
      </c>
      <c r="M1183" s="46">
        <f>IF(B1183="","",IF(COUNTIFS('Histórico'!$B$6:$B$305,B1183,'Histórico'!$J$6:$J$305,"&lt;&gt;")&gt;='Parâmetros'!$B$10,AVERAGEIFS('Histórico'!$K$6:$K$305,'Histórico'!$B$6:$B$305,B1183,'Histórico'!$J$6:$J$305,"&lt;&gt;"),'Parâmetros'!$B$9))</f>
        <v/>
      </c>
      <c r="N1183" s="44">
        <f>IF(L1183="","",MAX(0,L1183*(1-M1183)))</f>
        <v/>
      </c>
      <c r="O1183" s="44">
        <f>IF(L1183="","",L1183*(1+M1183))</f>
        <v/>
      </c>
      <c r="P1183" s="44">
        <f>IF(L1183="","",IF(INDEX('Parâmetros'!$E$18:$E$117,MATCH(B1183,'Parâmetros'!$A$18:$A$117,0))="","",INDEX('Parâmetros'!$E$18:$E$117,MATCH(B1183,'Parâmetros'!$A$18:$A$117,0))+N(INDEX('Parâmetros'!$F$18:$F$117,MATCH(B1183,'Parâmetros'!$A$18:$A$117,0)))-SUMIFS($L$6:L1183,$B$6:B1183,B1183,$A$6:A1183,"&lt;="&amp;A1183)))</f>
        <v/>
      </c>
      <c r="Q1183" s="44">
        <f>IF(P1183="","",MAX(0,-P1183))</f>
        <v/>
      </c>
      <c r="R1183" s="43">
        <f>IF(B1183="","",IF(L1183="","SEM BASE",IF(P1183="","ESTOQUE NÃO INFORMADO",IF(P1183&lt;0,"RUPTURA PREVISTA",IF(D1183="Sem histórico","USAR DEMANDA INICIAL",IF(D1183="Histórico insuficiente","HISTÓRICO INSUFICIENTE","OK"))))))</f>
        <v/>
      </c>
    </row>
    <row r="1184">
      <c r="A1184" s="42">
        <f>IF(B1184="","",EDATE(EOMONTH('Parâmetros'!$B$2,0)+1,MOD(ROW()-6,12)))</f>
        <v/>
      </c>
      <c r="B118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84" s="43">
        <f>IF(B1184="","",INDEX('Parâmetros'!$B$18:$B$117,MATCH(B1184,'Parâmetros'!$A$18:$A$117,0)))</f>
        <v/>
      </c>
      <c r="D1184" s="43">
        <f>IF(B1184="","",INDEX('Parâmetros'!$I$18:$I$117,MATCH(B1184,'Parâmetros'!$A$18:$A$117,0)))</f>
        <v/>
      </c>
      <c r="E1184" s="44">
        <f>IF(B1184="","",IF(COUNTIFS('Histórico'!$B$6:$B$305,B1184,'Histórico'!$A$6:$A$305,"&gt;="&amp;EDATE(EOMONTH('Parâmetros'!$B$2,0)+1,-'Parâmetros'!$B$4),'Histórico'!$A$6:$A$305,"&lt;="&amp;'Parâmetros'!$B$2,'Histórico'!$L$6:$L$305,"OK")&gt;='Parâmetros'!$B$11,AVERAGEIFS('Histórico'!$H$6:$H$305,'Histórico'!$B$6:$B$305,B1184,'Histórico'!$A$6:$A$305,"&gt;="&amp;EDATE(EOMONTH('Parâmetros'!$B$2,0)+1,-'Parâmetros'!$B$4),'Histórico'!$A$6:$A$305,"&lt;="&amp;'Parâmetros'!$B$2,'Histórico'!$L$6:$L$305,"OK"),IF(INDEX('Parâmetros'!$G$18:$G$117,MATCH(B1184,'Parâmetros'!$A$18:$A$117,0))="","",INDEX('Parâmetros'!$G$18:$G$117,MATCH(B1184,'Parâmetros'!$A$18:$A$117,0)))))</f>
        <v/>
      </c>
      <c r="F1184" s="45">
        <f>IF(B1184="","",IF(COUNTIFS('Histórico'!$B$6:$B$305,B1184,'Histórico'!$L$6:$L$305,"OK",'Histórico'!$M$6:$M$305,MONTH(A1184),'Histórico'!$A$6:$A$305,"&lt;="&amp;'Parâmetros'!$B$2)&gt;='Parâmetros'!$B$12,MAX('Parâmetros'!$B$13,MIN('Parâmetros'!$B$14,IFERROR(AVERAGEIFS('Histórico'!$H$6:$H$305,'Histórico'!$B$6:$B$305,B1184,'Histórico'!$L$6:$L$305,"OK",'Histórico'!$M$6:$M$305,MONTH(A1184),'Histórico'!$A$6:$A$305,"&lt;="&amp;'Parâmetros'!$B$2)/AVERAGEIFS('Histórico'!$H$6:$H$305,'Histórico'!$B$6:$B$305,B1184,'Histórico'!$L$6:$L$305,"OK",'Histórico'!$A$6:$A$305,"&lt;="&amp;'Parâmetros'!$B$2),1))),1))</f>
        <v/>
      </c>
      <c r="G1184" s="45">
        <f>IF(OR(A1184="",B1184=""),"",MAX(0.1,1+SUMPRODUCT(--('Eventos'!$B$6:$B$105&lt;=EOMONTH(A1184,0)),--('Eventos'!$C$6:$C$105&gt;=A1184),--((('Eventos'!$D$6:$D$105=B1184)+('Eventos'!$D$6:$D$105="TODOS"))&gt;0),--('Eventos'!$G$6:$G$105="Ativo"),--('Eventos'!$I$6:$I$105="OK"),'Eventos'!$F$6:$F$105)))</f>
        <v/>
      </c>
      <c r="H1184" s="44">
        <f>IF(OR(B1184="",E1184=""),"",MAX(0,E1184*F1184*G1184))</f>
        <v/>
      </c>
      <c r="I1184" s="44">
        <f>IF(H1184="","",H1184*'Parâmetros'!$B$6)</f>
        <v/>
      </c>
      <c r="J1184" s="44">
        <f>IF(H1184="","",H1184*'Parâmetros'!$B$7)</f>
        <v/>
      </c>
      <c r="K1184" s="44">
        <f>IF(H1184="","",H1184*'Parâmetros'!$B$8)</f>
        <v/>
      </c>
      <c r="L1184" s="44">
        <f>IF(H1184="","",IF('Parâmetros'!$B$5="Conservador",I1184,IF('Parâmetros'!$B$5="Otimista",K1184,J1184)))</f>
        <v/>
      </c>
      <c r="M1184" s="46">
        <f>IF(B1184="","",IF(COUNTIFS('Histórico'!$B$6:$B$305,B1184,'Histórico'!$J$6:$J$305,"&lt;&gt;")&gt;='Parâmetros'!$B$10,AVERAGEIFS('Histórico'!$K$6:$K$305,'Histórico'!$B$6:$B$305,B1184,'Histórico'!$J$6:$J$305,"&lt;&gt;"),'Parâmetros'!$B$9))</f>
        <v/>
      </c>
      <c r="N1184" s="44">
        <f>IF(L1184="","",MAX(0,L1184*(1-M1184)))</f>
        <v/>
      </c>
      <c r="O1184" s="44">
        <f>IF(L1184="","",L1184*(1+M1184))</f>
        <v/>
      </c>
      <c r="P1184" s="44">
        <f>IF(L1184="","",IF(INDEX('Parâmetros'!$E$18:$E$117,MATCH(B1184,'Parâmetros'!$A$18:$A$117,0))="","",INDEX('Parâmetros'!$E$18:$E$117,MATCH(B1184,'Parâmetros'!$A$18:$A$117,0))+N(INDEX('Parâmetros'!$F$18:$F$117,MATCH(B1184,'Parâmetros'!$A$18:$A$117,0)))-SUMIFS($L$6:L1184,$B$6:B1184,B1184,$A$6:A1184,"&lt;="&amp;A1184)))</f>
        <v/>
      </c>
      <c r="Q1184" s="44">
        <f>IF(P1184="","",MAX(0,-P1184))</f>
        <v/>
      </c>
      <c r="R1184" s="43">
        <f>IF(B1184="","",IF(L1184="","SEM BASE",IF(P1184="","ESTOQUE NÃO INFORMADO",IF(P1184&lt;0,"RUPTURA PREVISTA",IF(D1184="Sem histórico","USAR DEMANDA INICIAL",IF(D1184="Histórico insuficiente","HISTÓRICO INSUFICIENTE","OK"))))))</f>
        <v/>
      </c>
    </row>
    <row r="1185">
      <c r="A1185" s="42">
        <f>IF(B1185="","",EDATE(EOMONTH('Parâmetros'!$B$2,0)+1,MOD(ROW()-6,12)))</f>
        <v/>
      </c>
      <c r="B118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85" s="43">
        <f>IF(B1185="","",INDEX('Parâmetros'!$B$18:$B$117,MATCH(B1185,'Parâmetros'!$A$18:$A$117,0)))</f>
        <v/>
      </c>
      <c r="D1185" s="43">
        <f>IF(B1185="","",INDEX('Parâmetros'!$I$18:$I$117,MATCH(B1185,'Parâmetros'!$A$18:$A$117,0)))</f>
        <v/>
      </c>
      <c r="E1185" s="44">
        <f>IF(B1185="","",IF(COUNTIFS('Histórico'!$B$6:$B$305,B1185,'Histórico'!$A$6:$A$305,"&gt;="&amp;EDATE(EOMONTH('Parâmetros'!$B$2,0)+1,-'Parâmetros'!$B$4),'Histórico'!$A$6:$A$305,"&lt;="&amp;'Parâmetros'!$B$2,'Histórico'!$L$6:$L$305,"OK")&gt;='Parâmetros'!$B$11,AVERAGEIFS('Histórico'!$H$6:$H$305,'Histórico'!$B$6:$B$305,B1185,'Histórico'!$A$6:$A$305,"&gt;="&amp;EDATE(EOMONTH('Parâmetros'!$B$2,0)+1,-'Parâmetros'!$B$4),'Histórico'!$A$6:$A$305,"&lt;="&amp;'Parâmetros'!$B$2,'Histórico'!$L$6:$L$305,"OK"),IF(INDEX('Parâmetros'!$G$18:$G$117,MATCH(B1185,'Parâmetros'!$A$18:$A$117,0))="","",INDEX('Parâmetros'!$G$18:$G$117,MATCH(B1185,'Parâmetros'!$A$18:$A$117,0)))))</f>
        <v/>
      </c>
      <c r="F1185" s="45">
        <f>IF(B1185="","",IF(COUNTIFS('Histórico'!$B$6:$B$305,B1185,'Histórico'!$L$6:$L$305,"OK",'Histórico'!$M$6:$M$305,MONTH(A1185),'Histórico'!$A$6:$A$305,"&lt;="&amp;'Parâmetros'!$B$2)&gt;='Parâmetros'!$B$12,MAX('Parâmetros'!$B$13,MIN('Parâmetros'!$B$14,IFERROR(AVERAGEIFS('Histórico'!$H$6:$H$305,'Histórico'!$B$6:$B$305,B1185,'Histórico'!$L$6:$L$305,"OK",'Histórico'!$M$6:$M$305,MONTH(A1185),'Histórico'!$A$6:$A$305,"&lt;="&amp;'Parâmetros'!$B$2)/AVERAGEIFS('Histórico'!$H$6:$H$305,'Histórico'!$B$6:$B$305,B1185,'Histórico'!$L$6:$L$305,"OK",'Histórico'!$A$6:$A$305,"&lt;="&amp;'Parâmetros'!$B$2),1))),1))</f>
        <v/>
      </c>
      <c r="G1185" s="45">
        <f>IF(OR(A1185="",B1185=""),"",MAX(0.1,1+SUMPRODUCT(--('Eventos'!$B$6:$B$105&lt;=EOMONTH(A1185,0)),--('Eventos'!$C$6:$C$105&gt;=A1185),--((('Eventos'!$D$6:$D$105=B1185)+('Eventos'!$D$6:$D$105="TODOS"))&gt;0),--('Eventos'!$G$6:$G$105="Ativo"),--('Eventos'!$I$6:$I$105="OK"),'Eventos'!$F$6:$F$105)))</f>
        <v/>
      </c>
      <c r="H1185" s="44">
        <f>IF(OR(B1185="",E1185=""),"",MAX(0,E1185*F1185*G1185))</f>
        <v/>
      </c>
      <c r="I1185" s="44">
        <f>IF(H1185="","",H1185*'Parâmetros'!$B$6)</f>
        <v/>
      </c>
      <c r="J1185" s="44">
        <f>IF(H1185="","",H1185*'Parâmetros'!$B$7)</f>
        <v/>
      </c>
      <c r="K1185" s="44">
        <f>IF(H1185="","",H1185*'Parâmetros'!$B$8)</f>
        <v/>
      </c>
      <c r="L1185" s="44">
        <f>IF(H1185="","",IF('Parâmetros'!$B$5="Conservador",I1185,IF('Parâmetros'!$B$5="Otimista",K1185,J1185)))</f>
        <v/>
      </c>
      <c r="M1185" s="46">
        <f>IF(B1185="","",IF(COUNTIFS('Histórico'!$B$6:$B$305,B1185,'Histórico'!$J$6:$J$305,"&lt;&gt;")&gt;='Parâmetros'!$B$10,AVERAGEIFS('Histórico'!$K$6:$K$305,'Histórico'!$B$6:$B$305,B1185,'Histórico'!$J$6:$J$305,"&lt;&gt;"),'Parâmetros'!$B$9))</f>
        <v/>
      </c>
      <c r="N1185" s="44">
        <f>IF(L1185="","",MAX(0,L1185*(1-M1185)))</f>
        <v/>
      </c>
      <c r="O1185" s="44">
        <f>IF(L1185="","",L1185*(1+M1185))</f>
        <v/>
      </c>
      <c r="P1185" s="44">
        <f>IF(L1185="","",IF(INDEX('Parâmetros'!$E$18:$E$117,MATCH(B1185,'Parâmetros'!$A$18:$A$117,0))="","",INDEX('Parâmetros'!$E$18:$E$117,MATCH(B1185,'Parâmetros'!$A$18:$A$117,0))+N(INDEX('Parâmetros'!$F$18:$F$117,MATCH(B1185,'Parâmetros'!$A$18:$A$117,0)))-SUMIFS($L$6:L1185,$B$6:B1185,B1185,$A$6:A1185,"&lt;="&amp;A1185)))</f>
        <v/>
      </c>
      <c r="Q1185" s="44">
        <f>IF(P1185="","",MAX(0,-P1185))</f>
        <v/>
      </c>
      <c r="R1185" s="43">
        <f>IF(B1185="","",IF(L1185="","SEM BASE",IF(P1185="","ESTOQUE NÃO INFORMADO",IF(P1185&lt;0,"RUPTURA PREVISTA",IF(D1185="Sem histórico","USAR DEMANDA INICIAL",IF(D1185="Histórico insuficiente","HISTÓRICO INSUFICIENTE","OK"))))))</f>
        <v/>
      </c>
    </row>
    <row r="1186">
      <c r="A1186" s="42">
        <f>IF(B1186="","",EDATE(EOMONTH('Parâmetros'!$B$2,0)+1,MOD(ROW()-6,12)))</f>
        <v/>
      </c>
      <c r="B118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86" s="43">
        <f>IF(B1186="","",INDEX('Parâmetros'!$B$18:$B$117,MATCH(B1186,'Parâmetros'!$A$18:$A$117,0)))</f>
        <v/>
      </c>
      <c r="D1186" s="43">
        <f>IF(B1186="","",INDEX('Parâmetros'!$I$18:$I$117,MATCH(B1186,'Parâmetros'!$A$18:$A$117,0)))</f>
        <v/>
      </c>
      <c r="E1186" s="44">
        <f>IF(B1186="","",IF(COUNTIFS('Histórico'!$B$6:$B$305,B1186,'Histórico'!$A$6:$A$305,"&gt;="&amp;EDATE(EOMONTH('Parâmetros'!$B$2,0)+1,-'Parâmetros'!$B$4),'Histórico'!$A$6:$A$305,"&lt;="&amp;'Parâmetros'!$B$2,'Histórico'!$L$6:$L$305,"OK")&gt;='Parâmetros'!$B$11,AVERAGEIFS('Histórico'!$H$6:$H$305,'Histórico'!$B$6:$B$305,B1186,'Histórico'!$A$6:$A$305,"&gt;="&amp;EDATE(EOMONTH('Parâmetros'!$B$2,0)+1,-'Parâmetros'!$B$4),'Histórico'!$A$6:$A$305,"&lt;="&amp;'Parâmetros'!$B$2,'Histórico'!$L$6:$L$305,"OK"),IF(INDEX('Parâmetros'!$G$18:$G$117,MATCH(B1186,'Parâmetros'!$A$18:$A$117,0))="","",INDEX('Parâmetros'!$G$18:$G$117,MATCH(B1186,'Parâmetros'!$A$18:$A$117,0)))))</f>
        <v/>
      </c>
      <c r="F1186" s="45">
        <f>IF(B1186="","",IF(COUNTIFS('Histórico'!$B$6:$B$305,B1186,'Histórico'!$L$6:$L$305,"OK",'Histórico'!$M$6:$M$305,MONTH(A1186),'Histórico'!$A$6:$A$305,"&lt;="&amp;'Parâmetros'!$B$2)&gt;='Parâmetros'!$B$12,MAX('Parâmetros'!$B$13,MIN('Parâmetros'!$B$14,IFERROR(AVERAGEIFS('Histórico'!$H$6:$H$305,'Histórico'!$B$6:$B$305,B1186,'Histórico'!$L$6:$L$305,"OK",'Histórico'!$M$6:$M$305,MONTH(A1186),'Histórico'!$A$6:$A$305,"&lt;="&amp;'Parâmetros'!$B$2)/AVERAGEIFS('Histórico'!$H$6:$H$305,'Histórico'!$B$6:$B$305,B1186,'Histórico'!$L$6:$L$305,"OK",'Histórico'!$A$6:$A$305,"&lt;="&amp;'Parâmetros'!$B$2),1))),1))</f>
        <v/>
      </c>
      <c r="G1186" s="45">
        <f>IF(OR(A1186="",B1186=""),"",MAX(0.1,1+SUMPRODUCT(--('Eventos'!$B$6:$B$105&lt;=EOMONTH(A1186,0)),--('Eventos'!$C$6:$C$105&gt;=A1186),--((('Eventos'!$D$6:$D$105=B1186)+('Eventos'!$D$6:$D$105="TODOS"))&gt;0),--('Eventos'!$G$6:$G$105="Ativo"),--('Eventos'!$I$6:$I$105="OK"),'Eventos'!$F$6:$F$105)))</f>
        <v/>
      </c>
      <c r="H1186" s="44">
        <f>IF(OR(B1186="",E1186=""),"",MAX(0,E1186*F1186*G1186))</f>
        <v/>
      </c>
      <c r="I1186" s="44">
        <f>IF(H1186="","",H1186*'Parâmetros'!$B$6)</f>
        <v/>
      </c>
      <c r="J1186" s="44">
        <f>IF(H1186="","",H1186*'Parâmetros'!$B$7)</f>
        <v/>
      </c>
      <c r="K1186" s="44">
        <f>IF(H1186="","",H1186*'Parâmetros'!$B$8)</f>
        <v/>
      </c>
      <c r="L1186" s="44">
        <f>IF(H1186="","",IF('Parâmetros'!$B$5="Conservador",I1186,IF('Parâmetros'!$B$5="Otimista",K1186,J1186)))</f>
        <v/>
      </c>
      <c r="M1186" s="46">
        <f>IF(B1186="","",IF(COUNTIFS('Histórico'!$B$6:$B$305,B1186,'Histórico'!$J$6:$J$305,"&lt;&gt;")&gt;='Parâmetros'!$B$10,AVERAGEIFS('Histórico'!$K$6:$K$305,'Histórico'!$B$6:$B$305,B1186,'Histórico'!$J$6:$J$305,"&lt;&gt;"),'Parâmetros'!$B$9))</f>
        <v/>
      </c>
      <c r="N1186" s="44">
        <f>IF(L1186="","",MAX(0,L1186*(1-M1186)))</f>
        <v/>
      </c>
      <c r="O1186" s="44">
        <f>IF(L1186="","",L1186*(1+M1186))</f>
        <v/>
      </c>
      <c r="P1186" s="44">
        <f>IF(L1186="","",IF(INDEX('Parâmetros'!$E$18:$E$117,MATCH(B1186,'Parâmetros'!$A$18:$A$117,0))="","",INDEX('Parâmetros'!$E$18:$E$117,MATCH(B1186,'Parâmetros'!$A$18:$A$117,0))+N(INDEX('Parâmetros'!$F$18:$F$117,MATCH(B1186,'Parâmetros'!$A$18:$A$117,0)))-SUMIFS($L$6:L1186,$B$6:B1186,B1186,$A$6:A1186,"&lt;="&amp;A1186)))</f>
        <v/>
      </c>
      <c r="Q1186" s="44">
        <f>IF(P1186="","",MAX(0,-P1186))</f>
        <v/>
      </c>
      <c r="R1186" s="43">
        <f>IF(B1186="","",IF(L1186="","SEM BASE",IF(P1186="","ESTOQUE NÃO INFORMADO",IF(P1186&lt;0,"RUPTURA PREVISTA",IF(D1186="Sem histórico","USAR DEMANDA INICIAL",IF(D1186="Histórico insuficiente","HISTÓRICO INSUFICIENTE","OK"))))))</f>
        <v/>
      </c>
    </row>
    <row r="1187">
      <c r="A1187" s="42">
        <f>IF(B1187="","",EDATE(EOMONTH('Parâmetros'!$B$2,0)+1,MOD(ROW()-6,12)))</f>
        <v/>
      </c>
      <c r="B118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87" s="43">
        <f>IF(B1187="","",INDEX('Parâmetros'!$B$18:$B$117,MATCH(B1187,'Parâmetros'!$A$18:$A$117,0)))</f>
        <v/>
      </c>
      <c r="D1187" s="43">
        <f>IF(B1187="","",INDEX('Parâmetros'!$I$18:$I$117,MATCH(B1187,'Parâmetros'!$A$18:$A$117,0)))</f>
        <v/>
      </c>
      <c r="E1187" s="44">
        <f>IF(B1187="","",IF(COUNTIFS('Histórico'!$B$6:$B$305,B1187,'Histórico'!$A$6:$A$305,"&gt;="&amp;EDATE(EOMONTH('Parâmetros'!$B$2,0)+1,-'Parâmetros'!$B$4),'Histórico'!$A$6:$A$305,"&lt;="&amp;'Parâmetros'!$B$2,'Histórico'!$L$6:$L$305,"OK")&gt;='Parâmetros'!$B$11,AVERAGEIFS('Histórico'!$H$6:$H$305,'Histórico'!$B$6:$B$305,B1187,'Histórico'!$A$6:$A$305,"&gt;="&amp;EDATE(EOMONTH('Parâmetros'!$B$2,0)+1,-'Parâmetros'!$B$4),'Histórico'!$A$6:$A$305,"&lt;="&amp;'Parâmetros'!$B$2,'Histórico'!$L$6:$L$305,"OK"),IF(INDEX('Parâmetros'!$G$18:$G$117,MATCH(B1187,'Parâmetros'!$A$18:$A$117,0))="","",INDEX('Parâmetros'!$G$18:$G$117,MATCH(B1187,'Parâmetros'!$A$18:$A$117,0)))))</f>
        <v/>
      </c>
      <c r="F1187" s="45">
        <f>IF(B1187="","",IF(COUNTIFS('Histórico'!$B$6:$B$305,B1187,'Histórico'!$L$6:$L$305,"OK",'Histórico'!$M$6:$M$305,MONTH(A1187),'Histórico'!$A$6:$A$305,"&lt;="&amp;'Parâmetros'!$B$2)&gt;='Parâmetros'!$B$12,MAX('Parâmetros'!$B$13,MIN('Parâmetros'!$B$14,IFERROR(AVERAGEIFS('Histórico'!$H$6:$H$305,'Histórico'!$B$6:$B$305,B1187,'Histórico'!$L$6:$L$305,"OK",'Histórico'!$M$6:$M$305,MONTH(A1187),'Histórico'!$A$6:$A$305,"&lt;="&amp;'Parâmetros'!$B$2)/AVERAGEIFS('Histórico'!$H$6:$H$305,'Histórico'!$B$6:$B$305,B1187,'Histórico'!$L$6:$L$305,"OK",'Histórico'!$A$6:$A$305,"&lt;="&amp;'Parâmetros'!$B$2),1))),1))</f>
        <v/>
      </c>
      <c r="G1187" s="45">
        <f>IF(OR(A1187="",B1187=""),"",MAX(0.1,1+SUMPRODUCT(--('Eventos'!$B$6:$B$105&lt;=EOMONTH(A1187,0)),--('Eventos'!$C$6:$C$105&gt;=A1187),--((('Eventos'!$D$6:$D$105=B1187)+('Eventos'!$D$6:$D$105="TODOS"))&gt;0),--('Eventos'!$G$6:$G$105="Ativo"),--('Eventos'!$I$6:$I$105="OK"),'Eventos'!$F$6:$F$105)))</f>
        <v/>
      </c>
      <c r="H1187" s="44">
        <f>IF(OR(B1187="",E1187=""),"",MAX(0,E1187*F1187*G1187))</f>
        <v/>
      </c>
      <c r="I1187" s="44">
        <f>IF(H1187="","",H1187*'Parâmetros'!$B$6)</f>
        <v/>
      </c>
      <c r="J1187" s="44">
        <f>IF(H1187="","",H1187*'Parâmetros'!$B$7)</f>
        <v/>
      </c>
      <c r="K1187" s="44">
        <f>IF(H1187="","",H1187*'Parâmetros'!$B$8)</f>
        <v/>
      </c>
      <c r="L1187" s="44">
        <f>IF(H1187="","",IF('Parâmetros'!$B$5="Conservador",I1187,IF('Parâmetros'!$B$5="Otimista",K1187,J1187)))</f>
        <v/>
      </c>
      <c r="M1187" s="46">
        <f>IF(B1187="","",IF(COUNTIFS('Histórico'!$B$6:$B$305,B1187,'Histórico'!$J$6:$J$305,"&lt;&gt;")&gt;='Parâmetros'!$B$10,AVERAGEIFS('Histórico'!$K$6:$K$305,'Histórico'!$B$6:$B$305,B1187,'Histórico'!$J$6:$J$305,"&lt;&gt;"),'Parâmetros'!$B$9))</f>
        <v/>
      </c>
      <c r="N1187" s="44">
        <f>IF(L1187="","",MAX(0,L1187*(1-M1187)))</f>
        <v/>
      </c>
      <c r="O1187" s="44">
        <f>IF(L1187="","",L1187*(1+M1187))</f>
        <v/>
      </c>
      <c r="P1187" s="44">
        <f>IF(L1187="","",IF(INDEX('Parâmetros'!$E$18:$E$117,MATCH(B1187,'Parâmetros'!$A$18:$A$117,0))="","",INDEX('Parâmetros'!$E$18:$E$117,MATCH(B1187,'Parâmetros'!$A$18:$A$117,0))+N(INDEX('Parâmetros'!$F$18:$F$117,MATCH(B1187,'Parâmetros'!$A$18:$A$117,0)))-SUMIFS($L$6:L1187,$B$6:B1187,B1187,$A$6:A1187,"&lt;="&amp;A1187)))</f>
        <v/>
      </c>
      <c r="Q1187" s="44">
        <f>IF(P1187="","",MAX(0,-P1187))</f>
        <v/>
      </c>
      <c r="R1187" s="43">
        <f>IF(B1187="","",IF(L1187="","SEM BASE",IF(P1187="","ESTOQUE NÃO INFORMADO",IF(P1187&lt;0,"RUPTURA PREVISTA",IF(D1187="Sem histórico","USAR DEMANDA INICIAL",IF(D1187="Histórico insuficiente","HISTÓRICO INSUFICIENTE","OK"))))))</f>
        <v/>
      </c>
    </row>
    <row r="1188">
      <c r="A1188" s="42">
        <f>IF(B1188="","",EDATE(EOMONTH('Parâmetros'!$B$2,0)+1,MOD(ROW()-6,12)))</f>
        <v/>
      </c>
      <c r="B118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88" s="43">
        <f>IF(B1188="","",INDEX('Parâmetros'!$B$18:$B$117,MATCH(B1188,'Parâmetros'!$A$18:$A$117,0)))</f>
        <v/>
      </c>
      <c r="D1188" s="43">
        <f>IF(B1188="","",INDEX('Parâmetros'!$I$18:$I$117,MATCH(B1188,'Parâmetros'!$A$18:$A$117,0)))</f>
        <v/>
      </c>
      <c r="E1188" s="44">
        <f>IF(B1188="","",IF(COUNTIFS('Histórico'!$B$6:$B$305,B1188,'Histórico'!$A$6:$A$305,"&gt;="&amp;EDATE(EOMONTH('Parâmetros'!$B$2,0)+1,-'Parâmetros'!$B$4),'Histórico'!$A$6:$A$305,"&lt;="&amp;'Parâmetros'!$B$2,'Histórico'!$L$6:$L$305,"OK")&gt;='Parâmetros'!$B$11,AVERAGEIFS('Histórico'!$H$6:$H$305,'Histórico'!$B$6:$B$305,B1188,'Histórico'!$A$6:$A$305,"&gt;="&amp;EDATE(EOMONTH('Parâmetros'!$B$2,0)+1,-'Parâmetros'!$B$4),'Histórico'!$A$6:$A$305,"&lt;="&amp;'Parâmetros'!$B$2,'Histórico'!$L$6:$L$305,"OK"),IF(INDEX('Parâmetros'!$G$18:$G$117,MATCH(B1188,'Parâmetros'!$A$18:$A$117,0))="","",INDEX('Parâmetros'!$G$18:$G$117,MATCH(B1188,'Parâmetros'!$A$18:$A$117,0)))))</f>
        <v/>
      </c>
      <c r="F1188" s="45">
        <f>IF(B1188="","",IF(COUNTIFS('Histórico'!$B$6:$B$305,B1188,'Histórico'!$L$6:$L$305,"OK",'Histórico'!$M$6:$M$305,MONTH(A1188),'Histórico'!$A$6:$A$305,"&lt;="&amp;'Parâmetros'!$B$2)&gt;='Parâmetros'!$B$12,MAX('Parâmetros'!$B$13,MIN('Parâmetros'!$B$14,IFERROR(AVERAGEIFS('Histórico'!$H$6:$H$305,'Histórico'!$B$6:$B$305,B1188,'Histórico'!$L$6:$L$305,"OK",'Histórico'!$M$6:$M$305,MONTH(A1188),'Histórico'!$A$6:$A$305,"&lt;="&amp;'Parâmetros'!$B$2)/AVERAGEIFS('Histórico'!$H$6:$H$305,'Histórico'!$B$6:$B$305,B1188,'Histórico'!$L$6:$L$305,"OK",'Histórico'!$A$6:$A$305,"&lt;="&amp;'Parâmetros'!$B$2),1))),1))</f>
        <v/>
      </c>
      <c r="G1188" s="45">
        <f>IF(OR(A1188="",B1188=""),"",MAX(0.1,1+SUMPRODUCT(--('Eventos'!$B$6:$B$105&lt;=EOMONTH(A1188,0)),--('Eventos'!$C$6:$C$105&gt;=A1188),--((('Eventos'!$D$6:$D$105=B1188)+('Eventos'!$D$6:$D$105="TODOS"))&gt;0),--('Eventos'!$G$6:$G$105="Ativo"),--('Eventos'!$I$6:$I$105="OK"),'Eventos'!$F$6:$F$105)))</f>
        <v/>
      </c>
      <c r="H1188" s="44">
        <f>IF(OR(B1188="",E1188=""),"",MAX(0,E1188*F1188*G1188))</f>
        <v/>
      </c>
      <c r="I1188" s="44">
        <f>IF(H1188="","",H1188*'Parâmetros'!$B$6)</f>
        <v/>
      </c>
      <c r="J1188" s="44">
        <f>IF(H1188="","",H1188*'Parâmetros'!$B$7)</f>
        <v/>
      </c>
      <c r="K1188" s="44">
        <f>IF(H1188="","",H1188*'Parâmetros'!$B$8)</f>
        <v/>
      </c>
      <c r="L1188" s="44">
        <f>IF(H1188="","",IF('Parâmetros'!$B$5="Conservador",I1188,IF('Parâmetros'!$B$5="Otimista",K1188,J1188)))</f>
        <v/>
      </c>
      <c r="M1188" s="46">
        <f>IF(B1188="","",IF(COUNTIFS('Histórico'!$B$6:$B$305,B1188,'Histórico'!$J$6:$J$305,"&lt;&gt;")&gt;='Parâmetros'!$B$10,AVERAGEIFS('Histórico'!$K$6:$K$305,'Histórico'!$B$6:$B$305,B1188,'Histórico'!$J$6:$J$305,"&lt;&gt;"),'Parâmetros'!$B$9))</f>
        <v/>
      </c>
      <c r="N1188" s="44">
        <f>IF(L1188="","",MAX(0,L1188*(1-M1188)))</f>
        <v/>
      </c>
      <c r="O1188" s="44">
        <f>IF(L1188="","",L1188*(1+M1188))</f>
        <v/>
      </c>
      <c r="P1188" s="44">
        <f>IF(L1188="","",IF(INDEX('Parâmetros'!$E$18:$E$117,MATCH(B1188,'Parâmetros'!$A$18:$A$117,0))="","",INDEX('Parâmetros'!$E$18:$E$117,MATCH(B1188,'Parâmetros'!$A$18:$A$117,0))+N(INDEX('Parâmetros'!$F$18:$F$117,MATCH(B1188,'Parâmetros'!$A$18:$A$117,0)))-SUMIFS($L$6:L1188,$B$6:B1188,B1188,$A$6:A1188,"&lt;="&amp;A1188)))</f>
        <v/>
      </c>
      <c r="Q1188" s="44">
        <f>IF(P1188="","",MAX(0,-P1188))</f>
        <v/>
      </c>
      <c r="R1188" s="43">
        <f>IF(B1188="","",IF(L1188="","SEM BASE",IF(P1188="","ESTOQUE NÃO INFORMADO",IF(P1188&lt;0,"RUPTURA PREVISTA",IF(D1188="Sem histórico","USAR DEMANDA INICIAL",IF(D1188="Histórico insuficiente","HISTÓRICO INSUFICIENTE","OK"))))))</f>
        <v/>
      </c>
    </row>
    <row r="1189">
      <c r="A1189" s="42">
        <f>IF(B1189="","",EDATE(EOMONTH('Parâmetros'!$B$2,0)+1,MOD(ROW()-6,12)))</f>
        <v/>
      </c>
      <c r="B118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89" s="43">
        <f>IF(B1189="","",INDEX('Parâmetros'!$B$18:$B$117,MATCH(B1189,'Parâmetros'!$A$18:$A$117,0)))</f>
        <v/>
      </c>
      <c r="D1189" s="43">
        <f>IF(B1189="","",INDEX('Parâmetros'!$I$18:$I$117,MATCH(B1189,'Parâmetros'!$A$18:$A$117,0)))</f>
        <v/>
      </c>
      <c r="E1189" s="44">
        <f>IF(B1189="","",IF(COUNTIFS('Histórico'!$B$6:$B$305,B1189,'Histórico'!$A$6:$A$305,"&gt;="&amp;EDATE(EOMONTH('Parâmetros'!$B$2,0)+1,-'Parâmetros'!$B$4),'Histórico'!$A$6:$A$305,"&lt;="&amp;'Parâmetros'!$B$2,'Histórico'!$L$6:$L$305,"OK")&gt;='Parâmetros'!$B$11,AVERAGEIFS('Histórico'!$H$6:$H$305,'Histórico'!$B$6:$B$305,B1189,'Histórico'!$A$6:$A$305,"&gt;="&amp;EDATE(EOMONTH('Parâmetros'!$B$2,0)+1,-'Parâmetros'!$B$4),'Histórico'!$A$6:$A$305,"&lt;="&amp;'Parâmetros'!$B$2,'Histórico'!$L$6:$L$305,"OK"),IF(INDEX('Parâmetros'!$G$18:$G$117,MATCH(B1189,'Parâmetros'!$A$18:$A$117,0))="","",INDEX('Parâmetros'!$G$18:$G$117,MATCH(B1189,'Parâmetros'!$A$18:$A$117,0)))))</f>
        <v/>
      </c>
      <c r="F1189" s="45">
        <f>IF(B1189="","",IF(COUNTIFS('Histórico'!$B$6:$B$305,B1189,'Histórico'!$L$6:$L$305,"OK",'Histórico'!$M$6:$M$305,MONTH(A1189),'Histórico'!$A$6:$A$305,"&lt;="&amp;'Parâmetros'!$B$2)&gt;='Parâmetros'!$B$12,MAX('Parâmetros'!$B$13,MIN('Parâmetros'!$B$14,IFERROR(AVERAGEIFS('Histórico'!$H$6:$H$305,'Histórico'!$B$6:$B$305,B1189,'Histórico'!$L$6:$L$305,"OK",'Histórico'!$M$6:$M$305,MONTH(A1189),'Histórico'!$A$6:$A$305,"&lt;="&amp;'Parâmetros'!$B$2)/AVERAGEIFS('Histórico'!$H$6:$H$305,'Histórico'!$B$6:$B$305,B1189,'Histórico'!$L$6:$L$305,"OK",'Histórico'!$A$6:$A$305,"&lt;="&amp;'Parâmetros'!$B$2),1))),1))</f>
        <v/>
      </c>
      <c r="G1189" s="45">
        <f>IF(OR(A1189="",B1189=""),"",MAX(0.1,1+SUMPRODUCT(--('Eventos'!$B$6:$B$105&lt;=EOMONTH(A1189,0)),--('Eventos'!$C$6:$C$105&gt;=A1189),--((('Eventos'!$D$6:$D$105=B1189)+('Eventos'!$D$6:$D$105="TODOS"))&gt;0),--('Eventos'!$G$6:$G$105="Ativo"),--('Eventos'!$I$6:$I$105="OK"),'Eventos'!$F$6:$F$105)))</f>
        <v/>
      </c>
      <c r="H1189" s="44">
        <f>IF(OR(B1189="",E1189=""),"",MAX(0,E1189*F1189*G1189))</f>
        <v/>
      </c>
      <c r="I1189" s="44">
        <f>IF(H1189="","",H1189*'Parâmetros'!$B$6)</f>
        <v/>
      </c>
      <c r="J1189" s="44">
        <f>IF(H1189="","",H1189*'Parâmetros'!$B$7)</f>
        <v/>
      </c>
      <c r="K1189" s="44">
        <f>IF(H1189="","",H1189*'Parâmetros'!$B$8)</f>
        <v/>
      </c>
      <c r="L1189" s="44">
        <f>IF(H1189="","",IF('Parâmetros'!$B$5="Conservador",I1189,IF('Parâmetros'!$B$5="Otimista",K1189,J1189)))</f>
        <v/>
      </c>
      <c r="M1189" s="46">
        <f>IF(B1189="","",IF(COUNTIFS('Histórico'!$B$6:$B$305,B1189,'Histórico'!$J$6:$J$305,"&lt;&gt;")&gt;='Parâmetros'!$B$10,AVERAGEIFS('Histórico'!$K$6:$K$305,'Histórico'!$B$6:$B$305,B1189,'Histórico'!$J$6:$J$305,"&lt;&gt;"),'Parâmetros'!$B$9))</f>
        <v/>
      </c>
      <c r="N1189" s="44">
        <f>IF(L1189="","",MAX(0,L1189*(1-M1189)))</f>
        <v/>
      </c>
      <c r="O1189" s="44">
        <f>IF(L1189="","",L1189*(1+M1189))</f>
        <v/>
      </c>
      <c r="P1189" s="44">
        <f>IF(L1189="","",IF(INDEX('Parâmetros'!$E$18:$E$117,MATCH(B1189,'Parâmetros'!$A$18:$A$117,0))="","",INDEX('Parâmetros'!$E$18:$E$117,MATCH(B1189,'Parâmetros'!$A$18:$A$117,0))+N(INDEX('Parâmetros'!$F$18:$F$117,MATCH(B1189,'Parâmetros'!$A$18:$A$117,0)))-SUMIFS($L$6:L1189,$B$6:B1189,B1189,$A$6:A1189,"&lt;="&amp;A1189)))</f>
        <v/>
      </c>
      <c r="Q1189" s="44">
        <f>IF(P1189="","",MAX(0,-P1189))</f>
        <v/>
      </c>
      <c r="R1189" s="43">
        <f>IF(B1189="","",IF(L1189="","SEM BASE",IF(P1189="","ESTOQUE NÃO INFORMADO",IF(P1189&lt;0,"RUPTURA PREVISTA",IF(D1189="Sem histórico","USAR DEMANDA INICIAL",IF(D1189="Histórico insuficiente","HISTÓRICO INSUFICIENTE","OK"))))))</f>
        <v/>
      </c>
    </row>
    <row r="1190">
      <c r="A1190" s="42">
        <f>IF(B1190="","",EDATE(EOMONTH('Parâmetros'!$B$2,0)+1,MOD(ROW()-6,12)))</f>
        <v/>
      </c>
      <c r="B119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90" s="43">
        <f>IF(B1190="","",INDEX('Parâmetros'!$B$18:$B$117,MATCH(B1190,'Parâmetros'!$A$18:$A$117,0)))</f>
        <v/>
      </c>
      <c r="D1190" s="43">
        <f>IF(B1190="","",INDEX('Parâmetros'!$I$18:$I$117,MATCH(B1190,'Parâmetros'!$A$18:$A$117,0)))</f>
        <v/>
      </c>
      <c r="E1190" s="44">
        <f>IF(B1190="","",IF(COUNTIFS('Histórico'!$B$6:$B$305,B1190,'Histórico'!$A$6:$A$305,"&gt;="&amp;EDATE(EOMONTH('Parâmetros'!$B$2,0)+1,-'Parâmetros'!$B$4),'Histórico'!$A$6:$A$305,"&lt;="&amp;'Parâmetros'!$B$2,'Histórico'!$L$6:$L$305,"OK")&gt;='Parâmetros'!$B$11,AVERAGEIFS('Histórico'!$H$6:$H$305,'Histórico'!$B$6:$B$305,B1190,'Histórico'!$A$6:$A$305,"&gt;="&amp;EDATE(EOMONTH('Parâmetros'!$B$2,0)+1,-'Parâmetros'!$B$4),'Histórico'!$A$6:$A$305,"&lt;="&amp;'Parâmetros'!$B$2,'Histórico'!$L$6:$L$305,"OK"),IF(INDEX('Parâmetros'!$G$18:$G$117,MATCH(B1190,'Parâmetros'!$A$18:$A$117,0))="","",INDEX('Parâmetros'!$G$18:$G$117,MATCH(B1190,'Parâmetros'!$A$18:$A$117,0)))))</f>
        <v/>
      </c>
      <c r="F1190" s="45">
        <f>IF(B1190="","",IF(COUNTIFS('Histórico'!$B$6:$B$305,B1190,'Histórico'!$L$6:$L$305,"OK",'Histórico'!$M$6:$M$305,MONTH(A1190),'Histórico'!$A$6:$A$305,"&lt;="&amp;'Parâmetros'!$B$2)&gt;='Parâmetros'!$B$12,MAX('Parâmetros'!$B$13,MIN('Parâmetros'!$B$14,IFERROR(AVERAGEIFS('Histórico'!$H$6:$H$305,'Histórico'!$B$6:$B$305,B1190,'Histórico'!$L$6:$L$305,"OK",'Histórico'!$M$6:$M$305,MONTH(A1190),'Histórico'!$A$6:$A$305,"&lt;="&amp;'Parâmetros'!$B$2)/AVERAGEIFS('Histórico'!$H$6:$H$305,'Histórico'!$B$6:$B$305,B1190,'Histórico'!$L$6:$L$305,"OK",'Histórico'!$A$6:$A$305,"&lt;="&amp;'Parâmetros'!$B$2),1))),1))</f>
        <v/>
      </c>
      <c r="G1190" s="45">
        <f>IF(OR(A1190="",B1190=""),"",MAX(0.1,1+SUMPRODUCT(--('Eventos'!$B$6:$B$105&lt;=EOMONTH(A1190,0)),--('Eventos'!$C$6:$C$105&gt;=A1190),--((('Eventos'!$D$6:$D$105=B1190)+('Eventos'!$D$6:$D$105="TODOS"))&gt;0),--('Eventos'!$G$6:$G$105="Ativo"),--('Eventos'!$I$6:$I$105="OK"),'Eventos'!$F$6:$F$105)))</f>
        <v/>
      </c>
      <c r="H1190" s="44">
        <f>IF(OR(B1190="",E1190=""),"",MAX(0,E1190*F1190*G1190))</f>
        <v/>
      </c>
      <c r="I1190" s="44">
        <f>IF(H1190="","",H1190*'Parâmetros'!$B$6)</f>
        <v/>
      </c>
      <c r="J1190" s="44">
        <f>IF(H1190="","",H1190*'Parâmetros'!$B$7)</f>
        <v/>
      </c>
      <c r="K1190" s="44">
        <f>IF(H1190="","",H1190*'Parâmetros'!$B$8)</f>
        <v/>
      </c>
      <c r="L1190" s="44">
        <f>IF(H1190="","",IF('Parâmetros'!$B$5="Conservador",I1190,IF('Parâmetros'!$B$5="Otimista",K1190,J1190)))</f>
        <v/>
      </c>
      <c r="M1190" s="46">
        <f>IF(B1190="","",IF(COUNTIFS('Histórico'!$B$6:$B$305,B1190,'Histórico'!$J$6:$J$305,"&lt;&gt;")&gt;='Parâmetros'!$B$10,AVERAGEIFS('Histórico'!$K$6:$K$305,'Histórico'!$B$6:$B$305,B1190,'Histórico'!$J$6:$J$305,"&lt;&gt;"),'Parâmetros'!$B$9))</f>
        <v/>
      </c>
      <c r="N1190" s="44">
        <f>IF(L1190="","",MAX(0,L1190*(1-M1190)))</f>
        <v/>
      </c>
      <c r="O1190" s="44">
        <f>IF(L1190="","",L1190*(1+M1190))</f>
        <v/>
      </c>
      <c r="P1190" s="44">
        <f>IF(L1190="","",IF(INDEX('Parâmetros'!$E$18:$E$117,MATCH(B1190,'Parâmetros'!$A$18:$A$117,0))="","",INDEX('Parâmetros'!$E$18:$E$117,MATCH(B1190,'Parâmetros'!$A$18:$A$117,0))+N(INDEX('Parâmetros'!$F$18:$F$117,MATCH(B1190,'Parâmetros'!$A$18:$A$117,0)))-SUMIFS($L$6:L1190,$B$6:B1190,B1190,$A$6:A1190,"&lt;="&amp;A1190)))</f>
        <v/>
      </c>
      <c r="Q1190" s="44">
        <f>IF(P1190="","",MAX(0,-P1190))</f>
        <v/>
      </c>
      <c r="R1190" s="43">
        <f>IF(B1190="","",IF(L1190="","SEM BASE",IF(P1190="","ESTOQUE NÃO INFORMADO",IF(P1190&lt;0,"RUPTURA PREVISTA",IF(D1190="Sem histórico","USAR DEMANDA INICIAL",IF(D1190="Histórico insuficiente","HISTÓRICO INSUFICIENTE","OK"))))))</f>
        <v/>
      </c>
    </row>
    <row r="1191">
      <c r="A1191" s="42">
        <f>IF(B1191="","",EDATE(EOMONTH('Parâmetros'!$B$2,0)+1,MOD(ROW()-6,12)))</f>
        <v/>
      </c>
      <c r="B119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91" s="43">
        <f>IF(B1191="","",INDEX('Parâmetros'!$B$18:$B$117,MATCH(B1191,'Parâmetros'!$A$18:$A$117,0)))</f>
        <v/>
      </c>
      <c r="D1191" s="43">
        <f>IF(B1191="","",INDEX('Parâmetros'!$I$18:$I$117,MATCH(B1191,'Parâmetros'!$A$18:$A$117,0)))</f>
        <v/>
      </c>
      <c r="E1191" s="44">
        <f>IF(B1191="","",IF(COUNTIFS('Histórico'!$B$6:$B$305,B1191,'Histórico'!$A$6:$A$305,"&gt;="&amp;EDATE(EOMONTH('Parâmetros'!$B$2,0)+1,-'Parâmetros'!$B$4),'Histórico'!$A$6:$A$305,"&lt;="&amp;'Parâmetros'!$B$2,'Histórico'!$L$6:$L$305,"OK")&gt;='Parâmetros'!$B$11,AVERAGEIFS('Histórico'!$H$6:$H$305,'Histórico'!$B$6:$B$305,B1191,'Histórico'!$A$6:$A$305,"&gt;="&amp;EDATE(EOMONTH('Parâmetros'!$B$2,0)+1,-'Parâmetros'!$B$4),'Histórico'!$A$6:$A$305,"&lt;="&amp;'Parâmetros'!$B$2,'Histórico'!$L$6:$L$305,"OK"),IF(INDEX('Parâmetros'!$G$18:$G$117,MATCH(B1191,'Parâmetros'!$A$18:$A$117,0))="","",INDEX('Parâmetros'!$G$18:$G$117,MATCH(B1191,'Parâmetros'!$A$18:$A$117,0)))))</f>
        <v/>
      </c>
      <c r="F1191" s="45">
        <f>IF(B1191="","",IF(COUNTIFS('Histórico'!$B$6:$B$305,B1191,'Histórico'!$L$6:$L$305,"OK",'Histórico'!$M$6:$M$305,MONTH(A1191),'Histórico'!$A$6:$A$305,"&lt;="&amp;'Parâmetros'!$B$2)&gt;='Parâmetros'!$B$12,MAX('Parâmetros'!$B$13,MIN('Parâmetros'!$B$14,IFERROR(AVERAGEIFS('Histórico'!$H$6:$H$305,'Histórico'!$B$6:$B$305,B1191,'Histórico'!$L$6:$L$305,"OK",'Histórico'!$M$6:$M$305,MONTH(A1191),'Histórico'!$A$6:$A$305,"&lt;="&amp;'Parâmetros'!$B$2)/AVERAGEIFS('Histórico'!$H$6:$H$305,'Histórico'!$B$6:$B$305,B1191,'Histórico'!$L$6:$L$305,"OK",'Histórico'!$A$6:$A$305,"&lt;="&amp;'Parâmetros'!$B$2),1))),1))</f>
        <v/>
      </c>
      <c r="G1191" s="45">
        <f>IF(OR(A1191="",B1191=""),"",MAX(0.1,1+SUMPRODUCT(--('Eventos'!$B$6:$B$105&lt;=EOMONTH(A1191,0)),--('Eventos'!$C$6:$C$105&gt;=A1191),--((('Eventos'!$D$6:$D$105=B1191)+('Eventos'!$D$6:$D$105="TODOS"))&gt;0),--('Eventos'!$G$6:$G$105="Ativo"),--('Eventos'!$I$6:$I$105="OK"),'Eventos'!$F$6:$F$105)))</f>
        <v/>
      </c>
      <c r="H1191" s="44">
        <f>IF(OR(B1191="",E1191=""),"",MAX(0,E1191*F1191*G1191))</f>
        <v/>
      </c>
      <c r="I1191" s="44">
        <f>IF(H1191="","",H1191*'Parâmetros'!$B$6)</f>
        <v/>
      </c>
      <c r="J1191" s="44">
        <f>IF(H1191="","",H1191*'Parâmetros'!$B$7)</f>
        <v/>
      </c>
      <c r="K1191" s="44">
        <f>IF(H1191="","",H1191*'Parâmetros'!$B$8)</f>
        <v/>
      </c>
      <c r="L1191" s="44">
        <f>IF(H1191="","",IF('Parâmetros'!$B$5="Conservador",I1191,IF('Parâmetros'!$B$5="Otimista",K1191,J1191)))</f>
        <v/>
      </c>
      <c r="M1191" s="46">
        <f>IF(B1191="","",IF(COUNTIFS('Histórico'!$B$6:$B$305,B1191,'Histórico'!$J$6:$J$305,"&lt;&gt;")&gt;='Parâmetros'!$B$10,AVERAGEIFS('Histórico'!$K$6:$K$305,'Histórico'!$B$6:$B$305,B1191,'Histórico'!$J$6:$J$305,"&lt;&gt;"),'Parâmetros'!$B$9))</f>
        <v/>
      </c>
      <c r="N1191" s="44">
        <f>IF(L1191="","",MAX(0,L1191*(1-M1191)))</f>
        <v/>
      </c>
      <c r="O1191" s="44">
        <f>IF(L1191="","",L1191*(1+M1191))</f>
        <v/>
      </c>
      <c r="P1191" s="44">
        <f>IF(L1191="","",IF(INDEX('Parâmetros'!$E$18:$E$117,MATCH(B1191,'Parâmetros'!$A$18:$A$117,0))="","",INDEX('Parâmetros'!$E$18:$E$117,MATCH(B1191,'Parâmetros'!$A$18:$A$117,0))+N(INDEX('Parâmetros'!$F$18:$F$117,MATCH(B1191,'Parâmetros'!$A$18:$A$117,0)))-SUMIFS($L$6:L1191,$B$6:B1191,B1191,$A$6:A1191,"&lt;="&amp;A1191)))</f>
        <v/>
      </c>
      <c r="Q1191" s="44">
        <f>IF(P1191="","",MAX(0,-P1191))</f>
        <v/>
      </c>
      <c r="R1191" s="43">
        <f>IF(B1191="","",IF(L1191="","SEM BASE",IF(P1191="","ESTOQUE NÃO INFORMADO",IF(P1191&lt;0,"RUPTURA PREVISTA",IF(D1191="Sem histórico","USAR DEMANDA INICIAL",IF(D1191="Histórico insuficiente","HISTÓRICO INSUFICIENTE","OK"))))))</f>
        <v/>
      </c>
    </row>
    <row r="1192">
      <c r="A1192" s="42">
        <f>IF(B1192="","",EDATE(EOMONTH('Parâmetros'!$B$2,0)+1,MOD(ROW()-6,12)))</f>
        <v/>
      </c>
      <c r="B119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92" s="43">
        <f>IF(B1192="","",INDEX('Parâmetros'!$B$18:$B$117,MATCH(B1192,'Parâmetros'!$A$18:$A$117,0)))</f>
        <v/>
      </c>
      <c r="D1192" s="43">
        <f>IF(B1192="","",INDEX('Parâmetros'!$I$18:$I$117,MATCH(B1192,'Parâmetros'!$A$18:$A$117,0)))</f>
        <v/>
      </c>
      <c r="E1192" s="44">
        <f>IF(B1192="","",IF(COUNTIFS('Histórico'!$B$6:$B$305,B1192,'Histórico'!$A$6:$A$305,"&gt;="&amp;EDATE(EOMONTH('Parâmetros'!$B$2,0)+1,-'Parâmetros'!$B$4),'Histórico'!$A$6:$A$305,"&lt;="&amp;'Parâmetros'!$B$2,'Histórico'!$L$6:$L$305,"OK")&gt;='Parâmetros'!$B$11,AVERAGEIFS('Histórico'!$H$6:$H$305,'Histórico'!$B$6:$B$305,B1192,'Histórico'!$A$6:$A$305,"&gt;="&amp;EDATE(EOMONTH('Parâmetros'!$B$2,0)+1,-'Parâmetros'!$B$4),'Histórico'!$A$6:$A$305,"&lt;="&amp;'Parâmetros'!$B$2,'Histórico'!$L$6:$L$305,"OK"),IF(INDEX('Parâmetros'!$G$18:$G$117,MATCH(B1192,'Parâmetros'!$A$18:$A$117,0))="","",INDEX('Parâmetros'!$G$18:$G$117,MATCH(B1192,'Parâmetros'!$A$18:$A$117,0)))))</f>
        <v/>
      </c>
      <c r="F1192" s="45">
        <f>IF(B1192="","",IF(COUNTIFS('Histórico'!$B$6:$B$305,B1192,'Histórico'!$L$6:$L$305,"OK",'Histórico'!$M$6:$M$305,MONTH(A1192),'Histórico'!$A$6:$A$305,"&lt;="&amp;'Parâmetros'!$B$2)&gt;='Parâmetros'!$B$12,MAX('Parâmetros'!$B$13,MIN('Parâmetros'!$B$14,IFERROR(AVERAGEIFS('Histórico'!$H$6:$H$305,'Histórico'!$B$6:$B$305,B1192,'Histórico'!$L$6:$L$305,"OK",'Histórico'!$M$6:$M$305,MONTH(A1192),'Histórico'!$A$6:$A$305,"&lt;="&amp;'Parâmetros'!$B$2)/AVERAGEIFS('Histórico'!$H$6:$H$305,'Histórico'!$B$6:$B$305,B1192,'Histórico'!$L$6:$L$305,"OK",'Histórico'!$A$6:$A$305,"&lt;="&amp;'Parâmetros'!$B$2),1))),1))</f>
        <v/>
      </c>
      <c r="G1192" s="45">
        <f>IF(OR(A1192="",B1192=""),"",MAX(0.1,1+SUMPRODUCT(--('Eventos'!$B$6:$B$105&lt;=EOMONTH(A1192,0)),--('Eventos'!$C$6:$C$105&gt;=A1192),--((('Eventos'!$D$6:$D$105=B1192)+('Eventos'!$D$6:$D$105="TODOS"))&gt;0),--('Eventos'!$G$6:$G$105="Ativo"),--('Eventos'!$I$6:$I$105="OK"),'Eventos'!$F$6:$F$105)))</f>
        <v/>
      </c>
      <c r="H1192" s="44">
        <f>IF(OR(B1192="",E1192=""),"",MAX(0,E1192*F1192*G1192))</f>
        <v/>
      </c>
      <c r="I1192" s="44">
        <f>IF(H1192="","",H1192*'Parâmetros'!$B$6)</f>
        <v/>
      </c>
      <c r="J1192" s="44">
        <f>IF(H1192="","",H1192*'Parâmetros'!$B$7)</f>
        <v/>
      </c>
      <c r="K1192" s="44">
        <f>IF(H1192="","",H1192*'Parâmetros'!$B$8)</f>
        <v/>
      </c>
      <c r="L1192" s="44">
        <f>IF(H1192="","",IF('Parâmetros'!$B$5="Conservador",I1192,IF('Parâmetros'!$B$5="Otimista",K1192,J1192)))</f>
        <v/>
      </c>
      <c r="M1192" s="46">
        <f>IF(B1192="","",IF(COUNTIFS('Histórico'!$B$6:$B$305,B1192,'Histórico'!$J$6:$J$305,"&lt;&gt;")&gt;='Parâmetros'!$B$10,AVERAGEIFS('Histórico'!$K$6:$K$305,'Histórico'!$B$6:$B$305,B1192,'Histórico'!$J$6:$J$305,"&lt;&gt;"),'Parâmetros'!$B$9))</f>
        <v/>
      </c>
      <c r="N1192" s="44">
        <f>IF(L1192="","",MAX(0,L1192*(1-M1192)))</f>
        <v/>
      </c>
      <c r="O1192" s="44">
        <f>IF(L1192="","",L1192*(1+M1192))</f>
        <v/>
      </c>
      <c r="P1192" s="44">
        <f>IF(L1192="","",IF(INDEX('Parâmetros'!$E$18:$E$117,MATCH(B1192,'Parâmetros'!$A$18:$A$117,0))="","",INDEX('Parâmetros'!$E$18:$E$117,MATCH(B1192,'Parâmetros'!$A$18:$A$117,0))+N(INDEX('Parâmetros'!$F$18:$F$117,MATCH(B1192,'Parâmetros'!$A$18:$A$117,0)))-SUMIFS($L$6:L1192,$B$6:B1192,B1192,$A$6:A1192,"&lt;="&amp;A1192)))</f>
        <v/>
      </c>
      <c r="Q1192" s="44">
        <f>IF(P1192="","",MAX(0,-P1192))</f>
        <v/>
      </c>
      <c r="R1192" s="43">
        <f>IF(B1192="","",IF(L1192="","SEM BASE",IF(P1192="","ESTOQUE NÃO INFORMADO",IF(P1192&lt;0,"RUPTURA PREVISTA",IF(D1192="Sem histórico","USAR DEMANDA INICIAL",IF(D1192="Histórico insuficiente","HISTÓRICO INSUFICIENTE","OK"))))))</f>
        <v/>
      </c>
    </row>
    <row r="1193">
      <c r="A1193" s="42">
        <f>IF(B1193="","",EDATE(EOMONTH('Parâmetros'!$B$2,0)+1,MOD(ROW()-6,12)))</f>
        <v/>
      </c>
      <c r="B119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93" s="43">
        <f>IF(B1193="","",INDEX('Parâmetros'!$B$18:$B$117,MATCH(B1193,'Parâmetros'!$A$18:$A$117,0)))</f>
        <v/>
      </c>
      <c r="D1193" s="43">
        <f>IF(B1193="","",INDEX('Parâmetros'!$I$18:$I$117,MATCH(B1193,'Parâmetros'!$A$18:$A$117,0)))</f>
        <v/>
      </c>
      <c r="E1193" s="44">
        <f>IF(B1193="","",IF(COUNTIFS('Histórico'!$B$6:$B$305,B1193,'Histórico'!$A$6:$A$305,"&gt;="&amp;EDATE(EOMONTH('Parâmetros'!$B$2,0)+1,-'Parâmetros'!$B$4),'Histórico'!$A$6:$A$305,"&lt;="&amp;'Parâmetros'!$B$2,'Histórico'!$L$6:$L$305,"OK")&gt;='Parâmetros'!$B$11,AVERAGEIFS('Histórico'!$H$6:$H$305,'Histórico'!$B$6:$B$305,B1193,'Histórico'!$A$6:$A$305,"&gt;="&amp;EDATE(EOMONTH('Parâmetros'!$B$2,0)+1,-'Parâmetros'!$B$4),'Histórico'!$A$6:$A$305,"&lt;="&amp;'Parâmetros'!$B$2,'Histórico'!$L$6:$L$305,"OK"),IF(INDEX('Parâmetros'!$G$18:$G$117,MATCH(B1193,'Parâmetros'!$A$18:$A$117,0))="","",INDEX('Parâmetros'!$G$18:$G$117,MATCH(B1193,'Parâmetros'!$A$18:$A$117,0)))))</f>
        <v/>
      </c>
      <c r="F1193" s="45">
        <f>IF(B1193="","",IF(COUNTIFS('Histórico'!$B$6:$B$305,B1193,'Histórico'!$L$6:$L$305,"OK",'Histórico'!$M$6:$M$305,MONTH(A1193),'Histórico'!$A$6:$A$305,"&lt;="&amp;'Parâmetros'!$B$2)&gt;='Parâmetros'!$B$12,MAX('Parâmetros'!$B$13,MIN('Parâmetros'!$B$14,IFERROR(AVERAGEIFS('Histórico'!$H$6:$H$305,'Histórico'!$B$6:$B$305,B1193,'Histórico'!$L$6:$L$305,"OK",'Histórico'!$M$6:$M$305,MONTH(A1193),'Histórico'!$A$6:$A$305,"&lt;="&amp;'Parâmetros'!$B$2)/AVERAGEIFS('Histórico'!$H$6:$H$305,'Histórico'!$B$6:$B$305,B1193,'Histórico'!$L$6:$L$305,"OK",'Histórico'!$A$6:$A$305,"&lt;="&amp;'Parâmetros'!$B$2),1))),1))</f>
        <v/>
      </c>
      <c r="G1193" s="45">
        <f>IF(OR(A1193="",B1193=""),"",MAX(0.1,1+SUMPRODUCT(--('Eventos'!$B$6:$B$105&lt;=EOMONTH(A1193,0)),--('Eventos'!$C$6:$C$105&gt;=A1193),--((('Eventos'!$D$6:$D$105=B1193)+('Eventos'!$D$6:$D$105="TODOS"))&gt;0),--('Eventos'!$G$6:$G$105="Ativo"),--('Eventos'!$I$6:$I$105="OK"),'Eventos'!$F$6:$F$105)))</f>
        <v/>
      </c>
      <c r="H1193" s="44">
        <f>IF(OR(B1193="",E1193=""),"",MAX(0,E1193*F1193*G1193))</f>
        <v/>
      </c>
      <c r="I1193" s="44">
        <f>IF(H1193="","",H1193*'Parâmetros'!$B$6)</f>
        <v/>
      </c>
      <c r="J1193" s="44">
        <f>IF(H1193="","",H1193*'Parâmetros'!$B$7)</f>
        <v/>
      </c>
      <c r="K1193" s="44">
        <f>IF(H1193="","",H1193*'Parâmetros'!$B$8)</f>
        <v/>
      </c>
      <c r="L1193" s="44">
        <f>IF(H1193="","",IF('Parâmetros'!$B$5="Conservador",I1193,IF('Parâmetros'!$B$5="Otimista",K1193,J1193)))</f>
        <v/>
      </c>
      <c r="M1193" s="46">
        <f>IF(B1193="","",IF(COUNTIFS('Histórico'!$B$6:$B$305,B1193,'Histórico'!$J$6:$J$305,"&lt;&gt;")&gt;='Parâmetros'!$B$10,AVERAGEIFS('Histórico'!$K$6:$K$305,'Histórico'!$B$6:$B$305,B1193,'Histórico'!$J$6:$J$305,"&lt;&gt;"),'Parâmetros'!$B$9))</f>
        <v/>
      </c>
      <c r="N1193" s="44">
        <f>IF(L1193="","",MAX(0,L1193*(1-M1193)))</f>
        <v/>
      </c>
      <c r="O1193" s="44">
        <f>IF(L1193="","",L1193*(1+M1193))</f>
        <v/>
      </c>
      <c r="P1193" s="44">
        <f>IF(L1193="","",IF(INDEX('Parâmetros'!$E$18:$E$117,MATCH(B1193,'Parâmetros'!$A$18:$A$117,0))="","",INDEX('Parâmetros'!$E$18:$E$117,MATCH(B1193,'Parâmetros'!$A$18:$A$117,0))+N(INDEX('Parâmetros'!$F$18:$F$117,MATCH(B1193,'Parâmetros'!$A$18:$A$117,0)))-SUMIFS($L$6:L1193,$B$6:B1193,B1193,$A$6:A1193,"&lt;="&amp;A1193)))</f>
        <v/>
      </c>
      <c r="Q1193" s="44">
        <f>IF(P1193="","",MAX(0,-P1193))</f>
        <v/>
      </c>
      <c r="R1193" s="43">
        <f>IF(B1193="","",IF(L1193="","SEM BASE",IF(P1193="","ESTOQUE NÃO INFORMADO",IF(P1193&lt;0,"RUPTURA PREVISTA",IF(D1193="Sem histórico","USAR DEMANDA INICIAL",IF(D1193="Histórico insuficiente","HISTÓRICO INSUFICIENTE","OK"))))))</f>
        <v/>
      </c>
    </row>
    <row r="1194">
      <c r="A1194" s="42">
        <f>IF(B1194="","",EDATE(EOMONTH('Parâmetros'!$B$2,0)+1,MOD(ROW()-6,12)))</f>
        <v/>
      </c>
      <c r="B119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94" s="43">
        <f>IF(B1194="","",INDEX('Parâmetros'!$B$18:$B$117,MATCH(B1194,'Parâmetros'!$A$18:$A$117,0)))</f>
        <v/>
      </c>
      <c r="D1194" s="43">
        <f>IF(B1194="","",INDEX('Parâmetros'!$I$18:$I$117,MATCH(B1194,'Parâmetros'!$A$18:$A$117,0)))</f>
        <v/>
      </c>
      <c r="E1194" s="44">
        <f>IF(B1194="","",IF(COUNTIFS('Histórico'!$B$6:$B$305,B1194,'Histórico'!$A$6:$A$305,"&gt;="&amp;EDATE(EOMONTH('Parâmetros'!$B$2,0)+1,-'Parâmetros'!$B$4),'Histórico'!$A$6:$A$305,"&lt;="&amp;'Parâmetros'!$B$2,'Histórico'!$L$6:$L$305,"OK")&gt;='Parâmetros'!$B$11,AVERAGEIFS('Histórico'!$H$6:$H$305,'Histórico'!$B$6:$B$305,B1194,'Histórico'!$A$6:$A$305,"&gt;="&amp;EDATE(EOMONTH('Parâmetros'!$B$2,0)+1,-'Parâmetros'!$B$4),'Histórico'!$A$6:$A$305,"&lt;="&amp;'Parâmetros'!$B$2,'Histórico'!$L$6:$L$305,"OK"),IF(INDEX('Parâmetros'!$G$18:$G$117,MATCH(B1194,'Parâmetros'!$A$18:$A$117,0))="","",INDEX('Parâmetros'!$G$18:$G$117,MATCH(B1194,'Parâmetros'!$A$18:$A$117,0)))))</f>
        <v/>
      </c>
      <c r="F1194" s="45">
        <f>IF(B1194="","",IF(COUNTIFS('Histórico'!$B$6:$B$305,B1194,'Histórico'!$L$6:$L$305,"OK",'Histórico'!$M$6:$M$305,MONTH(A1194),'Histórico'!$A$6:$A$305,"&lt;="&amp;'Parâmetros'!$B$2)&gt;='Parâmetros'!$B$12,MAX('Parâmetros'!$B$13,MIN('Parâmetros'!$B$14,IFERROR(AVERAGEIFS('Histórico'!$H$6:$H$305,'Histórico'!$B$6:$B$305,B1194,'Histórico'!$L$6:$L$305,"OK",'Histórico'!$M$6:$M$305,MONTH(A1194),'Histórico'!$A$6:$A$305,"&lt;="&amp;'Parâmetros'!$B$2)/AVERAGEIFS('Histórico'!$H$6:$H$305,'Histórico'!$B$6:$B$305,B1194,'Histórico'!$L$6:$L$305,"OK",'Histórico'!$A$6:$A$305,"&lt;="&amp;'Parâmetros'!$B$2),1))),1))</f>
        <v/>
      </c>
      <c r="G1194" s="45">
        <f>IF(OR(A1194="",B1194=""),"",MAX(0.1,1+SUMPRODUCT(--('Eventos'!$B$6:$B$105&lt;=EOMONTH(A1194,0)),--('Eventos'!$C$6:$C$105&gt;=A1194),--((('Eventos'!$D$6:$D$105=B1194)+('Eventos'!$D$6:$D$105="TODOS"))&gt;0),--('Eventos'!$G$6:$G$105="Ativo"),--('Eventos'!$I$6:$I$105="OK"),'Eventos'!$F$6:$F$105)))</f>
        <v/>
      </c>
      <c r="H1194" s="44">
        <f>IF(OR(B1194="",E1194=""),"",MAX(0,E1194*F1194*G1194))</f>
        <v/>
      </c>
      <c r="I1194" s="44">
        <f>IF(H1194="","",H1194*'Parâmetros'!$B$6)</f>
        <v/>
      </c>
      <c r="J1194" s="44">
        <f>IF(H1194="","",H1194*'Parâmetros'!$B$7)</f>
        <v/>
      </c>
      <c r="K1194" s="44">
        <f>IF(H1194="","",H1194*'Parâmetros'!$B$8)</f>
        <v/>
      </c>
      <c r="L1194" s="44">
        <f>IF(H1194="","",IF('Parâmetros'!$B$5="Conservador",I1194,IF('Parâmetros'!$B$5="Otimista",K1194,J1194)))</f>
        <v/>
      </c>
      <c r="M1194" s="46">
        <f>IF(B1194="","",IF(COUNTIFS('Histórico'!$B$6:$B$305,B1194,'Histórico'!$J$6:$J$305,"&lt;&gt;")&gt;='Parâmetros'!$B$10,AVERAGEIFS('Histórico'!$K$6:$K$305,'Histórico'!$B$6:$B$305,B1194,'Histórico'!$J$6:$J$305,"&lt;&gt;"),'Parâmetros'!$B$9))</f>
        <v/>
      </c>
      <c r="N1194" s="44">
        <f>IF(L1194="","",MAX(0,L1194*(1-M1194)))</f>
        <v/>
      </c>
      <c r="O1194" s="44">
        <f>IF(L1194="","",L1194*(1+M1194))</f>
        <v/>
      </c>
      <c r="P1194" s="44">
        <f>IF(L1194="","",IF(INDEX('Parâmetros'!$E$18:$E$117,MATCH(B1194,'Parâmetros'!$A$18:$A$117,0))="","",INDEX('Parâmetros'!$E$18:$E$117,MATCH(B1194,'Parâmetros'!$A$18:$A$117,0))+N(INDEX('Parâmetros'!$F$18:$F$117,MATCH(B1194,'Parâmetros'!$A$18:$A$117,0)))-SUMIFS($L$6:L1194,$B$6:B1194,B1194,$A$6:A1194,"&lt;="&amp;A1194)))</f>
        <v/>
      </c>
      <c r="Q1194" s="44">
        <f>IF(P1194="","",MAX(0,-P1194))</f>
        <v/>
      </c>
      <c r="R1194" s="43">
        <f>IF(B1194="","",IF(L1194="","SEM BASE",IF(P1194="","ESTOQUE NÃO INFORMADO",IF(P1194&lt;0,"RUPTURA PREVISTA",IF(D1194="Sem histórico","USAR DEMANDA INICIAL",IF(D1194="Histórico insuficiente","HISTÓRICO INSUFICIENTE","OK"))))))</f>
        <v/>
      </c>
    </row>
    <row r="1195">
      <c r="A1195" s="42">
        <f>IF(B1195="","",EDATE(EOMONTH('Parâmetros'!$B$2,0)+1,MOD(ROW()-6,12)))</f>
        <v/>
      </c>
      <c r="B119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95" s="43">
        <f>IF(B1195="","",INDEX('Parâmetros'!$B$18:$B$117,MATCH(B1195,'Parâmetros'!$A$18:$A$117,0)))</f>
        <v/>
      </c>
      <c r="D1195" s="43">
        <f>IF(B1195="","",INDEX('Parâmetros'!$I$18:$I$117,MATCH(B1195,'Parâmetros'!$A$18:$A$117,0)))</f>
        <v/>
      </c>
      <c r="E1195" s="44">
        <f>IF(B1195="","",IF(COUNTIFS('Histórico'!$B$6:$B$305,B1195,'Histórico'!$A$6:$A$305,"&gt;="&amp;EDATE(EOMONTH('Parâmetros'!$B$2,0)+1,-'Parâmetros'!$B$4),'Histórico'!$A$6:$A$305,"&lt;="&amp;'Parâmetros'!$B$2,'Histórico'!$L$6:$L$305,"OK")&gt;='Parâmetros'!$B$11,AVERAGEIFS('Histórico'!$H$6:$H$305,'Histórico'!$B$6:$B$305,B1195,'Histórico'!$A$6:$A$305,"&gt;="&amp;EDATE(EOMONTH('Parâmetros'!$B$2,0)+1,-'Parâmetros'!$B$4),'Histórico'!$A$6:$A$305,"&lt;="&amp;'Parâmetros'!$B$2,'Histórico'!$L$6:$L$305,"OK"),IF(INDEX('Parâmetros'!$G$18:$G$117,MATCH(B1195,'Parâmetros'!$A$18:$A$117,0))="","",INDEX('Parâmetros'!$G$18:$G$117,MATCH(B1195,'Parâmetros'!$A$18:$A$117,0)))))</f>
        <v/>
      </c>
      <c r="F1195" s="45">
        <f>IF(B1195="","",IF(COUNTIFS('Histórico'!$B$6:$B$305,B1195,'Histórico'!$L$6:$L$305,"OK",'Histórico'!$M$6:$M$305,MONTH(A1195),'Histórico'!$A$6:$A$305,"&lt;="&amp;'Parâmetros'!$B$2)&gt;='Parâmetros'!$B$12,MAX('Parâmetros'!$B$13,MIN('Parâmetros'!$B$14,IFERROR(AVERAGEIFS('Histórico'!$H$6:$H$305,'Histórico'!$B$6:$B$305,B1195,'Histórico'!$L$6:$L$305,"OK",'Histórico'!$M$6:$M$305,MONTH(A1195),'Histórico'!$A$6:$A$305,"&lt;="&amp;'Parâmetros'!$B$2)/AVERAGEIFS('Histórico'!$H$6:$H$305,'Histórico'!$B$6:$B$305,B1195,'Histórico'!$L$6:$L$305,"OK",'Histórico'!$A$6:$A$305,"&lt;="&amp;'Parâmetros'!$B$2),1))),1))</f>
        <v/>
      </c>
      <c r="G1195" s="45">
        <f>IF(OR(A1195="",B1195=""),"",MAX(0.1,1+SUMPRODUCT(--('Eventos'!$B$6:$B$105&lt;=EOMONTH(A1195,0)),--('Eventos'!$C$6:$C$105&gt;=A1195),--((('Eventos'!$D$6:$D$105=B1195)+('Eventos'!$D$6:$D$105="TODOS"))&gt;0),--('Eventos'!$G$6:$G$105="Ativo"),--('Eventos'!$I$6:$I$105="OK"),'Eventos'!$F$6:$F$105)))</f>
        <v/>
      </c>
      <c r="H1195" s="44">
        <f>IF(OR(B1195="",E1195=""),"",MAX(0,E1195*F1195*G1195))</f>
        <v/>
      </c>
      <c r="I1195" s="44">
        <f>IF(H1195="","",H1195*'Parâmetros'!$B$6)</f>
        <v/>
      </c>
      <c r="J1195" s="44">
        <f>IF(H1195="","",H1195*'Parâmetros'!$B$7)</f>
        <v/>
      </c>
      <c r="K1195" s="44">
        <f>IF(H1195="","",H1195*'Parâmetros'!$B$8)</f>
        <v/>
      </c>
      <c r="L1195" s="44">
        <f>IF(H1195="","",IF('Parâmetros'!$B$5="Conservador",I1195,IF('Parâmetros'!$B$5="Otimista",K1195,J1195)))</f>
        <v/>
      </c>
      <c r="M1195" s="46">
        <f>IF(B1195="","",IF(COUNTIFS('Histórico'!$B$6:$B$305,B1195,'Histórico'!$J$6:$J$305,"&lt;&gt;")&gt;='Parâmetros'!$B$10,AVERAGEIFS('Histórico'!$K$6:$K$305,'Histórico'!$B$6:$B$305,B1195,'Histórico'!$J$6:$J$305,"&lt;&gt;"),'Parâmetros'!$B$9))</f>
        <v/>
      </c>
      <c r="N1195" s="44">
        <f>IF(L1195="","",MAX(0,L1195*(1-M1195)))</f>
        <v/>
      </c>
      <c r="O1195" s="44">
        <f>IF(L1195="","",L1195*(1+M1195))</f>
        <v/>
      </c>
      <c r="P1195" s="44">
        <f>IF(L1195="","",IF(INDEX('Parâmetros'!$E$18:$E$117,MATCH(B1195,'Parâmetros'!$A$18:$A$117,0))="","",INDEX('Parâmetros'!$E$18:$E$117,MATCH(B1195,'Parâmetros'!$A$18:$A$117,0))+N(INDEX('Parâmetros'!$F$18:$F$117,MATCH(B1195,'Parâmetros'!$A$18:$A$117,0)))-SUMIFS($L$6:L1195,$B$6:B1195,B1195,$A$6:A1195,"&lt;="&amp;A1195)))</f>
        <v/>
      </c>
      <c r="Q1195" s="44">
        <f>IF(P1195="","",MAX(0,-P1195))</f>
        <v/>
      </c>
      <c r="R1195" s="43">
        <f>IF(B1195="","",IF(L1195="","SEM BASE",IF(P1195="","ESTOQUE NÃO INFORMADO",IF(P1195&lt;0,"RUPTURA PREVISTA",IF(D1195="Sem histórico","USAR DEMANDA INICIAL",IF(D1195="Histórico insuficiente","HISTÓRICO INSUFICIENTE","OK"))))))</f>
        <v/>
      </c>
    </row>
    <row r="1196">
      <c r="A1196" s="42">
        <f>IF(B1196="","",EDATE(EOMONTH('Parâmetros'!$B$2,0)+1,MOD(ROW()-6,12)))</f>
        <v/>
      </c>
      <c r="B1196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96" s="43">
        <f>IF(B1196="","",INDEX('Parâmetros'!$B$18:$B$117,MATCH(B1196,'Parâmetros'!$A$18:$A$117,0)))</f>
        <v/>
      </c>
      <c r="D1196" s="43">
        <f>IF(B1196="","",INDEX('Parâmetros'!$I$18:$I$117,MATCH(B1196,'Parâmetros'!$A$18:$A$117,0)))</f>
        <v/>
      </c>
      <c r="E1196" s="44">
        <f>IF(B1196="","",IF(COUNTIFS('Histórico'!$B$6:$B$305,B1196,'Histórico'!$A$6:$A$305,"&gt;="&amp;EDATE(EOMONTH('Parâmetros'!$B$2,0)+1,-'Parâmetros'!$B$4),'Histórico'!$A$6:$A$305,"&lt;="&amp;'Parâmetros'!$B$2,'Histórico'!$L$6:$L$305,"OK")&gt;='Parâmetros'!$B$11,AVERAGEIFS('Histórico'!$H$6:$H$305,'Histórico'!$B$6:$B$305,B1196,'Histórico'!$A$6:$A$305,"&gt;="&amp;EDATE(EOMONTH('Parâmetros'!$B$2,0)+1,-'Parâmetros'!$B$4),'Histórico'!$A$6:$A$305,"&lt;="&amp;'Parâmetros'!$B$2,'Histórico'!$L$6:$L$305,"OK"),IF(INDEX('Parâmetros'!$G$18:$G$117,MATCH(B1196,'Parâmetros'!$A$18:$A$117,0))="","",INDEX('Parâmetros'!$G$18:$G$117,MATCH(B1196,'Parâmetros'!$A$18:$A$117,0)))))</f>
        <v/>
      </c>
      <c r="F1196" s="45">
        <f>IF(B1196="","",IF(COUNTIFS('Histórico'!$B$6:$B$305,B1196,'Histórico'!$L$6:$L$305,"OK",'Histórico'!$M$6:$M$305,MONTH(A1196),'Histórico'!$A$6:$A$305,"&lt;="&amp;'Parâmetros'!$B$2)&gt;='Parâmetros'!$B$12,MAX('Parâmetros'!$B$13,MIN('Parâmetros'!$B$14,IFERROR(AVERAGEIFS('Histórico'!$H$6:$H$305,'Histórico'!$B$6:$B$305,B1196,'Histórico'!$L$6:$L$305,"OK",'Histórico'!$M$6:$M$305,MONTH(A1196),'Histórico'!$A$6:$A$305,"&lt;="&amp;'Parâmetros'!$B$2)/AVERAGEIFS('Histórico'!$H$6:$H$305,'Histórico'!$B$6:$B$305,B1196,'Histórico'!$L$6:$L$305,"OK",'Histórico'!$A$6:$A$305,"&lt;="&amp;'Parâmetros'!$B$2),1))),1))</f>
        <v/>
      </c>
      <c r="G1196" s="45">
        <f>IF(OR(A1196="",B1196=""),"",MAX(0.1,1+SUMPRODUCT(--('Eventos'!$B$6:$B$105&lt;=EOMONTH(A1196,0)),--('Eventos'!$C$6:$C$105&gt;=A1196),--((('Eventos'!$D$6:$D$105=B1196)+('Eventos'!$D$6:$D$105="TODOS"))&gt;0),--('Eventos'!$G$6:$G$105="Ativo"),--('Eventos'!$I$6:$I$105="OK"),'Eventos'!$F$6:$F$105)))</f>
        <v/>
      </c>
      <c r="H1196" s="44">
        <f>IF(OR(B1196="",E1196=""),"",MAX(0,E1196*F1196*G1196))</f>
        <v/>
      </c>
      <c r="I1196" s="44">
        <f>IF(H1196="","",H1196*'Parâmetros'!$B$6)</f>
        <v/>
      </c>
      <c r="J1196" s="44">
        <f>IF(H1196="","",H1196*'Parâmetros'!$B$7)</f>
        <v/>
      </c>
      <c r="K1196" s="44">
        <f>IF(H1196="","",H1196*'Parâmetros'!$B$8)</f>
        <v/>
      </c>
      <c r="L1196" s="44">
        <f>IF(H1196="","",IF('Parâmetros'!$B$5="Conservador",I1196,IF('Parâmetros'!$B$5="Otimista",K1196,J1196)))</f>
        <v/>
      </c>
      <c r="M1196" s="46">
        <f>IF(B1196="","",IF(COUNTIFS('Histórico'!$B$6:$B$305,B1196,'Histórico'!$J$6:$J$305,"&lt;&gt;")&gt;='Parâmetros'!$B$10,AVERAGEIFS('Histórico'!$K$6:$K$305,'Histórico'!$B$6:$B$305,B1196,'Histórico'!$J$6:$J$305,"&lt;&gt;"),'Parâmetros'!$B$9))</f>
        <v/>
      </c>
      <c r="N1196" s="44">
        <f>IF(L1196="","",MAX(0,L1196*(1-M1196)))</f>
        <v/>
      </c>
      <c r="O1196" s="44">
        <f>IF(L1196="","",L1196*(1+M1196))</f>
        <v/>
      </c>
      <c r="P1196" s="44">
        <f>IF(L1196="","",IF(INDEX('Parâmetros'!$E$18:$E$117,MATCH(B1196,'Parâmetros'!$A$18:$A$117,0))="","",INDEX('Parâmetros'!$E$18:$E$117,MATCH(B1196,'Parâmetros'!$A$18:$A$117,0))+N(INDEX('Parâmetros'!$F$18:$F$117,MATCH(B1196,'Parâmetros'!$A$18:$A$117,0)))-SUMIFS($L$6:L1196,$B$6:B1196,B1196,$A$6:A1196,"&lt;="&amp;A1196)))</f>
        <v/>
      </c>
      <c r="Q1196" s="44">
        <f>IF(P1196="","",MAX(0,-P1196))</f>
        <v/>
      </c>
      <c r="R1196" s="43">
        <f>IF(B1196="","",IF(L1196="","SEM BASE",IF(P1196="","ESTOQUE NÃO INFORMADO",IF(P1196&lt;0,"RUPTURA PREVISTA",IF(D1196="Sem histórico","USAR DEMANDA INICIAL",IF(D1196="Histórico insuficiente","HISTÓRICO INSUFICIENTE","OK"))))))</f>
        <v/>
      </c>
    </row>
    <row r="1197">
      <c r="A1197" s="42">
        <f>IF(B1197="","",EDATE(EOMONTH('Parâmetros'!$B$2,0)+1,MOD(ROW()-6,12)))</f>
        <v/>
      </c>
      <c r="B1197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97" s="43">
        <f>IF(B1197="","",INDEX('Parâmetros'!$B$18:$B$117,MATCH(B1197,'Parâmetros'!$A$18:$A$117,0)))</f>
        <v/>
      </c>
      <c r="D1197" s="43">
        <f>IF(B1197="","",INDEX('Parâmetros'!$I$18:$I$117,MATCH(B1197,'Parâmetros'!$A$18:$A$117,0)))</f>
        <v/>
      </c>
      <c r="E1197" s="44">
        <f>IF(B1197="","",IF(COUNTIFS('Histórico'!$B$6:$B$305,B1197,'Histórico'!$A$6:$A$305,"&gt;="&amp;EDATE(EOMONTH('Parâmetros'!$B$2,0)+1,-'Parâmetros'!$B$4),'Histórico'!$A$6:$A$305,"&lt;="&amp;'Parâmetros'!$B$2,'Histórico'!$L$6:$L$305,"OK")&gt;='Parâmetros'!$B$11,AVERAGEIFS('Histórico'!$H$6:$H$305,'Histórico'!$B$6:$B$305,B1197,'Histórico'!$A$6:$A$305,"&gt;="&amp;EDATE(EOMONTH('Parâmetros'!$B$2,0)+1,-'Parâmetros'!$B$4),'Histórico'!$A$6:$A$305,"&lt;="&amp;'Parâmetros'!$B$2,'Histórico'!$L$6:$L$305,"OK"),IF(INDEX('Parâmetros'!$G$18:$G$117,MATCH(B1197,'Parâmetros'!$A$18:$A$117,0))="","",INDEX('Parâmetros'!$G$18:$G$117,MATCH(B1197,'Parâmetros'!$A$18:$A$117,0)))))</f>
        <v/>
      </c>
      <c r="F1197" s="45">
        <f>IF(B1197="","",IF(COUNTIFS('Histórico'!$B$6:$B$305,B1197,'Histórico'!$L$6:$L$305,"OK",'Histórico'!$M$6:$M$305,MONTH(A1197),'Histórico'!$A$6:$A$305,"&lt;="&amp;'Parâmetros'!$B$2)&gt;='Parâmetros'!$B$12,MAX('Parâmetros'!$B$13,MIN('Parâmetros'!$B$14,IFERROR(AVERAGEIFS('Histórico'!$H$6:$H$305,'Histórico'!$B$6:$B$305,B1197,'Histórico'!$L$6:$L$305,"OK",'Histórico'!$M$6:$M$305,MONTH(A1197),'Histórico'!$A$6:$A$305,"&lt;="&amp;'Parâmetros'!$B$2)/AVERAGEIFS('Histórico'!$H$6:$H$305,'Histórico'!$B$6:$B$305,B1197,'Histórico'!$L$6:$L$305,"OK",'Histórico'!$A$6:$A$305,"&lt;="&amp;'Parâmetros'!$B$2),1))),1))</f>
        <v/>
      </c>
      <c r="G1197" s="45">
        <f>IF(OR(A1197="",B1197=""),"",MAX(0.1,1+SUMPRODUCT(--('Eventos'!$B$6:$B$105&lt;=EOMONTH(A1197,0)),--('Eventos'!$C$6:$C$105&gt;=A1197),--((('Eventos'!$D$6:$D$105=B1197)+('Eventos'!$D$6:$D$105="TODOS"))&gt;0),--('Eventos'!$G$6:$G$105="Ativo"),--('Eventos'!$I$6:$I$105="OK"),'Eventos'!$F$6:$F$105)))</f>
        <v/>
      </c>
      <c r="H1197" s="44">
        <f>IF(OR(B1197="",E1197=""),"",MAX(0,E1197*F1197*G1197))</f>
        <v/>
      </c>
      <c r="I1197" s="44">
        <f>IF(H1197="","",H1197*'Parâmetros'!$B$6)</f>
        <v/>
      </c>
      <c r="J1197" s="44">
        <f>IF(H1197="","",H1197*'Parâmetros'!$B$7)</f>
        <v/>
      </c>
      <c r="K1197" s="44">
        <f>IF(H1197="","",H1197*'Parâmetros'!$B$8)</f>
        <v/>
      </c>
      <c r="L1197" s="44">
        <f>IF(H1197="","",IF('Parâmetros'!$B$5="Conservador",I1197,IF('Parâmetros'!$B$5="Otimista",K1197,J1197)))</f>
        <v/>
      </c>
      <c r="M1197" s="46">
        <f>IF(B1197="","",IF(COUNTIFS('Histórico'!$B$6:$B$305,B1197,'Histórico'!$J$6:$J$305,"&lt;&gt;")&gt;='Parâmetros'!$B$10,AVERAGEIFS('Histórico'!$K$6:$K$305,'Histórico'!$B$6:$B$305,B1197,'Histórico'!$J$6:$J$305,"&lt;&gt;"),'Parâmetros'!$B$9))</f>
        <v/>
      </c>
      <c r="N1197" s="44">
        <f>IF(L1197="","",MAX(0,L1197*(1-M1197)))</f>
        <v/>
      </c>
      <c r="O1197" s="44">
        <f>IF(L1197="","",L1197*(1+M1197))</f>
        <v/>
      </c>
      <c r="P1197" s="44">
        <f>IF(L1197="","",IF(INDEX('Parâmetros'!$E$18:$E$117,MATCH(B1197,'Parâmetros'!$A$18:$A$117,0))="","",INDEX('Parâmetros'!$E$18:$E$117,MATCH(B1197,'Parâmetros'!$A$18:$A$117,0))+N(INDEX('Parâmetros'!$F$18:$F$117,MATCH(B1197,'Parâmetros'!$A$18:$A$117,0)))-SUMIFS($L$6:L1197,$B$6:B1197,B1197,$A$6:A1197,"&lt;="&amp;A1197)))</f>
        <v/>
      </c>
      <c r="Q1197" s="44">
        <f>IF(P1197="","",MAX(0,-P1197))</f>
        <v/>
      </c>
      <c r="R1197" s="43">
        <f>IF(B1197="","",IF(L1197="","SEM BASE",IF(P1197="","ESTOQUE NÃO INFORMADO",IF(P1197&lt;0,"RUPTURA PREVISTA",IF(D1197="Sem histórico","USAR DEMANDA INICIAL",IF(D1197="Histórico insuficiente","HISTÓRICO INSUFICIENTE","OK"))))))</f>
        <v/>
      </c>
    </row>
    <row r="1198">
      <c r="A1198" s="42">
        <f>IF(B1198="","",EDATE(EOMONTH('Parâmetros'!$B$2,0)+1,MOD(ROW()-6,12)))</f>
        <v/>
      </c>
      <c r="B1198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98" s="43">
        <f>IF(B1198="","",INDEX('Parâmetros'!$B$18:$B$117,MATCH(B1198,'Parâmetros'!$A$18:$A$117,0)))</f>
        <v/>
      </c>
      <c r="D1198" s="43">
        <f>IF(B1198="","",INDEX('Parâmetros'!$I$18:$I$117,MATCH(B1198,'Parâmetros'!$A$18:$A$117,0)))</f>
        <v/>
      </c>
      <c r="E1198" s="44">
        <f>IF(B1198="","",IF(COUNTIFS('Histórico'!$B$6:$B$305,B1198,'Histórico'!$A$6:$A$305,"&gt;="&amp;EDATE(EOMONTH('Parâmetros'!$B$2,0)+1,-'Parâmetros'!$B$4),'Histórico'!$A$6:$A$305,"&lt;="&amp;'Parâmetros'!$B$2,'Histórico'!$L$6:$L$305,"OK")&gt;='Parâmetros'!$B$11,AVERAGEIFS('Histórico'!$H$6:$H$305,'Histórico'!$B$6:$B$305,B1198,'Histórico'!$A$6:$A$305,"&gt;="&amp;EDATE(EOMONTH('Parâmetros'!$B$2,0)+1,-'Parâmetros'!$B$4),'Histórico'!$A$6:$A$305,"&lt;="&amp;'Parâmetros'!$B$2,'Histórico'!$L$6:$L$305,"OK"),IF(INDEX('Parâmetros'!$G$18:$G$117,MATCH(B1198,'Parâmetros'!$A$18:$A$117,0))="","",INDEX('Parâmetros'!$G$18:$G$117,MATCH(B1198,'Parâmetros'!$A$18:$A$117,0)))))</f>
        <v/>
      </c>
      <c r="F1198" s="45">
        <f>IF(B1198="","",IF(COUNTIFS('Histórico'!$B$6:$B$305,B1198,'Histórico'!$L$6:$L$305,"OK",'Histórico'!$M$6:$M$305,MONTH(A1198),'Histórico'!$A$6:$A$305,"&lt;="&amp;'Parâmetros'!$B$2)&gt;='Parâmetros'!$B$12,MAX('Parâmetros'!$B$13,MIN('Parâmetros'!$B$14,IFERROR(AVERAGEIFS('Histórico'!$H$6:$H$305,'Histórico'!$B$6:$B$305,B1198,'Histórico'!$L$6:$L$305,"OK",'Histórico'!$M$6:$M$305,MONTH(A1198),'Histórico'!$A$6:$A$305,"&lt;="&amp;'Parâmetros'!$B$2)/AVERAGEIFS('Histórico'!$H$6:$H$305,'Histórico'!$B$6:$B$305,B1198,'Histórico'!$L$6:$L$305,"OK",'Histórico'!$A$6:$A$305,"&lt;="&amp;'Parâmetros'!$B$2),1))),1))</f>
        <v/>
      </c>
      <c r="G1198" s="45">
        <f>IF(OR(A1198="",B1198=""),"",MAX(0.1,1+SUMPRODUCT(--('Eventos'!$B$6:$B$105&lt;=EOMONTH(A1198,0)),--('Eventos'!$C$6:$C$105&gt;=A1198),--((('Eventos'!$D$6:$D$105=B1198)+('Eventos'!$D$6:$D$105="TODOS"))&gt;0),--('Eventos'!$G$6:$G$105="Ativo"),--('Eventos'!$I$6:$I$105="OK"),'Eventos'!$F$6:$F$105)))</f>
        <v/>
      </c>
      <c r="H1198" s="44">
        <f>IF(OR(B1198="",E1198=""),"",MAX(0,E1198*F1198*G1198))</f>
        <v/>
      </c>
      <c r="I1198" s="44">
        <f>IF(H1198="","",H1198*'Parâmetros'!$B$6)</f>
        <v/>
      </c>
      <c r="J1198" s="44">
        <f>IF(H1198="","",H1198*'Parâmetros'!$B$7)</f>
        <v/>
      </c>
      <c r="K1198" s="44">
        <f>IF(H1198="","",H1198*'Parâmetros'!$B$8)</f>
        <v/>
      </c>
      <c r="L1198" s="44">
        <f>IF(H1198="","",IF('Parâmetros'!$B$5="Conservador",I1198,IF('Parâmetros'!$B$5="Otimista",K1198,J1198)))</f>
        <v/>
      </c>
      <c r="M1198" s="46">
        <f>IF(B1198="","",IF(COUNTIFS('Histórico'!$B$6:$B$305,B1198,'Histórico'!$J$6:$J$305,"&lt;&gt;")&gt;='Parâmetros'!$B$10,AVERAGEIFS('Histórico'!$K$6:$K$305,'Histórico'!$B$6:$B$305,B1198,'Histórico'!$J$6:$J$305,"&lt;&gt;"),'Parâmetros'!$B$9))</f>
        <v/>
      </c>
      <c r="N1198" s="44">
        <f>IF(L1198="","",MAX(0,L1198*(1-M1198)))</f>
        <v/>
      </c>
      <c r="O1198" s="44">
        <f>IF(L1198="","",L1198*(1+M1198))</f>
        <v/>
      </c>
      <c r="P1198" s="44">
        <f>IF(L1198="","",IF(INDEX('Parâmetros'!$E$18:$E$117,MATCH(B1198,'Parâmetros'!$A$18:$A$117,0))="","",INDEX('Parâmetros'!$E$18:$E$117,MATCH(B1198,'Parâmetros'!$A$18:$A$117,0))+N(INDEX('Parâmetros'!$F$18:$F$117,MATCH(B1198,'Parâmetros'!$A$18:$A$117,0)))-SUMIFS($L$6:L1198,$B$6:B1198,B1198,$A$6:A1198,"&lt;="&amp;A1198)))</f>
        <v/>
      </c>
      <c r="Q1198" s="44">
        <f>IF(P1198="","",MAX(0,-P1198))</f>
        <v/>
      </c>
      <c r="R1198" s="43">
        <f>IF(B1198="","",IF(L1198="","SEM BASE",IF(P1198="","ESTOQUE NÃO INFORMADO",IF(P1198&lt;0,"RUPTURA PREVISTA",IF(D1198="Sem histórico","USAR DEMANDA INICIAL",IF(D1198="Histórico insuficiente","HISTÓRICO INSUFICIENTE","OK"))))))</f>
        <v/>
      </c>
    </row>
    <row r="1199">
      <c r="A1199" s="42">
        <f>IF(B1199="","",EDATE(EOMONTH('Parâmetros'!$B$2,0)+1,MOD(ROW()-6,12)))</f>
        <v/>
      </c>
      <c r="B1199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199" s="43">
        <f>IF(B1199="","",INDEX('Parâmetros'!$B$18:$B$117,MATCH(B1199,'Parâmetros'!$A$18:$A$117,0)))</f>
        <v/>
      </c>
      <c r="D1199" s="43">
        <f>IF(B1199="","",INDEX('Parâmetros'!$I$18:$I$117,MATCH(B1199,'Parâmetros'!$A$18:$A$117,0)))</f>
        <v/>
      </c>
      <c r="E1199" s="44">
        <f>IF(B1199="","",IF(COUNTIFS('Histórico'!$B$6:$B$305,B1199,'Histórico'!$A$6:$A$305,"&gt;="&amp;EDATE(EOMONTH('Parâmetros'!$B$2,0)+1,-'Parâmetros'!$B$4),'Histórico'!$A$6:$A$305,"&lt;="&amp;'Parâmetros'!$B$2,'Histórico'!$L$6:$L$305,"OK")&gt;='Parâmetros'!$B$11,AVERAGEIFS('Histórico'!$H$6:$H$305,'Histórico'!$B$6:$B$305,B1199,'Histórico'!$A$6:$A$305,"&gt;="&amp;EDATE(EOMONTH('Parâmetros'!$B$2,0)+1,-'Parâmetros'!$B$4),'Histórico'!$A$6:$A$305,"&lt;="&amp;'Parâmetros'!$B$2,'Histórico'!$L$6:$L$305,"OK"),IF(INDEX('Parâmetros'!$G$18:$G$117,MATCH(B1199,'Parâmetros'!$A$18:$A$117,0))="","",INDEX('Parâmetros'!$G$18:$G$117,MATCH(B1199,'Parâmetros'!$A$18:$A$117,0)))))</f>
        <v/>
      </c>
      <c r="F1199" s="45">
        <f>IF(B1199="","",IF(COUNTIFS('Histórico'!$B$6:$B$305,B1199,'Histórico'!$L$6:$L$305,"OK",'Histórico'!$M$6:$M$305,MONTH(A1199),'Histórico'!$A$6:$A$305,"&lt;="&amp;'Parâmetros'!$B$2)&gt;='Parâmetros'!$B$12,MAX('Parâmetros'!$B$13,MIN('Parâmetros'!$B$14,IFERROR(AVERAGEIFS('Histórico'!$H$6:$H$305,'Histórico'!$B$6:$B$305,B1199,'Histórico'!$L$6:$L$305,"OK",'Histórico'!$M$6:$M$305,MONTH(A1199),'Histórico'!$A$6:$A$305,"&lt;="&amp;'Parâmetros'!$B$2)/AVERAGEIFS('Histórico'!$H$6:$H$305,'Histórico'!$B$6:$B$305,B1199,'Histórico'!$L$6:$L$305,"OK",'Histórico'!$A$6:$A$305,"&lt;="&amp;'Parâmetros'!$B$2),1))),1))</f>
        <v/>
      </c>
      <c r="G1199" s="45">
        <f>IF(OR(A1199="",B1199=""),"",MAX(0.1,1+SUMPRODUCT(--('Eventos'!$B$6:$B$105&lt;=EOMONTH(A1199,0)),--('Eventos'!$C$6:$C$105&gt;=A1199),--((('Eventos'!$D$6:$D$105=B1199)+('Eventos'!$D$6:$D$105="TODOS"))&gt;0),--('Eventos'!$G$6:$G$105="Ativo"),--('Eventos'!$I$6:$I$105="OK"),'Eventos'!$F$6:$F$105)))</f>
        <v/>
      </c>
      <c r="H1199" s="44">
        <f>IF(OR(B1199="",E1199=""),"",MAX(0,E1199*F1199*G1199))</f>
        <v/>
      </c>
      <c r="I1199" s="44">
        <f>IF(H1199="","",H1199*'Parâmetros'!$B$6)</f>
        <v/>
      </c>
      <c r="J1199" s="44">
        <f>IF(H1199="","",H1199*'Parâmetros'!$B$7)</f>
        <v/>
      </c>
      <c r="K1199" s="44">
        <f>IF(H1199="","",H1199*'Parâmetros'!$B$8)</f>
        <v/>
      </c>
      <c r="L1199" s="44">
        <f>IF(H1199="","",IF('Parâmetros'!$B$5="Conservador",I1199,IF('Parâmetros'!$B$5="Otimista",K1199,J1199)))</f>
        <v/>
      </c>
      <c r="M1199" s="46">
        <f>IF(B1199="","",IF(COUNTIFS('Histórico'!$B$6:$B$305,B1199,'Histórico'!$J$6:$J$305,"&lt;&gt;")&gt;='Parâmetros'!$B$10,AVERAGEIFS('Histórico'!$K$6:$K$305,'Histórico'!$B$6:$B$305,B1199,'Histórico'!$J$6:$J$305,"&lt;&gt;"),'Parâmetros'!$B$9))</f>
        <v/>
      </c>
      <c r="N1199" s="44">
        <f>IF(L1199="","",MAX(0,L1199*(1-M1199)))</f>
        <v/>
      </c>
      <c r="O1199" s="44">
        <f>IF(L1199="","",L1199*(1+M1199))</f>
        <v/>
      </c>
      <c r="P1199" s="44">
        <f>IF(L1199="","",IF(INDEX('Parâmetros'!$E$18:$E$117,MATCH(B1199,'Parâmetros'!$A$18:$A$117,0))="","",INDEX('Parâmetros'!$E$18:$E$117,MATCH(B1199,'Parâmetros'!$A$18:$A$117,0))+N(INDEX('Parâmetros'!$F$18:$F$117,MATCH(B1199,'Parâmetros'!$A$18:$A$117,0)))-SUMIFS($L$6:L1199,$B$6:B1199,B1199,$A$6:A1199,"&lt;="&amp;A1199)))</f>
        <v/>
      </c>
      <c r="Q1199" s="44">
        <f>IF(P1199="","",MAX(0,-P1199))</f>
        <v/>
      </c>
      <c r="R1199" s="43">
        <f>IF(B1199="","",IF(L1199="","SEM BASE",IF(P1199="","ESTOQUE NÃO INFORMADO",IF(P1199&lt;0,"RUPTURA PREVISTA",IF(D1199="Sem histórico","USAR DEMANDA INICIAL",IF(D1199="Histórico insuficiente","HISTÓRICO INSUFICIENTE","OK"))))))</f>
        <v/>
      </c>
    </row>
    <row r="1200">
      <c r="A1200" s="42">
        <f>IF(B1200="","",EDATE(EOMONTH('Parâmetros'!$B$2,0)+1,MOD(ROW()-6,12)))</f>
        <v/>
      </c>
      <c r="B1200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00" s="43">
        <f>IF(B1200="","",INDEX('Parâmetros'!$B$18:$B$117,MATCH(B1200,'Parâmetros'!$A$18:$A$117,0)))</f>
        <v/>
      </c>
      <c r="D1200" s="43">
        <f>IF(B1200="","",INDEX('Parâmetros'!$I$18:$I$117,MATCH(B1200,'Parâmetros'!$A$18:$A$117,0)))</f>
        <v/>
      </c>
      <c r="E1200" s="44">
        <f>IF(B1200="","",IF(COUNTIFS('Histórico'!$B$6:$B$305,B1200,'Histórico'!$A$6:$A$305,"&gt;="&amp;EDATE(EOMONTH('Parâmetros'!$B$2,0)+1,-'Parâmetros'!$B$4),'Histórico'!$A$6:$A$305,"&lt;="&amp;'Parâmetros'!$B$2,'Histórico'!$L$6:$L$305,"OK")&gt;='Parâmetros'!$B$11,AVERAGEIFS('Histórico'!$H$6:$H$305,'Histórico'!$B$6:$B$305,B1200,'Histórico'!$A$6:$A$305,"&gt;="&amp;EDATE(EOMONTH('Parâmetros'!$B$2,0)+1,-'Parâmetros'!$B$4),'Histórico'!$A$6:$A$305,"&lt;="&amp;'Parâmetros'!$B$2,'Histórico'!$L$6:$L$305,"OK"),IF(INDEX('Parâmetros'!$G$18:$G$117,MATCH(B1200,'Parâmetros'!$A$18:$A$117,0))="","",INDEX('Parâmetros'!$G$18:$G$117,MATCH(B1200,'Parâmetros'!$A$18:$A$117,0)))))</f>
        <v/>
      </c>
      <c r="F1200" s="45">
        <f>IF(B1200="","",IF(COUNTIFS('Histórico'!$B$6:$B$305,B1200,'Histórico'!$L$6:$L$305,"OK",'Histórico'!$M$6:$M$305,MONTH(A1200),'Histórico'!$A$6:$A$305,"&lt;="&amp;'Parâmetros'!$B$2)&gt;='Parâmetros'!$B$12,MAX('Parâmetros'!$B$13,MIN('Parâmetros'!$B$14,IFERROR(AVERAGEIFS('Histórico'!$H$6:$H$305,'Histórico'!$B$6:$B$305,B1200,'Histórico'!$L$6:$L$305,"OK",'Histórico'!$M$6:$M$305,MONTH(A1200),'Histórico'!$A$6:$A$305,"&lt;="&amp;'Parâmetros'!$B$2)/AVERAGEIFS('Histórico'!$H$6:$H$305,'Histórico'!$B$6:$B$305,B1200,'Histórico'!$L$6:$L$305,"OK",'Histórico'!$A$6:$A$305,"&lt;="&amp;'Parâmetros'!$B$2),1))),1))</f>
        <v/>
      </c>
      <c r="G1200" s="45">
        <f>IF(OR(A1200="",B1200=""),"",MAX(0.1,1+SUMPRODUCT(--('Eventos'!$B$6:$B$105&lt;=EOMONTH(A1200,0)),--('Eventos'!$C$6:$C$105&gt;=A1200),--((('Eventos'!$D$6:$D$105=B1200)+('Eventos'!$D$6:$D$105="TODOS"))&gt;0),--('Eventos'!$G$6:$G$105="Ativo"),--('Eventos'!$I$6:$I$105="OK"),'Eventos'!$F$6:$F$105)))</f>
        <v/>
      </c>
      <c r="H1200" s="44">
        <f>IF(OR(B1200="",E1200=""),"",MAX(0,E1200*F1200*G1200))</f>
        <v/>
      </c>
      <c r="I1200" s="44">
        <f>IF(H1200="","",H1200*'Parâmetros'!$B$6)</f>
        <v/>
      </c>
      <c r="J1200" s="44">
        <f>IF(H1200="","",H1200*'Parâmetros'!$B$7)</f>
        <v/>
      </c>
      <c r="K1200" s="44">
        <f>IF(H1200="","",H1200*'Parâmetros'!$B$8)</f>
        <v/>
      </c>
      <c r="L1200" s="44">
        <f>IF(H1200="","",IF('Parâmetros'!$B$5="Conservador",I1200,IF('Parâmetros'!$B$5="Otimista",K1200,J1200)))</f>
        <v/>
      </c>
      <c r="M1200" s="46">
        <f>IF(B1200="","",IF(COUNTIFS('Histórico'!$B$6:$B$305,B1200,'Histórico'!$J$6:$J$305,"&lt;&gt;")&gt;='Parâmetros'!$B$10,AVERAGEIFS('Histórico'!$K$6:$K$305,'Histórico'!$B$6:$B$305,B1200,'Histórico'!$J$6:$J$305,"&lt;&gt;"),'Parâmetros'!$B$9))</f>
        <v/>
      </c>
      <c r="N1200" s="44">
        <f>IF(L1200="","",MAX(0,L1200*(1-M1200)))</f>
        <v/>
      </c>
      <c r="O1200" s="44">
        <f>IF(L1200="","",L1200*(1+M1200))</f>
        <v/>
      </c>
      <c r="P1200" s="44">
        <f>IF(L1200="","",IF(INDEX('Parâmetros'!$E$18:$E$117,MATCH(B1200,'Parâmetros'!$A$18:$A$117,0))="","",INDEX('Parâmetros'!$E$18:$E$117,MATCH(B1200,'Parâmetros'!$A$18:$A$117,0))+N(INDEX('Parâmetros'!$F$18:$F$117,MATCH(B1200,'Parâmetros'!$A$18:$A$117,0)))-SUMIFS($L$6:L1200,$B$6:B1200,B1200,$A$6:A1200,"&lt;="&amp;A1200)))</f>
        <v/>
      </c>
      <c r="Q1200" s="44">
        <f>IF(P1200="","",MAX(0,-P1200))</f>
        <v/>
      </c>
      <c r="R1200" s="43">
        <f>IF(B1200="","",IF(L1200="","SEM BASE",IF(P1200="","ESTOQUE NÃO INFORMADO",IF(P1200&lt;0,"RUPTURA PREVISTA",IF(D1200="Sem histórico","USAR DEMANDA INICIAL",IF(D1200="Histórico insuficiente","HISTÓRICO INSUFICIENTE","OK"))))))</f>
        <v/>
      </c>
    </row>
    <row r="1201">
      <c r="A1201" s="42">
        <f>IF(B1201="","",EDATE(EOMONTH('Parâmetros'!$B$2,0)+1,MOD(ROW()-6,12)))</f>
        <v/>
      </c>
      <c r="B1201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01" s="43">
        <f>IF(B1201="","",INDEX('Parâmetros'!$B$18:$B$117,MATCH(B1201,'Parâmetros'!$A$18:$A$117,0)))</f>
        <v/>
      </c>
      <c r="D1201" s="43">
        <f>IF(B1201="","",INDEX('Parâmetros'!$I$18:$I$117,MATCH(B1201,'Parâmetros'!$A$18:$A$117,0)))</f>
        <v/>
      </c>
      <c r="E1201" s="44">
        <f>IF(B1201="","",IF(COUNTIFS('Histórico'!$B$6:$B$305,B1201,'Histórico'!$A$6:$A$305,"&gt;="&amp;EDATE(EOMONTH('Parâmetros'!$B$2,0)+1,-'Parâmetros'!$B$4),'Histórico'!$A$6:$A$305,"&lt;="&amp;'Parâmetros'!$B$2,'Histórico'!$L$6:$L$305,"OK")&gt;='Parâmetros'!$B$11,AVERAGEIFS('Histórico'!$H$6:$H$305,'Histórico'!$B$6:$B$305,B1201,'Histórico'!$A$6:$A$305,"&gt;="&amp;EDATE(EOMONTH('Parâmetros'!$B$2,0)+1,-'Parâmetros'!$B$4),'Histórico'!$A$6:$A$305,"&lt;="&amp;'Parâmetros'!$B$2,'Histórico'!$L$6:$L$305,"OK"),IF(INDEX('Parâmetros'!$G$18:$G$117,MATCH(B1201,'Parâmetros'!$A$18:$A$117,0))="","",INDEX('Parâmetros'!$G$18:$G$117,MATCH(B1201,'Parâmetros'!$A$18:$A$117,0)))))</f>
        <v/>
      </c>
      <c r="F1201" s="45">
        <f>IF(B1201="","",IF(COUNTIFS('Histórico'!$B$6:$B$305,B1201,'Histórico'!$L$6:$L$305,"OK",'Histórico'!$M$6:$M$305,MONTH(A1201),'Histórico'!$A$6:$A$305,"&lt;="&amp;'Parâmetros'!$B$2)&gt;='Parâmetros'!$B$12,MAX('Parâmetros'!$B$13,MIN('Parâmetros'!$B$14,IFERROR(AVERAGEIFS('Histórico'!$H$6:$H$305,'Histórico'!$B$6:$B$305,B1201,'Histórico'!$L$6:$L$305,"OK",'Histórico'!$M$6:$M$305,MONTH(A1201),'Histórico'!$A$6:$A$305,"&lt;="&amp;'Parâmetros'!$B$2)/AVERAGEIFS('Histórico'!$H$6:$H$305,'Histórico'!$B$6:$B$305,B1201,'Histórico'!$L$6:$L$305,"OK",'Histórico'!$A$6:$A$305,"&lt;="&amp;'Parâmetros'!$B$2),1))),1))</f>
        <v/>
      </c>
      <c r="G1201" s="45">
        <f>IF(OR(A1201="",B1201=""),"",MAX(0.1,1+SUMPRODUCT(--('Eventos'!$B$6:$B$105&lt;=EOMONTH(A1201,0)),--('Eventos'!$C$6:$C$105&gt;=A1201),--((('Eventos'!$D$6:$D$105=B1201)+('Eventos'!$D$6:$D$105="TODOS"))&gt;0),--('Eventos'!$G$6:$G$105="Ativo"),--('Eventos'!$I$6:$I$105="OK"),'Eventos'!$F$6:$F$105)))</f>
        <v/>
      </c>
      <c r="H1201" s="44">
        <f>IF(OR(B1201="",E1201=""),"",MAX(0,E1201*F1201*G1201))</f>
        <v/>
      </c>
      <c r="I1201" s="44">
        <f>IF(H1201="","",H1201*'Parâmetros'!$B$6)</f>
        <v/>
      </c>
      <c r="J1201" s="44">
        <f>IF(H1201="","",H1201*'Parâmetros'!$B$7)</f>
        <v/>
      </c>
      <c r="K1201" s="44">
        <f>IF(H1201="","",H1201*'Parâmetros'!$B$8)</f>
        <v/>
      </c>
      <c r="L1201" s="44">
        <f>IF(H1201="","",IF('Parâmetros'!$B$5="Conservador",I1201,IF('Parâmetros'!$B$5="Otimista",K1201,J1201)))</f>
        <v/>
      </c>
      <c r="M1201" s="46">
        <f>IF(B1201="","",IF(COUNTIFS('Histórico'!$B$6:$B$305,B1201,'Histórico'!$J$6:$J$305,"&lt;&gt;")&gt;='Parâmetros'!$B$10,AVERAGEIFS('Histórico'!$K$6:$K$305,'Histórico'!$B$6:$B$305,B1201,'Histórico'!$J$6:$J$305,"&lt;&gt;"),'Parâmetros'!$B$9))</f>
        <v/>
      </c>
      <c r="N1201" s="44">
        <f>IF(L1201="","",MAX(0,L1201*(1-M1201)))</f>
        <v/>
      </c>
      <c r="O1201" s="44">
        <f>IF(L1201="","",L1201*(1+M1201))</f>
        <v/>
      </c>
      <c r="P1201" s="44">
        <f>IF(L1201="","",IF(INDEX('Parâmetros'!$E$18:$E$117,MATCH(B1201,'Parâmetros'!$A$18:$A$117,0))="","",INDEX('Parâmetros'!$E$18:$E$117,MATCH(B1201,'Parâmetros'!$A$18:$A$117,0))+N(INDEX('Parâmetros'!$F$18:$F$117,MATCH(B1201,'Parâmetros'!$A$18:$A$117,0)))-SUMIFS($L$6:L1201,$B$6:B1201,B1201,$A$6:A1201,"&lt;="&amp;A1201)))</f>
        <v/>
      </c>
      <c r="Q1201" s="44">
        <f>IF(P1201="","",MAX(0,-P1201))</f>
        <v/>
      </c>
      <c r="R1201" s="43">
        <f>IF(B1201="","",IF(L1201="","SEM BASE",IF(P1201="","ESTOQUE NÃO INFORMADO",IF(P1201&lt;0,"RUPTURA PREVISTA",IF(D1201="Sem histórico","USAR DEMANDA INICIAL",IF(D1201="Histórico insuficiente","HISTÓRICO INSUFICIENTE","OK"))))))</f>
        <v/>
      </c>
    </row>
    <row r="1202">
      <c r="A1202" s="42">
        <f>IF(B1202="","",EDATE(EOMONTH('Parâmetros'!$B$2,0)+1,MOD(ROW()-6,12)))</f>
        <v/>
      </c>
      <c r="B1202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02" s="43">
        <f>IF(B1202="","",INDEX('Parâmetros'!$B$18:$B$117,MATCH(B1202,'Parâmetros'!$A$18:$A$117,0)))</f>
        <v/>
      </c>
      <c r="D1202" s="43">
        <f>IF(B1202="","",INDEX('Parâmetros'!$I$18:$I$117,MATCH(B1202,'Parâmetros'!$A$18:$A$117,0)))</f>
        <v/>
      </c>
      <c r="E1202" s="44">
        <f>IF(B1202="","",IF(COUNTIFS('Histórico'!$B$6:$B$305,B1202,'Histórico'!$A$6:$A$305,"&gt;="&amp;EDATE(EOMONTH('Parâmetros'!$B$2,0)+1,-'Parâmetros'!$B$4),'Histórico'!$A$6:$A$305,"&lt;="&amp;'Parâmetros'!$B$2,'Histórico'!$L$6:$L$305,"OK")&gt;='Parâmetros'!$B$11,AVERAGEIFS('Histórico'!$H$6:$H$305,'Histórico'!$B$6:$B$305,B1202,'Histórico'!$A$6:$A$305,"&gt;="&amp;EDATE(EOMONTH('Parâmetros'!$B$2,0)+1,-'Parâmetros'!$B$4),'Histórico'!$A$6:$A$305,"&lt;="&amp;'Parâmetros'!$B$2,'Histórico'!$L$6:$L$305,"OK"),IF(INDEX('Parâmetros'!$G$18:$G$117,MATCH(B1202,'Parâmetros'!$A$18:$A$117,0))="","",INDEX('Parâmetros'!$G$18:$G$117,MATCH(B1202,'Parâmetros'!$A$18:$A$117,0)))))</f>
        <v/>
      </c>
      <c r="F1202" s="45">
        <f>IF(B1202="","",IF(COUNTIFS('Histórico'!$B$6:$B$305,B1202,'Histórico'!$L$6:$L$305,"OK",'Histórico'!$M$6:$M$305,MONTH(A1202),'Histórico'!$A$6:$A$305,"&lt;="&amp;'Parâmetros'!$B$2)&gt;='Parâmetros'!$B$12,MAX('Parâmetros'!$B$13,MIN('Parâmetros'!$B$14,IFERROR(AVERAGEIFS('Histórico'!$H$6:$H$305,'Histórico'!$B$6:$B$305,B1202,'Histórico'!$L$6:$L$305,"OK",'Histórico'!$M$6:$M$305,MONTH(A1202),'Histórico'!$A$6:$A$305,"&lt;="&amp;'Parâmetros'!$B$2)/AVERAGEIFS('Histórico'!$H$6:$H$305,'Histórico'!$B$6:$B$305,B1202,'Histórico'!$L$6:$L$305,"OK",'Histórico'!$A$6:$A$305,"&lt;="&amp;'Parâmetros'!$B$2),1))),1))</f>
        <v/>
      </c>
      <c r="G1202" s="45">
        <f>IF(OR(A1202="",B1202=""),"",MAX(0.1,1+SUMPRODUCT(--('Eventos'!$B$6:$B$105&lt;=EOMONTH(A1202,0)),--('Eventos'!$C$6:$C$105&gt;=A1202),--((('Eventos'!$D$6:$D$105=B1202)+('Eventos'!$D$6:$D$105="TODOS"))&gt;0),--('Eventos'!$G$6:$G$105="Ativo"),--('Eventos'!$I$6:$I$105="OK"),'Eventos'!$F$6:$F$105)))</f>
        <v/>
      </c>
      <c r="H1202" s="44">
        <f>IF(OR(B1202="",E1202=""),"",MAX(0,E1202*F1202*G1202))</f>
        <v/>
      </c>
      <c r="I1202" s="44">
        <f>IF(H1202="","",H1202*'Parâmetros'!$B$6)</f>
        <v/>
      </c>
      <c r="J1202" s="44">
        <f>IF(H1202="","",H1202*'Parâmetros'!$B$7)</f>
        <v/>
      </c>
      <c r="K1202" s="44">
        <f>IF(H1202="","",H1202*'Parâmetros'!$B$8)</f>
        <v/>
      </c>
      <c r="L1202" s="44">
        <f>IF(H1202="","",IF('Parâmetros'!$B$5="Conservador",I1202,IF('Parâmetros'!$B$5="Otimista",K1202,J1202)))</f>
        <v/>
      </c>
      <c r="M1202" s="46">
        <f>IF(B1202="","",IF(COUNTIFS('Histórico'!$B$6:$B$305,B1202,'Histórico'!$J$6:$J$305,"&lt;&gt;")&gt;='Parâmetros'!$B$10,AVERAGEIFS('Histórico'!$K$6:$K$305,'Histórico'!$B$6:$B$305,B1202,'Histórico'!$J$6:$J$305,"&lt;&gt;"),'Parâmetros'!$B$9))</f>
        <v/>
      </c>
      <c r="N1202" s="44">
        <f>IF(L1202="","",MAX(0,L1202*(1-M1202)))</f>
        <v/>
      </c>
      <c r="O1202" s="44">
        <f>IF(L1202="","",L1202*(1+M1202))</f>
        <v/>
      </c>
      <c r="P1202" s="44">
        <f>IF(L1202="","",IF(INDEX('Parâmetros'!$E$18:$E$117,MATCH(B1202,'Parâmetros'!$A$18:$A$117,0))="","",INDEX('Parâmetros'!$E$18:$E$117,MATCH(B1202,'Parâmetros'!$A$18:$A$117,0))+N(INDEX('Parâmetros'!$F$18:$F$117,MATCH(B1202,'Parâmetros'!$A$18:$A$117,0)))-SUMIFS($L$6:L1202,$B$6:B1202,B1202,$A$6:A1202,"&lt;="&amp;A1202)))</f>
        <v/>
      </c>
      <c r="Q1202" s="44">
        <f>IF(P1202="","",MAX(0,-P1202))</f>
        <v/>
      </c>
      <c r="R1202" s="43">
        <f>IF(B1202="","",IF(L1202="","SEM BASE",IF(P1202="","ESTOQUE NÃO INFORMADO",IF(P1202&lt;0,"RUPTURA PREVISTA",IF(D1202="Sem histórico","USAR DEMANDA INICIAL",IF(D1202="Histórico insuficiente","HISTÓRICO INSUFICIENTE","OK"))))))</f>
        <v/>
      </c>
    </row>
    <row r="1203">
      <c r="A1203" s="42">
        <f>IF(B1203="","",EDATE(EOMONTH('Parâmetros'!$B$2,0)+1,MOD(ROW()-6,12)))</f>
        <v/>
      </c>
      <c r="B1203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03" s="43">
        <f>IF(B1203="","",INDEX('Parâmetros'!$B$18:$B$117,MATCH(B1203,'Parâmetros'!$A$18:$A$117,0)))</f>
        <v/>
      </c>
      <c r="D1203" s="43">
        <f>IF(B1203="","",INDEX('Parâmetros'!$I$18:$I$117,MATCH(B1203,'Parâmetros'!$A$18:$A$117,0)))</f>
        <v/>
      </c>
      <c r="E1203" s="44">
        <f>IF(B1203="","",IF(COUNTIFS('Histórico'!$B$6:$B$305,B1203,'Histórico'!$A$6:$A$305,"&gt;="&amp;EDATE(EOMONTH('Parâmetros'!$B$2,0)+1,-'Parâmetros'!$B$4),'Histórico'!$A$6:$A$305,"&lt;="&amp;'Parâmetros'!$B$2,'Histórico'!$L$6:$L$305,"OK")&gt;='Parâmetros'!$B$11,AVERAGEIFS('Histórico'!$H$6:$H$305,'Histórico'!$B$6:$B$305,B1203,'Histórico'!$A$6:$A$305,"&gt;="&amp;EDATE(EOMONTH('Parâmetros'!$B$2,0)+1,-'Parâmetros'!$B$4),'Histórico'!$A$6:$A$305,"&lt;="&amp;'Parâmetros'!$B$2,'Histórico'!$L$6:$L$305,"OK"),IF(INDEX('Parâmetros'!$G$18:$G$117,MATCH(B1203,'Parâmetros'!$A$18:$A$117,0))="","",INDEX('Parâmetros'!$G$18:$G$117,MATCH(B1203,'Parâmetros'!$A$18:$A$117,0)))))</f>
        <v/>
      </c>
      <c r="F1203" s="45">
        <f>IF(B1203="","",IF(COUNTIFS('Histórico'!$B$6:$B$305,B1203,'Histórico'!$L$6:$L$305,"OK",'Histórico'!$M$6:$M$305,MONTH(A1203),'Histórico'!$A$6:$A$305,"&lt;="&amp;'Parâmetros'!$B$2)&gt;='Parâmetros'!$B$12,MAX('Parâmetros'!$B$13,MIN('Parâmetros'!$B$14,IFERROR(AVERAGEIFS('Histórico'!$H$6:$H$305,'Histórico'!$B$6:$B$305,B1203,'Histórico'!$L$6:$L$305,"OK",'Histórico'!$M$6:$M$305,MONTH(A1203),'Histórico'!$A$6:$A$305,"&lt;="&amp;'Parâmetros'!$B$2)/AVERAGEIFS('Histórico'!$H$6:$H$305,'Histórico'!$B$6:$B$305,B1203,'Histórico'!$L$6:$L$305,"OK",'Histórico'!$A$6:$A$305,"&lt;="&amp;'Parâmetros'!$B$2),1))),1))</f>
        <v/>
      </c>
      <c r="G1203" s="45">
        <f>IF(OR(A1203="",B1203=""),"",MAX(0.1,1+SUMPRODUCT(--('Eventos'!$B$6:$B$105&lt;=EOMONTH(A1203,0)),--('Eventos'!$C$6:$C$105&gt;=A1203),--((('Eventos'!$D$6:$D$105=B1203)+('Eventos'!$D$6:$D$105="TODOS"))&gt;0),--('Eventos'!$G$6:$G$105="Ativo"),--('Eventos'!$I$6:$I$105="OK"),'Eventos'!$F$6:$F$105)))</f>
        <v/>
      </c>
      <c r="H1203" s="44">
        <f>IF(OR(B1203="",E1203=""),"",MAX(0,E1203*F1203*G1203))</f>
        <v/>
      </c>
      <c r="I1203" s="44">
        <f>IF(H1203="","",H1203*'Parâmetros'!$B$6)</f>
        <v/>
      </c>
      <c r="J1203" s="44">
        <f>IF(H1203="","",H1203*'Parâmetros'!$B$7)</f>
        <v/>
      </c>
      <c r="K1203" s="44">
        <f>IF(H1203="","",H1203*'Parâmetros'!$B$8)</f>
        <v/>
      </c>
      <c r="L1203" s="44">
        <f>IF(H1203="","",IF('Parâmetros'!$B$5="Conservador",I1203,IF('Parâmetros'!$B$5="Otimista",K1203,J1203)))</f>
        <v/>
      </c>
      <c r="M1203" s="46">
        <f>IF(B1203="","",IF(COUNTIFS('Histórico'!$B$6:$B$305,B1203,'Histórico'!$J$6:$J$305,"&lt;&gt;")&gt;='Parâmetros'!$B$10,AVERAGEIFS('Histórico'!$K$6:$K$305,'Histórico'!$B$6:$B$305,B1203,'Histórico'!$J$6:$J$305,"&lt;&gt;"),'Parâmetros'!$B$9))</f>
        <v/>
      </c>
      <c r="N1203" s="44">
        <f>IF(L1203="","",MAX(0,L1203*(1-M1203)))</f>
        <v/>
      </c>
      <c r="O1203" s="44">
        <f>IF(L1203="","",L1203*(1+M1203))</f>
        <v/>
      </c>
      <c r="P1203" s="44">
        <f>IF(L1203="","",IF(INDEX('Parâmetros'!$E$18:$E$117,MATCH(B1203,'Parâmetros'!$A$18:$A$117,0))="","",INDEX('Parâmetros'!$E$18:$E$117,MATCH(B1203,'Parâmetros'!$A$18:$A$117,0))+N(INDEX('Parâmetros'!$F$18:$F$117,MATCH(B1203,'Parâmetros'!$A$18:$A$117,0)))-SUMIFS($L$6:L1203,$B$6:B1203,B1203,$A$6:A1203,"&lt;="&amp;A1203)))</f>
        <v/>
      </c>
      <c r="Q1203" s="44">
        <f>IF(P1203="","",MAX(0,-P1203))</f>
        <v/>
      </c>
      <c r="R1203" s="43">
        <f>IF(B1203="","",IF(L1203="","SEM BASE",IF(P1203="","ESTOQUE NÃO INFORMADO",IF(P1203&lt;0,"RUPTURA PREVISTA",IF(D1203="Sem histórico","USAR DEMANDA INICIAL",IF(D1203="Histórico insuficiente","HISTÓRICO INSUFICIENTE","OK"))))))</f>
        <v/>
      </c>
    </row>
    <row r="1204">
      <c r="A1204" s="42">
        <f>IF(B1204="","",EDATE(EOMONTH('Parâmetros'!$B$2,0)+1,MOD(ROW()-6,12)))</f>
        <v/>
      </c>
      <c r="B1204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04" s="43">
        <f>IF(B1204="","",INDEX('Parâmetros'!$B$18:$B$117,MATCH(B1204,'Parâmetros'!$A$18:$A$117,0)))</f>
        <v/>
      </c>
      <c r="D1204" s="43">
        <f>IF(B1204="","",INDEX('Parâmetros'!$I$18:$I$117,MATCH(B1204,'Parâmetros'!$A$18:$A$117,0)))</f>
        <v/>
      </c>
      <c r="E1204" s="44">
        <f>IF(B1204="","",IF(COUNTIFS('Histórico'!$B$6:$B$305,B1204,'Histórico'!$A$6:$A$305,"&gt;="&amp;EDATE(EOMONTH('Parâmetros'!$B$2,0)+1,-'Parâmetros'!$B$4),'Histórico'!$A$6:$A$305,"&lt;="&amp;'Parâmetros'!$B$2,'Histórico'!$L$6:$L$305,"OK")&gt;='Parâmetros'!$B$11,AVERAGEIFS('Histórico'!$H$6:$H$305,'Histórico'!$B$6:$B$305,B1204,'Histórico'!$A$6:$A$305,"&gt;="&amp;EDATE(EOMONTH('Parâmetros'!$B$2,0)+1,-'Parâmetros'!$B$4),'Histórico'!$A$6:$A$305,"&lt;="&amp;'Parâmetros'!$B$2,'Histórico'!$L$6:$L$305,"OK"),IF(INDEX('Parâmetros'!$G$18:$G$117,MATCH(B1204,'Parâmetros'!$A$18:$A$117,0))="","",INDEX('Parâmetros'!$G$18:$G$117,MATCH(B1204,'Parâmetros'!$A$18:$A$117,0)))))</f>
        <v/>
      </c>
      <c r="F1204" s="45">
        <f>IF(B1204="","",IF(COUNTIFS('Histórico'!$B$6:$B$305,B1204,'Histórico'!$L$6:$L$305,"OK",'Histórico'!$M$6:$M$305,MONTH(A1204),'Histórico'!$A$6:$A$305,"&lt;="&amp;'Parâmetros'!$B$2)&gt;='Parâmetros'!$B$12,MAX('Parâmetros'!$B$13,MIN('Parâmetros'!$B$14,IFERROR(AVERAGEIFS('Histórico'!$H$6:$H$305,'Histórico'!$B$6:$B$305,B1204,'Histórico'!$L$6:$L$305,"OK",'Histórico'!$M$6:$M$305,MONTH(A1204),'Histórico'!$A$6:$A$305,"&lt;="&amp;'Parâmetros'!$B$2)/AVERAGEIFS('Histórico'!$H$6:$H$305,'Histórico'!$B$6:$B$305,B1204,'Histórico'!$L$6:$L$305,"OK",'Histórico'!$A$6:$A$305,"&lt;="&amp;'Parâmetros'!$B$2),1))),1))</f>
        <v/>
      </c>
      <c r="G1204" s="45">
        <f>IF(OR(A1204="",B1204=""),"",MAX(0.1,1+SUMPRODUCT(--('Eventos'!$B$6:$B$105&lt;=EOMONTH(A1204,0)),--('Eventos'!$C$6:$C$105&gt;=A1204),--((('Eventos'!$D$6:$D$105=B1204)+('Eventos'!$D$6:$D$105="TODOS"))&gt;0),--('Eventos'!$G$6:$G$105="Ativo"),--('Eventos'!$I$6:$I$105="OK"),'Eventos'!$F$6:$F$105)))</f>
        <v/>
      </c>
      <c r="H1204" s="44">
        <f>IF(OR(B1204="",E1204=""),"",MAX(0,E1204*F1204*G1204))</f>
        <v/>
      </c>
      <c r="I1204" s="44">
        <f>IF(H1204="","",H1204*'Parâmetros'!$B$6)</f>
        <v/>
      </c>
      <c r="J1204" s="44">
        <f>IF(H1204="","",H1204*'Parâmetros'!$B$7)</f>
        <v/>
      </c>
      <c r="K1204" s="44">
        <f>IF(H1204="","",H1204*'Parâmetros'!$B$8)</f>
        <v/>
      </c>
      <c r="L1204" s="44">
        <f>IF(H1204="","",IF('Parâmetros'!$B$5="Conservador",I1204,IF('Parâmetros'!$B$5="Otimista",K1204,J1204)))</f>
        <v/>
      </c>
      <c r="M1204" s="46">
        <f>IF(B1204="","",IF(COUNTIFS('Histórico'!$B$6:$B$305,B1204,'Histórico'!$J$6:$J$305,"&lt;&gt;")&gt;='Parâmetros'!$B$10,AVERAGEIFS('Histórico'!$K$6:$K$305,'Histórico'!$B$6:$B$305,B1204,'Histórico'!$J$6:$J$305,"&lt;&gt;"),'Parâmetros'!$B$9))</f>
        <v/>
      </c>
      <c r="N1204" s="44">
        <f>IF(L1204="","",MAX(0,L1204*(1-M1204)))</f>
        <v/>
      </c>
      <c r="O1204" s="44">
        <f>IF(L1204="","",L1204*(1+M1204))</f>
        <v/>
      </c>
      <c r="P1204" s="44">
        <f>IF(L1204="","",IF(INDEX('Parâmetros'!$E$18:$E$117,MATCH(B1204,'Parâmetros'!$A$18:$A$117,0))="","",INDEX('Parâmetros'!$E$18:$E$117,MATCH(B1204,'Parâmetros'!$A$18:$A$117,0))+N(INDEX('Parâmetros'!$F$18:$F$117,MATCH(B1204,'Parâmetros'!$A$18:$A$117,0)))-SUMIFS($L$6:L1204,$B$6:B1204,B1204,$A$6:A1204,"&lt;="&amp;A1204)))</f>
        <v/>
      </c>
      <c r="Q1204" s="44">
        <f>IF(P1204="","",MAX(0,-P1204))</f>
        <v/>
      </c>
      <c r="R1204" s="43">
        <f>IF(B1204="","",IF(L1204="","SEM BASE",IF(P1204="","ESTOQUE NÃO INFORMADO",IF(P1204&lt;0,"RUPTURA PREVISTA",IF(D1204="Sem histórico","USAR DEMANDA INICIAL",IF(D1204="Histórico insuficiente","HISTÓRICO INSUFICIENTE","OK"))))))</f>
        <v/>
      </c>
    </row>
    <row r="1205">
      <c r="A1205" s="42">
        <f>IF(B1205="","",EDATE(EOMONTH('Parâmetros'!$B$2,0)+1,MOD(ROW()-6,12)))</f>
        <v/>
      </c>
      <c r="B1205" s="43">
        <f>IF(OR(INDEX('Parâmetros'!$A$18:$A$117,INT((ROW()-6)/12)+1)="",INDEX('Parâmetros'!$D$18:$D$117,INT((ROW()-6)/12)+1)&lt;&gt;"Sim",MOD(ROW()-6,12)&gt;='Parâmetros'!$B$3),"",INDEX('Parâmetros'!$A$18:$A$117,INT((ROW()-6)/12)+1))</f>
        <v/>
      </c>
      <c r="C1205" s="43">
        <f>IF(B1205="","",INDEX('Parâmetros'!$B$18:$B$117,MATCH(B1205,'Parâmetros'!$A$18:$A$117,0)))</f>
        <v/>
      </c>
      <c r="D1205" s="43">
        <f>IF(B1205="","",INDEX('Parâmetros'!$I$18:$I$117,MATCH(B1205,'Parâmetros'!$A$18:$A$117,0)))</f>
        <v/>
      </c>
      <c r="E1205" s="44">
        <f>IF(B1205="","",IF(COUNTIFS('Histórico'!$B$6:$B$305,B1205,'Histórico'!$A$6:$A$305,"&gt;="&amp;EDATE(EOMONTH('Parâmetros'!$B$2,0)+1,-'Parâmetros'!$B$4),'Histórico'!$A$6:$A$305,"&lt;="&amp;'Parâmetros'!$B$2,'Histórico'!$L$6:$L$305,"OK")&gt;='Parâmetros'!$B$11,AVERAGEIFS('Histórico'!$H$6:$H$305,'Histórico'!$B$6:$B$305,B1205,'Histórico'!$A$6:$A$305,"&gt;="&amp;EDATE(EOMONTH('Parâmetros'!$B$2,0)+1,-'Parâmetros'!$B$4),'Histórico'!$A$6:$A$305,"&lt;="&amp;'Parâmetros'!$B$2,'Histórico'!$L$6:$L$305,"OK"),IF(INDEX('Parâmetros'!$G$18:$G$117,MATCH(B1205,'Parâmetros'!$A$18:$A$117,0))="","",INDEX('Parâmetros'!$G$18:$G$117,MATCH(B1205,'Parâmetros'!$A$18:$A$117,0)))))</f>
        <v/>
      </c>
      <c r="F1205" s="45">
        <f>IF(B1205="","",IF(COUNTIFS('Histórico'!$B$6:$B$305,B1205,'Histórico'!$L$6:$L$305,"OK",'Histórico'!$M$6:$M$305,MONTH(A1205),'Histórico'!$A$6:$A$305,"&lt;="&amp;'Parâmetros'!$B$2)&gt;='Parâmetros'!$B$12,MAX('Parâmetros'!$B$13,MIN('Parâmetros'!$B$14,IFERROR(AVERAGEIFS('Histórico'!$H$6:$H$305,'Histórico'!$B$6:$B$305,B1205,'Histórico'!$L$6:$L$305,"OK",'Histórico'!$M$6:$M$305,MONTH(A1205),'Histórico'!$A$6:$A$305,"&lt;="&amp;'Parâmetros'!$B$2)/AVERAGEIFS('Histórico'!$H$6:$H$305,'Histórico'!$B$6:$B$305,B1205,'Histórico'!$L$6:$L$305,"OK",'Histórico'!$A$6:$A$305,"&lt;="&amp;'Parâmetros'!$B$2),1))),1))</f>
        <v/>
      </c>
      <c r="G1205" s="45">
        <f>IF(OR(A1205="",B1205=""),"",MAX(0.1,1+SUMPRODUCT(--('Eventos'!$B$6:$B$105&lt;=EOMONTH(A1205,0)),--('Eventos'!$C$6:$C$105&gt;=A1205),--((('Eventos'!$D$6:$D$105=B1205)+('Eventos'!$D$6:$D$105="TODOS"))&gt;0),--('Eventos'!$G$6:$G$105="Ativo"),--('Eventos'!$I$6:$I$105="OK"),'Eventos'!$F$6:$F$105)))</f>
        <v/>
      </c>
      <c r="H1205" s="44">
        <f>IF(OR(B1205="",E1205=""),"",MAX(0,E1205*F1205*G1205))</f>
        <v/>
      </c>
      <c r="I1205" s="44">
        <f>IF(H1205="","",H1205*'Parâmetros'!$B$6)</f>
        <v/>
      </c>
      <c r="J1205" s="44">
        <f>IF(H1205="","",H1205*'Parâmetros'!$B$7)</f>
        <v/>
      </c>
      <c r="K1205" s="44">
        <f>IF(H1205="","",H1205*'Parâmetros'!$B$8)</f>
        <v/>
      </c>
      <c r="L1205" s="44">
        <f>IF(H1205="","",IF('Parâmetros'!$B$5="Conservador",I1205,IF('Parâmetros'!$B$5="Otimista",K1205,J1205)))</f>
        <v/>
      </c>
      <c r="M1205" s="46">
        <f>IF(B1205="","",IF(COUNTIFS('Histórico'!$B$6:$B$305,B1205,'Histórico'!$J$6:$J$305,"&lt;&gt;")&gt;='Parâmetros'!$B$10,AVERAGEIFS('Histórico'!$K$6:$K$305,'Histórico'!$B$6:$B$305,B1205,'Histórico'!$J$6:$J$305,"&lt;&gt;"),'Parâmetros'!$B$9))</f>
        <v/>
      </c>
      <c r="N1205" s="44">
        <f>IF(L1205="","",MAX(0,L1205*(1-M1205)))</f>
        <v/>
      </c>
      <c r="O1205" s="44">
        <f>IF(L1205="","",L1205*(1+M1205))</f>
        <v/>
      </c>
      <c r="P1205" s="44">
        <f>IF(L1205="","",IF(INDEX('Parâmetros'!$E$18:$E$117,MATCH(B1205,'Parâmetros'!$A$18:$A$117,0))="","",INDEX('Parâmetros'!$E$18:$E$117,MATCH(B1205,'Parâmetros'!$A$18:$A$117,0))+N(INDEX('Parâmetros'!$F$18:$F$117,MATCH(B1205,'Parâmetros'!$A$18:$A$117,0)))-SUMIFS($L$6:L1205,$B$6:B1205,B1205,$A$6:A1205,"&lt;="&amp;A1205)))</f>
        <v/>
      </c>
      <c r="Q1205" s="44">
        <f>IF(P1205="","",MAX(0,-P1205))</f>
        <v/>
      </c>
      <c r="R1205" s="43">
        <f>IF(B1205="","",IF(L1205="","SEM BASE",IF(P1205="","ESTOQUE NÃO INFORMADO",IF(P1205&lt;0,"RUPTURA PREVISTA",IF(D1205="Sem histórico","USAR DEMANDA INICIAL",IF(D1205="Histórico insuficiente","HISTÓRICO INSUFICIENTE","OK"))))))</f>
        <v/>
      </c>
    </row>
  </sheetData>
  <mergeCells count="1">
    <mergeCell ref="A1:R1"/>
  </mergeCells>
  <conditionalFormatting sqref="P6:P1205">
    <cfRule type="expression" priority="1" dxfId="1">
      <formula>P6&lt;0</formula>
    </cfRule>
  </conditionalFormatting>
  <conditionalFormatting sqref="Q6:Q1205">
    <cfRule type="expression" priority="2" dxfId="1">
      <formula>Q6&gt;0</formula>
    </cfRule>
  </conditionalFormatting>
  <conditionalFormatting sqref="M6:M1205">
    <cfRule type="expression" priority="3" dxfId="0">
      <formula>AND(M6&lt;&gt;"",M6&lt;=0.15)</formula>
    </cfRule>
    <cfRule type="expression" priority="4" dxfId="2">
      <formula>AND(M6&gt;0.15,M6&lt;=0.3)</formula>
    </cfRule>
    <cfRule type="expression" priority="5" dxfId="1">
      <formula>M6&gt;0.3</formula>
    </cfRule>
  </conditionalFormatting>
  <conditionalFormatting sqref="G6:G1205">
    <cfRule type="expression" priority="6" dxfId="4">
      <formula>AND(G6&lt;&gt;"",G6&lt;&gt;1)</formula>
    </cfRule>
  </conditionalFormatting>
  <conditionalFormatting sqref="R6:R1205">
    <cfRule type="expression" priority="7" dxfId="0">
      <formula>$R6="OK"</formula>
    </cfRule>
    <cfRule type="expression" priority="8" dxfId="2">
      <formula>OR($R6="USAR DEMANDA INICIAL",$R6="HISTÓRICO INSUFICIENTE")</formula>
    </cfRule>
    <cfRule type="expression" priority="9" dxfId="1">
      <formula>OR($R6="SEM BASE",$R6="ESTOQUE NÃO INFORMADO",$R6="RUPTURA PREVISTA")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2026-09-07T02:19:35Z</dcterms:created>
  <dcterms:modified xmlns:dcterms="http://purl.org/dc/terms/" xmlns:xsi="http://www.w3.org/2001/XMLSchema-instance" xsi:type="dcterms:W3CDTF">2026-09-07T02:19:38+00:00Z</dcterms:modified>
</cp:coreProperties>
</file>