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Itens rastreáveis" sheetId="2" state="visible" r:id="rId2"/>
    <sheet xmlns:r="http://schemas.openxmlformats.org/officeDocument/2006/relationships" name="Movimentos" sheetId="3" state="visible" r:id="rId3"/>
    <sheet xmlns:r="http://schemas.openxmlformats.org/officeDocument/2006/relationships" name="Listas" sheetId="4" state="visible" r:id="rId4"/>
    <sheet xmlns:r="http://schemas.openxmlformats.org/officeDocument/2006/relationships" name="Instruçõe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mmm"/>
    <numFmt numFmtId="166" formatCode="0.0000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24342F"/>
      <sz val="10"/>
    </font>
    <font>
      <name val="Aptos Display"/>
      <b val="1"/>
      <color rgb="0017372E"/>
      <sz val="18"/>
    </font>
    <font>
      <name val="Aptos"/>
      <color rgb="0024342F"/>
      <sz val="10"/>
    </font>
    <font>
      <name val="Aptos"/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center"/>
    </xf>
    <xf numFmtId="1" fontId="5" fillId="6" borderId="1" applyAlignment="1" pivotButton="0" quotePrefix="0" xfId="0">
      <alignment vertical="center"/>
    </xf>
    <xf numFmtId="0" fontId="5" fillId="7" borderId="1" applyAlignment="1" pivotButton="0" quotePrefix="0" xfId="0">
      <alignment vertical="center"/>
    </xf>
    <xf numFmtId="1" fontId="5" fillId="7" borderId="1" applyAlignment="1" pivotButton="0" quotePrefix="0" xfId="0">
      <alignment vertical="center"/>
    </xf>
    <xf numFmtId="165" fontId="5" fillId="7" borderId="1" applyAlignment="1" pivotButton="0" quotePrefix="0" xfId="0">
      <alignment vertical="center"/>
    </xf>
    <xf numFmtId="165" fontId="5" fillId="6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1" fontId="5" fillId="5" borderId="1" applyAlignment="1" pivotButton="0" quotePrefix="0" xfId="0">
      <alignment vertical="top" wrapText="1"/>
    </xf>
    <xf numFmtId="164" fontId="5" fillId="4" borderId="1" applyAlignment="1" pivotButton="0" quotePrefix="0" xfId="0">
      <alignment vertical="center"/>
    </xf>
    <xf numFmtId="166" fontId="5" fillId="5" borderId="1" applyAlignment="1" pivotButton="0" quotePrefix="0" xfId="0">
      <alignment vertical="top" wrapText="1"/>
    </xf>
    <xf numFmtId="0" fontId="3" fillId="8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center" vertical="center"/>
    </xf>
    <xf numFmtId="165" fontId="5" fillId="7" borderId="1" applyAlignment="1" pivotButton="0" quotePrefix="0" xfId="0">
      <alignment vertical="center"/>
    </xf>
    <xf numFmtId="165" fontId="5" fillId="6" borderId="1" applyAlignment="1" pivotButton="0" quotePrefix="0" xfId="0">
      <alignment vertical="center"/>
    </xf>
    <xf numFmtId="164" fontId="5" fillId="5" borderId="1" applyAlignment="1" pivotButton="0" quotePrefix="0" xfId="0">
      <alignment vertical="top" wrapText="1"/>
    </xf>
    <xf numFmtId="164" fontId="5" fillId="4" borderId="1" applyAlignment="1" pivotButton="0" quotePrefix="0" xfId="0">
      <alignment vertical="center"/>
    </xf>
    <xf numFmtId="166" fontId="5" fillId="5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Aptos"/>
        <b val="1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E4DFEC"/>
        </patternFill>
      </fill>
    </dxf>
    <dxf>
      <font>
        <name val="Aptos"/>
        <b val="1"/>
        <color rgb="002D6A57"/>
        <sz val="10"/>
      </font>
      <fill>
        <patternFill patternType="solid">
          <fgColor rgb="00C6E0B4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Identificadores por situação atual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'Resumo'!$A$14:$A$21</f>
            </numRef>
          </cat>
          <val>
            <numRef>
              <f>'Resumo'!$B$14:$B$21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Pendências de rastreabilidade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'Resumo'!E13</f>
            </strRef>
          </tx>
          <spPr>
            <a:solidFill xmlns:a="http://schemas.openxmlformats.org/drawingml/2006/main">
              <a:srgbClr val="B7473A"/>
            </a:solidFill>
            <a:ln xmlns:a="http://schemas.openxmlformats.org/drawingml/2006/main">
              <a:solidFill>
                <a:srgbClr val="B7473A"/>
              </a:solidFill>
              <a:prstDash val="solid"/>
            </a:ln>
          </spPr>
          <cat>
            <numRef>
              <f>'Resumo'!$D$14:$D$19</f>
            </numRef>
          </cat>
          <val>
            <numRef>
              <f>'Resumo'!$E$14:$E$19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Eventos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Eventos registrados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'Resumo'!B24</f>
            </strRef>
          </tx>
          <spPr>
            <a:ln xmlns:a="http://schemas.openxmlformats.org/drawingml/2006/main">
              <a:solidFill>
                <a:srgbClr val="C65D32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'Resumo'!$A$25:$A$36</f>
            </numRef>
          </cat>
          <val>
            <numRef>
              <f>'Resumo'!$B$25:$B$36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Eventos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1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18</row>
      <rowOff>0</rowOff>
    </from>
    <ext cx="41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36</row>
      <rowOff>0</rowOff>
    </from>
    <ext cx="41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Itens" displayName="tbItens" ref="A1:R201" headerRowCount="1">
  <autoFilter ref="A1:R201"/>
  <tableColumns count="18">
    <tableColumn id="1" name="SKU"/>
    <tableColumn id="2" name="Descrição do item"/>
    <tableColumn id="3" name="Tipo de identificação"/>
    <tableColumn id="4" name="Lote/série"/>
    <tableColumn id="5" name="Chave rastreável"/>
    <tableColumn id="6" name="ID da entrada"/>
    <tableColumn id="7" name="Data da entrada"/>
    <tableColumn id="8" name="ID do último evento"/>
    <tableColumn id="9" name="Data do último evento"/>
    <tableColumn id="10" name="Último movimento"/>
    <tableColumn id="11" name="Localização atual"/>
    <tableColumn id="12" name="Classe da posição"/>
    <tableColumn id="13" name="Pedido mais recente"/>
    <tableColumn id="14" name="Trilha de retorno"/>
    <tableColumn id="15" name="Situação atual"/>
    <tableColumn id="16" name="Pendência"/>
    <tableColumn id="17" name="Qtd. de eventos"/>
    <tableColumn id="18" name="Qtd. de retornos"/>
  </tableColumns>
</table>
</file>

<file path=xl/tables/table2.xml><?xml version="1.0" encoding="utf-8"?>
<table xmlns="http://schemas.openxmlformats.org/spreadsheetml/2006/main" id="2" name="tbMovimentos" displayName="tbMovimentos" ref="A1:X501" headerRowCount="1">
  <autoFilter ref="A1:X501"/>
  <tableColumns count="24">
    <tableColumn id="1" name="ID do evento"/>
    <tableColumn id="2" name="Data do evento"/>
    <tableColumn id="3" name="Sequência no dia"/>
    <tableColumn id="4" name="SKU"/>
    <tableColumn id="5" name="Tipo de identificação"/>
    <tableColumn id="6" name="Lote/série"/>
    <tableColumn id="7" name="Movimento"/>
    <tableColumn id="8" name="Localização de origem"/>
    <tableColumn id="9" name="Localização de destino"/>
    <tableColumn id="10" name="Pedido"/>
    <tableColumn id="11" name="ID do evento anterior"/>
    <tableColumn id="12" name="Motivo/observação"/>
    <tableColumn id="13" name="Chave rastreável"/>
    <tableColumn id="14" name="Ordem cronológica"/>
    <tableColumn id="15" name="Validação dos campos"/>
    <tableColumn id="16" name="Validação do cadastro"/>
    <tableColumn id="17" name="Validação do ID"/>
    <tableColumn id="18" name="Validação da entrada"/>
    <tableColumn id="19" name="Validação do pedido"/>
    <tableColumn id="20" name="Validação do anterior"/>
    <tableColumn id="21" name="Último evento"/>
    <tableColumn id="22" name="Trilha"/>
    <tableColumn id="23" name="Pendência principal"/>
    <tableColumn id="24" name="Situação do registro"/>
  </tableColumns>
</table>
</file>

<file path=xl/tables/table3.xml><?xml version="1.0" encoding="utf-8"?>
<table xmlns="http://schemas.openxmlformats.org/spreadsheetml/2006/main" id="3" name="tbListaMovimentos" displayName="tbListaMovimentos" ref="A1:C9" headerRowCount="1">
  <autoFilter ref="A1:C9"/>
  <tableColumns count="3">
    <tableColumn id="1" name="Movimento"/>
    <tableColumn id="2" name="Pedido obrigatório"/>
    <tableColumn id="3" name="Situação resultante"/>
  </tableColumns>
</table>
</file>

<file path=xl/tables/table4.xml><?xml version="1.0" encoding="utf-8"?>
<table xmlns="http://schemas.openxmlformats.org/spreadsheetml/2006/main" id="4" name="tbListaTipos" displayName="tbListaTipos" ref="E1:E3" headerRowCount="1">
  <autoFilter ref="E1:E3"/>
  <tableColumns count="1">
    <tableColumn id="5" name="Tipo de identificação"/>
  </tableColumns>
</table>
</file>

<file path=xl/tables/table5.xml><?xml version="1.0" encoding="utf-8"?>
<table xmlns="http://schemas.openxmlformats.org/spreadsheetml/2006/main" id="5" name="tbListaLocais" displayName="tbListaLocais" ref="G1:I31" headerRowCount="1">
  <autoFilter ref="G1:I31"/>
  <tableColumns count="3">
    <tableColumn id="7" name="Código da localização"/>
    <tableColumn id="8" name="Descrição"/>
    <tableColumn id="9" name="Classe da posição"/>
  </tableColumns>
</table>
</file>

<file path=xl/tables/table6.xml><?xml version="1.0" encoding="utf-8"?>
<table xmlns="http://schemas.openxmlformats.org/spreadsheetml/2006/main" id="6" name="tbListaClasses" displayName="tbListaClasses" ref="K1:K5" headerRowCount="1">
  <autoFilter ref="K1:K5"/>
  <tableColumns count="1">
    <tableColumn id="11" name="Classe da posiçã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3" customWidth="1" min="2" max="2"/>
    <col width="28" customWidth="1" min="3" max="3"/>
    <col width="13" customWidth="1" min="4" max="4"/>
    <col width="28" customWidth="1" min="5" max="5"/>
    <col width="13" customWidth="1" min="6" max="6"/>
    <col width="28" customWidth="1" min="7" max="7"/>
    <col width="1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Rastreabilidade de lotes e números de série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>
      <c r="A3" s="3" t="inlineStr">
        <is>
          <t>Data inicial</t>
        </is>
      </c>
      <c r="B3" s="27" t="n">
        <v>46023</v>
      </c>
      <c r="C3" s="3" t="inlineStr">
        <is>
          <t>Data final</t>
        </is>
      </c>
      <c r="D3" s="27" t="n">
        <v>46387</v>
      </c>
    </row>
    <row r="4"/>
    <row r="5" ht="34" customHeight="1">
      <c r="A5" s="5" t="inlineStr">
        <is>
          <t>Identificadores cadastrados</t>
        </is>
      </c>
      <c r="C5" s="5" t="inlineStr">
        <is>
          <t>Com posição interna</t>
        </is>
      </c>
      <c r="E5" s="5" t="inlineStr">
        <is>
          <t>Em trânsito ou com cliente</t>
        </is>
      </c>
      <c r="G5" s="5" t="inlineStr">
        <is>
          <t>Com histórico de retorno</t>
        </is>
      </c>
    </row>
    <row r="6" ht="34" customHeight="1">
      <c r="A6" s="6">
        <f>COUNTIF('Itens rastreáveis'!$E$2:$E$201,"?*")</f>
        <v/>
      </c>
      <c r="C6" s="6">
        <f>COUNTIFS('Itens rastreáveis'!$E$2:$E$201,"?*",'Itens rastreáveis'!$L$2:$L$201,"Interna")</f>
        <v/>
      </c>
      <c r="E6" s="6">
        <f>COUNTIFS('Itens rastreáveis'!$E$2:$E$201,"?*",'Itens rastreáveis'!$O$2:$O$201,"Em trânsito")+COUNTIFS('Itens rastreáveis'!$E$2:$E$201,"?*",'Itens rastreáveis'!$O$2:$O$201,"Com cliente")</f>
        <v/>
      </c>
      <c r="G6" s="6">
        <f>COUNTIFS('Itens rastreáveis'!$E$2:$E$201,"?*",'Itens rastreáveis'!$N$2:$N$201,"Com retorno")</f>
        <v/>
      </c>
    </row>
    <row r="7"/>
    <row r="8"/>
    <row r="9" ht="42" customHeight="1">
      <c r="A9" s="5" t="inlineStr">
        <is>
          <t>Identificadores com vínculo incompleto</t>
        </is>
      </c>
      <c r="C9" s="5" t="inlineStr">
        <is>
          <t>Eventos no período</t>
        </is>
      </c>
      <c r="E9" s="5" t="inlineStr">
        <is>
          <t>Eventos pendentes no período</t>
        </is>
      </c>
      <c r="G9" s="5" t="inlineStr">
        <is>
          <t>Retornos recebidos no período</t>
        </is>
      </c>
    </row>
    <row r="10" ht="34" customHeight="1">
      <c r="A10" s="6">
        <f>COUNTIFS('Itens rastreáveis'!$E$2:$E$201,"?*",'Itens rastreáveis'!$P$2:$P$201,"&lt;&gt;OK")</f>
        <v/>
      </c>
      <c r="C10" s="6">
        <f>COUNTIFS(Movimentos!$A$2:$A$501,"?*",Movimentos!$B$2:$B$501,"&gt;="&amp;$B$3,Movimentos!$B$2:$B$501,"&lt;="&amp;$D$3)</f>
        <v/>
      </c>
      <c r="E10" s="6">
        <f>COUNTIFS(Movimentos!$A$2:$A$501,"?*",Movimentos!$B$2:$B$501,"&gt;="&amp;$B$3,Movimentos!$B$2:$B$501,"&lt;="&amp;$D$3,Movimentos!$X$2:$X$501,"Pendente")</f>
        <v/>
      </c>
      <c r="G10" s="6">
        <f>COUNTIFS(Movimentos!$B$2:$B$501,"&gt;="&amp;$B$3,Movimentos!$B$2:$B$501,"&lt;="&amp;$D$3,Movimentos!$G$2:$G$501,"RETORNO RECEBIDO")</f>
        <v/>
      </c>
    </row>
    <row r="11"/>
    <row r="12"/>
    <row r="13">
      <c r="A13" s="7" t="inlineStr">
        <is>
          <t>Situação atual</t>
        </is>
      </c>
      <c r="B13" s="7" t="inlineStr">
        <is>
          <t>Identificadores</t>
        </is>
      </c>
      <c r="D13" s="7" t="inlineStr">
        <is>
          <t>Grupo de pendência</t>
        </is>
      </c>
      <c r="E13" s="7" t="inlineStr">
        <is>
          <t>Eventos</t>
        </is>
      </c>
    </row>
    <row r="14">
      <c r="A14" s="8" t="inlineStr">
        <is>
          <t>Em estoque interno</t>
        </is>
      </c>
      <c r="B14" s="9">
        <f>COUNTIFS('Itens rastreáveis'!$E$2:$E$201,"?*",'Itens rastreáveis'!$O$2:$O$201,$A14)</f>
        <v/>
      </c>
      <c r="D14" s="8" t="inlineStr">
        <is>
          <t>Campos e ID</t>
        </is>
      </c>
      <c r="E14" s="9">
        <f>COUNTIFS(Movimentos!$B$2:$B$501,"&gt;="&amp;$B$3,Movimentos!$B$2:$B$501,"&lt;="&amp;$D$3,Movimentos!$W$2:$W$501,"Campos obrigatórios ausentes")+COUNTIFS(Movimentos!$B$2:$B$501,"&gt;="&amp;$B$3,Movimentos!$B$2:$B$501,"&lt;="&amp;$D$3,Movimentos!$W$2:$W$501,"ID do evento duplicado")</f>
        <v/>
      </c>
    </row>
    <row r="15">
      <c r="A15" s="10" t="inlineStr">
        <is>
          <t>Em movimentação interna</t>
        </is>
      </c>
      <c r="B15" s="11">
        <f>COUNTIFS('Itens rastreáveis'!$E$2:$E$201,"?*",'Itens rastreáveis'!$O$2:$O$201,$A15)</f>
        <v/>
      </c>
      <c r="D15" s="10" t="inlineStr">
        <is>
          <t>Cadastro do identificador</t>
        </is>
      </c>
      <c r="E15" s="11">
        <f>COUNTIFS(Movimentos!$B$2:$B$501,"&gt;="&amp;$B$3,Movimentos!$B$2:$B$501,"&lt;="&amp;$D$3,Movimentos!$W$2:$W$501,"Identificação incompleta")+COUNTIFS(Movimentos!$B$2:$B$501,"&gt;="&amp;$B$3,Movimentos!$B$2:$B$501,"&lt;="&amp;$D$3,Movimentos!$W$2:$W$501,"Identificador não cadastrado")+COUNTIFS(Movimentos!$B$2:$B$501,"&gt;="&amp;$B$3,Movimentos!$B$2:$B$501,"&lt;="&amp;$D$3,Movimentos!$W$2:$W$501,"Identificador duplicado no cadastro")</f>
        <v/>
      </c>
    </row>
    <row r="16">
      <c r="A16" s="8" t="inlineStr">
        <is>
          <t>Reservado para pedido</t>
        </is>
      </c>
      <c r="B16" s="9">
        <f>COUNTIFS('Itens rastreáveis'!$E$2:$E$201,"?*",'Itens rastreáveis'!$O$2:$O$201,$A16)</f>
        <v/>
      </c>
      <c r="D16" s="8" t="inlineStr">
        <is>
          <t>Entrada</t>
        </is>
      </c>
      <c r="E16" s="9">
        <f>COUNTIFS(Movimentos!$B$2:$B$501,"&gt;="&amp;$B$3,Movimentos!$B$2:$B$501,"&lt;="&amp;$D$3,Movimentos!$W$2:$W$501,"Recebimento duplicado")+COUNTIFS(Movimentos!$B$2:$B$501,"&gt;="&amp;$B$3,Movimentos!$B$2:$B$501,"&lt;="&amp;$D$3,Movimentos!$W$2:$W$501,"Recebimento com evento anterior")+COUNTIFS(Movimentos!$B$2:$B$501,"&gt;="&amp;$B$3,Movimentos!$B$2:$B$501,"&lt;="&amp;$D$3,Movimentos!$W$2:$W$501,"Entrada anterior não localizada")</f>
        <v/>
      </c>
    </row>
    <row r="17">
      <c r="A17" s="10" t="inlineStr">
        <is>
          <t>Em trânsito</t>
        </is>
      </c>
      <c r="B17" s="11">
        <f>COUNTIFS('Itens rastreáveis'!$E$2:$E$201,"?*",'Itens rastreáveis'!$O$2:$O$201,$A17)</f>
        <v/>
      </c>
      <c r="D17" s="10" t="inlineStr">
        <is>
          <t>Pedido</t>
        </is>
      </c>
      <c r="E17" s="11">
        <f>COUNTIFS(Movimentos!$B$2:$B$501,"&gt;="&amp;$B$3,Movimentos!$B$2:$B$501,"&lt;="&amp;$D$3,Movimentos!$W$2:$W$501,"Pedido obrigatório")</f>
        <v/>
      </c>
    </row>
    <row r="18">
      <c r="A18" s="8" t="inlineStr">
        <is>
          <t>Com cliente</t>
        </is>
      </c>
      <c r="B18" s="9">
        <f>COUNTIFS('Itens rastreáveis'!$E$2:$E$201,"?*",'Itens rastreáveis'!$O$2:$O$201,$A18)</f>
        <v/>
      </c>
      <c r="D18" s="8" t="inlineStr">
        <is>
          <t>Encadeamento</t>
        </is>
      </c>
      <c r="E18" s="9">
        <f>COUNTIFS(Movimentos!$B$2:$B$501,"&gt;="&amp;$B$3,Movimentos!$B$2:$B$501,"&lt;="&amp;$D$3,Movimentos!$W$2:$W$501,"Evento anterior ausente")+COUNTIFS(Movimentos!$B$2:$B$501,"&gt;="&amp;$B$3,Movimentos!$B$2:$B$501,"&lt;="&amp;$D$3,Movimentos!$W$2:$W$501,"Evento anterior inexistente")+COUNTIFS(Movimentos!$B$2:$B$501,"&gt;="&amp;$B$3,Movimentos!$B$2:$B$501,"&lt;="&amp;$D$3,Movimentos!$W$2:$W$501,"Evento anterior ambíguo")+COUNTIFS(Movimentos!$B$2:$B$501,"&gt;="&amp;$B$3,Movimentos!$B$2:$B$501,"&lt;="&amp;$D$3,Movimentos!$W$2:$W$501,"Autorreferência")+COUNTIFS(Movimentos!$B$2:$B$501,"&gt;="&amp;$B$3,Movimentos!$B$2:$B$501,"&lt;="&amp;$D$3,Movimentos!$W$2:$W$501,"Anterior de outro identificador")+COUNTIFS(Movimentos!$B$2:$B$501,"&gt;="&amp;$B$3,Movimentos!$B$2:$B$501,"&lt;="&amp;$D$3,Movimentos!$W$2:$W$501,"Salto na cadeia")</f>
        <v/>
      </c>
    </row>
    <row r="19">
      <c r="A19" s="10" t="inlineStr">
        <is>
          <t>Em análise de retorno</t>
        </is>
      </c>
      <c r="B19" s="11">
        <f>COUNTIFS('Itens rastreáveis'!$E$2:$E$201,"?*",'Itens rastreáveis'!$O$2:$O$201,$A19)</f>
        <v/>
      </c>
      <c r="D19" s="10" t="inlineStr">
        <is>
          <t>Ordem do evento</t>
        </is>
      </c>
      <c r="E19" s="11">
        <f>COUNTIFS(Movimentos!$B$2:$B$501,"&gt;="&amp;$B$3,Movimentos!$B$2:$B$501,"&lt;="&amp;$D$3,Movimentos!$W$2:$W$501,"Ordem cronológica inválida")+COUNTIFS(Movimentos!$B$2:$B$501,"&gt;="&amp;$B$3,Movimentos!$B$2:$B$501,"&lt;="&amp;$D$3,Movimentos!$W$2:$W$501,"Conflito de ordem")</f>
        <v/>
      </c>
    </row>
    <row r="20">
      <c r="A20" s="8" t="inlineStr">
        <is>
          <t>Encerrado</t>
        </is>
      </c>
      <c r="B20" s="9">
        <f>COUNTIFS('Itens rastreáveis'!$E$2:$E$201,"?*",'Itens rastreáveis'!$O$2:$O$201,$A20)</f>
        <v/>
      </c>
    </row>
    <row r="21">
      <c r="A21" s="10" t="inlineStr">
        <is>
          <t>Sem histórico</t>
        </is>
      </c>
      <c r="B21" s="11">
        <f>COUNTIFS('Itens rastreáveis'!$E$2:$E$201,"?*",'Itens rastreáveis'!$O$2:$O$201,$A21)</f>
        <v/>
      </c>
    </row>
    <row r="22"/>
    <row r="23"/>
    <row r="24">
      <c r="A24" s="7" t="inlineStr">
        <is>
          <t>Mês</t>
        </is>
      </c>
      <c r="B24" s="7" t="inlineStr">
        <is>
          <t>Eventos</t>
        </is>
      </c>
    </row>
    <row r="25">
      <c r="A25" s="28">
        <f>DATE(YEAR($B$3),ROW()-24,1)</f>
        <v/>
      </c>
      <c r="B25" s="11">
        <f>IF(OR(EOMONTH($A25,0)&lt;$B$3,$A25&gt;$D$3),0,COUNTIFS(Movimentos!$B$2:$B$501,"&gt;="&amp;MAX($A25,$B$3),Movimentos!$B$2:$B$501,"&lt;="&amp;MIN(EOMONTH($A25,0),$D$3),Movimentos!$A$2:$A$501,"?*"))</f>
        <v/>
      </c>
    </row>
    <row r="26">
      <c r="A26" s="29">
        <f>DATE(YEAR($B$3),ROW()-24,1)</f>
        <v/>
      </c>
      <c r="B26" s="9">
        <f>IF(OR(EOMONTH($A26,0)&lt;$B$3,$A26&gt;$D$3),0,COUNTIFS(Movimentos!$B$2:$B$501,"&gt;="&amp;MAX($A26,$B$3),Movimentos!$B$2:$B$501,"&lt;="&amp;MIN(EOMONTH($A26,0),$D$3),Movimentos!$A$2:$A$501,"?*"))</f>
        <v/>
      </c>
    </row>
    <row r="27">
      <c r="A27" s="28">
        <f>DATE(YEAR($B$3),ROW()-24,1)</f>
        <v/>
      </c>
      <c r="B27" s="11">
        <f>IF(OR(EOMONTH($A27,0)&lt;$B$3,$A27&gt;$D$3),0,COUNTIFS(Movimentos!$B$2:$B$501,"&gt;="&amp;MAX($A27,$B$3),Movimentos!$B$2:$B$501,"&lt;="&amp;MIN(EOMONTH($A27,0),$D$3),Movimentos!$A$2:$A$501,"?*"))</f>
        <v/>
      </c>
    </row>
    <row r="28">
      <c r="A28" s="29">
        <f>DATE(YEAR($B$3),ROW()-24,1)</f>
        <v/>
      </c>
      <c r="B28" s="9">
        <f>IF(OR(EOMONTH($A28,0)&lt;$B$3,$A28&gt;$D$3),0,COUNTIFS(Movimentos!$B$2:$B$501,"&gt;="&amp;MAX($A28,$B$3),Movimentos!$B$2:$B$501,"&lt;="&amp;MIN(EOMONTH($A28,0),$D$3),Movimentos!$A$2:$A$501,"?*"))</f>
        <v/>
      </c>
    </row>
    <row r="29">
      <c r="A29" s="28">
        <f>DATE(YEAR($B$3),ROW()-24,1)</f>
        <v/>
      </c>
      <c r="B29" s="11">
        <f>IF(OR(EOMONTH($A29,0)&lt;$B$3,$A29&gt;$D$3),0,COUNTIFS(Movimentos!$B$2:$B$501,"&gt;="&amp;MAX($A29,$B$3),Movimentos!$B$2:$B$501,"&lt;="&amp;MIN(EOMONTH($A29,0),$D$3),Movimentos!$A$2:$A$501,"?*"))</f>
        <v/>
      </c>
    </row>
    <row r="30">
      <c r="A30" s="29">
        <f>DATE(YEAR($B$3),ROW()-24,1)</f>
        <v/>
      </c>
      <c r="B30" s="9">
        <f>IF(OR(EOMONTH($A30,0)&lt;$B$3,$A30&gt;$D$3),0,COUNTIFS(Movimentos!$B$2:$B$501,"&gt;="&amp;MAX($A30,$B$3),Movimentos!$B$2:$B$501,"&lt;="&amp;MIN(EOMONTH($A30,0),$D$3),Movimentos!$A$2:$A$501,"?*"))</f>
        <v/>
      </c>
    </row>
    <row r="31">
      <c r="A31" s="28">
        <f>DATE(YEAR($B$3),ROW()-24,1)</f>
        <v/>
      </c>
      <c r="B31" s="11">
        <f>IF(OR(EOMONTH($A31,0)&lt;$B$3,$A31&gt;$D$3),0,COUNTIFS(Movimentos!$B$2:$B$501,"&gt;="&amp;MAX($A31,$B$3),Movimentos!$B$2:$B$501,"&lt;="&amp;MIN(EOMONTH($A31,0),$D$3),Movimentos!$A$2:$A$501,"?*"))</f>
        <v/>
      </c>
    </row>
    <row r="32">
      <c r="A32" s="29">
        <f>DATE(YEAR($B$3),ROW()-24,1)</f>
        <v/>
      </c>
      <c r="B32" s="9">
        <f>IF(OR(EOMONTH($A32,0)&lt;$B$3,$A32&gt;$D$3),0,COUNTIFS(Movimentos!$B$2:$B$501,"&gt;="&amp;MAX($A32,$B$3),Movimentos!$B$2:$B$501,"&lt;="&amp;MIN(EOMONTH($A32,0),$D$3),Movimentos!$A$2:$A$501,"?*"))</f>
        <v/>
      </c>
    </row>
    <row r="33">
      <c r="A33" s="28">
        <f>DATE(YEAR($B$3),ROW()-24,1)</f>
        <v/>
      </c>
      <c r="B33" s="11">
        <f>IF(OR(EOMONTH($A33,0)&lt;$B$3,$A33&gt;$D$3),0,COUNTIFS(Movimentos!$B$2:$B$501,"&gt;="&amp;MAX($A33,$B$3),Movimentos!$B$2:$B$501,"&lt;="&amp;MIN(EOMONTH($A33,0),$D$3),Movimentos!$A$2:$A$501,"?*"))</f>
        <v/>
      </c>
    </row>
    <row r="34">
      <c r="A34" s="29">
        <f>DATE(YEAR($B$3),ROW()-24,1)</f>
        <v/>
      </c>
      <c r="B34" s="9">
        <f>IF(OR(EOMONTH($A34,0)&lt;$B$3,$A34&gt;$D$3),0,COUNTIFS(Movimentos!$B$2:$B$501,"&gt;="&amp;MAX($A34,$B$3),Movimentos!$B$2:$B$501,"&lt;="&amp;MIN(EOMONTH($A34,0),$D$3),Movimentos!$A$2:$A$501,"?*"))</f>
        <v/>
      </c>
    </row>
    <row r="35">
      <c r="A35" s="28">
        <f>DATE(YEAR($B$3),ROW()-24,1)</f>
        <v/>
      </c>
      <c r="B35" s="11">
        <f>IF(OR(EOMONTH($A35,0)&lt;$B$3,$A35&gt;$D$3),0,COUNTIFS(Movimentos!$B$2:$B$501,"&gt;="&amp;MAX($A35,$B$3),Movimentos!$B$2:$B$501,"&lt;="&amp;MIN(EOMONTH($A35,0),$D$3),Movimentos!$A$2:$A$501,"?*"))</f>
        <v/>
      </c>
    </row>
    <row r="36">
      <c r="A36" s="29">
        <f>DATE(YEAR($B$3),ROW()-24,1)</f>
        <v/>
      </c>
      <c r="B36" s="9">
        <f>IF(OR(EOMONTH($A36,0)&lt;$B$3,$A36&gt;$D$3),0,COUNTIFS(Movimentos!$B$2:$B$501,"&gt;="&amp;MAX($A36,$B$3),Movimentos!$B$2:$B$501,"&lt;="&amp;MIN(EOMONTH($A36,0),$D$3),Movimentos!$A$2:$A$501,"?*"))</f>
        <v/>
      </c>
    </row>
  </sheetData>
  <mergeCells count="1">
    <mergeCell ref="A1:H1"/>
  </mergeCells>
  <conditionalFormatting sqref="A10">
    <cfRule type="expression" priority="1" dxfId="0">
      <formula>$A$10&gt;0</formula>
    </cfRule>
  </conditionalFormatting>
  <conditionalFormatting sqref="E10">
    <cfRule type="expression" priority="2" dxfId="0">
      <formula>$E$10&gt;0</formula>
    </cfRule>
  </conditionalFormatting>
  <conditionalFormatting sqref="G10">
    <cfRule type="expression" priority="3" dxfId="1">
      <formula>$G$10&gt;0</formula>
    </cfRule>
  </conditionalFormatting>
  <conditionalFormatting sqref="B3:D3">
    <cfRule type="expression" priority="4" dxfId="0">
      <formula>$B$3&gt;$D$3</formula>
    </cfRule>
  </conditionalFormatting>
  <dataValidations count="2">
    <dataValidation sqref="B3" showDropDown="0" showInputMessage="1" showErrorMessage="1" allowBlank="0" errorTitle="Período inválido" error="A data final deve ser igual ou posterior à inicial e pertencer ao mesmo ano." promptTitle="Período de consulta" prompt="Informe um período dentro do mesmo ano." type="custom" errorStyle="stop">
      <formula1>AND(ISNUMBER(B3),B3&lt;=D3)</formula1>
    </dataValidation>
    <dataValidation sqref="D3" showDropDown="0" showInputMessage="1" showErrorMessage="1" allowBlank="0" errorTitle="Período inválido" error="A data final deve ser igual ou posterior à inicial e pertencer ao mesmo ano." promptTitle="Período de consulta" prompt="Informe um período dentro do mesmo ano." type="custom" errorStyle="stop">
      <formula1>AND(ISNUMBER(D3),D3&gt;=B3,YEAR(D3)=YEAR(B3))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  <col width="24" customWidth="1" min="4" max="4"/>
    <col width="42" customWidth="1" min="5" max="5"/>
    <col width="18" customWidth="1" min="6" max="6"/>
    <col width="14" customWidth="1" min="7" max="7"/>
    <col width="18" customWidth="1" min="8" max="8"/>
    <col width="14" customWidth="1" min="9" max="9"/>
    <col width="24" customWidth="1" min="10" max="10"/>
    <col width="22" customWidth="1" min="11" max="11"/>
    <col width="18" customWidth="1" min="12" max="12"/>
    <col width="20" customWidth="1" min="13" max="13"/>
    <col width="18" customWidth="1" min="14" max="14"/>
    <col width="25" customWidth="1" min="15" max="15"/>
    <col width="28" customWidth="1" min="16" max="16"/>
    <col width="14" customWidth="1" min="17" max="17"/>
    <col width="14" customWidth="1" min="18" max="18"/>
  </cols>
  <sheetData>
    <row r="1" ht="34" customHeight="1">
      <c r="A1" s="7" t="inlineStr">
        <is>
          <t>SKU</t>
        </is>
      </c>
      <c r="B1" s="7" t="inlineStr">
        <is>
          <t>Descrição do item</t>
        </is>
      </c>
      <c r="C1" s="7" t="inlineStr">
        <is>
          <t>Tipo de identificação</t>
        </is>
      </c>
      <c r="D1" s="7" t="inlineStr">
        <is>
          <t>Lote/série</t>
        </is>
      </c>
      <c r="E1" s="7" t="inlineStr">
        <is>
          <t>Chave rastreável</t>
        </is>
      </c>
      <c r="F1" s="7" t="inlineStr">
        <is>
          <t>ID da entrada</t>
        </is>
      </c>
      <c r="G1" s="7" t="inlineStr">
        <is>
          <t>Data da entrada</t>
        </is>
      </c>
      <c r="H1" s="7" t="inlineStr">
        <is>
          <t>ID do último evento</t>
        </is>
      </c>
      <c r="I1" s="7" t="inlineStr">
        <is>
          <t>Data do último evento</t>
        </is>
      </c>
      <c r="J1" s="7" t="inlineStr">
        <is>
          <t>Último movimento</t>
        </is>
      </c>
      <c r="K1" s="7" t="inlineStr">
        <is>
          <t>Localização atual</t>
        </is>
      </c>
      <c r="L1" s="7" t="inlineStr">
        <is>
          <t>Classe da posição</t>
        </is>
      </c>
      <c r="M1" s="7" t="inlineStr">
        <is>
          <t>Pedido mais recente</t>
        </is>
      </c>
      <c r="N1" s="7" t="inlineStr">
        <is>
          <t>Trilha de retorno</t>
        </is>
      </c>
      <c r="O1" s="7" t="inlineStr">
        <is>
          <t>Situação atual</t>
        </is>
      </c>
      <c r="P1" s="7" t="inlineStr">
        <is>
          <t>Pendência</t>
        </is>
      </c>
      <c r="Q1" s="7" t="inlineStr">
        <is>
          <t>Qtd. de eventos</t>
        </is>
      </c>
      <c r="R1" s="7" t="inlineStr">
        <is>
          <t>Qtd. de retornos</t>
        </is>
      </c>
    </row>
    <row r="2">
      <c r="A2" s="14" t="inlineStr">
        <is>
          <t>SKU-CAN-001</t>
        </is>
      </c>
      <c r="B2" s="15" t="inlineStr">
        <is>
          <t>Caneca Nuvem Azul Fictícia</t>
        </is>
      </c>
      <c r="C2" s="14" t="inlineStr">
        <is>
          <t>Série</t>
        </is>
      </c>
      <c r="D2" s="14" t="inlineStr">
        <is>
          <t>SER-CAN-0001</t>
        </is>
      </c>
      <c r="E2" s="16">
        <f>IF(COUNTA($A2:$D2)=0,"",IF(OR($A2="",$C2="",$D2=""),"",$A2&amp;"|"&amp;$C2&amp;"|"&amp;$D2))</f>
        <v/>
      </c>
      <c r="F2" s="16">
        <f>IF($E2="","",IFERROR(LOOKUP(2,1/((Movimentos!$M$2:$M$501=$E2)*(Movimentos!$G$2:$G$501="RECEBIMENTO")),Movimentos!$A$2:$A$501),""))</f>
        <v/>
      </c>
      <c r="G2" s="30">
        <f>IF($F2="","",IFERROR(INDEX(Movimentos!$B$2:$B$501,MATCH($F2,Movimentos!$A$2:$A$501,0)),""))</f>
        <v/>
      </c>
      <c r="H2" s="16">
        <f>IF($E2="","",IFERROR(LOOKUP(2,1/((Movimentos!$M$2:$M$501=$E2)*(Movimentos!$U$2:$U$501="Sim")),Movimentos!$A$2:$A$501),""))</f>
        <v/>
      </c>
      <c r="I2" s="30">
        <f>IF($H2="","",IFERROR(INDEX(Movimentos!$B$2:$B$501,MATCH($H2,Movimentos!$A$2:$A$501,0)),""))</f>
        <v/>
      </c>
      <c r="J2" s="16">
        <f>IF($H2="","",IFERROR(INDEX(Movimentos!$G$2:$G$501,MATCH($H2,Movimentos!$A$2:$A$501,0)),""))</f>
        <v/>
      </c>
      <c r="K2" s="16">
        <f>IF($H2="","",IFERROR(INDEX(Movimentos!$I$2:$I$501,MATCH($H2,Movimentos!$A$2:$A$501,0)),""))</f>
        <v/>
      </c>
      <c r="L2" s="16">
        <f>IF($K2="","",IFERROR(VLOOKUP($K2,Listas!$G$2:$I$31,3,FALSE),"Local não classificado"))</f>
        <v/>
      </c>
      <c r="M2" s="16">
        <f>IF($E2="","",IFERROR(LOOKUP(2,1/((Movimentos!$M$2:$M$501=$E2)*(Movimentos!$J$2:$J$501&lt;&gt;"")),Movimentos!$J$2:$J$501),""))</f>
        <v/>
      </c>
      <c r="N2" s="16">
        <f>IF($E2="","",IF(COUNTIFS(Movimentos!$M$2:$M$501,$E2,Movimentos!$G$2:$G$501,"RETORNO RECEBIDO")&gt;0,"Com retorno","Sem retorno"))</f>
        <v/>
      </c>
      <c r="O2" s="16">
        <f>IF($E2="","",IF($H2="","Sem histórico",IFERROR(VLOOKUP($J2,Listas!$A$2:$C$9,3,FALSE),"Movimento não mapeado")))</f>
        <v/>
      </c>
      <c r="P2" s="16">
        <f>IF(COUNTA($A2:$D2)=0,"",IF(OR($A2="",$B2="",$C2="",$D2=""),"Cadastro incompleto",IF(COUNTIF($E$2:$E$201,$E2)&gt;1,"Chave duplicada",IF($H2="","Sem histórico",IF($F2="","Entrada não localizada",IF(COUNTIFS(Movimentos!$M$2:$M$501,$E2,Movimentos!$X$2:$X$501,"Pendente")&gt;0,"Revisar eventos","OK"))))))</f>
        <v/>
      </c>
      <c r="Q2" s="18">
        <f>IF($E2="","",COUNTIF(Movimentos!$M$2:$M$501,$E2))</f>
        <v/>
      </c>
      <c r="R2" s="18">
        <f>IF($E2="","",COUNTIFS(Movimentos!$M$2:$M$501,$E2,Movimentos!$G$2:$G$501,"RETORNO RECEBIDO"))</f>
        <v/>
      </c>
    </row>
    <row r="3">
      <c r="A3" s="14" t="inlineStr">
        <is>
          <t>SKU-FON-002</t>
        </is>
      </c>
      <c r="B3" s="15" t="inlineStr">
        <is>
          <t>Fone Aurora Mini Fictício</t>
        </is>
      </c>
      <c r="C3" s="14" t="inlineStr">
        <is>
          <t>Série</t>
        </is>
      </c>
      <c r="D3" s="14" t="inlineStr">
        <is>
          <t>SER-FON-0007</t>
        </is>
      </c>
      <c r="E3" s="16">
        <f>IF(COUNTA($A3:$D3)=0,"",IF(OR($A3="",$C3="",$D3=""),"",$A3&amp;"|"&amp;$C3&amp;"|"&amp;$D3))</f>
        <v/>
      </c>
      <c r="F3" s="16">
        <f>IF($E3="","",IFERROR(LOOKUP(2,1/((Movimentos!$M$2:$M$501=$E3)*(Movimentos!$G$2:$G$501="RECEBIMENTO")),Movimentos!$A$2:$A$501),""))</f>
        <v/>
      </c>
      <c r="G3" s="30">
        <f>IF($F3="","",IFERROR(INDEX(Movimentos!$B$2:$B$501,MATCH($F3,Movimentos!$A$2:$A$501,0)),""))</f>
        <v/>
      </c>
      <c r="H3" s="16">
        <f>IF($E3="","",IFERROR(LOOKUP(2,1/((Movimentos!$M$2:$M$501=$E3)*(Movimentos!$U$2:$U$501="Sim")),Movimentos!$A$2:$A$501),""))</f>
        <v/>
      </c>
      <c r="I3" s="30">
        <f>IF($H3="","",IFERROR(INDEX(Movimentos!$B$2:$B$501,MATCH($H3,Movimentos!$A$2:$A$501,0)),""))</f>
        <v/>
      </c>
      <c r="J3" s="16">
        <f>IF($H3="","",IFERROR(INDEX(Movimentos!$G$2:$G$501,MATCH($H3,Movimentos!$A$2:$A$501,0)),""))</f>
        <v/>
      </c>
      <c r="K3" s="16">
        <f>IF($H3="","",IFERROR(INDEX(Movimentos!$I$2:$I$501,MATCH($H3,Movimentos!$A$2:$A$501,0)),""))</f>
        <v/>
      </c>
      <c r="L3" s="16">
        <f>IF($K3="","",IFERROR(VLOOKUP($K3,Listas!$G$2:$I$31,3,FALSE),"Local não classificado"))</f>
        <v/>
      </c>
      <c r="M3" s="16">
        <f>IF($E3="","",IFERROR(LOOKUP(2,1/((Movimentos!$M$2:$M$501=$E3)*(Movimentos!$J$2:$J$501&lt;&gt;"")),Movimentos!$J$2:$J$501),""))</f>
        <v/>
      </c>
      <c r="N3" s="16">
        <f>IF($E3="","",IF(COUNTIFS(Movimentos!$M$2:$M$501,$E3,Movimentos!$G$2:$G$501,"RETORNO RECEBIDO")&gt;0,"Com retorno","Sem retorno"))</f>
        <v/>
      </c>
      <c r="O3" s="16">
        <f>IF($E3="","",IF($H3="","Sem histórico",IFERROR(VLOOKUP($J3,Listas!$A$2:$C$9,3,FALSE),"Movimento não mapeado")))</f>
        <v/>
      </c>
      <c r="P3" s="16">
        <f>IF(COUNTA($A3:$D3)=0,"",IF(OR($A3="",$B3="",$C3="",$D3=""),"Cadastro incompleto",IF(COUNTIF($E$2:$E$201,$E3)&gt;1,"Chave duplicada",IF($H3="","Sem histórico",IF($F3="","Entrada não localizada",IF(COUNTIFS(Movimentos!$M$2:$M$501,$E3,Movimentos!$X$2:$X$501,"Pendente")&gt;0,"Revisar eventos","OK"))))))</f>
        <v/>
      </c>
      <c r="Q3" s="18">
        <f>IF($E3="","",COUNTIF(Movimentos!$M$2:$M$501,$E3))</f>
        <v/>
      </c>
      <c r="R3" s="18">
        <f>IF($E3="","",COUNTIFS(Movimentos!$M$2:$M$501,$E3,Movimentos!$G$2:$G$501,"RETORNO RECEBIDO"))</f>
        <v/>
      </c>
    </row>
    <row r="4">
      <c r="A4" s="14" t="inlineStr">
        <is>
          <t>SKU-CAM-010</t>
        </is>
      </c>
      <c r="B4" s="15" t="inlineStr">
        <is>
          <t>Camiseta Brisa Verde Fictícia</t>
        </is>
      </c>
      <c r="C4" s="14" t="inlineStr">
        <is>
          <t>Lote</t>
        </is>
      </c>
      <c r="D4" s="14" t="inlineStr">
        <is>
          <t>LOTE-CAM-2609-A</t>
        </is>
      </c>
      <c r="E4" s="16">
        <f>IF(COUNTA($A4:$D4)=0,"",IF(OR($A4="",$C4="",$D4=""),"",$A4&amp;"|"&amp;$C4&amp;"|"&amp;$D4))</f>
        <v/>
      </c>
      <c r="F4" s="16">
        <f>IF($E4="","",IFERROR(LOOKUP(2,1/((Movimentos!$M$2:$M$501=$E4)*(Movimentos!$G$2:$G$501="RECEBIMENTO")),Movimentos!$A$2:$A$501),""))</f>
        <v/>
      </c>
      <c r="G4" s="30">
        <f>IF($F4="","",IFERROR(INDEX(Movimentos!$B$2:$B$501,MATCH($F4,Movimentos!$A$2:$A$501,0)),""))</f>
        <v/>
      </c>
      <c r="H4" s="16">
        <f>IF($E4="","",IFERROR(LOOKUP(2,1/((Movimentos!$M$2:$M$501=$E4)*(Movimentos!$U$2:$U$501="Sim")),Movimentos!$A$2:$A$501),""))</f>
        <v/>
      </c>
      <c r="I4" s="30">
        <f>IF($H4="","",IFERROR(INDEX(Movimentos!$B$2:$B$501,MATCH($H4,Movimentos!$A$2:$A$501,0)),""))</f>
        <v/>
      </c>
      <c r="J4" s="16">
        <f>IF($H4="","",IFERROR(INDEX(Movimentos!$G$2:$G$501,MATCH($H4,Movimentos!$A$2:$A$501,0)),""))</f>
        <v/>
      </c>
      <c r="K4" s="16">
        <f>IF($H4="","",IFERROR(INDEX(Movimentos!$I$2:$I$501,MATCH($H4,Movimentos!$A$2:$A$501,0)),""))</f>
        <v/>
      </c>
      <c r="L4" s="16">
        <f>IF($K4="","",IFERROR(VLOOKUP($K4,Listas!$G$2:$I$31,3,FALSE),"Local não classificado"))</f>
        <v/>
      </c>
      <c r="M4" s="16">
        <f>IF($E4="","",IFERROR(LOOKUP(2,1/((Movimentos!$M$2:$M$501=$E4)*(Movimentos!$J$2:$J$501&lt;&gt;"")),Movimentos!$J$2:$J$501),""))</f>
        <v/>
      </c>
      <c r="N4" s="16">
        <f>IF($E4="","",IF(COUNTIFS(Movimentos!$M$2:$M$501,$E4,Movimentos!$G$2:$G$501,"RETORNO RECEBIDO")&gt;0,"Com retorno","Sem retorno"))</f>
        <v/>
      </c>
      <c r="O4" s="16">
        <f>IF($E4="","",IF($H4="","Sem histórico",IFERROR(VLOOKUP($J4,Listas!$A$2:$C$9,3,FALSE),"Movimento não mapeado")))</f>
        <v/>
      </c>
      <c r="P4" s="16">
        <f>IF(COUNTA($A4:$D4)=0,"",IF(OR($A4="",$B4="",$C4="",$D4=""),"Cadastro incompleto",IF(COUNTIF($E$2:$E$201,$E4)&gt;1,"Chave duplicada",IF($H4="","Sem histórico",IF($F4="","Entrada não localizada",IF(COUNTIFS(Movimentos!$M$2:$M$501,$E4,Movimentos!$X$2:$X$501,"Pendente")&gt;0,"Revisar eventos","OK"))))))</f>
        <v/>
      </c>
      <c r="Q4" s="18">
        <f>IF($E4="","",COUNTIF(Movimentos!$M$2:$M$501,$E4))</f>
        <v/>
      </c>
      <c r="R4" s="18">
        <f>IF($E4="","",COUNTIFS(Movimentos!$M$2:$M$501,$E4,Movimentos!$G$2:$G$501,"RETORNO RECEBIDO"))</f>
        <v/>
      </c>
    </row>
    <row r="5">
      <c r="A5" s="14" t="inlineStr">
        <is>
          <t>SKU-GAR-003</t>
        </is>
      </c>
      <c r="B5" s="15" t="inlineStr">
        <is>
          <t>Garrafa Lume 500 ml Fictícia</t>
        </is>
      </c>
      <c r="C5" s="14" t="inlineStr">
        <is>
          <t>Lote</t>
        </is>
      </c>
      <c r="D5" s="14" t="inlineStr">
        <is>
          <t>LOTE-GAR-2609-B</t>
        </is>
      </c>
      <c r="E5" s="16">
        <f>IF(COUNTA($A5:$D5)=0,"",IF(OR($A5="",$C5="",$D5=""),"",$A5&amp;"|"&amp;$C5&amp;"|"&amp;$D5))</f>
        <v/>
      </c>
      <c r="F5" s="16">
        <f>IF($E5="","",IFERROR(LOOKUP(2,1/((Movimentos!$M$2:$M$501=$E5)*(Movimentos!$G$2:$G$501="RECEBIMENTO")),Movimentos!$A$2:$A$501),""))</f>
        <v/>
      </c>
      <c r="G5" s="30">
        <f>IF($F5="","",IFERROR(INDEX(Movimentos!$B$2:$B$501,MATCH($F5,Movimentos!$A$2:$A$501,0)),""))</f>
        <v/>
      </c>
      <c r="H5" s="16">
        <f>IF($E5="","",IFERROR(LOOKUP(2,1/((Movimentos!$M$2:$M$501=$E5)*(Movimentos!$U$2:$U$501="Sim")),Movimentos!$A$2:$A$501),""))</f>
        <v/>
      </c>
      <c r="I5" s="30">
        <f>IF($H5="","",IFERROR(INDEX(Movimentos!$B$2:$B$501,MATCH($H5,Movimentos!$A$2:$A$501,0)),""))</f>
        <v/>
      </c>
      <c r="J5" s="16">
        <f>IF($H5="","",IFERROR(INDEX(Movimentos!$G$2:$G$501,MATCH($H5,Movimentos!$A$2:$A$501,0)),""))</f>
        <v/>
      </c>
      <c r="K5" s="16">
        <f>IF($H5="","",IFERROR(INDEX(Movimentos!$I$2:$I$501,MATCH($H5,Movimentos!$A$2:$A$501,0)),""))</f>
        <v/>
      </c>
      <c r="L5" s="16">
        <f>IF($K5="","",IFERROR(VLOOKUP($K5,Listas!$G$2:$I$31,3,FALSE),"Local não classificado"))</f>
        <v/>
      </c>
      <c r="M5" s="16">
        <f>IF($E5="","",IFERROR(LOOKUP(2,1/((Movimentos!$M$2:$M$501=$E5)*(Movimentos!$J$2:$J$501&lt;&gt;"")),Movimentos!$J$2:$J$501),""))</f>
        <v/>
      </c>
      <c r="N5" s="16">
        <f>IF($E5="","",IF(COUNTIFS(Movimentos!$M$2:$M$501,$E5,Movimentos!$G$2:$G$501,"RETORNO RECEBIDO")&gt;0,"Com retorno","Sem retorno"))</f>
        <v/>
      </c>
      <c r="O5" s="16">
        <f>IF($E5="","",IF($H5="","Sem histórico",IFERROR(VLOOKUP($J5,Listas!$A$2:$C$9,3,FALSE),"Movimento não mapeado")))</f>
        <v/>
      </c>
      <c r="P5" s="16">
        <f>IF(COUNTA($A5:$D5)=0,"",IF(OR($A5="",$B5="",$C5="",$D5=""),"Cadastro incompleto",IF(COUNTIF($E$2:$E$201,$E5)&gt;1,"Chave duplicada",IF($H5="","Sem histórico",IF($F5="","Entrada não localizada",IF(COUNTIFS(Movimentos!$M$2:$M$501,$E5,Movimentos!$X$2:$X$501,"Pendente")&gt;0,"Revisar eventos","OK"))))))</f>
        <v/>
      </c>
      <c r="Q5" s="18">
        <f>IF($E5="","",COUNTIF(Movimentos!$M$2:$M$501,$E5))</f>
        <v/>
      </c>
      <c r="R5" s="18">
        <f>IF($E5="","",COUNTIFS(Movimentos!$M$2:$M$501,$E5,Movimentos!$G$2:$G$501,"RETORNO RECEBIDO"))</f>
        <v/>
      </c>
    </row>
    <row r="6">
      <c r="A6" s="14" t="n"/>
      <c r="B6" s="15" t="n"/>
      <c r="C6" s="14" t="n"/>
      <c r="D6" s="14" t="n"/>
      <c r="E6" s="16">
        <f>IF(COUNTA($A6:$D6)=0,"",IF(OR($A6="",$C6="",$D6=""),"",$A6&amp;"|"&amp;$C6&amp;"|"&amp;$D6))</f>
        <v/>
      </c>
      <c r="F6" s="16">
        <f>IF($E6="","",IFERROR(LOOKUP(2,1/((Movimentos!$M$2:$M$501=$E6)*(Movimentos!$G$2:$G$501="RECEBIMENTO")),Movimentos!$A$2:$A$501),""))</f>
        <v/>
      </c>
      <c r="G6" s="30">
        <f>IF($F6="","",IFERROR(INDEX(Movimentos!$B$2:$B$501,MATCH($F6,Movimentos!$A$2:$A$501,0)),""))</f>
        <v/>
      </c>
      <c r="H6" s="16">
        <f>IF($E6="","",IFERROR(LOOKUP(2,1/((Movimentos!$M$2:$M$501=$E6)*(Movimentos!$U$2:$U$501="Sim")),Movimentos!$A$2:$A$501),""))</f>
        <v/>
      </c>
      <c r="I6" s="30">
        <f>IF($H6="","",IFERROR(INDEX(Movimentos!$B$2:$B$501,MATCH($H6,Movimentos!$A$2:$A$501,0)),""))</f>
        <v/>
      </c>
      <c r="J6" s="16">
        <f>IF($H6="","",IFERROR(INDEX(Movimentos!$G$2:$G$501,MATCH($H6,Movimentos!$A$2:$A$501,0)),""))</f>
        <v/>
      </c>
      <c r="K6" s="16">
        <f>IF($H6="","",IFERROR(INDEX(Movimentos!$I$2:$I$501,MATCH($H6,Movimentos!$A$2:$A$501,0)),""))</f>
        <v/>
      </c>
      <c r="L6" s="16">
        <f>IF($K6="","",IFERROR(VLOOKUP($K6,Listas!$G$2:$I$31,3,FALSE),"Local não classificado"))</f>
        <v/>
      </c>
      <c r="M6" s="16">
        <f>IF($E6="","",IFERROR(LOOKUP(2,1/((Movimentos!$M$2:$M$501=$E6)*(Movimentos!$J$2:$J$501&lt;&gt;"")),Movimentos!$J$2:$J$501),""))</f>
        <v/>
      </c>
      <c r="N6" s="16">
        <f>IF($E6="","",IF(COUNTIFS(Movimentos!$M$2:$M$501,$E6,Movimentos!$G$2:$G$501,"RETORNO RECEBIDO")&gt;0,"Com retorno","Sem retorno"))</f>
        <v/>
      </c>
      <c r="O6" s="16">
        <f>IF($E6="","",IF($H6="","Sem histórico",IFERROR(VLOOKUP($J6,Listas!$A$2:$C$9,3,FALSE),"Movimento não mapeado")))</f>
        <v/>
      </c>
      <c r="P6" s="16">
        <f>IF(COUNTA($A6:$D6)=0,"",IF(OR($A6="",$B6="",$C6="",$D6=""),"Cadastro incompleto",IF(COUNTIF($E$2:$E$201,$E6)&gt;1,"Chave duplicada",IF($H6="","Sem histórico",IF($F6="","Entrada não localizada",IF(COUNTIFS(Movimentos!$M$2:$M$501,$E6,Movimentos!$X$2:$X$501,"Pendente")&gt;0,"Revisar eventos","OK"))))))</f>
        <v/>
      </c>
      <c r="Q6" s="18">
        <f>IF($E6="","",COUNTIF(Movimentos!$M$2:$M$501,$E6))</f>
        <v/>
      </c>
      <c r="R6" s="18">
        <f>IF($E6="","",COUNTIFS(Movimentos!$M$2:$M$501,$E6,Movimentos!$G$2:$G$501,"RETORNO RECEBIDO"))</f>
        <v/>
      </c>
    </row>
    <row r="7">
      <c r="A7" s="14" t="n"/>
      <c r="B7" s="15" t="n"/>
      <c r="C7" s="14" t="n"/>
      <c r="D7" s="14" t="n"/>
      <c r="E7" s="16">
        <f>IF(COUNTA($A7:$D7)=0,"",IF(OR($A7="",$C7="",$D7=""),"",$A7&amp;"|"&amp;$C7&amp;"|"&amp;$D7))</f>
        <v/>
      </c>
      <c r="F7" s="16">
        <f>IF($E7="","",IFERROR(LOOKUP(2,1/((Movimentos!$M$2:$M$501=$E7)*(Movimentos!$G$2:$G$501="RECEBIMENTO")),Movimentos!$A$2:$A$501),""))</f>
        <v/>
      </c>
      <c r="G7" s="30">
        <f>IF($F7="","",IFERROR(INDEX(Movimentos!$B$2:$B$501,MATCH($F7,Movimentos!$A$2:$A$501,0)),""))</f>
        <v/>
      </c>
      <c r="H7" s="16">
        <f>IF($E7="","",IFERROR(LOOKUP(2,1/((Movimentos!$M$2:$M$501=$E7)*(Movimentos!$U$2:$U$501="Sim")),Movimentos!$A$2:$A$501),""))</f>
        <v/>
      </c>
      <c r="I7" s="30">
        <f>IF($H7="","",IFERROR(INDEX(Movimentos!$B$2:$B$501,MATCH($H7,Movimentos!$A$2:$A$501,0)),""))</f>
        <v/>
      </c>
      <c r="J7" s="16">
        <f>IF($H7="","",IFERROR(INDEX(Movimentos!$G$2:$G$501,MATCH($H7,Movimentos!$A$2:$A$501,0)),""))</f>
        <v/>
      </c>
      <c r="K7" s="16">
        <f>IF($H7="","",IFERROR(INDEX(Movimentos!$I$2:$I$501,MATCH($H7,Movimentos!$A$2:$A$501,0)),""))</f>
        <v/>
      </c>
      <c r="L7" s="16">
        <f>IF($K7="","",IFERROR(VLOOKUP($K7,Listas!$G$2:$I$31,3,FALSE),"Local não classificado"))</f>
        <v/>
      </c>
      <c r="M7" s="16">
        <f>IF($E7="","",IFERROR(LOOKUP(2,1/((Movimentos!$M$2:$M$501=$E7)*(Movimentos!$J$2:$J$501&lt;&gt;"")),Movimentos!$J$2:$J$501),""))</f>
        <v/>
      </c>
      <c r="N7" s="16">
        <f>IF($E7="","",IF(COUNTIFS(Movimentos!$M$2:$M$501,$E7,Movimentos!$G$2:$G$501,"RETORNO RECEBIDO")&gt;0,"Com retorno","Sem retorno"))</f>
        <v/>
      </c>
      <c r="O7" s="16">
        <f>IF($E7="","",IF($H7="","Sem histórico",IFERROR(VLOOKUP($J7,Listas!$A$2:$C$9,3,FALSE),"Movimento não mapeado")))</f>
        <v/>
      </c>
      <c r="P7" s="16">
        <f>IF(COUNTA($A7:$D7)=0,"",IF(OR($A7="",$B7="",$C7="",$D7=""),"Cadastro incompleto",IF(COUNTIF($E$2:$E$201,$E7)&gt;1,"Chave duplicada",IF($H7="","Sem histórico",IF($F7="","Entrada não localizada",IF(COUNTIFS(Movimentos!$M$2:$M$501,$E7,Movimentos!$X$2:$X$501,"Pendente")&gt;0,"Revisar eventos","OK"))))))</f>
        <v/>
      </c>
      <c r="Q7" s="18">
        <f>IF($E7="","",COUNTIF(Movimentos!$M$2:$M$501,$E7))</f>
        <v/>
      </c>
      <c r="R7" s="18">
        <f>IF($E7="","",COUNTIFS(Movimentos!$M$2:$M$501,$E7,Movimentos!$G$2:$G$501,"RETORNO RECEBIDO"))</f>
        <v/>
      </c>
    </row>
    <row r="8">
      <c r="A8" s="14" t="n"/>
      <c r="B8" s="15" t="n"/>
      <c r="C8" s="14" t="n"/>
      <c r="D8" s="14" t="n"/>
      <c r="E8" s="16">
        <f>IF(COUNTA($A8:$D8)=0,"",IF(OR($A8="",$C8="",$D8=""),"",$A8&amp;"|"&amp;$C8&amp;"|"&amp;$D8))</f>
        <v/>
      </c>
      <c r="F8" s="16">
        <f>IF($E8="","",IFERROR(LOOKUP(2,1/((Movimentos!$M$2:$M$501=$E8)*(Movimentos!$G$2:$G$501="RECEBIMENTO")),Movimentos!$A$2:$A$501),""))</f>
        <v/>
      </c>
      <c r="G8" s="30">
        <f>IF($F8="","",IFERROR(INDEX(Movimentos!$B$2:$B$501,MATCH($F8,Movimentos!$A$2:$A$501,0)),""))</f>
        <v/>
      </c>
      <c r="H8" s="16">
        <f>IF($E8="","",IFERROR(LOOKUP(2,1/((Movimentos!$M$2:$M$501=$E8)*(Movimentos!$U$2:$U$501="Sim")),Movimentos!$A$2:$A$501),""))</f>
        <v/>
      </c>
      <c r="I8" s="30">
        <f>IF($H8="","",IFERROR(INDEX(Movimentos!$B$2:$B$501,MATCH($H8,Movimentos!$A$2:$A$501,0)),""))</f>
        <v/>
      </c>
      <c r="J8" s="16">
        <f>IF($H8="","",IFERROR(INDEX(Movimentos!$G$2:$G$501,MATCH($H8,Movimentos!$A$2:$A$501,0)),""))</f>
        <v/>
      </c>
      <c r="K8" s="16">
        <f>IF($H8="","",IFERROR(INDEX(Movimentos!$I$2:$I$501,MATCH($H8,Movimentos!$A$2:$A$501,0)),""))</f>
        <v/>
      </c>
      <c r="L8" s="16">
        <f>IF($K8="","",IFERROR(VLOOKUP($K8,Listas!$G$2:$I$31,3,FALSE),"Local não classificado"))</f>
        <v/>
      </c>
      <c r="M8" s="16">
        <f>IF($E8="","",IFERROR(LOOKUP(2,1/((Movimentos!$M$2:$M$501=$E8)*(Movimentos!$J$2:$J$501&lt;&gt;"")),Movimentos!$J$2:$J$501),""))</f>
        <v/>
      </c>
      <c r="N8" s="16">
        <f>IF($E8="","",IF(COUNTIFS(Movimentos!$M$2:$M$501,$E8,Movimentos!$G$2:$G$501,"RETORNO RECEBIDO")&gt;0,"Com retorno","Sem retorno"))</f>
        <v/>
      </c>
      <c r="O8" s="16">
        <f>IF($E8="","",IF($H8="","Sem histórico",IFERROR(VLOOKUP($J8,Listas!$A$2:$C$9,3,FALSE),"Movimento não mapeado")))</f>
        <v/>
      </c>
      <c r="P8" s="16">
        <f>IF(COUNTA($A8:$D8)=0,"",IF(OR($A8="",$B8="",$C8="",$D8=""),"Cadastro incompleto",IF(COUNTIF($E$2:$E$201,$E8)&gt;1,"Chave duplicada",IF($H8="","Sem histórico",IF($F8="","Entrada não localizada",IF(COUNTIFS(Movimentos!$M$2:$M$501,$E8,Movimentos!$X$2:$X$501,"Pendente")&gt;0,"Revisar eventos","OK"))))))</f>
        <v/>
      </c>
      <c r="Q8" s="18">
        <f>IF($E8="","",COUNTIF(Movimentos!$M$2:$M$501,$E8))</f>
        <v/>
      </c>
      <c r="R8" s="18">
        <f>IF($E8="","",COUNTIFS(Movimentos!$M$2:$M$501,$E8,Movimentos!$G$2:$G$501,"RETORNO RECEBIDO"))</f>
        <v/>
      </c>
    </row>
    <row r="9">
      <c r="A9" s="14" t="n"/>
      <c r="B9" s="15" t="n"/>
      <c r="C9" s="14" t="n"/>
      <c r="D9" s="14" t="n"/>
      <c r="E9" s="16">
        <f>IF(COUNTA($A9:$D9)=0,"",IF(OR($A9="",$C9="",$D9=""),"",$A9&amp;"|"&amp;$C9&amp;"|"&amp;$D9))</f>
        <v/>
      </c>
      <c r="F9" s="16">
        <f>IF($E9="","",IFERROR(LOOKUP(2,1/((Movimentos!$M$2:$M$501=$E9)*(Movimentos!$G$2:$G$501="RECEBIMENTO")),Movimentos!$A$2:$A$501),""))</f>
        <v/>
      </c>
      <c r="G9" s="30">
        <f>IF($F9="","",IFERROR(INDEX(Movimentos!$B$2:$B$501,MATCH($F9,Movimentos!$A$2:$A$501,0)),""))</f>
        <v/>
      </c>
      <c r="H9" s="16">
        <f>IF($E9="","",IFERROR(LOOKUP(2,1/((Movimentos!$M$2:$M$501=$E9)*(Movimentos!$U$2:$U$501="Sim")),Movimentos!$A$2:$A$501),""))</f>
        <v/>
      </c>
      <c r="I9" s="30">
        <f>IF($H9="","",IFERROR(INDEX(Movimentos!$B$2:$B$501,MATCH($H9,Movimentos!$A$2:$A$501,0)),""))</f>
        <v/>
      </c>
      <c r="J9" s="16">
        <f>IF($H9="","",IFERROR(INDEX(Movimentos!$G$2:$G$501,MATCH($H9,Movimentos!$A$2:$A$501,0)),""))</f>
        <v/>
      </c>
      <c r="K9" s="16">
        <f>IF($H9="","",IFERROR(INDEX(Movimentos!$I$2:$I$501,MATCH($H9,Movimentos!$A$2:$A$501,0)),""))</f>
        <v/>
      </c>
      <c r="L9" s="16">
        <f>IF($K9="","",IFERROR(VLOOKUP($K9,Listas!$G$2:$I$31,3,FALSE),"Local não classificado"))</f>
        <v/>
      </c>
      <c r="M9" s="16">
        <f>IF($E9="","",IFERROR(LOOKUP(2,1/((Movimentos!$M$2:$M$501=$E9)*(Movimentos!$J$2:$J$501&lt;&gt;"")),Movimentos!$J$2:$J$501),""))</f>
        <v/>
      </c>
      <c r="N9" s="16">
        <f>IF($E9="","",IF(COUNTIFS(Movimentos!$M$2:$M$501,$E9,Movimentos!$G$2:$G$501,"RETORNO RECEBIDO")&gt;0,"Com retorno","Sem retorno"))</f>
        <v/>
      </c>
      <c r="O9" s="16">
        <f>IF($E9="","",IF($H9="","Sem histórico",IFERROR(VLOOKUP($J9,Listas!$A$2:$C$9,3,FALSE),"Movimento não mapeado")))</f>
        <v/>
      </c>
      <c r="P9" s="16">
        <f>IF(COUNTA($A9:$D9)=0,"",IF(OR($A9="",$B9="",$C9="",$D9=""),"Cadastro incompleto",IF(COUNTIF($E$2:$E$201,$E9)&gt;1,"Chave duplicada",IF($H9="","Sem histórico",IF($F9="","Entrada não localizada",IF(COUNTIFS(Movimentos!$M$2:$M$501,$E9,Movimentos!$X$2:$X$501,"Pendente")&gt;0,"Revisar eventos","OK"))))))</f>
        <v/>
      </c>
      <c r="Q9" s="18">
        <f>IF($E9="","",COUNTIF(Movimentos!$M$2:$M$501,$E9))</f>
        <v/>
      </c>
      <c r="R9" s="18">
        <f>IF($E9="","",COUNTIFS(Movimentos!$M$2:$M$501,$E9,Movimentos!$G$2:$G$501,"RETORNO RECEBIDO"))</f>
        <v/>
      </c>
    </row>
    <row r="10">
      <c r="A10" s="14" t="n"/>
      <c r="B10" s="15" t="n"/>
      <c r="C10" s="14" t="n"/>
      <c r="D10" s="14" t="n"/>
      <c r="E10" s="16">
        <f>IF(COUNTA($A10:$D10)=0,"",IF(OR($A10="",$C10="",$D10=""),"",$A10&amp;"|"&amp;$C10&amp;"|"&amp;$D10))</f>
        <v/>
      </c>
      <c r="F10" s="16">
        <f>IF($E10="","",IFERROR(LOOKUP(2,1/((Movimentos!$M$2:$M$501=$E10)*(Movimentos!$G$2:$G$501="RECEBIMENTO")),Movimentos!$A$2:$A$501),""))</f>
        <v/>
      </c>
      <c r="G10" s="30">
        <f>IF($F10="","",IFERROR(INDEX(Movimentos!$B$2:$B$501,MATCH($F10,Movimentos!$A$2:$A$501,0)),""))</f>
        <v/>
      </c>
      <c r="H10" s="16">
        <f>IF($E10="","",IFERROR(LOOKUP(2,1/((Movimentos!$M$2:$M$501=$E10)*(Movimentos!$U$2:$U$501="Sim")),Movimentos!$A$2:$A$501),""))</f>
        <v/>
      </c>
      <c r="I10" s="30">
        <f>IF($H10="","",IFERROR(INDEX(Movimentos!$B$2:$B$501,MATCH($H10,Movimentos!$A$2:$A$501,0)),""))</f>
        <v/>
      </c>
      <c r="J10" s="16">
        <f>IF($H10="","",IFERROR(INDEX(Movimentos!$G$2:$G$501,MATCH($H10,Movimentos!$A$2:$A$501,0)),""))</f>
        <v/>
      </c>
      <c r="K10" s="16">
        <f>IF($H10="","",IFERROR(INDEX(Movimentos!$I$2:$I$501,MATCH($H10,Movimentos!$A$2:$A$501,0)),""))</f>
        <v/>
      </c>
      <c r="L10" s="16">
        <f>IF($K10="","",IFERROR(VLOOKUP($K10,Listas!$G$2:$I$31,3,FALSE),"Local não classificado"))</f>
        <v/>
      </c>
      <c r="M10" s="16">
        <f>IF($E10="","",IFERROR(LOOKUP(2,1/((Movimentos!$M$2:$M$501=$E10)*(Movimentos!$J$2:$J$501&lt;&gt;"")),Movimentos!$J$2:$J$501),""))</f>
        <v/>
      </c>
      <c r="N10" s="16">
        <f>IF($E10="","",IF(COUNTIFS(Movimentos!$M$2:$M$501,$E10,Movimentos!$G$2:$G$501,"RETORNO RECEBIDO")&gt;0,"Com retorno","Sem retorno"))</f>
        <v/>
      </c>
      <c r="O10" s="16">
        <f>IF($E10="","",IF($H10="","Sem histórico",IFERROR(VLOOKUP($J10,Listas!$A$2:$C$9,3,FALSE),"Movimento não mapeado")))</f>
        <v/>
      </c>
      <c r="P10" s="16">
        <f>IF(COUNTA($A10:$D10)=0,"",IF(OR($A10="",$B10="",$C10="",$D10=""),"Cadastro incompleto",IF(COUNTIF($E$2:$E$201,$E10)&gt;1,"Chave duplicada",IF($H10="","Sem histórico",IF($F10="","Entrada não localizada",IF(COUNTIFS(Movimentos!$M$2:$M$501,$E10,Movimentos!$X$2:$X$501,"Pendente")&gt;0,"Revisar eventos","OK"))))))</f>
        <v/>
      </c>
      <c r="Q10" s="18">
        <f>IF($E10="","",COUNTIF(Movimentos!$M$2:$M$501,$E10))</f>
        <v/>
      </c>
      <c r="R10" s="18">
        <f>IF($E10="","",COUNTIFS(Movimentos!$M$2:$M$501,$E10,Movimentos!$G$2:$G$501,"RETORNO RECEBIDO"))</f>
        <v/>
      </c>
    </row>
    <row r="11">
      <c r="A11" s="14" t="n"/>
      <c r="B11" s="15" t="n"/>
      <c r="C11" s="14" t="n"/>
      <c r="D11" s="14" t="n"/>
      <c r="E11" s="16">
        <f>IF(COUNTA($A11:$D11)=0,"",IF(OR($A11="",$C11="",$D11=""),"",$A11&amp;"|"&amp;$C11&amp;"|"&amp;$D11))</f>
        <v/>
      </c>
      <c r="F11" s="16">
        <f>IF($E11="","",IFERROR(LOOKUP(2,1/((Movimentos!$M$2:$M$501=$E11)*(Movimentos!$G$2:$G$501="RECEBIMENTO")),Movimentos!$A$2:$A$501),""))</f>
        <v/>
      </c>
      <c r="G11" s="30">
        <f>IF($F11="","",IFERROR(INDEX(Movimentos!$B$2:$B$501,MATCH($F11,Movimentos!$A$2:$A$501,0)),""))</f>
        <v/>
      </c>
      <c r="H11" s="16">
        <f>IF($E11="","",IFERROR(LOOKUP(2,1/((Movimentos!$M$2:$M$501=$E11)*(Movimentos!$U$2:$U$501="Sim")),Movimentos!$A$2:$A$501),""))</f>
        <v/>
      </c>
      <c r="I11" s="30">
        <f>IF($H11="","",IFERROR(INDEX(Movimentos!$B$2:$B$501,MATCH($H11,Movimentos!$A$2:$A$501,0)),""))</f>
        <v/>
      </c>
      <c r="J11" s="16">
        <f>IF($H11="","",IFERROR(INDEX(Movimentos!$G$2:$G$501,MATCH($H11,Movimentos!$A$2:$A$501,0)),""))</f>
        <v/>
      </c>
      <c r="K11" s="16">
        <f>IF($H11="","",IFERROR(INDEX(Movimentos!$I$2:$I$501,MATCH($H11,Movimentos!$A$2:$A$501,0)),""))</f>
        <v/>
      </c>
      <c r="L11" s="16">
        <f>IF($K11="","",IFERROR(VLOOKUP($K11,Listas!$G$2:$I$31,3,FALSE),"Local não classificado"))</f>
        <v/>
      </c>
      <c r="M11" s="16">
        <f>IF($E11="","",IFERROR(LOOKUP(2,1/((Movimentos!$M$2:$M$501=$E11)*(Movimentos!$J$2:$J$501&lt;&gt;"")),Movimentos!$J$2:$J$501),""))</f>
        <v/>
      </c>
      <c r="N11" s="16">
        <f>IF($E11="","",IF(COUNTIFS(Movimentos!$M$2:$M$501,$E11,Movimentos!$G$2:$G$501,"RETORNO RECEBIDO")&gt;0,"Com retorno","Sem retorno"))</f>
        <v/>
      </c>
      <c r="O11" s="16">
        <f>IF($E11="","",IF($H11="","Sem histórico",IFERROR(VLOOKUP($J11,Listas!$A$2:$C$9,3,FALSE),"Movimento não mapeado")))</f>
        <v/>
      </c>
      <c r="P11" s="16">
        <f>IF(COUNTA($A11:$D11)=0,"",IF(OR($A11="",$B11="",$C11="",$D11=""),"Cadastro incompleto",IF(COUNTIF($E$2:$E$201,$E11)&gt;1,"Chave duplicada",IF($H11="","Sem histórico",IF($F11="","Entrada não localizada",IF(COUNTIFS(Movimentos!$M$2:$M$501,$E11,Movimentos!$X$2:$X$501,"Pendente")&gt;0,"Revisar eventos","OK"))))))</f>
        <v/>
      </c>
      <c r="Q11" s="18">
        <f>IF($E11="","",COUNTIF(Movimentos!$M$2:$M$501,$E11))</f>
        <v/>
      </c>
      <c r="R11" s="18">
        <f>IF($E11="","",COUNTIFS(Movimentos!$M$2:$M$501,$E11,Movimentos!$G$2:$G$501,"RETORNO RECEBIDO"))</f>
        <v/>
      </c>
    </row>
    <row r="12">
      <c r="A12" s="14" t="n"/>
      <c r="B12" s="15" t="n"/>
      <c r="C12" s="14" t="n"/>
      <c r="D12" s="14" t="n"/>
      <c r="E12" s="16">
        <f>IF(COUNTA($A12:$D12)=0,"",IF(OR($A12="",$C12="",$D12=""),"",$A12&amp;"|"&amp;$C12&amp;"|"&amp;$D12))</f>
        <v/>
      </c>
      <c r="F12" s="16">
        <f>IF($E12="","",IFERROR(LOOKUP(2,1/((Movimentos!$M$2:$M$501=$E12)*(Movimentos!$G$2:$G$501="RECEBIMENTO")),Movimentos!$A$2:$A$501),""))</f>
        <v/>
      </c>
      <c r="G12" s="30">
        <f>IF($F12="","",IFERROR(INDEX(Movimentos!$B$2:$B$501,MATCH($F12,Movimentos!$A$2:$A$501,0)),""))</f>
        <v/>
      </c>
      <c r="H12" s="16">
        <f>IF($E12="","",IFERROR(LOOKUP(2,1/((Movimentos!$M$2:$M$501=$E12)*(Movimentos!$U$2:$U$501="Sim")),Movimentos!$A$2:$A$501),""))</f>
        <v/>
      </c>
      <c r="I12" s="30">
        <f>IF($H12="","",IFERROR(INDEX(Movimentos!$B$2:$B$501,MATCH($H12,Movimentos!$A$2:$A$501,0)),""))</f>
        <v/>
      </c>
      <c r="J12" s="16">
        <f>IF($H12="","",IFERROR(INDEX(Movimentos!$G$2:$G$501,MATCH($H12,Movimentos!$A$2:$A$501,0)),""))</f>
        <v/>
      </c>
      <c r="K12" s="16">
        <f>IF($H12="","",IFERROR(INDEX(Movimentos!$I$2:$I$501,MATCH($H12,Movimentos!$A$2:$A$501,0)),""))</f>
        <v/>
      </c>
      <c r="L12" s="16">
        <f>IF($K12="","",IFERROR(VLOOKUP($K12,Listas!$G$2:$I$31,3,FALSE),"Local não classificado"))</f>
        <v/>
      </c>
      <c r="M12" s="16">
        <f>IF($E12="","",IFERROR(LOOKUP(2,1/((Movimentos!$M$2:$M$501=$E12)*(Movimentos!$J$2:$J$501&lt;&gt;"")),Movimentos!$J$2:$J$501),""))</f>
        <v/>
      </c>
      <c r="N12" s="16">
        <f>IF($E12="","",IF(COUNTIFS(Movimentos!$M$2:$M$501,$E12,Movimentos!$G$2:$G$501,"RETORNO RECEBIDO")&gt;0,"Com retorno","Sem retorno"))</f>
        <v/>
      </c>
      <c r="O12" s="16">
        <f>IF($E12="","",IF($H12="","Sem histórico",IFERROR(VLOOKUP($J12,Listas!$A$2:$C$9,3,FALSE),"Movimento não mapeado")))</f>
        <v/>
      </c>
      <c r="P12" s="16">
        <f>IF(COUNTA($A12:$D12)=0,"",IF(OR($A12="",$B12="",$C12="",$D12=""),"Cadastro incompleto",IF(COUNTIF($E$2:$E$201,$E12)&gt;1,"Chave duplicada",IF($H12="","Sem histórico",IF($F12="","Entrada não localizada",IF(COUNTIFS(Movimentos!$M$2:$M$501,$E12,Movimentos!$X$2:$X$501,"Pendente")&gt;0,"Revisar eventos","OK"))))))</f>
        <v/>
      </c>
      <c r="Q12" s="18">
        <f>IF($E12="","",COUNTIF(Movimentos!$M$2:$M$501,$E12))</f>
        <v/>
      </c>
      <c r="R12" s="18">
        <f>IF($E12="","",COUNTIFS(Movimentos!$M$2:$M$501,$E12,Movimentos!$G$2:$G$501,"RETORNO RECEBIDO"))</f>
        <v/>
      </c>
    </row>
    <row r="13">
      <c r="A13" s="14" t="n"/>
      <c r="B13" s="15" t="n"/>
      <c r="C13" s="14" t="n"/>
      <c r="D13" s="14" t="n"/>
      <c r="E13" s="16">
        <f>IF(COUNTA($A13:$D13)=0,"",IF(OR($A13="",$C13="",$D13=""),"",$A13&amp;"|"&amp;$C13&amp;"|"&amp;$D13))</f>
        <v/>
      </c>
      <c r="F13" s="16">
        <f>IF($E13="","",IFERROR(LOOKUP(2,1/((Movimentos!$M$2:$M$501=$E13)*(Movimentos!$G$2:$G$501="RECEBIMENTO")),Movimentos!$A$2:$A$501),""))</f>
        <v/>
      </c>
      <c r="G13" s="30">
        <f>IF($F13="","",IFERROR(INDEX(Movimentos!$B$2:$B$501,MATCH($F13,Movimentos!$A$2:$A$501,0)),""))</f>
        <v/>
      </c>
      <c r="H13" s="16">
        <f>IF($E13="","",IFERROR(LOOKUP(2,1/((Movimentos!$M$2:$M$501=$E13)*(Movimentos!$U$2:$U$501="Sim")),Movimentos!$A$2:$A$501),""))</f>
        <v/>
      </c>
      <c r="I13" s="30">
        <f>IF($H13="","",IFERROR(INDEX(Movimentos!$B$2:$B$501,MATCH($H13,Movimentos!$A$2:$A$501,0)),""))</f>
        <v/>
      </c>
      <c r="J13" s="16">
        <f>IF($H13="","",IFERROR(INDEX(Movimentos!$G$2:$G$501,MATCH($H13,Movimentos!$A$2:$A$501,0)),""))</f>
        <v/>
      </c>
      <c r="K13" s="16">
        <f>IF($H13="","",IFERROR(INDEX(Movimentos!$I$2:$I$501,MATCH($H13,Movimentos!$A$2:$A$501,0)),""))</f>
        <v/>
      </c>
      <c r="L13" s="16">
        <f>IF($K13="","",IFERROR(VLOOKUP($K13,Listas!$G$2:$I$31,3,FALSE),"Local não classificado"))</f>
        <v/>
      </c>
      <c r="M13" s="16">
        <f>IF($E13="","",IFERROR(LOOKUP(2,1/((Movimentos!$M$2:$M$501=$E13)*(Movimentos!$J$2:$J$501&lt;&gt;"")),Movimentos!$J$2:$J$501),""))</f>
        <v/>
      </c>
      <c r="N13" s="16">
        <f>IF($E13="","",IF(COUNTIFS(Movimentos!$M$2:$M$501,$E13,Movimentos!$G$2:$G$501,"RETORNO RECEBIDO")&gt;0,"Com retorno","Sem retorno"))</f>
        <v/>
      </c>
      <c r="O13" s="16">
        <f>IF($E13="","",IF($H13="","Sem histórico",IFERROR(VLOOKUP($J13,Listas!$A$2:$C$9,3,FALSE),"Movimento não mapeado")))</f>
        <v/>
      </c>
      <c r="P13" s="16">
        <f>IF(COUNTA($A13:$D13)=0,"",IF(OR($A13="",$B13="",$C13="",$D13=""),"Cadastro incompleto",IF(COUNTIF($E$2:$E$201,$E13)&gt;1,"Chave duplicada",IF($H13="","Sem histórico",IF($F13="","Entrada não localizada",IF(COUNTIFS(Movimentos!$M$2:$M$501,$E13,Movimentos!$X$2:$X$501,"Pendente")&gt;0,"Revisar eventos","OK"))))))</f>
        <v/>
      </c>
      <c r="Q13" s="18">
        <f>IF($E13="","",COUNTIF(Movimentos!$M$2:$M$501,$E13))</f>
        <v/>
      </c>
      <c r="R13" s="18">
        <f>IF($E13="","",COUNTIFS(Movimentos!$M$2:$M$501,$E13,Movimentos!$G$2:$G$501,"RETORNO RECEBIDO"))</f>
        <v/>
      </c>
    </row>
    <row r="14">
      <c r="A14" s="14" t="n"/>
      <c r="B14" s="15" t="n"/>
      <c r="C14" s="14" t="n"/>
      <c r="D14" s="14" t="n"/>
      <c r="E14" s="16">
        <f>IF(COUNTA($A14:$D14)=0,"",IF(OR($A14="",$C14="",$D14=""),"",$A14&amp;"|"&amp;$C14&amp;"|"&amp;$D14))</f>
        <v/>
      </c>
      <c r="F14" s="16">
        <f>IF($E14="","",IFERROR(LOOKUP(2,1/((Movimentos!$M$2:$M$501=$E14)*(Movimentos!$G$2:$G$501="RECEBIMENTO")),Movimentos!$A$2:$A$501),""))</f>
        <v/>
      </c>
      <c r="G14" s="30">
        <f>IF($F14="","",IFERROR(INDEX(Movimentos!$B$2:$B$501,MATCH($F14,Movimentos!$A$2:$A$501,0)),""))</f>
        <v/>
      </c>
      <c r="H14" s="16">
        <f>IF($E14="","",IFERROR(LOOKUP(2,1/((Movimentos!$M$2:$M$501=$E14)*(Movimentos!$U$2:$U$501="Sim")),Movimentos!$A$2:$A$501),""))</f>
        <v/>
      </c>
      <c r="I14" s="30">
        <f>IF($H14="","",IFERROR(INDEX(Movimentos!$B$2:$B$501,MATCH($H14,Movimentos!$A$2:$A$501,0)),""))</f>
        <v/>
      </c>
      <c r="J14" s="16">
        <f>IF($H14="","",IFERROR(INDEX(Movimentos!$G$2:$G$501,MATCH($H14,Movimentos!$A$2:$A$501,0)),""))</f>
        <v/>
      </c>
      <c r="K14" s="16">
        <f>IF($H14="","",IFERROR(INDEX(Movimentos!$I$2:$I$501,MATCH($H14,Movimentos!$A$2:$A$501,0)),""))</f>
        <v/>
      </c>
      <c r="L14" s="16">
        <f>IF($K14="","",IFERROR(VLOOKUP($K14,Listas!$G$2:$I$31,3,FALSE),"Local não classificado"))</f>
        <v/>
      </c>
      <c r="M14" s="16">
        <f>IF($E14="","",IFERROR(LOOKUP(2,1/((Movimentos!$M$2:$M$501=$E14)*(Movimentos!$J$2:$J$501&lt;&gt;"")),Movimentos!$J$2:$J$501),""))</f>
        <v/>
      </c>
      <c r="N14" s="16">
        <f>IF($E14="","",IF(COUNTIFS(Movimentos!$M$2:$M$501,$E14,Movimentos!$G$2:$G$501,"RETORNO RECEBIDO")&gt;0,"Com retorno","Sem retorno"))</f>
        <v/>
      </c>
      <c r="O14" s="16">
        <f>IF($E14="","",IF($H14="","Sem histórico",IFERROR(VLOOKUP($J14,Listas!$A$2:$C$9,3,FALSE),"Movimento não mapeado")))</f>
        <v/>
      </c>
      <c r="P14" s="16">
        <f>IF(COUNTA($A14:$D14)=0,"",IF(OR($A14="",$B14="",$C14="",$D14=""),"Cadastro incompleto",IF(COUNTIF($E$2:$E$201,$E14)&gt;1,"Chave duplicada",IF($H14="","Sem histórico",IF($F14="","Entrada não localizada",IF(COUNTIFS(Movimentos!$M$2:$M$501,$E14,Movimentos!$X$2:$X$501,"Pendente")&gt;0,"Revisar eventos","OK"))))))</f>
        <v/>
      </c>
      <c r="Q14" s="18">
        <f>IF($E14="","",COUNTIF(Movimentos!$M$2:$M$501,$E14))</f>
        <v/>
      </c>
      <c r="R14" s="18">
        <f>IF($E14="","",COUNTIFS(Movimentos!$M$2:$M$501,$E14,Movimentos!$G$2:$G$501,"RETORNO RECEBIDO"))</f>
        <v/>
      </c>
    </row>
    <row r="15">
      <c r="A15" s="14" t="n"/>
      <c r="B15" s="15" t="n"/>
      <c r="C15" s="14" t="n"/>
      <c r="D15" s="14" t="n"/>
      <c r="E15" s="16">
        <f>IF(COUNTA($A15:$D15)=0,"",IF(OR($A15="",$C15="",$D15=""),"",$A15&amp;"|"&amp;$C15&amp;"|"&amp;$D15))</f>
        <v/>
      </c>
      <c r="F15" s="16">
        <f>IF($E15="","",IFERROR(LOOKUP(2,1/((Movimentos!$M$2:$M$501=$E15)*(Movimentos!$G$2:$G$501="RECEBIMENTO")),Movimentos!$A$2:$A$501),""))</f>
        <v/>
      </c>
      <c r="G15" s="30">
        <f>IF($F15="","",IFERROR(INDEX(Movimentos!$B$2:$B$501,MATCH($F15,Movimentos!$A$2:$A$501,0)),""))</f>
        <v/>
      </c>
      <c r="H15" s="16">
        <f>IF($E15="","",IFERROR(LOOKUP(2,1/((Movimentos!$M$2:$M$501=$E15)*(Movimentos!$U$2:$U$501="Sim")),Movimentos!$A$2:$A$501),""))</f>
        <v/>
      </c>
      <c r="I15" s="30">
        <f>IF($H15="","",IFERROR(INDEX(Movimentos!$B$2:$B$501,MATCH($H15,Movimentos!$A$2:$A$501,0)),""))</f>
        <v/>
      </c>
      <c r="J15" s="16">
        <f>IF($H15="","",IFERROR(INDEX(Movimentos!$G$2:$G$501,MATCH($H15,Movimentos!$A$2:$A$501,0)),""))</f>
        <v/>
      </c>
      <c r="K15" s="16">
        <f>IF($H15="","",IFERROR(INDEX(Movimentos!$I$2:$I$501,MATCH($H15,Movimentos!$A$2:$A$501,0)),""))</f>
        <v/>
      </c>
      <c r="L15" s="16">
        <f>IF($K15="","",IFERROR(VLOOKUP($K15,Listas!$G$2:$I$31,3,FALSE),"Local não classificado"))</f>
        <v/>
      </c>
      <c r="M15" s="16">
        <f>IF($E15="","",IFERROR(LOOKUP(2,1/((Movimentos!$M$2:$M$501=$E15)*(Movimentos!$J$2:$J$501&lt;&gt;"")),Movimentos!$J$2:$J$501),""))</f>
        <v/>
      </c>
      <c r="N15" s="16">
        <f>IF($E15="","",IF(COUNTIFS(Movimentos!$M$2:$M$501,$E15,Movimentos!$G$2:$G$501,"RETORNO RECEBIDO")&gt;0,"Com retorno","Sem retorno"))</f>
        <v/>
      </c>
      <c r="O15" s="16">
        <f>IF($E15="","",IF($H15="","Sem histórico",IFERROR(VLOOKUP($J15,Listas!$A$2:$C$9,3,FALSE),"Movimento não mapeado")))</f>
        <v/>
      </c>
      <c r="P15" s="16">
        <f>IF(COUNTA($A15:$D15)=0,"",IF(OR($A15="",$B15="",$C15="",$D15=""),"Cadastro incompleto",IF(COUNTIF($E$2:$E$201,$E15)&gt;1,"Chave duplicada",IF($H15="","Sem histórico",IF($F15="","Entrada não localizada",IF(COUNTIFS(Movimentos!$M$2:$M$501,$E15,Movimentos!$X$2:$X$501,"Pendente")&gt;0,"Revisar eventos","OK"))))))</f>
        <v/>
      </c>
      <c r="Q15" s="18">
        <f>IF($E15="","",COUNTIF(Movimentos!$M$2:$M$501,$E15))</f>
        <v/>
      </c>
      <c r="R15" s="18">
        <f>IF($E15="","",COUNTIFS(Movimentos!$M$2:$M$501,$E15,Movimentos!$G$2:$G$501,"RETORNO RECEBIDO"))</f>
        <v/>
      </c>
    </row>
    <row r="16">
      <c r="A16" s="14" t="n"/>
      <c r="B16" s="15" t="n"/>
      <c r="C16" s="14" t="n"/>
      <c r="D16" s="14" t="n"/>
      <c r="E16" s="16">
        <f>IF(COUNTA($A16:$D16)=0,"",IF(OR($A16="",$C16="",$D16=""),"",$A16&amp;"|"&amp;$C16&amp;"|"&amp;$D16))</f>
        <v/>
      </c>
      <c r="F16" s="16">
        <f>IF($E16="","",IFERROR(LOOKUP(2,1/((Movimentos!$M$2:$M$501=$E16)*(Movimentos!$G$2:$G$501="RECEBIMENTO")),Movimentos!$A$2:$A$501),""))</f>
        <v/>
      </c>
      <c r="G16" s="30">
        <f>IF($F16="","",IFERROR(INDEX(Movimentos!$B$2:$B$501,MATCH($F16,Movimentos!$A$2:$A$501,0)),""))</f>
        <v/>
      </c>
      <c r="H16" s="16">
        <f>IF($E16="","",IFERROR(LOOKUP(2,1/((Movimentos!$M$2:$M$501=$E16)*(Movimentos!$U$2:$U$501="Sim")),Movimentos!$A$2:$A$501),""))</f>
        <v/>
      </c>
      <c r="I16" s="30">
        <f>IF($H16="","",IFERROR(INDEX(Movimentos!$B$2:$B$501,MATCH($H16,Movimentos!$A$2:$A$501,0)),""))</f>
        <v/>
      </c>
      <c r="J16" s="16">
        <f>IF($H16="","",IFERROR(INDEX(Movimentos!$G$2:$G$501,MATCH($H16,Movimentos!$A$2:$A$501,0)),""))</f>
        <v/>
      </c>
      <c r="K16" s="16">
        <f>IF($H16="","",IFERROR(INDEX(Movimentos!$I$2:$I$501,MATCH($H16,Movimentos!$A$2:$A$501,0)),""))</f>
        <v/>
      </c>
      <c r="L16" s="16">
        <f>IF($K16="","",IFERROR(VLOOKUP($K16,Listas!$G$2:$I$31,3,FALSE),"Local não classificado"))</f>
        <v/>
      </c>
      <c r="M16" s="16">
        <f>IF($E16="","",IFERROR(LOOKUP(2,1/((Movimentos!$M$2:$M$501=$E16)*(Movimentos!$J$2:$J$501&lt;&gt;"")),Movimentos!$J$2:$J$501),""))</f>
        <v/>
      </c>
      <c r="N16" s="16">
        <f>IF($E16="","",IF(COUNTIFS(Movimentos!$M$2:$M$501,$E16,Movimentos!$G$2:$G$501,"RETORNO RECEBIDO")&gt;0,"Com retorno","Sem retorno"))</f>
        <v/>
      </c>
      <c r="O16" s="16">
        <f>IF($E16="","",IF($H16="","Sem histórico",IFERROR(VLOOKUP($J16,Listas!$A$2:$C$9,3,FALSE),"Movimento não mapeado")))</f>
        <v/>
      </c>
      <c r="P16" s="16">
        <f>IF(COUNTA($A16:$D16)=0,"",IF(OR($A16="",$B16="",$C16="",$D16=""),"Cadastro incompleto",IF(COUNTIF($E$2:$E$201,$E16)&gt;1,"Chave duplicada",IF($H16="","Sem histórico",IF($F16="","Entrada não localizada",IF(COUNTIFS(Movimentos!$M$2:$M$501,$E16,Movimentos!$X$2:$X$501,"Pendente")&gt;0,"Revisar eventos","OK"))))))</f>
        <v/>
      </c>
      <c r="Q16" s="18">
        <f>IF($E16="","",COUNTIF(Movimentos!$M$2:$M$501,$E16))</f>
        <v/>
      </c>
      <c r="R16" s="18">
        <f>IF($E16="","",COUNTIFS(Movimentos!$M$2:$M$501,$E16,Movimentos!$G$2:$G$501,"RETORNO RECEBIDO"))</f>
        <v/>
      </c>
    </row>
    <row r="17">
      <c r="A17" s="14" t="n"/>
      <c r="B17" s="15" t="n"/>
      <c r="C17" s="14" t="n"/>
      <c r="D17" s="14" t="n"/>
      <c r="E17" s="16">
        <f>IF(COUNTA($A17:$D17)=0,"",IF(OR($A17="",$C17="",$D17=""),"",$A17&amp;"|"&amp;$C17&amp;"|"&amp;$D17))</f>
        <v/>
      </c>
      <c r="F17" s="16">
        <f>IF($E17="","",IFERROR(LOOKUP(2,1/((Movimentos!$M$2:$M$501=$E17)*(Movimentos!$G$2:$G$501="RECEBIMENTO")),Movimentos!$A$2:$A$501),""))</f>
        <v/>
      </c>
      <c r="G17" s="30">
        <f>IF($F17="","",IFERROR(INDEX(Movimentos!$B$2:$B$501,MATCH($F17,Movimentos!$A$2:$A$501,0)),""))</f>
        <v/>
      </c>
      <c r="H17" s="16">
        <f>IF($E17="","",IFERROR(LOOKUP(2,1/((Movimentos!$M$2:$M$501=$E17)*(Movimentos!$U$2:$U$501="Sim")),Movimentos!$A$2:$A$501),""))</f>
        <v/>
      </c>
      <c r="I17" s="30">
        <f>IF($H17="","",IFERROR(INDEX(Movimentos!$B$2:$B$501,MATCH($H17,Movimentos!$A$2:$A$501,0)),""))</f>
        <v/>
      </c>
      <c r="J17" s="16">
        <f>IF($H17="","",IFERROR(INDEX(Movimentos!$G$2:$G$501,MATCH($H17,Movimentos!$A$2:$A$501,0)),""))</f>
        <v/>
      </c>
      <c r="K17" s="16">
        <f>IF($H17="","",IFERROR(INDEX(Movimentos!$I$2:$I$501,MATCH($H17,Movimentos!$A$2:$A$501,0)),""))</f>
        <v/>
      </c>
      <c r="L17" s="16">
        <f>IF($K17="","",IFERROR(VLOOKUP($K17,Listas!$G$2:$I$31,3,FALSE),"Local não classificado"))</f>
        <v/>
      </c>
      <c r="M17" s="16">
        <f>IF($E17="","",IFERROR(LOOKUP(2,1/((Movimentos!$M$2:$M$501=$E17)*(Movimentos!$J$2:$J$501&lt;&gt;"")),Movimentos!$J$2:$J$501),""))</f>
        <v/>
      </c>
      <c r="N17" s="16">
        <f>IF($E17="","",IF(COUNTIFS(Movimentos!$M$2:$M$501,$E17,Movimentos!$G$2:$G$501,"RETORNO RECEBIDO")&gt;0,"Com retorno","Sem retorno"))</f>
        <v/>
      </c>
      <c r="O17" s="16">
        <f>IF($E17="","",IF($H17="","Sem histórico",IFERROR(VLOOKUP($J17,Listas!$A$2:$C$9,3,FALSE),"Movimento não mapeado")))</f>
        <v/>
      </c>
      <c r="P17" s="16">
        <f>IF(COUNTA($A17:$D17)=0,"",IF(OR($A17="",$B17="",$C17="",$D17=""),"Cadastro incompleto",IF(COUNTIF($E$2:$E$201,$E17)&gt;1,"Chave duplicada",IF($H17="","Sem histórico",IF($F17="","Entrada não localizada",IF(COUNTIFS(Movimentos!$M$2:$M$501,$E17,Movimentos!$X$2:$X$501,"Pendente")&gt;0,"Revisar eventos","OK"))))))</f>
        <v/>
      </c>
      <c r="Q17" s="18">
        <f>IF($E17="","",COUNTIF(Movimentos!$M$2:$M$501,$E17))</f>
        <v/>
      </c>
      <c r="R17" s="18">
        <f>IF($E17="","",COUNTIFS(Movimentos!$M$2:$M$501,$E17,Movimentos!$G$2:$G$501,"RETORNO RECEBIDO"))</f>
        <v/>
      </c>
    </row>
    <row r="18">
      <c r="A18" s="14" t="n"/>
      <c r="B18" s="15" t="n"/>
      <c r="C18" s="14" t="n"/>
      <c r="D18" s="14" t="n"/>
      <c r="E18" s="16">
        <f>IF(COUNTA($A18:$D18)=0,"",IF(OR($A18="",$C18="",$D18=""),"",$A18&amp;"|"&amp;$C18&amp;"|"&amp;$D18))</f>
        <v/>
      </c>
      <c r="F18" s="16">
        <f>IF($E18="","",IFERROR(LOOKUP(2,1/((Movimentos!$M$2:$M$501=$E18)*(Movimentos!$G$2:$G$501="RECEBIMENTO")),Movimentos!$A$2:$A$501),""))</f>
        <v/>
      </c>
      <c r="G18" s="30">
        <f>IF($F18="","",IFERROR(INDEX(Movimentos!$B$2:$B$501,MATCH($F18,Movimentos!$A$2:$A$501,0)),""))</f>
        <v/>
      </c>
      <c r="H18" s="16">
        <f>IF($E18="","",IFERROR(LOOKUP(2,1/((Movimentos!$M$2:$M$501=$E18)*(Movimentos!$U$2:$U$501="Sim")),Movimentos!$A$2:$A$501),""))</f>
        <v/>
      </c>
      <c r="I18" s="30">
        <f>IF($H18="","",IFERROR(INDEX(Movimentos!$B$2:$B$501,MATCH($H18,Movimentos!$A$2:$A$501,0)),""))</f>
        <v/>
      </c>
      <c r="J18" s="16">
        <f>IF($H18="","",IFERROR(INDEX(Movimentos!$G$2:$G$501,MATCH($H18,Movimentos!$A$2:$A$501,0)),""))</f>
        <v/>
      </c>
      <c r="K18" s="16">
        <f>IF($H18="","",IFERROR(INDEX(Movimentos!$I$2:$I$501,MATCH($H18,Movimentos!$A$2:$A$501,0)),""))</f>
        <v/>
      </c>
      <c r="L18" s="16">
        <f>IF($K18="","",IFERROR(VLOOKUP($K18,Listas!$G$2:$I$31,3,FALSE),"Local não classificado"))</f>
        <v/>
      </c>
      <c r="M18" s="16">
        <f>IF($E18="","",IFERROR(LOOKUP(2,1/((Movimentos!$M$2:$M$501=$E18)*(Movimentos!$J$2:$J$501&lt;&gt;"")),Movimentos!$J$2:$J$501),""))</f>
        <v/>
      </c>
      <c r="N18" s="16">
        <f>IF($E18="","",IF(COUNTIFS(Movimentos!$M$2:$M$501,$E18,Movimentos!$G$2:$G$501,"RETORNO RECEBIDO")&gt;0,"Com retorno","Sem retorno"))</f>
        <v/>
      </c>
      <c r="O18" s="16">
        <f>IF($E18="","",IF($H18="","Sem histórico",IFERROR(VLOOKUP($J18,Listas!$A$2:$C$9,3,FALSE),"Movimento não mapeado")))</f>
        <v/>
      </c>
      <c r="P18" s="16">
        <f>IF(COUNTA($A18:$D18)=0,"",IF(OR($A18="",$B18="",$C18="",$D18=""),"Cadastro incompleto",IF(COUNTIF($E$2:$E$201,$E18)&gt;1,"Chave duplicada",IF($H18="","Sem histórico",IF($F18="","Entrada não localizada",IF(COUNTIFS(Movimentos!$M$2:$M$501,$E18,Movimentos!$X$2:$X$501,"Pendente")&gt;0,"Revisar eventos","OK"))))))</f>
        <v/>
      </c>
      <c r="Q18" s="18">
        <f>IF($E18="","",COUNTIF(Movimentos!$M$2:$M$501,$E18))</f>
        <v/>
      </c>
      <c r="R18" s="18">
        <f>IF($E18="","",COUNTIFS(Movimentos!$M$2:$M$501,$E18,Movimentos!$G$2:$G$501,"RETORNO RECEBIDO"))</f>
        <v/>
      </c>
    </row>
    <row r="19">
      <c r="A19" s="14" t="n"/>
      <c r="B19" s="15" t="n"/>
      <c r="C19" s="14" t="n"/>
      <c r="D19" s="14" t="n"/>
      <c r="E19" s="16">
        <f>IF(COUNTA($A19:$D19)=0,"",IF(OR($A19="",$C19="",$D19=""),"",$A19&amp;"|"&amp;$C19&amp;"|"&amp;$D19))</f>
        <v/>
      </c>
      <c r="F19" s="16">
        <f>IF($E19="","",IFERROR(LOOKUP(2,1/((Movimentos!$M$2:$M$501=$E19)*(Movimentos!$G$2:$G$501="RECEBIMENTO")),Movimentos!$A$2:$A$501),""))</f>
        <v/>
      </c>
      <c r="G19" s="30">
        <f>IF($F19="","",IFERROR(INDEX(Movimentos!$B$2:$B$501,MATCH($F19,Movimentos!$A$2:$A$501,0)),""))</f>
        <v/>
      </c>
      <c r="H19" s="16">
        <f>IF($E19="","",IFERROR(LOOKUP(2,1/((Movimentos!$M$2:$M$501=$E19)*(Movimentos!$U$2:$U$501="Sim")),Movimentos!$A$2:$A$501),""))</f>
        <v/>
      </c>
      <c r="I19" s="30">
        <f>IF($H19="","",IFERROR(INDEX(Movimentos!$B$2:$B$501,MATCH($H19,Movimentos!$A$2:$A$501,0)),""))</f>
        <v/>
      </c>
      <c r="J19" s="16">
        <f>IF($H19="","",IFERROR(INDEX(Movimentos!$G$2:$G$501,MATCH($H19,Movimentos!$A$2:$A$501,0)),""))</f>
        <v/>
      </c>
      <c r="K19" s="16">
        <f>IF($H19="","",IFERROR(INDEX(Movimentos!$I$2:$I$501,MATCH($H19,Movimentos!$A$2:$A$501,0)),""))</f>
        <v/>
      </c>
      <c r="L19" s="16">
        <f>IF($K19="","",IFERROR(VLOOKUP($K19,Listas!$G$2:$I$31,3,FALSE),"Local não classificado"))</f>
        <v/>
      </c>
      <c r="M19" s="16">
        <f>IF($E19="","",IFERROR(LOOKUP(2,1/((Movimentos!$M$2:$M$501=$E19)*(Movimentos!$J$2:$J$501&lt;&gt;"")),Movimentos!$J$2:$J$501),""))</f>
        <v/>
      </c>
      <c r="N19" s="16">
        <f>IF($E19="","",IF(COUNTIFS(Movimentos!$M$2:$M$501,$E19,Movimentos!$G$2:$G$501,"RETORNO RECEBIDO")&gt;0,"Com retorno","Sem retorno"))</f>
        <v/>
      </c>
      <c r="O19" s="16">
        <f>IF($E19="","",IF($H19="","Sem histórico",IFERROR(VLOOKUP($J19,Listas!$A$2:$C$9,3,FALSE),"Movimento não mapeado")))</f>
        <v/>
      </c>
      <c r="P19" s="16">
        <f>IF(COUNTA($A19:$D19)=0,"",IF(OR($A19="",$B19="",$C19="",$D19=""),"Cadastro incompleto",IF(COUNTIF($E$2:$E$201,$E19)&gt;1,"Chave duplicada",IF($H19="","Sem histórico",IF($F19="","Entrada não localizada",IF(COUNTIFS(Movimentos!$M$2:$M$501,$E19,Movimentos!$X$2:$X$501,"Pendente")&gt;0,"Revisar eventos","OK"))))))</f>
        <v/>
      </c>
      <c r="Q19" s="18">
        <f>IF($E19="","",COUNTIF(Movimentos!$M$2:$M$501,$E19))</f>
        <v/>
      </c>
      <c r="R19" s="18">
        <f>IF($E19="","",COUNTIFS(Movimentos!$M$2:$M$501,$E19,Movimentos!$G$2:$G$501,"RETORNO RECEBIDO"))</f>
        <v/>
      </c>
    </row>
    <row r="20">
      <c r="A20" s="14" t="n"/>
      <c r="B20" s="15" t="n"/>
      <c r="C20" s="14" t="n"/>
      <c r="D20" s="14" t="n"/>
      <c r="E20" s="16">
        <f>IF(COUNTA($A20:$D20)=0,"",IF(OR($A20="",$C20="",$D20=""),"",$A20&amp;"|"&amp;$C20&amp;"|"&amp;$D20))</f>
        <v/>
      </c>
      <c r="F20" s="16">
        <f>IF($E20="","",IFERROR(LOOKUP(2,1/((Movimentos!$M$2:$M$501=$E20)*(Movimentos!$G$2:$G$501="RECEBIMENTO")),Movimentos!$A$2:$A$501),""))</f>
        <v/>
      </c>
      <c r="G20" s="30">
        <f>IF($F20="","",IFERROR(INDEX(Movimentos!$B$2:$B$501,MATCH($F20,Movimentos!$A$2:$A$501,0)),""))</f>
        <v/>
      </c>
      <c r="H20" s="16">
        <f>IF($E20="","",IFERROR(LOOKUP(2,1/((Movimentos!$M$2:$M$501=$E20)*(Movimentos!$U$2:$U$501="Sim")),Movimentos!$A$2:$A$501),""))</f>
        <v/>
      </c>
      <c r="I20" s="30">
        <f>IF($H20="","",IFERROR(INDEX(Movimentos!$B$2:$B$501,MATCH($H20,Movimentos!$A$2:$A$501,0)),""))</f>
        <v/>
      </c>
      <c r="J20" s="16">
        <f>IF($H20="","",IFERROR(INDEX(Movimentos!$G$2:$G$501,MATCH($H20,Movimentos!$A$2:$A$501,0)),""))</f>
        <v/>
      </c>
      <c r="K20" s="16">
        <f>IF($H20="","",IFERROR(INDEX(Movimentos!$I$2:$I$501,MATCH($H20,Movimentos!$A$2:$A$501,0)),""))</f>
        <v/>
      </c>
      <c r="L20" s="16">
        <f>IF($K20="","",IFERROR(VLOOKUP($K20,Listas!$G$2:$I$31,3,FALSE),"Local não classificado"))</f>
        <v/>
      </c>
      <c r="M20" s="16">
        <f>IF($E20="","",IFERROR(LOOKUP(2,1/((Movimentos!$M$2:$M$501=$E20)*(Movimentos!$J$2:$J$501&lt;&gt;"")),Movimentos!$J$2:$J$501),""))</f>
        <v/>
      </c>
      <c r="N20" s="16">
        <f>IF($E20="","",IF(COUNTIFS(Movimentos!$M$2:$M$501,$E20,Movimentos!$G$2:$G$501,"RETORNO RECEBIDO")&gt;0,"Com retorno","Sem retorno"))</f>
        <v/>
      </c>
      <c r="O20" s="16">
        <f>IF($E20="","",IF($H20="","Sem histórico",IFERROR(VLOOKUP($J20,Listas!$A$2:$C$9,3,FALSE),"Movimento não mapeado")))</f>
        <v/>
      </c>
      <c r="P20" s="16">
        <f>IF(COUNTA($A20:$D20)=0,"",IF(OR($A20="",$B20="",$C20="",$D20=""),"Cadastro incompleto",IF(COUNTIF($E$2:$E$201,$E20)&gt;1,"Chave duplicada",IF($H20="","Sem histórico",IF($F20="","Entrada não localizada",IF(COUNTIFS(Movimentos!$M$2:$M$501,$E20,Movimentos!$X$2:$X$501,"Pendente")&gt;0,"Revisar eventos","OK"))))))</f>
        <v/>
      </c>
      <c r="Q20" s="18">
        <f>IF($E20="","",COUNTIF(Movimentos!$M$2:$M$501,$E20))</f>
        <v/>
      </c>
      <c r="R20" s="18">
        <f>IF($E20="","",COUNTIFS(Movimentos!$M$2:$M$501,$E20,Movimentos!$G$2:$G$501,"RETORNO RECEBIDO"))</f>
        <v/>
      </c>
    </row>
    <row r="21">
      <c r="A21" s="14" t="n"/>
      <c r="B21" s="15" t="n"/>
      <c r="C21" s="14" t="n"/>
      <c r="D21" s="14" t="n"/>
      <c r="E21" s="16">
        <f>IF(COUNTA($A21:$D21)=0,"",IF(OR($A21="",$C21="",$D21=""),"",$A21&amp;"|"&amp;$C21&amp;"|"&amp;$D21))</f>
        <v/>
      </c>
      <c r="F21" s="16">
        <f>IF($E21="","",IFERROR(LOOKUP(2,1/((Movimentos!$M$2:$M$501=$E21)*(Movimentos!$G$2:$G$501="RECEBIMENTO")),Movimentos!$A$2:$A$501),""))</f>
        <v/>
      </c>
      <c r="G21" s="30">
        <f>IF($F21="","",IFERROR(INDEX(Movimentos!$B$2:$B$501,MATCH($F21,Movimentos!$A$2:$A$501,0)),""))</f>
        <v/>
      </c>
      <c r="H21" s="16">
        <f>IF($E21="","",IFERROR(LOOKUP(2,1/((Movimentos!$M$2:$M$501=$E21)*(Movimentos!$U$2:$U$501="Sim")),Movimentos!$A$2:$A$501),""))</f>
        <v/>
      </c>
      <c r="I21" s="30">
        <f>IF($H21="","",IFERROR(INDEX(Movimentos!$B$2:$B$501,MATCH($H21,Movimentos!$A$2:$A$501,0)),""))</f>
        <v/>
      </c>
      <c r="J21" s="16">
        <f>IF($H21="","",IFERROR(INDEX(Movimentos!$G$2:$G$501,MATCH($H21,Movimentos!$A$2:$A$501,0)),""))</f>
        <v/>
      </c>
      <c r="K21" s="16">
        <f>IF($H21="","",IFERROR(INDEX(Movimentos!$I$2:$I$501,MATCH($H21,Movimentos!$A$2:$A$501,0)),""))</f>
        <v/>
      </c>
      <c r="L21" s="16">
        <f>IF($K21="","",IFERROR(VLOOKUP($K21,Listas!$G$2:$I$31,3,FALSE),"Local não classificado"))</f>
        <v/>
      </c>
      <c r="M21" s="16">
        <f>IF($E21="","",IFERROR(LOOKUP(2,1/((Movimentos!$M$2:$M$501=$E21)*(Movimentos!$J$2:$J$501&lt;&gt;"")),Movimentos!$J$2:$J$501),""))</f>
        <v/>
      </c>
      <c r="N21" s="16">
        <f>IF($E21="","",IF(COUNTIFS(Movimentos!$M$2:$M$501,$E21,Movimentos!$G$2:$G$501,"RETORNO RECEBIDO")&gt;0,"Com retorno","Sem retorno"))</f>
        <v/>
      </c>
      <c r="O21" s="16">
        <f>IF($E21="","",IF($H21="","Sem histórico",IFERROR(VLOOKUP($J21,Listas!$A$2:$C$9,3,FALSE),"Movimento não mapeado")))</f>
        <v/>
      </c>
      <c r="P21" s="16">
        <f>IF(COUNTA($A21:$D21)=0,"",IF(OR($A21="",$B21="",$C21="",$D21=""),"Cadastro incompleto",IF(COUNTIF($E$2:$E$201,$E21)&gt;1,"Chave duplicada",IF($H21="","Sem histórico",IF($F21="","Entrada não localizada",IF(COUNTIFS(Movimentos!$M$2:$M$501,$E21,Movimentos!$X$2:$X$501,"Pendente")&gt;0,"Revisar eventos","OK"))))))</f>
        <v/>
      </c>
      <c r="Q21" s="18">
        <f>IF($E21="","",COUNTIF(Movimentos!$M$2:$M$501,$E21))</f>
        <v/>
      </c>
      <c r="R21" s="18">
        <f>IF($E21="","",COUNTIFS(Movimentos!$M$2:$M$501,$E21,Movimentos!$G$2:$G$501,"RETORNO RECEBIDO"))</f>
        <v/>
      </c>
    </row>
    <row r="22">
      <c r="A22" s="14" t="n"/>
      <c r="B22" s="15" t="n"/>
      <c r="C22" s="14" t="n"/>
      <c r="D22" s="14" t="n"/>
      <c r="E22" s="16">
        <f>IF(COUNTA($A22:$D22)=0,"",IF(OR($A22="",$C22="",$D22=""),"",$A22&amp;"|"&amp;$C22&amp;"|"&amp;$D22))</f>
        <v/>
      </c>
      <c r="F22" s="16">
        <f>IF($E22="","",IFERROR(LOOKUP(2,1/((Movimentos!$M$2:$M$501=$E22)*(Movimentos!$G$2:$G$501="RECEBIMENTO")),Movimentos!$A$2:$A$501),""))</f>
        <v/>
      </c>
      <c r="G22" s="30">
        <f>IF($F22="","",IFERROR(INDEX(Movimentos!$B$2:$B$501,MATCH($F22,Movimentos!$A$2:$A$501,0)),""))</f>
        <v/>
      </c>
      <c r="H22" s="16">
        <f>IF($E22="","",IFERROR(LOOKUP(2,1/((Movimentos!$M$2:$M$501=$E22)*(Movimentos!$U$2:$U$501="Sim")),Movimentos!$A$2:$A$501),""))</f>
        <v/>
      </c>
      <c r="I22" s="30">
        <f>IF($H22="","",IFERROR(INDEX(Movimentos!$B$2:$B$501,MATCH($H22,Movimentos!$A$2:$A$501,0)),""))</f>
        <v/>
      </c>
      <c r="J22" s="16">
        <f>IF($H22="","",IFERROR(INDEX(Movimentos!$G$2:$G$501,MATCH($H22,Movimentos!$A$2:$A$501,0)),""))</f>
        <v/>
      </c>
      <c r="K22" s="16">
        <f>IF($H22="","",IFERROR(INDEX(Movimentos!$I$2:$I$501,MATCH($H22,Movimentos!$A$2:$A$501,0)),""))</f>
        <v/>
      </c>
      <c r="L22" s="16">
        <f>IF($K22="","",IFERROR(VLOOKUP($K22,Listas!$G$2:$I$31,3,FALSE),"Local não classificado"))</f>
        <v/>
      </c>
      <c r="M22" s="16">
        <f>IF($E22="","",IFERROR(LOOKUP(2,1/((Movimentos!$M$2:$M$501=$E22)*(Movimentos!$J$2:$J$501&lt;&gt;"")),Movimentos!$J$2:$J$501),""))</f>
        <v/>
      </c>
      <c r="N22" s="16">
        <f>IF($E22="","",IF(COUNTIFS(Movimentos!$M$2:$M$501,$E22,Movimentos!$G$2:$G$501,"RETORNO RECEBIDO")&gt;0,"Com retorno","Sem retorno"))</f>
        <v/>
      </c>
      <c r="O22" s="16">
        <f>IF($E22="","",IF($H22="","Sem histórico",IFERROR(VLOOKUP($J22,Listas!$A$2:$C$9,3,FALSE),"Movimento não mapeado")))</f>
        <v/>
      </c>
      <c r="P22" s="16">
        <f>IF(COUNTA($A22:$D22)=0,"",IF(OR($A22="",$B22="",$C22="",$D22=""),"Cadastro incompleto",IF(COUNTIF($E$2:$E$201,$E22)&gt;1,"Chave duplicada",IF($H22="","Sem histórico",IF($F22="","Entrada não localizada",IF(COUNTIFS(Movimentos!$M$2:$M$501,$E22,Movimentos!$X$2:$X$501,"Pendente")&gt;0,"Revisar eventos","OK"))))))</f>
        <v/>
      </c>
      <c r="Q22" s="18">
        <f>IF($E22="","",COUNTIF(Movimentos!$M$2:$M$501,$E22))</f>
        <v/>
      </c>
      <c r="R22" s="18">
        <f>IF($E22="","",COUNTIFS(Movimentos!$M$2:$M$501,$E22,Movimentos!$G$2:$G$501,"RETORNO RECEBIDO"))</f>
        <v/>
      </c>
    </row>
    <row r="23">
      <c r="A23" s="14" t="n"/>
      <c r="B23" s="15" t="n"/>
      <c r="C23" s="14" t="n"/>
      <c r="D23" s="14" t="n"/>
      <c r="E23" s="16">
        <f>IF(COUNTA($A23:$D23)=0,"",IF(OR($A23="",$C23="",$D23=""),"",$A23&amp;"|"&amp;$C23&amp;"|"&amp;$D23))</f>
        <v/>
      </c>
      <c r="F23" s="16">
        <f>IF($E23="","",IFERROR(LOOKUP(2,1/((Movimentos!$M$2:$M$501=$E23)*(Movimentos!$G$2:$G$501="RECEBIMENTO")),Movimentos!$A$2:$A$501),""))</f>
        <v/>
      </c>
      <c r="G23" s="30">
        <f>IF($F23="","",IFERROR(INDEX(Movimentos!$B$2:$B$501,MATCH($F23,Movimentos!$A$2:$A$501,0)),""))</f>
        <v/>
      </c>
      <c r="H23" s="16">
        <f>IF($E23="","",IFERROR(LOOKUP(2,1/((Movimentos!$M$2:$M$501=$E23)*(Movimentos!$U$2:$U$501="Sim")),Movimentos!$A$2:$A$501),""))</f>
        <v/>
      </c>
      <c r="I23" s="30">
        <f>IF($H23="","",IFERROR(INDEX(Movimentos!$B$2:$B$501,MATCH($H23,Movimentos!$A$2:$A$501,0)),""))</f>
        <v/>
      </c>
      <c r="J23" s="16">
        <f>IF($H23="","",IFERROR(INDEX(Movimentos!$G$2:$G$501,MATCH($H23,Movimentos!$A$2:$A$501,0)),""))</f>
        <v/>
      </c>
      <c r="K23" s="16">
        <f>IF($H23="","",IFERROR(INDEX(Movimentos!$I$2:$I$501,MATCH($H23,Movimentos!$A$2:$A$501,0)),""))</f>
        <v/>
      </c>
      <c r="L23" s="16">
        <f>IF($K23="","",IFERROR(VLOOKUP($K23,Listas!$G$2:$I$31,3,FALSE),"Local não classificado"))</f>
        <v/>
      </c>
      <c r="M23" s="16">
        <f>IF($E23="","",IFERROR(LOOKUP(2,1/((Movimentos!$M$2:$M$501=$E23)*(Movimentos!$J$2:$J$501&lt;&gt;"")),Movimentos!$J$2:$J$501),""))</f>
        <v/>
      </c>
      <c r="N23" s="16">
        <f>IF($E23="","",IF(COUNTIFS(Movimentos!$M$2:$M$501,$E23,Movimentos!$G$2:$G$501,"RETORNO RECEBIDO")&gt;0,"Com retorno","Sem retorno"))</f>
        <v/>
      </c>
      <c r="O23" s="16">
        <f>IF($E23="","",IF($H23="","Sem histórico",IFERROR(VLOOKUP($J23,Listas!$A$2:$C$9,3,FALSE),"Movimento não mapeado")))</f>
        <v/>
      </c>
      <c r="P23" s="16">
        <f>IF(COUNTA($A23:$D23)=0,"",IF(OR($A23="",$B23="",$C23="",$D23=""),"Cadastro incompleto",IF(COUNTIF($E$2:$E$201,$E23)&gt;1,"Chave duplicada",IF($H23="","Sem histórico",IF($F23="","Entrada não localizada",IF(COUNTIFS(Movimentos!$M$2:$M$501,$E23,Movimentos!$X$2:$X$501,"Pendente")&gt;0,"Revisar eventos","OK"))))))</f>
        <v/>
      </c>
      <c r="Q23" s="18">
        <f>IF($E23="","",COUNTIF(Movimentos!$M$2:$M$501,$E23))</f>
        <v/>
      </c>
      <c r="R23" s="18">
        <f>IF($E23="","",COUNTIFS(Movimentos!$M$2:$M$501,$E23,Movimentos!$G$2:$G$501,"RETORNO RECEBIDO"))</f>
        <v/>
      </c>
    </row>
    <row r="24">
      <c r="A24" s="14" t="n"/>
      <c r="B24" s="15" t="n"/>
      <c r="C24" s="14" t="n"/>
      <c r="D24" s="14" t="n"/>
      <c r="E24" s="16">
        <f>IF(COUNTA($A24:$D24)=0,"",IF(OR($A24="",$C24="",$D24=""),"",$A24&amp;"|"&amp;$C24&amp;"|"&amp;$D24))</f>
        <v/>
      </c>
      <c r="F24" s="16">
        <f>IF($E24="","",IFERROR(LOOKUP(2,1/((Movimentos!$M$2:$M$501=$E24)*(Movimentos!$G$2:$G$501="RECEBIMENTO")),Movimentos!$A$2:$A$501),""))</f>
        <v/>
      </c>
      <c r="G24" s="30">
        <f>IF($F24="","",IFERROR(INDEX(Movimentos!$B$2:$B$501,MATCH($F24,Movimentos!$A$2:$A$501,0)),""))</f>
        <v/>
      </c>
      <c r="H24" s="16">
        <f>IF($E24="","",IFERROR(LOOKUP(2,1/((Movimentos!$M$2:$M$501=$E24)*(Movimentos!$U$2:$U$501="Sim")),Movimentos!$A$2:$A$501),""))</f>
        <v/>
      </c>
      <c r="I24" s="30">
        <f>IF($H24="","",IFERROR(INDEX(Movimentos!$B$2:$B$501,MATCH($H24,Movimentos!$A$2:$A$501,0)),""))</f>
        <v/>
      </c>
      <c r="J24" s="16">
        <f>IF($H24="","",IFERROR(INDEX(Movimentos!$G$2:$G$501,MATCH($H24,Movimentos!$A$2:$A$501,0)),""))</f>
        <v/>
      </c>
      <c r="K24" s="16">
        <f>IF($H24="","",IFERROR(INDEX(Movimentos!$I$2:$I$501,MATCH($H24,Movimentos!$A$2:$A$501,0)),""))</f>
        <v/>
      </c>
      <c r="L24" s="16">
        <f>IF($K24="","",IFERROR(VLOOKUP($K24,Listas!$G$2:$I$31,3,FALSE),"Local não classificado"))</f>
        <v/>
      </c>
      <c r="M24" s="16">
        <f>IF($E24="","",IFERROR(LOOKUP(2,1/((Movimentos!$M$2:$M$501=$E24)*(Movimentos!$J$2:$J$501&lt;&gt;"")),Movimentos!$J$2:$J$501),""))</f>
        <v/>
      </c>
      <c r="N24" s="16">
        <f>IF($E24="","",IF(COUNTIFS(Movimentos!$M$2:$M$501,$E24,Movimentos!$G$2:$G$501,"RETORNO RECEBIDO")&gt;0,"Com retorno","Sem retorno"))</f>
        <v/>
      </c>
      <c r="O24" s="16">
        <f>IF($E24="","",IF($H24="","Sem histórico",IFERROR(VLOOKUP($J24,Listas!$A$2:$C$9,3,FALSE),"Movimento não mapeado")))</f>
        <v/>
      </c>
      <c r="P24" s="16">
        <f>IF(COUNTA($A24:$D24)=0,"",IF(OR($A24="",$B24="",$C24="",$D24=""),"Cadastro incompleto",IF(COUNTIF($E$2:$E$201,$E24)&gt;1,"Chave duplicada",IF($H24="","Sem histórico",IF($F24="","Entrada não localizada",IF(COUNTIFS(Movimentos!$M$2:$M$501,$E24,Movimentos!$X$2:$X$501,"Pendente")&gt;0,"Revisar eventos","OK"))))))</f>
        <v/>
      </c>
      <c r="Q24" s="18">
        <f>IF($E24="","",COUNTIF(Movimentos!$M$2:$M$501,$E24))</f>
        <v/>
      </c>
      <c r="R24" s="18">
        <f>IF($E24="","",COUNTIFS(Movimentos!$M$2:$M$501,$E24,Movimentos!$G$2:$G$501,"RETORNO RECEBIDO"))</f>
        <v/>
      </c>
    </row>
    <row r="25">
      <c r="A25" s="14" t="n"/>
      <c r="B25" s="15" t="n"/>
      <c r="C25" s="14" t="n"/>
      <c r="D25" s="14" t="n"/>
      <c r="E25" s="16">
        <f>IF(COUNTA($A25:$D25)=0,"",IF(OR($A25="",$C25="",$D25=""),"",$A25&amp;"|"&amp;$C25&amp;"|"&amp;$D25))</f>
        <v/>
      </c>
      <c r="F25" s="16">
        <f>IF($E25="","",IFERROR(LOOKUP(2,1/((Movimentos!$M$2:$M$501=$E25)*(Movimentos!$G$2:$G$501="RECEBIMENTO")),Movimentos!$A$2:$A$501),""))</f>
        <v/>
      </c>
      <c r="G25" s="30">
        <f>IF($F25="","",IFERROR(INDEX(Movimentos!$B$2:$B$501,MATCH($F25,Movimentos!$A$2:$A$501,0)),""))</f>
        <v/>
      </c>
      <c r="H25" s="16">
        <f>IF($E25="","",IFERROR(LOOKUP(2,1/((Movimentos!$M$2:$M$501=$E25)*(Movimentos!$U$2:$U$501="Sim")),Movimentos!$A$2:$A$501),""))</f>
        <v/>
      </c>
      <c r="I25" s="30">
        <f>IF($H25="","",IFERROR(INDEX(Movimentos!$B$2:$B$501,MATCH($H25,Movimentos!$A$2:$A$501,0)),""))</f>
        <v/>
      </c>
      <c r="J25" s="16">
        <f>IF($H25="","",IFERROR(INDEX(Movimentos!$G$2:$G$501,MATCH($H25,Movimentos!$A$2:$A$501,0)),""))</f>
        <v/>
      </c>
      <c r="K25" s="16">
        <f>IF($H25="","",IFERROR(INDEX(Movimentos!$I$2:$I$501,MATCH($H25,Movimentos!$A$2:$A$501,0)),""))</f>
        <v/>
      </c>
      <c r="L25" s="16">
        <f>IF($K25="","",IFERROR(VLOOKUP($K25,Listas!$G$2:$I$31,3,FALSE),"Local não classificado"))</f>
        <v/>
      </c>
      <c r="M25" s="16">
        <f>IF($E25="","",IFERROR(LOOKUP(2,1/((Movimentos!$M$2:$M$501=$E25)*(Movimentos!$J$2:$J$501&lt;&gt;"")),Movimentos!$J$2:$J$501),""))</f>
        <v/>
      </c>
      <c r="N25" s="16">
        <f>IF($E25="","",IF(COUNTIFS(Movimentos!$M$2:$M$501,$E25,Movimentos!$G$2:$G$501,"RETORNO RECEBIDO")&gt;0,"Com retorno","Sem retorno"))</f>
        <v/>
      </c>
      <c r="O25" s="16">
        <f>IF($E25="","",IF($H25="","Sem histórico",IFERROR(VLOOKUP($J25,Listas!$A$2:$C$9,3,FALSE),"Movimento não mapeado")))</f>
        <v/>
      </c>
      <c r="P25" s="16">
        <f>IF(COUNTA($A25:$D25)=0,"",IF(OR($A25="",$B25="",$C25="",$D25=""),"Cadastro incompleto",IF(COUNTIF($E$2:$E$201,$E25)&gt;1,"Chave duplicada",IF($H25="","Sem histórico",IF($F25="","Entrada não localizada",IF(COUNTIFS(Movimentos!$M$2:$M$501,$E25,Movimentos!$X$2:$X$501,"Pendente")&gt;0,"Revisar eventos","OK"))))))</f>
        <v/>
      </c>
      <c r="Q25" s="18">
        <f>IF($E25="","",COUNTIF(Movimentos!$M$2:$M$501,$E25))</f>
        <v/>
      </c>
      <c r="R25" s="18">
        <f>IF($E25="","",COUNTIFS(Movimentos!$M$2:$M$501,$E25,Movimentos!$G$2:$G$501,"RETORNO RECEBIDO"))</f>
        <v/>
      </c>
    </row>
    <row r="26">
      <c r="A26" s="14" t="n"/>
      <c r="B26" s="15" t="n"/>
      <c r="C26" s="14" t="n"/>
      <c r="D26" s="14" t="n"/>
      <c r="E26" s="16">
        <f>IF(COUNTA($A26:$D26)=0,"",IF(OR($A26="",$C26="",$D26=""),"",$A26&amp;"|"&amp;$C26&amp;"|"&amp;$D26))</f>
        <v/>
      </c>
      <c r="F26" s="16">
        <f>IF($E26="","",IFERROR(LOOKUP(2,1/((Movimentos!$M$2:$M$501=$E26)*(Movimentos!$G$2:$G$501="RECEBIMENTO")),Movimentos!$A$2:$A$501),""))</f>
        <v/>
      </c>
      <c r="G26" s="30">
        <f>IF($F26="","",IFERROR(INDEX(Movimentos!$B$2:$B$501,MATCH($F26,Movimentos!$A$2:$A$501,0)),""))</f>
        <v/>
      </c>
      <c r="H26" s="16">
        <f>IF($E26="","",IFERROR(LOOKUP(2,1/((Movimentos!$M$2:$M$501=$E26)*(Movimentos!$U$2:$U$501="Sim")),Movimentos!$A$2:$A$501),""))</f>
        <v/>
      </c>
      <c r="I26" s="30">
        <f>IF($H26="","",IFERROR(INDEX(Movimentos!$B$2:$B$501,MATCH($H26,Movimentos!$A$2:$A$501,0)),""))</f>
        <v/>
      </c>
      <c r="J26" s="16">
        <f>IF($H26="","",IFERROR(INDEX(Movimentos!$G$2:$G$501,MATCH($H26,Movimentos!$A$2:$A$501,0)),""))</f>
        <v/>
      </c>
      <c r="K26" s="16">
        <f>IF($H26="","",IFERROR(INDEX(Movimentos!$I$2:$I$501,MATCH($H26,Movimentos!$A$2:$A$501,0)),""))</f>
        <v/>
      </c>
      <c r="L26" s="16">
        <f>IF($K26="","",IFERROR(VLOOKUP($K26,Listas!$G$2:$I$31,3,FALSE),"Local não classificado"))</f>
        <v/>
      </c>
      <c r="M26" s="16">
        <f>IF($E26="","",IFERROR(LOOKUP(2,1/((Movimentos!$M$2:$M$501=$E26)*(Movimentos!$J$2:$J$501&lt;&gt;"")),Movimentos!$J$2:$J$501),""))</f>
        <v/>
      </c>
      <c r="N26" s="16">
        <f>IF($E26="","",IF(COUNTIFS(Movimentos!$M$2:$M$501,$E26,Movimentos!$G$2:$G$501,"RETORNO RECEBIDO")&gt;0,"Com retorno","Sem retorno"))</f>
        <v/>
      </c>
      <c r="O26" s="16">
        <f>IF($E26="","",IF($H26="","Sem histórico",IFERROR(VLOOKUP($J26,Listas!$A$2:$C$9,3,FALSE),"Movimento não mapeado")))</f>
        <v/>
      </c>
      <c r="P26" s="16">
        <f>IF(COUNTA($A26:$D26)=0,"",IF(OR($A26="",$B26="",$C26="",$D26=""),"Cadastro incompleto",IF(COUNTIF($E$2:$E$201,$E26)&gt;1,"Chave duplicada",IF($H26="","Sem histórico",IF($F26="","Entrada não localizada",IF(COUNTIFS(Movimentos!$M$2:$M$501,$E26,Movimentos!$X$2:$X$501,"Pendente")&gt;0,"Revisar eventos","OK"))))))</f>
        <v/>
      </c>
      <c r="Q26" s="18">
        <f>IF($E26="","",COUNTIF(Movimentos!$M$2:$M$501,$E26))</f>
        <v/>
      </c>
      <c r="R26" s="18">
        <f>IF($E26="","",COUNTIFS(Movimentos!$M$2:$M$501,$E26,Movimentos!$G$2:$G$501,"RETORNO RECEBIDO"))</f>
        <v/>
      </c>
    </row>
    <row r="27">
      <c r="A27" s="14" t="n"/>
      <c r="B27" s="15" t="n"/>
      <c r="C27" s="14" t="n"/>
      <c r="D27" s="14" t="n"/>
      <c r="E27" s="16">
        <f>IF(COUNTA($A27:$D27)=0,"",IF(OR($A27="",$C27="",$D27=""),"",$A27&amp;"|"&amp;$C27&amp;"|"&amp;$D27))</f>
        <v/>
      </c>
      <c r="F27" s="16">
        <f>IF($E27="","",IFERROR(LOOKUP(2,1/((Movimentos!$M$2:$M$501=$E27)*(Movimentos!$G$2:$G$501="RECEBIMENTO")),Movimentos!$A$2:$A$501),""))</f>
        <v/>
      </c>
      <c r="G27" s="30">
        <f>IF($F27="","",IFERROR(INDEX(Movimentos!$B$2:$B$501,MATCH($F27,Movimentos!$A$2:$A$501,0)),""))</f>
        <v/>
      </c>
      <c r="H27" s="16">
        <f>IF($E27="","",IFERROR(LOOKUP(2,1/((Movimentos!$M$2:$M$501=$E27)*(Movimentos!$U$2:$U$501="Sim")),Movimentos!$A$2:$A$501),""))</f>
        <v/>
      </c>
      <c r="I27" s="30">
        <f>IF($H27="","",IFERROR(INDEX(Movimentos!$B$2:$B$501,MATCH($H27,Movimentos!$A$2:$A$501,0)),""))</f>
        <v/>
      </c>
      <c r="J27" s="16">
        <f>IF($H27="","",IFERROR(INDEX(Movimentos!$G$2:$G$501,MATCH($H27,Movimentos!$A$2:$A$501,0)),""))</f>
        <v/>
      </c>
      <c r="K27" s="16">
        <f>IF($H27="","",IFERROR(INDEX(Movimentos!$I$2:$I$501,MATCH($H27,Movimentos!$A$2:$A$501,0)),""))</f>
        <v/>
      </c>
      <c r="L27" s="16">
        <f>IF($K27="","",IFERROR(VLOOKUP($K27,Listas!$G$2:$I$31,3,FALSE),"Local não classificado"))</f>
        <v/>
      </c>
      <c r="M27" s="16">
        <f>IF($E27="","",IFERROR(LOOKUP(2,1/((Movimentos!$M$2:$M$501=$E27)*(Movimentos!$J$2:$J$501&lt;&gt;"")),Movimentos!$J$2:$J$501),""))</f>
        <v/>
      </c>
      <c r="N27" s="16">
        <f>IF($E27="","",IF(COUNTIFS(Movimentos!$M$2:$M$501,$E27,Movimentos!$G$2:$G$501,"RETORNO RECEBIDO")&gt;0,"Com retorno","Sem retorno"))</f>
        <v/>
      </c>
      <c r="O27" s="16">
        <f>IF($E27="","",IF($H27="","Sem histórico",IFERROR(VLOOKUP($J27,Listas!$A$2:$C$9,3,FALSE),"Movimento não mapeado")))</f>
        <v/>
      </c>
      <c r="P27" s="16">
        <f>IF(COUNTA($A27:$D27)=0,"",IF(OR($A27="",$B27="",$C27="",$D27=""),"Cadastro incompleto",IF(COUNTIF($E$2:$E$201,$E27)&gt;1,"Chave duplicada",IF($H27="","Sem histórico",IF($F27="","Entrada não localizada",IF(COUNTIFS(Movimentos!$M$2:$M$501,$E27,Movimentos!$X$2:$X$501,"Pendente")&gt;0,"Revisar eventos","OK"))))))</f>
        <v/>
      </c>
      <c r="Q27" s="18">
        <f>IF($E27="","",COUNTIF(Movimentos!$M$2:$M$501,$E27))</f>
        <v/>
      </c>
      <c r="R27" s="18">
        <f>IF($E27="","",COUNTIFS(Movimentos!$M$2:$M$501,$E27,Movimentos!$G$2:$G$501,"RETORNO RECEBIDO"))</f>
        <v/>
      </c>
    </row>
    <row r="28">
      <c r="A28" s="14" t="n"/>
      <c r="B28" s="15" t="n"/>
      <c r="C28" s="14" t="n"/>
      <c r="D28" s="14" t="n"/>
      <c r="E28" s="16">
        <f>IF(COUNTA($A28:$D28)=0,"",IF(OR($A28="",$C28="",$D28=""),"",$A28&amp;"|"&amp;$C28&amp;"|"&amp;$D28))</f>
        <v/>
      </c>
      <c r="F28" s="16">
        <f>IF($E28="","",IFERROR(LOOKUP(2,1/((Movimentos!$M$2:$M$501=$E28)*(Movimentos!$G$2:$G$501="RECEBIMENTO")),Movimentos!$A$2:$A$501),""))</f>
        <v/>
      </c>
      <c r="G28" s="30">
        <f>IF($F28="","",IFERROR(INDEX(Movimentos!$B$2:$B$501,MATCH($F28,Movimentos!$A$2:$A$501,0)),""))</f>
        <v/>
      </c>
      <c r="H28" s="16">
        <f>IF($E28="","",IFERROR(LOOKUP(2,1/((Movimentos!$M$2:$M$501=$E28)*(Movimentos!$U$2:$U$501="Sim")),Movimentos!$A$2:$A$501),""))</f>
        <v/>
      </c>
      <c r="I28" s="30">
        <f>IF($H28="","",IFERROR(INDEX(Movimentos!$B$2:$B$501,MATCH($H28,Movimentos!$A$2:$A$501,0)),""))</f>
        <v/>
      </c>
      <c r="J28" s="16">
        <f>IF($H28="","",IFERROR(INDEX(Movimentos!$G$2:$G$501,MATCH($H28,Movimentos!$A$2:$A$501,0)),""))</f>
        <v/>
      </c>
      <c r="K28" s="16">
        <f>IF($H28="","",IFERROR(INDEX(Movimentos!$I$2:$I$501,MATCH($H28,Movimentos!$A$2:$A$501,0)),""))</f>
        <v/>
      </c>
      <c r="L28" s="16">
        <f>IF($K28="","",IFERROR(VLOOKUP($K28,Listas!$G$2:$I$31,3,FALSE),"Local não classificado"))</f>
        <v/>
      </c>
      <c r="M28" s="16">
        <f>IF($E28="","",IFERROR(LOOKUP(2,1/((Movimentos!$M$2:$M$501=$E28)*(Movimentos!$J$2:$J$501&lt;&gt;"")),Movimentos!$J$2:$J$501),""))</f>
        <v/>
      </c>
      <c r="N28" s="16">
        <f>IF($E28="","",IF(COUNTIFS(Movimentos!$M$2:$M$501,$E28,Movimentos!$G$2:$G$501,"RETORNO RECEBIDO")&gt;0,"Com retorno","Sem retorno"))</f>
        <v/>
      </c>
      <c r="O28" s="16">
        <f>IF($E28="","",IF($H28="","Sem histórico",IFERROR(VLOOKUP($J28,Listas!$A$2:$C$9,3,FALSE),"Movimento não mapeado")))</f>
        <v/>
      </c>
      <c r="P28" s="16">
        <f>IF(COUNTA($A28:$D28)=0,"",IF(OR($A28="",$B28="",$C28="",$D28=""),"Cadastro incompleto",IF(COUNTIF($E$2:$E$201,$E28)&gt;1,"Chave duplicada",IF($H28="","Sem histórico",IF($F28="","Entrada não localizada",IF(COUNTIFS(Movimentos!$M$2:$M$501,$E28,Movimentos!$X$2:$X$501,"Pendente")&gt;0,"Revisar eventos","OK"))))))</f>
        <v/>
      </c>
      <c r="Q28" s="18">
        <f>IF($E28="","",COUNTIF(Movimentos!$M$2:$M$501,$E28))</f>
        <v/>
      </c>
      <c r="R28" s="18">
        <f>IF($E28="","",COUNTIFS(Movimentos!$M$2:$M$501,$E28,Movimentos!$G$2:$G$501,"RETORNO RECEBIDO"))</f>
        <v/>
      </c>
    </row>
    <row r="29">
      <c r="A29" s="14" t="n"/>
      <c r="B29" s="15" t="n"/>
      <c r="C29" s="14" t="n"/>
      <c r="D29" s="14" t="n"/>
      <c r="E29" s="16">
        <f>IF(COUNTA($A29:$D29)=0,"",IF(OR($A29="",$C29="",$D29=""),"",$A29&amp;"|"&amp;$C29&amp;"|"&amp;$D29))</f>
        <v/>
      </c>
      <c r="F29" s="16">
        <f>IF($E29="","",IFERROR(LOOKUP(2,1/((Movimentos!$M$2:$M$501=$E29)*(Movimentos!$G$2:$G$501="RECEBIMENTO")),Movimentos!$A$2:$A$501),""))</f>
        <v/>
      </c>
      <c r="G29" s="30">
        <f>IF($F29="","",IFERROR(INDEX(Movimentos!$B$2:$B$501,MATCH($F29,Movimentos!$A$2:$A$501,0)),""))</f>
        <v/>
      </c>
      <c r="H29" s="16">
        <f>IF($E29="","",IFERROR(LOOKUP(2,1/((Movimentos!$M$2:$M$501=$E29)*(Movimentos!$U$2:$U$501="Sim")),Movimentos!$A$2:$A$501),""))</f>
        <v/>
      </c>
      <c r="I29" s="30">
        <f>IF($H29="","",IFERROR(INDEX(Movimentos!$B$2:$B$501,MATCH($H29,Movimentos!$A$2:$A$501,0)),""))</f>
        <v/>
      </c>
      <c r="J29" s="16">
        <f>IF($H29="","",IFERROR(INDEX(Movimentos!$G$2:$G$501,MATCH($H29,Movimentos!$A$2:$A$501,0)),""))</f>
        <v/>
      </c>
      <c r="K29" s="16">
        <f>IF($H29="","",IFERROR(INDEX(Movimentos!$I$2:$I$501,MATCH($H29,Movimentos!$A$2:$A$501,0)),""))</f>
        <v/>
      </c>
      <c r="L29" s="16">
        <f>IF($K29="","",IFERROR(VLOOKUP($K29,Listas!$G$2:$I$31,3,FALSE),"Local não classificado"))</f>
        <v/>
      </c>
      <c r="M29" s="16">
        <f>IF($E29="","",IFERROR(LOOKUP(2,1/((Movimentos!$M$2:$M$501=$E29)*(Movimentos!$J$2:$J$501&lt;&gt;"")),Movimentos!$J$2:$J$501),""))</f>
        <v/>
      </c>
      <c r="N29" s="16">
        <f>IF($E29="","",IF(COUNTIFS(Movimentos!$M$2:$M$501,$E29,Movimentos!$G$2:$G$501,"RETORNO RECEBIDO")&gt;0,"Com retorno","Sem retorno"))</f>
        <v/>
      </c>
      <c r="O29" s="16">
        <f>IF($E29="","",IF($H29="","Sem histórico",IFERROR(VLOOKUP($J29,Listas!$A$2:$C$9,3,FALSE),"Movimento não mapeado")))</f>
        <v/>
      </c>
      <c r="P29" s="16">
        <f>IF(COUNTA($A29:$D29)=0,"",IF(OR($A29="",$B29="",$C29="",$D29=""),"Cadastro incompleto",IF(COUNTIF($E$2:$E$201,$E29)&gt;1,"Chave duplicada",IF($H29="","Sem histórico",IF($F29="","Entrada não localizada",IF(COUNTIFS(Movimentos!$M$2:$M$501,$E29,Movimentos!$X$2:$X$501,"Pendente")&gt;0,"Revisar eventos","OK"))))))</f>
        <v/>
      </c>
      <c r="Q29" s="18">
        <f>IF($E29="","",COUNTIF(Movimentos!$M$2:$M$501,$E29))</f>
        <v/>
      </c>
      <c r="R29" s="18">
        <f>IF($E29="","",COUNTIFS(Movimentos!$M$2:$M$501,$E29,Movimentos!$G$2:$G$501,"RETORNO RECEBIDO"))</f>
        <v/>
      </c>
    </row>
    <row r="30">
      <c r="A30" s="14" t="n"/>
      <c r="B30" s="15" t="n"/>
      <c r="C30" s="14" t="n"/>
      <c r="D30" s="14" t="n"/>
      <c r="E30" s="16">
        <f>IF(COUNTA($A30:$D30)=0,"",IF(OR($A30="",$C30="",$D30=""),"",$A30&amp;"|"&amp;$C30&amp;"|"&amp;$D30))</f>
        <v/>
      </c>
      <c r="F30" s="16">
        <f>IF($E30="","",IFERROR(LOOKUP(2,1/((Movimentos!$M$2:$M$501=$E30)*(Movimentos!$G$2:$G$501="RECEBIMENTO")),Movimentos!$A$2:$A$501),""))</f>
        <v/>
      </c>
      <c r="G30" s="30">
        <f>IF($F30="","",IFERROR(INDEX(Movimentos!$B$2:$B$501,MATCH($F30,Movimentos!$A$2:$A$501,0)),""))</f>
        <v/>
      </c>
      <c r="H30" s="16">
        <f>IF($E30="","",IFERROR(LOOKUP(2,1/((Movimentos!$M$2:$M$501=$E30)*(Movimentos!$U$2:$U$501="Sim")),Movimentos!$A$2:$A$501),""))</f>
        <v/>
      </c>
      <c r="I30" s="30">
        <f>IF($H30="","",IFERROR(INDEX(Movimentos!$B$2:$B$501,MATCH($H30,Movimentos!$A$2:$A$501,0)),""))</f>
        <v/>
      </c>
      <c r="J30" s="16">
        <f>IF($H30="","",IFERROR(INDEX(Movimentos!$G$2:$G$501,MATCH($H30,Movimentos!$A$2:$A$501,0)),""))</f>
        <v/>
      </c>
      <c r="K30" s="16">
        <f>IF($H30="","",IFERROR(INDEX(Movimentos!$I$2:$I$501,MATCH($H30,Movimentos!$A$2:$A$501,0)),""))</f>
        <v/>
      </c>
      <c r="L30" s="16">
        <f>IF($K30="","",IFERROR(VLOOKUP($K30,Listas!$G$2:$I$31,3,FALSE),"Local não classificado"))</f>
        <v/>
      </c>
      <c r="M30" s="16">
        <f>IF($E30="","",IFERROR(LOOKUP(2,1/((Movimentos!$M$2:$M$501=$E30)*(Movimentos!$J$2:$J$501&lt;&gt;"")),Movimentos!$J$2:$J$501),""))</f>
        <v/>
      </c>
      <c r="N30" s="16">
        <f>IF($E30="","",IF(COUNTIFS(Movimentos!$M$2:$M$501,$E30,Movimentos!$G$2:$G$501,"RETORNO RECEBIDO")&gt;0,"Com retorno","Sem retorno"))</f>
        <v/>
      </c>
      <c r="O30" s="16">
        <f>IF($E30="","",IF($H30="","Sem histórico",IFERROR(VLOOKUP($J30,Listas!$A$2:$C$9,3,FALSE),"Movimento não mapeado")))</f>
        <v/>
      </c>
      <c r="P30" s="16">
        <f>IF(COUNTA($A30:$D30)=0,"",IF(OR($A30="",$B30="",$C30="",$D30=""),"Cadastro incompleto",IF(COUNTIF($E$2:$E$201,$E30)&gt;1,"Chave duplicada",IF($H30="","Sem histórico",IF($F30="","Entrada não localizada",IF(COUNTIFS(Movimentos!$M$2:$M$501,$E30,Movimentos!$X$2:$X$501,"Pendente")&gt;0,"Revisar eventos","OK"))))))</f>
        <v/>
      </c>
      <c r="Q30" s="18">
        <f>IF($E30="","",COUNTIF(Movimentos!$M$2:$M$501,$E30))</f>
        <v/>
      </c>
      <c r="R30" s="18">
        <f>IF($E30="","",COUNTIFS(Movimentos!$M$2:$M$501,$E30,Movimentos!$G$2:$G$501,"RETORNO RECEBIDO"))</f>
        <v/>
      </c>
    </row>
    <row r="31">
      <c r="A31" s="14" t="n"/>
      <c r="B31" s="15" t="n"/>
      <c r="C31" s="14" t="n"/>
      <c r="D31" s="14" t="n"/>
      <c r="E31" s="16">
        <f>IF(COUNTA($A31:$D31)=0,"",IF(OR($A31="",$C31="",$D31=""),"",$A31&amp;"|"&amp;$C31&amp;"|"&amp;$D31))</f>
        <v/>
      </c>
      <c r="F31" s="16">
        <f>IF($E31="","",IFERROR(LOOKUP(2,1/((Movimentos!$M$2:$M$501=$E31)*(Movimentos!$G$2:$G$501="RECEBIMENTO")),Movimentos!$A$2:$A$501),""))</f>
        <v/>
      </c>
      <c r="G31" s="30">
        <f>IF($F31="","",IFERROR(INDEX(Movimentos!$B$2:$B$501,MATCH($F31,Movimentos!$A$2:$A$501,0)),""))</f>
        <v/>
      </c>
      <c r="H31" s="16">
        <f>IF($E31="","",IFERROR(LOOKUP(2,1/((Movimentos!$M$2:$M$501=$E31)*(Movimentos!$U$2:$U$501="Sim")),Movimentos!$A$2:$A$501),""))</f>
        <v/>
      </c>
      <c r="I31" s="30">
        <f>IF($H31="","",IFERROR(INDEX(Movimentos!$B$2:$B$501,MATCH($H31,Movimentos!$A$2:$A$501,0)),""))</f>
        <v/>
      </c>
      <c r="J31" s="16">
        <f>IF($H31="","",IFERROR(INDEX(Movimentos!$G$2:$G$501,MATCH($H31,Movimentos!$A$2:$A$501,0)),""))</f>
        <v/>
      </c>
      <c r="K31" s="16">
        <f>IF($H31="","",IFERROR(INDEX(Movimentos!$I$2:$I$501,MATCH($H31,Movimentos!$A$2:$A$501,0)),""))</f>
        <v/>
      </c>
      <c r="L31" s="16">
        <f>IF($K31="","",IFERROR(VLOOKUP($K31,Listas!$G$2:$I$31,3,FALSE),"Local não classificado"))</f>
        <v/>
      </c>
      <c r="M31" s="16">
        <f>IF($E31="","",IFERROR(LOOKUP(2,1/((Movimentos!$M$2:$M$501=$E31)*(Movimentos!$J$2:$J$501&lt;&gt;"")),Movimentos!$J$2:$J$501),""))</f>
        <v/>
      </c>
      <c r="N31" s="16">
        <f>IF($E31="","",IF(COUNTIFS(Movimentos!$M$2:$M$501,$E31,Movimentos!$G$2:$G$501,"RETORNO RECEBIDO")&gt;0,"Com retorno","Sem retorno"))</f>
        <v/>
      </c>
      <c r="O31" s="16">
        <f>IF($E31="","",IF($H31="","Sem histórico",IFERROR(VLOOKUP($J31,Listas!$A$2:$C$9,3,FALSE),"Movimento não mapeado")))</f>
        <v/>
      </c>
      <c r="P31" s="16">
        <f>IF(COUNTA($A31:$D31)=0,"",IF(OR($A31="",$B31="",$C31="",$D31=""),"Cadastro incompleto",IF(COUNTIF($E$2:$E$201,$E31)&gt;1,"Chave duplicada",IF($H31="","Sem histórico",IF($F31="","Entrada não localizada",IF(COUNTIFS(Movimentos!$M$2:$M$501,$E31,Movimentos!$X$2:$X$501,"Pendente")&gt;0,"Revisar eventos","OK"))))))</f>
        <v/>
      </c>
      <c r="Q31" s="18">
        <f>IF($E31="","",COUNTIF(Movimentos!$M$2:$M$501,$E31))</f>
        <v/>
      </c>
      <c r="R31" s="18">
        <f>IF($E31="","",COUNTIFS(Movimentos!$M$2:$M$501,$E31,Movimentos!$G$2:$G$501,"RETORNO RECEBIDO"))</f>
        <v/>
      </c>
    </row>
    <row r="32">
      <c r="A32" s="14" t="n"/>
      <c r="B32" s="15" t="n"/>
      <c r="C32" s="14" t="n"/>
      <c r="D32" s="14" t="n"/>
      <c r="E32" s="16">
        <f>IF(COUNTA($A32:$D32)=0,"",IF(OR($A32="",$C32="",$D32=""),"",$A32&amp;"|"&amp;$C32&amp;"|"&amp;$D32))</f>
        <v/>
      </c>
      <c r="F32" s="16">
        <f>IF($E32="","",IFERROR(LOOKUP(2,1/((Movimentos!$M$2:$M$501=$E32)*(Movimentos!$G$2:$G$501="RECEBIMENTO")),Movimentos!$A$2:$A$501),""))</f>
        <v/>
      </c>
      <c r="G32" s="30">
        <f>IF($F32="","",IFERROR(INDEX(Movimentos!$B$2:$B$501,MATCH($F32,Movimentos!$A$2:$A$501,0)),""))</f>
        <v/>
      </c>
      <c r="H32" s="16">
        <f>IF($E32="","",IFERROR(LOOKUP(2,1/((Movimentos!$M$2:$M$501=$E32)*(Movimentos!$U$2:$U$501="Sim")),Movimentos!$A$2:$A$501),""))</f>
        <v/>
      </c>
      <c r="I32" s="30">
        <f>IF($H32="","",IFERROR(INDEX(Movimentos!$B$2:$B$501,MATCH($H32,Movimentos!$A$2:$A$501,0)),""))</f>
        <v/>
      </c>
      <c r="J32" s="16">
        <f>IF($H32="","",IFERROR(INDEX(Movimentos!$G$2:$G$501,MATCH($H32,Movimentos!$A$2:$A$501,0)),""))</f>
        <v/>
      </c>
      <c r="K32" s="16">
        <f>IF($H32="","",IFERROR(INDEX(Movimentos!$I$2:$I$501,MATCH($H32,Movimentos!$A$2:$A$501,0)),""))</f>
        <v/>
      </c>
      <c r="L32" s="16">
        <f>IF($K32="","",IFERROR(VLOOKUP($K32,Listas!$G$2:$I$31,3,FALSE),"Local não classificado"))</f>
        <v/>
      </c>
      <c r="M32" s="16">
        <f>IF($E32="","",IFERROR(LOOKUP(2,1/((Movimentos!$M$2:$M$501=$E32)*(Movimentos!$J$2:$J$501&lt;&gt;"")),Movimentos!$J$2:$J$501),""))</f>
        <v/>
      </c>
      <c r="N32" s="16">
        <f>IF($E32="","",IF(COUNTIFS(Movimentos!$M$2:$M$501,$E32,Movimentos!$G$2:$G$501,"RETORNO RECEBIDO")&gt;0,"Com retorno","Sem retorno"))</f>
        <v/>
      </c>
      <c r="O32" s="16">
        <f>IF($E32="","",IF($H32="","Sem histórico",IFERROR(VLOOKUP($J32,Listas!$A$2:$C$9,3,FALSE),"Movimento não mapeado")))</f>
        <v/>
      </c>
      <c r="P32" s="16">
        <f>IF(COUNTA($A32:$D32)=0,"",IF(OR($A32="",$B32="",$C32="",$D32=""),"Cadastro incompleto",IF(COUNTIF($E$2:$E$201,$E32)&gt;1,"Chave duplicada",IF($H32="","Sem histórico",IF($F32="","Entrada não localizada",IF(COUNTIFS(Movimentos!$M$2:$M$501,$E32,Movimentos!$X$2:$X$501,"Pendente")&gt;0,"Revisar eventos","OK"))))))</f>
        <v/>
      </c>
      <c r="Q32" s="18">
        <f>IF($E32="","",COUNTIF(Movimentos!$M$2:$M$501,$E32))</f>
        <v/>
      </c>
      <c r="R32" s="18">
        <f>IF($E32="","",COUNTIFS(Movimentos!$M$2:$M$501,$E32,Movimentos!$G$2:$G$501,"RETORNO RECEBIDO"))</f>
        <v/>
      </c>
    </row>
    <row r="33">
      <c r="A33" s="14" t="n"/>
      <c r="B33" s="15" t="n"/>
      <c r="C33" s="14" t="n"/>
      <c r="D33" s="14" t="n"/>
      <c r="E33" s="16">
        <f>IF(COUNTA($A33:$D33)=0,"",IF(OR($A33="",$C33="",$D33=""),"",$A33&amp;"|"&amp;$C33&amp;"|"&amp;$D33))</f>
        <v/>
      </c>
      <c r="F33" s="16">
        <f>IF($E33="","",IFERROR(LOOKUP(2,1/((Movimentos!$M$2:$M$501=$E33)*(Movimentos!$G$2:$G$501="RECEBIMENTO")),Movimentos!$A$2:$A$501),""))</f>
        <v/>
      </c>
      <c r="G33" s="30">
        <f>IF($F33="","",IFERROR(INDEX(Movimentos!$B$2:$B$501,MATCH($F33,Movimentos!$A$2:$A$501,0)),""))</f>
        <v/>
      </c>
      <c r="H33" s="16">
        <f>IF($E33="","",IFERROR(LOOKUP(2,1/((Movimentos!$M$2:$M$501=$E33)*(Movimentos!$U$2:$U$501="Sim")),Movimentos!$A$2:$A$501),""))</f>
        <v/>
      </c>
      <c r="I33" s="30">
        <f>IF($H33="","",IFERROR(INDEX(Movimentos!$B$2:$B$501,MATCH($H33,Movimentos!$A$2:$A$501,0)),""))</f>
        <v/>
      </c>
      <c r="J33" s="16">
        <f>IF($H33="","",IFERROR(INDEX(Movimentos!$G$2:$G$501,MATCH($H33,Movimentos!$A$2:$A$501,0)),""))</f>
        <v/>
      </c>
      <c r="K33" s="16">
        <f>IF($H33="","",IFERROR(INDEX(Movimentos!$I$2:$I$501,MATCH($H33,Movimentos!$A$2:$A$501,0)),""))</f>
        <v/>
      </c>
      <c r="L33" s="16">
        <f>IF($K33="","",IFERROR(VLOOKUP($K33,Listas!$G$2:$I$31,3,FALSE),"Local não classificado"))</f>
        <v/>
      </c>
      <c r="M33" s="16">
        <f>IF($E33="","",IFERROR(LOOKUP(2,1/((Movimentos!$M$2:$M$501=$E33)*(Movimentos!$J$2:$J$501&lt;&gt;"")),Movimentos!$J$2:$J$501),""))</f>
        <v/>
      </c>
      <c r="N33" s="16">
        <f>IF($E33="","",IF(COUNTIFS(Movimentos!$M$2:$M$501,$E33,Movimentos!$G$2:$G$501,"RETORNO RECEBIDO")&gt;0,"Com retorno","Sem retorno"))</f>
        <v/>
      </c>
      <c r="O33" s="16">
        <f>IF($E33="","",IF($H33="","Sem histórico",IFERROR(VLOOKUP($J33,Listas!$A$2:$C$9,3,FALSE),"Movimento não mapeado")))</f>
        <v/>
      </c>
      <c r="P33" s="16">
        <f>IF(COUNTA($A33:$D33)=0,"",IF(OR($A33="",$B33="",$C33="",$D33=""),"Cadastro incompleto",IF(COUNTIF($E$2:$E$201,$E33)&gt;1,"Chave duplicada",IF($H33="","Sem histórico",IF($F33="","Entrada não localizada",IF(COUNTIFS(Movimentos!$M$2:$M$501,$E33,Movimentos!$X$2:$X$501,"Pendente")&gt;0,"Revisar eventos","OK"))))))</f>
        <v/>
      </c>
      <c r="Q33" s="18">
        <f>IF($E33="","",COUNTIF(Movimentos!$M$2:$M$501,$E33))</f>
        <v/>
      </c>
      <c r="R33" s="18">
        <f>IF($E33="","",COUNTIFS(Movimentos!$M$2:$M$501,$E33,Movimentos!$G$2:$G$501,"RETORNO RECEBIDO"))</f>
        <v/>
      </c>
    </row>
    <row r="34">
      <c r="A34" s="14" t="n"/>
      <c r="B34" s="15" t="n"/>
      <c r="C34" s="14" t="n"/>
      <c r="D34" s="14" t="n"/>
      <c r="E34" s="16">
        <f>IF(COUNTA($A34:$D34)=0,"",IF(OR($A34="",$C34="",$D34=""),"",$A34&amp;"|"&amp;$C34&amp;"|"&amp;$D34))</f>
        <v/>
      </c>
      <c r="F34" s="16">
        <f>IF($E34="","",IFERROR(LOOKUP(2,1/((Movimentos!$M$2:$M$501=$E34)*(Movimentos!$G$2:$G$501="RECEBIMENTO")),Movimentos!$A$2:$A$501),""))</f>
        <v/>
      </c>
      <c r="G34" s="30">
        <f>IF($F34="","",IFERROR(INDEX(Movimentos!$B$2:$B$501,MATCH($F34,Movimentos!$A$2:$A$501,0)),""))</f>
        <v/>
      </c>
      <c r="H34" s="16">
        <f>IF($E34="","",IFERROR(LOOKUP(2,1/((Movimentos!$M$2:$M$501=$E34)*(Movimentos!$U$2:$U$501="Sim")),Movimentos!$A$2:$A$501),""))</f>
        <v/>
      </c>
      <c r="I34" s="30">
        <f>IF($H34="","",IFERROR(INDEX(Movimentos!$B$2:$B$501,MATCH($H34,Movimentos!$A$2:$A$501,0)),""))</f>
        <v/>
      </c>
      <c r="J34" s="16">
        <f>IF($H34="","",IFERROR(INDEX(Movimentos!$G$2:$G$501,MATCH($H34,Movimentos!$A$2:$A$501,0)),""))</f>
        <v/>
      </c>
      <c r="K34" s="16">
        <f>IF($H34="","",IFERROR(INDEX(Movimentos!$I$2:$I$501,MATCH($H34,Movimentos!$A$2:$A$501,0)),""))</f>
        <v/>
      </c>
      <c r="L34" s="16">
        <f>IF($K34="","",IFERROR(VLOOKUP($K34,Listas!$G$2:$I$31,3,FALSE),"Local não classificado"))</f>
        <v/>
      </c>
      <c r="M34" s="16">
        <f>IF($E34="","",IFERROR(LOOKUP(2,1/((Movimentos!$M$2:$M$501=$E34)*(Movimentos!$J$2:$J$501&lt;&gt;"")),Movimentos!$J$2:$J$501),""))</f>
        <v/>
      </c>
      <c r="N34" s="16">
        <f>IF($E34="","",IF(COUNTIFS(Movimentos!$M$2:$M$501,$E34,Movimentos!$G$2:$G$501,"RETORNO RECEBIDO")&gt;0,"Com retorno","Sem retorno"))</f>
        <v/>
      </c>
      <c r="O34" s="16">
        <f>IF($E34="","",IF($H34="","Sem histórico",IFERROR(VLOOKUP($J34,Listas!$A$2:$C$9,3,FALSE),"Movimento não mapeado")))</f>
        <v/>
      </c>
      <c r="P34" s="16">
        <f>IF(COUNTA($A34:$D34)=0,"",IF(OR($A34="",$B34="",$C34="",$D34=""),"Cadastro incompleto",IF(COUNTIF($E$2:$E$201,$E34)&gt;1,"Chave duplicada",IF($H34="","Sem histórico",IF($F34="","Entrada não localizada",IF(COUNTIFS(Movimentos!$M$2:$M$501,$E34,Movimentos!$X$2:$X$501,"Pendente")&gt;0,"Revisar eventos","OK"))))))</f>
        <v/>
      </c>
      <c r="Q34" s="18">
        <f>IF($E34="","",COUNTIF(Movimentos!$M$2:$M$501,$E34))</f>
        <v/>
      </c>
      <c r="R34" s="18">
        <f>IF($E34="","",COUNTIFS(Movimentos!$M$2:$M$501,$E34,Movimentos!$G$2:$G$501,"RETORNO RECEBIDO"))</f>
        <v/>
      </c>
    </row>
    <row r="35">
      <c r="A35" s="14" t="n"/>
      <c r="B35" s="15" t="n"/>
      <c r="C35" s="14" t="n"/>
      <c r="D35" s="14" t="n"/>
      <c r="E35" s="16">
        <f>IF(COUNTA($A35:$D35)=0,"",IF(OR($A35="",$C35="",$D35=""),"",$A35&amp;"|"&amp;$C35&amp;"|"&amp;$D35))</f>
        <v/>
      </c>
      <c r="F35" s="16">
        <f>IF($E35="","",IFERROR(LOOKUP(2,1/((Movimentos!$M$2:$M$501=$E35)*(Movimentos!$G$2:$G$501="RECEBIMENTO")),Movimentos!$A$2:$A$501),""))</f>
        <v/>
      </c>
      <c r="G35" s="30">
        <f>IF($F35="","",IFERROR(INDEX(Movimentos!$B$2:$B$501,MATCH($F35,Movimentos!$A$2:$A$501,0)),""))</f>
        <v/>
      </c>
      <c r="H35" s="16">
        <f>IF($E35="","",IFERROR(LOOKUP(2,1/((Movimentos!$M$2:$M$501=$E35)*(Movimentos!$U$2:$U$501="Sim")),Movimentos!$A$2:$A$501),""))</f>
        <v/>
      </c>
      <c r="I35" s="30">
        <f>IF($H35="","",IFERROR(INDEX(Movimentos!$B$2:$B$501,MATCH($H35,Movimentos!$A$2:$A$501,0)),""))</f>
        <v/>
      </c>
      <c r="J35" s="16">
        <f>IF($H35="","",IFERROR(INDEX(Movimentos!$G$2:$G$501,MATCH($H35,Movimentos!$A$2:$A$501,0)),""))</f>
        <v/>
      </c>
      <c r="K35" s="16">
        <f>IF($H35="","",IFERROR(INDEX(Movimentos!$I$2:$I$501,MATCH($H35,Movimentos!$A$2:$A$501,0)),""))</f>
        <v/>
      </c>
      <c r="L35" s="16">
        <f>IF($K35="","",IFERROR(VLOOKUP($K35,Listas!$G$2:$I$31,3,FALSE),"Local não classificado"))</f>
        <v/>
      </c>
      <c r="M35" s="16">
        <f>IF($E35="","",IFERROR(LOOKUP(2,1/((Movimentos!$M$2:$M$501=$E35)*(Movimentos!$J$2:$J$501&lt;&gt;"")),Movimentos!$J$2:$J$501),""))</f>
        <v/>
      </c>
      <c r="N35" s="16">
        <f>IF($E35="","",IF(COUNTIFS(Movimentos!$M$2:$M$501,$E35,Movimentos!$G$2:$G$501,"RETORNO RECEBIDO")&gt;0,"Com retorno","Sem retorno"))</f>
        <v/>
      </c>
      <c r="O35" s="16">
        <f>IF($E35="","",IF($H35="","Sem histórico",IFERROR(VLOOKUP($J35,Listas!$A$2:$C$9,3,FALSE),"Movimento não mapeado")))</f>
        <v/>
      </c>
      <c r="P35" s="16">
        <f>IF(COUNTA($A35:$D35)=0,"",IF(OR($A35="",$B35="",$C35="",$D35=""),"Cadastro incompleto",IF(COUNTIF($E$2:$E$201,$E35)&gt;1,"Chave duplicada",IF($H35="","Sem histórico",IF($F35="","Entrada não localizada",IF(COUNTIFS(Movimentos!$M$2:$M$501,$E35,Movimentos!$X$2:$X$501,"Pendente")&gt;0,"Revisar eventos","OK"))))))</f>
        <v/>
      </c>
      <c r="Q35" s="18">
        <f>IF($E35="","",COUNTIF(Movimentos!$M$2:$M$501,$E35))</f>
        <v/>
      </c>
      <c r="R35" s="18">
        <f>IF($E35="","",COUNTIFS(Movimentos!$M$2:$M$501,$E35,Movimentos!$G$2:$G$501,"RETORNO RECEBIDO"))</f>
        <v/>
      </c>
    </row>
    <row r="36">
      <c r="A36" s="14" t="n"/>
      <c r="B36" s="15" t="n"/>
      <c r="C36" s="14" t="n"/>
      <c r="D36" s="14" t="n"/>
      <c r="E36" s="16">
        <f>IF(COUNTA($A36:$D36)=0,"",IF(OR($A36="",$C36="",$D36=""),"",$A36&amp;"|"&amp;$C36&amp;"|"&amp;$D36))</f>
        <v/>
      </c>
      <c r="F36" s="16">
        <f>IF($E36="","",IFERROR(LOOKUP(2,1/((Movimentos!$M$2:$M$501=$E36)*(Movimentos!$G$2:$G$501="RECEBIMENTO")),Movimentos!$A$2:$A$501),""))</f>
        <v/>
      </c>
      <c r="G36" s="30">
        <f>IF($F36="","",IFERROR(INDEX(Movimentos!$B$2:$B$501,MATCH($F36,Movimentos!$A$2:$A$501,0)),""))</f>
        <v/>
      </c>
      <c r="H36" s="16">
        <f>IF($E36="","",IFERROR(LOOKUP(2,1/((Movimentos!$M$2:$M$501=$E36)*(Movimentos!$U$2:$U$501="Sim")),Movimentos!$A$2:$A$501),""))</f>
        <v/>
      </c>
      <c r="I36" s="30">
        <f>IF($H36="","",IFERROR(INDEX(Movimentos!$B$2:$B$501,MATCH($H36,Movimentos!$A$2:$A$501,0)),""))</f>
        <v/>
      </c>
      <c r="J36" s="16">
        <f>IF($H36="","",IFERROR(INDEX(Movimentos!$G$2:$G$501,MATCH($H36,Movimentos!$A$2:$A$501,0)),""))</f>
        <v/>
      </c>
      <c r="K36" s="16">
        <f>IF($H36="","",IFERROR(INDEX(Movimentos!$I$2:$I$501,MATCH($H36,Movimentos!$A$2:$A$501,0)),""))</f>
        <v/>
      </c>
      <c r="L36" s="16">
        <f>IF($K36="","",IFERROR(VLOOKUP($K36,Listas!$G$2:$I$31,3,FALSE),"Local não classificado"))</f>
        <v/>
      </c>
      <c r="M36" s="16">
        <f>IF($E36="","",IFERROR(LOOKUP(2,1/((Movimentos!$M$2:$M$501=$E36)*(Movimentos!$J$2:$J$501&lt;&gt;"")),Movimentos!$J$2:$J$501),""))</f>
        <v/>
      </c>
      <c r="N36" s="16">
        <f>IF($E36="","",IF(COUNTIFS(Movimentos!$M$2:$M$501,$E36,Movimentos!$G$2:$G$501,"RETORNO RECEBIDO")&gt;0,"Com retorno","Sem retorno"))</f>
        <v/>
      </c>
      <c r="O36" s="16">
        <f>IF($E36="","",IF($H36="","Sem histórico",IFERROR(VLOOKUP($J36,Listas!$A$2:$C$9,3,FALSE),"Movimento não mapeado")))</f>
        <v/>
      </c>
      <c r="P36" s="16">
        <f>IF(COUNTA($A36:$D36)=0,"",IF(OR($A36="",$B36="",$C36="",$D36=""),"Cadastro incompleto",IF(COUNTIF($E$2:$E$201,$E36)&gt;1,"Chave duplicada",IF($H36="","Sem histórico",IF($F36="","Entrada não localizada",IF(COUNTIFS(Movimentos!$M$2:$M$501,$E36,Movimentos!$X$2:$X$501,"Pendente")&gt;0,"Revisar eventos","OK"))))))</f>
        <v/>
      </c>
      <c r="Q36" s="18">
        <f>IF($E36="","",COUNTIF(Movimentos!$M$2:$M$501,$E36))</f>
        <v/>
      </c>
      <c r="R36" s="18">
        <f>IF($E36="","",COUNTIFS(Movimentos!$M$2:$M$501,$E36,Movimentos!$G$2:$G$501,"RETORNO RECEBIDO"))</f>
        <v/>
      </c>
    </row>
    <row r="37">
      <c r="A37" s="14" t="n"/>
      <c r="B37" s="15" t="n"/>
      <c r="C37" s="14" t="n"/>
      <c r="D37" s="14" t="n"/>
      <c r="E37" s="16">
        <f>IF(COUNTA($A37:$D37)=0,"",IF(OR($A37="",$C37="",$D37=""),"",$A37&amp;"|"&amp;$C37&amp;"|"&amp;$D37))</f>
        <v/>
      </c>
      <c r="F37" s="16">
        <f>IF($E37="","",IFERROR(LOOKUP(2,1/((Movimentos!$M$2:$M$501=$E37)*(Movimentos!$G$2:$G$501="RECEBIMENTO")),Movimentos!$A$2:$A$501),""))</f>
        <v/>
      </c>
      <c r="G37" s="30">
        <f>IF($F37="","",IFERROR(INDEX(Movimentos!$B$2:$B$501,MATCH($F37,Movimentos!$A$2:$A$501,0)),""))</f>
        <v/>
      </c>
      <c r="H37" s="16">
        <f>IF($E37="","",IFERROR(LOOKUP(2,1/((Movimentos!$M$2:$M$501=$E37)*(Movimentos!$U$2:$U$501="Sim")),Movimentos!$A$2:$A$501),""))</f>
        <v/>
      </c>
      <c r="I37" s="30">
        <f>IF($H37="","",IFERROR(INDEX(Movimentos!$B$2:$B$501,MATCH($H37,Movimentos!$A$2:$A$501,0)),""))</f>
        <v/>
      </c>
      <c r="J37" s="16">
        <f>IF($H37="","",IFERROR(INDEX(Movimentos!$G$2:$G$501,MATCH($H37,Movimentos!$A$2:$A$501,0)),""))</f>
        <v/>
      </c>
      <c r="K37" s="16">
        <f>IF($H37="","",IFERROR(INDEX(Movimentos!$I$2:$I$501,MATCH($H37,Movimentos!$A$2:$A$501,0)),""))</f>
        <v/>
      </c>
      <c r="L37" s="16">
        <f>IF($K37="","",IFERROR(VLOOKUP($K37,Listas!$G$2:$I$31,3,FALSE),"Local não classificado"))</f>
        <v/>
      </c>
      <c r="M37" s="16">
        <f>IF($E37="","",IFERROR(LOOKUP(2,1/((Movimentos!$M$2:$M$501=$E37)*(Movimentos!$J$2:$J$501&lt;&gt;"")),Movimentos!$J$2:$J$501),""))</f>
        <v/>
      </c>
      <c r="N37" s="16">
        <f>IF($E37="","",IF(COUNTIFS(Movimentos!$M$2:$M$501,$E37,Movimentos!$G$2:$G$501,"RETORNO RECEBIDO")&gt;0,"Com retorno","Sem retorno"))</f>
        <v/>
      </c>
      <c r="O37" s="16">
        <f>IF($E37="","",IF($H37="","Sem histórico",IFERROR(VLOOKUP($J37,Listas!$A$2:$C$9,3,FALSE),"Movimento não mapeado")))</f>
        <v/>
      </c>
      <c r="P37" s="16">
        <f>IF(COUNTA($A37:$D37)=0,"",IF(OR($A37="",$B37="",$C37="",$D37=""),"Cadastro incompleto",IF(COUNTIF($E$2:$E$201,$E37)&gt;1,"Chave duplicada",IF($H37="","Sem histórico",IF($F37="","Entrada não localizada",IF(COUNTIFS(Movimentos!$M$2:$M$501,$E37,Movimentos!$X$2:$X$501,"Pendente")&gt;0,"Revisar eventos","OK"))))))</f>
        <v/>
      </c>
      <c r="Q37" s="18">
        <f>IF($E37="","",COUNTIF(Movimentos!$M$2:$M$501,$E37))</f>
        <v/>
      </c>
      <c r="R37" s="18">
        <f>IF($E37="","",COUNTIFS(Movimentos!$M$2:$M$501,$E37,Movimentos!$G$2:$G$501,"RETORNO RECEBIDO"))</f>
        <v/>
      </c>
    </row>
    <row r="38">
      <c r="A38" s="14" t="n"/>
      <c r="B38" s="15" t="n"/>
      <c r="C38" s="14" t="n"/>
      <c r="D38" s="14" t="n"/>
      <c r="E38" s="16">
        <f>IF(COUNTA($A38:$D38)=0,"",IF(OR($A38="",$C38="",$D38=""),"",$A38&amp;"|"&amp;$C38&amp;"|"&amp;$D38))</f>
        <v/>
      </c>
      <c r="F38" s="16">
        <f>IF($E38="","",IFERROR(LOOKUP(2,1/((Movimentos!$M$2:$M$501=$E38)*(Movimentos!$G$2:$G$501="RECEBIMENTO")),Movimentos!$A$2:$A$501),""))</f>
        <v/>
      </c>
      <c r="G38" s="30">
        <f>IF($F38="","",IFERROR(INDEX(Movimentos!$B$2:$B$501,MATCH($F38,Movimentos!$A$2:$A$501,0)),""))</f>
        <v/>
      </c>
      <c r="H38" s="16">
        <f>IF($E38="","",IFERROR(LOOKUP(2,1/((Movimentos!$M$2:$M$501=$E38)*(Movimentos!$U$2:$U$501="Sim")),Movimentos!$A$2:$A$501),""))</f>
        <v/>
      </c>
      <c r="I38" s="30">
        <f>IF($H38="","",IFERROR(INDEX(Movimentos!$B$2:$B$501,MATCH($H38,Movimentos!$A$2:$A$501,0)),""))</f>
        <v/>
      </c>
      <c r="J38" s="16">
        <f>IF($H38="","",IFERROR(INDEX(Movimentos!$G$2:$G$501,MATCH($H38,Movimentos!$A$2:$A$501,0)),""))</f>
        <v/>
      </c>
      <c r="K38" s="16">
        <f>IF($H38="","",IFERROR(INDEX(Movimentos!$I$2:$I$501,MATCH($H38,Movimentos!$A$2:$A$501,0)),""))</f>
        <v/>
      </c>
      <c r="L38" s="16">
        <f>IF($K38="","",IFERROR(VLOOKUP($K38,Listas!$G$2:$I$31,3,FALSE),"Local não classificado"))</f>
        <v/>
      </c>
      <c r="M38" s="16">
        <f>IF($E38="","",IFERROR(LOOKUP(2,1/((Movimentos!$M$2:$M$501=$E38)*(Movimentos!$J$2:$J$501&lt;&gt;"")),Movimentos!$J$2:$J$501),""))</f>
        <v/>
      </c>
      <c r="N38" s="16">
        <f>IF($E38="","",IF(COUNTIFS(Movimentos!$M$2:$M$501,$E38,Movimentos!$G$2:$G$501,"RETORNO RECEBIDO")&gt;0,"Com retorno","Sem retorno"))</f>
        <v/>
      </c>
      <c r="O38" s="16">
        <f>IF($E38="","",IF($H38="","Sem histórico",IFERROR(VLOOKUP($J38,Listas!$A$2:$C$9,3,FALSE),"Movimento não mapeado")))</f>
        <v/>
      </c>
      <c r="P38" s="16">
        <f>IF(COUNTA($A38:$D38)=0,"",IF(OR($A38="",$B38="",$C38="",$D38=""),"Cadastro incompleto",IF(COUNTIF($E$2:$E$201,$E38)&gt;1,"Chave duplicada",IF($H38="","Sem histórico",IF($F38="","Entrada não localizada",IF(COUNTIFS(Movimentos!$M$2:$M$501,$E38,Movimentos!$X$2:$X$501,"Pendente")&gt;0,"Revisar eventos","OK"))))))</f>
        <v/>
      </c>
      <c r="Q38" s="18">
        <f>IF($E38="","",COUNTIF(Movimentos!$M$2:$M$501,$E38))</f>
        <v/>
      </c>
      <c r="R38" s="18">
        <f>IF($E38="","",COUNTIFS(Movimentos!$M$2:$M$501,$E38,Movimentos!$G$2:$G$501,"RETORNO RECEBIDO"))</f>
        <v/>
      </c>
    </row>
    <row r="39">
      <c r="A39" s="14" t="n"/>
      <c r="B39" s="15" t="n"/>
      <c r="C39" s="14" t="n"/>
      <c r="D39" s="14" t="n"/>
      <c r="E39" s="16">
        <f>IF(COUNTA($A39:$D39)=0,"",IF(OR($A39="",$C39="",$D39=""),"",$A39&amp;"|"&amp;$C39&amp;"|"&amp;$D39))</f>
        <v/>
      </c>
      <c r="F39" s="16">
        <f>IF($E39="","",IFERROR(LOOKUP(2,1/((Movimentos!$M$2:$M$501=$E39)*(Movimentos!$G$2:$G$501="RECEBIMENTO")),Movimentos!$A$2:$A$501),""))</f>
        <v/>
      </c>
      <c r="G39" s="30">
        <f>IF($F39="","",IFERROR(INDEX(Movimentos!$B$2:$B$501,MATCH($F39,Movimentos!$A$2:$A$501,0)),""))</f>
        <v/>
      </c>
      <c r="H39" s="16">
        <f>IF($E39="","",IFERROR(LOOKUP(2,1/((Movimentos!$M$2:$M$501=$E39)*(Movimentos!$U$2:$U$501="Sim")),Movimentos!$A$2:$A$501),""))</f>
        <v/>
      </c>
      <c r="I39" s="30">
        <f>IF($H39="","",IFERROR(INDEX(Movimentos!$B$2:$B$501,MATCH($H39,Movimentos!$A$2:$A$501,0)),""))</f>
        <v/>
      </c>
      <c r="J39" s="16">
        <f>IF($H39="","",IFERROR(INDEX(Movimentos!$G$2:$G$501,MATCH($H39,Movimentos!$A$2:$A$501,0)),""))</f>
        <v/>
      </c>
      <c r="K39" s="16">
        <f>IF($H39="","",IFERROR(INDEX(Movimentos!$I$2:$I$501,MATCH($H39,Movimentos!$A$2:$A$501,0)),""))</f>
        <v/>
      </c>
      <c r="L39" s="16">
        <f>IF($K39="","",IFERROR(VLOOKUP($K39,Listas!$G$2:$I$31,3,FALSE),"Local não classificado"))</f>
        <v/>
      </c>
      <c r="M39" s="16">
        <f>IF($E39="","",IFERROR(LOOKUP(2,1/((Movimentos!$M$2:$M$501=$E39)*(Movimentos!$J$2:$J$501&lt;&gt;"")),Movimentos!$J$2:$J$501),""))</f>
        <v/>
      </c>
      <c r="N39" s="16">
        <f>IF($E39="","",IF(COUNTIFS(Movimentos!$M$2:$M$501,$E39,Movimentos!$G$2:$G$501,"RETORNO RECEBIDO")&gt;0,"Com retorno","Sem retorno"))</f>
        <v/>
      </c>
      <c r="O39" s="16">
        <f>IF($E39="","",IF($H39="","Sem histórico",IFERROR(VLOOKUP($J39,Listas!$A$2:$C$9,3,FALSE),"Movimento não mapeado")))</f>
        <v/>
      </c>
      <c r="P39" s="16">
        <f>IF(COUNTA($A39:$D39)=0,"",IF(OR($A39="",$B39="",$C39="",$D39=""),"Cadastro incompleto",IF(COUNTIF($E$2:$E$201,$E39)&gt;1,"Chave duplicada",IF($H39="","Sem histórico",IF($F39="","Entrada não localizada",IF(COUNTIFS(Movimentos!$M$2:$M$501,$E39,Movimentos!$X$2:$X$501,"Pendente")&gt;0,"Revisar eventos","OK"))))))</f>
        <v/>
      </c>
      <c r="Q39" s="18">
        <f>IF($E39="","",COUNTIF(Movimentos!$M$2:$M$501,$E39))</f>
        <v/>
      </c>
      <c r="R39" s="18">
        <f>IF($E39="","",COUNTIFS(Movimentos!$M$2:$M$501,$E39,Movimentos!$G$2:$G$501,"RETORNO RECEBIDO"))</f>
        <v/>
      </c>
    </row>
    <row r="40">
      <c r="A40" s="14" t="n"/>
      <c r="B40" s="15" t="n"/>
      <c r="C40" s="14" t="n"/>
      <c r="D40" s="14" t="n"/>
      <c r="E40" s="16">
        <f>IF(COUNTA($A40:$D40)=0,"",IF(OR($A40="",$C40="",$D40=""),"",$A40&amp;"|"&amp;$C40&amp;"|"&amp;$D40))</f>
        <v/>
      </c>
      <c r="F40" s="16">
        <f>IF($E40="","",IFERROR(LOOKUP(2,1/((Movimentos!$M$2:$M$501=$E40)*(Movimentos!$G$2:$G$501="RECEBIMENTO")),Movimentos!$A$2:$A$501),""))</f>
        <v/>
      </c>
      <c r="G40" s="30">
        <f>IF($F40="","",IFERROR(INDEX(Movimentos!$B$2:$B$501,MATCH($F40,Movimentos!$A$2:$A$501,0)),""))</f>
        <v/>
      </c>
      <c r="H40" s="16">
        <f>IF($E40="","",IFERROR(LOOKUP(2,1/((Movimentos!$M$2:$M$501=$E40)*(Movimentos!$U$2:$U$501="Sim")),Movimentos!$A$2:$A$501),""))</f>
        <v/>
      </c>
      <c r="I40" s="30">
        <f>IF($H40="","",IFERROR(INDEX(Movimentos!$B$2:$B$501,MATCH($H40,Movimentos!$A$2:$A$501,0)),""))</f>
        <v/>
      </c>
      <c r="J40" s="16">
        <f>IF($H40="","",IFERROR(INDEX(Movimentos!$G$2:$G$501,MATCH($H40,Movimentos!$A$2:$A$501,0)),""))</f>
        <v/>
      </c>
      <c r="K40" s="16">
        <f>IF($H40="","",IFERROR(INDEX(Movimentos!$I$2:$I$501,MATCH($H40,Movimentos!$A$2:$A$501,0)),""))</f>
        <v/>
      </c>
      <c r="L40" s="16">
        <f>IF($K40="","",IFERROR(VLOOKUP($K40,Listas!$G$2:$I$31,3,FALSE),"Local não classificado"))</f>
        <v/>
      </c>
      <c r="M40" s="16">
        <f>IF($E40="","",IFERROR(LOOKUP(2,1/((Movimentos!$M$2:$M$501=$E40)*(Movimentos!$J$2:$J$501&lt;&gt;"")),Movimentos!$J$2:$J$501),""))</f>
        <v/>
      </c>
      <c r="N40" s="16">
        <f>IF($E40="","",IF(COUNTIFS(Movimentos!$M$2:$M$501,$E40,Movimentos!$G$2:$G$501,"RETORNO RECEBIDO")&gt;0,"Com retorno","Sem retorno"))</f>
        <v/>
      </c>
      <c r="O40" s="16">
        <f>IF($E40="","",IF($H40="","Sem histórico",IFERROR(VLOOKUP($J40,Listas!$A$2:$C$9,3,FALSE),"Movimento não mapeado")))</f>
        <v/>
      </c>
      <c r="P40" s="16">
        <f>IF(COUNTA($A40:$D40)=0,"",IF(OR($A40="",$B40="",$C40="",$D40=""),"Cadastro incompleto",IF(COUNTIF($E$2:$E$201,$E40)&gt;1,"Chave duplicada",IF($H40="","Sem histórico",IF($F40="","Entrada não localizada",IF(COUNTIFS(Movimentos!$M$2:$M$501,$E40,Movimentos!$X$2:$X$501,"Pendente")&gt;0,"Revisar eventos","OK"))))))</f>
        <v/>
      </c>
      <c r="Q40" s="18">
        <f>IF($E40="","",COUNTIF(Movimentos!$M$2:$M$501,$E40))</f>
        <v/>
      </c>
      <c r="R40" s="18">
        <f>IF($E40="","",COUNTIFS(Movimentos!$M$2:$M$501,$E40,Movimentos!$G$2:$G$501,"RETORNO RECEBIDO"))</f>
        <v/>
      </c>
    </row>
    <row r="41">
      <c r="A41" s="14" t="n"/>
      <c r="B41" s="15" t="n"/>
      <c r="C41" s="14" t="n"/>
      <c r="D41" s="14" t="n"/>
      <c r="E41" s="16">
        <f>IF(COUNTA($A41:$D41)=0,"",IF(OR($A41="",$C41="",$D41=""),"",$A41&amp;"|"&amp;$C41&amp;"|"&amp;$D41))</f>
        <v/>
      </c>
      <c r="F41" s="16">
        <f>IF($E41="","",IFERROR(LOOKUP(2,1/((Movimentos!$M$2:$M$501=$E41)*(Movimentos!$G$2:$G$501="RECEBIMENTO")),Movimentos!$A$2:$A$501),""))</f>
        <v/>
      </c>
      <c r="G41" s="30">
        <f>IF($F41="","",IFERROR(INDEX(Movimentos!$B$2:$B$501,MATCH($F41,Movimentos!$A$2:$A$501,0)),""))</f>
        <v/>
      </c>
      <c r="H41" s="16">
        <f>IF($E41="","",IFERROR(LOOKUP(2,1/((Movimentos!$M$2:$M$501=$E41)*(Movimentos!$U$2:$U$501="Sim")),Movimentos!$A$2:$A$501),""))</f>
        <v/>
      </c>
      <c r="I41" s="30">
        <f>IF($H41="","",IFERROR(INDEX(Movimentos!$B$2:$B$501,MATCH($H41,Movimentos!$A$2:$A$501,0)),""))</f>
        <v/>
      </c>
      <c r="J41" s="16">
        <f>IF($H41="","",IFERROR(INDEX(Movimentos!$G$2:$G$501,MATCH($H41,Movimentos!$A$2:$A$501,0)),""))</f>
        <v/>
      </c>
      <c r="K41" s="16">
        <f>IF($H41="","",IFERROR(INDEX(Movimentos!$I$2:$I$501,MATCH($H41,Movimentos!$A$2:$A$501,0)),""))</f>
        <v/>
      </c>
      <c r="L41" s="16">
        <f>IF($K41="","",IFERROR(VLOOKUP($K41,Listas!$G$2:$I$31,3,FALSE),"Local não classificado"))</f>
        <v/>
      </c>
      <c r="M41" s="16">
        <f>IF($E41="","",IFERROR(LOOKUP(2,1/((Movimentos!$M$2:$M$501=$E41)*(Movimentos!$J$2:$J$501&lt;&gt;"")),Movimentos!$J$2:$J$501),""))</f>
        <v/>
      </c>
      <c r="N41" s="16">
        <f>IF($E41="","",IF(COUNTIFS(Movimentos!$M$2:$M$501,$E41,Movimentos!$G$2:$G$501,"RETORNO RECEBIDO")&gt;0,"Com retorno","Sem retorno"))</f>
        <v/>
      </c>
      <c r="O41" s="16">
        <f>IF($E41="","",IF($H41="","Sem histórico",IFERROR(VLOOKUP($J41,Listas!$A$2:$C$9,3,FALSE),"Movimento não mapeado")))</f>
        <v/>
      </c>
      <c r="P41" s="16">
        <f>IF(COUNTA($A41:$D41)=0,"",IF(OR($A41="",$B41="",$C41="",$D41=""),"Cadastro incompleto",IF(COUNTIF($E$2:$E$201,$E41)&gt;1,"Chave duplicada",IF($H41="","Sem histórico",IF($F41="","Entrada não localizada",IF(COUNTIFS(Movimentos!$M$2:$M$501,$E41,Movimentos!$X$2:$X$501,"Pendente")&gt;0,"Revisar eventos","OK"))))))</f>
        <v/>
      </c>
      <c r="Q41" s="18">
        <f>IF($E41="","",COUNTIF(Movimentos!$M$2:$M$501,$E41))</f>
        <v/>
      </c>
      <c r="R41" s="18">
        <f>IF($E41="","",COUNTIFS(Movimentos!$M$2:$M$501,$E41,Movimentos!$G$2:$G$501,"RETORNO RECEBIDO"))</f>
        <v/>
      </c>
    </row>
    <row r="42">
      <c r="A42" s="14" t="n"/>
      <c r="B42" s="15" t="n"/>
      <c r="C42" s="14" t="n"/>
      <c r="D42" s="14" t="n"/>
      <c r="E42" s="16">
        <f>IF(COUNTA($A42:$D42)=0,"",IF(OR($A42="",$C42="",$D42=""),"",$A42&amp;"|"&amp;$C42&amp;"|"&amp;$D42))</f>
        <v/>
      </c>
      <c r="F42" s="16">
        <f>IF($E42="","",IFERROR(LOOKUP(2,1/((Movimentos!$M$2:$M$501=$E42)*(Movimentos!$G$2:$G$501="RECEBIMENTO")),Movimentos!$A$2:$A$501),""))</f>
        <v/>
      </c>
      <c r="G42" s="30">
        <f>IF($F42="","",IFERROR(INDEX(Movimentos!$B$2:$B$501,MATCH($F42,Movimentos!$A$2:$A$501,0)),""))</f>
        <v/>
      </c>
      <c r="H42" s="16">
        <f>IF($E42="","",IFERROR(LOOKUP(2,1/((Movimentos!$M$2:$M$501=$E42)*(Movimentos!$U$2:$U$501="Sim")),Movimentos!$A$2:$A$501),""))</f>
        <v/>
      </c>
      <c r="I42" s="30">
        <f>IF($H42="","",IFERROR(INDEX(Movimentos!$B$2:$B$501,MATCH($H42,Movimentos!$A$2:$A$501,0)),""))</f>
        <v/>
      </c>
      <c r="J42" s="16">
        <f>IF($H42="","",IFERROR(INDEX(Movimentos!$G$2:$G$501,MATCH($H42,Movimentos!$A$2:$A$501,0)),""))</f>
        <v/>
      </c>
      <c r="K42" s="16">
        <f>IF($H42="","",IFERROR(INDEX(Movimentos!$I$2:$I$501,MATCH($H42,Movimentos!$A$2:$A$501,0)),""))</f>
        <v/>
      </c>
      <c r="L42" s="16">
        <f>IF($K42="","",IFERROR(VLOOKUP($K42,Listas!$G$2:$I$31,3,FALSE),"Local não classificado"))</f>
        <v/>
      </c>
      <c r="M42" s="16">
        <f>IF($E42="","",IFERROR(LOOKUP(2,1/((Movimentos!$M$2:$M$501=$E42)*(Movimentos!$J$2:$J$501&lt;&gt;"")),Movimentos!$J$2:$J$501),""))</f>
        <v/>
      </c>
      <c r="N42" s="16">
        <f>IF($E42="","",IF(COUNTIFS(Movimentos!$M$2:$M$501,$E42,Movimentos!$G$2:$G$501,"RETORNO RECEBIDO")&gt;0,"Com retorno","Sem retorno"))</f>
        <v/>
      </c>
      <c r="O42" s="16">
        <f>IF($E42="","",IF($H42="","Sem histórico",IFERROR(VLOOKUP($J42,Listas!$A$2:$C$9,3,FALSE),"Movimento não mapeado")))</f>
        <v/>
      </c>
      <c r="P42" s="16">
        <f>IF(COUNTA($A42:$D42)=0,"",IF(OR($A42="",$B42="",$C42="",$D42=""),"Cadastro incompleto",IF(COUNTIF($E$2:$E$201,$E42)&gt;1,"Chave duplicada",IF($H42="","Sem histórico",IF($F42="","Entrada não localizada",IF(COUNTIFS(Movimentos!$M$2:$M$501,$E42,Movimentos!$X$2:$X$501,"Pendente")&gt;0,"Revisar eventos","OK"))))))</f>
        <v/>
      </c>
      <c r="Q42" s="18">
        <f>IF($E42="","",COUNTIF(Movimentos!$M$2:$M$501,$E42))</f>
        <v/>
      </c>
      <c r="R42" s="18">
        <f>IF($E42="","",COUNTIFS(Movimentos!$M$2:$M$501,$E42,Movimentos!$G$2:$G$501,"RETORNO RECEBIDO"))</f>
        <v/>
      </c>
    </row>
    <row r="43">
      <c r="A43" s="14" t="n"/>
      <c r="B43" s="15" t="n"/>
      <c r="C43" s="14" t="n"/>
      <c r="D43" s="14" t="n"/>
      <c r="E43" s="16">
        <f>IF(COUNTA($A43:$D43)=0,"",IF(OR($A43="",$C43="",$D43=""),"",$A43&amp;"|"&amp;$C43&amp;"|"&amp;$D43))</f>
        <v/>
      </c>
      <c r="F43" s="16">
        <f>IF($E43="","",IFERROR(LOOKUP(2,1/((Movimentos!$M$2:$M$501=$E43)*(Movimentos!$G$2:$G$501="RECEBIMENTO")),Movimentos!$A$2:$A$501),""))</f>
        <v/>
      </c>
      <c r="G43" s="30">
        <f>IF($F43="","",IFERROR(INDEX(Movimentos!$B$2:$B$501,MATCH($F43,Movimentos!$A$2:$A$501,0)),""))</f>
        <v/>
      </c>
      <c r="H43" s="16">
        <f>IF($E43="","",IFERROR(LOOKUP(2,1/((Movimentos!$M$2:$M$501=$E43)*(Movimentos!$U$2:$U$501="Sim")),Movimentos!$A$2:$A$501),""))</f>
        <v/>
      </c>
      <c r="I43" s="30">
        <f>IF($H43="","",IFERROR(INDEX(Movimentos!$B$2:$B$501,MATCH($H43,Movimentos!$A$2:$A$501,0)),""))</f>
        <v/>
      </c>
      <c r="J43" s="16">
        <f>IF($H43="","",IFERROR(INDEX(Movimentos!$G$2:$G$501,MATCH($H43,Movimentos!$A$2:$A$501,0)),""))</f>
        <v/>
      </c>
      <c r="K43" s="16">
        <f>IF($H43="","",IFERROR(INDEX(Movimentos!$I$2:$I$501,MATCH($H43,Movimentos!$A$2:$A$501,0)),""))</f>
        <v/>
      </c>
      <c r="L43" s="16">
        <f>IF($K43="","",IFERROR(VLOOKUP($K43,Listas!$G$2:$I$31,3,FALSE),"Local não classificado"))</f>
        <v/>
      </c>
      <c r="M43" s="16">
        <f>IF($E43="","",IFERROR(LOOKUP(2,1/((Movimentos!$M$2:$M$501=$E43)*(Movimentos!$J$2:$J$501&lt;&gt;"")),Movimentos!$J$2:$J$501),""))</f>
        <v/>
      </c>
      <c r="N43" s="16">
        <f>IF($E43="","",IF(COUNTIFS(Movimentos!$M$2:$M$501,$E43,Movimentos!$G$2:$G$501,"RETORNO RECEBIDO")&gt;0,"Com retorno","Sem retorno"))</f>
        <v/>
      </c>
      <c r="O43" s="16">
        <f>IF($E43="","",IF($H43="","Sem histórico",IFERROR(VLOOKUP($J43,Listas!$A$2:$C$9,3,FALSE),"Movimento não mapeado")))</f>
        <v/>
      </c>
      <c r="P43" s="16">
        <f>IF(COUNTA($A43:$D43)=0,"",IF(OR($A43="",$B43="",$C43="",$D43=""),"Cadastro incompleto",IF(COUNTIF($E$2:$E$201,$E43)&gt;1,"Chave duplicada",IF($H43="","Sem histórico",IF($F43="","Entrada não localizada",IF(COUNTIFS(Movimentos!$M$2:$M$501,$E43,Movimentos!$X$2:$X$501,"Pendente")&gt;0,"Revisar eventos","OK"))))))</f>
        <v/>
      </c>
      <c r="Q43" s="18">
        <f>IF($E43="","",COUNTIF(Movimentos!$M$2:$M$501,$E43))</f>
        <v/>
      </c>
      <c r="R43" s="18">
        <f>IF($E43="","",COUNTIFS(Movimentos!$M$2:$M$501,$E43,Movimentos!$G$2:$G$501,"RETORNO RECEBIDO"))</f>
        <v/>
      </c>
    </row>
    <row r="44">
      <c r="A44" s="14" t="n"/>
      <c r="B44" s="15" t="n"/>
      <c r="C44" s="14" t="n"/>
      <c r="D44" s="14" t="n"/>
      <c r="E44" s="16">
        <f>IF(COUNTA($A44:$D44)=0,"",IF(OR($A44="",$C44="",$D44=""),"",$A44&amp;"|"&amp;$C44&amp;"|"&amp;$D44))</f>
        <v/>
      </c>
      <c r="F44" s="16">
        <f>IF($E44="","",IFERROR(LOOKUP(2,1/((Movimentos!$M$2:$M$501=$E44)*(Movimentos!$G$2:$G$501="RECEBIMENTO")),Movimentos!$A$2:$A$501),""))</f>
        <v/>
      </c>
      <c r="G44" s="30">
        <f>IF($F44="","",IFERROR(INDEX(Movimentos!$B$2:$B$501,MATCH($F44,Movimentos!$A$2:$A$501,0)),""))</f>
        <v/>
      </c>
      <c r="H44" s="16">
        <f>IF($E44="","",IFERROR(LOOKUP(2,1/((Movimentos!$M$2:$M$501=$E44)*(Movimentos!$U$2:$U$501="Sim")),Movimentos!$A$2:$A$501),""))</f>
        <v/>
      </c>
      <c r="I44" s="30">
        <f>IF($H44="","",IFERROR(INDEX(Movimentos!$B$2:$B$501,MATCH($H44,Movimentos!$A$2:$A$501,0)),""))</f>
        <v/>
      </c>
      <c r="J44" s="16">
        <f>IF($H44="","",IFERROR(INDEX(Movimentos!$G$2:$G$501,MATCH($H44,Movimentos!$A$2:$A$501,0)),""))</f>
        <v/>
      </c>
      <c r="K44" s="16">
        <f>IF($H44="","",IFERROR(INDEX(Movimentos!$I$2:$I$501,MATCH($H44,Movimentos!$A$2:$A$501,0)),""))</f>
        <v/>
      </c>
      <c r="L44" s="16">
        <f>IF($K44="","",IFERROR(VLOOKUP($K44,Listas!$G$2:$I$31,3,FALSE),"Local não classificado"))</f>
        <v/>
      </c>
      <c r="M44" s="16">
        <f>IF($E44="","",IFERROR(LOOKUP(2,1/((Movimentos!$M$2:$M$501=$E44)*(Movimentos!$J$2:$J$501&lt;&gt;"")),Movimentos!$J$2:$J$501),""))</f>
        <v/>
      </c>
      <c r="N44" s="16">
        <f>IF($E44="","",IF(COUNTIFS(Movimentos!$M$2:$M$501,$E44,Movimentos!$G$2:$G$501,"RETORNO RECEBIDO")&gt;0,"Com retorno","Sem retorno"))</f>
        <v/>
      </c>
      <c r="O44" s="16">
        <f>IF($E44="","",IF($H44="","Sem histórico",IFERROR(VLOOKUP($J44,Listas!$A$2:$C$9,3,FALSE),"Movimento não mapeado")))</f>
        <v/>
      </c>
      <c r="P44" s="16">
        <f>IF(COUNTA($A44:$D44)=0,"",IF(OR($A44="",$B44="",$C44="",$D44=""),"Cadastro incompleto",IF(COUNTIF($E$2:$E$201,$E44)&gt;1,"Chave duplicada",IF($H44="","Sem histórico",IF($F44="","Entrada não localizada",IF(COUNTIFS(Movimentos!$M$2:$M$501,$E44,Movimentos!$X$2:$X$501,"Pendente")&gt;0,"Revisar eventos","OK"))))))</f>
        <v/>
      </c>
      <c r="Q44" s="18">
        <f>IF($E44="","",COUNTIF(Movimentos!$M$2:$M$501,$E44))</f>
        <v/>
      </c>
      <c r="R44" s="18">
        <f>IF($E44="","",COUNTIFS(Movimentos!$M$2:$M$501,$E44,Movimentos!$G$2:$G$501,"RETORNO RECEBIDO"))</f>
        <v/>
      </c>
    </row>
    <row r="45">
      <c r="A45" s="14" t="n"/>
      <c r="B45" s="15" t="n"/>
      <c r="C45" s="14" t="n"/>
      <c r="D45" s="14" t="n"/>
      <c r="E45" s="16">
        <f>IF(COUNTA($A45:$D45)=0,"",IF(OR($A45="",$C45="",$D45=""),"",$A45&amp;"|"&amp;$C45&amp;"|"&amp;$D45))</f>
        <v/>
      </c>
      <c r="F45" s="16">
        <f>IF($E45="","",IFERROR(LOOKUP(2,1/((Movimentos!$M$2:$M$501=$E45)*(Movimentos!$G$2:$G$501="RECEBIMENTO")),Movimentos!$A$2:$A$501),""))</f>
        <v/>
      </c>
      <c r="G45" s="30">
        <f>IF($F45="","",IFERROR(INDEX(Movimentos!$B$2:$B$501,MATCH($F45,Movimentos!$A$2:$A$501,0)),""))</f>
        <v/>
      </c>
      <c r="H45" s="16">
        <f>IF($E45="","",IFERROR(LOOKUP(2,1/((Movimentos!$M$2:$M$501=$E45)*(Movimentos!$U$2:$U$501="Sim")),Movimentos!$A$2:$A$501),""))</f>
        <v/>
      </c>
      <c r="I45" s="30">
        <f>IF($H45="","",IFERROR(INDEX(Movimentos!$B$2:$B$501,MATCH($H45,Movimentos!$A$2:$A$501,0)),""))</f>
        <v/>
      </c>
      <c r="J45" s="16">
        <f>IF($H45="","",IFERROR(INDEX(Movimentos!$G$2:$G$501,MATCH($H45,Movimentos!$A$2:$A$501,0)),""))</f>
        <v/>
      </c>
      <c r="K45" s="16">
        <f>IF($H45="","",IFERROR(INDEX(Movimentos!$I$2:$I$501,MATCH($H45,Movimentos!$A$2:$A$501,0)),""))</f>
        <v/>
      </c>
      <c r="L45" s="16">
        <f>IF($K45="","",IFERROR(VLOOKUP($K45,Listas!$G$2:$I$31,3,FALSE),"Local não classificado"))</f>
        <v/>
      </c>
      <c r="M45" s="16">
        <f>IF($E45="","",IFERROR(LOOKUP(2,1/((Movimentos!$M$2:$M$501=$E45)*(Movimentos!$J$2:$J$501&lt;&gt;"")),Movimentos!$J$2:$J$501),""))</f>
        <v/>
      </c>
      <c r="N45" s="16">
        <f>IF($E45="","",IF(COUNTIFS(Movimentos!$M$2:$M$501,$E45,Movimentos!$G$2:$G$501,"RETORNO RECEBIDO")&gt;0,"Com retorno","Sem retorno"))</f>
        <v/>
      </c>
      <c r="O45" s="16">
        <f>IF($E45="","",IF($H45="","Sem histórico",IFERROR(VLOOKUP($J45,Listas!$A$2:$C$9,3,FALSE),"Movimento não mapeado")))</f>
        <v/>
      </c>
      <c r="P45" s="16">
        <f>IF(COUNTA($A45:$D45)=0,"",IF(OR($A45="",$B45="",$C45="",$D45=""),"Cadastro incompleto",IF(COUNTIF($E$2:$E$201,$E45)&gt;1,"Chave duplicada",IF($H45="","Sem histórico",IF($F45="","Entrada não localizada",IF(COUNTIFS(Movimentos!$M$2:$M$501,$E45,Movimentos!$X$2:$X$501,"Pendente")&gt;0,"Revisar eventos","OK"))))))</f>
        <v/>
      </c>
      <c r="Q45" s="18">
        <f>IF($E45="","",COUNTIF(Movimentos!$M$2:$M$501,$E45))</f>
        <v/>
      </c>
      <c r="R45" s="18">
        <f>IF($E45="","",COUNTIFS(Movimentos!$M$2:$M$501,$E45,Movimentos!$G$2:$G$501,"RETORNO RECEBIDO"))</f>
        <v/>
      </c>
    </row>
    <row r="46">
      <c r="A46" s="14" t="n"/>
      <c r="B46" s="15" t="n"/>
      <c r="C46" s="14" t="n"/>
      <c r="D46" s="14" t="n"/>
      <c r="E46" s="16">
        <f>IF(COUNTA($A46:$D46)=0,"",IF(OR($A46="",$C46="",$D46=""),"",$A46&amp;"|"&amp;$C46&amp;"|"&amp;$D46))</f>
        <v/>
      </c>
      <c r="F46" s="16">
        <f>IF($E46="","",IFERROR(LOOKUP(2,1/((Movimentos!$M$2:$M$501=$E46)*(Movimentos!$G$2:$G$501="RECEBIMENTO")),Movimentos!$A$2:$A$501),""))</f>
        <v/>
      </c>
      <c r="G46" s="30">
        <f>IF($F46="","",IFERROR(INDEX(Movimentos!$B$2:$B$501,MATCH($F46,Movimentos!$A$2:$A$501,0)),""))</f>
        <v/>
      </c>
      <c r="H46" s="16">
        <f>IF($E46="","",IFERROR(LOOKUP(2,1/((Movimentos!$M$2:$M$501=$E46)*(Movimentos!$U$2:$U$501="Sim")),Movimentos!$A$2:$A$501),""))</f>
        <v/>
      </c>
      <c r="I46" s="30">
        <f>IF($H46="","",IFERROR(INDEX(Movimentos!$B$2:$B$501,MATCH($H46,Movimentos!$A$2:$A$501,0)),""))</f>
        <v/>
      </c>
      <c r="J46" s="16">
        <f>IF($H46="","",IFERROR(INDEX(Movimentos!$G$2:$G$501,MATCH($H46,Movimentos!$A$2:$A$501,0)),""))</f>
        <v/>
      </c>
      <c r="K46" s="16">
        <f>IF($H46="","",IFERROR(INDEX(Movimentos!$I$2:$I$501,MATCH($H46,Movimentos!$A$2:$A$501,0)),""))</f>
        <v/>
      </c>
      <c r="L46" s="16">
        <f>IF($K46="","",IFERROR(VLOOKUP($K46,Listas!$G$2:$I$31,3,FALSE),"Local não classificado"))</f>
        <v/>
      </c>
      <c r="M46" s="16">
        <f>IF($E46="","",IFERROR(LOOKUP(2,1/((Movimentos!$M$2:$M$501=$E46)*(Movimentos!$J$2:$J$501&lt;&gt;"")),Movimentos!$J$2:$J$501),""))</f>
        <v/>
      </c>
      <c r="N46" s="16">
        <f>IF($E46="","",IF(COUNTIFS(Movimentos!$M$2:$M$501,$E46,Movimentos!$G$2:$G$501,"RETORNO RECEBIDO")&gt;0,"Com retorno","Sem retorno"))</f>
        <v/>
      </c>
      <c r="O46" s="16">
        <f>IF($E46="","",IF($H46="","Sem histórico",IFERROR(VLOOKUP($J46,Listas!$A$2:$C$9,3,FALSE),"Movimento não mapeado")))</f>
        <v/>
      </c>
      <c r="P46" s="16">
        <f>IF(COUNTA($A46:$D46)=0,"",IF(OR($A46="",$B46="",$C46="",$D46=""),"Cadastro incompleto",IF(COUNTIF($E$2:$E$201,$E46)&gt;1,"Chave duplicada",IF($H46="","Sem histórico",IF($F46="","Entrada não localizada",IF(COUNTIFS(Movimentos!$M$2:$M$501,$E46,Movimentos!$X$2:$X$501,"Pendente")&gt;0,"Revisar eventos","OK"))))))</f>
        <v/>
      </c>
      <c r="Q46" s="18">
        <f>IF($E46="","",COUNTIF(Movimentos!$M$2:$M$501,$E46))</f>
        <v/>
      </c>
      <c r="R46" s="18">
        <f>IF($E46="","",COUNTIFS(Movimentos!$M$2:$M$501,$E46,Movimentos!$G$2:$G$501,"RETORNO RECEBIDO"))</f>
        <v/>
      </c>
    </row>
    <row r="47">
      <c r="A47" s="14" t="n"/>
      <c r="B47" s="15" t="n"/>
      <c r="C47" s="14" t="n"/>
      <c r="D47" s="14" t="n"/>
      <c r="E47" s="16">
        <f>IF(COUNTA($A47:$D47)=0,"",IF(OR($A47="",$C47="",$D47=""),"",$A47&amp;"|"&amp;$C47&amp;"|"&amp;$D47))</f>
        <v/>
      </c>
      <c r="F47" s="16">
        <f>IF($E47="","",IFERROR(LOOKUP(2,1/((Movimentos!$M$2:$M$501=$E47)*(Movimentos!$G$2:$G$501="RECEBIMENTO")),Movimentos!$A$2:$A$501),""))</f>
        <v/>
      </c>
      <c r="G47" s="30">
        <f>IF($F47="","",IFERROR(INDEX(Movimentos!$B$2:$B$501,MATCH($F47,Movimentos!$A$2:$A$501,0)),""))</f>
        <v/>
      </c>
      <c r="H47" s="16">
        <f>IF($E47="","",IFERROR(LOOKUP(2,1/((Movimentos!$M$2:$M$501=$E47)*(Movimentos!$U$2:$U$501="Sim")),Movimentos!$A$2:$A$501),""))</f>
        <v/>
      </c>
      <c r="I47" s="30">
        <f>IF($H47="","",IFERROR(INDEX(Movimentos!$B$2:$B$501,MATCH($H47,Movimentos!$A$2:$A$501,0)),""))</f>
        <v/>
      </c>
      <c r="J47" s="16">
        <f>IF($H47="","",IFERROR(INDEX(Movimentos!$G$2:$G$501,MATCH($H47,Movimentos!$A$2:$A$501,0)),""))</f>
        <v/>
      </c>
      <c r="K47" s="16">
        <f>IF($H47="","",IFERROR(INDEX(Movimentos!$I$2:$I$501,MATCH($H47,Movimentos!$A$2:$A$501,0)),""))</f>
        <v/>
      </c>
      <c r="L47" s="16">
        <f>IF($K47="","",IFERROR(VLOOKUP($K47,Listas!$G$2:$I$31,3,FALSE),"Local não classificado"))</f>
        <v/>
      </c>
      <c r="M47" s="16">
        <f>IF($E47="","",IFERROR(LOOKUP(2,1/((Movimentos!$M$2:$M$501=$E47)*(Movimentos!$J$2:$J$501&lt;&gt;"")),Movimentos!$J$2:$J$501),""))</f>
        <v/>
      </c>
      <c r="N47" s="16">
        <f>IF($E47="","",IF(COUNTIFS(Movimentos!$M$2:$M$501,$E47,Movimentos!$G$2:$G$501,"RETORNO RECEBIDO")&gt;0,"Com retorno","Sem retorno"))</f>
        <v/>
      </c>
      <c r="O47" s="16">
        <f>IF($E47="","",IF($H47="","Sem histórico",IFERROR(VLOOKUP($J47,Listas!$A$2:$C$9,3,FALSE),"Movimento não mapeado")))</f>
        <v/>
      </c>
      <c r="P47" s="16">
        <f>IF(COUNTA($A47:$D47)=0,"",IF(OR($A47="",$B47="",$C47="",$D47=""),"Cadastro incompleto",IF(COUNTIF($E$2:$E$201,$E47)&gt;1,"Chave duplicada",IF($H47="","Sem histórico",IF($F47="","Entrada não localizada",IF(COUNTIFS(Movimentos!$M$2:$M$501,$E47,Movimentos!$X$2:$X$501,"Pendente")&gt;0,"Revisar eventos","OK"))))))</f>
        <v/>
      </c>
      <c r="Q47" s="18">
        <f>IF($E47="","",COUNTIF(Movimentos!$M$2:$M$501,$E47))</f>
        <v/>
      </c>
      <c r="R47" s="18">
        <f>IF($E47="","",COUNTIFS(Movimentos!$M$2:$M$501,$E47,Movimentos!$G$2:$G$501,"RETORNO RECEBIDO"))</f>
        <v/>
      </c>
    </row>
    <row r="48">
      <c r="A48" s="14" t="n"/>
      <c r="B48" s="15" t="n"/>
      <c r="C48" s="14" t="n"/>
      <c r="D48" s="14" t="n"/>
      <c r="E48" s="16">
        <f>IF(COUNTA($A48:$D48)=0,"",IF(OR($A48="",$C48="",$D48=""),"",$A48&amp;"|"&amp;$C48&amp;"|"&amp;$D48))</f>
        <v/>
      </c>
      <c r="F48" s="16">
        <f>IF($E48="","",IFERROR(LOOKUP(2,1/((Movimentos!$M$2:$M$501=$E48)*(Movimentos!$G$2:$G$501="RECEBIMENTO")),Movimentos!$A$2:$A$501),""))</f>
        <v/>
      </c>
      <c r="G48" s="30">
        <f>IF($F48="","",IFERROR(INDEX(Movimentos!$B$2:$B$501,MATCH($F48,Movimentos!$A$2:$A$501,0)),""))</f>
        <v/>
      </c>
      <c r="H48" s="16">
        <f>IF($E48="","",IFERROR(LOOKUP(2,1/((Movimentos!$M$2:$M$501=$E48)*(Movimentos!$U$2:$U$501="Sim")),Movimentos!$A$2:$A$501),""))</f>
        <v/>
      </c>
      <c r="I48" s="30">
        <f>IF($H48="","",IFERROR(INDEX(Movimentos!$B$2:$B$501,MATCH($H48,Movimentos!$A$2:$A$501,0)),""))</f>
        <v/>
      </c>
      <c r="J48" s="16">
        <f>IF($H48="","",IFERROR(INDEX(Movimentos!$G$2:$G$501,MATCH($H48,Movimentos!$A$2:$A$501,0)),""))</f>
        <v/>
      </c>
      <c r="K48" s="16">
        <f>IF($H48="","",IFERROR(INDEX(Movimentos!$I$2:$I$501,MATCH($H48,Movimentos!$A$2:$A$501,0)),""))</f>
        <v/>
      </c>
      <c r="L48" s="16">
        <f>IF($K48="","",IFERROR(VLOOKUP($K48,Listas!$G$2:$I$31,3,FALSE),"Local não classificado"))</f>
        <v/>
      </c>
      <c r="M48" s="16">
        <f>IF($E48="","",IFERROR(LOOKUP(2,1/((Movimentos!$M$2:$M$501=$E48)*(Movimentos!$J$2:$J$501&lt;&gt;"")),Movimentos!$J$2:$J$501),""))</f>
        <v/>
      </c>
      <c r="N48" s="16">
        <f>IF($E48="","",IF(COUNTIFS(Movimentos!$M$2:$M$501,$E48,Movimentos!$G$2:$G$501,"RETORNO RECEBIDO")&gt;0,"Com retorno","Sem retorno"))</f>
        <v/>
      </c>
      <c r="O48" s="16">
        <f>IF($E48="","",IF($H48="","Sem histórico",IFERROR(VLOOKUP($J48,Listas!$A$2:$C$9,3,FALSE),"Movimento não mapeado")))</f>
        <v/>
      </c>
      <c r="P48" s="16">
        <f>IF(COUNTA($A48:$D48)=0,"",IF(OR($A48="",$B48="",$C48="",$D48=""),"Cadastro incompleto",IF(COUNTIF($E$2:$E$201,$E48)&gt;1,"Chave duplicada",IF($H48="","Sem histórico",IF($F48="","Entrada não localizada",IF(COUNTIFS(Movimentos!$M$2:$M$501,$E48,Movimentos!$X$2:$X$501,"Pendente")&gt;0,"Revisar eventos","OK"))))))</f>
        <v/>
      </c>
      <c r="Q48" s="18">
        <f>IF($E48="","",COUNTIF(Movimentos!$M$2:$M$501,$E48))</f>
        <v/>
      </c>
      <c r="R48" s="18">
        <f>IF($E48="","",COUNTIFS(Movimentos!$M$2:$M$501,$E48,Movimentos!$G$2:$G$501,"RETORNO RECEBIDO"))</f>
        <v/>
      </c>
    </row>
    <row r="49">
      <c r="A49" s="14" t="n"/>
      <c r="B49" s="15" t="n"/>
      <c r="C49" s="14" t="n"/>
      <c r="D49" s="14" t="n"/>
      <c r="E49" s="16">
        <f>IF(COUNTA($A49:$D49)=0,"",IF(OR($A49="",$C49="",$D49=""),"",$A49&amp;"|"&amp;$C49&amp;"|"&amp;$D49))</f>
        <v/>
      </c>
      <c r="F49" s="16">
        <f>IF($E49="","",IFERROR(LOOKUP(2,1/((Movimentos!$M$2:$M$501=$E49)*(Movimentos!$G$2:$G$501="RECEBIMENTO")),Movimentos!$A$2:$A$501),""))</f>
        <v/>
      </c>
      <c r="G49" s="30">
        <f>IF($F49="","",IFERROR(INDEX(Movimentos!$B$2:$B$501,MATCH($F49,Movimentos!$A$2:$A$501,0)),""))</f>
        <v/>
      </c>
      <c r="H49" s="16">
        <f>IF($E49="","",IFERROR(LOOKUP(2,1/((Movimentos!$M$2:$M$501=$E49)*(Movimentos!$U$2:$U$501="Sim")),Movimentos!$A$2:$A$501),""))</f>
        <v/>
      </c>
      <c r="I49" s="30">
        <f>IF($H49="","",IFERROR(INDEX(Movimentos!$B$2:$B$501,MATCH($H49,Movimentos!$A$2:$A$501,0)),""))</f>
        <v/>
      </c>
      <c r="J49" s="16">
        <f>IF($H49="","",IFERROR(INDEX(Movimentos!$G$2:$G$501,MATCH($H49,Movimentos!$A$2:$A$501,0)),""))</f>
        <v/>
      </c>
      <c r="K49" s="16">
        <f>IF($H49="","",IFERROR(INDEX(Movimentos!$I$2:$I$501,MATCH($H49,Movimentos!$A$2:$A$501,0)),""))</f>
        <v/>
      </c>
      <c r="L49" s="16">
        <f>IF($K49="","",IFERROR(VLOOKUP($K49,Listas!$G$2:$I$31,3,FALSE),"Local não classificado"))</f>
        <v/>
      </c>
      <c r="M49" s="16">
        <f>IF($E49="","",IFERROR(LOOKUP(2,1/((Movimentos!$M$2:$M$501=$E49)*(Movimentos!$J$2:$J$501&lt;&gt;"")),Movimentos!$J$2:$J$501),""))</f>
        <v/>
      </c>
      <c r="N49" s="16">
        <f>IF($E49="","",IF(COUNTIFS(Movimentos!$M$2:$M$501,$E49,Movimentos!$G$2:$G$501,"RETORNO RECEBIDO")&gt;0,"Com retorno","Sem retorno"))</f>
        <v/>
      </c>
      <c r="O49" s="16">
        <f>IF($E49="","",IF($H49="","Sem histórico",IFERROR(VLOOKUP($J49,Listas!$A$2:$C$9,3,FALSE),"Movimento não mapeado")))</f>
        <v/>
      </c>
      <c r="P49" s="16">
        <f>IF(COUNTA($A49:$D49)=0,"",IF(OR($A49="",$B49="",$C49="",$D49=""),"Cadastro incompleto",IF(COUNTIF($E$2:$E$201,$E49)&gt;1,"Chave duplicada",IF($H49="","Sem histórico",IF($F49="","Entrada não localizada",IF(COUNTIFS(Movimentos!$M$2:$M$501,$E49,Movimentos!$X$2:$X$501,"Pendente")&gt;0,"Revisar eventos","OK"))))))</f>
        <v/>
      </c>
      <c r="Q49" s="18">
        <f>IF($E49="","",COUNTIF(Movimentos!$M$2:$M$501,$E49))</f>
        <v/>
      </c>
      <c r="R49" s="18">
        <f>IF($E49="","",COUNTIFS(Movimentos!$M$2:$M$501,$E49,Movimentos!$G$2:$G$501,"RETORNO RECEBIDO"))</f>
        <v/>
      </c>
    </row>
    <row r="50">
      <c r="A50" s="14" t="n"/>
      <c r="B50" s="15" t="n"/>
      <c r="C50" s="14" t="n"/>
      <c r="D50" s="14" t="n"/>
      <c r="E50" s="16">
        <f>IF(COUNTA($A50:$D50)=0,"",IF(OR($A50="",$C50="",$D50=""),"",$A50&amp;"|"&amp;$C50&amp;"|"&amp;$D50))</f>
        <v/>
      </c>
      <c r="F50" s="16">
        <f>IF($E50="","",IFERROR(LOOKUP(2,1/((Movimentos!$M$2:$M$501=$E50)*(Movimentos!$G$2:$G$501="RECEBIMENTO")),Movimentos!$A$2:$A$501),""))</f>
        <v/>
      </c>
      <c r="G50" s="30">
        <f>IF($F50="","",IFERROR(INDEX(Movimentos!$B$2:$B$501,MATCH($F50,Movimentos!$A$2:$A$501,0)),""))</f>
        <v/>
      </c>
      <c r="H50" s="16">
        <f>IF($E50="","",IFERROR(LOOKUP(2,1/((Movimentos!$M$2:$M$501=$E50)*(Movimentos!$U$2:$U$501="Sim")),Movimentos!$A$2:$A$501),""))</f>
        <v/>
      </c>
      <c r="I50" s="30">
        <f>IF($H50="","",IFERROR(INDEX(Movimentos!$B$2:$B$501,MATCH($H50,Movimentos!$A$2:$A$501,0)),""))</f>
        <v/>
      </c>
      <c r="J50" s="16">
        <f>IF($H50="","",IFERROR(INDEX(Movimentos!$G$2:$G$501,MATCH($H50,Movimentos!$A$2:$A$501,0)),""))</f>
        <v/>
      </c>
      <c r="K50" s="16">
        <f>IF($H50="","",IFERROR(INDEX(Movimentos!$I$2:$I$501,MATCH($H50,Movimentos!$A$2:$A$501,0)),""))</f>
        <v/>
      </c>
      <c r="L50" s="16">
        <f>IF($K50="","",IFERROR(VLOOKUP($K50,Listas!$G$2:$I$31,3,FALSE),"Local não classificado"))</f>
        <v/>
      </c>
      <c r="M50" s="16">
        <f>IF($E50="","",IFERROR(LOOKUP(2,1/((Movimentos!$M$2:$M$501=$E50)*(Movimentos!$J$2:$J$501&lt;&gt;"")),Movimentos!$J$2:$J$501),""))</f>
        <v/>
      </c>
      <c r="N50" s="16">
        <f>IF($E50="","",IF(COUNTIFS(Movimentos!$M$2:$M$501,$E50,Movimentos!$G$2:$G$501,"RETORNO RECEBIDO")&gt;0,"Com retorno","Sem retorno"))</f>
        <v/>
      </c>
      <c r="O50" s="16">
        <f>IF($E50="","",IF($H50="","Sem histórico",IFERROR(VLOOKUP($J50,Listas!$A$2:$C$9,3,FALSE),"Movimento não mapeado")))</f>
        <v/>
      </c>
      <c r="P50" s="16">
        <f>IF(COUNTA($A50:$D50)=0,"",IF(OR($A50="",$B50="",$C50="",$D50=""),"Cadastro incompleto",IF(COUNTIF($E$2:$E$201,$E50)&gt;1,"Chave duplicada",IF($H50="","Sem histórico",IF($F50="","Entrada não localizada",IF(COUNTIFS(Movimentos!$M$2:$M$501,$E50,Movimentos!$X$2:$X$501,"Pendente")&gt;0,"Revisar eventos","OK"))))))</f>
        <v/>
      </c>
      <c r="Q50" s="18">
        <f>IF($E50="","",COUNTIF(Movimentos!$M$2:$M$501,$E50))</f>
        <v/>
      </c>
      <c r="R50" s="18">
        <f>IF($E50="","",COUNTIFS(Movimentos!$M$2:$M$501,$E50,Movimentos!$G$2:$G$501,"RETORNO RECEBIDO"))</f>
        <v/>
      </c>
    </row>
    <row r="51">
      <c r="A51" s="14" t="n"/>
      <c r="B51" s="15" t="n"/>
      <c r="C51" s="14" t="n"/>
      <c r="D51" s="14" t="n"/>
      <c r="E51" s="16">
        <f>IF(COUNTA($A51:$D51)=0,"",IF(OR($A51="",$C51="",$D51=""),"",$A51&amp;"|"&amp;$C51&amp;"|"&amp;$D51))</f>
        <v/>
      </c>
      <c r="F51" s="16">
        <f>IF($E51="","",IFERROR(LOOKUP(2,1/((Movimentos!$M$2:$M$501=$E51)*(Movimentos!$G$2:$G$501="RECEBIMENTO")),Movimentos!$A$2:$A$501),""))</f>
        <v/>
      </c>
      <c r="G51" s="30">
        <f>IF($F51="","",IFERROR(INDEX(Movimentos!$B$2:$B$501,MATCH($F51,Movimentos!$A$2:$A$501,0)),""))</f>
        <v/>
      </c>
      <c r="H51" s="16">
        <f>IF($E51="","",IFERROR(LOOKUP(2,1/((Movimentos!$M$2:$M$501=$E51)*(Movimentos!$U$2:$U$501="Sim")),Movimentos!$A$2:$A$501),""))</f>
        <v/>
      </c>
      <c r="I51" s="30">
        <f>IF($H51="","",IFERROR(INDEX(Movimentos!$B$2:$B$501,MATCH($H51,Movimentos!$A$2:$A$501,0)),""))</f>
        <v/>
      </c>
      <c r="J51" s="16">
        <f>IF($H51="","",IFERROR(INDEX(Movimentos!$G$2:$G$501,MATCH($H51,Movimentos!$A$2:$A$501,0)),""))</f>
        <v/>
      </c>
      <c r="K51" s="16">
        <f>IF($H51="","",IFERROR(INDEX(Movimentos!$I$2:$I$501,MATCH($H51,Movimentos!$A$2:$A$501,0)),""))</f>
        <v/>
      </c>
      <c r="L51" s="16">
        <f>IF($K51="","",IFERROR(VLOOKUP($K51,Listas!$G$2:$I$31,3,FALSE),"Local não classificado"))</f>
        <v/>
      </c>
      <c r="M51" s="16">
        <f>IF($E51="","",IFERROR(LOOKUP(2,1/((Movimentos!$M$2:$M$501=$E51)*(Movimentos!$J$2:$J$501&lt;&gt;"")),Movimentos!$J$2:$J$501),""))</f>
        <v/>
      </c>
      <c r="N51" s="16">
        <f>IF($E51="","",IF(COUNTIFS(Movimentos!$M$2:$M$501,$E51,Movimentos!$G$2:$G$501,"RETORNO RECEBIDO")&gt;0,"Com retorno","Sem retorno"))</f>
        <v/>
      </c>
      <c r="O51" s="16">
        <f>IF($E51="","",IF($H51="","Sem histórico",IFERROR(VLOOKUP($J51,Listas!$A$2:$C$9,3,FALSE),"Movimento não mapeado")))</f>
        <v/>
      </c>
      <c r="P51" s="16">
        <f>IF(COUNTA($A51:$D51)=0,"",IF(OR($A51="",$B51="",$C51="",$D51=""),"Cadastro incompleto",IF(COUNTIF($E$2:$E$201,$E51)&gt;1,"Chave duplicada",IF($H51="","Sem histórico",IF($F51="","Entrada não localizada",IF(COUNTIFS(Movimentos!$M$2:$M$501,$E51,Movimentos!$X$2:$X$501,"Pendente")&gt;0,"Revisar eventos","OK"))))))</f>
        <v/>
      </c>
      <c r="Q51" s="18">
        <f>IF($E51="","",COUNTIF(Movimentos!$M$2:$M$501,$E51))</f>
        <v/>
      </c>
      <c r="R51" s="18">
        <f>IF($E51="","",COUNTIFS(Movimentos!$M$2:$M$501,$E51,Movimentos!$G$2:$G$501,"RETORNO RECEBIDO"))</f>
        <v/>
      </c>
    </row>
    <row r="52">
      <c r="A52" s="14" t="n"/>
      <c r="B52" s="15" t="n"/>
      <c r="C52" s="14" t="n"/>
      <c r="D52" s="14" t="n"/>
      <c r="E52" s="16">
        <f>IF(COUNTA($A52:$D52)=0,"",IF(OR($A52="",$C52="",$D52=""),"",$A52&amp;"|"&amp;$C52&amp;"|"&amp;$D52))</f>
        <v/>
      </c>
      <c r="F52" s="16">
        <f>IF($E52="","",IFERROR(LOOKUP(2,1/((Movimentos!$M$2:$M$501=$E52)*(Movimentos!$G$2:$G$501="RECEBIMENTO")),Movimentos!$A$2:$A$501),""))</f>
        <v/>
      </c>
      <c r="G52" s="30">
        <f>IF($F52="","",IFERROR(INDEX(Movimentos!$B$2:$B$501,MATCH($F52,Movimentos!$A$2:$A$501,0)),""))</f>
        <v/>
      </c>
      <c r="H52" s="16">
        <f>IF($E52="","",IFERROR(LOOKUP(2,1/((Movimentos!$M$2:$M$501=$E52)*(Movimentos!$U$2:$U$501="Sim")),Movimentos!$A$2:$A$501),""))</f>
        <v/>
      </c>
      <c r="I52" s="30">
        <f>IF($H52="","",IFERROR(INDEX(Movimentos!$B$2:$B$501,MATCH($H52,Movimentos!$A$2:$A$501,0)),""))</f>
        <v/>
      </c>
      <c r="J52" s="16">
        <f>IF($H52="","",IFERROR(INDEX(Movimentos!$G$2:$G$501,MATCH($H52,Movimentos!$A$2:$A$501,0)),""))</f>
        <v/>
      </c>
      <c r="K52" s="16">
        <f>IF($H52="","",IFERROR(INDEX(Movimentos!$I$2:$I$501,MATCH($H52,Movimentos!$A$2:$A$501,0)),""))</f>
        <v/>
      </c>
      <c r="L52" s="16">
        <f>IF($K52="","",IFERROR(VLOOKUP($K52,Listas!$G$2:$I$31,3,FALSE),"Local não classificado"))</f>
        <v/>
      </c>
      <c r="M52" s="16">
        <f>IF($E52="","",IFERROR(LOOKUP(2,1/((Movimentos!$M$2:$M$501=$E52)*(Movimentos!$J$2:$J$501&lt;&gt;"")),Movimentos!$J$2:$J$501),""))</f>
        <v/>
      </c>
      <c r="N52" s="16">
        <f>IF($E52="","",IF(COUNTIFS(Movimentos!$M$2:$M$501,$E52,Movimentos!$G$2:$G$501,"RETORNO RECEBIDO")&gt;0,"Com retorno","Sem retorno"))</f>
        <v/>
      </c>
      <c r="O52" s="16">
        <f>IF($E52="","",IF($H52="","Sem histórico",IFERROR(VLOOKUP($J52,Listas!$A$2:$C$9,3,FALSE),"Movimento não mapeado")))</f>
        <v/>
      </c>
      <c r="P52" s="16">
        <f>IF(COUNTA($A52:$D52)=0,"",IF(OR($A52="",$B52="",$C52="",$D52=""),"Cadastro incompleto",IF(COUNTIF($E$2:$E$201,$E52)&gt;1,"Chave duplicada",IF($H52="","Sem histórico",IF($F52="","Entrada não localizada",IF(COUNTIFS(Movimentos!$M$2:$M$501,$E52,Movimentos!$X$2:$X$501,"Pendente")&gt;0,"Revisar eventos","OK"))))))</f>
        <v/>
      </c>
      <c r="Q52" s="18">
        <f>IF($E52="","",COUNTIF(Movimentos!$M$2:$M$501,$E52))</f>
        <v/>
      </c>
      <c r="R52" s="18">
        <f>IF($E52="","",COUNTIFS(Movimentos!$M$2:$M$501,$E52,Movimentos!$G$2:$G$501,"RETORNO RECEBIDO"))</f>
        <v/>
      </c>
    </row>
    <row r="53">
      <c r="A53" s="14" t="n"/>
      <c r="B53" s="15" t="n"/>
      <c r="C53" s="14" t="n"/>
      <c r="D53" s="14" t="n"/>
      <c r="E53" s="16">
        <f>IF(COUNTA($A53:$D53)=0,"",IF(OR($A53="",$C53="",$D53=""),"",$A53&amp;"|"&amp;$C53&amp;"|"&amp;$D53))</f>
        <v/>
      </c>
      <c r="F53" s="16">
        <f>IF($E53="","",IFERROR(LOOKUP(2,1/((Movimentos!$M$2:$M$501=$E53)*(Movimentos!$G$2:$G$501="RECEBIMENTO")),Movimentos!$A$2:$A$501),""))</f>
        <v/>
      </c>
      <c r="G53" s="30">
        <f>IF($F53="","",IFERROR(INDEX(Movimentos!$B$2:$B$501,MATCH($F53,Movimentos!$A$2:$A$501,0)),""))</f>
        <v/>
      </c>
      <c r="H53" s="16">
        <f>IF($E53="","",IFERROR(LOOKUP(2,1/((Movimentos!$M$2:$M$501=$E53)*(Movimentos!$U$2:$U$501="Sim")),Movimentos!$A$2:$A$501),""))</f>
        <v/>
      </c>
      <c r="I53" s="30">
        <f>IF($H53="","",IFERROR(INDEX(Movimentos!$B$2:$B$501,MATCH($H53,Movimentos!$A$2:$A$501,0)),""))</f>
        <v/>
      </c>
      <c r="J53" s="16">
        <f>IF($H53="","",IFERROR(INDEX(Movimentos!$G$2:$G$501,MATCH($H53,Movimentos!$A$2:$A$501,0)),""))</f>
        <v/>
      </c>
      <c r="K53" s="16">
        <f>IF($H53="","",IFERROR(INDEX(Movimentos!$I$2:$I$501,MATCH($H53,Movimentos!$A$2:$A$501,0)),""))</f>
        <v/>
      </c>
      <c r="L53" s="16">
        <f>IF($K53="","",IFERROR(VLOOKUP($K53,Listas!$G$2:$I$31,3,FALSE),"Local não classificado"))</f>
        <v/>
      </c>
      <c r="M53" s="16">
        <f>IF($E53="","",IFERROR(LOOKUP(2,1/((Movimentos!$M$2:$M$501=$E53)*(Movimentos!$J$2:$J$501&lt;&gt;"")),Movimentos!$J$2:$J$501),""))</f>
        <v/>
      </c>
      <c r="N53" s="16">
        <f>IF($E53="","",IF(COUNTIFS(Movimentos!$M$2:$M$501,$E53,Movimentos!$G$2:$G$501,"RETORNO RECEBIDO")&gt;0,"Com retorno","Sem retorno"))</f>
        <v/>
      </c>
      <c r="O53" s="16">
        <f>IF($E53="","",IF($H53="","Sem histórico",IFERROR(VLOOKUP($J53,Listas!$A$2:$C$9,3,FALSE),"Movimento não mapeado")))</f>
        <v/>
      </c>
      <c r="P53" s="16">
        <f>IF(COUNTA($A53:$D53)=0,"",IF(OR($A53="",$B53="",$C53="",$D53=""),"Cadastro incompleto",IF(COUNTIF($E$2:$E$201,$E53)&gt;1,"Chave duplicada",IF($H53="","Sem histórico",IF($F53="","Entrada não localizada",IF(COUNTIFS(Movimentos!$M$2:$M$501,$E53,Movimentos!$X$2:$X$501,"Pendente")&gt;0,"Revisar eventos","OK"))))))</f>
        <v/>
      </c>
      <c r="Q53" s="18">
        <f>IF($E53="","",COUNTIF(Movimentos!$M$2:$M$501,$E53))</f>
        <v/>
      </c>
      <c r="R53" s="18">
        <f>IF($E53="","",COUNTIFS(Movimentos!$M$2:$M$501,$E53,Movimentos!$G$2:$G$501,"RETORNO RECEBIDO"))</f>
        <v/>
      </c>
    </row>
    <row r="54">
      <c r="A54" s="14" t="n"/>
      <c r="B54" s="15" t="n"/>
      <c r="C54" s="14" t="n"/>
      <c r="D54" s="14" t="n"/>
      <c r="E54" s="16">
        <f>IF(COUNTA($A54:$D54)=0,"",IF(OR($A54="",$C54="",$D54=""),"",$A54&amp;"|"&amp;$C54&amp;"|"&amp;$D54))</f>
        <v/>
      </c>
      <c r="F54" s="16">
        <f>IF($E54="","",IFERROR(LOOKUP(2,1/((Movimentos!$M$2:$M$501=$E54)*(Movimentos!$G$2:$G$501="RECEBIMENTO")),Movimentos!$A$2:$A$501),""))</f>
        <v/>
      </c>
      <c r="G54" s="30">
        <f>IF($F54="","",IFERROR(INDEX(Movimentos!$B$2:$B$501,MATCH($F54,Movimentos!$A$2:$A$501,0)),""))</f>
        <v/>
      </c>
      <c r="H54" s="16">
        <f>IF($E54="","",IFERROR(LOOKUP(2,1/((Movimentos!$M$2:$M$501=$E54)*(Movimentos!$U$2:$U$501="Sim")),Movimentos!$A$2:$A$501),""))</f>
        <v/>
      </c>
      <c r="I54" s="30">
        <f>IF($H54="","",IFERROR(INDEX(Movimentos!$B$2:$B$501,MATCH($H54,Movimentos!$A$2:$A$501,0)),""))</f>
        <v/>
      </c>
      <c r="J54" s="16">
        <f>IF($H54="","",IFERROR(INDEX(Movimentos!$G$2:$G$501,MATCH($H54,Movimentos!$A$2:$A$501,0)),""))</f>
        <v/>
      </c>
      <c r="K54" s="16">
        <f>IF($H54="","",IFERROR(INDEX(Movimentos!$I$2:$I$501,MATCH($H54,Movimentos!$A$2:$A$501,0)),""))</f>
        <v/>
      </c>
      <c r="L54" s="16">
        <f>IF($K54="","",IFERROR(VLOOKUP($K54,Listas!$G$2:$I$31,3,FALSE),"Local não classificado"))</f>
        <v/>
      </c>
      <c r="M54" s="16">
        <f>IF($E54="","",IFERROR(LOOKUP(2,1/((Movimentos!$M$2:$M$501=$E54)*(Movimentos!$J$2:$J$501&lt;&gt;"")),Movimentos!$J$2:$J$501),""))</f>
        <v/>
      </c>
      <c r="N54" s="16">
        <f>IF($E54="","",IF(COUNTIFS(Movimentos!$M$2:$M$501,$E54,Movimentos!$G$2:$G$501,"RETORNO RECEBIDO")&gt;0,"Com retorno","Sem retorno"))</f>
        <v/>
      </c>
      <c r="O54" s="16">
        <f>IF($E54="","",IF($H54="","Sem histórico",IFERROR(VLOOKUP($J54,Listas!$A$2:$C$9,3,FALSE),"Movimento não mapeado")))</f>
        <v/>
      </c>
      <c r="P54" s="16">
        <f>IF(COUNTA($A54:$D54)=0,"",IF(OR($A54="",$B54="",$C54="",$D54=""),"Cadastro incompleto",IF(COUNTIF($E$2:$E$201,$E54)&gt;1,"Chave duplicada",IF($H54="","Sem histórico",IF($F54="","Entrada não localizada",IF(COUNTIFS(Movimentos!$M$2:$M$501,$E54,Movimentos!$X$2:$X$501,"Pendente")&gt;0,"Revisar eventos","OK"))))))</f>
        <v/>
      </c>
      <c r="Q54" s="18">
        <f>IF($E54="","",COUNTIF(Movimentos!$M$2:$M$501,$E54))</f>
        <v/>
      </c>
      <c r="R54" s="18">
        <f>IF($E54="","",COUNTIFS(Movimentos!$M$2:$M$501,$E54,Movimentos!$G$2:$G$501,"RETORNO RECEBIDO"))</f>
        <v/>
      </c>
    </row>
    <row r="55">
      <c r="A55" s="14" t="n"/>
      <c r="B55" s="15" t="n"/>
      <c r="C55" s="14" t="n"/>
      <c r="D55" s="14" t="n"/>
      <c r="E55" s="16">
        <f>IF(COUNTA($A55:$D55)=0,"",IF(OR($A55="",$C55="",$D55=""),"",$A55&amp;"|"&amp;$C55&amp;"|"&amp;$D55))</f>
        <v/>
      </c>
      <c r="F55" s="16">
        <f>IF($E55="","",IFERROR(LOOKUP(2,1/((Movimentos!$M$2:$M$501=$E55)*(Movimentos!$G$2:$G$501="RECEBIMENTO")),Movimentos!$A$2:$A$501),""))</f>
        <v/>
      </c>
      <c r="G55" s="30">
        <f>IF($F55="","",IFERROR(INDEX(Movimentos!$B$2:$B$501,MATCH($F55,Movimentos!$A$2:$A$501,0)),""))</f>
        <v/>
      </c>
      <c r="H55" s="16">
        <f>IF($E55="","",IFERROR(LOOKUP(2,1/((Movimentos!$M$2:$M$501=$E55)*(Movimentos!$U$2:$U$501="Sim")),Movimentos!$A$2:$A$501),""))</f>
        <v/>
      </c>
      <c r="I55" s="30">
        <f>IF($H55="","",IFERROR(INDEX(Movimentos!$B$2:$B$501,MATCH($H55,Movimentos!$A$2:$A$501,0)),""))</f>
        <v/>
      </c>
      <c r="J55" s="16">
        <f>IF($H55="","",IFERROR(INDEX(Movimentos!$G$2:$G$501,MATCH($H55,Movimentos!$A$2:$A$501,0)),""))</f>
        <v/>
      </c>
      <c r="K55" s="16">
        <f>IF($H55="","",IFERROR(INDEX(Movimentos!$I$2:$I$501,MATCH($H55,Movimentos!$A$2:$A$501,0)),""))</f>
        <v/>
      </c>
      <c r="L55" s="16">
        <f>IF($K55="","",IFERROR(VLOOKUP($K55,Listas!$G$2:$I$31,3,FALSE),"Local não classificado"))</f>
        <v/>
      </c>
      <c r="M55" s="16">
        <f>IF($E55="","",IFERROR(LOOKUP(2,1/((Movimentos!$M$2:$M$501=$E55)*(Movimentos!$J$2:$J$501&lt;&gt;"")),Movimentos!$J$2:$J$501),""))</f>
        <v/>
      </c>
      <c r="N55" s="16">
        <f>IF($E55="","",IF(COUNTIFS(Movimentos!$M$2:$M$501,$E55,Movimentos!$G$2:$G$501,"RETORNO RECEBIDO")&gt;0,"Com retorno","Sem retorno"))</f>
        <v/>
      </c>
      <c r="O55" s="16">
        <f>IF($E55="","",IF($H55="","Sem histórico",IFERROR(VLOOKUP($J55,Listas!$A$2:$C$9,3,FALSE),"Movimento não mapeado")))</f>
        <v/>
      </c>
      <c r="P55" s="16">
        <f>IF(COUNTA($A55:$D55)=0,"",IF(OR($A55="",$B55="",$C55="",$D55=""),"Cadastro incompleto",IF(COUNTIF($E$2:$E$201,$E55)&gt;1,"Chave duplicada",IF($H55="","Sem histórico",IF($F55="","Entrada não localizada",IF(COUNTIFS(Movimentos!$M$2:$M$501,$E55,Movimentos!$X$2:$X$501,"Pendente")&gt;0,"Revisar eventos","OK"))))))</f>
        <v/>
      </c>
      <c r="Q55" s="18">
        <f>IF($E55="","",COUNTIF(Movimentos!$M$2:$M$501,$E55))</f>
        <v/>
      </c>
      <c r="R55" s="18">
        <f>IF($E55="","",COUNTIFS(Movimentos!$M$2:$M$501,$E55,Movimentos!$G$2:$G$501,"RETORNO RECEBIDO"))</f>
        <v/>
      </c>
    </row>
    <row r="56">
      <c r="A56" s="14" t="n"/>
      <c r="B56" s="15" t="n"/>
      <c r="C56" s="14" t="n"/>
      <c r="D56" s="14" t="n"/>
      <c r="E56" s="16">
        <f>IF(COUNTA($A56:$D56)=0,"",IF(OR($A56="",$C56="",$D56=""),"",$A56&amp;"|"&amp;$C56&amp;"|"&amp;$D56))</f>
        <v/>
      </c>
      <c r="F56" s="16">
        <f>IF($E56="","",IFERROR(LOOKUP(2,1/((Movimentos!$M$2:$M$501=$E56)*(Movimentos!$G$2:$G$501="RECEBIMENTO")),Movimentos!$A$2:$A$501),""))</f>
        <v/>
      </c>
      <c r="G56" s="30">
        <f>IF($F56="","",IFERROR(INDEX(Movimentos!$B$2:$B$501,MATCH($F56,Movimentos!$A$2:$A$501,0)),""))</f>
        <v/>
      </c>
      <c r="H56" s="16">
        <f>IF($E56="","",IFERROR(LOOKUP(2,1/((Movimentos!$M$2:$M$501=$E56)*(Movimentos!$U$2:$U$501="Sim")),Movimentos!$A$2:$A$501),""))</f>
        <v/>
      </c>
      <c r="I56" s="30">
        <f>IF($H56="","",IFERROR(INDEX(Movimentos!$B$2:$B$501,MATCH($H56,Movimentos!$A$2:$A$501,0)),""))</f>
        <v/>
      </c>
      <c r="J56" s="16">
        <f>IF($H56="","",IFERROR(INDEX(Movimentos!$G$2:$G$501,MATCH($H56,Movimentos!$A$2:$A$501,0)),""))</f>
        <v/>
      </c>
      <c r="K56" s="16">
        <f>IF($H56="","",IFERROR(INDEX(Movimentos!$I$2:$I$501,MATCH($H56,Movimentos!$A$2:$A$501,0)),""))</f>
        <v/>
      </c>
      <c r="L56" s="16">
        <f>IF($K56="","",IFERROR(VLOOKUP($K56,Listas!$G$2:$I$31,3,FALSE),"Local não classificado"))</f>
        <v/>
      </c>
      <c r="M56" s="16">
        <f>IF($E56="","",IFERROR(LOOKUP(2,1/((Movimentos!$M$2:$M$501=$E56)*(Movimentos!$J$2:$J$501&lt;&gt;"")),Movimentos!$J$2:$J$501),""))</f>
        <v/>
      </c>
      <c r="N56" s="16">
        <f>IF($E56="","",IF(COUNTIFS(Movimentos!$M$2:$M$501,$E56,Movimentos!$G$2:$G$501,"RETORNO RECEBIDO")&gt;0,"Com retorno","Sem retorno"))</f>
        <v/>
      </c>
      <c r="O56" s="16">
        <f>IF($E56="","",IF($H56="","Sem histórico",IFERROR(VLOOKUP($J56,Listas!$A$2:$C$9,3,FALSE),"Movimento não mapeado")))</f>
        <v/>
      </c>
      <c r="P56" s="16">
        <f>IF(COUNTA($A56:$D56)=0,"",IF(OR($A56="",$B56="",$C56="",$D56=""),"Cadastro incompleto",IF(COUNTIF($E$2:$E$201,$E56)&gt;1,"Chave duplicada",IF($H56="","Sem histórico",IF($F56="","Entrada não localizada",IF(COUNTIFS(Movimentos!$M$2:$M$501,$E56,Movimentos!$X$2:$X$501,"Pendente")&gt;0,"Revisar eventos","OK"))))))</f>
        <v/>
      </c>
      <c r="Q56" s="18">
        <f>IF($E56="","",COUNTIF(Movimentos!$M$2:$M$501,$E56))</f>
        <v/>
      </c>
      <c r="R56" s="18">
        <f>IF($E56="","",COUNTIFS(Movimentos!$M$2:$M$501,$E56,Movimentos!$G$2:$G$501,"RETORNO RECEBIDO"))</f>
        <v/>
      </c>
    </row>
    <row r="57">
      <c r="A57" s="14" t="n"/>
      <c r="B57" s="15" t="n"/>
      <c r="C57" s="14" t="n"/>
      <c r="D57" s="14" t="n"/>
      <c r="E57" s="16">
        <f>IF(COUNTA($A57:$D57)=0,"",IF(OR($A57="",$C57="",$D57=""),"",$A57&amp;"|"&amp;$C57&amp;"|"&amp;$D57))</f>
        <v/>
      </c>
      <c r="F57" s="16">
        <f>IF($E57="","",IFERROR(LOOKUP(2,1/((Movimentos!$M$2:$M$501=$E57)*(Movimentos!$G$2:$G$501="RECEBIMENTO")),Movimentos!$A$2:$A$501),""))</f>
        <v/>
      </c>
      <c r="G57" s="30">
        <f>IF($F57="","",IFERROR(INDEX(Movimentos!$B$2:$B$501,MATCH($F57,Movimentos!$A$2:$A$501,0)),""))</f>
        <v/>
      </c>
      <c r="H57" s="16">
        <f>IF($E57="","",IFERROR(LOOKUP(2,1/((Movimentos!$M$2:$M$501=$E57)*(Movimentos!$U$2:$U$501="Sim")),Movimentos!$A$2:$A$501),""))</f>
        <v/>
      </c>
      <c r="I57" s="30">
        <f>IF($H57="","",IFERROR(INDEX(Movimentos!$B$2:$B$501,MATCH($H57,Movimentos!$A$2:$A$501,0)),""))</f>
        <v/>
      </c>
      <c r="J57" s="16">
        <f>IF($H57="","",IFERROR(INDEX(Movimentos!$G$2:$G$501,MATCH($H57,Movimentos!$A$2:$A$501,0)),""))</f>
        <v/>
      </c>
      <c r="K57" s="16">
        <f>IF($H57="","",IFERROR(INDEX(Movimentos!$I$2:$I$501,MATCH($H57,Movimentos!$A$2:$A$501,0)),""))</f>
        <v/>
      </c>
      <c r="L57" s="16">
        <f>IF($K57="","",IFERROR(VLOOKUP($K57,Listas!$G$2:$I$31,3,FALSE),"Local não classificado"))</f>
        <v/>
      </c>
      <c r="M57" s="16">
        <f>IF($E57="","",IFERROR(LOOKUP(2,1/((Movimentos!$M$2:$M$501=$E57)*(Movimentos!$J$2:$J$501&lt;&gt;"")),Movimentos!$J$2:$J$501),""))</f>
        <v/>
      </c>
      <c r="N57" s="16">
        <f>IF($E57="","",IF(COUNTIFS(Movimentos!$M$2:$M$501,$E57,Movimentos!$G$2:$G$501,"RETORNO RECEBIDO")&gt;0,"Com retorno","Sem retorno"))</f>
        <v/>
      </c>
      <c r="O57" s="16">
        <f>IF($E57="","",IF($H57="","Sem histórico",IFERROR(VLOOKUP($J57,Listas!$A$2:$C$9,3,FALSE),"Movimento não mapeado")))</f>
        <v/>
      </c>
      <c r="P57" s="16">
        <f>IF(COUNTA($A57:$D57)=0,"",IF(OR($A57="",$B57="",$C57="",$D57=""),"Cadastro incompleto",IF(COUNTIF($E$2:$E$201,$E57)&gt;1,"Chave duplicada",IF($H57="","Sem histórico",IF($F57="","Entrada não localizada",IF(COUNTIFS(Movimentos!$M$2:$M$501,$E57,Movimentos!$X$2:$X$501,"Pendente")&gt;0,"Revisar eventos","OK"))))))</f>
        <v/>
      </c>
      <c r="Q57" s="18">
        <f>IF($E57="","",COUNTIF(Movimentos!$M$2:$M$501,$E57))</f>
        <v/>
      </c>
      <c r="R57" s="18">
        <f>IF($E57="","",COUNTIFS(Movimentos!$M$2:$M$501,$E57,Movimentos!$G$2:$G$501,"RETORNO RECEBIDO"))</f>
        <v/>
      </c>
    </row>
    <row r="58">
      <c r="A58" s="14" t="n"/>
      <c r="B58" s="15" t="n"/>
      <c r="C58" s="14" t="n"/>
      <c r="D58" s="14" t="n"/>
      <c r="E58" s="16">
        <f>IF(COUNTA($A58:$D58)=0,"",IF(OR($A58="",$C58="",$D58=""),"",$A58&amp;"|"&amp;$C58&amp;"|"&amp;$D58))</f>
        <v/>
      </c>
      <c r="F58" s="16">
        <f>IF($E58="","",IFERROR(LOOKUP(2,1/((Movimentos!$M$2:$M$501=$E58)*(Movimentos!$G$2:$G$501="RECEBIMENTO")),Movimentos!$A$2:$A$501),""))</f>
        <v/>
      </c>
      <c r="G58" s="30">
        <f>IF($F58="","",IFERROR(INDEX(Movimentos!$B$2:$B$501,MATCH($F58,Movimentos!$A$2:$A$501,0)),""))</f>
        <v/>
      </c>
      <c r="H58" s="16">
        <f>IF($E58="","",IFERROR(LOOKUP(2,1/((Movimentos!$M$2:$M$501=$E58)*(Movimentos!$U$2:$U$501="Sim")),Movimentos!$A$2:$A$501),""))</f>
        <v/>
      </c>
      <c r="I58" s="30">
        <f>IF($H58="","",IFERROR(INDEX(Movimentos!$B$2:$B$501,MATCH($H58,Movimentos!$A$2:$A$501,0)),""))</f>
        <v/>
      </c>
      <c r="J58" s="16">
        <f>IF($H58="","",IFERROR(INDEX(Movimentos!$G$2:$G$501,MATCH($H58,Movimentos!$A$2:$A$501,0)),""))</f>
        <v/>
      </c>
      <c r="K58" s="16">
        <f>IF($H58="","",IFERROR(INDEX(Movimentos!$I$2:$I$501,MATCH($H58,Movimentos!$A$2:$A$501,0)),""))</f>
        <v/>
      </c>
      <c r="L58" s="16">
        <f>IF($K58="","",IFERROR(VLOOKUP($K58,Listas!$G$2:$I$31,3,FALSE),"Local não classificado"))</f>
        <v/>
      </c>
      <c r="M58" s="16">
        <f>IF($E58="","",IFERROR(LOOKUP(2,1/((Movimentos!$M$2:$M$501=$E58)*(Movimentos!$J$2:$J$501&lt;&gt;"")),Movimentos!$J$2:$J$501),""))</f>
        <v/>
      </c>
      <c r="N58" s="16">
        <f>IF($E58="","",IF(COUNTIFS(Movimentos!$M$2:$M$501,$E58,Movimentos!$G$2:$G$501,"RETORNO RECEBIDO")&gt;0,"Com retorno","Sem retorno"))</f>
        <v/>
      </c>
      <c r="O58" s="16">
        <f>IF($E58="","",IF($H58="","Sem histórico",IFERROR(VLOOKUP($J58,Listas!$A$2:$C$9,3,FALSE),"Movimento não mapeado")))</f>
        <v/>
      </c>
      <c r="P58" s="16">
        <f>IF(COUNTA($A58:$D58)=0,"",IF(OR($A58="",$B58="",$C58="",$D58=""),"Cadastro incompleto",IF(COUNTIF($E$2:$E$201,$E58)&gt;1,"Chave duplicada",IF($H58="","Sem histórico",IF($F58="","Entrada não localizada",IF(COUNTIFS(Movimentos!$M$2:$M$501,$E58,Movimentos!$X$2:$X$501,"Pendente")&gt;0,"Revisar eventos","OK"))))))</f>
        <v/>
      </c>
      <c r="Q58" s="18">
        <f>IF($E58="","",COUNTIF(Movimentos!$M$2:$M$501,$E58))</f>
        <v/>
      </c>
      <c r="R58" s="18">
        <f>IF($E58="","",COUNTIFS(Movimentos!$M$2:$M$501,$E58,Movimentos!$G$2:$G$501,"RETORNO RECEBIDO"))</f>
        <v/>
      </c>
    </row>
    <row r="59">
      <c r="A59" s="14" t="n"/>
      <c r="B59" s="15" t="n"/>
      <c r="C59" s="14" t="n"/>
      <c r="D59" s="14" t="n"/>
      <c r="E59" s="16">
        <f>IF(COUNTA($A59:$D59)=0,"",IF(OR($A59="",$C59="",$D59=""),"",$A59&amp;"|"&amp;$C59&amp;"|"&amp;$D59))</f>
        <v/>
      </c>
      <c r="F59" s="16">
        <f>IF($E59="","",IFERROR(LOOKUP(2,1/((Movimentos!$M$2:$M$501=$E59)*(Movimentos!$G$2:$G$501="RECEBIMENTO")),Movimentos!$A$2:$A$501),""))</f>
        <v/>
      </c>
      <c r="G59" s="30">
        <f>IF($F59="","",IFERROR(INDEX(Movimentos!$B$2:$B$501,MATCH($F59,Movimentos!$A$2:$A$501,0)),""))</f>
        <v/>
      </c>
      <c r="H59" s="16">
        <f>IF($E59="","",IFERROR(LOOKUP(2,1/((Movimentos!$M$2:$M$501=$E59)*(Movimentos!$U$2:$U$501="Sim")),Movimentos!$A$2:$A$501),""))</f>
        <v/>
      </c>
      <c r="I59" s="30">
        <f>IF($H59="","",IFERROR(INDEX(Movimentos!$B$2:$B$501,MATCH($H59,Movimentos!$A$2:$A$501,0)),""))</f>
        <v/>
      </c>
      <c r="J59" s="16">
        <f>IF($H59="","",IFERROR(INDEX(Movimentos!$G$2:$G$501,MATCH($H59,Movimentos!$A$2:$A$501,0)),""))</f>
        <v/>
      </c>
      <c r="K59" s="16">
        <f>IF($H59="","",IFERROR(INDEX(Movimentos!$I$2:$I$501,MATCH($H59,Movimentos!$A$2:$A$501,0)),""))</f>
        <v/>
      </c>
      <c r="L59" s="16">
        <f>IF($K59="","",IFERROR(VLOOKUP($K59,Listas!$G$2:$I$31,3,FALSE),"Local não classificado"))</f>
        <v/>
      </c>
      <c r="M59" s="16">
        <f>IF($E59="","",IFERROR(LOOKUP(2,1/((Movimentos!$M$2:$M$501=$E59)*(Movimentos!$J$2:$J$501&lt;&gt;"")),Movimentos!$J$2:$J$501),""))</f>
        <v/>
      </c>
      <c r="N59" s="16">
        <f>IF($E59="","",IF(COUNTIFS(Movimentos!$M$2:$M$501,$E59,Movimentos!$G$2:$G$501,"RETORNO RECEBIDO")&gt;0,"Com retorno","Sem retorno"))</f>
        <v/>
      </c>
      <c r="O59" s="16">
        <f>IF($E59="","",IF($H59="","Sem histórico",IFERROR(VLOOKUP($J59,Listas!$A$2:$C$9,3,FALSE),"Movimento não mapeado")))</f>
        <v/>
      </c>
      <c r="P59" s="16">
        <f>IF(COUNTA($A59:$D59)=0,"",IF(OR($A59="",$B59="",$C59="",$D59=""),"Cadastro incompleto",IF(COUNTIF($E$2:$E$201,$E59)&gt;1,"Chave duplicada",IF($H59="","Sem histórico",IF($F59="","Entrada não localizada",IF(COUNTIFS(Movimentos!$M$2:$M$501,$E59,Movimentos!$X$2:$X$501,"Pendente")&gt;0,"Revisar eventos","OK"))))))</f>
        <v/>
      </c>
      <c r="Q59" s="18">
        <f>IF($E59="","",COUNTIF(Movimentos!$M$2:$M$501,$E59))</f>
        <v/>
      </c>
      <c r="R59" s="18">
        <f>IF($E59="","",COUNTIFS(Movimentos!$M$2:$M$501,$E59,Movimentos!$G$2:$G$501,"RETORNO RECEBIDO"))</f>
        <v/>
      </c>
    </row>
    <row r="60">
      <c r="A60" s="14" t="n"/>
      <c r="B60" s="15" t="n"/>
      <c r="C60" s="14" t="n"/>
      <c r="D60" s="14" t="n"/>
      <c r="E60" s="16">
        <f>IF(COUNTA($A60:$D60)=0,"",IF(OR($A60="",$C60="",$D60=""),"",$A60&amp;"|"&amp;$C60&amp;"|"&amp;$D60))</f>
        <v/>
      </c>
      <c r="F60" s="16">
        <f>IF($E60="","",IFERROR(LOOKUP(2,1/((Movimentos!$M$2:$M$501=$E60)*(Movimentos!$G$2:$G$501="RECEBIMENTO")),Movimentos!$A$2:$A$501),""))</f>
        <v/>
      </c>
      <c r="G60" s="30">
        <f>IF($F60="","",IFERROR(INDEX(Movimentos!$B$2:$B$501,MATCH($F60,Movimentos!$A$2:$A$501,0)),""))</f>
        <v/>
      </c>
      <c r="H60" s="16">
        <f>IF($E60="","",IFERROR(LOOKUP(2,1/((Movimentos!$M$2:$M$501=$E60)*(Movimentos!$U$2:$U$501="Sim")),Movimentos!$A$2:$A$501),""))</f>
        <v/>
      </c>
      <c r="I60" s="30">
        <f>IF($H60="","",IFERROR(INDEX(Movimentos!$B$2:$B$501,MATCH($H60,Movimentos!$A$2:$A$501,0)),""))</f>
        <v/>
      </c>
      <c r="J60" s="16">
        <f>IF($H60="","",IFERROR(INDEX(Movimentos!$G$2:$G$501,MATCH($H60,Movimentos!$A$2:$A$501,0)),""))</f>
        <v/>
      </c>
      <c r="K60" s="16">
        <f>IF($H60="","",IFERROR(INDEX(Movimentos!$I$2:$I$501,MATCH($H60,Movimentos!$A$2:$A$501,0)),""))</f>
        <v/>
      </c>
      <c r="L60" s="16">
        <f>IF($K60="","",IFERROR(VLOOKUP($K60,Listas!$G$2:$I$31,3,FALSE),"Local não classificado"))</f>
        <v/>
      </c>
      <c r="M60" s="16">
        <f>IF($E60="","",IFERROR(LOOKUP(2,1/((Movimentos!$M$2:$M$501=$E60)*(Movimentos!$J$2:$J$501&lt;&gt;"")),Movimentos!$J$2:$J$501),""))</f>
        <v/>
      </c>
      <c r="N60" s="16">
        <f>IF($E60="","",IF(COUNTIFS(Movimentos!$M$2:$M$501,$E60,Movimentos!$G$2:$G$501,"RETORNO RECEBIDO")&gt;0,"Com retorno","Sem retorno"))</f>
        <v/>
      </c>
      <c r="O60" s="16">
        <f>IF($E60="","",IF($H60="","Sem histórico",IFERROR(VLOOKUP($J60,Listas!$A$2:$C$9,3,FALSE),"Movimento não mapeado")))</f>
        <v/>
      </c>
      <c r="P60" s="16">
        <f>IF(COUNTA($A60:$D60)=0,"",IF(OR($A60="",$B60="",$C60="",$D60=""),"Cadastro incompleto",IF(COUNTIF($E$2:$E$201,$E60)&gt;1,"Chave duplicada",IF($H60="","Sem histórico",IF($F60="","Entrada não localizada",IF(COUNTIFS(Movimentos!$M$2:$M$501,$E60,Movimentos!$X$2:$X$501,"Pendente")&gt;0,"Revisar eventos","OK"))))))</f>
        <v/>
      </c>
      <c r="Q60" s="18">
        <f>IF($E60="","",COUNTIF(Movimentos!$M$2:$M$501,$E60))</f>
        <v/>
      </c>
      <c r="R60" s="18">
        <f>IF($E60="","",COUNTIFS(Movimentos!$M$2:$M$501,$E60,Movimentos!$G$2:$G$501,"RETORNO RECEBIDO"))</f>
        <v/>
      </c>
    </row>
    <row r="61">
      <c r="A61" s="14" t="n"/>
      <c r="B61" s="15" t="n"/>
      <c r="C61" s="14" t="n"/>
      <c r="D61" s="14" t="n"/>
      <c r="E61" s="16">
        <f>IF(COUNTA($A61:$D61)=0,"",IF(OR($A61="",$C61="",$D61=""),"",$A61&amp;"|"&amp;$C61&amp;"|"&amp;$D61))</f>
        <v/>
      </c>
      <c r="F61" s="16">
        <f>IF($E61="","",IFERROR(LOOKUP(2,1/((Movimentos!$M$2:$M$501=$E61)*(Movimentos!$G$2:$G$501="RECEBIMENTO")),Movimentos!$A$2:$A$501),""))</f>
        <v/>
      </c>
      <c r="G61" s="30">
        <f>IF($F61="","",IFERROR(INDEX(Movimentos!$B$2:$B$501,MATCH($F61,Movimentos!$A$2:$A$501,0)),""))</f>
        <v/>
      </c>
      <c r="H61" s="16">
        <f>IF($E61="","",IFERROR(LOOKUP(2,1/((Movimentos!$M$2:$M$501=$E61)*(Movimentos!$U$2:$U$501="Sim")),Movimentos!$A$2:$A$501),""))</f>
        <v/>
      </c>
      <c r="I61" s="30">
        <f>IF($H61="","",IFERROR(INDEX(Movimentos!$B$2:$B$501,MATCH($H61,Movimentos!$A$2:$A$501,0)),""))</f>
        <v/>
      </c>
      <c r="J61" s="16">
        <f>IF($H61="","",IFERROR(INDEX(Movimentos!$G$2:$G$501,MATCH($H61,Movimentos!$A$2:$A$501,0)),""))</f>
        <v/>
      </c>
      <c r="K61" s="16">
        <f>IF($H61="","",IFERROR(INDEX(Movimentos!$I$2:$I$501,MATCH($H61,Movimentos!$A$2:$A$501,0)),""))</f>
        <v/>
      </c>
      <c r="L61" s="16">
        <f>IF($K61="","",IFERROR(VLOOKUP($K61,Listas!$G$2:$I$31,3,FALSE),"Local não classificado"))</f>
        <v/>
      </c>
      <c r="M61" s="16">
        <f>IF($E61="","",IFERROR(LOOKUP(2,1/((Movimentos!$M$2:$M$501=$E61)*(Movimentos!$J$2:$J$501&lt;&gt;"")),Movimentos!$J$2:$J$501),""))</f>
        <v/>
      </c>
      <c r="N61" s="16">
        <f>IF($E61="","",IF(COUNTIFS(Movimentos!$M$2:$M$501,$E61,Movimentos!$G$2:$G$501,"RETORNO RECEBIDO")&gt;0,"Com retorno","Sem retorno"))</f>
        <v/>
      </c>
      <c r="O61" s="16">
        <f>IF($E61="","",IF($H61="","Sem histórico",IFERROR(VLOOKUP($J61,Listas!$A$2:$C$9,3,FALSE),"Movimento não mapeado")))</f>
        <v/>
      </c>
      <c r="P61" s="16">
        <f>IF(COUNTA($A61:$D61)=0,"",IF(OR($A61="",$B61="",$C61="",$D61=""),"Cadastro incompleto",IF(COUNTIF($E$2:$E$201,$E61)&gt;1,"Chave duplicada",IF($H61="","Sem histórico",IF($F61="","Entrada não localizada",IF(COUNTIFS(Movimentos!$M$2:$M$501,$E61,Movimentos!$X$2:$X$501,"Pendente")&gt;0,"Revisar eventos","OK"))))))</f>
        <v/>
      </c>
      <c r="Q61" s="18">
        <f>IF($E61="","",COUNTIF(Movimentos!$M$2:$M$501,$E61))</f>
        <v/>
      </c>
      <c r="R61" s="18">
        <f>IF($E61="","",COUNTIFS(Movimentos!$M$2:$M$501,$E61,Movimentos!$G$2:$G$501,"RETORNO RECEBIDO"))</f>
        <v/>
      </c>
    </row>
    <row r="62">
      <c r="A62" s="14" t="n"/>
      <c r="B62" s="15" t="n"/>
      <c r="C62" s="14" t="n"/>
      <c r="D62" s="14" t="n"/>
      <c r="E62" s="16">
        <f>IF(COUNTA($A62:$D62)=0,"",IF(OR($A62="",$C62="",$D62=""),"",$A62&amp;"|"&amp;$C62&amp;"|"&amp;$D62))</f>
        <v/>
      </c>
      <c r="F62" s="16">
        <f>IF($E62="","",IFERROR(LOOKUP(2,1/((Movimentos!$M$2:$M$501=$E62)*(Movimentos!$G$2:$G$501="RECEBIMENTO")),Movimentos!$A$2:$A$501),""))</f>
        <v/>
      </c>
      <c r="G62" s="30">
        <f>IF($F62="","",IFERROR(INDEX(Movimentos!$B$2:$B$501,MATCH($F62,Movimentos!$A$2:$A$501,0)),""))</f>
        <v/>
      </c>
      <c r="H62" s="16">
        <f>IF($E62="","",IFERROR(LOOKUP(2,1/((Movimentos!$M$2:$M$501=$E62)*(Movimentos!$U$2:$U$501="Sim")),Movimentos!$A$2:$A$501),""))</f>
        <v/>
      </c>
      <c r="I62" s="30">
        <f>IF($H62="","",IFERROR(INDEX(Movimentos!$B$2:$B$501,MATCH($H62,Movimentos!$A$2:$A$501,0)),""))</f>
        <v/>
      </c>
      <c r="J62" s="16">
        <f>IF($H62="","",IFERROR(INDEX(Movimentos!$G$2:$G$501,MATCH($H62,Movimentos!$A$2:$A$501,0)),""))</f>
        <v/>
      </c>
      <c r="K62" s="16">
        <f>IF($H62="","",IFERROR(INDEX(Movimentos!$I$2:$I$501,MATCH($H62,Movimentos!$A$2:$A$501,0)),""))</f>
        <v/>
      </c>
      <c r="L62" s="16">
        <f>IF($K62="","",IFERROR(VLOOKUP($K62,Listas!$G$2:$I$31,3,FALSE),"Local não classificado"))</f>
        <v/>
      </c>
      <c r="M62" s="16">
        <f>IF($E62="","",IFERROR(LOOKUP(2,1/((Movimentos!$M$2:$M$501=$E62)*(Movimentos!$J$2:$J$501&lt;&gt;"")),Movimentos!$J$2:$J$501),""))</f>
        <v/>
      </c>
      <c r="N62" s="16">
        <f>IF($E62="","",IF(COUNTIFS(Movimentos!$M$2:$M$501,$E62,Movimentos!$G$2:$G$501,"RETORNO RECEBIDO")&gt;0,"Com retorno","Sem retorno"))</f>
        <v/>
      </c>
      <c r="O62" s="16">
        <f>IF($E62="","",IF($H62="","Sem histórico",IFERROR(VLOOKUP($J62,Listas!$A$2:$C$9,3,FALSE),"Movimento não mapeado")))</f>
        <v/>
      </c>
      <c r="P62" s="16">
        <f>IF(COUNTA($A62:$D62)=0,"",IF(OR($A62="",$B62="",$C62="",$D62=""),"Cadastro incompleto",IF(COUNTIF($E$2:$E$201,$E62)&gt;1,"Chave duplicada",IF($H62="","Sem histórico",IF($F62="","Entrada não localizada",IF(COUNTIFS(Movimentos!$M$2:$M$501,$E62,Movimentos!$X$2:$X$501,"Pendente")&gt;0,"Revisar eventos","OK"))))))</f>
        <v/>
      </c>
      <c r="Q62" s="18">
        <f>IF($E62="","",COUNTIF(Movimentos!$M$2:$M$501,$E62))</f>
        <v/>
      </c>
      <c r="R62" s="18">
        <f>IF($E62="","",COUNTIFS(Movimentos!$M$2:$M$501,$E62,Movimentos!$G$2:$G$501,"RETORNO RECEBIDO"))</f>
        <v/>
      </c>
    </row>
    <row r="63">
      <c r="A63" s="14" t="n"/>
      <c r="B63" s="15" t="n"/>
      <c r="C63" s="14" t="n"/>
      <c r="D63" s="14" t="n"/>
      <c r="E63" s="16">
        <f>IF(COUNTA($A63:$D63)=0,"",IF(OR($A63="",$C63="",$D63=""),"",$A63&amp;"|"&amp;$C63&amp;"|"&amp;$D63))</f>
        <v/>
      </c>
      <c r="F63" s="16">
        <f>IF($E63="","",IFERROR(LOOKUP(2,1/((Movimentos!$M$2:$M$501=$E63)*(Movimentos!$G$2:$G$501="RECEBIMENTO")),Movimentos!$A$2:$A$501),""))</f>
        <v/>
      </c>
      <c r="G63" s="30">
        <f>IF($F63="","",IFERROR(INDEX(Movimentos!$B$2:$B$501,MATCH($F63,Movimentos!$A$2:$A$501,0)),""))</f>
        <v/>
      </c>
      <c r="H63" s="16">
        <f>IF($E63="","",IFERROR(LOOKUP(2,1/((Movimentos!$M$2:$M$501=$E63)*(Movimentos!$U$2:$U$501="Sim")),Movimentos!$A$2:$A$501),""))</f>
        <v/>
      </c>
      <c r="I63" s="30">
        <f>IF($H63="","",IFERROR(INDEX(Movimentos!$B$2:$B$501,MATCH($H63,Movimentos!$A$2:$A$501,0)),""))</f>
        <v/>
      </c>
      <c r="J63" s="16">
        <f>IF($H63="","",IFERROR(INDEX(Movimentos!$G$2:$G$501,MATCH($H63,Movimentos!$A$2:$A$501,0)),""))</f>
        <v/>
      </c>
      <c r="K63" s="16">
        <f>IF($H63="","",IFERROR(INDEX(Movimentos!$I$2:$I$501,MATCH($H63,Movimentos!$A$2:$A$501,0)),""))</f>
        <v/>
      </c>
      <c r="L63" s="16">
        <f>IF($K63="","",IFERROR(VLOOKUP($K63,Listas!$G$2:$I$31,3,FALSE),"Local não classificado"))</f>
        <v/>
      </c>
      <c r="M63" s="16">
        <f>IF($E63="","",IFERROR(LOOKUP(2,1/((Movimentos!$M$2:$M$501=$E63)*(Movimentos!$J$2:$J$501&lt;&gt;"")),Movimentos!$J$2:$J$501),""))</f>
        <v/>
      </c>
      <c r="N63" s="16">
        <f>IF($E63="","",IF(COUNTIFS(Movimentos!$M$2:$M$501,$E63,Movimentos!$G$2:$G$501,"RETORNO RECEBIDO")&gt;0,"Com retorno","Sem retorno"))</f>
        <v/>
      </c>
      <c r="O63" s="16">
        <f>IF($E63="","",IF($H63="","Sem histórico",IFERROR(VLOOKUP($J63,Listas!$A$2:$C$9,3,FALSE),"Movimento não mapeado")))</f>
        <v/>
      </c>
      <c r="P63" s="16">
        <f>IF(COUNTA($A63:$D63)=0,"",IF(OR($A63="",$B63="",$C63="",$D63=""),"Cadastro incompleto",IF(COUNTIF($E$2:$E$201,$E63)&gt;1,"Chave duplicada",IF($H63="","Sem histórico",IF($F63="","Entrada não localizada",IF(COUNTIFS(Movimentos!$M$2:$M$501,$E63,Movimentos!$X$2:$X$501,"Pendente")&gt;0,"Revisar eventos","OK"))))))</f>
        <v/>
      </c>
      <c r="Q63" s="18">
        <f>IF($E63="","",COUNTIF(Movimentos!$M$2:$M$501,$E63))</f>
        <v/>
      </c>
      <c r="R63" s="18">
        <f>IF($E63="","",COUNTIFS(Movimentos!$M$2:$M$501,$E63,Movimentos!$G$2:$G$501,"RETORNO RECEBIDO"))</f>
        <v/>
      </c>
    </row>
    <row r="64">
      <c r="A64" s="14" t="n"/>
      <c r="B64" s="15" t="n"/>
      <c r="C64" s="14" t="n"/>
      <c r="D64" s="14" t="n"/>
      <c r="E64" s="16">
        <f>IF(COUNTA($A64:$D64)=0,"",IF(OR($A64="",$C64="",$D64=""),"",$A64&amp;"|"&amp;$C64&amp;"|"&amp;$D64))</f>
        <v/>
      </c>
      <c r="F64" s="16">
        <f>IF($E64="","",IFERROR(LOOKUP(2,1/((Movimentos!$M$2:$M$501=$E64)*(Movimentos!$G$2:$G$501="RECEBIMENTO")),Movimentos!$A$2:$A$501),""))</f>
        <v/>
      </c>
      <c r="G64" s="30">
        <f>IF($F64="","",IFERROR(INDEX(Movimentos!$B$2:$B$501,MATCH($F64,Movimentos!$A$2:$A$501,0)),""))</f>
        <v/>
      </c>
      <c r="H64" s="16">
        <f>IF($E64="","",IFERROR(LOOKUP(2,1/((Movimentos!$M$2:$M$501=$E64)*(Movimentos!$U$2:$U$501="Sim")),Movimentos!$A$2:$A$501),""))</f>
        <v/>
      </c>
      <c r="I64" s="30">
        <f>IF($H64="","",IFERROR(INDEX(Movimentos!$B$2:$B$501,MATCH($H64,Movimentos!$A$2:$A$501,0)),""))</f>
        <v/>
      </c>
      <c r="J64" s="16">
        <f>IF($H64="","",IFERROR(INDEX(Movimentos!$G$2:$G$501,MATCH($H64,Movimentos!$A$2:$A$501,0)),""))</f>
        <v/>
      </c>
      <c r="K64" s="16">
        <f>IF($H64="","",IFERROR(INDEX(Movimentos!$I$2:$I$501,MATCH($H64,Movimentos!$A$2:$A$501,0)),""))</f>
        <v/>
      </c>
      <c r="L64" s="16">
        <f>IF($K64="","",IFERROR(VLOOKUP($K64,Listas!$G$2:$I$31,3,FALSE),"Local não classificado"))</f>
        <v/>
      </c>
      <c r="M64" s="16">
        <f>IF($E64="","",IFERROR(LOOKUP(2,1/((Movimentos!$M$2:$M$501=$E64)*(Movimentos!$J$2:$J$501&lt;&gt;"")),Movimentos!$J$2:$J$501),""))</f>
        <v/>
      </c>
      <c r="N64" s="16">
        <f>IF($E64="","",IF(COUNTIFS(Movimentos!$M$2:$M$501,$E64,Movimentos!$G$2:$G$501,"RETORNO RECEBIDO")&gt;0,"Com retorno","Sem retorno"))</f>
        <v/>
      </c>
      <c r="O64" s="16">
        <f>IF($E64="","",IF($H64="","Sem histórico",IFERROR(VLOOKUP($J64,Listas!$A$2:$C$9,3,FALSE),"Movimento não mapeado")))</f>
        <v/>
      </c>
      <c r="P64" s="16">
        <f>IF(COUNTA($A64:$D64)=0,"",IF(OR($A64="",$B64="",$C64="",$D64=""),"Cadastro incompleto",IF(COUNTIF($E$2:$E$201,$E64)&gt;1,"Chave duplicada",IF($H64="","Sem histórico",IF($F64="","Entrada não localizada",IF(COUNTIFS(Movimentos!$M$2:$M$501,$E64,Movimentos!$X$2:$X$501,"Pendente")&gt;0,"Revisar eventos","OK"))))))</f>
        <v/>
      </c>
      <c r="Q64" s="18">
        <f>IF($E64="","",COUNTIF(Movimentos!$M$2:$M$501,$E64))</f>
        <v/>
      </c>
      <c r="R64" s="18">
        <f>IF($E64="","",COUNTIFS(Movimentos!$M$2:$M$501,$E64,Movimentos!$G$2:$G$501,"RETORNO RECEBIDO"))</f>
        <v/>
      </c>
    </row>
    <row r="65">
      <c r="A65" s="14" t="n"/>
      <c r="B65" s="15" t="n"/>
      <c r="C65" s="14" t="n"/>
      <c r="D65" s="14" t="n"/>
      <c r="E65" s="16">
        <f>IF(COUNTA($A65:$D65)=0,"",IF(OR($A65="",$C65="",$D65=""),"",$A65&amp;"|"&amp;$C65&amp;"|"&amp;$D65))</f>
        <v/>
      </c>
      <c r="F65" s="16">
        <f>IF($E65="","",IFERROR(LOOKUP(2,1/((Movimentos!$M$2:$M$501=$E65)*(Movimentos!$G$2:$G$501="RECEBIMENTO")),Movimentos!$A$2:$A$501),""))</f>
        <v/>
      </c>
      <c r="G65" s="30">
        <f>IF($F65="","",IFERROR(INDEX(Movimentos!$B$2:$B$501,MATCH($F65,Movimentos!$A$2:$A$501,0)),""))</f>
        <v/>
      </c>
      <c r="H65" s="16">
        <f>IF($E65="","",IFERROR(LOOKUP(2,1/((Movimentos!$M$2:$M$501=$E65)*(Movimentos!$U$2:$U$501="Sim")),Movimentos!$A$2:$A$501),""))</f>
        <v/>
      </c>
      <c r="I65" s="30">
        <f>IF($H65="","",IFERROR(INDEX(Movimentos!$B$2:$B$501,MATCH($H65,Movimentos!$A$2:$A$501,0)),""))</f>
        <v/>
      </c>
      <c r="J65" s="16">
        <f>IF($H65="","",IFERROR(INDEX(Movimentos!$G$2:$G$501,MATCH($H65,Movimentos!$A$2:$A$501,0)),""))</f>
        <v/>
      </c>
      <c r="K65" s="16">
        <f>IF($H65="","",IFERROR(INDEX(Movimentos!$I$2:$I$501,MATCH($H65,Movimentos!$A$2:$A$501,0)),""))</f>
        <v/>
      </c>
      <c r="L65" s="16">
        <f>IF($K65="","",IFERROR(VLOOKUP($K65,Listas!$G$2:$I$31,3,FALSE),"Local não classificado"))</f>
        <v/>
      </c>
      <c r="M65" s="16">
        <f>IF($E65="","",IFERROR(LOOKUP(2,1/((Movimentos!$M$2:$M$501=$E65)*(Movimentos!$J$2:$J$501&lt;&gt;"")),Movimentos!$J$2:$J$501),""))</f>
        <v/>
      </c>
      <c r="N65" s="16">
        <f>IF($E65="","",IF(COUNTIFS(Movimentos!$M$2:$M$501,$E65,Movimentos!$G$2:$G$501,"RETORNO RECEBIDO")&gt;0,"Com retorno","Sem retorno"))</f>
        <v/>
      </c>
      <c r="O65" s="16">
        <f>IF($E65="","",IF($H65="","Sem histórico",IFERROR(VLOOKUP($J65,Listas!$A$2:$C$9,3,FALSE),"Movimento não mapeado")))</f>
        <v/>
      </c>
      <c r="P65" s="16">
        <f>IF(COUNTA($A65:$D65)=0,"",IF(OR($A65="",$B65="",$C65="",$D65=""),"Cadastro incompleto",IF(COUNTIF($E$2:$E$201,$E65)&gt;1,"Chave duplicada",IF($H65="","Sem histórico",IF($F65="","Entrada não localizada",IF(COUNTIFS(Movimentos!$M$2:$M$501,$E65,Movimentos!$X$2:$X$501,"Pendente")&gt;0,"Revisar eventos","OK"))))))</f>
        <v/>
      </c>
      <c r="Q65" s="18">
        <f>IF($E65="","",COUNTIF(Movimentos!$M$2:$M$501,$E65))</f>
        <v/>
      </c>
      <c r="R65" s="18">
        <f>IF($E65="","",COUNTIFS(Movimentos!$M$2:$M$501,$E65,Movimentos!$G$2:$G$501,"RETORNO RECEBIDO"))</f>
        <v/>
      </c>
    </row>
    <row r="66">
      <c r="A66" s="14" t="n"/>
      <c r="B66" s="15" t="n"/>
      <c r="C66" s="14" t="n"/>
      <c r="D66" s="14" t="n"/>
      <c r="E66" s="16">
        <f>IF(COUNTA($A66:$D66)=0,"",IF(OR($A66="",$C66="",$D66=""),"",$A66&amp;"|"&amp;$C66&amp;"|"&amp;$D66))</f>
        <v/>
      </c>
      <c r="F66" s="16">
        <f>IF($E66="","",IFERROR(LOOKUP(2,1/((Movimentos!$M$2:$M$501=$E66)*(Movimentos!$G$2:$G$501="RECEBIMENTO")),Movimentos!$A$2:$A$501),""))</f>
        <v/>
      </c>
      <c r="G66" s="30">
        <f>IF($F66="","",IFERROR(INDEX(Movimentos!$B$2:$B$501,MATCH($F66,Movimentos!$A$2:$A$501,0)),""))</f>
        <v/>
      </c>
      <c r="H66" s="16">
        <f>IF($E66="","",IFERROR(LOOKUP(2,1/((Movimentos!$M$2:$M$501=$E66)*(Movimentos!$U$2:$U$501="Sim")),Movimentos!$A$2:$A$501),""))</f>
        <v/>
      </c>
      <c r="I66" s="30">
        <f>IF($H66="","",IFERROR(INDEX(Movimentos!$B$2:$B$501,MATCH($H66,Movimentos!$A$2:$A$501,0)),""))</f>
        <v/>
      </c>
      <c r="J66" s="16">
        <f>IF($H66="","",IFERROR(INDEX(Movimentos!$G$2:$G$501,MATCH($H66,Movimentos!$A$2:$A$501,0)),""))</f>
        <v/>
      </c>
      <c r="K66" s="16">
        <f>IF($H66="","",IFERROR(INDEX(Movimentos!$I$2:$I$501,MATCH($H66,Movimentos!$A$2:$A$501,0)),""))</f>
        <v/>
      </c>
      <c r="L66" s="16">
        <f>IF($K66="","",IFERROR(VLOOKUP($K66,Listas!$G$2:$I$31,3,FALSE),"Local não classificado"))</f>
        <v/>
      </c>
      <c r="M66" s="16">
        <f>IF($E66="","",IFERROR(LOOKUP(2,1/((Movimentos!$M$2:$M$501=$E66)*(Movimentos!$J$2:$J$501&lt;&gt;"")),Movimentos!$J$2:$J$501),""))</f>
        <v/>
      </c>
      <c r="N66" s="16">
        <f>IF($E66="","",IF(COUNTIFS(Movimentos!$M$2:$M$501,$E66,Movimentos!$G$2:$G$501,"RETORNO RECEBIDO")&gt;0,"Com retorno","Sem retorno"))</f>
        <v/>
      </c>
      <c r="O66" s="16">
        <f>IF($E66="","",IF($H66="","Sem histórico",IFERROR(VLOOKUP($J66,Listas!$A$2:$C$9,3,FALSE),"Movimento não mapeado")))</f>
        <v/>
      </c>
      <c r="P66" s="16">
        <f>IF(COUNTA($A66:$D66)=0,"",IF(OR($A66="",$B66="",$C66="",$D66=""),"Cadastro incompleto",IF(COUNTIF($E$2:$E$201,$E66)&gt;1,"Chave duplicada",IF($H66="","Sem histórico",IF($F66="","Entrada não localizada",IF(COUNTIFS(Movimentos!$M$2:$M$501,$E66,Movimentos!$X$2:$X$501,"Pendente")&gt;0,"Revisar eventos","OK"))))))</f>
        <v/>
      </c>
      <c r="Q66" s="18">
        <f>IF($E66="","",COUNTIF(Movimentos!$M$2:$M$501,$E66))</f>
        <v/>
      </c>
      <c r="R66" s="18">
        <f>IF($E66="","",COUNTIFS(Movimentos!$M$2:$M$501,$E66,Movimentos!$G$2:$G$501,"RETORNO RECEBIDO"))</f>
        <v/>
      </c>
    </row>
    <row r="67">
      <c r="A67" s="14" t="n"/>
      <c r="B67" s="15" t="n"/>
      <c r="C67" s="14" t="n"/>
      <c r="D67" s="14" t="n"/>
      <c r="E67" s="16">
        <f>IF(COUNTA($A67:$D67)=0,"",IF(OR($A67="",$C67="",$D67=""),"",$A67&amp;"|"&amp;$C67&amp;"|"&amp;$D67))</f>
        <v/>
      </c>
      <c r="F67" s="16">
        <f>IF($E67="","",IFERROR(LOOKUP(2,1/((Movimentos!$M$2:$M$501=$E67)*(Movimentos!$G$2:$G$501="RECEBIMENTO")),Movimentos!$A$2:$A$501),""))</f>
        <v/>
      </c>
      <c r="G67" s="30">
        <f>IF($F67="","",IFERROR(INDEX(Movimentos!$B$2:$B$501,MATCH($F67,Movimentos!$A$2:$A$501,0)),""))</f>
        <v/>
      </c>
      <c r="H67" s="16">
        <f>IF($E67="","",IFERROR(LOOKUP(2,1/((Movimentos!$M$2:$M$501=$E67)*(Movimentos!$U$2:$U$501="Sim")),Movimentos!$A$2:$A$501),""))</f>
        <v/>
      </c>
      <c r="I67" s="30">
        <f>IF($H67="","",IFERROR(INDEX(Movimentos!$B$2:$B$501,MATCH($H67,Movimentos!$A$2:$A$501,0)),""))</f>
        <v/>
      </c>
      <c r="J67" s="16">
        <f>IF($H67="","",IFERROR(INDEX(Movimentos!$G$2:$G$501,MATCH($H67,Movimentos!$A$2:$A$501,0)),""))</f>
        <v/>
      </c>
      <c r="K67" s="16">
        <f>IF($H67="","",IFERROR(INDEX(Movimentos!$I$2:$I$501,MATCH($H67,Movimentos!$A$2:$A$501,0)),""))</f>
        <v/>
      </c>
      <c r="L67" s="16">
        <f>IF($K67="","",IFERROR(VLOOKUP($K67,Listas!$G$2:$I$31,3,FALSE),"Local não classificado"))</f>
        <v/>
      </c>
      <c r="M67" s="16">
        <f>IF($E67="","",IFERROR(LOOKUP(2,1/((Movimentos!$M$2:$M$501=$E67)*(Movimentos!$J$2:$J$501&lt;&gt;"")),Movimentos!$J$2:$J$501),""))</f>
        <v/>
      </c>
      <c r="N67" s="16">
        <f>IF($E67="","",IF(COUNTIFS(Movimentos!$M$2:$M$501,$E67,Movimentos!$G$2:$G$501,"RETORNO RECEBIDO")&gt;0,"Com retorno","Sem retorno"))</f>
        <v/>
      </c>
      <c r="O67" s="16">
        <f>IF($E67="","",IF($H67="","Sem histórico",IFERROR(VLOOKUP($J67,Listas!$A$2:$C$9,3,FALSE),"Movimento não mapeado")))</f>
        <v/>
      </c>
      <c r="P67" s="16">
        <f>IF(COUNTA($A67:$D67)=0,"",IF(OR($A67="",$B67="",$C67="",$D67=""),"Cadastro incompleto",IF(COUNTIF($E$2:$E$201,$E67)&gt;1,"Chave duplicada",IF($H67="","Sem histórico",IF($F67="","Entrada não localizada",IF(COUNTIFS(Movimentos!$M$2:$M$501,$E67,Movimentos!$X$2:$X$501,"Pendente")&gt;0,"Revisar eventos","OK"))))))</f>
        <v/>
      </c>
      <c r="Q67" s="18">
        <f>IF($E67="","",COUNTIF(Movimentos!$M$2:$M$501,$E67))</f>
        <v/>
      </c>
      <c r="R67" s="18">
        <f>IF($E67="","",COUNTIFS(Movimentos!$M$2:$M$501,$E67,Movimentos!$G$2:$G$501,"RETORNO RECEBIDO"))</f>
        <v/>
      </c>
    </row>
    <row r="68">
      <c r="A68" s="14" t="n"/>
      <c r="B68" s="15" t="n"/>
      <c r="C68" s="14" t="n"/>
      <c r="D68" s="14" t="n"/>
      <c r="E68" s="16">
        <f>IF(COUNTA($A68:$D68)=0,"",IF(OR($A68="",$C68="",$D68=""),"",$A68&amp;"|"&amp;$C68&amp;"|"&amp;$D68))</f>
        <v/>
      </c>
      <c r="F68" s="16">
        <f>IF($E68="","",IFERROR(LOOKUP(2,1/((Movimentos!$M$2:$M$501=$E68)*(Movimentos!$G$2:$G$501="RECEBIMENTO")),Movimentos!$A$2:$A$501),""))</f>
        <v/>
      </c>
      <c r="G68" s="30">
        <f>IF($F68="","",IFERROR(INDEX(Movimentos!$B$2:$B$501,MATCH($F68,Movimentos!$A$2:$A$501,0)),""))</f>
        <v/>
      </c>
      <c r="H68" s="16">
        <f>IF($E68="","",IFERROR(LOOKUP(2,1/((Movimentos!$M$2:$M$501=$E68)*(Movimentos!$U$2:$U$501="Sim")),Movimentos!$A$2:$A$501),""))</f>
        <v/>
      </c>
      <c r="I68" s="30">
        <f>IF($H68="","",IFERROR(INDEX(Movimentos!$B$2:$B$501,MATCH($H68,Movimentos!$A$2:$A$501,0)),""))</f>
        <v/>
      </c>
      <c r="J68" s="16">
        <f>IF($H68="","",IFERROR(INDEX(Movimentos!$G$2:$G$501,MATCH($H68,Movimentos!$A$2:$A$501,0)),""))</f>
        <v/>
      </c>
      <c r="K68" s="16">
        <f>IF($H68="","",IFERROR(INDEX(Movimentos!$I$2:$I$501,MATCH($H68,Movimentos!$A$2:$A$501,0)),""))</f>
        <v/>
      </c>
      <c r="L68" s="16">
        <f>IF($K68="","",IFERROR(VLOOKUP($K68,Listas!$G$2:$I$31,3,FALSE),"Local não classificado"))</f>
        <v/>
      </c>
      <c r="M68" s="16">
        <f>IF($E68="","",IFERROR(LOOKUP(2,1/((Movimentos!$M$2:$M$501=$E68)*(Movimentos!$J$2:$J$501&lt;&gt;"")),Movimentos!$J$2:$J$501),""))</f>
        <v/>
      </c>
      <c r="N68" s="16">
        <f>IF($E68="","",IF(COUNTIFS(Movimentos!$M$2:$M$501,$E68,Movimentos!$G$2:$G$501,"RETORNO RECEBIDO")&gt;0,"Com retorno","Sem retorno"))</f>
        <v/>
      </c>
      <c r="O68" s="16">
        <f>IF($E68="","",IF($H68="","Sem histórico",IFERROR(VLOOKUP($J68,Listas!$A$2:$C$9,3,FALSE),"Movimento não mapeado")))</f>
        <v/>
      </c>
      <c r="P68" s="16">
        <f>IF(COUNTA($A68:$D68)=0,"",IF(OR($A68="",$B68="",$C68="",$D68=""),"Cadastro incompleto",IF(COUNTIF($E$2:$E$201,$E68)&gt;1,"Chave duplicada",IF($H68="","Sem histórico",IF($F68="","Entrada não localizada",IF(COUNTIFS(Movimentos!$M$2:$M$501,$E68,Movimentos!$X$2:$X$501,"Pendente")&gt;0,"Revisar eventos","OK"))))))</f>
        <v/>
      </c>
      <c r="Q68" s="18">
        <f>IF($E68="","",COUNTIF(Movimentos!$M$2:$M$501,$E68))</f>
        <v/>
      </c>
      <c r="R68" s="18">
        <f>IF($E68="","",COUNTIFS(Movimentos!$M$2:$M$501,$E68,Movimentos!$G$2:$G$501,"RETORNO RECEBIDO"))</f>
        <v/>
      </c>
    </row>
    <row r="69">
      <c r="A69" s="14" t="n"/>
      <c r="B69" s="15" t="n"/>
      <c r="C69" s="14" t="n"/>
      <c r="D69" s="14" t="n"/>
      <c r="E69" s="16">
        <f>IF(COUNTA($A69:$D69)=0,"",IF(OR($A69="",$C69="",$D69=""),"",$A69&amp;"|"&amp;$C69&amp;"|"&amp;$D69))</f>
        <v/>
      </c>
      <c r="F69" s="16">
        <f>IF($E69="","",IFERROR(LOOKUP(2,1/((Movimentos!$M$2:$M$501=$E69)*(Movimentos!$G$2:$G$501="RECEBIMENTO")),Movimentos!$A$2:$A$501),""))</f>
        <v/>
      </c>
      <c r="G69" s="30">
        <f>IF($F69="","",IFERROR(INDEX(Movimentos!$B$2:$B$501,MATCH($F69,Movimentos!$A$2:$A$501,0)),""))</f>
        <v/>
      </c>
      <c r="H69" s="16">
        <f>IF($E69="","",IFERROR(LOOKUP(2,1/((Movimentos!$M$2:$M$501=$E69)*(Movimentos!$U$2:$U$501="Sim")),Movimentos!$A$2:$A$501),""))</f>
        <v/>
      </c>
      <c r="I69" s="30">
        <f>IF($H69="","",IFERROR(INDEX(Movimentos!$B$2:$B$501,MATCH($H69,Movimentos!$A$2:$A$501,0)),""))</f>
        <v/>
      </c>
      <c r="J69" s="16">
        <f>IF($H69="","",IFERROR(INDEX(Movimentos!$G$2:$G$501,MATCH($H69,Movimentos!$A$2:$A$501,0)),""))</f>
        <v/>
      </c>
      <c r="K69" s="16">
        <f>IF($H69="","",IFERROR(INDEX(Movimentos!$I$2:$I$501,MATCH($H69,Movimentos!$A$2:$A$501,0)),""))</f>
        <v/>
      </c>
      <c r="L69" s="16">
        <f>IF($K69="","",IFERROR(VLOOKUP($K69,Listas!$G$2:$I$31,3,FALSE),"Local não classificado"))</f>
        <v/>
      </c>
      <c r="M69" s="16">
        <f>IF($E69="","",IFERROR(LOOKUP(2,1/((Movimentos!$M$2:$M$501=$E69)*(Movimentos!$J$2:$J$501&lt;&gt;"")),Movimentos!$J$2:$J$501),""))</f>
        <v/>
      </c>
      <c r="N69" s="16">
        <f>IF($E69="","",IF(COUNTIFS(Movimentos!$M$2:$M$501,$E69,Movimentos!$G$2:$G$501,"RETORNO RECEBIDO")&gt;0,"Com retorno","Sem retorno"))</f>
        <v/>
      </c>
      <c r="O69" s="16">
        <f>IF($E69="","",IF($H69="","Sem histórico",IFERROR(VLOOKUP($J69,Listas!$A$2:$C$9,3,FALSE),"Movimento não mapeado")))</f>
        <v/>
      </c>
      <c r="P69" s="16">
        <f>IF(COUNTA($A69:$D69)=0,"",IF(OR($A69="",$B69="",$C69="",$D69=""),"Cadastro incompleto",IF(COUNTIF($E$2:$E$201,$E69)&gt;1,"Chave duplicada",IF($H69="","Sem histórico",IF($F69="","Entrada não localizada",IF(COUNTIFS(Movimentos!$M$2:$M$501,$E69,Movimentos!$X$2:$X$501,"Pendente")&gt;0,"Revisar eventos","OK"))))))</f>
        <v/>
      </c>
      <c r="Q69" s="18">
        <f>IF($E69="","",COUNTIF(Movimentos!$M$2:$M$501,$E69))</f>
        <v/>
      </c>
      <c r="R69" s="18">
        <f>IF($E69="","",COUNTIFS(Movimentos!$M$2:$M$501,$E69,Movimentos!$G$2:$G$501,"RETORNO RECEBIDO"))</f>
        <v/>
      </c>
    </row>
    <row r="70">
      <c r="A70" s="14" t="n"/>
      <c r="B70" s="15" t="n"/>
      <c r="C70" s="14" t="n"/>
      <c r="D70" s="14" t="n"/>
      <c r="E70" s="16">
        <f>IF(COUNTA($A70:$D70)=0,"",IF(OR($A70="",$C70="",$D70=""),"",$A70&amp;"|"&amp;$C70&amp;"|"&amp;$D70))</f>
        <v/>
      </c>
      <c r="F70" s="16">
        <f>IF($E70="","",IFERROR(LOOKUP(2,1/((Movimentos!$M$2:$M$501=$E70)*(Movimentos!$G$2:$G$501="RECEBIMENTO")),Movimentos!$A$2:$A$501),""))</f>
        <v/>
      </c>
      <c r="G70" s="30">
        <f>IF($F70="","",IFERROR(INDEX(Movimentos!$B$2:$B$501,MATCH($F70,Movimentos!$A$2:$A$501,0)),""))</f>
        <v/>
      </c>
      <c r="H70" s="16">
        <f>IF($E70="","",IFERROR(LOOKUP(2,1/((Movimentos!$M$2:$M$501=$E70)*(Movimentos!$U$2:$U$501="Sim")),Movimentos!$A$2:$A$501),""))</f>
        <v/>
      </c>
      <c r="I70" s="30">
        <f>IF($H70="","",IFERROR(INDEX(Movimentos!$B$2:$B$501,MATCH($H70,Movimentos!$A$2:$A$501,0)),""))</f>
        <v/>
      </c>
      <c r="J70" s="16">
        <f>IF($H70="","",IFERROR(INDEX(Movimentos!$G$2:$G$501,MATCH($H70,Movimentos!$A$2:$A$501,0)),""))</f>
        <v/>
      </c>
      <c r="K70" s="16">
        <f>IF($H70="","",IFERROR(INDEX(Movimentos!$I$2:$I$501,MATCH($H70,Movimentos!$A$2:$A$501,0)),""))</f>
        <v/>
      </c>
      <c r="L70" s="16">
        <f>IF($K70="","",IFERROR(VLOOKUP($K70,Listas!$G$2:$I$31,3,FALSE),"Local não classificado"))</f>
        <v/>
      </c>
      <c r="M70" s="16">
        <f>IF($E70="","",IFERROR(LOOKUP(2,1/((Movimentos!$M$2:$M$501=$E70)*(Movimentos!$J$2:$J$501&lt;&gt;"")),Movimentos!$J$2:$J$501),""))</f>
        <v/>
      </c>
      <c r="N70" s="16">
        <f>IF($E70="","",IF(COUNTIFS(Movimentos!$M$2:$M$501,$E70,Movimentos!$G$2:$G$501,"RETORNO RECEBIDO")&gt;0,"Com retorno","Sem retorno"))</f>
        <v/>
      </c>
      <c r="O70" s="16">
        <f>IF($E70="","",IF($H70="","Sem histórico",IFERROR(VLOOKUP($J70,Listas!$A$2:$C$9,3,FALSE),"Movimento não mapeado")))</f>
        <v/>
      </c>
      <c r="P70" s="16">
        <f>IF(COUNTA($A70:$D70)=0,"",IF(OR($A70="",$B70="",$C70="",$D70=""),"Cadastro incompleto",IF(COUNTIF($E$2:$E$201,$E70)&gt;1,"Chave duplicada",IF($H70="","Sem histórico",IF($F70="","Entrada não localizada",IF(COUNTIFS(Movimentos!$M$2:$M$501,$E70,Movimentos!$X$2:$X$501,"Pendente")&gt;0,"Revisar eventos","OK"))))))</f>
        <v/>
      </c>
      <c r="Q70" s="18">
        <f>IF($E70="","",COUNTIF(Movimentos!$M$2:$M$501,$E70))</f>
        <v/>
      </c>
      <c r="R70" s="18">
        <f>IF($E70="","",COUNTIFS(Movimentos!$M$2:$M$501,$E70,Movimentos!$G$2:$G$501,"RETORNO RECEBIDO"))</f>
        <v/>
      </c>
    </row>
    <row r="71">
      <c r="A71" s="14" t="n"/>
      <c r="B71" s="15" t="n"/>
      <c r="C71" s="14" t="n"/>
      <c r="D71" s="14" t="n"/>
      <c r="E71" s="16">
        <f>IF(COUNTA($A71:$D71)=0,"",IF(OR($A71="",$C71="",$D71=""),"",$A71&amp;"|"&amp;$C71&amp;"|"&amp;$D71))</f>
        <v/>
      </c>
      <c r="F71" s="16">
        <f>IF($E71="","",IFERROR(LOOKUP(2,1/((Movimentos!$M$2:$M$501=$E71)*(Movimentos!$G$2:$G$501="RECEBIMENTO")),Movimentos!$A$2:$A$501),""))</f>
        <v/>
      </c>
      <c r="G71" s="30">
        <f>IF($F71="","",IFERROR(INDEX(Movimentos!$B$2:$B$501,MATCH($F71,Movimentos!$A$2:$A$501,0)),""))</f>
        <v/>
      </c>
      <c r="H71" s="16">
        <f>IF($E71="","",IFERROR(LOOKUP(2,1/((Movimentos!$M$2:$M$501=$E71)*(Movimentos!$U$2:$U$501="Sim")),Movimentos!$A$2:$A$501),""))</f>
        <v/>
      </c>
      <c r="I71" s="30">
        <f>IF($H71="","",IFERROR(INDEX(Movimentos!$B$2:$B$501,MATCH($H71,Movimentos!$A$2:$A$501,0)),""))</f>
        <v/>
      </c>
      <c r="J71" s="16">
        <f>IF($H71="","",IFERROR(INDEX(Movimentos!$G$2:$G$501,MATCH($H71,Movimentos!$A$2:$A$501,0)),""))</f>
        <v/>
      </c>
      <c r="K71" s="16">
        <f>IF($H71="","",IFERROR(INDEX(Movimentos!$I$2:$I$501,MATCH($H71,Movimentos!$A$2:$A$501,0)),""))</f>
        <v/>
      </c>
      <c r="L71" s="16">
        <f>IF($K71="","",IFERROR(VLOOKUP($K71,Listas!$G$2:$I$31,3,FALSE),"Local não classificado"))</f>
        <v/>
      </c>
      <c r="M71" s="16">
        <f>IF($E71="","",IFERROR(LOOKUP(2,1/((Movimentos!$M$2:$M$501=$E71)*(Movimentos!$J$2:$J$501&lt;&gt;"")),Movimentos!$J$2:$J$501),""))</f>
        <v/>
      </c>
      <c r="N71" s="16">
        <f>IF($E71="","",IF(COUNTIFS(Movimentos!$M$2:$M$501,$E71,Movimentos!$G$2:$G$501,"RETORNO RECEBIDO")&gt;0,"Com retorno","Sem retorno"))</f>
        <v/>
      </c>
      <c r="O71" s="16">
        <f>IF($E71="","",IF($H71="","Sem histórico",IFERROR(VLOOKUP($J71,Listas!$A$2:$C$9,3,FALSE),"Movimento não mapeado")))</f>
        <v/>
      </c>
      <c r="P71" s="16">
        <f>IF(COUNTA($A71:$D71)=0,"",IF(OR($A71="",$B71="",$C71="",$D71=""),"Cadastro incompleto",IF(COUNTIF($E$2:$E$201,$E71)&gt;1,"Chave duplicada",IF($H71="","Sem histórico",IF($F71="","Entrada não localizada",IF(COUNTIFS(Movimentos!$M$2:$M$501,$E71,Movimentos!$X$2:$X$501,"Pendente")&gt;0,"Revisar eventos","OK"))))))</f>
        <v/>
      </c>
      <c r="Q71" s="18">
        <f>IF($E71="","",COUNTIF(Movimentos!$M$2:$M$501,$E71))</f>
        <v/>
      </c>
      <c r="R71" s="18">
        <f>IF($E71="","",COUNTIFS(Movimentos!$M$2:$M$501,$E71,Movimentos!$G$2:$G$501,"RETORNO RECEBIDO"))</f>
        <v/>
      </c>
    </row>
    <row r="72">
      <c r="A72" s="14" t="n"/>
      <c r="B72" s="15" t="n"/>
      <c r="C72" s="14" t="n"/>
      <c r="D72" s="14" t="n"/>
      <c r="E72" s="16">
        <f>IF(COUNTA($A72:$D72)=0,"",IF(OR($A72="",$C72="",$D72=""),"",$A72&amp;"|"&amp;$C72&amp;"|"&amp;$D72))</f>
        <v/>
      </c>
      <c r="F72" s="16">
        <f>IF($E72="","",IFERROR(LOOKUP(2,1/((Movimentos!$M$2:$M$501=$E72)*(Movimentos!$G$2:$G$501="RECEBIMENTO")),Movimentos!$A$2:$A$501),""))</f>
        <v/>
      </c>
      <c r="G72" s="30">
        <f>IF($F72="","",IFERROR(INDEX(Movimentos!$B$2:$B$501,MATCH($F72,Movimentos!$A$2:$A$501,0)),""))</f>
        <v/>
      </c>
      <c r="H72" s="16">
        <f>IF($E72="","",IFERROR(LOOKUP(2,1/((Movimentos!$M$2:$M$501=$E72)*(Movimentos!$U$2:$U$501="Sim")),Movimentos!$A$2:$A$501),""))</f>
        <v/>
      </c>
      <c r="I72" s="30">
        <f>IF($H72="","",IFERROR(INDEX(Movimentos!$B$2:$B$501,MATCH($H72,Movimentos!$A$2:$A$501,0)),""))</f>
        <v/>
      </c>
      <c r="J72" s="16">
        <f>IF($H72="","",IFERROR(INDEX(Movimentos!$G$2:$G$501,MATCH($H72,Movimentos!$A$2:$A$501,0)),""))</f>
        <v/>
      </c>
      <c r="K72" s="16">
        <f>IF($H72="","",IFERROR(INDEX(Movimentos!$I$2:$I$501,MATCH($H72,Movimentos!$A$2:$A$501,0)),""))</f>
        <v/>
      </c>
      <c r="L72" s="16">
        <f>IF($K72="","",IFERROR(VLOOKUP($K72,Listas!$G$2:$I$31,3,FALSE),"Local não classificado"))</f>
        <v/>
      </c>
      <c r="M72" s="16">
        <f>IF($E72="","",IFERROR(LOOKUP(2,1/((Movimentos!$M$2:$M$501=$E72)*(Movimentos!$J$2:$J$501&lt;&gt;"")),Movimentos!$J$2:$J$501),""))</f>
        <v/>
      </c>
      <c r="N72" s="16">
        <f>IF($E72="","",IF(COUNTIFS(Movimentos!$M$2:$M$501,$E72,Movimentos!$G$2:$G$501,"RETORNO RECEBIDO")&gt;0,"Com retorno","Sem retorno"))</f>
        <v/>
      </c>
      <c r="O72" s="16">
        <f>IF($E72="","",IF($H72="","Sem histórico",IFERROR(VLOOKUP($J72,Listas!$A$2:$C$9,3,FALSE),"Movimento não mapeado")))</f>
        <v/>
      </c>
      <c r="P72" s="16">
        <f>IF(COUNTA($A72:$D72)=0,"",IF(OR($A72="",$B72="",$C72="",$D72=""),"Cadastro incompleto",IF(COUNTIF($E$2:$E$201,$E72)&gt;1,"Chave duplicada",IF($H72="","Sem histórico",IF($F72="","Entrada não localizada",IF(COUNTIFS(Movimentos!$M$2:$M$501,$E72,Movimentos!$X$2:$X$501,"Pendente")&gt;0,"Revisar eventos","OK"))))))</f>
        <v/>
      </c>
      <c r="Q72" s="18">
        <f>IF($E72="","",COUNTIF(Movimentos!$M$2:$M$501,$E72))</f>
        <v/>
      </c>
      <c r="R72" s="18">
        <f>IF($E72="","",COUNTIFS(Movimentos!$M$2:$M$501,$E72,Movimentos!$G$2:$G$501,"RETORNO RECEBIDO"))</f>
        <v/>
      </c>
    </row>
    <row r="73">
      <c r="A73" s="14" t="n"/>
      <c r="B73" s="15" t="n"/>
      <c r="C73" s="14" t="n"/>
      <c r="D73" s="14" t="n"/>
      <c r="E73" s="16">
        <f>IF(COUNTA($A73:$D73)=0,"",IF(OR($A73="",$C73="",$D73=""),"",$A73&amp;"|"&amp;$C73&amp;"|"&amp;$D73))</f>
        <v/>
      </c>
      <c r="F73" s="16">
        <f>IF($E73="","",IFERROR(LOOKUP(2,1/((Movimentos!$M$2:$M$501=$E73)*(Movimentos!$G$2:$G$501="RECEBIMENTO")),Movimentos!$A$2:$A$501),""))</f>
        <v/>
      </c>
      <c r="G73" s="30">
        <f>IF($F73="","",IFERROR(INDEX(Movimentos!$B$2:$B$501,MATCH($F73,Movimentos!$A$2:$A$501,0)),""))</f>
        <v/>
      </c>
      <c r="H73" s="16">
        <f>IF($E73="","",IFERROR(LOOKUP(2,1/((Movimentos!$M$2:$M$501=$E73)*(Movimentos!$U$2:$U$501="Sim")),Movimentos!$A$2:$A$501),""))</f>
        <v/>
      </c>
      <c r="I73" s="30">
        <f>IF($H73="","",IFERROR(INDEX(Movimentos!$B$2:$B$501,MATCH($H73,Movimentos!$A$2:$A$501,0)),""))</f>
        <v/>
      </c>
      <c r="J73" s="16">
        <f>IF($H73="","",IFERROR(INDEX(Movimentos!$G$2:$G$501,MATCH($H73,Movimentos!$A$2:$A$501,0)),""))</f>
        <v/>
      </c>
      <c r="K73" s="16">
        <f>IF($H73="","",IFERROR(INDEX(Movimentos!$I$2:$I$501,MATCH($H73,Movimentos!$A$2:$A$501,0)),""))</f>
        <v/>
      </c>
      <c r="L73" s="16">
        <f>IF($K73="","",IFERROR(VLOOKUP($K73,Listas!$G$2:$I$31,3,FALSE),"Local não classificado"))</f>
        <v/>
      </c>
      <c r="M73" s="16">
        <f>IF($E73="","",IFERROR(LOOKUP(2,1/((Movimentos!$M$2:$M$501=$E73)*(Movimentos!$J$2:$J$501&lt;&gt;"")),Movimentos!$J$2:$J$501),""))</f>
        <v/>
      </c>
      <c r="N73" s="16">
        <f>IF($E73="","",IF(COUNTIFS(Movimentos!$M$2:$M$501,$E73,Movimentos!$G$2:$G$501,"RETORNO RECEBIDO")&gt;0,"Com retorno","Sem retorno"))</f>
        <v/>
      </c>
      <c r="O73" s="16">
        <f>IF($E73="","",IF($H73="","Sem histórico",IFERROR(VLOOKUP($J73,Listas!$A$2:$C$9,3,FALSE),"Movimento não mapeado")))</f>
        <v/>
      </c>
      <c r="P73" s="16">
        <f>IF(COUNTA($A73:$D73)=0,"",IF(OR($A73="",$B73="",$C73="",$D73=""),"Cadastro incompleto",IF(COUNTIF($E$2:$E$201,$E73)&gt;1,"Chave duplicada",IF($H73="","Sem histórico",IF($F73="","Entrada não localizada",IF(COUNTIFS(Movimentos!$M$2:$M$501,$E73,Movimentos!$X$2:$X$501,"Pendente")&gt;0,"Revisar eventos","OK"))))))</f>
        <v/>
      </c>
      <c r="Q73" s="18">
        <f>IF($E73="","",COUNTIF(Movimentos!$M$2:$M$501,$E73))</f>
        <v/>
      </c>
      <c r="R73" s="18">
        <f>IF($E73="","",COUNTIFS(Movimentos!$M$2:$M$501,$E73,Movimentos!$G$2:$G$501,"RETORNO RECEBIDO"))</f>
        <v/>
      </c>
    </row>
    <row r="74">
      <c r="A74" s="14" t="n"/>
      <c r="B74" s="15" t="n"/>
      <c r="C74" s="14" t="n"/>
      <c r="D74" s="14" t="n"/>
      <c r="E74" s="16">
        <f>IF(COUNTA($A74:$D74)=0,"",IF(OR($A74="",$C74="",$D74=""),"",$A74&amp;"|"&amp;$C74&amp;"|"&amp;$D74))</f>
        <v/>
      </c>
      <c r="F74" s="16">
        <f>IF($E74="","",IFERROR(LOOKUP(2,1/((Movimentos!$M$2:$M$501=$E74)*(Movimentos!$G$2:$G$501="RECEBIMENTO")),Movimentos!$A$2:$A$501),""))</f>
        <v/>
      </c>
      <c r="G74" s="30">
        <f>IF($F74="","",IFERROR(INDEX(Movimentos!$B$2:$B$501,MATCH($F74,Movimentos!$A$2:$A$501,0)),""))</f>
        <v/>
      </c>
      <c r="H74" s="16">
        <f>IF($E74="","",IFERROR(LOOKUP(2,1/((Movimentos!$M$2:$M$501=$E74)*(Movimentos!$U$2:$U$501="Sim")),Movimentos!$A$2:$A$501),""))</f>
        <v/>
      </c>
      <c r="I74" s="30">
        <f>IF($H74="","",IFERROR(INDEX(Movimentos!$B$2:$B$501,MATCH($H74,Movimentos!$A$2:$A$501,0)),""))</f>
        <v/>
      </c>
      <c r="J74" s="16">
        <f>IF($H74="","",IFERROR(INDEX(Movimentos!$G$2:$G$501,MATCH($H74,Movimentos!$A$2:$A$501,0)),""))</f>
        <v/>
      </c>
      <c r="K74" s="16">
        <f>IF($H74="","",IFERROR(INDEX(Movimentos!$I$2:$I$501,MATCH($H74,Movimentos!$A$2:$A$501,0)),""))</f>
        <v/>
      </c>
      <c r="L74" s="16">
        <f>IF($K74="","",IFERROR(VLOOKUP($K74,Listas!$G$2:$I$31,3,FALSE),"Local não classificado"))</f>
        <v/>
      </c>
      <c r="M74" s="16">
        <f>IF($E74="","",IFERROR(LOOKUP(2,1/((Movimentos!$M$2:$M$501=$E74)*(Movimentos!$J$2:$J$501&lt;&gt;"")),Movimentos!$J$2:$J$501),""))</f>
        <v/>
      </c>
      <c r="N74" s="16">
        <f>IF($E74="","",IF(COUNTIFS(Movimentos!$M$2:$M$501,$E74,Movimentos!$G$2:$G$501,"RETORNO RECEBIDO")&gt;0,"Com retorno","Sem retorno"))</f>
        <v/>
      </c>
      <c r="O74" s="16">
        <f>IF($E74="","",IF($H74="","Sem histórico",IFERROR(VLOOKUP($J74,Listas!$A$2:$C$9,3,FALSE),"Movimento não mapeado")))</f>
        <v/>
      </c>
      <c r="P74" s="16">
        <f>IF(COUNTA($A74:$D74)=0,"",IF(OR($A74="",$B74="",$C74="",$D74=""),"Cadastro incompleto",IF(COUNTIF($E$2:$E$201,$E74)&gt;1,"Chave duplicada",IF($H74="","Sem histórico",IF($F74="","Entrada não localizada",IF(COUNTIFS(Movimentos!$M$2:$M$501,$E74,Movimentos!$X$2:$X$501,"Pendente")&gt;0,"Revisar eventos","OK"))))))</f>
        <v/>
      </c>
      <c r="Q74" s="18">
        <f>IF($E74="","",COUNTIF(Movimentos!$M$2:$M$501,$E74))</f>
        <v/>
      </c>
      <c r="R74" s="18">
        <f>IF($E74="","",COUNTIFS(Movimentos!$M$2:$M$501,$E74,Movimentos!$G$2:$G$501,"RETORNO RECEBIDO"))</f>
        <v/>
      </c>
    </row>
    <row r="75">
      <c r="A75" s="14" t="n"/>
      <c r="B75" s="15" t="n"/>
      <c r="C75" s="14" t="n"/>
      <c r="D75" s="14" t="n"/>
      <c r="E75" s="16">
        <f>IF(COUNTA($A75:$D75)=0,"",IF(OR($A75="",$C75="",$D75=""),"",$A75&amp;"|"&amp;$C75&amp;"|"&amp;$D75))</f>
        <v/>
      </c>
      <c r="F75" s="16">
        <f>IF($E75="","",IFERROR(LOOKUP(2,1/((Movimentos!$M$2:$M$501=$E75)*(Movimentos!$G$2:$G$501="RECEBIMENTO")),Movimentos!$A$2:$A$501),""))</f>
        <v/>
      </c>
      <c r="G75" s="30">
        <f>IF($F75="","",IFERROR(INDEX(Movimentos!$B$2:$B$501,MATCH($F75,Movimentos!$A$2:$A$501,0)),""))</f>
        <v/>
      </c>
      <c r="H75" s="16">
        <f>IF($E75="","",IFERROR(LOOKUP(2,1/((Movimentos!$M$2:$M$501=$E75)*(Movimentos!$U$2:$U$501="Sim")),Movimentos!$A$2:$A$501),""))</f>
        <v/>
      </c>
      <c r="I75" s="30">
        <f>IF($H75="","",IFERROR(INDEX(Movimentos!$B$2:$B$501,MATCH($H75,Movimentos!$A$2:$A$501,0)),""))</f>
        <v/>
      </c>
      <c r="J75" s="16">
        <f>IF($H75="","",IFERROR(INDEX(Movimentos!$G$2:$G$501,MATCH($H75,Movimentos!$A$2:$A$501,0)),""))</f>
        <v/>
      </c>
      <c r="K75" s="16">
        <f>IF($H75="","",IFERROR(INDEX(Movimentos!$I$2:$I$501,MATCH($H75,Movimentos!$A$2:$A$501,0)),""))</f>
        <v/>
      </c>
      <c r="L75" s="16">
        <f>IF($K75="","",IFERROR(VLOOKUP($K75,Listas!$G$2:$I$31,3,FALSE),"Local não classificado"))</f>
        <v/>
      </c>
      <c r="M75" s="16">
        <f>IF($E75="","",IFERROR(LOOKUP(2,1/((Movimentos!$M$2:$M$501=$E75)*(Movimentos!$J$2:$J$501&lt;&gt;"")),Movimentos!$J$2:$J$501),""))</f>
        <v/>
      </c>
      <c r="N75" s="16">
        <f>IF($E75="","",IF(COUNTIFS(Movimentos!$M$2:$M$501,$E75,Movimentos!$G$2:$G$501,"RETORNO RECEBIDO")&gt;0,"Com retorno","Sem retorno"))</f>
        <v/>
      </c>
      <c r="O75" s="16">
        <f>IF($E75="","",IF($H75="","Sem histórico",IFERROR(VLOOKUP($J75,Listas!$A$2:$C$9,3,FALSE),"Movimento não mapeado")))</f>
        <v/>
      </c>
      <c r="P75" s="16">
        <f>IF(COUNTA($A75:$D75)=0,"",IF(OR($A75="",$B75="",$C75="",$D75=""),"Cadastro incompleto",IF(COUNTIF($E$2:$E$201,$E75)&gt;1,"Chave duplicada",IF($H75="","Sem histórico",IF($F75="","Entrada não localizada",IF(COUNTIFS(Movimentos!$M$2:$M$501,$E75,Movimentos!$X$2:$X$501,"Pendente")&gt;0,"Revisar eventos","OK"))))))</f>
        <v/>
      </c>
      <c r="Q75" s="18">
        <f>IF($E75="","",COUNTIF(Movimentos!$M$2:$M$501,$E75))</f>
        <v/>
      </c>
      <c r="R75" s="18">
        <f>IF($E75="","",COUNTIFS(Movimentos!$M$2:$M$501,$E75,Movimentos!$G$2:$G$501,"RETORNO RECEBIDO"))</f>
        <v/>
      </c>
    </row>
    <row r="76">
      <c r="A76" s="14" t="n"/>
      <c r="B76" s="15" t="n"/>
      <c r="C76" s="14" t="n"/>
      <c r="D76" s="14" t="n"/>
      <c r="E76" s="16">
        <f>IF(COUNTA($A76:$D76)=0,"",IF(OR($A76="",$C76="",$D76=""),"",$A76&amp;"|"&amp;$C76&amp;"|"&amp;$D76))</f>
        <v/>
      </c>
      <c r="F76" s="16">
        <f>IF($E76="","",IFERROR(LOOKUP(2,1/((Movimentos!$M$2:$M$501=$E76)*(Movimentos!$G$2:$G$501="RECEBIMENTO")),Movimentos!$A$2:$A$501),""))</f>
        <v/>
      </c>
      <c r="G76" s="30">
        <f>IF($F76="","",IFERROR(INDEX(Movimentos!$B$2:$B$501,MATCH($F76,Movimentos!$A$2:$A$501,0)),""))</f>
        <v/>
      </c>
      <c r="H76" s="16">
        <f>IF($E76="","",IFERROR(LOOKUP(2,1/((Movimentos!$M$2:$M$501=$E76)*(Movimentos!$U$2:$U$501="Sim")),Movimentos!$A$2:$A$501),""))</f>
        <v/>
      </c>
      <c r="I76" s="30">
        <f>IF($H76="","",IFERROR(INDEX(Movimentos!$B$2:$B$501,MATCH($H76,Movimentos!$A$2:$A$501,0)),""))</f>
        <v/>
      </c>
      <c r="J76" s="16">
        <f>IF($H76="","",IFERROR(INDEX(Movimentos!$G$2:$G$501,MATCH($H76,Movimentos!$A$2:$A$501,0)),""))</f>
        <v/>
      </c>
      <c r="K76" s="16">
        <f>IF($H76="","",IFERROR(INDEX(Movimentos!$I$2:$I$501,MATCH($H76,Movimentos!$A$2:$A$501,0)),""))</f>
        <v/>
      </c>
      <c r="L76" s="16">
        <f>IF($K76="","",IFERROR(VLOOKUP($K76,Listas!$G$2:$I$31,3,FALSE),"Local não classificado"))</f>
        <v/>
      </c>
      <c r="M76" s="16">
        <f>IF($E76="","",IFERROR(LOOKUP(2,1/((Movimentos!$M$2:$M$501=$E76)*(Movimentos!$J$2:$J$501&lt;&gt;"")),Movimentos!$J$2:$J$501),""))</f>
        <v/>
      </c>
      <c r="N76" s="16">
        <f>IF($E76="","",IF(COUNTIFS(Movimentos!$M$2:$M$501,$E76,Movimentos!$G$2:$G$501,"RETORNO RECEBIDO")&gt;0,"Com retorno","Sem retorno"))</f>
        <v/>
      </c>
      <c r="O76" s="16">
        <f>IF($E76="","",IF($H76="","Sem histórico",IFERROR(VLOOKUP($J76,Listas!$A$2:$C$9,3,FALSE),"Movimento não mapeado")))</f>
        <v/>
      </c>
      <c r="P76" s="16">
        <f>IF(COUNTA($A76:$D76)=0,"",IF(OR($A76="",$B76="",$C76="",$D76=""),"Cadastro incompleto",IF(COUNTIF($E$2:$E$201,$E76)&gt;1,"Chave duplicada",IF($H76="","Sem histórico",IF($F76="","Entrada não localizada",IF(COUNTIFS(Movimentos!$M$2:$M$501,$E76,Movimentos!$X$2:$X$501,"Pendente")&gt;0,"Revisar eventos","OK"))))))</f>
        <v/>
      </c>
      <c r="Q76" s="18">
        <f>IF($E76="","",COUNTIF(Movimentos!$M$2:$M$501,$E76))</f>
        <v/>
      </c>
      <c r="R76" s="18">
        <f>IF($E76="","",COUNTIFS(Movimentos!$M$2:$M$501,$E76,Movimentos!$G$2:$G$501,"RETORNO RECEBIDO"))</f>
        <v/>
      </c>
    </row>
    <row r="77">
      <c r="A77" s="14" t="n"/>
      <c r="B77" s="15" t="n"/>
      <c r="C77" s="14" t="n"/>
      <c r="D77" s="14" t="n"/>
      <c r="E77" s="16">
        <f>IF(COUNTA($A77:$D77)=0,"",IF(OR($A77="",$C77="",$D77=""),"",$A77&amp;"|"&amp;$C77&amp;"|"&amp;$D77))</f>
        <v/>
      </c>
      <c r="F77" s="16">
        <f>IF($E77="","",IFERROR(LOOKUP(2,1/((Movimentos!$M$2:$M$501=$E77)*(Movimentos!$G$2:$G$501="RECEBIMENTO")),Movimentos!$A$2:$A$501),""))</f>
        <v/>
      </c>
      <c r="G77" s="30">
        <f>IF($F77="","",IFERROR(INDEX(Movimentos!$B$2:$B$501,MATCH($F77,Movimentos!$A$2:$A$501,0)),""))</f>
        <v/>
      </c>
      <c r="H77" s="16">
        <f>IF($E77="","",IFERROR(LOOKUP(2,1/((Movimentos!$M$2:$M$501=$E77)*(Movimentos!$U$2:$U$501="Sim")),Movimentos!$A$2:$A$501),""))</f>
        <v/>
      </c>
      <c r="I77" s="30">
        <f>IF($H77="","",IFERROR(INDEX(Movimentos!$B$2:$B$501,MATCH($H77,Movimentos!$A$2:$A$501,0)),""))</f>
        <v/>
      </c>
      <c r="J77" s="16">
        <f>IF($H77="","",IFERROR(INDEX(Movimentos!$G$2:$G$501,MATCH($H77,Movimentos!$A$2:$A$501,0)),""))</f>
        <v/>
      </c>
      <c r="K77" s="16">
        <f>IF($H77="","",IFERROR(INDEX(Movimentos!$I$2:$I$501,MATCH($H77,Movimentos!$A$2:$A$501,0)),""))</f>
        <v/>
      </c>
      <c r="L77" s="16">
        <f>IF($K77="","",IFERROR(VLOOKUP($K77,Listas!$G$2:$I$31,3,FALSE),"Local não classificado"))</f>
        <v/>
      </c>
      <c r="M77" s="16">
        <f>IF($E77="","",IFERROR(LOOKUP(2,1/((Movimentos!$M$2:$M$501=$E77)*(Movimentos!$J$2:$J$501&lt;&gt;"")),Movimentos!$J$2:$J$501),""))</f>
        <v/>
      </c>
      <c r="N77" s="16">
        <f>IF($E77="","",IF(COUNTIFS(Movimentos!$M$2:$M$501,$E77,Movimentos!$G$2:$G$501,"RETORNO RECEBIDO")&gt;0,"Com retorno","Sem retorno"))</f>
        <v/>
      </c>
      <c r="O77" s="16">
        <f>IF($E77="","",IF($H77="","Sem histórico",IFERROR(VLOOKUP($J77,Listas!$A$2:$C$9,3,FALSE),"Movimento não mapeado")))</f>
        <v/>
      </c>
      <c r="P77" s="16">
        <f>IF(COUNTA($A77:$D77)=0,"",IF(OR($A77="",$B77="",$C77="",$D77=""),"Cadastro incompleto",IF(COUNTIF($E$2:$E$201,$E77)&gt;1,"Chave duplicada",IF($H77="","Sem histórico",IF($F77="","Entrada não localizada",IF(COUNTIFS(Movimentos!$M$2:$M$501,$E77,Movimentos!$X$2:$X$501,"Pendente")&gt;0,"Revisar eventos","OK"))))))</f>
        <v/>
      </c>
      <c r="Q77" s="18">
        <f>IF($E77="","",COUNTIF(Movimentos!$M$2:$M$501,$E77))</f>
        <v/>
      </c>
      <c r="R77" s="18">
        <f>IF($E77="","",COUNTIFS(Movimentos!$M$2:$M$501,$E77,Movimentos!$G$2:$G$501,"RETORNO RECEBIDO"))</f>
        <v/>
      </c>
    </row>
    <row r="78">
      <c r="A78" s="14" t="n"/>
      <c r="B78" s="15" t="n"/>
      <c r="C78" s="14" t="n"/>
      <c r="D78" s="14" t="n"/>
      <c r="E78" s="16">
        <f>IF(COUNTA($A78:$D78)=0,"",IF(OR($A78="",$C78="",$D78=""),"",$A78&amp;"|"&amp;$C78&amp;"|"&amp;$D78))</f>
        <v/>
      </c>
      <c r="F78" s="16">
        <f>IF($E78="","",IFERROR(LOOKUP(2,1/((Movimentos!$M$2:$M$501=$E78)*(Movimentos!$G$2:$G$501="RECEBIMENTO")),Movimentos!$A$2:$A$501),""))</f>
        <v/>
      </c>
      <c r="G78" s="30">
        <f>IF($F78="","",IFERROR(INDEX(Movimentos!$B$2:$B$501,MATCH($F78,Movimentos!$A$2:$A$501,0)),""))</f>
        <v/>
      </c>
      <c r="H78" s="16">
        <f>IF($E78="","",IFERROR(LOOKUP(2,1/((Movimentos!$M$2:$M$501=$E78)*(Movimentos!$U$2:$U$501="Sim")),Movimentos!$A$2:$A$501),""))</f>
        <v/>
      </c>
      <c r="I78" s="30">
        <f>IF($H78="","",IFERROR(INDEX(Movimentos!$B$2:$B$501,MATCH($H78,Movimentos!$A$2:$A$501,0)),""))</f>
        <v/>
      </c>
      <c r="J78" s="16">
        <f>IF($H78="","",IFERROR(INDEX(Movimentos!$G$2:$G$501,MATCH($H78,Movimentos!$A$2:$A$501,0)),""))</f>
        <v/>
      </c>
      <c r="K78" s="16">
        <f>IF($H78="","",IFERROR(INDEX(Movimentos!$I$2:$I$501,MATCH($H78,Movimentos!$A$2:$A$501,0)),""))</f>
        <v/>
      </c>
      <c r="L78" s="16">
        <f>IF($K78="","",IFERROR(VLOOKUP($K78,Listas!$G$2:$I$31,3,FALSE),"Local não classificado"))</f>
        <v/>
      </c>
      <c r="M78" s="16">
        <f>IF($E78="","",IFERROR(LOOKUP(2,1/((Movimentos!$M$2:$M$501=$E78)*(Movimentos!$J$2:$J$501&lt;&gt;"")),Movimentos!$J$2:$J$501),""))</f>
        <v/>
      </c>
      <c r="N78" s="16">
        <f>IF($E78="","",IF(COUNTIFS(Movimentos!$M$2:$M$501,$E78,Movimentos!$G$2:$G$501,"RETORNO RECEBIDO")&gt;0,"Com retorno","Sem retorno"))</f>
        <v/>
      </c>
      <c r="O78" s="16">
        <f>IF($E78="","",IF($H78="","Sem histórico",IFERROR(VLOOKUP($J78,Listas!$A$2:$C$9,3,FALSE),"Movimento não mapeado")))</f>
        <v/>
      </c>
      <c r="P78" s="16">
        <f>IF(COUNTA($A78:$D78)=0,"",IF(OR($A78="",$B78="",$C78="",$D78=""),"Cadastro incompleto",IF(COUNTIF($E$2:$E$201,$E78)&gt;1,"Chave duplicada",IF($H78="","Sem histórico",IF($F78="","Entrada não localizada",IF(COUNTIFS(Movimentos!$M$2:$M$501,$E78,Movimentos!$X$2:$X$501,"Pendente")&gt;0,"Revisar eventos","OK"))))))</f>
        <v/>
      </c>
      <c r="Q78" s="18">
        <f>IF($E78="","",COUNTIF(Movimentos!$M$2:$M$501,$E78))</f>
        <v/>
      </c>
      <c r="R78" s="18">
        <f>IF($E78="","",COUNTIFS(Movimentos!$M$2:$M$501,$E78,Movimentos!$G$2:$G$501,"RETORNO RECEBIDO"))</f>
        <v/>
      </c>
    </row>
    <row r="79">
      <c r="A79" s="14" t="n"/>
      <c r="B79" s="15" t="n"/>
      <c r="C79" s="14" t="n"/>
      <c r="D79" s="14" t="n"/>
      <c r="E79" s="16">
        <f>IF(COUNTA($A79:$D79)=0,"",IF(OR($A79="",$C79="",$D79=""),"",$A79&amp;"|"&amp;$C79&amp;"|"&amp;$D79))</f>
        <v/>
      </c>
      <c r="F79" s="16">
        <f>IF($E79="","",IFERROR(LOOKUP(2,1/((Movimentos!$M$2:$M$501=$E79)*(Movimentos!$G$2:$G$501="RECEBIMENTO")),Movimentos!$A$2:$A$501),""))</f>
        <v/>
      </c>
      <c r="G79" s="30">
        <f>IF($F79="","",IFERROR(INDEX(Movimentos!$B$2:$B$501,MATCH($F79,Movimentos!$A$2:$A$501,0)),""))</f>
        <v/>
      </c>
      <c r="H79" s="16">
        <f>IF($E79="","",IFERROR(LOOKUP(2,1/((Movimentos!$M$2:$M$501=$E79)*(Movimentos!$U$2:$U$501="Sim")),Movimentos!$A$2:$A$501),""))</f>
        <v/>
      </c>
      <c r="I79" s="30">
        <f>IF($H79="","",IFERROR(INDEX(Movimentos!$B$2:$B$501,MATCH($H79,Movimentos!$A$2:$A$501,0)),""))</f>
        <v/>
      </c>
      <c r="J79" s="16">
        <f>IF($H79="","",IFERROR(INDEX(Movimentos!$G$2:$G$501,MATCH($H79,Movimentos!$A$2:$A$501,0)),""))</f>
        <v/>
      </c>
      <c r="K79" s="16">
        <f>IF($H79="","",IFERROR(INDEX(Movimentos!$I$2:$I$501,MATCH($H79,Movimentos!$A$2:$A$501,0)),""))</f>
        <v/>
      </c>
      <c r="L79" s="16">
        <f>IF($K79="","",IFERROR(VLOOKUP($K79,Listas!$G$2:$I$31,3,FALSE),"Local não classificado"))</f>
        <v/>
      </c>
      <c r="M79" s="16">
        <f>IF($E79="","",IFERROR(LOOKUP(2,1/((Movimentos!$M$2:$M$501=$E79)*(Movimentos!$J$2:$J$501&lt;&gt;"")),Movimentos!$J$2:$J$501),""))</f>
        <v/>
      </c>
      <c r="N79" s="16">
        <f>IF($E79="","",IF(COUNTIFS(Movimentos!$M$2:$M$501,$E79,Movimentos!$G$2:$G$501,"RETORNO RECEBIDO")&gt;0,"Com retorno","Sem retorno"))</f>
        <v/>
      </c>
      <c r="O79" s="16">
        <f>IF($E79="","",IF($H79="","Sem histórico",IFERROR(VLOOKUP($J79,Listas!$A$2:$C$9,3,FALSE),"Movimento não mapeado")))</f>
        <v/>
      </c>
      <c r="P79" s="16">
        <f>IF(COUNTA($A79:$D79)=0,"",IF(OR($A79="",$B79="",$C79="",$D79=""),"Cadastro incompleto",IF(COUNTIF($E$2:$E$201,$E79)&gt;1,"Chave duplicada",IF($H79="","Sem histórico",IF($F79="","Entrada não localizada",IF(COUNTIFS(Movimentos!$M$2:$M$501,$E79,Movimentos!$X$2:$X$501,"Pendente")&gt;0,"Revisar eventos","OK"))))))</f>
        <v/>
      </c>
      <c r="Q79" s="18">
        <f>IF($E79="","",COUNTIF(Movimentos!$M$2:$M$501,$E79))</f>
        <v/>
      </c>
      <c r="R79" s="18">
        <f>IF($E79="","",COUNTIFS(Movimentos!$M$2:$M$501,$E79,Movimentos!$G$2:$G$501,"RETORNO RECEBIDO"))</f>
        <v/>
      </c>
    </row>
    <row r="80">
      <c r="A80" s="14" t="n"/>
      <c r="B80" s="15" t="n"/>
      <c r="C80" s="14" t="n"/>
      <c r="D80" s="14" t="n"/>
      <c r="E80" s="16">
        <f>IF(COUNTA($A80:$D80)=0,"",IF(OR($A80="",$C80="",$D80=""),"",$A80&amp;"|"&amp;$C80&amp;"|"&amp;$D80))</f>
        <v/>
      </c>
      <c r="F80" s="16">
        <f>IF($E80="","",IFERROR(LOOKUP(2,1/((Movimentos!$M$2:$M$501=$E80)*(Movimentos!$G$2:$G$501="RECEBIMENTO")),Movimentos!$A$2:$A$501),""))</f>
        <v/>
      </c>
      <c r="G80" s="30">
        <f>IF($F80="","",IFERROR(INDEX(Movimentos!$B$2:$B$501,MATCH($F80,Movimentos!$A$2:$A$501,0)),""))</f>
        <v/>
      </c>
      <c r="H80" s="16">
        <f>IF($E80="","",IFERROR(LOOKUP(2,1/((Movimentos!$M$2:$M$501=$E80)*(Movimentos!$U$2:$U$501="Sim")),Movimentos!$A$2:$A$501),""))</f>
        <v/>
      </c>
      <c r="I80" s="30">
        <f>IF($H80="","",IFERROR(INDEX(Movimentos!$B$2:$B$501,MATCH($H80,Movimentos!$A$2:$A$501,0)),""))</f>
        <v/>
      </c>
      <c r="J80" s="16">
        <f>IF($H80="","",IFERROR(INDEX(Movimentos!$G$2:$G$501,MATCH($H80,Movimentos!$A$2:$A$501,0)),""))</f>
        <v/>
      </c>
      <c r="K80" s="16">
        <f>IF($H80="","",IFERROR(INDEX(Movimentos!$I$2:$I$501,MATCH($H80,Movimentos!$A$2:$A$501,0)),""))</f>
        <v/>
      </c>
      <c r="L80" s="16">
        <f>IF($K80="","",IFERROR(VLOOKUP($K80,Listas!$G$2:$I$31,3,FALSE),"Local não classificado"))</f>
        <v/>
      </c>
      <c r="M80" s="16">
        <f>IF($E80="","",IFERROR(LOOKUP(2,1/((Movimentos!$M$2:$M$501=$E80)*(Movimentos!$J$2:$J$501&lt;&gt;"")),Movimentos!$J$2:$J$501),""))</f>
        <v/>
      </c>
      <c r="N80" s="16">
        <f>IF($E80="","",IF(COUNTIFS(Movimentos!$M$2:$M$501,$E80,Movimentos!$G$2:$G$501,"RETORNO RECEBIDO")&gt;0,"Com retorno","Sem retorno"))</f>
        <v/>
      </c>
      <c r="O80" s="16">
        <f>IF($E80="","",IF($H80="","Sem histórico",IFERROR(VLOOKUP($J80,Listas!$A$2:$C$9,3,FALSE),"Movimento não mapeado")))</f>
        <v/>
      </c>
      <c r="P80" s="16">
        <f>IF(COUNTA($A80:$D80)=0,"",IF(OR($A80="",$B80="",$C80="",$D80=""),"Cadastro incompleto",IF(COUNTIF($E$2:$E$201,$E80)&gt;1,"Chave duplicada",IF($H80="","Sem histórico",IF($F80="","Entrada não localizada",IF(COUNTIFS(Movimentos!$M$2:$M$501,$E80,Movimentos!$X$2:$X$501,"Pendente")&gt;0,"Revisar eventos","OK"))))))</f>
        <v/>
      </c>
      <c r="Q80" s="18">
        <f>IF($E80="","",COUNTIF(Movimentos!$M$2:$M$501,$E80))</f>
        <v/>
      </c>
      <c r="R80" s="18">
        <f>IF($E80="","",COUNTIFS(Movimentos!$M$2:$M$501,$E80,Movimentos!$G$2:$G$501,"RETORNO RECEBIDO"))</f>
        <v/>
      </c>
    </row>
    <row r="81">
      <c r="A81" s="14" t="n"/>
      <c r="B81" s="15" t="n"/>
      <c r="C81" s="14" t="n"/>
      <c r="D81" s="14" t="n"/>
      <c r="E81" s="16">
        <f>IF(COUNTA($A81:$D81)=0,"",IF(OR($A81="",$C81="",$D81=""),"",$A81&amp;"|"&amp;$C81&amp;"|"&amp;$D81))</f>
        <v/>
      </c>
      <c r="F81" s="16">
        <f>IF($E81="","",IFERROR(LOOKUP(2,1/((Movimentos!$M$2:$M$501=$E81)*(Movimentos!$G$2:$G$501="RECEBIMENTO")),Movimentos!$A$2:$A$501),""))</f>
        <v/>
      </c>
      <c r="G81" s="30">
        <f>IF($F81="","",IFERROR(INDEX(Movimentos!$B$2:$B$501,MATCH($F81,Movimentos!$A$2:$A$501,0)),""))</f>
        <v/>
      </c>
      <c r="H81" s="16">
        <f>IF($E81="","",IFERROR(LOOKUP(2,1/((Movimentos!$M$2:$M$501=$E81)*(Movimentos!$U$2:$U$501="Sim")),Movimentos!$A$2:$A$501),""))</f>
        <v/>
      </c>
      <c r="I81" s="30">
        <f>IF($H81="","",IFERROR(INDEX(Movimentos!$B$2:$B$501,MATCH($H81,Movimentos!$A$2:$A$501,0)),""))</f>
        <v/>
      </c>
      <c r="J81" s="16">
        <f>IF($H81="","",IFERROR(INDEX(Movimentos!$G$2:$G$501,MATCH($H81,Movimentos!$A$2:$A$501,0)),""))</f>
        <v/>
      </c>
      <c r="K81" s="16">
        <f>IF($H81="","",IFERROR(INDEX(Movimentos!$I$2:$I$501,MATCH($H81,Movimentos!$A$2:$A$501,0)),""))</f>
        <v/>
      </c>
      <c r="L81" s="16">
        <f>IF($K81="","",IFERROR(VLOOKUP($K81,Listas!$G$2:$I$31,3,FALSE),"Local não classificado"))</f>
        <v/>
      </c>
      <c r="M81" s="16">
        <f>IF($E81="","",IFERROR(LOOKUP(2,1/((Movimentos!$M$2:$M$501=$E81)*(Movimentos!$J$2:$J$501&lt;&gt;"")),Movimentos!$J$2:$J$501),""))</f>
        <v/>
      </c>
      <c r="N81" s="16">
        <f>IF($E81="","",IF(COUNTIFS(Movimentos!$M$2:$M$501,$E81,Movimentos!$G$2:$G$501,"RETORNO RECEBIDO")&gt;0,"Com retorno","Sem retorno"))</f>
        <v/>
      </c>
      <c r="O81" s="16">
        <f>IF($E81="","",IF($H81="","Sem histórico",IFERROR(VLOOKUP($J81,Listas!$A$2:$C$9,3,FALSE),"Movimento não mapeado")))</f>
        <v/>
      </c>
      <c r="P81" s="16">
        <f>IF(COUNTA($A81:$D81)=0,"",IF(OR($A81="",$B81="",$C81="",$D81=""),"Cadastro incompleto",IF(COUNTIF($E$2:$E$201,$E81)&gt;1,"Chave duplicada",IF($H81="","Sem histórico",IF($F81="","Entrada não localizada",IF(COUNTIFS(Movimentos!$M$2:$M$501,$E81,Movimentos!$X$2:$X$501,"Pendente")&gt;0,"Revisar eventos","OK"))))))</f>
        <v/>
      </c>
      <c r="Q81" s="18">
        <f>IF($E81="","",COUNTIF(Movimentos!$M$2:$M$501,$E81))</f>
        <v/>
      </c>
      <c r="R81" s="18">
        <f>IF($E81="","",COUNTIFS(Movimentos!$M$2:$M$501,$E81,Movimentos!$G$2:$G$501,"RETORNO RECEBIDO"))</f>
        <v/>
      </c>
    </row>
    <row r="82">
      <c r="A82" s="14" t="n"/>
      <c r="B82" s="15" t="n"/>
      <c r="C82" s="14" t="n"/>
      <c r="D82" s="14" t="n"/>
      <c r="E82" s="16">
        <f>IF(COUNTA($A82:$D82)=0,"",IF(OR($A82="",$C82="",$D82=""),"",$A82&amp;"|"&amp;$C82&amp;"|"&amp;$D82))</f>
        <v/>
      </c>
      <c r="F82" s="16">
        <f>IF($E82="","",IFERROR(LOOKUP(2,1/((Movimentos!$M$2:$M$501=$E82)*(Movimentos!$G$2:$G$501="RECEBIMENTO")),Movimentos!$A$2:$A$501),""))</f>
        <v/>
      </c>
      <c r="G82" s="30">
        <f>IF($F82="","",IFERROR(INDEX(Movimentos!$B$2:$B$501,MATCH($F82,Movimentos!$A$2:$A$501,0)),""))</f>
        <v/>
      </c>
      <c r="H82" s="16">
        <f>IF($E82="","",IFERROR(LOOKUP(2,1/((Movimentos!$M$2:$M$501=$E82)*(Movimentos!$U$2:$U$501="Sim")),Movimentos!$A$2:$A$501),""))</f>
        <v/>
      </c>
      <c r="I82" s="30">
        <f>IF($H82="","",IFERROR(INDEX(Movimentos!$B$2:$B$501,MATCH($H82,Movimentos!$A$2:$A$501,0)),""))</f>
        <v/>
      </c>
      <c r="J82" s="16">
        <f>IF($H82="","",IFERROR(INDEX(Movimentos!$G$2:$G$501,MATCH($H82,Movimentos!$A$2:$A$501,0)),""))</f>
        <v/>
      </c>
      <c r="K82" s="16">
        <f>IF($H82="","",IFERROR(INDEX(Movimentos!$I$2:$I$501,MATCH($H82,Movimentos!$A$2:$A$501,0)),""))</f>
        <v/>
      </c>
      <c r="L82" s="16">
        <f>IF($K82="","",IFERROR(VLOOKUP($K82,Listas!$G$2:$I$31,3,FALSE),"Local não classificado"))</f>
        <v/>
      </c>
      <c r="M82" s="16">
        <f>IF($E82="","",IFERROR(LOOKUP(2,1/((Movimentos!$M$2:$M$501=$E82)*(Movimentos!$J$2:$J$501&lt;&gt;"")),Movimentos!$J$2:$J$501),""))</f>
        <v/>
      </c>
      <c r="N82" s="16">
        <f>IF($E82="","",IF(COUNTIFS(Movimentos!$M$2:$M$501,$E82,Movimentos!$G$2:$G$501,"RETORNO RECEBIDO")&gt;0,"Com retorno","Sem retorno"))</f>
        <v/>
      </c>
      <c r="O82" s="16">
        <f>IF($E82="","",IF($H82="","Sem histórico",IFERROR(VLOOKUP($J82,Listas!$A$2:$C$9,3,FALSE),"Movimento não mapeado")))</f>
        <v/>
      </c>
      <c r="P82" s="16">
        <f>IF(COUNTA($A82:$D82)=0,"",IF(OR($A82="",$B82="",$C82="",$D82=""),"Cadastro incompleto",IF(COUNTIF($E$2:$E$201,$E82)&gt;1,"Chave duplicada",IF($H82="","Sem histórico",IF($F82="","Entrada não localizada",IF(COUNTIFS(Movimentos!$M$2:$M$501,$E82,Movimentos!$X$2:$X$501,"Pendente")&gt;0,"Revisar eventos","OK"))))))</f>
        <v/>
      </c>
      <c r="Q82" s="18">
        <f>IF($E82="","",COUNTIF(Movimentos!$M$2:$M$501,$E82))</f>
        <v/>
      </c>
      <c r="R82" s="18">
        <f>IF($E82="","",COUNTIFS(Movimentos!$M$2:$M$501,$E82,Movimentos!$G$2:$G$501,"RETORNO RECEBIDO"))</f>
        <v/>
      </c>
    </row>
    <row r="83">
      <c r="A83" s="14" t="n"/>
      <c r="B83" s="15" t="n"/>
      <c r="C83" s="14" t="n"/>
      <c r="D83" s="14" t="n"/>
      <c r="E83" s="16">
        <f>IF(COUNTA($A83:$D83)=0,"",IF(OR($A83="",$C83="",$D83=""),"",$A83&amp;"|"&amp;$C83&amp;"|"&amp;$D83))</f>
        <v/>
      </c>
      <c r="F83" s="16">
        <f>IF($E83="","",IFERROR(LOOKUP(2,1/((Movimentos!$M$2:$M$501=$E83)*(Movimentos!$G$2:$G$501="RECEBIMENTO")),Movimentos!$A$2:$A$501),""))</f>
        <v/>
      </c>
      <c r="G83" s="30">
        <f>IF($F83="","",IFERROR(INDEX(Movimentos!$B$2:$B$501,MATCH($F83,Movimentos!$A$2:$A$501,0)),""))</f>
        <v/>
      </c>
      <c r="H83" s="16">
        <f>IF($E83="","",IFERROR(LOOKUP(2,1/((Movimentos!$M$2:$M$501=$E83)*(Movimentos!$U$2:$U$501="Sim")),Movimentos!$A$2:$A$501),""))</f>
        <v/>
      </c>
      <c r="I83" s="30">
        <f>IF($H83="","",IFERROR(INDEX(Movimentos!$B$2:$B$501,MATCH($H83,Movimentos!$A$2:$A$501,0)),""))</f>
        <v/>
      </c>
      <c r="J83" s="16">
        <f>IF($H83="","",IFERROR(INDEX(Movimentos!$G$2:$G$501,MATCH($H83,Movimentos!$A$2:$A$501,0)),""))</f>
        <v/>
      </c>
      <c r="K83" s="16">
        <f>IF($H83="","",IFERROR(INDEX(Movimentos!$I$2:$I$501,MATCH($H83,Movimentos!$A$2:$A$501,0)),""))</f>
        <v/>
      </c>
      <c r="L83" s="16">
        <f>IF($K83="","",IFERROR(VLOOKUP($K83,Listas!$G$2:$I$31,3,FALSE),"Local não classificado"))</f>
        <v/>
      </c>
      <c r="M83" s="16">
        <f>IF($E83="","",IFERROR(LOOKUP(2,1/((Movimentos!$M$2:$M$501=$E83)*(Movimentos!$J$2:$J$501&lt;&gt;"")),Movimentos!$J$2:$J$501),""))</f>
        <v/>
      </c>
      <c r="N83" s="16">
        <f>IF($E83="","",IF(COUNTIFS(Movimentos!$M$2:$M$501,$E83,Movimentos!$G$2:$G$501,"RETORNO RECEBIDO")&gt;0,"Com retorno","Sem retorno"))</f>
        <v/>
      </c>
      <c r="O83" s="16">
        <f>IF($E83="","",IF($H83="","Sem histórico",IFERROR(VLOOKUP($J83,Listas!$A$2:$C$9,3,FALSE),"Movimento não mapeado")))</f>
        <v/>
      </c>
      <c r="P83" s="16">
        <f>IF(COUNTA($A83:$D83)=0,"",IF(OR($A83="",$B83="",$C83="",$D83=""),"Cadastro incompleto",IF(COUNTIF($E$2:$E$201,$E83)&gt;1,"Chave duplicada",IF($H83="","Sem histórico",IF($F83="","Entrada não localizada",IF(COUNTIFS(Movimentos!$M$2:$M$501,$E83,Movimentos!$X$2:$X$501,"Pendente")&gt;0,"Revisar eventos","OK"))))))</f>
        <v/>
      </c>
      <c r="Q83" s="18">
        <f>IF($E83="","",COUNTIF(Movimentos!$M$2:$M$501,$E83))</f>
        <v/>
      </c>
      <c r="R83" s="18">
        <f>IF($E83="","",COUNTIFS(Movimentos!$M$2:$M$501,$E83,Movimentos!$G$2:$G$501,"RETORNO RECEBIDO"))</f>
        <v/>
      </c>
    </row>
    <row r="84">
      <c r="A84" s="14" t="n"/>
      <c r="B84" s="15" t="n"/>
      <c r="C84" s="14" t="n"/>
      <c r="D84" s="14" t="n"/>
      <c r="E84" s="16">
        <f>IF(COUNTA($A84:$D84)=0,"",IF(OR($A84="",$C84="",$D84=""),"",$A84&amp;"|"&amp;$C84&amp;"|"&amp;$D84))</f>
        <v/>
      </c>
      <c r="F84" s="16">
        <f>IF($E84="","",IFERROR(LOOKUP(2,1/((Movimentos!$M$2:$M$501=$E84)*(Movimentos!$G$2:$G$501="RECEBIMENTO")),Movimentos!$A$2:$A$501),""))</f>
        <v/>
      </c>
      <c r="G84" s="30">
        <f>IF($F84="","",IFERROR(INDEX(Movimentos!$B$2:$B$501,MATCH($F84,Movimentos!$A$2:$A$501,0)),""))</f>
        <v/>
      </c>
      <c r="H84" s="16">
        <f>IF($E84="","",IFERROR(LOOKUP(2,1/((Movimentos!$M$2:$M$501=$E84)*(Movimentos!$U$2:$U$501="Sim")),Movimentos!$A$2:$A$501),""))</f>
        <v/>
      </c>
      <c r="I84" s="30">
        <f>IF($H84="","",IFERROR(INDEX(Movimentos!$B$2:$B$501,MATCH($H84,Movimentos!$A$2:$A$501,0)),""))</f>
        <v/>
      </c>
      <c r="J84" s="16">
        <f>IF($H84="","",IFERROR(INDEX(Movimentos!$G$2:$G$501,MATCH($H84,Movimentos!$A$2:$A$501,0)),""))</f>
        <v/>
      </c>
      <c r="K84" s="16">
        <f>IF($H84="","",IFERROR(INDEX(Movimentos!$I$2:$I$501,MATCH($H84,Movimentos!$A$2:$A$501,0)),""))</f>
        <v/>
      </c>
      <c r="L84" s="16">
        <f>IF($K84="","",IFERROR(VLOOKUP($K84,Listas!$G$2:$I$31,3,FALSE),"Local não classificado"))</f>
        <v/>
      </c>
      <c r="M84" s="16">
        <f>IF($E84="","",IFERROR(LOOKUP(2,1/((Movimentos!$M$2:$M$501=$E84)*(Movimentos!$J$2:$J$501&lt;&gt;"")),Movimentos!$J$2:$J$501),""))</f>
        <v/>
      </c>
      <c r="N84" s="16">
        <f>IF($E84="","",IF(COUNTIFS(Movimentos!$M$2:$M$501,$E84,Movimentos!$G$2:$G$501,"RETORNO RECEBIDO")&gt;0,"Com retorno","Sem retorno"))</f>
        <v/>
      </c>
      <c r="O84" s="16">
        <f>IF($E84="","",IF($H84="","Sem histórico",IFERROR(VLOOKUP($J84,Listas!$A$2:$C$9,3,FALSE),"Movimento não mapeado")))</f>
        <v/>
      </c>
      <c r="P84" s="16">
        <f>IF(COUNTA($A84:$D84)=0,"",IF(OR($A84="",$B84="",$C84="",$D84=""),"Cadastro incompleto",IF(COUNTIF($E$2:$E$201,$E84)&gt;1,"Chave duplicada",IF($H84="","Sem histórico",IF($F84="","Entrada não localizada",IF(COUNTIFS(Movimentos!$M$2:$M$501,$E84,Movimentos!$X$2:$X$501,"Pendente")&gt;0,"Revisar eventos","OK"))))))</f>
        <v/>
      </c>
      <c r="Q84" s="18">
        <f>IF($E84="","",COUNTIF(Movimentos!$M$2:$M$501,$E84))</f>
        <v/>
      </c>
      <c r="R84" s="18">
        <f>IF($E84="","",COUNTIFS(Movimentos!$M$2:$M$501,$E84,Movimentos!$G$2:$G$501,"RETORNO RECEBIDO"))</f>
        <v/>
      </c>
    </row>
    <row r="85">
      <c r="A85" s="14" t="n"/>
      <c r="B85" s="15" t="n"/>
      <c r="C85" s="14" t="n"/>
      <c r="D85" s="14" t="n"/>
      <c r="E85" s="16">
        <f>IF(COUNTA($A85:$D85)=0,"",IF(OR($A85="",$C85="",$D85=""),"",$A85&amp;"|"&amp;$C85&amp;"|"&amp;$D85))</f>
        <v/>
      </c>
      <c r="F85" s="16">
        <f>IF($E85="","",IFERROR(LOOKUP(2,1/((Movimentos!$M$2:$M$501=$E85)*(Movimentos!$G$2:$G$501="RECEBIMENTO")),Movimentos!$A$2:$A$501),""))</f>
        <v/>
      </c>
      <c r="G85" s="30">
        <f>IF($F85="","",IFERROR(INDEX(Movimentos!$B$2:$B$501,MATCH($F85,Movimentos!$A$2:$A$501,0)),""))</f>
        <v/>
      </c>
      <c r="H85" s="16">
        <f>IF($E85="","",IFERROR(LOOKUP(2,1/((Movimentos!$M$2:$M$501=$E85)*(Movimentos!$U$2:$U$501="Sim")),Movimentos!$A$2:$A$501),""))</f>
        <v/>
      </c>
      <c r="I85" s="30">
        <f>IF($H85="","",IFERROR(INDEX(Movimentos!$B$2:$B$501,MATCH($H85,Movimentos!$A$2:$A$501,0)),""))</f>
        <v/>
      </c>
      <c r="J85" s="16">
        <f>IF($H85="","",IFERROR(INDEX(Movimentos!$G$2:$G$501,MATCH($H85,Movimentos!$A$2:$A$501,0)),""))</f>
        <v/>
      </c>
      <c r="K85" s="16">
        <f>IF($H85="","",IFERROR(INDEX(Movimentos!$I$2:$I$501,MATCH($H85,Movimentos!$A$2:$A$501,0)),""))</f>
        <v/>
      </c>
      <c r="L85" s="16">
        <f>IF($K85="","",IFERROR(VLOOKUP($K85,Listas!$G$2:$I$31,3,FALSE),"Local não classificado"))</f>
        <v/>
      </c>
      <c r="M85" s="16">
        <f>IF($E85="","",IFERROR(LOOKUP(2,1/((Movimentos!$M$2:$M$501=$E85)*(Movimentos!$J$2:$J$501&lt;&gt;"")),Movimentos!$J$2:$J$501),""))</f>
        <v/>
      </c>
      <c r="N85" s="16">
        <f>IF($E85="","",IF(COUNTIFS(Movimentos!$M$2:$M$501,$E85,Movimentos!$G$2:$G$501,"RETORNO RECEBIDO")&gt;0,"Com retorno","Sem retorno"))</f>
        <v/>
      </c>
      <c r="O85" s="16">
        <f>IF($E85="","",IF($H85="","Sem histórico",IFERROR(VLOOKUP($J85,Listas!$A$2:$C$9,3,FALSE),"Movimento não mapeado")))</f>
        <v/>
      </c>
      <c r="P85" s="16">
        <f>IF(COUNTA($A85:$D85)=0,"",IF(OR($A85="",$B85="",$C85="",$D85=""),"Cadastro incompleto",IF(COUNTIF($E$2:$E$201,$E85)&gt;1,"Chave duplicada",IF($H85="","Sem histórico",IF($F85="","Entrada não localizada",IF(COUNTIFS(Movimentos!$M$2:$M$501,$E85,Movimentos!$X$2:$X$501,"Pendente")&gt;0,"Revisar eventos","OK"))))))</f>
        <v/>
      </c>
      <c r="Q85" s="18">
        <f>IF($E85="","",COUNTIF(Movimentos!$M$2:$M$501,$E85))</f>
        <v/>
      </c>
      <c r="R85" s="18">
        <f>IF($E85="","",COUNTIFS(Movimentos!$M$2:$M$501,$E85,Movimentos!$G$2:$G$501,"RETORNO RECEBIDO"))</f>
        <v/>
      </c>
    </row>
    <row r="86">
      <c r="A86" s="14" t="n"/>
      <c r="B86" s="15" t="n"/>
      <c r="C86" s="14" t="n"/>
      <c r="D86" s="14" t="n"/>
      <c r="E86" s="16">
        <f>IF(COUNTA($A86:$D86)=0,"",IF(OR($A86="",$C86="",$D86=""),"",$A86&amp;"|"&amp;$C86&amp;"|"&amp;$D86))</f>
        <v/>
      </c>
      <c r="F86" s="16">
        <f>IF($E86="","",IFERROR(LOOKUP(2,1/((Movimentos!$M$2:$M$501=$E86)*(Movimentos!$G$2:$G$501="RECEBIMENTO")),Movimentos!$A$2:$A$501),""))</f>
        <v/>
      </c>
      <c r="G86" s="30">
        <f>IF($F86="","",IFERROR(INDEX(Movimentos!$B$2:$B$501,MATCH($F86,Movimentos!$A$2:$A$501,0)),""))</f>
        <v/>
      </c>
      <c r="H86" s="16">
        <f>IF($E86="","",IFERROR(LOOKUP(2,1/((Movimentos!$M$2:$M$501=$E86)*(Movimentos!$U$2:$U$501="Sim")),Movimentos!$A$2:$A$501),""))</f>
        <v/>
      </c>
      <c r="I86" s="30">
        <f>IF($H86="","",IFERROR(INDEX(Movimentos!$B$2:$B$501,MATCH($H86,Movimentos!$A$2:$A$501,0)),""))</f>
        <v/>
      </c>
      <c r="J86" s="16">
        <f>IF($H86="","",IFERROR(INDEX(Movimentos!$G$2:$G$501,MATCH($H86,Movimentos!$A$2:$A$501,0)),""))</f>
        <v/>
      </c>
      <c r="K86" s="16">
        <f>IF($H86="","",IFERROR(INDEX(Movimentos!$I$2:$I$501,MATCH($H86,Movimentos!$A$2:$A$501,0)),""))</f>
        <v/>
      </c>
      <c r="L86" s="16">
        <f>IF($K86="","",IFERROR(VLOOKUP($K86,Listas!$G$2:$I$31,3,FALSE),"Local não classificado"))</f>
        <v/>
      </c>
      <c r="M86" s="16">
        <f>IF($E86="","",IFERROR(LOOKUP(2,1/((Movimentos!$M$2:$M$501=$E86)*(Movimentos!$J$2:$J$501&lt;&gt;"")),Movimentos!$J$2:$J$501),""))</f>
        <v/>
      </c>
      <c r="N86" s="16">
        <f>IF($E86="","",IF(COUNTIFS(Movimentos!$M$2:$M$501,$E86,Movimentos!$G$2:$G$501,"RETORNO RECEBIDO")&gt;0,"Com retorno","Sem retorno"))</f>
        <v/>
      </c>
      <c r="O86" s="16">
        <f>IF($E86="","",IF($H86="","Sem histórico",IFERROR(VLOOKUP($J86,Listas!$A$2:$C$9,3,FALSE),"Movimento não mapeado")))</f>
        <v/>
      </c>
      <c r="P86" s="16">
        <f>IF(COUNTA($A86:$D86)=0,"",IF(OR($A86="",$B86="",$C86="",$D86=""),"Cadastro incompleto",IF(COUNTIF($E$2:$E$201,$E86)&gt;1,"Chave duplicada",IF($H86="","Sem histórico",IF($F86="","Entrada não localizada",IF(COUNTIFS(Movimentos!$M$2:$M$501,$E86,Movimentos!$X$2:$X$501,"Pendente")&gt;0,"Revisar eventos","OK"))))))</f>
        <v/>
      </c>
      <c r="Q86" s="18">
        <f>IF($E86="","",COUNTIF(Movimentos!$M$2:$M$501,$E86))</f>
        <v/>
      </c>
      <c r="R86" s="18">
        <f>IF($E86="","",COUNTIFS(Movimentos!$M$2:$M$501,$E86,Movimentos!$G$2:$G$501,"RETORNO RECEBIDO"))</f>
        <v/>
      </c>
    </row>
    <row r="87">
      <c r="A87" s="14" t="n"/>
      <c r="B87" s="15" t="n"/>
      <c r="C87" s="14" t="n"/>
      <c r="D87" s="14" t="n"/>
      <c r="E87" s="16">
        <f>IF(COUNTA($A87:$D87)=0,"",IF(OR($A87="",$C87="",$D87=""),"",$A87&amp;"|"&amp;$C87&amp;"|"&amp;$D87))</f>
        <v/>
      </c>
      <c r="F87" s="16">
        <f>IF($E87="","",IFERROR(LOOKUP(2,1/((Movimentos!$M$2:$M$501=$E87)*(Movimentos!$G$2:$G$501="RECEBIMENTO")),Movimentos!$A$2:$A$501),""))</f>
        <v/>
      </c>
      <c r="G87" s="30">
        <f>IF($F87="","",IFERROR(INDEX(Movimentos!$B$2:$B$501,MATCH($F87,Movimentos!$A$2:$A$501,0)),""))</f>
        <v/>
      </c>
      <c r="H87" s="16">
        <f>IF($E87="","",IFERROR(LOOKUP(2,1/((Movimentos!$M$2:$M$501=$E87)*(Movimentos!$U$2:$U$501="Sim")),Movimentos!$A$2:$A$501),""))</f>
        <v/>
      </c>
      <c r="I87" s="30">
        <f>IF($H87="","",IFERROR(INDEX(Movimentos!$B$2:$B$501,MATCH($H87,Movimentos!$A$2:$A$501,0)),""))</f>
        <v/>
      </c>
      <c r="J87" s="16">
        <f>IF($H87="","",IFERROR(INDEX(Movimentos!$G$2:$G$501,MATCH($H87,Movimentos!$A$2:$A$501,0)),""))</f>
        <v/>
      </c>
      <c r="K87" s="16">
        <f>IF($H87="","",IFERROR(INDEX(Movimentos!$I$2:$I$501,MATCH($H87,Movimentos!$A$2:$A$501,0)),""))</f>
        <v/>
      </c>
      <c r="L87" s="16">
        <f>IF($K87="","",IFERROR(VLOOKUP($K87,Listas!$G$2:$I$31,3,FALSE),"Local não classificado"))</f>
        <v/>
      </c>
      <c r="M87" s="16">
        <f>IF($E87="","",IFERROR(LOOKUP(2,1/((Movimentos!$M$2:$M$501=$E87)*(Movimentos!$J$2:$J$501&lt;&gt;"")),Movimentos!$J$2:$J$501),""))</f>
        <v/>
      </c>
      <c r="N87" s="16">
        <f>IF($E87="","",IF(COUNTIFS(Movimentos!$M$2:$M$501,$E87,Movimentos!$G$2:$G$501,"RETORNO RECEBIDO")&gt;0,"Com retorno","Sem retorno"))</f>
        <v/>
      </c>
      <c r="O87" s="16">
        <f>IF($E87="","",IF($H87="","Sem histórico",IFERROR(VLOOKUP($J87,Listas!$A$2:$C$9,3,FALSE),"Movimento não mapeado")))</f>
        <v/>
      </c>
      <c r="P87" s="16">
        <f>IF(COUNTA($A87:$D87)=0,"",IF(OR($A87="",$B87="",$C87="",$D87=""),"Cadastro incompleto",IF(COUNTIF($E$2:$E$201,$E87)&gt;1,"Chave duplicada",IF($H87="","Sem histórico",IF($F87="","Entrada não localizada",IF(COUNTIFS(Movimentos!$M$2:$M$501,$E87,Movimentos!$X$2:$X$501,"Pendente")&gt;0,"Revisar eventos","OK"))))))</f>
        <v/>
      </c>
      <c r="Q87" s="18">
        <f>IF($E87="","",COUNTIF(Movimentos!$M$2:$M$501,$E87))</f>
        <v/>
      </c>
      <c r="R87" s="18">
        <f>IF($E87="","",COUNTIFS(Movimentos!$M$2:$M$501,$E87,Movimentos!$G$2:$G$501,"RETORNO RECEBIDO"))</f>
        <v/>
      </c>
    </row>
    <row r="88">
      <c r="A88" s="14" t="n"/>
      <c r="B88" s="15" t="n"/>
      <c r="C88" s="14" t="n"/>
      <c r="D88" s="14" t="n"/>
      <c r="E88" s="16">
        <f>IF(COUNTA($A88:$D88)=0,"",IF(OR($A88="",$C88="",$D88=""),"",$A88&amp;"|"&amp;$C88&amp;"|"&amp;$D88))</f>
        <v/>
      </c>
      <c r="F88" s="16">
        <f>IF($E88="","",IFERROR(LOOKUP(2,1/((Movimentos!$M$2:$M$501=$E88)*(Movimentos!$G$2:$G$501="RECEBIMENTO")),Movimentos!$A$2:$A$501),""))</f>
        <v/>
      </c>
      <c r="G88" s="30">
        <f>IF($F88="","",IFERROR(INDEX(Movimentos!$B$2:$B$501,MATCH($F88,Movimentos!$A$2:$A$501,0)),""))</f>
        <v/>
      </c>
      <c r="H88" s="16">
        <f>IF($E88="","",IFERROR(LOOKUP(2,1/((Movimentos!$M$2:$M$501=$E88)*(Movimentos!$U$2:$U$501="Sim")),Movimentos!$A$2:$A$501),""))</f>
        <v/>
      </c>
      <c r="I88" s="30">
        <f>IF($H88="","",IFERROR(INDEX(Movimentos!$B$2:$B$501,MATCH($H88,Movimentos!$A$2:$A$501,0)),""))</f>
        <v/>
      </c>
      <c r="J88" s="16">
        <f>IF($H88="","",IFERROR(INDEX(Movimentos!$G$2:$G$501,MATCH($H88,Movimentos!$A$2:$A$501,0)),""))</f>
        <v/>
      </c>
      <c r="K88" s="16">
        <f>IF($H88="","",IFERROR(INDEX(Movimentos!$I$2:$I$501,MATCH($H88,Movimentos!$A$2:$A$501,0)),""))</f>
        <v/>
      </c>
      <c r="L88" s="16">
        <f>IF($K88="","",IFERROR(VLOOKUP($K88,Listas!$G$2:$I$31,3,FALSE),"Local não classificado"))</f>
        <v/>
      </c>
      <c r="M88" s="16">
        <f>IF($E88="","",IFERROR(LOOKUP(2,1/((Movimentos!$M$2:$M$501=$E88)*(Movimentos!$J$2:$J$501&lt;&gt;"")),Movimentos!$J$2:$J$501),""))</f>
        <v/>
      </c>
      <c r="N88" s="16">
        <f>IF($E88="","",IF(COUNTIFS(Movimentos!$M$2:$M$501,$E88,Movimentos!$G$2:$G$501,"RETORNO RECEBIDO")&gt;0,"Com retorno","Sem retorno"))</f>
        <v/>
      </c>
      <c r="O88" s="16">
        <f>IF($E88="","",IF($H88="","Sem histórico",IFERROR(VLOOKUP($J88,Listas!$A$2:$C$9,3,FALSE),"Movimento não mapeado")))</f>
        <v/>
      </c>
      <c r="P88" s="16">
        <f>IF(COUNTA($A88:$D88)=0,"",IF(OR($A88="",$B88="",$C88="",$D88=""),"Cadastro incompleto",IF(COUNTIF($E$2:$E$201,$E88)&gt;1,"Chave duplicada",IF($H88="","Sem histórico",IF($F88="","Entrada não localizada",IF(COUNTIFS(Movimentos!$M$2:$M$501,$E88,Movimentos!$X$2:$X$501,"Pendente")&gt;0,"Revisar eventos","OK"))))))</f>
        <v/>
      </c>
      <c r="Q88" s="18">
        <f>IF($E88="","",COUNTIF(Movimentos!$M$2:$M$501,$E88))</f>
        <v/>
      </c>
      <c r="R88" s="18">
        <f>IF($E88="","",COUNTIFS(Movimentos!$M$2:$M$501,$E88,Movimentos!$G$2:$G$501,"RETORNO RECEBIDO"))</f>
        <v/>
      </c>
    </row>
    <row r="89">
      <c r="A89" s="14" t="n"/>
      <c r="B89" s="15" t="n"/>
      <c r="C89" s="14" t="n"/>
      <c r="D89" s="14" t="n"/>
      <c r="E89" s="16">
        <f>IF(COUNTA($A89:$D89)=0,"",IF(OR($A89="",$C89="",$D89=""),"",$A89&amp;"|"&amp;$C89&amp;"|"&amp;$D89))</f>
        <v/>
      </c>
      <c r="F89" s="16">
        <f>IF($E89="","",IFERROR(LOOKUP(2,1/((Movimentos!$M$2:$M$501=$E89)*(Movimentos!$G$2:$G$501="RECEBIMENTO")),Movimentos!$A$2:$A$501),""))</f>
        <v/>
      </c>
      <c r="G89" s="30">
        <f>IF($F89="","",IFERROR(INDEX(Movimentos!$B$2:$B$501,MATCH($F89,Movimentos!$A$2:$A$501,0)),""))</f>
        <v/>
      </c>
      <c r="H89" s="16">
        <f>IF($E89="","",IFERROR(LOOKUP(2,1/((Movimentos!$M$2:$M$501=$E89)*(Movimentos!$U$2:$U$501="Sim")),Movimentos!$A$2:$A$501),""))</f>
        <v/>
      </c>
      <c r="I89" s="30">
        <f>IF($H89="","",IFERROR(INDEX(Movimentos!$B$2:$B$501,MATCH($H89,Movimentos!$A$2:$A$501,0)),""))</f>
        <v/>
      </c>
      <c r="J89" s="16">
        <f>IF($H89="","",IFERROR(INDEX(Movimentos!$G$2:$G$501,MATCH($H89,Movimentos!$A$2:$A$501,0)),""))</f>
        <v/>
      </c>
      <c r="K89" s="16">
        <f>IF($H89="","",IFERROR(INDEX(Movimentos!$I$2:$I$501,MATCH($H89,Movimentos!$A$2:$A$501,0)),""))</f>
        <v/>
      </c>
      <c r="L89" s="16">
        <f>IF($K89="","",IFERROR(VLOOKUP($K89,Listas!$G$2:$I$31,3,FALSE),"Local não classificado"))</f>
        <v/>
      </c>
      <c r="M89" s="16">
        <f>IF($E89="","",IFERROR(LOOKUP(2,1/((Movimentos!$M$2:$M$501=$E89)*(Movimentos!$J$2:$J$501&lt;&gt;"")),Movimentos!$J$2:$J$501),""))</f>
        <v/>
      </c>
      <c r="N89" s="16">
        <f>IF($E89="","",IF(COUNTIFS(Movimentos!$M$2:$M$501,$E89,Movimentos!$G$2:$G$501,"RETORNO RECEBIDO")&gt;0,"Com retorno","Sem retorno"))</f>
        <v/>
      </c>
      <c r="O89" s="16">
        <f>IF($E89="","",IF($H89="","Sem histórico",IFERROR(VLOOKUP($J89,Listas!$A$2:$C$9,3,FALSE),"Movimento não mapeado")))</f>
        <v/>
      </c>
      <c r="P89" s="16">
        <f>IF(COUNTA($A89:$D89)=0,"",IF(OR($A89="",$B89="",$C89="",$D89=""),"Cadastro incompleto",IF(COUNTIF($E$2:$E$201,$E89)&gt;1,"Chave duplicada",IF($H89="","Sem histórico",IF($F89="","Entrada não localizada",IF(COUNTIFS(Movimentos!$M$2:$M$501,$E89,Movimentos!$X$2:$X$501,"Pendente")&gt;0,"Revisar eventos","OK"))))))</f>
        <v/>
      </c>
      <c r="Q89" s="18">
        <f>IF($E89="","",COUNTIF(Movimentos!$M$2:$M$501,$E89))</f>
        <v/>
      </c>
      <c r="R89" s="18">
        <f>IF($E89="","",COUNTIFS(Movimentos!$M$2:$M$501,$E89,Movimentos!$G$2:$G$501,"RETORNO RECEBIDO"))</f>
        <v/>
      </c>
    </row>
    <row r="90">
      <c r="A90" s="14" t="n"/>
      <c r="B90" s="15" t="n"/>
      <c r="C90" s="14" t="n"/>
      <c r="D90" s="14" t="n"/>
      <c r="E90" s="16">
        <f>IF(COUNTA($A90:$D90)=0,"",IF(OR($A90="",$C90="",$D90=""),"",$A90&amp;"|"&amp;$C90&amp;"|"&amp;$D90))</f>
        <v/>
      </c>
      <c r="F90" s="16">
        <f>IF($E90="","",IFERROR(LOOKUP(2,1/((Movimentos!$M$2:$M$501=$E90)*(Movimentos!$G$2:$G$501="RECEBIMENTO")),Movimentos!$A$2:$A$501),""))</f>
        <v/>
      </c>
      <c r="G90" s="30">
        <f>IF($F90="","",IFERROR(INDEX(Movimentos!$B$2:$B$501,MATCH($F90,Movimentos!$A$2:$A$501,0)),""))</f>
        <v/>
      </c>
      <c r="H90" s="16">
        <f>IF($E90="","",IFERROR(LOOKUP(2,1/((Movimentos!$M$2:$M$501=$E90)*(Movimentos!$U$2:$U$501="Sim")),Movimentos!$A$2:$A$501),""))</f>
        <v/>
      </c>
      <c r="I90" s="30">
        <f>IF($H90="","",IFERROR(INDEX(Movimentos!$B$2:$B$501,MATCH($H90,Movimentos!$A$2:$A$501,0)),""))</f>
        <v/>
      </c>
      <c r="J90" s="16">
        <f>IF($H90="","",IFERROR(INDEX(Movimentos!$G$2:$G$501,MATCH($H90,Movimentos!$A$2:$A$501,0)),""))</f>
        <v/>
      </c>
      <c r="K90" s="16">
        <f>IF($H90="","",IFERROR(INDEX(Movimentos!$I$2:$I$501,MATCH($H90,Movimentos!$A$2:$A$501,0)),""))</f>
        <v/>
      </c>
      <c r="L90" s="16">
        <f>IF($K90="","",IFERROR(VLOOKUP($K90,Listas!$G$2:$I$31,3,FALSE),"Local não classificado"))</f>
        <v/>
      </c>
      <c r="M90" s="16">
        <f>IF($E90="","",IFERROR(LOOKUP(2,1/((Movimentos!$M$2:$M$501=$E90)*(Movimentos!$J$2:$J$501&lt;&gt;"")),Movimentos!$J$2:$J$501),""))</f>
        <v/>
      </c>
      <c r="N90" s="16">
        <f>IF($E90="","",IF(COUNTIFS(Movimentos!$M$2:$M$501,$E90,Movimentos!$G$2:$G$501,"RETORNO RECEBIDO")&gt;0,"Com retorno","Sem retorno"))</f>
        <v/>
      </c>
      <c r="O90" s="16">
        <f>IF($E90="","",IF($H90="","Sem histórico",IFERROR(VLOOKUP($J90,Listas!$A$2:$C$9,3,FALSE),"Movimento não mapeado")))</f>
        <v/>
      </c>
      <c r="P90" s="16">
        <f>IF(COUNTA($A90:$D90)=0,"",IF(OR($A90="",$B90="",$C90="",$D90=""),"Cadastro incompleto",IF(COUNTIF($E$2:$E$201,$E90)&gt;1,"Chave duplicada",IF($H90="","Sem histórico",IF($F90="","Entrada não localizada",IF(COUNTIFS(Movimentos!$M$2:$M$501,$E90,Movimentos!$X$2:$X$501,"Pendente")&gt;0,"Revisar eventos","OK"))))))</f>
        <v/>
      </c>
      <c r="Q90" s="18">
        <f>IF($E90="","",COUNTIF(Movimentos!$M$2:$M$501,$E90))</f>
        <v/>
      </c>
      <c r="R90" s="18">
        <f>IF($E90="","",COUNTIFS(Movimentos!$M$2:$M$501,$E90,Movimentos!$G$2:$G$501,"RETORNO RECEBIDO"))</f>
        <v/>
      </c>
    </row>
    <row r="91">
      <c r="A91" s="14" t="n"/>
      <c r="B91" s="15" t="n"/>
      <c r="C91" s="14" t="n"/>
      <c r="D91" s="14" t="n"/>
      <c r="E91" s="16">
        <f>IF(COUNTA($A91:$D91)=0,"",IF(OR($A91="",$C91="",$D91=""),"",$A91&amp;"|"&amp;$C91&amp;"|"&amp;$D91))</f>
        <v/>
      </c>
      <c r="F91" s="16">
        <f>IF($E91="","",IFERROR(LOOKUP(2,1/((Movimentos!$M$2:$M$501=$E91)*(Movimentos!$G$2:$G$501="RECEBIMENTO")),Movimentos!$A$2:$A$501),""))</f>
        <v/>
      </c>
      <c r="G91" s="30">
        <f>IF($F91="","",IFERROR(INDEX(Movimentos!$B$2:$B$501,MATCH($F91,Movimentos!$A$2:$A$501,0)),""))</f>
        <v/>
      </c>
      <c r="H91" s="16">
        <f>IF($E91="","",IFERROR(LOOKUP(2,1/((Movimentos!$M$2:$M$501=$E91)*(Movimentos!$U$2:$U$501="Sim")),Movimentos!$A$2:$A$501),""))</f>
        <v/>
      </c>
      <c r="I91" s="30">
        <f>IF($H91="","",IFERROR(INDEX(Movimentos!$B$2:$B$501,MATCH($H91,Movimentos!$A$2:$A$501,0)),""))</f>
        <v/>
      </c>
      <c r="J91" s="16">
        <f>IF($H91="","",IFERROR(INDEX(Movimentos!$G$2:$G$501,MATCH($H91,Movimentos!$A$2:$A$501,0)),""))</f>
        <v/>
      </c>
      <c r="K91" s="16">
        <f>IF($H91="","",IFERROR(INDEX(Movimentos!$I$2:$I$501,MATCH($H91,Movimentos!$A$2:$A$501,0)),""))</f>
        <v/>
      </c>
      <c r="L91" s="16">
        <f>IF($K91="","",IFERROR(VLOOKUP($K91,Listas!$G$2:$I$31,3,FALSE),"Local não classificado"))</f>
        <v/>
      </c>
      <c r="M91" s="16">
        <f>IF($E91="","",IFERROR(LOOKUP(2,1/((Movimentos!$M$2:$M$501=$E91)*(Movimentos!$J$2:$J$501&lt;&gt;"")),Movimentos!$J$2:$J$501),""))</f>
        <v/>
      </c>
      <c r="N91" s="16">
        <f>IF($E91="","",IF(COUNTIFS(Movimentos!$M$2:$M$501,$E91,Movimentos!$G$2:$G$501,"RETORNO RECEBIDO")&gt;0,"Com retorno","Sem retorno"))</f>
        <v/>
      </c>
      <c r="O91" s="16">
        <f>IF($E91="","",IF($H91="","Sem histórico",IFERROR(VLOOKUP($J91,Listas!$A$2:$C$9,3,FALSE),"Movimento não mapeado")))</f>
        <v/>
      </c>
      <c r="P91" s="16">
        <f>IF(COUNTA($A91:$D91)=0,"",IF(OR($A91="",$B91="",$C91="",$D91=""),"Cadastro incompleto",IF(COUNTIF($E$2:$E$201,$E91)&gt;1,"Chave duplicada",IF($H91="","Sem histórico",IF($F91="","Entrada não localizada",IF(COUNTIFS(Movimentos!$M$2:$M$501,$E91,Movimentos!$X$2:$X$501,"Pendente")&gt;0,"Revisar eventos","OK"))))))</f>
        <v/>
      </c>
      <c r="Q91" s="18">
        <f>IF($E91="","",COUNTIF(Movimentos!$M$2:$M$501,$E91))</f>
        <v/>
      </c>
      <c r="R91" s="18">
        <f>IF($E91="","",COUNTIFS(Movimentos!$M$2:$M$501,$E91,Movimentos!$G$2:$G$501,"RETORNO RECEBIDO"))</f>
        <v/>
      </c>
    </row>
    <row r="92">
      <c r="A92" s="14" t="n"/>
      <c r="B92" s="15" t="n"/>
      <c r="C92" s="14" t="n"/>
      <c r="D92" s="14" t="n"/>
      <c r="E92" s="16">
        <f>IF(COUNTA($A92:$D92)=0,"",IF(OR($A92="",$C92="",$D92=""),"",$A92&amp;"|"&amp;$C92&amp;"|"&amp;$D92))</f>
        <v/>
      </c>
      <c r="F92" s="16">
        <f>IF($E92="","",IFERROR(LOOKUP(2,1/((Movimentos!$M$2:$M$501=$E92)*(Movimentos!$G$2:$G$501="RECEBIMENTO")),Movimentos!$A$2:$A$501),""))</f>
        <v/>
      </c>
      <c r="G92" s="30">
        <f>IF($F92="","",IFERROR(INDEX(Movimentos!$B$2:$B$501,MATCH($F92,Movimentos!$A$2:$A$501,0)),""))</f>
        <v/>
      </c>
      <c r="H92" s="16">
        <f>IF($E92="","",IFERROR(LOOKUP(2,1/((Movimentos!$M$2:$M$501=$E92)*(Movimentos!$U$2:$U$501="Sim")),Movimentos!$A$2:$A$501),""))</f>
        <v/>
      </c>
      <c r="I92" s="30">
        <f>IF($H92="","",IFERROR(INDEX(Movimentos!$B$2:$B$501,MATCH($H92,Movimentos!$A$2:$A$501,0)),""))</f>
        <v/>
      </c>
      <c r="J92" s="16">
        <f>IF($H92="","",IFERROR(INDEX(Movimentos!$G$2:$G$501,MATCH($H92,Movimentos!$A$2:$A$501,0)),""))</f>
        <v/>
      </c>
      <c r="K92" s="16">
        <f>IF($H92="","",IFERROR(INDEX(Movimentos!$I$2:$I$501,MATCH($H92,Movimentos!$A$2:$A$501,0)),""))</f>
        <v/>
      </c>
      <c r="L92" s="16">
        <f>IF($K92="","",IFERROR(VLOOKUP($K92,Listas!$G$2:$I$31,3,FALSE),"Local não classificado"))</f>
        <v/>
      </c>
      <c r="M92" s="16">
        <f>IF($E92="","",IFERROR(LOOKUP(2,1/((Movimentos!$M$2:$M$501=$E92)*(Movimentos!$J$2:$J$501&lt;&gt;"")),Movimentos!$J$2:$J$501),""))</f>
        <v/>
      </c>
      <c r="N92" s="16">
        <f>IF($E92="","",IF(COUNTIFS(Movimentos!$M$2:$M$501,$E92,Movimentos!$G$2:$G$501,"RETORNO RECEBIDO")&gt;0,"Com retorno","Sem retorno"))</f>
        <v/>
      </c>
      <c r="O92" s="16">
        <f>IF($E92="","",IF($H92="","Sem histórico",IFERROR(VLOOKUP($J92,Listas!$A$2:$C$9,3,FALSE),"Movimento não mapeado")))</f>
        <v/>
      </c>
      <c r="P92" s="16">
        <f>IF(COUNTA($A92:$D92)=0,"",IF(OR($A92="",$B92="",$C92="",$D92=""),"Cadastro incompleto",IF(COUNTIF($E$2:$E$201,$E92)&gt;1,"Chave duplicada",IF($H92="","Sem histórico",IF($F92="","Entrada não localizada",IF(COUNTIFS(Movimentos!$M$2:$M$501,$E92,Movimentos!$X$2:$X$501,"Pendente")&gt;0,"Revisar eventos","OK"))))))</f>
        <v/>
      </c>
      <c r="Q92" s="18">
        <f>IF($E92="","",COUNTIF(Movimentos!$M$2:$M$501,$E92))</f>
        <v/>
      </c>
      <c r="R92" s="18">
        <f>IF($E92="","",COUNTIFS(Movimentos!$M$2:$M$501,$E92,Movimentos!$G$2:$G$501,"RETORNO RECEBIDO"))</f>
        <v/>
      </c>
    </row>
    <row r="93">
      <c r="A93" s="14" t="n"/>
      <c r="B93" s="15" t="n"/>
      <c r="C93" s="14" t="n"/>
      <c r="D93" s="14" t="n"/>
      <c r="E93" s="16">
        <f>IF(COUNTA($A93:$D93)=0,"",IF(OR($A93="",$C93="",$D93=""),"",$A93&amp;"|"&amp;$C93&amp;"|"&amp;$D93))</f>
        <v/>
      </c>
      <c r="F93" s="16">
        <f>IF($E93="","",IFERROR(LOOKUP(2,1/((Movimentos!$M$2:$M$501=$E93)*(Movimentos!$G$2:$G$501="RECEBIMENTO")),Movimentos!$A$2:$A$501),""))</f>
        <v/>
      </c>
      <c r="G93" s="30">
        <f>IF($F93="","",IFERROR(INDEX(Movimentos!$B$2:$B$501,MATCH($F93,Movimentos!$A$2:$A$501,0)),""))</f>
        <v/>
      </c>
      <c r="H93" s="16">
        <f>IF($E93="","",IFERROR(LOOKUP(2,1/((Movimentos!$M$2:$M$501=$E93)*(Movimentos!$U$2:$U$501="Sim")),Movimentos!$A$2:$A$501),""))</f>
        <v/>
      </c>
      <c r="I93" s="30">
        <f>IF($H93="","",IFERROR(INDEX(Movimentos!$B$2:$B$501,MATCH($H93,Movimentos!$A$2:$A$501,0)),""))</f>
        <v/>
      </c>
      <c r="J93" s="16">
        <f>IF($H93="","",IFERROR(INDEX(Movimentos!$G$2:$G$501,MATCH($H93,Movimentos!$A$2:$A$501,0)),""))</f>
        <v/>
      </c>
      <c r="K93" s="16">
        <f>IF($H93="","",IFERROR(INDEX(Movimentos!$I$2:$I$501,MATCH($H93,Movimentos!$A$2:$A$501,0)),""))</f>
        <v/>
      </c>
      <c r="L93" s="16">
        <f>IF($K93="","",IFERROR(VLOOKUP($K93,Listas!$G$2:$I$31,3,FALSE),"Local não classificado"))</f>
        <v/>
      </c>
      <c r="M93" s="16">
        <f>IF($E93="","",IFERROR(LOOKUP(2,1/((Movimentos!$M$2:$M$501=$E93)*(Movimentos!$J$2:$J$501&lt;&gt;"")),Movimentos!$J$2:$J$501),""))</f>
        <v/>
      </c>
      <c r="N93" s="16">
        <f>IF($E93="","",IF(COUNTIFS(Movimentos!$M$2:$M$501,$E93,Movimentos!$G$2:$G$501,"RETORNO RECEBIDO")&gt;0,"Com retorno","Sem retorno"))</f>
        <v/>
      </c>
      <c r="O93" s="16">
        <f>IF($E93="","",IF($H93="","Sem histórico",IFERROR(VLOOKUP($J93,Listas!$A$2:$C$9,3,FALSE),"Movimento não mapeado")))</f>
        <v/>
      </c>
      <c r="P93" s="16">
        <f>IF(COUNTA($A93:$D93)=0,"",IF(OR($A93="",$B93="",$C93="",$D93=""),"Cadastro incompleto",IF(COUNTIF($E$2:$E$201,$E93)&gt;1,"Chave duplicada",IF($H93="","Sem histórico",IF($F93="","Entrada não localizada",IF(COUNTIFS(Movimentos!$M$2:$M$501,$E93,Movimentos!$X$2:$X$501,"Pendente")&gt;0,"Revisar eventos","OK"))))))</f>
        <v/>
      </c>
      <c r="Q93" s="18">
        <f>IF($E93="","",COUNTIF(Movimentos!$M$2:$M$501,$E93))</f>
        <v/>
      </c>
      <c r="R93" s="18">
        <f>IF($E93="","",COUNTIFS(Movimentos!$M$2:$M$501,$E93,Movimentos!$G$2:$G$501,"RETORNO RECEBIDO"))</f>
        <v/>
      </c>
    </row>
    <row r="94">
      <c r="A94" s="14" t="n"/>
      <c r="B94" s="15" t="n"/>
      <c r="C94" s="14" t="n"/>
      <c r="D94" s="14" t="n"/>
      <c r="E94" s="16">
        <f>IF(COUNTA($A94:$D94)=0,"",IF(OR($A94="",$C94="",$D94=""),"",$A94&amp;"|"&amp;$C94&amp;"|"&amp;$D94))</f>
        <v/>
      </c>
      <c r="F94" s="16">
        <f>IF($E94="","",IFERROR(LOOKUP(2,1/((Movimentos!$M$2:$M$501=$E94)*(Movimentos!$G$2:$G$501="RECEBIMENTO")),Movimentos!$A$2:$A$501),""))</f>
        <v/>
      </c>
      <c r="G94" s="30">
        <f>IF($F94="","",IFERROR(INDEX(Movimentos!$B$2:$B$501,MATCH($F94,Movimentos!$A$2:$A$501,0)),""))</f>
        <v/>
      </c>
      <c r="H94" s="16">
        <f>IF($E94="","",IFERROR(LOOKUP(2,1/((Movimentos!$M$2:$M$501=$E94)*(Movimentos!$U$2:$U$501="Sim")),Movimentos!$A$2:$A$501),""))</f>
        <v/>
      </c>
      <c r="I94" s="30">
        <f>IF($H94="","",IFERROR(INDEX(Movimentos!$B$2:$B$501,MATCH($H94,Movimentos!$A$2:$A$501,0)),""))</f>
        <v/>
      </c>
      <c r="J94" s="16">
        <f>IF($H94="","",IFERROR(INDEX(Movimentos!$G$2:$G$501,MATCH($H94,Movimentos!$A$2:$A$501,0)),""))</f>
        <v/>
      </c>
      <c r="K94" s="16">
        <f>IF($H94="","",IFERROR(INDEX(Movimentos!$I$2:$I$501,MATCH($H94,Movimentos!$A$2:$A$501,0)),""))</f>
        <v/>
      </c>
      <c r="L94" s="16">
        <f>IF($K94="","",IFERROR(VLOOKUP($K94,Listas!$G$2:$I$31,3,FALSE),"Local não classificado"))</f>
        <v/>
      </c>
      <c r="M94" s="16">
        <f>IF($E94="","",IFERROR(LOOKUP(2,1/((Movimentos!$M$2:$M$501=$E94)*(Movimentos!$J$2:$J$501&lt;&gt;"")),Movimentos!$J$2:$J$501),""))</f>
        <v/>
      </c>
      <c r="N94" s="16">
        <f>IF($E94="","",IF(COUNTIFS(Movimentos!$M$2:$M$501,$E94,Movimentos!$G$2:$G$501,"RETORNO RECEBIDO")&gt;0,"Com retorno","Sem retorno"))</f>
        <v/>
      </c>
      <c r="O94" s="16">
        <f>IF($E94="","",IF($H94="","Sem histórico",IFERROR(VLOOKUP($J94,Listas!$A$2:$C$9,3,FALSE),"Movimento não mapeado")))</f>
        <v/>
      </c>
      <c r="P94" s="16">
        <f>IF(COUNTA($A94:$D94)=0,"",IF(OR($A94="",$B94="",$C94="",$D94=""),"Cadastro incompleto",IF(COUNTIF($E$2:$E$201,$E94)&gt;1,"Chave duplicada",IF($H94="","Sem histórico",IF($F94="","Entrada não localizada",IF(COUNTIFS(Movimentos!$M$2:$M$501,$E94,Movimentos!$X$2:$X$501,"Pendente")&gt;0,"Revisar eventos","OK"))))))</f>
        <v/>
      </c>
      <c r="Q94" s="18">
        <f>IF($E94="","",COUNTIF(Movimentos!$M$2:$M$501,$E94))</f>
        <v/>
      </c>
      <c r="R94" s="18">
        <f>IF($E94="","",COUNTIFS(Movimentos!$M$2:$M$501,$E94,Movimentos!$G$2:$G$501,"RETORNO RECEBIDO"))</f>
        <v/>
      </c>
    </row>
    <row r="95">
      <c r="A95" s="14" t="n"/>
      <c r="B95" s="15" t="n"/>
      <c r="C95" s="14" t="n"/>
      <c r="D95" s="14" t="n"/>
      <c r="E95" s="16">
        <f>IF(COUNTA($A95:$D95)=0,"",IF(OR($A95="",$C95="",$D95=""),"",$A95&amp;"|"&amp;$C95&amp;"|"&amp;$D95))</f>
        <v/>
      </c>
      <c r="F95" s="16">
        <f>IF($E95="","",IFERROR(LOOKUP(2,1/((Movimentos!$M$2:$M$501=$E95)*(Movimentos!$G$2:$G$501="RECEBIMENTO")),Movimentos!$A$2:$A$501),""))</f>
        <v/>
      </c>
      <c r="G95" s="30">
        <f>IF($F95="","",IFERROR(INDEX(Movimentos!$B$2:$B$501,MATCH($F95,Movimentos!$A$2:$A$501,0)),""))</f>
        <v/>
      </c>
      <c r="H95" s="16">
        <f>IF($E95="","",IFERROR(LOOKUP(2,1/((Movimentos!$M$2:$M$501=$E95)*(Movimentos!$U$2:$U$501="Sim")),Movimentos!$A$2:$A$501),""))</f>
        <v/>
      </c>
      <c r="I95" s="30">
        <f>IF($H95="","",IFERROR(INDEX(Movimentos!$B$2:$B$501,MATCH($H95,Movimentos!$A$2:$A$501,0)),""))</f>
        <v/>
      </c>
      <c r="J95" s="16">
        <f>IF($H95="","",IFERROR(INDEX(Movimentos!$G$2:$G$501,MATCH($H95,Movimentos!$A$2:$A$501,0)),""))</f>
        <v/>
      </c>
      <c r="K95" s="16">
        <f>IF($H95="","",IFERROR(INDEX(Movimentos!$I$2:$I$501,MATCH($H95,Movimentos!$A$2:$A$501,0)),""))</f>
        <v/>
      </c>
      <c r="L95" s="16">
        <f>IF($K95="","",IFERROR(VLOOKUP($K95,Listas!$G$2:$I$31,3,FALSE),"Local não classificado"))</f>
        <v/>
      </c>
      <c r="M95" s="16">
        <f>IF($E95="","",IFERROR(LOOKUP(2,1/((Movimentos!$M$2:$M$501=$E95)*(Movimentos!$J$2:$J$501&lt;&gt;"")),Movimentos!$J$2:$J$501),""))</f>
        <v/>
      </c>
      <c r="N95" s="16">
        <f>IF($E95="","",IF(COUNTIFS(Movimentos!$M$2:$M$501,$E95,Movimentos!$G$2:$G$501,"RETORNO RECEBIDO")&gt;0,"Com retorno","Sem retorno"))</f>
        <v/>
      </c>
      <c r="O95" s="16">
        <f>IF($E95="","",IF($H95="","Sem histórico",IFERROR(VLOOKUP($J95,Listas!$A$2:$C$9,3,FALSE),"Movimento não mapeado")))</f>
        <v/>
      </c>
      <c r="P95" s="16">
        <f>IF(COUNTA($A95:$D95)=0,"",IF(OR($A95="",$B95="",$C95="",$D95=""),"Cadastro incompleto",IF(COUNTIF($E$2:$E$201,$E95)&gt;1,"Chave duplicada",IF($H95="","Sem histórico",IF($F95="","Entrada não localizada",IF(COUNTIFS(Movimentos!$M$2:$M$501,$E95,Movimentos!$X$2:$X$501,"Pendente")&gt;0,"Revisar eventos","OK"))))))</f>
        <v/>
      </c>
      <c r="Q95" s="18">
        <f>IF($E95="","",COUNTIF(Movimentos!$M$2:$M$501,$E95))</f>
        <v/>
      </c>
      <c r="R95" s="18">
        <f>IF($E95="","",COUNTIFS(Movimentos!$M$2:$M$501,$E95,Movimentos!$G$2:$G$501,"RETORNO RECEBIDO"))</f>
        <v/>
      </c>
    </row>
    <row r="96">
      <c r="A96" s="14" t="n"/>
      <c r="B96" s="15" t="n"/>
      <c r="C96" s="14" t="n"/>
      <c r="D96" s="14" t="n"/>
      <c r="E96" s="16">
        <f>IF(COUNTA($A96:$D96)=0,"",IF(OR($A96="",$C96="",$D96=""),"",$A96&amp;"|"&amp;$C96&amp;"|"&amp;$D96))</f>
        <v/>
      </c>
      <c r="F96" s="16">
        <f>IF($E96="","",IFERROR(LOOKUP(2,1/((Movimentos!$M$2:$M$501=$E96)*(Movimentos!$G$2:$G$501="RECEBIMENTO")),Movimentos!$A$2:$A$501),""))</f>
        <v/>
      </c>
      <c r="G96" s="30">
        <f>IF($F96="","",IFERROR(INDEX(Movimentos!$B$2:$B$501,MATCH($F96,Movimentos!$A$2:$A$501,0)),""))</f>
        <v/>
      </c>
      <c r="H96" s="16">
        <f>IF($E96="","",IFERROR(LOOKUP(2,1/((Movimentos!$M$2:$M$501=$E96)*(Movimentos!$U$2:$U$501="Sim")),Movimentos!$A$2:$A$501),""))</f>
        <v/>
      </c>
      <c r="I96" s="30">
        <f>IF($H96="","",IFERROR(INDEX(Movimentos!$B$2:$B$501,MATCH($H96,Movimentos!$A$2:$A$501,0)),""))</f>
        <v/>
      </c>
      <c r="J96" s="16">
        <f>IF($H96="","",IFERROR(INDEX(Movimentos!$G$2:$G$501,MATCH($H96,Movimentos!$A$2:$A$501,0)),""))</f>
        <v/>
      </c>
      <c r="K96" s="16">
        <f>IF($H96="","",IFERROR(INDEX(Movimentos!$I$2:$I$501,MATCH($H96,Movimentos!$A$2:$A$501,0)),""))</f>
        <v/>
      </c>
      <c r="L96" s="16">
        <f>IF($K96="","",IFERROR(VLOOKUP($K96,Listas!$G$2:$I$31,3,FALSE),"Local não classificado"))</f>
        <v/>
      </c>
      <c r="M96" s="16">
        <f>IF($E96="","",IFERROR(LOOKUP(2,1/((Movimentos!$M$2:$M$501=$E96)*(Movimentos!$J$2:$J$501&lt;&gt;"")),Movimentos!$J$2:$J$501),""))</f>
        <v/>
      </c>
      <c r="N96" s="16">
        <f>IF($E96="","",IF(COUNTIFS(Movimentos!$M$2:$M$501,$E96,Movimentos!$G$2:$G$501,"RETORNO RECEBIDO")&gt;0,"Com retorno","Sem retorno"))</f>
        <v/>
      </c>
      <c r="O96" s="16">
        <f>IF($E96="","",IF($H96="","Sem histórico",IFERROR(VLOOKUP($J96,Listas!$A$2:$C$9,3,FALSE),"Movimento não mapeado")))</f>
        <v/>
      </c>
      <c r="P96" s="16">
        <f>IF(COUNTA($A96:$D96)=0,"",IF(OR($A96="",$B96="",$C96="",$D96=""),"Cadastro incompleto",IF(COUNTIF($E$2:$E$201,$E96)&gt;1,"Chave duplicada",IF($H96="","Sem histórico",IF($F96="","Entrada não localizada",IF(COUNTIFS(Movimentos!$M$2:$M$501,$E96,Movimentos!$X$2:$X$501,"Pendente")&gt;0,"Revisar eventos","OK"))))))</f>
        <v/>
      </c>
      <c r="Q96" s="18">
        <f>IF($E96="","",COUNTIF(Movimentos!$M$2:$M$501,$E96))</f>
        <v/>
      </c>
      <c r="R96" s="18">
        <f>IF($E96="","",COUNTIFS(Movimentos!$M$2:$M$501,$E96,Movimentos!$G$2:$G$501,"RETORNO RECEBIDO"))</f>
        <v/>
      </c>
    </row>
    <row r="97">
      <c r="A97" s="14" t="n"/>
      <c r="B97" s="15" t="n"/>
      <c r="C97" s="14" t="n"/>
      <c r="D97" s="14" t="n"/>
      <c r="E97" s="16">
        <f>IF(COUNTA($A97:$D97)=0,"",IF(OR($A97="",$C97="",$D97=""),"",$A97&amp;"|"&amp;$C97&amp;"|"&amp;$D97))</f>
        <v/>
      </c>
      <c r="F97" s="16">
        <f>IF($E97="","",IFERROR(LOOKUP(2,1/((Movimentos!$M$2:$M$501=$E97)*(Movimentos!$G$2:$G$501="RECEBIMENTO")),Movimentos!$A$2:$A$501),""))</f>
        <v/>
      </c>
      <c r="G97" s="30">
        <f>IF($F97="","",IFERROR(INDEX(Movimentos!$B$2:$B$501,MATCH($F97,Movimentos!$A$2:$A$501,0)),""))</f>
        <v/>
      </c>
      <c r="H97" s="16">
        <f>IF($E97="","",IFERROR(LOOKUP(2,1/((Movimentos!$M$2:$M$501=$E97)*(Movimentos!$U$2:$U$501="Sim")),Movimentos!$A$2:$A$501),""))</f>
        <v/>
      </c>
      <c r="I97" s="30">
        <f>IF($H97="","",IFERROR(INDEX(Movimentos!$B$2:$B$501,MATCH($H97,Movimentos!$A$2:$A$501,0)),""))</f>
        <v/>
      </c>
      <c r="J97" s="16">
        <f>IF($H97="","",IFERROR(INDEX(Movimentos!$G$2:$G$501,MATCH($H97,Movimentos!$A$2:$A$501,0)),""))</f>
        <v/>
      </c>
      <c r="K97" s="16">
        <f>IF($H97="","",IFERROR(INDEX(Movimentos!$I$2:$I$501,MATCH($H97,Movimentos!$A$2:$A$501,0)),""))</f>
        <v/>
      </c>
      <c r="L97" s="16">
        <f>IF($K97="","",IFERROR(VLOOKUP($K97,Listas!$G$2:$I$31,3,FALSE),"Local não classificado"))</f>
        <v/>
      </c>
      <c r="M97" s="16">
        <f>IF($E97="","",IFERROR(LOOKUP(2,1/((Movimentos!$M$2:$M$501=$E97)*(Movimentos!$J$2:$J$501&lt;&gt;"")),Movimentos!$J$2:$J$501),""))</f>
        <v/>
      </c>
      <c r="N97" s="16">
        <f>IF($E97="","",IF(COUNTIFS(Movimentos!$M$2:$M$501,$E97,Movimentos!$G$2:$G$501,"RETORNO RECEBIDO")&gt;0,"Com retorno","Sem retorno"))</f>
        <v/>
      </c>
      <c r="O97" s="16">
        <f>IF($E97="","",IF($H97="","Sem histórico",IFERROR(VLOOKUP($J97,Listas!$A$2:$C$9,3,FALSE),"Movimento não mapeado")))</f>
        <v/>
      </c>
      <c r="P97" s="16">
        <f>IF(COUNTA($A97:$D97)=0,"",IF(OR($A97="",$B97="",$C97="",$D97=""),"Cadastro incompleto",IF(COUNTIF($E$2:$E$201,$E97)&gt;1,"Chave duplicada",IF($H97="","Sem histórico",IF($F97="","Entrada não localizada",IF(COUNTIFS(Movimentos!$M$2:$M$501,$E97,Movimentos!$X$2:$X$501,"Pendente")&gt;0,"Revisar eventos","OK"))))))</f>
        <v/>
      </c>
      <c r="Q97" s="18">
        <f>IF($E97="","",COUNTIF(Movimentos!$M$2:$M$501,$E97))</f>
        <v/>
      </c>
      <c r="R97" s="18">
        <f>IF($E97="","",COUNTIFS(Movimentos!$M$2:$M$501,$E97,Movimentos!$G$2:$G$501,"RETORNO RECEBIDO"))</f>
        <v/>
      </c>
    </row>
    <row r="98">
      <c r="A98" s="14" t="n"/>
      <c r="B98" s="15" t="n"/>
      <c r="C98" s="14" t="n"/>
      <c r="D98" s="14" t="n"/>
      <c r="E98" s="16">
        <f>IF(COUNTA($A98:$D98)=0,"",IF(OR($A98="",$C98="",$D98=""),"",$A98&amp;"|"&amp;$C98&amp;"|"&amp;$D98))</f>
        <v/>
      </c>
      <c r="F98" s="16">
        <f>IF($E98="","",IFERROR(LOOKUP(2,1/((Movimentos!$M$2:$M$501=$E98)*(Movimentos!$G$2:$G$501="RECEBIMENTO")),Movimentos!$A$2:$A$501),""))</f>
        <v/>
      </c>
      <c r="G98" s="30">
        <f>IF($F98="","",IFERROR(INDEX(Movimentos!$B$2:$B$501,MATCH($F98,Movimentos!$A$2:$A$501,0)),""))</f>
        <v/>
      </c>
      <c r="H98" s="16">
        <f>IF($E98="","",IFERROR(LOOKUP(2,1/((Movimentos!$M$2:$M$501=$E98)*(Movimentos!$U$2:$U$501="Sim")),Movimentos!$A$2:$A$501),""))</f>
        <v/>
      </c>
      <c r="I98" s="30">
        <f>IF($H98="","",IFERROR(INDEX(Movimentos!$B$2:$B$501,MATCH($H98,Movimentos!$A$2:$A$501,0)),""))</f>
        <v/>
      </c>
      <c r="J98" s="16">
        <f>IF($H98="","",IFERROR(INDEX(Movimentos!$G$2:$G$501,MATCH($H98,Movimentos!$A$2:$A$501,0)),""))</f>
        <v/>
      </c>
      <c r="K98" s="16">
        <f>IF($H98="","",IFERROR(INDEX(Movimentos!$I$2:$I$501,MATCH($H98,Movimentos!$A$2:$A$501,0)),""))</f>
        <v/>
      </c>
      <c r="L98" s="16">
        <f>IF($K98="","",IFERROR(VLOOKUP($K98,Listas!$G$2:$I$31,3,FALSE),"Local não classificado"))</f>
        <v/>
      </c>
      <c r="M98" s="16">
        <f>IF($E98="","",IFERROR(LOOKUP(2,1/((Movimentos!$M$2:$M$501=$E98)*(Movimentos!$J$2:$J$501&lt;&gt;"")),Movimentos!$J$2:$J$501),""))</f>
        <v/>
      </c>
      <c r="N98" s="16">
        <f>IF($E98="","",IF(COUNTIFS(Movimentos!$M$2:$M$501,$E98,Movimentos!$G$2:$G$501,"RETORNO RECEBIDO")&gt;0,"Com retorno","Sem retorno"))</f>
        <v/>
      </c>
      <c r="O98" s="16">
        <f>IF($E98="","",IF($H98="","Sem histórico",IFERROR(VLOOKUP($J98,Listas!$A$2:$C$9,3,FALSE),"Movimento não mapeado")))</f>
        <v/>
      </c>
      <c r="P98" s="16">
        <f>IF(COUNTA($A98:$D98)=0,"",IF(OR($A98="",$B98="",$C98="",$D98=""),"Cadastro incompleto",IF(COUNTIF($E$2:$E$201,$E98)&gt;1,"Chave duplicada",IF($H98="","Sem histórico",IF($F98="","Entrada não localizada",IF(COUNTIFS(Movimentos!$M$2:$M$501,$E98,Movimentos!$X$2:$X$501,"Pendente")&gt;0,"Revisar eventos","OK"))))))</f>
        <v/>
      </c>
      <c r="Q98" s="18">
        <f>IF($E98="","",COUNTIF(Movimentos!$M$2:$M$501,$E98))</f>
        <v/>
      </c>
      <c r="R98" s="18">
        <f>IF($E98="","",COUNTIFS(Movimentos!$M$2:$M$501,$E98,Movimentos!$G$2:$G$501,"RETORNO RECEBIDO"))</f>
        <v/>
      </c>
    </row>
    <row r="99">
      <c r="A99" s="14" t="n"/>
      <c r="B99" s="15" t="n"/>
      <c r="C99" s="14" t="n"/>
      <c r="D99" s="14" t="n"/>
      <c r="E99" s="16">
        <f>IF(COUNTA($A99:$D99)=0,"",IF(OR($A99="",$C99="",$D99=""),"",$A99&amp;"|"&amp;$C99&amp;"|"&amp;$D99))</f>
        <v/>
      </c>
      <c r="F99" s="16">
        <f>IF($E99="","",IFERROR(LOOKUP(2,1/((Movimentos!$M$2:$M$501=$E99)*(Movimentos!$G$2:$G$501="RECEBIMENTO")),Movimentos!$A$2:$A$501),""))</f>
        <v/>
      </c>
      <c r="G99" s="30">
        <f>IF($F99="","",IFERROR(INDEX(Movimentos!$B$2:$B$501,MATCH($F99,Movimentos!$A$2:$A$501,0)),""))</f>
        <v/>
      </c>
      <c r="H99" s="16">
        <f>IF($E99="","",IFERROR(LOOKUP(2,1/((Movimentos!$M$2:$M$501=$E99)*(Movimentos!$U$2:$U$501="Sim")),Movimentos!$A$2:$A$501),""))</f>
        <v/>
      </c>
      <c r="I99" s="30">
        <f>IF($H99="","",IFERROR(INDEX(Movimentos!$B$2:$B$501,MATCH($H99,Movimentos!$A$2:$A$501,0)),""))</f>
        <v/>
      </c>
      <c r="J99" s="16">
        <f>IF($H99="","",IFERROR(INDEX(Movimentos!$G$2:$G$501,MATCH($H99,Movimentos!$A$2:$A$501,0)),""))</f>
        <v/>
      </c>
      <c r="K99" s="16">
        <f>IF($H99="","",IFERROR(INDEX(Movimentos!$I$2:$I$501,MATCH($H99,Movimentos!$A$2:$A$501,0)),""))</f>
        <v/>
      </c>
      <c r="L99" s="16">
        <f>IF($K99="","",IFERROR(VLOOKUP($K99,Listas!$G$2:$I$31,3,FALSE),"Local não classificado"))</f>
        <v/>
      </c>
      <c r="M99" s="16">
        <f>IF($E99="","",IFERROR(LOOKUP(2,1/((Movimentos!$M$2:$M$501=$E99)*(Movimentos!$J$2:$J$501&lt;&gt;"")),Movimentos!$J$2:$J$501),""))</f>
        <v/>
      </c>
      <c r="N99" s="16">
        <f>IF($E99="","",IF(COUNTIFS(Movimentos!$M$2:$M$501,$E99,Movimentos!$G$2:$G$501,"RETORNO RECEBIDO")&gt;0,"Com retorno","Sem retorno"))</f>
        <v/>
      </c>
      <c r="O99" s="16">
        <f>IF($E99="","",IF($H99="","Sem histórico",IFERROR(VLOOKUP($J99,Listas!$A$2:$C$9,3,FALSE),"Movimento não mapeado")))</f>
        <v/>
      </c>
      <c r="P99" s="16">
        <f>IF(COUNTA($A99:$D99)=0,"",IF(OR($A99="",$B99="",$C99="",$D99=""),"Cadastro incompleto",IF(COUNTIF($E$2:$E$201,$E99)&gt;1,"Chave duplicada",IF($H99="","Sem histórico",IF($F99="","Entrada não localizada",IF(COUNTIFS(Movimentos!$M$2:$M$501,$E99,Movimentos!$X$2:$X$501,"Pendente")&gt;0,"Revisar eventos","OK"))))))</f>
        <v/>
      </c>
      <c r="Q99" s="18">
        <f>IF($E99="","",COUNTIF(Movimentos!$M$2:$M$501,$E99))</f>
        <v/>
      </c>
      <c r="R99" s="18">
        <f>IF($E99="","",COUNTIFS(Movimentos!$M$2:$M$501,$E99,Movimentos!$G$2:$G$501,"RETORNO RECEBIDO"))</f>
        <v/>
      </c>
    </row>
    <row r="100">
      <c r="A100" s="14" t="n"/>
      <c r="B100" s="15" t="n"/>
      <c r="C100" s="14" t="n"/>
      <c r="D100" s="14" t="n"/>
      <c r="E100" s="16">
        <f>IF(COUNTA($A100:$D100)=0,"",IF(OR($A100="",$C100="",$D100=""),"",$A100&amp;"|"&amp;$C100&amp;"|"&amp;$D100))</f>
        <v/>
      </c>
      <c r="F100" s="16">
        <f>IF($E100="","",IFERROR(LOOKUP(2,1/((Movimentos!$M$2:$M$501=$E100)*(Movimentos!$G$2:$G$501="RECEBIMENTO")),Movimentos!$A$2:$A$501),""))</f>
        <v/>
      </c>
      <c r="G100" s="30">
        <f>IF($F100="","",IFERROR(INDEX(Movimentos!$B$2:$B$501,MATCH($F100,Movimentos!$A$2:$A$501,0)),""))</f>
        <v/>
      </c>
      <c r="H100" s="16">
        <f>IF($E100="","",IFERROR(LOOKUP(2,1/((Movimentos!$M$2:$M$501=$E100)*(Movimentos!$U$2:$U$501="Sim")),Movimentos!$A$2:$A$501),""))</f>
        <v/>
      </c>
      <c r="I100" s="30">
        <f>IF($H100="","",IFERROR(INDEX(Movimentos!$B$2:$B$501,MATCH($H100,Movimentos!$A$2:$A$501,0)),""))</f>
        <v/>
      </c>
      <c r="J100" s="16">
        <f>IF($H100="","",IFERROR(INDEX(Movimentos!$G$2:$G$501,MATCH($H100,Movimentos!$A$2:$A$501,0)),""))</f>
        <v/>
      </c>
      <c r="K100" s="16">
        <f>IF($H100="","",IFERROR(INDEX(Movimentos!$I$2:$I$501,MATCH($H100,Movimentos!$A$2:$A$501,0)),""))</f>
        <v/>
      </c>
      <c r="L100" s="16">
        <f>IF($K100="","",IFERROR(VLOOKUP($K100,Listas!$G$2:$I$31,3,FALSE),"Local não classificado"))</f>
        <v/>
      </c>
      <c r="M100" s="16">
        <f>IF($E100="","",IFERROR(LOOKUP(2,1/((Movimentos!$M$2:$M$501=$E100)*(Movimentos!$J$2:$J$501&lt;&gt;"")),Movimentos!$J$2:$J$501),""))</f>
        <v/>
      </c>
      <c r="N100" s="16">
        <f>IF($E100="","",IF(COUNTIFS(Movimentos!$M$2:$M$501,$E100,Movimentos!$G$2:$G$501,"RETORNO RECEBIDO")&gt;0,"Com retorno","Sem retorno"))</f>
        <v/>
      </c>
      <c r="O100" s="16">
        <f>IF($E100="","",IF($H100="","Sem histórico",IFERROR(VLOOKUP($J100,Listas!$A$2:$C$9,3,FALSE),"Movimento não mapeado")))</f>
        <v/>
      </c>
      <c r="P100" s="16">
        <f>IF(COUNTA($A100:$D100)=0,"",IF(OR($A100="",$B100="",$C100="",$D100=""),"Cadastro incompleto",IF(COUNTIF($E$2:$E$201,$E100)&gt;1,"Chave duplicada",IF($H100="","Sem histórico",IF($F100="","Entrada não localizada",IF(COUNTIFS(Movimentos!$M$2:$M$501,$E100,Movimentos!$X$2:$X$501,"Pendente")&gt;0,"Revisar eventos","OK"))))))</f>
        <v/>
      </c>
      <c r="Q100" s="18">
        <f>IF($E100="","",COUNTIF(Movimentos!$M$2:$M$501,$E100))</f>
        <v/>
      </c>
      <c r="R100" s="18">
        <f>IF($E100="","",COUNTIFS(Movimentos!$M$2:$M$501,$E100,Movimentos!$G$2:$G$501,"RETORNO RECEBIDO"))</f>
        <v/>
      </c>
    </row>
    <row r="101">
      <c r="A101" s="14" t="n"/>
      <c r="B101" s="15" t="n"/>
      <c r="C101" s="14" t="n"/>
      <c r="D101" s="14" t="n"/>
      <c r="E101" s="16">
        <f>IF(COUNTA($A101:$D101)=0,"",IF(OR($A101="",$C101="",$D101=""),"",$A101&amp;"|"&amp;$C101&amp;"|"&amp;$D101))</f>
        <v/>
      </c>
      <c r="F101" s="16">
        <f>IF($E101="","",IFERROR(LOOKUP(2,1/((Movimentos!$M$2:$M$501=$E101)*(Movimentos!$G$2:$G$501="RECEBIMENTO")),Movimentos!$A$2:$A$501),""))</f>
        <v/>
      </c>
      <c r="G101" s="30">
        <f>IF($F101="","",IFERROR(INDEX(Movimentos!$B$2:$B$501,MATCH($F101,Movimentos!$A$2:$A$501,0)),""))</f>
        <v/>
      </c>
      <c r="H101" s="16">
        <f>IF($E101="","",IFERROR(LOOKUP(2,1/((Movimentos!$M$2:$M$501=$E101)*(Movimentos!$U$2:$U$501="Sim")),Movimentos!$A$2:$A$501),""))</f>
        <v/>
      </c>
      <c r="I101" s="30">
        <f>IF($H101="","",IFERROR(INDEX(Movimentos!$B$2:$B$501,MATCH($H101,Movimentos!$A$2:$A$501,0)),""))</f>
        <v/>
      </c>
      <c r="J101" s="16">
        <f>IF($H101="","",IFERROR(INDEX(Movimentos!$G$2:$G$501,MATCH($H101,Movimentos!$A$2:$A$501,0)),""))</f>
        <v/>
      </c>
      <c r="K101" s="16">
        <f>IF($H101="","",IFERROR(INDEX(Movimentos!$I$2:$I$501,MATCH($H101,Movimentos!$A$2:$A$501,0)),""))</f>
        <v/>
      </c>
      <c r="L101" s="16">
        <f>IF($K101="","",IFERROR(VLOOKUP($K101,Listas!$G$2:$I$31,3,FALSE),"Local não classificado"))</f>
        <v/>
      </c>
      <c r="M101" s="16">
        <f>IF($E101="","",IFERROR(LOOKUP(2,1/((Movimentos!$M$2:$M$501=$E101)*(Movimentos!$J$2:$J$501&lt;&gt;"")),Movimentos!$J$2:$J$501),""))</f>
        <v/>
      </c>
      <c r="N101" s="16">
        <f>IF($E101="","",IF(COUNTIFS(Movimentos!$M$2:$M$501,$E101,Movimentos!$G$2:$G$501,"RETORNO RECEBIDO")&gt;0,"Com retorno","Sem retorno"))</f>
        <v/>
      </c>
      <c r="O101" s="16">
        <f>IF($E101="","",IF($H101="","Sem histórico",IFERROR(VLOOKUP($J101,Listas!$A$2:$C$9,3,FALSE),"Movimento não mapeado")))</f>
        <v/>
      </c>
      <c r="P101" s="16">
        <f>IF(COUNTA($A101:$D101)=0,"",IF(OR($A101="",$B101="",$C101="",$D101=""),"Cadastro incompleto",IF(COUNTIF($E$2:$E$201,$E101)&gt;1,"Chave duplicada",IF($H101="","Sem histórico",IF($F101="","Entrada não localizada",IF(COUNTIFS(Movimentos!$M$2:$M$501,$E101,Movimentos!$X$2:$X$501,"Pendente")&gt;0,"Revisar eventos","OK"))))))</f>
        <v/>
      </c>
      <c r="Q101" s="18">
        <f>IF($E101="","",COUNTIF(Movimentos!$M$2:$M$501,$E101))</f>
        <v/>
      </c>
      <c r="R101" s="18">
        <f>IF($E101="","",COUNTIFS(Movimentos!$M$2:$M$501,$E101,Movimentos!$G$2:$G$501,"RETORNO RECEBIDO"))</f>
        <v/>
      </c>
    </row>
    <row r="102">
      <c r="A102" s="14" t="n"/>
      <c r="B102" s="15" t="n"/>
      <c r="C102" s="14" t="n"/>
      <c r="D102" s="14" t="n"/>
      <c r="E102" s="16">
        <f>IF(COUNTA($A102:$D102)=0,"",IF(OR($A102="",$C102="",$D102=""),"",$A102&amp;"|"&amp;$C102&amp;"|"&amp;$D102))</f>
        <v/>
      </c>
      <c r="F102" s="16">
        <f>IF($E102="","",IFERROR(LOOKUP(2,1/((Movimentos!$M$2:$M$501=$E102)*(Movimentos!$G$2:$G$501="RECEBIMENTO")),Movimentos!$A$2:$A$501),""))</f>
        <v/>
      </c>
      <c r="G102" s="30">
        <f>IF($F102="","",IFERROR(INDEX(Movimentos!$B$2:$B$501,MATCH($F102,Movimentos!$A$2:$A$501,0)),""))</f>
        <v/>
      </c>
      <c r="H102" s="16">
        <f>IF($E102="","",IFERROR(LOOKUP(2,1/((Movimentos!$M$2:$M$501=$E102)*(Movimentos!$U$2:$U$501="Sim")),Movimentos!$A$2:$A$501),""))</f>
        <v/>
      </c>
      <c r="I102" s="30">
        <f>IF($H102="","",IFERROR(INDEX(Movimentos!$B$2:$B$501,MATCH($H102,Movimentos!$A$2:$A$501,0)),""))</f>
        <v/>
      </c>
      <c r="J102" s="16">
        <f>IF($H102="","",IFERROR(INDEX(Movimentos!$G$2:$G$501,MATCH($H102,Movimentos!$A$2:$A$501,0)),""))</f>
        <v/>
      </c>
      <c r="K102" s="16">
        <f>IF($H102="","",IFERROR(INDEX(Movimentos!$I$2:$I$501,MATCH($H102,Movimentos!$A$2:$A$501,0)),""))</f>
        <v/>
      </c>
      <c r="L102" s="16">
        <f>IF($K102="","",IFERROR(VLOOKUP($K102,Listas!$G$2:$I$31,3,FALSE),"Local não classificado"))</f>
        <v/>
      </c>
      <c r="M102" s="16">
        <f>IF($E102="","",IFERROR(LOOKUP(2,1/((Movimentos!$M$2:$M$501=$E102)*(Movimentos!$J$2:$J$501&lt;&gt;"")),Movimentos!$J$2:$J$501),""))</f>
        <v/>
      </c>
      <c r="N102" s="16">
        <f>IF($E102="","",IF(COUNTIFS(Movimentos!$M$2:$M$501,$E102,Movimentos!$G$2:$G$501,"RETORNO RECEBIDO")&gt;0,"Com retorno","Sem retorno"))</f>
        <v/>
      </c>
      <c r="O102" s="16">
        <f>IF($E102="","",IF($H102="","Sem histórico",IFERROR(VLOOKUP($J102,Listas!$A$2:$C$9,3,FALSE),"Movimento não mapeado")))</f>
        <v/>
      </c>
      <c r="P102" s="16">
        <f>IF(COUNTA($A102:$D102)=0,"",IF(OR($A102="",$B102="",$C102="",$D102=""),"Cadastro incompleto",IF(COUNTIF($E$2:$E$201,$E102)&gt;1,"Chave duplicada",IF($H102="","Sem histórico",IF($F102="","Entrada não localizada",IF(COUNTIFS(Movimentos!$M$2:$M$501,$E102,Movimentos!$X$2:$X$501,"Pendente")&gt;0,"Revisar eventos","OK"))))))</f>
        <v/>
      </c>
      <c r="Q102" s="18">
        <f>IF($E102="","",COUNTIF(Movimentos!$M$2:$M$501,$E102))</f>
        <v/>
      </c>
      <c r="R102" s="18">
        <f>IF($E102="","",COUNTIFS(Movimentos!$M$2:$M$501,$E102,Movimentos!$G$2:$G$501,"RETORNO RECEBIDO"))</f>
        <v/>
      </c>
    </row>
    <row r="103">
      <c r="A103" s="14" t="n"/>
      <c r="B103" s="15" t="n"/>
      <c r="C103" s="14" t="n"/>
      <c r="D103" s="14" t="n"/>
      <c r="E103" s="16">
        <f>IF(COUNTA($A103:$D103)=0,"",IF(OR($A103="",$C103="",$D103=""),"",$A103&amp;"|"&amp;$C103&amp;"|"&amp;$D103))</f>
        <v/>
      </c>
      <c r="F103" s="16">
        <f>IF($E103="","",IFERROR(LOOKUP(2,1/((Movimentos!$M$2:$M$501=$E103)*(Movimentos!$G$2:$G$501="RECEBIMENTO")),Movimentos!$A$2:$A$501),""))</f>
        <v/>
      </c>
      <c r="G103" s="30">
        <f>IF($F103="","",IFERROR(INDEX(Movimentos!$B$2:$B$501,MATCH($F103,Movimentos!$A$2:$A$501,0)),""))</f>
        <v/>
      </c>
      <c r="H103" s="16">
        <f>IF($E103="","",IFERROR(LOOKUP(2,1/((Movimentos!$M$2:$M$501=$E103)*(Movimentos!$U$2:$U$501="Sim")),Movimentos!$A$2:$A$501),""))</f>
        <v/>
      </c>
      <c r="I103" s="30">
        <f>IF($H103="","",IFERROR(INDEX(Movimentos!$B$2:$B$501,MATCH($H103,Movimentos!$A$2:$A$501,0)),""))</f>
        <v/>
      </c>
      <c r="J103" s="16">
        <f>IF($H103="","",IFERROR(INDEX(Movimentos!$G$2:$G$501,MATCH($H103,Movimentos!$A$2:$A$501,0)),""))</f>
        <v/>
      </c>
      <c r="K103" s="16">
        <f>IF($H103="","",IFERROR(INDEX(Movimentos!$I$2:$I$501,MATCH($H103,Movimentos!$A$2:$A$501,0)),""))</f>
        <v/>
      </c>
      <c r="L103" s="16">
        <f>IF($K103="","",IFERROR(VLOOKUP($K103,Listas!$G$2:$I$31,3,FALSE),"Local não classificado"))</f>
        <v/>
      </c>
      <c r="M103" s="16">
        <f>IF($E103="","",IFERROR(LOOKUP(2,1/((Movimentos!$M$2:$M$501=$E103)*(Movimentos!$J$2:$J$501&lt;&gt;"")),Movimentos!$J$2:$J$501),""))</f>
        <v/>
      </c>
      <c r="N103" s="16">
        <f>IF($E103="","",IF(COUNTIFS(Movimentos!$M$2:$M$501,$E103,Movimentos!$G$2:$G$501,"RETORNO RECEBIDO")&gt;0,"Com retorno","Sem retorno"))</f>
        <v/>
      </c>
      <c r="O103" s="16">
        <f>IF($E103="","",IF($H103="","Sem histórico",IFERROR(VLOOKUP($J103,Listas!$A$2:$C$9,3,FALSE),"Movimento não mapeado")))</f>
        <v/>
      </c>
      <c r="P103" s="16">
        <f>IF(COUNTA($A103:$D103)=0,"",IF(OR($A103="",$B103="",$C103="",$D103=""),"Cadastro incompleto",IF(COUNTIF($E$2:$E$201,$E103)&gt;1,"Chave duplicada",IF($H103="","Sem histórico",IF($F103="","Entrada não localizada",IF(COUNTIFS(Movimentos!$M$2:$M$501,$E103,Movimentos!$X$2:$X$501,"Pendente")&gt;0,"Revisar eventos","OK"))))))</f>
        <v/>
      </c>
      <c r="Q103" s="18">
        <f>IF($E103="","",COUNTIF(Movimentos!$M$2:$M$501,$E103))</f>
        <v/>
      </c>
      <c r="R103" s="18">
        <f>IF($E103="","",COUNTIFS(Movimentos!$M$2:$M$501,$E103,Movimentos!$G$2:$G$501,"RETORNO RECEBIDO"))</f>
        <v/>
      </c>
    </row>
    <row r="104">
      <c r="A104" s="14" t="n"/>
      <c r="B104" s="15" t="n"/>
      <c r="C104" s="14" t="n"/>
      <c r="D104" s="14" t="n"/>
      <c r="E104" s="16">
        <f>IF(COUNTA($A104:$D104)=0,"",IF(OR($A104="",$C104="",$D104=""),"",$A104&amp;"|"&amp;$C104&amp;"|"&amp;$D104))</f>
        <v/>
      </c>
      <c r="F104" s="16">
        <f>IF($E104="","",IFERROR(LOOKUP(2,1/((Movimentos!$M$2:$M$501=$E104)*(Movimentos!$G$2:$G$501="RECEBIMENTO")),Movimentos!$A$2:$A$501),""))</f>
        <v/>
      </c>
      <c r="G104" s="30">
        <f>IF($F104="","",IFERROR(INDEX(Movimentos!$B$2:$B$501,MATCH($F104,Movimentos!$A$2:$A$501,0)),""))</f>
        <v/>
      </c>
      <c r="H104" s="16">
        <f>IF($E104="","",IFERROR(LOOKUP(2,1/((Movimentos!$M$2:$M$501=$E104)*(Movimentos!$U$2:$U$501="Sim")),Movimentos!$A$2:$A$501),""))</f>
        <v/>
      </c>
      <c r="I104" s="30">
        <f>IF($H104="","",IFERROR(INDEX(Movimentos!$B$2:$B$501,MATCH($H104,Movimentos!$A$2:$A$501,0)),""))</f>
        <v/>
      </c>
      <c r="J104" s="16">
        <f>IF($H104="","",IFERROR(INDEX(Movimentos!$G$2:$G$501,MATCH($H104,Movimentos!$A$2:$A$501,0)),""))</f>
        <v/>
      </c>
      <c r="K104" s="16">
        <f>IF($H104="","",IFERROR(INDEX(Movimentos!$I$2:$I$501,MATCH($H104,Movimentos!$A$2:$A$501,0)),""))</f>
        <v/>
      </c>
      <c r="L104" s="16">
        <f>IF($K104="","",IFERROR(VLOOKUP($K104,Listas!$G$2:$I$31,3,FALSE),"Local não classificado"))</f>
        <v/>
      </c>
      <c r="M104" s="16">
        <f>IF($E104="","",IFERROR(LOOKUP(2,1/((Movimentos!$M$2:$M$501=$E104)*(Movimentos!$J$2:$J$501&lt;&gt;"")),Movimentos!$J$2:$J$501),""))</f>
        <v/>
      </c>
      <c r="N104" s="16">
        <f>IF($E104="","",IF(COUNTIFS(Movimentos!$M$2:$M$501,$E104,Movimentos!$G$2:$G$501,"RETORNO RECEBIDO")&gt;0,"Com retorno","Sem retorno"))</f>
        <v/>
      </c>
      <c r="O104" s="16">
        <f>IF($E104="","",IF($H104="","Sem histórico",IFERROR(VLOOKUP($J104,Listas!$A$2:$C$9,3,FALSE),"Movimento não mapeado")))</f>
        <v/>
      </c>
      <c r="P104" s="16">
        <f>IF(COUNTA($A104:$D104)=0,"",IF(OR($A104="",$B104="",$C104="",$D104=""),"Cadastro incompleto",IF(COUNTIF($E$2:$E$201,$E104)&gt;1,"Chave duplicada",IF($H104="","Sem histórico",IF($F104="","Entrada não localizada",IF(COUNTIFS(Movimentos!$M$2:$M$501,$E104,Movimentos!$X$2:$X$501,"Pendente")&gt;0,"Revisar eventos","OK"))))))</f>
        <v/>
      </c>
      <c r="Q104" s="18">
        <f>IF($E104="","",COUNTIF(Movimentos!$M$2:$M$501,$E104))</f>
        <v/>
      </c>
      <c r="R104" s="18">
        <f>IF($E104="","",COUNTIFS(Movimentos!$M$2:$M$501,$E104,Movimentos!$G$2:$G$501,"RETORNO RECEBIDO"))</f>
        <v/>
      </c>
    </row>
    <row r="105">
      <c r="A105" s="14" t="n"/>
      <c r="B105" s="15" t="n"/>
      <c r="C105" s="14" t="n"/>
      <c r="D105" s="14" t="n"/>
      <c r="E105" s="16">
        <f>IF(COUNTA($A105:$D105)=0,"",IF(OR($A105="",$C105="",$D105=""),"",$A105&amp;"|"&amp;$C105&amp;"|"&amp;$D105))</f>
        <v/>
      </c>
      <c r="F105" s="16">
        <f>IF($E105="","",IFERROR(LOOKUP(2,1/((Movimentos!$M$2:$M$501=$E105)*(Movimentos!$G$2:$G$501="RECEBIMENTO")),Movimentos!$A$2:$A$501),""))</f>
        <v/>
      </c>
      <c r="G105" s="30">
        <f>IF($F105="","",IFERROR(INDEX(Movimentos!$B$2:$B$501,MATCH($F105,Movimentos!$A$2:$A$501,0)),""))</f>
        <v/>
      </c>
      <c r="H105" s="16">
        <f>IF($E105="","",IFERROR(LOOKUP(2,1/((Movimentos!$M$2:$M$501=$E105)*(Movimentos!$U$2:$U$501="Sim")),Movimentos!$A$2:$A$501),""))</f>
        <v/>
      </c>
      <c r="I105" s="30">
        <f>IF($H105="","",IFERROR(INDEX(Movimentos!$B$2:$B$501,MATCH($H105,Movimentos!$A$2:$A$501,0)),""))</f>
        <v/>
      </c>
      <c r="J105" s="16">
        <f>IF($H105="","",IFERROR(INDEX(Movimentos!$G$2:$G$501,MATCH($H105,Movimentos!$A$2:$A$501,0)),""))</f>
        <v/>
      </c>
      <c r="K105" s="16">
        <f>IF($H105="","",IFERROR(INDEX(Movimentos!$I$2:$I$501,MATCH($H105,Movimentos!$A$2:$A$501,0)),""))</f>
        <v/>
      </c>
      <c r="L105" s="16">
        <f>IF($K105="","",IFERROR(VLOOKUP($K105,Listas!$G$2:$I$31,3,FALSE),"Local não classificado"))</f>
        <v/>
      </c>
      <c r="M105" s="16">
        <f>IF($E105="","",IFERROR(LOOKUP(2,1/((Movimentos!$M$2:$M$501=$E105)*(Movimentos!$J$2:$J$501&lt;&gt;"")),Movimentos!$J$2:$J$501),""))</f>
        <v/>
      </c>
      <c r="N105" s="16">
        <f>IF($E105="","",IF(COUNTIFS(Movimentos!$M$2:$M$501,$E105,Movimentos!$G$2:$G$501,"RETORNO RECEBIDO")&gt;0,"Com retorno","Sem retorno"))</f>
        <v/>
      </c>
      <c r="O105" s="16">
        <f>IF($E105="","",IF($H105="","Sem histórico",IFERROR(VLOOKUP($J105,Listas!$A$2:$C$9,3,FALSE),"Movimento não mapeado")))</f>
        <v/>
      </c>
      <c r="P105" s="16">
        <f>IF(COUNTA($A105:$D105)=0,"",IF(OR($A105="",$B105="",$C105="",$D105=""),"Cadastro incompleto",IF(COUNTIF($E$2:$E$201,$E105)&gt;1,"Chave duplicada",IF($H105="","Sem histórico",IF($F105="","Entrada não localizada",IF(COUNTIFS(Movimentos!$M$2:$M$501,$E105,Movimentos!$X$2:$X$501,"Pendente")&gt;0,"Revisar eventos","OK"))))))</f>
        <v/>
      </c>
      <c r="Q105" s="18">
        <f>IF($E105="","",COUNTIF(Movimentos!$M$2:$M$501,$E105))</f>
        <v/>
      </c>
      <c r="R105" s="18">
        <f>IF($E105="","",COUNTIFS(Movimentos!$M$2:$M$501,$E105,Movimentos!$G$2:$G$501,"RETORNO RECEBIDO"))</f>
        <v/>
      </c>
    </row>
    <row r="106">
      <c r="A106" s="14" t="n"/>
      <c r="B106" s="15" t="n"/>
      <c r="C106" s="14" t="n"/>
      <c r="D106" s="14" t="n"/>
      <c r="E106" s="16">
        <f>IF(COUNTA($A106:$D106)=0,"",IF(OR($A106="",$C106="",$D106=""),"",$A106&amp;"|"&amp;$C106&amp;"|"&amp;$D106))</f>
        <v/>
      </c>
      <c r="F106" s="16">
        <f>IF($E106="","",IFERROR(LOOKUP(2,1/((Movimentos!$M$2:$M$501=$E106)*(Movimentos!$G$2:$G$501="RECEBIMENTO")),Movimentos!$A$2:$A$501),""))</f>
        <v/>
      </c>
      <c r="G106" s="30">
        <f>IF($F106="","",IFERROR(INDEX(Movimentos!$B$2:$B$501,MATCH($F106,Movimentos!$A$2:$A$501,0)),""))</f>
        <v/>
      </c>
      <c r="H106" s="16">
        <f>IF($E106="","",IFERROR(LOOKUP(2,1/((Movimentos!$M$2:$M$501=$E106)*(Movimentos!$U$2:$U$501="Sim")),Movimentos!$A$2:$A$501),""))</f>
        <v/>
      </c>
      <c r="I106" s="30">
        <f>IF($H106="","",IFERROR(INDEX(Movimentos!$B$2:$B$501,MATCH($H106,Movimentos!$A$2:$A$501,0)),""))</f>
        <v/>
      </c>
      <c r="J106" s="16">
        <f>IF($H106="","",IFERROR(INDEX(Movimentos!$G$2:$G$501,MATCH($H106,Movimentos!$A$2:$A$501,0)),""))</f>
        <v/>
      </c>
      <c r="K106" s="16">
        <f>IF($H106="","",IFERROR(INDEX(Movimentos!$I$2:$I$501,MATCH($H106,Movimentos!$A$2:$A$501,0)),""))</f>
        <v/>
      </c>
      <c r="L106" s="16">
        <f>IF($K106="","",IFERROR(VLOOKUP($K106,Listas!$G$2:$I$31,3,FALSE),"Local não classificado"))</f>
        <v/>
      </c>
      <c r="M106" s="16">
        <f>IF($E106="","",IFERROR(LOOKUP(2,1/((Movimentos!$M$2:$M$501=$E106)*(Movimentos!$J$2:$J$501&lt;&gt;"")),Movimentos!$J$2:$J$501),""))</f>
        <v/>
      </c>
      <c r="N106" s="16">
        <f>IF($E106="","",IF(COUNTIFS(Movimentos!$M$2:$M$501,$E106,Movimentos!$G$2:$G$501,"RETORNO RECEBIDO")&gt;0,"Com retorno","Sem retorno"))</f>
        <v/>
      </c>
      <c r="O106" s="16">
        <f>IF($E106="","",IF($H106="","Sem histórico",IFERROR(VLOOKUP($J106,Listas!$A$2:$C$9,3,FALSE),"Movimento não mapeado")))</f>
        <v/>
      </c>
      <c r="P106" s="16">
        <f>IF(COUNTA($A106:$D106)=0,"",IF(OR($A106="",$B106="",$C106="",$D106=""),"Cadastro incompleto",IF(COUNTIF($E$2:$E$201,$E106)&gt;1,"Chave duplicada",IF($H106="","Sem histórico",IF($F106="","Entrada não localizada",IF(COUNTIFS(Movimentos!$M$2:$M$501,$E106,Movimentos!$X$2:$X$501,"Pendente")&gt;0,"Revisar eventos","OK"))))))</f>
        <v/>
      </c>
      <c r="Q106" s="18">
        <f>IF($E106="","",COUNTIF(Movimentos!$M$2:$M$501,$E106))</f>
        <v/>
      </c>
      <c r="R106" s="18">
        <f>IF($E106="","",COUNTIFS(Movimentos!$M$2:$M$501,$E106,Movimentos!$G$2:$G$501,"RETORNO RECEBIDO"))</f>
        <v/>
      </c>
    </row>
    <row r="107">
      <c r="A107" s="14" t="n"/>
      <c r="B107" s="15" t="n"/>
      <c r="C107" s="14" t="n"/>
      <c r="D107" s="14" t="n"/>
      <c r="E107" s="16">
        <f>IF(COUNTA($A107:$D107)=0,"",IF(OR($A107="",$C107="",$D107=""),"",$A107&amp;"|"&amp;$C107&amp;"|"&amp;$D107))</f>
        <v/>
      </c>
      <c r="F107" s="16">
        <f>IF($E107="","",IFERROR(LOOKUP(2,1/((Movimentos!$M$2:$M$501=$E107)*(Movimentos!$G$2:$G$501="RECEBIMENTO")),Movimentos!$A$2:$A$501),""))</f>
        <v/>
      </c>
      <c r="G107" s="30">
        <f>IF($F107="","",IFERROR(INDEX(Movimentos!$B$2:$B$501,MATCH($F107,Movimentos!$A$2:$A$501,0)),""))</f>
        <v/>
      </c>
      <c r="H107" s="16">
        <f>IF($E107="","",IFERROR(LOOKUP(2,1/((Movimentos!$M$2:$M$501=$E107)*(Movimentos!$U$2:$U$501="Sim")),Movimentos!$A$2:$A$501),""))</f>
        <v/>
      </c>
      <c r="I107" s="30">
        <f>IF($H107="","",IFERROR(INDEX(Movimentos!$B$2:$B$501,MATCH($H107,Movimentos!$A$2:$A$501,0)),""))</f>
        <v/>
      </c>
      <c r="J107" s="16">
        <f>IF($H107="","",IFERROR(INDEX(Movimentos!$G$2:$G$501,MATCH($H107,Movimentos!$A$2:$A$501,0)),""))</f>
        <v/>
      </c>
      <c r="K107" s="16">
        <f>IF($H107="","",IFERROR(INDEX(Movimentos!$I$2:$I$501,MATCH($H107,Movimentos!$A$2:$A$501,0)),""))</f>
        <v/>
      </c>
      <c r="L107" s="16">
        <f>IF($K107="","",IFERROR(VLOOKUP($K107,Listas!$G$2:$I$31,3,FALSE),"Local não classificado"))</f>
        <v/>
      </c>
      <c r="M107" s="16">
        <f>IF($E107="","",IFERROR(LOOKUP(2,1/((Movimentos!$M$2:$M$501=$E107)*(Movimentos!$J$2:$J$501&lt;&gt;"")),Movimentos!$J$2:$J$501),""))</f>
        <v/>
      </c>
      <c r="N107" s="16">
        <f>IF($E107="","",IF(COUNTIFS(Movimentos!$M$2:$M$501,$E107,Movimentos!$G$2:$G$501,"RETORNO RECEBIDO")&gt;0,"Com retorno","Sem retorno"))</f>
        <v/>
      </c>
      <c r="O107" s="16">
        <f>IF($E107="","",IF($H107="","Sem histórico",IFERROR(VLOOKUP($J107,Listas!$A$2:$C$9,3,FALSE),"Movimento não mapeado")))</f>
        <v/>
      </c>
      <c r="P107" s="16">
        <f>IF(COUNTA($A107:$D107)=0,"",IF(OR($A107="",$B107="",$C107="",$D107=""),"Cadastro incompleto",IF(COUNTIF($E$2:$E$201,$E107)&gt;1,"Chave duplicada",IF($H107="","Sem histórico",IF($F107="","Entrada não localizada",IF(COUNTIFS(Movimentos!$M$2:$M$501,$E107,Movimentos!$X$2:$X$501,"Pendente")&gt;0,"Revisar eventos","OK"))))))</f>
        <v/>
      </c>
      <c r="Q107" s="18">
        <f>IF($E107="","",COUNTIF(Movimentos!$M$2:$M$501,$E107))</f>
        <v/>
      </c>
      <c r="R107" s="18">
        <f>IF($E107="","",COUNTIFS(Movimentos!$M$2:$M$501,$E107,Movimentos!$G$2:$G$501,"RETORNO RECEBIDO"))</f>
        <v/>
      </c>
    </row>
    <row r="108">
      <c r="A108" s="14" t="n"/>
      <c r="B108" s="15" t="n"/>
      <c r="C108" s="14" t="n"/>
      <c r="D108" s="14" t="n"/>
      <c r="E108" s="16">
        <f>IF(COUNTA($A108:$D108)=0,"",IF(OR($A108="",$C108="",$D108=""),"",$A108&amp;"|"&amp;$C108&amp;"|"&amp;$D108))</f>
        <v/>
      </c>
      <c r="F108" s="16">
        <f>IF($E108="","",IFERROR(LOOKUP(2,1/((Movimentos!$M$2:$M$501=$E108)*(Movimentos!$G$2:$G$501="RECEBIMENTO")),Movimentos!$A$2:$A$501),""))</f>
        <v/>
      </c>
      <c r="G108" s="30">
        <f>IF($F108="","",IFERROR(INDEX(Movimentos!$B$2:$B$501,MATCH($F108,Movimentos!$A$2:$A$501,0)),""))</f>
        <v/>
      </c>
      <c r="H108" s="16">
        <f>IF($E108="","",IFERROR(LOOKUP(2,1/((Movimentos!$M$2:$M$501=$E108)*(Movimentos!$U$2:$U$501="Sim")),Movimentos!$A$2:$A$501),""))</f>
        <v/>
      </c>
      <c r="I108" s="30">
        <f>IF($H108="","",IFERROR(INDEX(Movimentos!$B$2:$B$501,MATCH($H108,Movimentos!$A$2:$A$501,0)),""))</f>
        <v/>
      </c>
      <c r="J108" s="16">
        <f>IF($H108="","",IFERROR(INDEX(Movimentos!$G$2:$G$501,MATCH($H108,Movimentos!$A$2:$A$501,0)),""))</f>
        <v/>
      </c>
      <c r="K108" s="16">
        <f>IF($H108="","",IFERROR(INDEX(Movimentos!$I$2:$I$501,MATCH($H108,Movimentos!$A$2:$A$501,0)),""))</f>
        <v/>
      </c>
      <c r="L108" s="16">
        <f>IF($K108="","",IFERROR(VLOOKUP($K108,Listas!$G$2:$I$31,3,FALSE),"Local não classificado"))</f>
        <v/>
      </c>
      <c r="M108" s="16">
        <f>IF($E108="","",IFERROR(LOOKUP(2,1/((Movimentos!$M$2:$M$501=$E108)*(Movimentos!$J$2:$J$501&lt;&gt;"")),Movimentos!$J$2:$J$501),""))</f>
        <v/>
      </c>
      <c r="N108" s="16">
        <f>IF($E108="","",IF(COUNTIFS(Movimentos!$M$2:$M$501,$E108,Movimentos!$G$2:$G$501,"RETORNO RECEBIDO")&gt;0,"Com retorno","Sem retorno"))</f>
        <v/>
      </c>
      <c r="O108" s="16">
        <f>IF($E108="","",IF($H108="","Sem histórico",IFERROR(VLOOKUP($J108,Listas!$A$2:$C$9,3,FALSE),"Movimento não mapeado")))</f>
        <v/>
      </c>
      <c r="P108" s="16">
        <f>IF(COUNTA($A108:$D108)=0,"",IF(OR($A108="",$B108="",$C108="",$D108=""),"Cadastro incompleto",IF(COUNTIF($E$2:$E$201,$E108)&gt;1,"Chave duplicada",IF($H108="","Sem histórico",IF($F108="","Entrada não localizada",IF(COUNTIFS(Movimentos!$M$2:$M$501,$E108,Movimentos!$X$2:$X$501,"Pendente")&gt;0,"Revisar eventos","OK"))))))</f>
        <v/>
      </c>
      <c r="Q108" s="18">
        <f>IF($E108="","",COUNTIF(Movimentos!$M$2:$M$501,$E108))</f>
        <v/>
      </c>
      <c r="R108" s="18">
        <f>IF($E108="","",COUNTIFS(Movimentos!$M$2:$M$501,$E108,Movimentos!$G$2:$G$501,"RETORNO RECEBIDO"))</f>
        <v/>
      </c>
    </row>
    <row r="109">
      <c r="A109" s="14" t="n"/>
      <c r="B109" s="15" t="n"/>
      <c r="C109" s="14" t="n"/>
      <c r="D109" s="14" t="n"/>
      <c r="E109" s="16">
        <f>IF(COUNTA($A109:$D109)=0,"",IF(OR($A109="",$C109="",$D109=""),"",$A109&amp;"|"&amp;$C109&amp;"|"&amp;$D109))</f>
        <v/>
      </c>
      <c r="F109" s="16">
        <f>IF($E109="","",IFERROR(LOOKUP(2,1/((Movimentos!$M$2:$M$501=$E109)*(Movimentos!$G$2:$G$501="RECEBIMENTO")),Movimentos!$A$2:$A$501),""))</f>
        <v/>
      </c>
      <c r="G109" s="30">
        <f>IF($F109="","",IFERROR(INDEX(Movimentos!$B$2:$B$501,MATCH($F109,Movimentos!$A$2:$A$501,0)),""))</f>
        <v/>
      </c>
      <c r="H109" s="16">
        <f>IF($E109="","",IFERROR(LOOKUP(2,1/((Movimentos!$M$2:$M$501=$E109)*(Movimentos!$U$2:$U$501="Sim")),Movimentos!$A$2:$A$501),""))</f>
        <v/>
      </c>
      <c r="I109" s="30">
        <f>IF($H109="","",IFERROR(INDEX(Movimentos!$B$2:$B$501,MATCH($H109,Movimentos!$A$2:$A$501,0)),""))</f>
        <v/>
      </c>
      <c r="J109" s="16">
        <f>IF($H109="","",IFERROR(INDEX(Movimentos!$G$2:$G$501,MATCH($H109,Movimentos!$A$2:$A$501,0)),""))</f>
        <v/>
      </c>
      <c r="K109" s="16">
        <f>IF($H109="","",IFERROR(INDEX(Movimentos!$I$2:$I$501,MATCH($H109,Movimentos!$A$2:$A$501,0)),""))</f>
        <v/>
      </c>
      <c r="L109" s="16">
        <f>IF($K109="","",IFERROR(VLOOKUP($K109,Listas!$G$2:$I$31,3,FALSE),"Local não classificado"))</f>
        <v/>
      </c>
      <c r="M109" s="16">
        <f>IF($E109="","",IFERROR(LOOKUP(2,1/((Movimentos!$M$2:$M$501=$E109)*(Movimentos!$J$2:$J$501&lt;&gt;"")),Movimentos!$J$2:$J$501),""))</f>
        <v/>
      </c>
      <c r="N109" s="16">
        <f>IF($E109="","",IF(COUNTIFS(Movimentos!$M$2:$M$501,$E109,Movimentos!$G$2:$G$501,"RETORNO RECEBIDO")&gt;0,"Com retorno","Sem retorno"))</f>
        <v/>
      </c>
      <c r="O109" s="16">
        <f>IF($E109="","",IF($H109="","Sem histórico",IFERROR(VLOOKUP($J109,Listas!$A$2:$C$9,3,FALSE),"Movimento não mapeado")))</f>
        <v/>
      </c>
      <c r="P109" s="16">
        <f>IF(COUNTA($A109:$D109)=0,"",IF(OR($A109="",$B109="",$C109="",$D109=""),"Cadastro incompleto",IF(COUNTIF($E$2:$E$201,$E109)&gt;1,"Chave duplicada",IF($H109="","Sem histórico",IF($F109="","Entrada não localizada",IF(COUNTIFS(Movimentos!$M$2:$M$501,$E109,Movimentos!$X$2:$X$501,"Pendente")&gt;0,"Revisar eventos","OK"))))))</f>
        <v/>
      </c>
      <c r="Q109" s="18">
        <f>IF($E109="","",COUNTIF(Movimentos!$M$2:$M$501,$E109))</f>
        <v/>
      </c>
      <c r="R109" s="18">
        <f>IF($E109="","",COUNTIFS(Movimentos!$M$2:$M$501,$E109,Movimentos!$G$2:$G$501,"RETORNO RECEBIDO"))</f>
        <v/>
      </c>
    </row>
    <row r="110">
      <c r="A110" s="14" t="n"/>
      <c r="B110" s="15" t="n"/>
      <c r="C110" s="14" t="n"/>
      <c r="D110" s="14" t="n"/>
      <c r="E110" s="16">
        <f>IF(COUNTA($A110:$D110)=0,"",IF(OR($A110="",$C110="",$D110=""),"",$A110&amp;"|"&amp;$C110&amp;"|"&amp;$D110))</f>
        <v/>
      </c>
      <c r="F110" s="16">
        <f>IF($E110="","",IFERROR(LOOKUP(2,1/((Movimentos!$M$2:$M$501=$E110)*(Movimentos!$G$2:$G$501="RECEBIMENTO")),Movimentos!$A$2:$A$501),""))</f>
        <v/>
      </c>
      <c r="G110" s="30">
        <f>IF($F110="","",IFERROR(INDEX(Movimentos!$B$2:$B$501,MATCH($F110,Movimentos!$A$2:$A$501,0)),""))</f>
        <v/>
      </c>
      <c r="H110" s="16">
        <f>IF($E110="","",IFERROR(LOOKUP(2,1/((Movimentos!$M$2:$M$501=$E110)*(Movimentos!$U$2:$U$501="Sim")),Movimentos!$A$2:$A$501),""))</f>
        <v/>
      </c>
      <c r="I110" s="30">
        <f>IF($H110="","",IFERROR(INDEX(Movimentos!$B$2:$B$501,MATCH($H110,Movimentos!$A$2:$A$501,0)),""))</f>
        <v/>
      </c>
      <c r="J110" s="16">
        <f>IF($H110="","",IFERROR(INDEX(Movimentos!$G$2:$G$501,MATCH($H110,Movimentos!$A$2:$A$501,0)),""))</f>
        <v/>
      </c>
      <c r="K110" s="16">
        <f>IF($H110="","",IFERROR(INDEX(Movimentos!$I$2:$I$501,MATCH($H110,Movimentos!$A$2:$A$501,0)),""))</f>
        <v/>
      </c>
      <c r="L110" s="16">
        <f>IF($K110="","",IFERROR(VLOOKUP($K110,Listas!$G$2:$I$31,3,FALSE),"Local não classificado"))</f>
        <v/>
      </c>
      <c r="M110" s="16">
        <f>IF($E110="","",IFERROR(LOOKUP(2,1/((Movimentos!$M$2:$M$501=$E110)*(Movimentos!$J$2:$J$501&lt;&gt;"")),Movimentos!$J$2:$J$501),""))</f>
        <v/>
      </c>
      <c r="N110" s="16">
        <f>IF($E110="","",IF(COUNTIFS(Movimentos!$M$2:$M$501,$E110,Movimentos!$G$2:$G$501,"RETORNO RECEBIDO")&gt;0,"Com retorno","Sem retorno"))</f>
        <v/>
      </c>
      <c r="O110" s="16">
        <f>IF($E110="","",IF($H110="","Sem histórico",IFERROR(VLOOKUP($J110,Listas!$A$2:$C$9,3,FALSE),"Movimento não mapeado")))</f>
        <v/>
      </c>
      <c r="P110" s="16">
        <f>IF(COUNTA($A110:$D110)=0,"",IF(OR($A110="",$B110="",$C110="",$D110=""),"Cadastro incompleto",IF(COUNTIF($E$2:$E$201,$E110)&gt;1,"Chave duplicada",IF($H110="","Sem histórico",IF($F110="","Entrada não localizada",IF(COUNTIFS(Movimentos!$M$2:$M$501,$E110,Movimentos!$X$2:$X$501,"Pendente")&gt;0,"Revisar eventos","OK"))))))</f>
        <v/>
      </c>
      <c r="Q110" s="18">
        <f>IF($E110="","",COUNTIF(Movimentos!$M$2:$M$501,$E110))</f>
        <v/>
      </c>
      <c r="R110" s="18">
        <f>IF($E110="","",COUNTIFS(Movimentos!$M$2:$M$501,$E110,Movimentos!$G$2:$G$501,"RETORNO RECEBIDO"))</f>
        <v/>
      </c>
    </row>
    <row r="111">
      <c r="A111" s="14" t="n"/>
      <c r="B111" s="15" t="n"/>
      <c r="C111" s="14" t="n"/>
      <c r="D111" s="14" t="n"/>
      <c r="E111" s="16">
        <f>IF(COUNTA($A111:$D111)=0,"",IF(OR($A111="",$C111="",$D111=""),"",$A111&amp;"|"&amp;$C111&amp;"|"&amp;$D111))</f>
        <v/>
      </c>
      <c r="F111" s="16">
        <f>IF($E111="","",IFERROR(LOOKUP(2,1/((Movimentos!$M$2:$M$501=$E111)*(Movimentos!$G$2:$G$501="RECEBIMENTO")),Movimentos!$A$2:$A$501),""))</f>
        <v/>
      </c>
      <c r="G111" s="30">
        <f>IF($F111="","",IFERROR(INDEX(Movimentos!$B$2:$B$501,MATCH($F111,Movimentos!$A$2:$A$501,0)),""))</f>
        <v/>
      </c>
      <c r="H111" s="16">
        <f>IF($E111="","",IFERROR(LOOKUP(2,1/((Movimentos!$M$2:$M$501=$E111)*(Movimentos!$U$2:$U$501="Sim")),Movimentos!$A$2:$A$501),""))</f>
        <v/>
      </c>
      <c r="I111" s="30">
        <f>IF($H111="","",IFERROR(INDEX(Movimentos!$B$2:$B$501,MATCH($H111,Movimentos!$A$2:$A$501,0)),""))</f>
        <v/>
      </c>
      <c r="J111" s="16">
        <f>IF($H111="","",IFERROR(INDEX(Movimentos!$G$2:$G$501,MATCH($H111,Movimentos!$A$2:$A$501,0)),""))</f>
        <v/>
      </c>
      <c r="K111" s="16">
        <f>IF($H111="","",IFERROR(INDEX(Movimentos!$I$2:$I$501,MATCH($H111,Movimentos!$A$2:$A$501,0)),""))</f>
        <v/>
      </c>
      <c r="L111" s="16">
        <f>IF($K111="","",IFERROR(VLOOKUP($K111,Listas!$G$2:$I$31,3,FALSE),"Local não classificado"))</f>
        <v/>
      </c>
      <c r="M111" s="16">
        <f>IF($E111="","",IFERROR(LOOKUP(2,1/((Movimentos!$M$2:$M$501=$E111)*(Movimentos!$J$2:$J$501&lt;&gt;"")),Movimentos!$J$2:$J$501),""))</f>
        <v/>
      </c>
      <c r="N111" s="16">
        <f>IF($E111="","",IF(COUNTIFS(Movimentos!$M$2:$M$501,$E111,Movimentos!$G$2:$G$501,"RETORNO RECEBIDO")&gt;0,"Com retorno","Sem retorno"))</f>
        <v/>
      </c>
      <c r="O111" s="16">
        <f>IF($E111="","",IF($H111="","Sem histórico",IFERROR(VLOOKUP($J111,Listas!$A$2:$C$9,3,FALSE),"Movimento não mapeado")))</f>
        <v/>
      </c>
      <c r="P111" s="16">
        <f>IF(COUNTA($A111:$D111)=0,"",IF(OR($A111="",$B111="",$C111="",$D111=""),"Cadastro incompleto",IF(COUNTIF($E$2:$E$201,$E111)&gt;1,"Chave duplicada",IF($H111="","Sem histórico",IF($F111="","Entrada não localizada",IF(COUNTIFS(Movimentos!$M$2:$M$501,$E111,Movimentos!$X$2:$X$501,"Pendente")&gt;0,"Revisar eventos","OK"))))))</f>
        <v/>
      </c>
      <c r="Q111" s="18">
        <f>IF($E111="","",COUNTIF(Movimentos!$M$2:$M$501,$E111))</f>
        <v/>
      </c>
      <c r="R111" s="18">
        <f>IF($E111="","",COUNTIFS(Movimentos!$M$2:$M$501,$E111,Movimentos!$G$2:$G$501,"RETORNO RECEBIDO"))</f>
        <v/>
      </c>
    </row>
    <row r="112">
      <c r="A112" s="14" t="n"/>
      <c r="B112" s="15" t="n"/>
      <c r="C112" s="14" t="n"/>
      <c r="D112" s="14" t="n"/>
      <c r="E112" s="16">
        <f>IF(COUNTA($A112:$D112)=0,"",IF(OR($A112="",$C112="",$D112=""),"",$A112&amp;"|"&amp;$C112&amp;"|"&amp;$D112))</f>
        <v/>
      </c>
      <c r="F112" s="16">
        <f>IF($E112="","",IFERROR(LOOKUP(2,1/((Movimentos!$M$2:$M$501=$E112)*(Movimentos!$G$2:$G$501="RECEBIMENTO")),Movimentos!$A$2:$A$501),""))</f>
        <v/>
      </c>
      <c r="G112" s="30">
        <f>IF($F112="","",IFERROR(INDEX(Movimentos!$B$2:$B$501,MATCH($F112,Movimentos!$A$2:$A$501,0)),""))</f>
        <v/>
      </c>
      <c r="H112" s="16">
        <f>IF($E112="","",IFERROR(LOOKUP(2,1/((Movimentos!$M$2:$M$501=$E112)*(Movimentos!$U$2:$U$501="Sim")),Movimentos!$A$2:$A$501),""))</f>
        <v/>
      </c>
      <c r="I112" s="30">
        <f>IF($H112="","",IFERROR(INDEX(Movimentos!$B$2:$B$501,MATCH($H112,Movimentos!$A$2:$A$501,0)),""))</f>
        <v/>
      </c>
      <c r="J112" s="16">
        <f>IF($H112="","",IFERROR(INDEX(Movimentos!$G$2:$G$501,MATCH($H112,Movimentos!$A$2:$A$501,0)),""))</f>
        <v/>
      </c>
      <c r="K112" s="16">
        <f>IF($H112="","",IFERROR(INDEX(Movimentos!$I$2:$I$501,MATCH($H112,Movimentos!$A$2:$A$501,0)),""))</f>
        <v/>
      </c>
      <c r="L112" s="16">
        <f>IF($K112="","",IFERROR(VLOOKUP($K112,Listas!$G$2:$I$31,3,FALSE),"Local não classificado"))</f>
        <v/>
      </c>
      <c r="M112" s="16">
        <f>IF($E112="","",IFERROR(LOOKUP(2,1/((Movimentos!$M$2:$M$501=$E112)*(Movimentos!$J$2:$J$501&lt;&gt;"")),Movimentos!$J$2:$J$501),""))</f>
        <v/>
      </c>
      <c r="N112" s="16">
        <f>IF($E112="","",IF(COUNTIFS(Movimentos!$M$2:$M$501,$E112,Movimentos!$G$2:$G$501,"RETORNO RECEBIDO")&gt;0,"Com retorno","Sem retorno"))</f>
        <v/>
      </c>
      <c r="O112" s="16">
        <f>IF($E112="","",IF($H112="","Sem histórico",IFERROR(VLOOKUP($J112,Listas!$A$2:$C$9,3,FALSE),"Movimento não mapeado")))</f>
        <v/>
      </c>
      <c r="P112" s="16">
        <f>IF(COUNTA($A112:$D112)=0,"",IF(OR($A112="",$B112="",$C112="",$D112=""),"Cadastro incompleto",IF(COUNTIF($E$2:$E$201,$E112)&gt;1,"Chave duplicada",IF($H112="","Sem histórico",IF($F112="","Entrada não localizada",IF(COUNTIFS(Movimentos!$M$2:$M$501,$E112,Movimentos!$X$2:$X$501,"Pendente")&gt;0,"Revisar eventos","OK"))))))</f>
        <v/>
      </c>
      <c r="Q112" s="18">
        <f>IF($E112="","",COUNTIF(Movimentos!$M$2:$M$501,$E112))</f>
        <v/>
      </c>
      <c r="R112" s="18">
        <f>IF($E112="","",COUNTIFS(Movimentos!$M$2:$M$501,$E112,Movimentos!$G$2:$G$501,"RETORNO RECEBIDO"))</f>
        <v/>
      </c>
    </row>
    <row r="113">
      <c r="A113" s="14" t="n"/>
      <c r="B113" s="15" t="n"/>
      <c r="C113" s="14" t="n"/>
      <c r="D113" s="14" t="n"/>
      <c r="E113" s="16">
        <f>IF(COUNTA($A113:$D113)=0,"",IF(OR($A113="",$C113="",$D113=""),"",$A113&amp;"|"&amp;$C113&amp;"|"&amp;$D113))</f>
        <v/>
      </c>
      <c r="F113" s="16">
        <f>IF($E113="","",IFERROR(LOOKUP(2,1/((Movimentos!$M$2:$M$501=$E113)*(Movimentos!$G$2:$G$501="RECEBIMENTO")),Movimentos!$A$2:$A$501),""))</f>
        <v/>
      </c>
      <c r="G113" s="30">
        <f>IF($F113="","",IFERROR(INDEX(Movimentos!$B$2:$B$501,MATCH($F113,Movimentos!$A$2:$A$501,0)),""))</f>
        <v/>
      </c>
      <c r="H113" s="16">
        <f>IF($E113="","",IFERROR(LOOKUP(2,1/((Movimentos!$M$2:$M$501=$E113)*(Movimentos!$U$2:$U$501="Sim")),Movimentos!$A$2:$A$501),""))</f>
        <v/>
      </c>
      <c r="I113" s="30">
        <f>IF($H113="","",IFERROR(INDEX(Movimentos!$B$2:$B$501,MATCH($H113,Movimentos!$A$2:$A$501,0)),""))</f>
        <v/>
      </c>
      <c r="J113" s="16">
        <f>IF($H113="","",IFERROR(INDEX(Movimentos!$G$2:$G$501,MATCH($H113,Movimentos!$A$2:$A$501,0)),""))</f>
        <v/>
      </c>
      <c r="K113" s="16">
        <f>IF($H113="","",IFERROR(INDEX(Movimentos!$I$2:$I$501,MATCH($H113,Movimentos!$A$2:$A$501,0)),""))</f>
        <v/>
      </c>
      <c r="L113" s="16">
        <f>IF($K113="","",IFERROR(VLOOKUP($K113,Listas!$G$2:$I$31,3,FALSE),"Local não classificado"))</f>
        <v/>
      </c>
      <c r="M113" s="16">
        <f>IF($E113="","",IFERROR(LOOKUP(2,1/((Movimentos!$M$2:$M$501=$E113)*(Movimentos!$J$2:$J$501&lt;&gt;"")),Movimentos!$J$2:$J$501),""))</f>
        <v/>
      </c>
      <c r="N113" s="16">
        <f>IF($E113="","",IF(COUNTIFS(Movimentos!$M$2:$M$501,$E113,Movimentos!$G$2:$G$501,"RETORNO RECEBIDO")&gt;0,"Com retorno","Sem retorno"))</f>
        <v/>
      </c>
      <c r="O113" s="16">
        <f>IF($E113="","",IF($H113="","Sem histórico",IFERROR(VLOOKUP($J113,Listas!$A$2:$C$9,3,FALSE),"Movimento não mapeado")))</f>
        <v/>
      </c>
      <c r="P113" s="16">
        <f>IF(COUNTA($A113:$D113)=0,"",IF(OR($A113="",$B113="",$C113="",$D113=""),"Cadastro incompleto",IF(COUNTIF($E$2:$E$201,$E113)&gt;1,"Chave duplicada",IF($H113="","Sem histórico",IF($F113="","Entrada não localizada",IF(COUNTIFS(Movimentos!$M$2:$M$501,$E113,Movimentos!$X$2:$X$501,"Pendente")&gt;0,"Revisar eventos","OK"))))))</f>
        <v/>
      </c>
      <c r="Q113" s="18">
        <f>IF($E113="","",COUNTIF(Movimentos!$M$2:$M$501,$E113))</f>
        <v/>
      </c>
      <c r="R113" s="18">
        <f>IF($E113="","",COUNTIFS(Movimentos!$M$2:$M$501,$E113,Movimentos!$G$2:$G$501,"RETORNO RECEBIDO"))</f>
        <v/>
      </c>
    </row>
    <row r="114">
      <c r="A114" s="14" t="n"/>
      <c r="B114" s="15" t="n"/>
      <c r="C114" s="14" t="n"/>
      <c r="D114" s="14" t="n"/>
      <c r="E114" s="16">
        <f>IF(COUNTA($A114:$D114)=0,"",IF(OR($A114="",$C114="",$D114=""),"",$A114&amp;"|"&amp;$C114&amp;"|"&amp;$D114))</f>
        <v/>
      </c>
      <c r="F114" s="16">
        <f>IF($E114="","",IFERROR(LOOKUP(2,1/((Movimentos!$M$2:$M$501=$E114)*(Movimentos!$G$2:$G$501="RECEBIMENTO")),Movimentos!$A$2:$A$501),""))</f>
        <v/>
      </c>
      <c r="G114" s="30">
        <f>IF($F114="","",IFERROR(INDEX(Movimentos!$B$2:$B$501,MATCH($F114,Movimentos!$A$2:$A$501,0)),""))</f>
        <v/>
      </c>
      <c r="H114" s="16">
        <f>IF($E114="","",IFERROR(LOOKUP(2,1/((Movimentos!$M$2:$M$501=$E114)*(Movimentos!$U$2:$U$501="Sim")),Movimentos!$A$2:$A$501),""))</f>
        <v/>
      </c>
      <c r="I114" s="30">
        <f>IF($H114="","",IFERROR(INDEX(Movimentos!$B$2:$B$501,MATCH($H114,Movimentos!$A$2:$A$501,0)),""))</f>
        <v/>
      </c>
      <c r="J114" s="16">
        <f>IF($H114="","",IFERROR(INDEX(Movimentos!$G$2:$G$501,MATCH($H114,Movimentos!$A$2:$A$501,0)),""))</f>
        <v/>
      </c>
      <c r="K114" s="16">
        <f>IF($H114="","",IFERROR(INDEX(Movimentos!$I$2:$I$501,MATCH($H114,Movimentos!$A$2:$A$501,0)),""))</f>
        <v/>
      </c>
      <c r="L114" s="16">
        <f>IF($K114="","",IFERROR(VLOOKUP($K114,Listas!$G$2:$I$31,3,FALSE),"Local não classificado"))</f>
        <v/>
      </c>
      <c r="M114" s="16">
        <f>IF($E114="","",IFERROR(LOOKUP(2,1/((Movimentos!$M$2:$M$501=$E114)*(Movimentos!$J$2:$J$501&lt;&gt;"")),Movimentos!$J$2:$J$501),""))</f>
        <v/>
      </c>
      <c r="N114" s="16">
        <f>IF($E114="","",IF(COUNTIFS(Movimentos!$M$2:$M$501,$E114,Movimentos!$G$2:$G$501,"RETORNO RECEBIDO")&gt;0,"Com retorno","Sem retorno"))</f>
        <v/>
      </c>
      <c r="O114" s="16">
        <f>IF($E114="","",IF($H114="","Sem histórico",IFERROR(VLOOKUP($J114,Listas!$A$2:$C$9,3,FALSE),"Movimento não mapeado")))</f>
        <v/>
      </c>
      <c r="P114" s="16">
        <f>IF(COUNTA($A114:$D114)=0,"",IF(OR($A114="",$B114="",$C114="",$D114=""),"Cadastro incompleto",IF(COUNTIF($E$2:$E$201,$E114)&gt;1,"Chave duplicada",IF($H114="","Sem histórico",IF($F114="","Entrada não localizada",IF(COUNTIFS(Movimentos!$M$2:$M$501,$E114,Movimentos!$X$2:$X$501,"Pendente")&gt;0,"Revisar eventos","OK"))))))</f>
        <v/>
      </c>
      <c r="Q114" s="18">
        <f>IF($E114="","",COUNTIF(Movimentos!$M$2:$M$501,$E114))</f>
        <v/>
      </c>
      <c r="R114" s="18">
        <f>IF($E114="","",COUNTIFS(Movimentos!$M$2:$M$501,$E114,Movimentos!$G$2:$G$501,"RETORNO RECEBIDO"))</f>
        <v/>
      </c>
    </row>
    <row r="115">
      <c r="A115" s="14" t="n"/>
      <c r="B115" s="15" t="n"/>
      <c r="C115" s="14" t="n"/>
      <c r="D115" s="14" t="n"/>
      <c r="E115" s="16">
        <f>IF(COUNTA($A115:$D115)=0,"",IF(OR($A115="",$C115="",$D115=""),"",$A115&amp;"|"&amp;$C115&amp;"|"&amp;$D115))</f>
        <v/>
      </c>
      <c r="F115" s="16">
        <f>IF($E115="","",IFERROR(LOOKUP(2,1/((Movimentos!$M$2:$M$501=$E115)*(Movimentos!$G$2:$G$501="RECEBIMENTO")),Movimentos!$A$2:$A$501),""))</f>
        <v/>
      </c>
      <c r="G115" s="30">
        <f>IF($F115="","",IFERROR(INDEX(Movimentos!$B$2:$B$501,MATCH($F115,Movimentos!$A$2:$A$501,0)),""))</f>
        <v/>
      </c>
      <c r="H115" s="16">
        <f>IF($E115="","",IFERROR(LOOKUP(2,1/((Movimentos!$M$2:$M$501=$E115)*(Movimentos!$U$2:$U$501="Sim")),Movimentos!$A$2:$A$501),""))</f>
        <v/>
      </c>
      <c r="I115" s="30">
        <f>IF($H115="","",IFERROR(INDEX(Movimentos!$B$2:$B$501,MATCH($H115,Movimentos!$A$2:$A$501,0)),""))</f>
        <v/>
      </c>
      <c r="J115" s="16">
        <f>IF($H115="","",IFERROR(INDEX(Movimentos!$G$2:$G$501,MATCH($H115,Movimentos!$A$2:$A$501,0)),""))</f>
        <v/>
      </c>
      <c r="K115" s="16">
        <f>IF($H115="","",IFERROR(INDEX(Movimentos!$I$2:$I$501,MATCH($H115,Movimentos!$A$2:$A$501,0)),""))</f>
        <v/>
      </c>
      <c r="L115" s="16">
        <f>IF($K115="","",IFERROR(VLOOKUP($K115,Listas!$G$2:$I$31,3,FALSE),"Local não classificado"))</f>
        <v/>
      </c>
      <c r="M115" s="16">
        <f>IF($E115="","",IFERROR(LOOKUP(2,1/((Movimentos!$M$2:$M$501=$E115)*(Movimentos!$J$2:$J$501&lt;&gt;"")),Movimentos!$J$2:$J$501),""))</f>
        <v/>
      </c>
      <c r="N115" s="16">
        <f>IF($E115="","",IF(COUNTIFS(Movimentos!$M$2:$M$501,$E115,Movimentos!$G$2:$G$501,"RETORNO RECEBIDO")&gt;0,"Com retorno","Sem retorno"))</f>
        <v/>
      </c>
      <c r="O115" s="16">
        <f>IF($E115="","",IF($H115="","Sem histórico",IFERROR(VLOOKUP($J115,Listas!$A$2:$C$9,3,FALSE),"Movimento não mapeado")))</f>
        <v/>
      </c>
      <c r="P115" s="16">
        <f>IF(COUNTA($A115:$D115)=0,"",IF(OR($A115="",$B115="",$C115="",$D115=""),"Cadastro incompleto",IF(COUNTIF($E$2:$E$201,$E115)&gt;1,"Chave duplicada",IF($H115="","Sem histórico",IF($F115="","Entrada não localizada",IF(COUNTIFS(Movimentos!$M$2:$M$501,$E115,Movimentos!$X$2:$X$501,"Pendente")&gt;0,"Revisar eventos","OK"))))))</f>
        <v/>
      </c>
      <c r="Q115" s="18">
        <f>IF($E115="","",COUNTIF(Movimentos!$M$2:$M$501,$E115))</f>
        <v/>
      </c>
      <c r="R115" s="18">
        <f>IF($E115="","",COUNTIFS(Movimentos!$M$2:$M$501,$E115,Movimentos!$G$2:$G$501,"RETORNO RECEBIDO"))</f>
        <v/>
      </c>
    </row>
    <row r="116">
      <c r="A116" s="14" t="n"/>
      <c r="B116" s="15" t="n"/>
      <c r="C116" s="14" t="n"/>
      <c r="D116" s="14" t="n"/>
      <c r="E116" s="16">
        <f>IF(COUNTA($A116:$D116)=0,"",IF(OR($A116="",$C116="",$D116=""),"",$A116&amp;"|"&amp;$C116&amp;"|"&amp;$D116))</f>
        <v/>
      </c>
      <c r="F116" s="16">
        <f>IF($E116="","",IFERROR(LOOKUP(2,1/((Movimentos!$M$2:$M$501=$E116)*(Movimentos!$G$2:$G$501="RECEBIMENTO")),Movimentos!$A$2:$A$501),""))</f>
        <v/>
      </c>
      <c r="G116" s="30">
        <f>IF($F116="","",IFERROR(INDEX(Movimentos!$B$2:$B$501,MATCH($F116,Movimentos!$A$2:$A$501,0)),""))</f>
        <v/>
      </c>
      <c r="H116" s="16">
        <f>IF($E116="","",IFERROR(LOOKUP(2,1/((Movimentos!$M$2:$M$501=$E116)*(Movimentos!$U$2:$U$501="Sim")),Movimentos!$A$2:$A$501),""))</f>
        <v/>
      </c>
      <c r="I116" s="30">
        <f>IF($H116="","",IFERROR(INDEX(Movimentos!$B$2:$B$501,MATCH($H116,Movimentos!$A$2:$A$501,0)),""))</f>
        <v/>
      </c>
      <c r="J116" s="16">
        <f>IF($H116="","",IFERROR(INDEX(Movimentos!$G$2:$G$501,MATCH($H116,Movimentos!$A$2:$A$501,0)),""))</f>
        <v/>
      </c>
      <c r="K116" s="16">
        <f>IF($H116="","",IFERROR(INDEX(Movimentos!$I$2:$I$501,MATCH($H116,Movimentos!$A$2:$A$501,0)),""))</f>
        <v/>
      </c>
      <c r="L116" s="16">
        <f>IF($K116="","",IFERROR(VLOOKUP($K116,Listas!$G$2:$I$31,3,FALSE),"Local não classificado"))</f>
        <v/>
      </c>
      <c r="M116" s="16">
        <f>IF($E116="","",IFERROR(LOOKUP(2,1/((Movimentos!$M$2:$M$501=$E116)*(Movimentos!$J$2:$J$501&lt;&gt;"")),Movimentos!$J$2:$J$501),""))</f>
        <v/>
      </c>
      <c r="N116" s="16">
        <f>IF($E116="","",IF(COUNTIFS(Movimentos!$M$2:$M$501,$E116,Movimentos!$G$2:$G$501,"RETORNO RECEBIDO")&gt;0,"Com retorno","Sem retorno"))</f>
        <v/>
      </c>
      <c r="O116" s="16">
        <f>IF($E116="","",IF($H116="","Sem histórico",IFERROR(VLOOKUP($J116,Listas!$A$2:$C$9,3,FALSE),"Movimento não mapeado")))</f>
        <v/>
      </c>
      <c r="P116" s="16">
        <f>IF(COUNTA($A116:$D116)=0,"",IF(OR($A116="",$B116="",$C116="",$D116=""),"Cadastro incompleto",IF(COUNTIF($E$2:$E$201,$E116)&gt;1,"Chave duplicada",IF($H116="","Sem histórico",IF($F116="","Entrada não localizada",IF(COUNTIFS(Movimentos!$M$2:$M$501,$E116,Movimentos!$X$2:$X$501,"Pendente")&gt;0,"Revisar eventos","OK"))))))</f>
        <v/>
      </c>
      <c r="Q116" s="18">
        <f>IF($E116="","",COUNTIF(Movimentos!$M$2:$M$501,$E116))</f>
        <v/>
      </c>
      <c r="R116" s="18">
        <f>IF($E116="","",COUNTIFS(Movimentos!$M$2:$M$501,$E116,Movimentos!$G$2:$G$501,"RETORNO RECEBIDO"))</f>
        <v/>
      </c>
    </row>
    <row r="117">
      <c r="A117" s="14" t="n"/>
      <c r="B117" s="15" t="n"/>
      <c r="C117" s="14" t="n"/>
      <c r="D117" s="14" t="n"/>
      <c r="E117" s="16">
        <f>IF(COUNTA($A117:$D117)=0,"",IF(OR($A117="",$C117="",$D117=""),"",$A117&amp;"|"&amp;$C117&amp;"|"&amp;$D117))</f>
        <v/>
      </c>
      <c r="F117" s="16">
        <f>IF($E117="","",IFERROR(LOOKUP(2,1/((Movimentos!$M$2:$M$501=$E117)*(Movimentos!$G$2:$G$501="RECEBIMENTO")),Movimentos!$A$2:$A$501),""))</f>
        <v/>
      </c>
      <c r="G117" s="30">
        <f>IF($F117="","",IFERROR(INDEX(Movimentos!$B$2:$B$501,MATCH($F117,Movimentos!$A$2:$A$501,0)),""))</f>
        <v/>
      </c>
      <c r="H117" s="16">
        <f>IF($E117="","",IFERROR(LOOKUP(2,1/((Movimentos!$M$2:$M$501=$E117)*(Movimentos!$U$2:$U$501="Sim")),Movimentos!$A$2:$A$501),""))</f>
        <v/>
      </c>
      <c r="I117" s="30">
        <f>IF($H117="","",IFERROR(INDEX(Movimentos!$B$2:$B$501,MATCH($H117,Movimentos!$A$2:$A$501,0)),""))</f>
        <v/>
      </c>
      <c r="J117" s="16">
        <f>IF($H117="","",IFERROR(INDEX(Movimentos!$G$2:$G$501,MATCH($H117,Movimentos!$A$2:$A$501,0)),""))</f>
        <v/>
      </c>
      <c r="K117" s="16">
        <f>IF($H117="","",IFERROR(INDEX(Movimentos!$I$2:$I$501,MATCH($H117,Movimentos!$A$2:$A$501,0)),""))</f>
        <v/>
      </c>
      <c r="L117" s="16">
        <f>IF($K117="","",IFERROR(VLOOKUP($K117,Listas!$G$2:$I$31,3,FALSE),"Local não classificado"))</f>
        <v/>
      </c>
      <c r="M117" s="16">
        <f>IF($E117="","",IFERROR(LOOKUP(2,1/((Movimentos!$M$2:$M$501=$E117)*(Movimentos!$J$2:$J$501&lt;&gt;"")),Movimentos!$J$2:$J$501),""))</f>
        <v/>
      </c>
      <c r="N117" s="16">
        <f>IF($E117="","",IF(COUNTIFS(Movimentos!$M$2:$M$501,$E117,Movimentos!$G$2:$G$501,"RETORNO RECEBIDO")&gt;0,"Com retorno","Sem retorno"))</f>
        <v/>
      </c>
      <c r="O117" s="16">
        <f>IF($E117="","",IF($H117="","Sem histórico",IFERROR(VLOOKUP($J117,Listas!$A$2:$C$9,3,FALSE),"Movimento não mapeado")))</f>
        <v/>
      </c>
      <c r="P117" s="16">
        <f>IF(COUNTA($A117:$D117)=0,"",IF(OR($A117="",$B117="",$C117="",$D117=""),"Cadastro incompleto",IF(COUNTIF($E$2:$E$201,$E117)&gt;1,"Chave duplicada",IF($H117="","Sem histórico",IF($F117="","Entrada não localizada",IF(COUNTIFS(Movimentos!$M$2:$M$501,$E117,Movimentos!$X$2:$X$501,"Pendente")&gt;0,"Revisar eventos","OK"))))))</f>
        <v/>
      </c>
      <c r="Q117" s="18">
        <f>IF($E117="","",COUNTIF(Movimentos!$M$2:$M$501,$E117))</f>
        <v/>
      </c>
      <c r="R117" s="18">
        <f>IF($E117="","",COUNTIFS(Movimentos!$M$2:$M$501,$E117,Movimentos!$G$2:$G$501,"RETORNO RECEBIDO"))</f>
        <v/>
      </c>
    </row>
    <row r="118">
      <c r="A118" s="14" t="n"/>
      <c r="B118" s="15" t="n"/>
      <c r="C118" s="14" t="n"/>
      <c r="D118" s="14" t="n"/>
      <c r="E118" s="16">
        <f>IF(COUNTA($A118:$D118)=0,"",IF(OR($A118="",$C118="",$D118=""),"",$A118&amp;"|"&amp;$C118&amp;"|"&amp;$D118))</f>
        <v/>
      </c>
      <c r="F118" s="16">
        <f>IF($E118="","",IFERROR(LOOKUP(2,1/((Movimentos!$M$2:$M$501=$E118)*(Movimentos!$G$2:$G$501="RECEBIMENTO")),Movimentos!$A$2:$A$501),""))</f>
        <v/>
      </c>
      <c r="G118" s="30">
        <f>IF($F118="","",IFERROR(INDEX(Movimentos!$B$2:$B$501,MATCH($F118,Movimentos!$A$2:$A$501,0)),""))</f>
        <v/>
      </c>
      <c r="H118" s="16">
        <f>IF($E118="","",IFERROR(LOOKUP(2,1/((Movimentos!$M$2:$M$501=$E118)*(Movimentos!$U$2:$U$501="Sim")),Movimentos!$A$2:$A$501),""))</f>
        <v/>
      </c>
      <c r="I118" s="30">
        <f>IF($H118="","",IFERROR(INDEX(Movimentos!$B$2:$B$501,MATCH($H118,Movimentos!$A$2:$A$501,0)),""))</f>
        <v/>
      </c>
      <c r="J118" s="16">
        <f>IF($H118="","",IFERROR(INDEX(Movimentos!$G$2:$G$501,MATCH($H118,Movimentos!$A$2:$A$501,0)),""))</f>
        <v/>
      </c>
      <c r="K118" s="16">
        <f>IF($H118="","",IFERROR(INDEX(Movimentos!$I$2:$I$501,MATCH($H118,Movimentos!$A$2:$A$501,0)),""))</f>
        <v/>
      </c>
      <c r="L118" s="16">
        <f>IF($K118="","",IFERROR(VLOOKUP($K118,Listas!$G$2:$I$31,3,FALSE),"Local não classificado"))</f>
        <v/>
      </c>
      <c r="M118" s="16">
        <f>IF($E118="","",IFERROR(LOOKUP(2,1/((Movimentos!$M$2:$M$501=$E118)*(Movimentos!$J$2:$J$501&lt;&gt;"")),Movimentos!$J$2:$J$501),""))</f>
        <v/>
      </c>
      <c r="N118" s="16">
        <f>IF($E118="","",IF(COUNTIFS(Movimentos!$M$2:$M$501,$E118,Movimentos!$G$2:$G$501,"RETORNO RECEBIDO")&gt;0,"Com retorno","Sem retorno"))</f>
        <v/>
      </c>
      <c r="O118" s="16">
        <f>IF($E118="","",IF($H118="","Sem histórico",IFERROR(VLOOKUP($J118,Listas!$A$2:$C$9,3,FALSE),"Movimento não mapeado")))</f>
        <v/>
      </c>
      <c r="P118" s="16">
        <f>IF(COUNTA($A118:$D118)=0,"",IF(OR($A118="",$B118="",$C118="",$D118=""),"Cadastro incompleto",IF(COUNTIF($E$2:$E$201,$E118)&gt;1,"Chave duplicada",IF($H118="","Sem histórico",IF($F118="","Entrada não localizada",IF(COUNTIFS(Movimentos!$M$2:$M$501,$E118,Movimentos!$X$2:$X$501,"Pendente")&gt;0,"Revisar eventos","OK"))))))</f>
        <v/>
      </c>
      <c r="Q118" s="18">
        <f>IF($E118="","",COUNTIF(Movimentos!$M$2:$M$501,$E118))</f>
        <v/>
      </c>
      <c r="R118" s="18">
        <f>IF($E118="","",COUNTIFS(Movimentos!$M$2:$M$501,$E118,Movimentos!$G$2:$G$501,"RETORNO RECEBIDO"))</f>
        <v/>
      </c>
    </row>
    <row r="119">
      <c r="A119" s="14" t="n"/>
      <c r="B119" s="15" t="n"/>
      <c r="C119" s="14" t="n"/>
      <c r="D119" s="14" t="n"/>
      <c r="E119" s="16">
        <f>IF(COUNTA($A119:$D119)=0,"",IF(OR($A119="",$C119="",$D119=""),"",$A119&amp;"|"&amp;$C119&amp;"|"&amp;$D119))</f>
        <v/>
      </c>
      <c r="F119" s="16">
        <f>IF($E119="","",IFERROR(LOOKUP(2,1/((Movimentos!$M$2:$M$501=$E119)*(Movimentos!$G$2:$G$501="RECEBIMENTO")),Movimentos!$A$2:$A$501),""))</f>
        <v/>
      </c>
      <c r="G119" s="30">
        <f>IF($F119="","",IFERROR(INDEX(Movimentos!$B$2:$B$501,MATCH($F119,Movimentos!$A$2:$A$501,0)),""))</f>
        <v/>
      </c>
      <c r="H119" s="16">
        <f>IF($E119="","",IFERROR(LOOKUP(2,1/((Movimentos!$M$2:$M$501=$E119)*(Movimentos!$U$2:$U$501="Sim")),Movimentos!$A$2:$A$501),""))</f>
        <v/>
      </c>
      <c r="I119" s="30">
        <f>IF($H119="","",IFERROR(INDEX(Movimentos!$B$2:$B$501,MATCH($H119,Movimentos!$A$2:$A$501,0)),""))</f>
        <v/>
      </c>
      <c r="J119" s="16">
        <f>IF($H119="","",IFERROR(INDEX(Movimentos!$G$2:$G$501,MATCH($H119,Movimentos!$A$2:$A$501,0)),""))</f>
        <v/>
      </c>
      <c r="K119" s="16">
        <f>IF($H119="","",IFERROR(INDEX(Movimentos!$I$2:$I$501,MATCH($H119,Movimentos!$A$2:$A$501,0)),""))</f>
        <v/>
      </c>
      <c r="L119" s="16">
        <f>IF($K119="","",IFERROR(VLOOKUP($K119,Listas!$G$2:$I$31,3,FALSE),"Local não classificado"))</f>
        <v/>
      </c>
      <c r="M119" s="16">
        <f>IF($E119="","",IFERROR(LOOKUP(2,1/((Movimentos!$M$2:$M$501=$E119)*(Movimentos!$J$2:$J$501&lt;&gt;"")),Movimentos!$J$2:$J$501),""))</f>
        <v/>
      </c>
      <c r="N119" s="16">
        <f>IF($E119="","",IF(COUNTIFS(Movimentos!$M$2:$M$501,$E119,Movimentos!$G$2:$G$501,"RETORNO RECEBIDO")&gt;0,"Com retorno","Sem retorno"))</f>
        <v/>
      </c>
      <c r="O119" s="16">
        <f>IF($E119="","",IF($H119="","Sem histórico",IFERROR(VLOOKUP($J119,Listas!$A$2:$C$9,3,FALSE),"Movimento não mapeado")))</f>
        <v/>
      </c>
      <c r="P119" s="16">
        <f>IF(COUNTA($A119:$D119)=0,"",IF(OR($A119="",$B119="",$C119="",$D119=""),"Cadastro incompleto",IF(COUNTIF($E$2:$E$201,$E119)&gt;1,"Chave duplicada",IF($H119="","Sem histórico",IF($F119="","Entrada não localizada",IF(COUNTIFS(Movimentos!$M$2:$M$501,$E119,Movimentos!$X$2:$X$501,"Pendente")&gt;0,"Revisar eventos","OK"))))))</f>
        <v/>
      </c>
      <c r="Q119" s="18">
        <f>IF($E119="","",COUNTIF(Movimentos!$M$2:$M$501,$E119))</f>
        <v/>
      </c>
      <c r="R119" s="18">
        <f>IF($E119="","",COUNTIFS(Movimentos!$M$2:$M$501,$E119,Movimentos!$G$2:$G$501,"RETORNO RECEBIDO"))</f>
        <v/>
      </c>
    </row>
    <row r="120">
      <c r="A120" s="14" t="n"/>
      <c r="B120" s="15" t="n"/>
      <c r="C120" s="14" t="n"/>
      <c r="D120" s="14" t="n"/>
      <c r="E120" s="16">
        <f>IF(COUNTA($A120:$D120)=0,"",IF(OR($A120="",$C120="",$D120=""),"",$A120&amp;"|"&amp;$C120&amp;"|"&amp;$D120))</f>
        <v/>
      </c>
      <c r="F120" s="16">
        <f>IF($E120="","",IFERROR(LOOKUP(2,1/((Movimentos!$M$2:$M$501=$E120)*(Movimentos!$G$2:$G$501="RECEBIMENTO")),Movimentos!$A$2:$A$501),""))</f>
        <v/>
      </c>
      <c r="G120" s="30">
        <f>IF($F120="","",IFERROR(INDEX(Movimentos!$B$2:$B$501,MATCH($F120,Movimentos!$A$2:$A$501,0)),""))</f>
        <v/>
      </c>
      <c r="H120" s="16">
        <f>IF($E120="","",IFERROR(LOOKUP(2,1/((Movimentos!$M$2:$M$501=$E120)*(Movimentos!$U$2:$U$501="Sim")),Movimentos!$A$2:$A$501),""))</f>
        <v/>
      </c>
      <c r="I120" s="30">
        <f>IF($H120="","",IFERROR(INDEX(Movimentos!$B$2:$B$501,MATCH($H120,Movimentos!$A$2:$A$501,0)),""))</f>
        <v/>
      </c>
      <c r="J120" s="16">
        <f>IF($H120="","",IFERROR(INDEX(Movimentos!$G$2:$G$501,MATCH($H120,Movimentos!$A$2:$A$501,0)),""))</f>
        <v/>
      </c>
      <c r="K120" s="16">
        <f>IF($H120="","",IFERROR(INDEX(Movimentos!$I$2:$I$501,MATCH($H120,Movimentos!$A$2:$A$501,0)),""))</f>
        <v/>
      </c>
      <c r="L120" s="16">
        <f>IF($K120="","",IFERROR(VLOOKUP($K120,Listas!$G$2:$I$31,3,FALSE),"Local não classificado"))</f>
        <v/>
      </c>
      <c r="M120" s="16">
        <f>IF($E120="","",IFERROR(LOOKUP(2,1/((Movimentos!$M$2:$M$501=$E120)*(Movimentos!$J$2:$J$501&lt;&gt;"")),Movimentos!$J$2:$J$501),""))</f>
        <v/>
      </c>
      <c r="N120" s="16">
        <f>IF($E120="","",IF(COUNTIFS(Movimentos!$M$2:$M$501,$E120,Movimentos!$G$2:$G$501,"RETORNO RECEBIDO")&gt;0,"Com retorno","Sem retorno"))</f>
        <v/>
      </c>
      <c r="O120" s="16">
        <f>IF($E120="","",IF($H120="","Sem histórico",IFERROR(VLOOKUP($J120,Listas!$A$2:$C$9,3,FALSE),"Movimento não mapeado")))</f>
        <v/>
      </c>
      <c r="P120" s="16">
        <f>IF(COUNTA($A120:$D120)=0,"",IF(OR($A120="",$B120="",$C120="",$D120=""),"Cadastro incompleto",IF(COUNTIF($E$2:$E$201,$E120)&gt;1,"Chave duplicada",IF($H120="","Sem histórico",IF($F120="","Entrada não localizada",IF(COUNTIFS(Movimentos!$M$2:$M$501,$E120,Movimentos!$X$2:$X$501,"Pendente")&gt;0,"Revisar eventos","OK"))))))</f>
        <v/>
      </c>
      <c r="Q120" s="18">
        <f>IF($E120="","",COUNTIF(Movimentos!$M$2:$M$501,$E120))</f>
        <v/>
      </c>
      <c r="R120" s="18">
        <f>IF($E120="","",COUNTIFS(Movimentos!$M$2:$M$501,$E120,Movimentos!$G$2:$G$501,"RETORNO RECEBIDO"))</f>
        <v/>
      </c>
    </row>
    <row r="121">
      <c r="A121" s="14" t="n"/>
      <c r="B121" s="15" t="n"/>
      <c r="C121" s="14" t="n"/>
      <c r="D121" s="14" t="n"/>
      <c r="E121" s="16">
        <f>IF(COUNTA($A121:$D121)=0,"",IF(OR($A121="",$C121="",$D121=""),"",$A121&amp;"|"&amp;$C121&amp;"|"&amp;$D121))</f>
        <v/>
      </c>
      <c r="F121" s="16">
        <f>IF($E121="","",IFERROR(LOOKUP(2,1/((Movimentos!$M$2:$M$501=$E121)*(Movimentos!$G$2:$G$501="RECEBIMENTO")),Movimentos!$A$2:$A$501),""))</f>
        <v/>
      </c>
      <c r="G121" s="30">
        <f>IF($F121="","",IFERROR(INDEX(Movimentos!$B$2:$B$501,MATCH($F121,Movimentos!$A$2:$A$501,0)),""))</f>
        <v/>
      </c>
      <c r="H121" s="16">
        <f>IF($E121="","",IFERROR(LOOKUP(2,1/((Movimentos!$M$2:$M$501=$E121)*(Movimentos!$U$2:$U$501="Sim")),Movimentos!$A$2:$A$501),""))</f>
        <v/>
      </c>
      <c r="I121" s="30">
        <f>IF($H121="","",IFERROR(INDEX(Movimentos!$B$2:$B$501,MATCH($H121,Movimentos!$A$2:$A$501,0)),""))</f>
        <v/>
      </c>
      <c r="J121" s="16">
        <f>IF($H121="","",IFERROR(INDEX(Movimentos!$G$2:$G$501,MATCH($H121,Movimentos!$A$2:$A$501,0)),""))</f>
        <v/>
      </c>
      <c r="K121" s="16">
        <f>IF($H121="","",IFERROR(INDEX(Movimentos!$I$2:$I$501,MATCH($H121,Movimentos!$A$2:$A$501,0)),""))</f>
        <v/>
      </c>
      <c r="L121" s="16">
        <f>IF($K121="","",IFERROR(VLOOKUP($K121,Listas!$G$2:$I$31,3,FALSE),"Local não classificado"))</f>
        <v/>
      </c>
      <c r="M121" s="16">
        <f>IF($E121="","",IFERROR(LOOKUP(2,1/((Movimentos!$M$2:$M$501=$E121)*(Movimentos!$J$2:$J$501&lt;&gt;"")),Movimentos!$J$2:$J$501),""))</f>
        <v/>
      </c>
      <c r="N121" s="16">
        <f>IF($E121="","",IF(COUNTIFS(Movimentos!$M$2:$M$501,$E121,Movimentos!$G$2:$G$501,"RETORNO RECEBIDO")&gt;0,"Com retorno","Sem retorno"))</f>
        <v/>
      </c>
      <c r="O121" s="16">
        <f>IF($E121="","",IF($H121="","Sem histórico",IFERROR(VLOOKUP($J121,Listas!$A$2:$C$9,3,FALSE),"Movimento não mapeado")))</f>
        <v/>
      </c>
      <c r="P121" s="16">
        <f>IF(COUNTA($A121:$D121)=0,"",IF(OR($A121="",$B121="",$C121="",$D121=""),"Cadastro incompleto",IF(COUNTIF($E$2:$E$201,$E121)&gt;1,"Chave duplicada",IF($H121="","Sem histórico",IF($F121="","Entrada não localizada",IF(COUNTIFS(Movimentos!$M$2:$M$501,$E121,Movimentos!$X$2:$X$501,"Pendente")&gt;0,"Revisar eventos","OK"))))))</f>
        <v/>
      </c>
      <c r="Q121" s="18">
        <f>IF($E121="","",COUNTIF(Movimentos!$M$2:$M$501,$E121))</f>
        <v/>
      </c>
      <c r="R121" s="18">
        <f>IF($E121="","",COUNTIFS(Movimentos!$M$2:$M$501,$E121,Movimentos!$G$2:$G$501,"RETORNO RECEBIDO"))</f>
        <v/>
      </c>
    </row>
    <row r="122">
      <c r="A122" s="14" t="n"/>
      <c r="B122" s="15" t="n"/>
      <c r="C122" s="14" t="n"/>
      <c r="D122" s="14" t="n"/>
      <c r="E122" s="16">
        <f>IF(COUNTA($A122:$D122)=0,"",IF(OR($A122="",$C122="",$D122=""),"",$A122&amp;"|"&amp;$C122&amp;"|"&amp;$D122))</f>
        <v/>
      </c>
      <c r="F122" s="16">
        <f>IF($E122="","",IFERROR(LOOKUP(2,1/((Movimentos!$M$2:$M$501=$E122)*(Movimentos!$G$2:$G$501="RECEBIMENTO")),Movimentos!$A$2:$A$501),""))</f>
        <v/>
      </c>
      <c r="G122" s="30">
        <f>IF($F122="","",IFERROR(INDEX(Movimentos!$B$2:$B$501,MATCH($F122,Movimentos!$A$2:$A$501,0)),""))</f>
        <v/>
      </c>
      <c r="H122" s="16">
        <f>IF($E122="","",IFERROR(LOOKUP(2,1/((Movimentos!$M$2:$M$501=$E122)*(Movimentos!$U$2:$U$501="Sim")),Movimentos!$A$2:$A$501),""))</f>
        <v/>
      </c>
      <c r="I122" s="30">
        <f>IF($H122="","",IFERROR(INDEX(Movimentos!$B$2:$B$501,MATCH($H122,Movimentos!$A$2:$A$501,0)),""))</f>
        <v/>
      </c>
      <c r="J122" s="16">
        <f>IF($H122="","",IFERROR(INDEX(Movimentos!$G$2:$G$501,MATCH($H122,Movimentos!$A$2:$A$501,0)),""))</f>
        <v/>
      </c>
      <c r="K122" s="16">
        <f>IF($H122="","",IFERROR(INDEX(Movimentos!$I$2:$I$501,MATCH($H122,Movimentos!$A$2:$A$501,0)),""))</f>
        <v/>
      </c>
      <c r="L122" s="16">
        <f>IF($K122="","",IFERROR(VLOOKUP($K122,Listas!$G$2:$I$31,3,FALSE),"Local não classificado"))</f>
        <v/>
      </c>
      <c r="M122" s="16">
        <f>IF($E122="","",IFERROR(LOOKUP(2,1/((Movimentos!$M$2:$M$501=$E122)*(Movimentos!$J$2:$J$501&lt;&gt;"")),Movimentos!$J$2:$J$501),""))</f>
        <v/>
      </c>
      <c r="N122" s="16">
        <f>IF($E122="","",IF(COUNTIFS(Movimentos!$M$2:$M$501,$E122,Movimentos!$G$2:$G$501,"RETORNO RECEBIDO")&gt;0,"Com retorno","Sem retorno"))</f>
        <v/>
      </c>
      <c r="O122" s="16">
        <f>IF($E122="","",IF($H122="","Sem histórico",IFERROR(VLOOKUP($J122,Listas!$A$2:$C$9,3,FALSE),"Movimento não mapeado")))</f>
        <v/>
      </c>
      <c r="P122" s="16">
        <f>IF(COUNTA($A122:$D122)=0,"",IF(OR($A122="",$B122="",$C122="",$D122=""),"Cadastro incompleto",IF(COUNTIF($E$2:$E$201,$E122)&gt;1,"Chave duplicada",IF($H122="","Sem histórico",IF($F122="","Entrada não localizada",IF(COUNTIFS(Movimentos!$M$2:$M$501,$E122,Movimentos!$X$2:$X$501,"Pendente")&gt;0,"Revisar eventos","OK"))))))</f>
        <v/>
      </c>
      <c r="Q122" s="18">
        <f>IF($E122="","",COUNTIF(Movimentos!$M$2:$M$501,$E122))</f>
        <v/>
      </c>
      <c r="R122" s="18">
        <f>IF($E122="","",COUNTIFS(Movimentos!$M$2:$M$501,$E122,Movimentos!$G$2:$G$501,"RETORNO RECEBIDO"))</f>
        <v/>
      </c>
    </row>
    <row r="123">
      <c r="A123" s="14" t="n"/>
      <c r="B123" s="15" t="n"/>
      <c r="C123" s="14" t="n"/>
      <c r="D123" s="14" t="n"/>
      <c r="E123" s="16">
        <f>IF(COUNTA($A123:$D123)=0,"",IF(OR($A123="",$C123="",$D123=""),"",$A123&amp;"|"&amp;$C123&amp;"|"&amp;$D123))</f>
        <v/>
      </c>
      <c r="F123" s="16">
        <f>IF($E123="","",IFERROR(LOOKUP(2,1/((Movimentos!$M$2:$M$501=$E123)*(Movimentos!$G$2:$G$501="RECEBIMENTO")),Movimentos!$A$2:$A$501),""))</f>
        <v/>
      </c>
      <c r="G123" s="30">
        <f>IF($F123="","",IFERROR(INDEX(Movimentos!$B$2:$B$501,MATCH($F123,Movimentos!$A$2:$A$501,0)),""))</f>
        <v/>
      </c>
      <c r="H123" s="16">
        <f>IF($E123="","",IFERROR(LOOKUP(2,1/((Movimentos!$M$2:$M$501=$E123)*(Movimentos!$U$2:$U$501="Sim")),Movimentos!$A$2:$A$501),""))</f>
        <v/>
      </c>
      <c r="I123" s="30">
        <f>IF($H123="","",IFERROR(INDEX(Movimentos!$B$2:$B$501,MATCH($H123,Movimentos!$A$2:$A$501,0)),""))</f>
        <v/>
      </c>
      <c r="J123" s="16">
        <f>IF($H123="","",IFERROR(INDEX(Movimentos!$G$2:$G$501,MATCH($H123,Movimentos!$A$2:$A$501,0)),""))</f>
        <v/>
      </c>
      <c r="K123" s="16">
        <f>IF($H123="","",IFERROR(INDEX(Movimentos!$I$2:$I$501,MATCH($H123,Movimentos!$A$2:$A$501,0)),""))</f>
        <v/>
      </c>
      <c r="L123" s="16">
        <f>IF($K123="","",IFERROR(VLOOKUP($K123,Listas!$G$2:$I$31,3,FALSE),"Local não classificado"))</f>
        <v/>
      </c>
      <c r="M123" s="16">
        <f>IF($E123="","",IFERROR(LOOKUP(2,1/((Movimentos!$M$2:$M$501=$E123)*(Movimentos!$J$2:$J$501&lt;&gt;"")),Movimentos!$J$2:$J$501),""))</f>
        <v/>
      </c>
      <c r="N123" s="16">
        <f>IF($E123="","",IF(COUNTIFS(Movimentos!$M$2:$M$501,$E123,Movimentos!$G$2:$G$501,"RETORNO RECEBIDO")&gt;0,"Com retorno","Sem retorno"))</f>
        <v/>
      </c>
      <c r="O123" s="16">
        <f>IF($E123="","",IF($H123="","Sem histórico",IFERROR(VLOOKUP($J123,Listas!$A$2:$C$9,3,FALSE),"Movimento não mapeado")))</f>
        <v/>
      </c>
      <c r="P123" s="16">
        <f>IF(COUNTA($A123:$D123)=0,"",IF(OR($A123="",$B123="",$C123="",$D123=""),"Cadastro incompleto",IF(COUNTIF($E$2:$E$201,$E123)&gt;1,"Chave duplicada",IF($H123="","Sem histórico",IF($F123="","Entrada não localizada",IF(COUNTIFS(Movimentos!$M$2:$M$501,$E123,Movimentos!$X$2:$X$501,"Pendente")&gt;0,"Revisar eventos","OK"))))))</f>
        <v/>
      </c>
      <c r="Q123" s="18">
        <f>IF($E123="","",COUNTIF(Movimentos!$M$2:$M$501,$E123))</f>
        <v/>
      </c>
      <c r="R123" s="18">
        <f>IF($E123="","",COUNTIFS(Movimentos!$M$2:$M$501,$E123,Movimentos!$G$2:$G$501,"RETORNO RECEBIDO"))</f>
        <v/>
      </c>
    </row>
    <row r="124">
      <c r="A124" s="14" t="n"/>
      <c r="B124" s="15" t="n"/>
      <c r="C124" s="14" t="n"/>
      <c r="D124" s="14" t="n"/>
      <c r="E124" s="16">
        <f>IF(COUNTA($A124:$D124)=0,"",IF(OR($A124="",$C124="",$D124=""),"",$A124&amp;"|"&amp;$C124&amp;"|"&amp;$D124))</f>
        <v/>
      </c>
      <c r="F124" s="16">
        <f>IF($E124="","",IFERROR(LOOKUP(2,1/((Movimentos!$M$2:$M$501=$E124)*(Movimentos!$G$2:$G$501="RECEBIMENTO")),Movimentos!$A$2:$A$501),""))</f>
        <v/>
      </c>
      <c r="G124" s="30">
        <f>IF($F124="","",IFERROR(INDEX(Movimentos!$B$2:$B$501,MATCH($F124,Movimentos!$A$2:$A$501,0)),""))</f>
        <v/>
      </c>
      <c r="H124" s="16">
        <f>IF($E124="","",IFERROR(LOOKUP(2,1/((Movimentos!$M$2:$M$501=$E124)*(Movimentos!$U$2:$U$501="Sim")),Movimentos!$A$2:$A$501),""))</f>
        <v/>
      </c>
      <c r="I124" s="30">
        <f>IF($H124="","",IFERROR(INDEX(Movimentos!$B$2:$B$501,MATCH($H124,Movimentos!$A$2:$A$501,0)),""))</f>
        <v/>
      </c>
      <c r="J124" s="16">
        <f>IF($H124="","",IFERROR(INDEX(Movimentos!$G$2:$G$501,MATCH($H124,Movimentos!$A$2:$A$501,0)),""))</f>
        <v/>
      </c>
      <c r="K124" s="16">
        <f>IF($H124="","",IFERROR(INDEX(Movimentos!$I$2:$I$501,MATCH($H124,Movimentos!$A$2:$A$501,0)),""))</f>
        <v/>
      </c>
      <c r="L124" s="16">
        <f>IF($K124="","",IFERROR(VLOOKUP($K124,Listas!$G$2:$I$31,3,FALSE),"Local não classificado"))</f>
        <v/>
      </c>
      <c r="M124" s="16">
        <f>IF($E124="","",IFERROR(LOOKUP(2,1/((Movimentos!$M$2:$M$501=$E124)*(Movimentos!$J$2:$J$501&lt;&gt;"")),Movimentos!$J$2:$J$501),""))</f>
        <v/>
      </c>
      <c r="N124" s="16">
        <f>IF($E124="","",IF(COUNTIFS(Movimentos!$M$2:$M$501,$E124,Movimentos!$G$2:$G$501,"RETORNO RECEBIDO")&gt;0,"Com retorno","Sem retorno"))</f>
        <v/>
      </c>
      <c r="O124" s="16">
        <f>IF($E124="","",IF($H124="","Sem histórico",IFERROR(VLOOKUP($J124,Listas!$A$2:$C$9,3,FALSE),"Movimento não mapeado")))</f>
        <v/>
      </c>
      <c r="P124" s="16">
        <f>IF(COUNTA($A124:$D124)=0,"",IF(OR($A124="",$B124="",$C124="",$D124=""),"Cadastro incompleto",IF(COUNTIF($E$2:$E$201,$E124)&gt;1,"Chave duplicada",IF($H124="","Sem histórico",IF($F124="","Entrada não localizada",IF(COUNTIFS(Movimentos!$M$2:$M$501,$E124,Movimentos!$X$2:$X$501,"Pendente")&gt;0,"Revisar eventos","OK"))))))</f>
        <v/>
      </c>
      <c r="Q124" s="18">
        <f>IF($E124="","",COUNTIF(Movimentos!$M$2:$M$501,$E124))</f>
        <v/>
      </c>
      <c r="R124" s="18">
        <f>IF($E124="","",COUNTIFS(Movimentos!$M$2:$M$501,$E124,Movimentos!$G$2:$G$501,"RETORNO RECEBIDO"))</f>
        <v/>
      </c>
    </row>
    <row r="125">
      <c r="A125" s="14" t="n"/>
      <c r="B125" s="15" t="n"/>
      <c r="C125" s="14" t="n"/>
      <c r="D125" s="14" t="n"/>
      <c r="E125" s="16">
        <f>IF(COUNTA($A125:$D125)=0,"",IF(OR($A125="",$C125="",$D125=""),"",$A125&amp;"|"&amp;$C125&amp;"|"&amp;$D125))</f>
        <v/>
      </c>
      <c r="F125" s="16">
        <f>IF($E125="","",IFERROR(LOOKUP(2,1/((Movimentos!$M$2:$M$501=$E125)*(Movimentos!$G$2:$G$501="RECEBIMENTO")),Movimentos!$A$2:$A$501),""))</f>
        <v/>
      </c>
      <c r="G125" s="30">
        <f>IF($F125="","",IFERROR(INDEX(Movimentos!$B$2:$B$501,MATCH($F125,Movimentos!$A$2:$A$501,0)),""))</f>
        <v/>
      </c>
      <c r="H125" s="16">
        <f>IF($E125="","",IFERROR(LOOKUP(2,1/((Movimentos!$M$2:$M$501=$E125)*(Movimentos!$U$2:$U$501="Sim")),Movimentos!$A$2:$A$501),""))</f>
        <v/>
      </c>
      <c r="I125" s="30">
        <f>IF($H125="","",IFERROR(INDEX(Movimentos!$B$2:$B$501,MATCH($H125,Movimentos!$A$2:$A$501,0)),""))</f>
        <v/>
      </c>
      <c r="J125" s="16">
        <f>IF($H125="","",IFERROR(INDEX(Movimentos!$G$2:$G$501,MATCH($H125,Movimentos!$A$2:$A$501,0)),""))</f>
        <v/>
      </c>
      <c r="K125" s="16">
        <f>IF($H125="","",IFERROR(INDEX(Movimentos!$I$2:$I$501,MATCH($H125,Movimentos!$A$2:$A$501,0)),""))</f>
        <v/>
      </c>
      <c r="L125" s="16">
        <f>IF($K125="","",IFERROR(VLOOKUP($K125,Listas!$G$2:$I$31,3,FALSE),"Local não classificado"))</f>
        <v/>
      </c>
      <c r="M125" s="16">
        <f>IF($E125="","",IFERROR(LOOKUP(2,1/((Movimentos!$M$2:$M$501=$E125)*(Movimentos!$J$2:$J$501&lt;&gt;"")),Movimentos!$J$2:$J$501),""))</f>
        <v/>
      </c>
      <c r="N125" s="16">
        <f>IF($E125="","",IF(COUNTIFS(Movimentos!$M$2:$M$501,$E125,Movimentos!$G$2:$G$501,"RETORNO RECEBIDO")&gt;0,"Com retorno","Sem retorno"))</f>
        <v/>
      </c>
      <c r="O125" s="16">
        <f>IF($E125="","",IF($H125="","Sem histórico",IFERROR(VLOOKUP($J125,Listas!$A$2:$C$9,3,FALSE),"Movimento não mapeado")))</f>
        <v/>
      </c>
      <c r="P125" s="16">
        <f>IF(COUNTA($A125:$D125)=0,"",IF(OR($A125="",$B125="",$C125="",$D125=""),"Cadastro incompleto",IF(COUNTIF($E$2:$E$201,$E125)&gt;1,"Chave duplicada",IF($H125="","Sem histórico",IF($F125="","Entrada não localizada",IF(COUNTIFS(Movimentos!$M$2:$M$501,$E125,Movimentos!$X$2:$X$501,"Pendente")&gt;0,"Revisar eventos","OK"))))))</f>
        <v/>
      </c>
      <c r="Q125" s="18">
        <f>IF($E125="","",COUNTIF(Movimentos!$M$2:$M$501,$E125))</f>
        <v/>
      </c>
      <c r="R125" s="18">
        <f>IF($E125="","",COUNTIFS(Movimentos!$M$2:$M$501,$E125,Movimentos!$G$2:$G$501,"RETORNO RECEBIDO"))</f>
        <v/>
      </c>
    </row>
    <row r="126">
      <c r="A126" s="14" t="n"/>
      <c r="B126" s="15" t="n"/>
      <c r="C126" s="14" t="n"/>
      <c r="D126" s="14" t="n"/>
      <c r="E126" s="16">
        <f>IF(COUNTA($A126:$D126)=0,"",IF(OR($A126="",$C126="",$D126=""),"",$A126&amp;"|"&amp;$C126&amp;"|"&amp;$D126))</f>
        <v/>
      </c>
      <c r="F126" s="16">
        <f>IF($E126="","",IFERROR(LOOKUP(2,1/((Movimentos!$M$2:$M$501=$E126)*(Movimentos!$G$2:$G$501="RECEBIMENTO")),Movimentos!$A$2:$A$501),""))</f>
        <v/>
      </c>
      <c r="G126" s="30">
        <f>IF($F126="","",IFERROR(INDEX(Movimentos!$B$2:$B$501,MATCH($F126,Movimentos!$A$2:$A$501,0)),""))</f>
        <v/>
      </c>
      <c r="H126" s="16">
        <f>IF($E126="","",IFERROR(LOOKUP(2,1/((Movimentos!$M$2:$M$501=$E126)*(Movimentos!$U$2:$U$501="Sim")),Movimentos!$A$2:$A$501),""))</f>
        <v/>
      </c>
      <c r="I126" s="30">
        <f>IF($H126="","",IFERROR(INDEX(Movimentos!$B$2:$B$501,MATCH($H126,Movimentos!$A$2:$A$501,0)),""))</f>
        <v/>
      </c>
      <c r="J126" s="16">
        <f>IF($H126="","",IFERROR(INDEX(Movimentos!$G$2:$G$501,MATCH($H126,Movimentos!$A$2:$A$501,0)),""))</f>
        <v/>
      </c>
      <c r="K126" s="16">
        <f>IF($H126="","",IFERROR(INDEX(Movimentos!$I$2:$I$501,MATCH($H126,Movimentos!$A$2:$A$501,0)),""))</f>
        <v/>
      </c>
      <c r="L126" s="16">
        <f>IF($K126="","",IFERROR(VLOOKUP($K126,Listas!$G$2:$I$31,3,FALSE),"Local não classificado"))</f>
        <v/>
      </c>
      <c r="M126" s="16">
        <f>IF($E126="","",IFERROR(LOOKUP(2,1/((Movimentos!$M$2:$M$501=$E126)*(Movimentos!$J$2:$J$501&lt;&gt;"")),Movimentos!$J$2:$J$501),""))</f>
        <v/>
      </c>
      <c r="N126" s="16">
        <f>IF($E126="","",IF(COUNTIFS(Movimentos!$M$2:$M$501,$E126,Movimentos!$G$2:$G$501,"RETORNO RECEBIDO")&gt;0,"Com retorno","Sem retorno"))</f>
        <v/>
      </c>
      <c r="O126" s="16">
        <f>IF($E126="","",IF($H126="","Sem histórico",IFERROR(VLOOKUP($J126,Listas!$A$2:$C$9,3,FALSE),"Movimento não mapeado")))</f>
        <v/>
      </c>
      <c r="P126" s="16">
        <f>IF(COUNTA($A126:$D126)=0,"",IF(OR($A126="",$B126="",$C126="",$D126=""),"Cadastro incompleto",IF(COUNTIF($E$2:$E$201,$E126)&gt;1,"Chave duplicada",IF($H126="","Sem histórico",IF($F126="","Entrada não localizada",IF(COUNTIFS(Movimentos!$M$2:$M$501,$E126,Movimentos!$X$2:$X$501,"Pendente")&gt;0,"Revisar eventos","OK"))))))</f>
        <v/>
      </c>
      <c r="Q126" s="18">
        <f>IF($E126="","",COUNTIF(Movimentos!$M$2:$M$501,$E126))</f>
        <v/>
      </c>
      <c r="R126" s="18">
        <f>IF($E126="","",COUNTIFS(Movimentos!$M$2:$M$501,$E126,Movimentos!$G$2:$G$501,"RETORNO RECEBIDO"))</f>
        <v/>
      </c>
    </row>
    <row r="127">
      <c r="A127" s="14" t="n"/>
      <c r="B127" s="15" t="n"/>
      <c r="C127" s="14" t="n"/>
      <c r="D127" s="14" t="n"/>
      <c r="E127" s="16">
        <f>IF(COUNTA($A127:$D127)=0,"",IF(OR($A127="",$C127="",$D127=""),"",$A127&amp;"|"&amp;$C127&amp;"|"&amp;$D127))</f>
        <v/>
      </c>
      <c r="F127" s="16">
        <f>IF($E127="","",IFERROR(LOOKUP(2,1/((Movimentos!$M$2:$M$501=$E127)*(Movimentos!$G$2:$G$501="RECEBIMENTO")),Movimentos!$A$2:$A$501),""))</f>
        <v/>
      </c>
      <c r="G127" s="30">
        <f>IF($F127="","",IFERROR(INDEX(Movimentos!$B$2:$B$501,MATCH($F127,Movimentos!$A$2:$A$501,0)),""))</f>
        <v/>
      </c>
      <c r="H127" s="16">
        <f>IF($E127="","",IFERROR(LOOKUP(2,1/((Movimentos!$M$2:$M$501=$E127)*(Movimentos!$U$2:$U$501="Sim")),Movimentos!$A$2:$A$501),""))</f>
        <v/>
      </c>
      <c r="I127" s="30">
        <f>IF($H127="","",IFERROR(INDEX(Movimentos!$B$2:$B$501,MATCH($H127,Movimentos!$A$2:$A$501,0)),""))</f>
        <v/>
      </c>
      <c r="J127" s="16">
        <f>IF($H127="","",IFERROR(INDEX(Movimentos!$G$2:$G$501,MATCH($H127,Movimentos!$A$2:$A$501,0)),""))</f>
        <v/>
      </c>
      <c r="K127" s="16">
        <f>IF($H127="","",IFERROR(INDEX(Movimentos!$I$2:$I$501,MATCH($H127,Movimentos!$A$2:$A$501,0)),""))</f>
        <v/>
      </c>
      <c r="L127" s="16">
        <f>IF($K127="","",IFERROR(VLOOKUP($K127,Listas!$G$2:$I$31,3,FALSE),"Local não classificado"))</f>
        <v/>
      </c>
      <c r="M127" s="16">
        <f>IF($E127="","",IFERROR(LOOKUP(2,1/((Movimentos!$M$2:$M$501=$E127)*(Movimentos!$J$2:$J$501&lt;&gt;"")),Movimentos!$J$2:$J$501),""))</f>
        <v/>
      </c>
      <c r="N127" s="16">
        <f>IF($E127="","",IF(COUNTIFS(Movimentos!$M$2:$M$501,$E127,Movimentos!$G$2:$G$501,"RETORNO RECEBIDO")&gt;0,"Com retorno","Sem retorno"))</f>
        <v/>
      </c>
      <c r="O127" s="16">
        <f>IF($E127="","",IF($H127="","Sem histórico",IFERROR(VLOOKUP($J127,Listas!$A$2:$C$9,3,FALSE),"Movimento não mapeado")))</f>
        <v/>
      </c>
      <c r="P127" s="16">
        <f>IF(COUNTA($A127:$D127)=0,"",IF(OR($A127="",$B127="",$C127="",$D127=""),"Cadastro incompleto",IF(COUNTIF($E$2:$E$201,$E127)&gt;1,"Chave duplicada",IF($H127="","Sem histórico",IF($F127="","Entrada não localizada",IF(COUNTIFS(Movimentos!$M$2:$M$501,$E127,Movimentos!$X$2:$X$501,"Pendente")&gt;0,"Revisar eventos","OK"))))))</f>
        <v/>
      </c>
      <c r="Q127" s="18">
        <f>IF($E127="","",COUNTIF(Movimentos!$M$2:$M$501,$E127))</f>
        <v/>
      </c>
      <c r="R127" s="18">
        <f>IF($E127="","",COUNTIFS(Movimentos!$M$2:$M$501,$E127,Movimentos!$G$2:$G$501,"RETORNO RECEBIDO"))</f>
        <v/>
      </c>
    </row>
    <row r="128">
      <c r="A128" s="14" t="n"/>
      <c r="B128" s="15" t="n"/>
      <c r="C128" s="14" t="n"/>
      <c r="D128" s="14" t="n"/>
      <c r="E128" s="16">
        <f>IF(COUNTA($A128:$D128)=0,"",IF(OR($A128="",$C128="",$D128=""),"",$A128&amp;"|"&amp;$C128&amp;"|"&amp;$D128))</f>
        <v/>
      </c>
      <c r="F128" s="16">
        <f>IF($E128="","",IFERROR(LOOKUP(2,1/((Movimentos!$M$2:$M$501=$E128)*(Movimentos!$G$2:$G$501="RECEBIMENTO")),Movimentos!$A$2:$A$501),""))</f>
        <v/>
      </c>
      <c r="G128" s="30">
        <f>IF($F128="","",IFERROR(INDEX(Movimentos!$B$2:$B$501,MATCH($F128,Movimentos!$A$2:$A$501,0)),""))</f>
        <v/>
      </c>
      <c r="H128" s="16">
        <f>IF($E128="","",IFERROR(LOOKUP(2,1/((Movimentos!$M$2:$M$501=$E128)*(Movimentos!$U$2:$U$501="Sim")),Movimentos!$A$2:$A$501),""))</f>
        <v/>
      </c>
      <c r="I128" s="30">
        <f>IF($H128="","",IFERROR(INDEX(Movimentos!$B$2:$B$501,MATCH($H128,Movimentos!$A$2:$A$501,0)),""))</f>
        <v/>
      </c>
      <c r="J128" s="16">
        <f>IF($H128="","",IFERROR(INDEX(Movimentos!$G$2:$G$501,MATCH($H128,Movimentos!$A$2:$A$501,0)),""))</f>
        <v/>
      </c>
      <c r="K128" s="16">
        <f>IF($H128="","",IFERROR(INDEX(Movimentos!$I$2:$I$501,MATCH($H128,Movimentos!$A$2:$A$501,0)),""))</f>
        <v/>
      </c>
      <c r="L128" s="16">
        <f>IF($K128="","",IFERROR(VLOOKUP($K128,Listas!$G$2:$I$31,3,FALSE),"Local não classificado"))</f>
        <v/>
      </c>
      <c r="M128" s="16">
        <f>IF($E128="","",IFERROR(LOOKUP(2,1/((Movimentos!$M$2:$M$501=$E128)*(Movimentos!$J$2:$J$501&lt;&gt;"")),Movimentos!$J$2:$J$501),""))</f>
        <v/>
      </c>
      <c r="N128" s="16">
        <f>IF($E128="","",IF(COUNTIFS(Movimentos!$M$2:$M$501,$E128,Movimentos!$G$2:$G$501,"RETORNO RECEBIDO")&gt;0,"Com retorno","Sem retorno"))</f>
        <v/>
      </c>
      <c r="O128" s="16">
        <f>IF($E128="","",IF($H128="","Sem histórico",IFERROR(VLOOKUP($J128,Listas!$A$2:$C$9,3,FALSE),"Movimento não mapeado")))</f>
        <v/>
      </c>
      <c r="P128" s="16">
        <f>IF(COUNTA($A128:$D128)=0,"",IF(OR($A128="",$B128="",$C128="",$D128=""),"Cadastro incompleto",IF(COUNTIF($E$2:$E$201,$E128)&gt;1,"Chave duplicada",IF($H128="","Sem histórico",IF($F128="","Entrada não localizada",IF(COUNTIFS(Movimentos!$M$2:$M$501,$E128,Movimentos!$X$2:$X$501,"Pendente")&gt;0,"Revisar eventos","OK"))))))</f>
        <v/>
      </c>
      <c r="Q128" s="18">
        <f>IF($E128="","",COUNTIF(Movimentos!$M$2:$M$501,$E128))</f>
        <v/>
      </c>
      <c r="R128" s="18">
        <f>IF($E128="","",COUNTIFS(Movimentos!$M$2:$M$501,$E128,Movimentos!$G$2:$G$501,"RETORNO RECEBIDO"))</f>
        <v/>
      </c>
    </row>
    <row r="129">
      <c r="A129" s="14" t="n"/>
      <c r="B129" s="15" t="n"/>
      <c r="C129" s="14" t="n"/>
      <c r="D129" s="14" t="n"/>
      <c r="E129" s="16">
        <f>IF(COUNTA($A129:$D129)=0,"",IF(OR($A129="",$C129="",$D129=""),"",$A129&amp;"|"&amp;$C129&amp;"|"&amp;$D129))</f>
        <v/>
      </c>
      <c r="F129" s="16">
        <f>IF($E129="","",IFERROR(LOOKUP(2,1/((Movimentos!$M$2:$M$501=$E129)*(Movimentos!$G$2:$G$501="RECEBIMENTO")),Movimentos!$A$2:$A$501),""))</f>
        <v/>
      </c>
      <c r="G129" s="30">
        <f>IF($F129="","",IFERROR(INDEX(Movimentos!$B$2:$B$501,MATCH($F129,Movimentos!$A$2:$A$501,0)),""))</f>
        <v/>
      </c>
      <c r="H129" s="16">
        <f>IF($E129="","",IFERROR(LOOKUP(2,1/((Movimentos!$M$2:$M$501=$E129)*(Movimentos!$U$2:$U$501="Sim")),Movimentos!$A$2:$A$501),""))</f>
        <v/>
      </c>
      <c r="I129" s="30">
        <f>IF($H129="","",IFERROR(INDEX(Movimentos!$B$2:$B$501,MATCH($H129,Movimentos!$A$2:$A$501,0)),""))</f>
        <v/>
      </c>
      <c r="J129" s="16">
        <f>IF($H129="","",IFERROR(INDEX(Movimentos!$G$2:$G$501,MATCH($H129,Movimentos!$A$2:$A$501,0)),""))</f>
        <v/>
      </c>
      <c r="K129" s="16">
        <f>IF($H129="","",IFERROR(INDEX(Movimentos!$I$2:$I$501,MATCH($H129,Movimentos!$A$2:$A$501,0)),""))</f>
        <v/>
      </c>
      <c r="L129" s="16">
        <f>IF($K129="","",IFERROR(VLOOKUP($K129,Listas!$G$2:$I$31,3,FALSE),"Local não classificado"))</f>
        <v/>
      </c>
      <c r="M129" s="16">
        <f>IF($E129="","",IFERROR(LOOKUP(2,1/((Movimentos!$M$2:$M$501=$E129)*(Movimentos!$J$2:$J$501&lt;&gt;"")),Movimentos!$J$2:$J$501),""))</f>
        <v/>
      </c>
      <c r="N129" s="16">
        <f>IF($E129="","",IF(COUNTIFS(Movimentos!$M$2:$M$501,$E129,Movimentos!$G$2:$G$501,"RETORNO RECEBIDO")&gt;0,"Com retorno","Sem retorno"))</f>
        <v/>
      </c>
      <c r="O129" s="16">
        <f>IF($E129="","",IF($H129="","Sem histórico",IFERROR(VLOOKUP($J129,Listas!$A$2:$C$9,3,FALSE),"Movimento não mapeado")))</f>
        <v/>
      </c>
      <c r="P129" s="16">
        <f>IF(COUNTA($A129:$D129)=0,"",IF(OR($A129="",$B129="",$C129="",$D129=""),"Cadastro incompleto",IF(COUNTIF($E$2:$E$201,$E129)&gt;1,"Chave duplicada",IF($H129="","Sem histórico",IF($F129="","Entrada não localizada",IF(COUNTIFS(Movimentos!$M$2:$M$501,$E129,Movimentos!$X$2:$X$501,"Pendente")&gt;0,"Revisar eventos","OK"))))))</f>
        <v/>
      </c>
      <c r="Q129" s="18">
        <f>IF($E129="","",COUNTIF(Movimentos!$M$2:$M$501,$E129))</f>
        <v/>
      </c>
      <c r="R129" s="18">
        <f>IF($E129="","",COUNTIFS(Movimentos!$M$2:$M$501,$E129,Movimentos!$G$2:$G$501,"RETORNO RECEBIDO"))</f>
        <v/>
      </c>
    </row>
    <row r="130">
      <c r="A130" s="14" t="n"/>
      <c r="B130" s="15" t="n"/>
      <c r="C130" s="14" t="n"/>
      <c r="D130" s="14" t="n"/>
      <c r="E130" s="16">
        <f>IF(COUNTA($A130:$D130)=0,"",IF(OR($A130="",$C130="",$D130=""),"",$A130&amp;"|"&amp;$C130&amp;"|"&amp;$D130))</f>
        <v/>
      </c>
      <c r="F130" s="16">
        <f>IF($E130="","",IFERROR(LOOKUP(2,1/((Movimentos!$M$2:$M$501=$E130)*(Movimentos!$G$2:$G$501="RECEBIMENTO")),Movimentos!$A$2:$A$501),""))</f>
        <v/>
      </c>
      <c r="G130" s="30">
        <f>IF($F130="","",IFERROR(INDEX(Movimentos!$B$2:$B$501,MATCH($F130,Movimentos!$A$2:$A$501,0)),""))</f>
        <v/>
      </c>
      <c r="H130" s="16">
        <f>IF($E130="","",IFERROR(LOOKUP(2,1/((Movimentos!$M$2:$M$501=$E130)*(Movimentos!$U$2:$U$501="Sim")),Movimentos!$A$2:$A$501),""))</f>
        <v/>
      </c>
      <c r="I130" s="30">
        <f>IF($H130="","",IFERROR(INDEX(Movimentos!$B$2:$B$501,MATCH($H130,Movimentos!$A$2:$A$501,0)),""))</f>
        <v/>
      </c>
      <c r="J130" s="16">
        <f>IF($H130="","",IFERROR(INDEX(Movimentos!$G$2:$G$501,MATCH($H130,Movimentos!$A$2:$A$501,0)),""))</f>
        <v/>
      </c>
      <c r="K130" s="16">
        <f>IF($H130="","",IFERROR(INDEX(Movimentos!$I$2:$I$501,MATCH($H130,Movimentos!$A$2:$A$501,0)),""))</f>
        <v/>
      </c>
      <c r="L130" s="16">
        <f>IF($K130="","",IFERROR(VLOOKUP($K130,Listas!$G$2:$I$31,3,FALSE),"Local não classificado"))</f>
        <v/>
      </c>
      <c r="M130" s="16">
        <f>IF($E130="","",IFERROR(LOOKUP(2,1/((Movimentos!$M$2:$M$501=$E130)*(Movimentos!$J$2:$J$501&lt;&gt;"")),Movimentos!$J$2:$J$501),""))</f>
        <v/>
      </c>
      <c r="N130" s="16">
        <f>IF($E130="","",IF(COUNTIFS(Movimentos!$M$2:$M$501,$E130,Movimentos!$G$2:$G$501,"RETORNO RECEBIDO")&gt;0,"Com retorno","Sem retorno"))</f>
        <v/>
      </c>
      <c r="O130" s="16">
        <f>IF($E130="","",IF($H130="","Sem histórico",IFERROR(VLOOKUP($J130,Listas!$A$2:$C$9,3,FALSE),"Movimento não mapeado")))</f>
        <v/>
      </c>
      <c r="P130" s="16">
        <f>IF(COUNTA($A130:$D130)=0,"",IF(OR($A130="",$B130="",$C130="",$D130=""),"Cadastro incompleto",IF(COUNTIF($E$2:$E$201,$E130)&gt;1,"Chave duplicada",IF($H130="","Sem histórico",IF($F130="","Entrada não localizada",IF(COUNTIFS(Movimentos!$M$2:$M$501,$E130,Movimentos!$X$2:$X$501,"Pendente")&gt;0,"Revisar eventos","OK"))))))</f>
        <v/>
      </c>
      <c r="Q130" s="18">
        <f>IF($E130="","",COUNTIF(Movimentos!$M$2:$M$501,$E130))</f>
        <v/>
      </c>
      <c r="R130" s="18">
        <f>IF($E130="","",COUNTIFS(Movimentos!$M$2:$M$501,$E130,Movimentos!$G$2:$G$501,"RETORNO RECEBIDO"))</f>
        <v/>
      </c>
    </row>
    <row r="131">
      <c r="A131" s="14" t="n"/>
      <c r="B131" s="15" t="n"/>
      <c r="C131" s="14" t="n"/>
      <c r="D131" s="14" t="n"/>
      <c r="E131" s="16">
        <f>IF(COUNTA($A131:$D131)=0,"",IF(OR($A131="",$C131="",$D131=""),"",$A131&amp;"|"&amp;$C131&amp;"|"&amp;$D131))</f>
        <v/>
      </c>
      <c r="F131" s="16">
        <f>IF($E131="","",IFERROR(LOOKUP(2,1/((Movimentos!$M$2:$M$501=$E131)*(Movimentos!$G$2:$G$501="RECEBIMENTO")),Movimentos!$A$2:$A$501),""))</f>
        <v/>
      </c>
      <c r="G131" s="30">
        <f>IF($F131="","",IFERROR(INDEX(Movimentos!$B$2:$B$501,MATCH($F131,Movimentos!$A$2:$A$501,0)),""))</f>
        <v/>
      </c>
      <c r="H131" s="16">
        <f>IF($E131="","",IFERROR(LOOKUP(2,1/((Movimentos!$M$2:$M$501=$E131)*(Movimentos!$U$2:$U$501="Sim")),Movimentos!$A$2:$A$501),""))</f>
        <v/>
      </c>
      <c r="I131" s="30">
        <f>IF($H131="","",IFERROR(INDEX(Movimentos!$B$2:$B$501,MATCH($H131,Movimentos!$A$2:$A$501,0)),""))</f>
        <v/>
      </c>
      <c r="J131" s="16">
        <f>IF($H131="","",IFERROR(INDEX(Movimentos!$G$2:$G$501,MATCH($H131,Movimentos!$A$2:$A$501,0)),""))</f>
        <v/>
      </c>
      <c r="K131" s="16">
        <f>IF($H131="","",IFERROR(INDEX(Movimentos!$I$2:$I$501,MATCH($H131,Movimentos!$A$2:$A$501,0)),""))</f>
        <v/>
      </c>
      <c r="L131" s="16">
        <f>IF($K131="","",IFERROR(VLOOKUP($K131,Listas!$G$2:$I$31,3,FALSE),"Local não classificado"))</f>
        <v/>
      </c>
      <c r="M131" s="16">
        <f>IF($E131="","",IFERROR(LOOKUP(2,1/((Movimentos!$M$2:$M$501=$E131)*(Movimentos!$J$2:$J$501&lt;&gt;"")),Movimentos!$J$2:$J$501),""))</f>
        <v/>
      </c>
      <c r="N131" s="16">
        <f>IF($E131="","",IF(COUNTIFS(Movimentos!$M$2:$M$501,$E131,Movimentos!$G$2:$G$501,"RETORNO RECEBIDO")&gt;0,"Com retorno","Sem retorno"))</f>
        <v/>
      </c>
      <c r="O131" s="16">
        <f>IF($E131="","",IF($H131="","Sem histórico",IFERROR(VLOOKUP($J131,Listas!$A$2:$C$9,3,FALSE),"Movimento não mapeado")))</f>
        <v/>
      </c>
      <c r="P131" s="16">
        <f>IF(COUNTA($A131:$D131)=0,"",IF(OR($A131="",$B131="",$C131="",$D131=""),"Cadastro incompleto",IF(COUNTIF($E$2:$E$201,$E131)&gt;1,"Chave duplicada",IF($H131="","Sem histórico",IF($F131="","Entrada não localizada",IF(COUNTIFS(Movimentos!$M$2:$M$501,$E131,Movimentos!$X$2:$X$501,"Pendente")&gt;0,"Revisar eventos","OK"))))))</f>
        <v/>
      </c>
      <c r="Q131" s="18">
        <f>IF($E131="","",COUNTIF(Movimentos!$M$2:$M$501,$E131))</f>
        <v/>
      </c>
      <c r="R131" s="18">
        <f>IF($E131="","",COUNTIFS(Movimentos!$M$2:$M$501,$E131,Movimentos!$G$2:$G$501,"RETORNO RECEBIDO"))</f>
        <v/>
      </c>
    </row>
    <row r="132">
      <c r="A132" s="14" t="n"/>
      <c r="B132" s="15" t="n"/>
      <c r="C132" s="14" t="n"/>
      <c r="D132" s="14" t="n"/>
      <c r="E132" s="16">
        <f>IF(COUNTA($A132:$D132)=0,"",IF(OR($A132="",$C132="",$D132=""),"",$A132&amp;"|"&amp;$C132&amp;"|"&amp;$D132))</f>
        <v/>
      </c>
      <c r="F132" s="16">
        <f>IF($E132="","",IFERROR(LOOKUP(2,1/((Movimentos!$M$2:$M$501=$E132)*(Movimentos!$G$2:$G$501="RECEBIMENTO")),Movimentos!$A$2:$A$501),""))</f>
        <v/>
      </c>
      <c r="G132" s="30">
        <f>IF($F132="","",IFERROR(INDEX(Movimentos!$B$2:$B$501,MATCH($F132,Movimentos!$A$2:$A$501,0)),""))</f>
        <v/>
      </c>
      <c r="H132" s="16">
        <f>IF($E132="","",IFERROR(LOOKUP(2,1/((Movimentos!$M$2:$M$501=$E132)*(Movimentos!$U$2:$U$501="Sim")),Movimentos!$A$2:$A$501),""))</f>
        <v/>
      </c>
      <c r="I132" s="30">
        <f>IF($H132="","",IFERROR(INDEX(Movimentos!$B$2:$B$501,MATCH($H132,Movimentos!$A$2:$A$501,0)),""))</f>
        <v/>
      </c>
      <c r="J132" s="16">
        <f>IF($H132="","",IFERROR(INDEX(Movimentos!$G$2:$G$501,MATCH($H132,Movimentos!$A$2:$A$501,0)),""))</f>
        <v/>
      </c>
      <c r="K132" s="16">
        <f>IF($H132="","",IFERROR(INDEX(Movimentos!$I$2:$I$501,MATCH($H132,Movimentos!$A$2:$A$501,0)),""))</f>
        <v/>
      </c>
      <c r="L132" s="16">
        <f>IF($K132="","",IFERROR(VLOOKUP($K132,Listas!$G$2:$I$31,3,FALSE),"Local não classificado"))</f>
        <v/>
      </c>
      <c r="M132" s="16">
        <f>IF($E132="","",IFERROR(LOOKUP(2,1/((Movimentos!$M$2:$M$501=$E132)*(Movimentos!$J$2:$J$501&lt;&gt;"")),Movimentos!$J$2:$J$501),""))</f>
        <v/>
      </c>
      <c r="N132" s="16">
        <f>IF($E132="","",IF(COUNTIFS(Movimentos!$M$2:$M$501,$E132,Movimentos!$G$2:$G$501,"RETORNO RECEBIDO")&gt;0,"Com retorno","Sem retorno"))</f>
        <v/>
      </c>
      <c r="O132" s="16">
        <f>IF($E132="","",IF($H132="","Sem histórico",IFERROR(VLOOKUP($J132,Listas!$A$2:$C$9,3,FALSE),"Movimento não mapeado")))</f>
        <v/>
      </c>
      <c r="P132" s="16">
        <f>IF(COUNTA($A132:$D132)=0,"",IF(OR($A132="",$B132="",$C132="",$D132=""),"Cadastro incompleto",IF(COUNTIF($E$2:$E$201,$E132)&gt;1,"Chave duplicada",IF($H132="","Sem histórico",IF($F132="","Entrada não localizada",IF(COUNTIFS(Movimentos!$M$2:$M$501,$E132,Movimentos!$X$2:$X$501,"Pendente")&gt;0,"Revisar eventos","OK"))))))</f>
        <v/>
      </c>
      <c r="Q132" s="18">
        <f>IF($E132="","",COUNTIF(Movimentos!$M$2:$M$501,$E132))</f>
        <v/>
      </c>
      <c r="R132" s="18">
        <f>IF($E132="","",COUNTIFS(Movimentos!$M$2:$M$501,$E132,Movimentos!$G$2:$G$501,"RETORNO RECEBIDO"))</f>
        <v/>
      </c>
    </row>
    <row r="133">
      <c r="A133" s="14" t="n"/>
      <c r="B133" s="15" t="n"/>
      <c r="C133" s="14" t="n"/>
      <c r="D133" s="14" t="n"/>
      <c r="E133" s="16">
        <f>IF(COUNTA($A133:$D133)=0,"",IF(OR($A133="",$C133="",$D133=""),"",$A133&amp;"|"&amp;$C133&amp;"|"&amp;$D133))</f>
        <v/>
      </c>
      <c r="F133" s="16">
        <f>IF($E133="","",IFERROR(LOOKUP(2,1/((Movimentos!$M$2:$M$501=$E133)*(Movimentos!$G$2:$G$501="RECEBIMENTO")),Movimentos!$A$2:$A$501),""))</f>
        <v/>
      </c>
      <c r="G133" s="30">
        <f>IF($F133="","",IFERROR(INDEX(Movimentos!$B$2:$B$501,MATCH($F133,Movimentos!$A$2:$A$501,0)),""))</f>
        <v/>
      </c>
      <c r="H133" s="16">
        <f>IF($E133="","",IFERROR(LOOKUP(2,1/((Movimentos!$M$2:$M$501=$E133)*(Movimentos!$U$2:$U$501="Sim")),Movimentos!$A$2:$A$501),""))</f>
        <v/>
      </c>
      <c r="I133" s="30">
        <f>IF($H133="","",IFERROR(INDEX(Movimentos!$B$2:$B$501,MATCH($H133,Movimentos!$A$2:$A$501,0)),""))</f>
        <v/>
      </c>
      <c r="J133" s="16">
        <f>IF($H133="","",IFERROR(INDEX(Movimentos!$G$2:$G$501,MATCH($H133,Movimentos!$A$2:$A$501,0)),""))</f>
        <v/>
      </c>
      <c r="K133" s="16">
        <f>IF($H133="","",IFERROR(INDEX(Movimentos!$I$2:$I$501,MATCH($H133,Movimentos!$A$2:$A$501,0)),""))</f>
        <v/>
      </c>
      <c r="L133" s="16">
        <f>IF($K133="","",IFERROR(VLOOKUP($K133,Listas!$G$2:$I$31,3,FALSE),"Local não classificado"))</f>
        <v/>
      </c>
      <c r="M133" s="16">
        <f>IF($E133="","",IFERROR(LOOKUP(2,1/((Movimentos!$M$2:$M$501=$E133)*(Movimentos!$J$2:$J$501&lt;&gt;"")),Movimentos!$J$2:$J$501),""))</f>
        <v/>
      </c>
      <c r="N133" s="16">
        <f>IF($E133="","",IF(COUNTIFS(Movimentos!$M$2:$M$501,$E133,Movimentos!$G$2:$G$501,"RETORNO RECEBIDO")&gt;0,"Com retorno","Sem retorno"))</f>
        <v/>
      </c>
      <c r="O133" s="16">
        <f>IF($E133="","",IF($H133="","Sem histórico",IFERROR(VLOOKUP($J133,Listas!$A$2:$C$9,3,FALSE),"Movimento não mapeado")))</f>
        <v/>
      </c>
      <c r="P133" s="16">
        <f>IF(COUNTA($A133:$D133)=0,"",IF(OR($A133="",$B133="",$C133="",$D133=""),"Cadastro incompleto",IF(COUNTIF($E$2:$E$201,$E133)&gt;1,"Chave duplicada",IF($H133="","Sem histórico",IF($F133="","Entrada não localizada",IF(COUNTIFS(Movimentos!$M$2:$M$501,$E133,Movimentos!$X$2:$X$501,"Pendente")&gt;0,"Revisar eventos","OK"))))))</f>
        <v/>
      </c>
      <c r="Q133" s="18">
        <f>IF($E133="","",COUNTIF(Movimentos!$M$2:$M$501,$E133))</f>
        <v/>
      </c>
      <c r="R133" s="18">
        <f>IF($E133="","",COUNTIFS(Movimentos!$M$2:$M$501,$E133,Movimentos!$G$2:$G$501,"RETORNO RECEBIDO"))</f>
        <v/>
      </c>
    </row>
    <row r="134">
      <c r="A134" s="14" t="n"/>
      <c r="B134" s="15" t="n"/>
      <c r="C134" s="14" t="n"/>
      <c r="D134" s="14" t="n"/>
      <c r="E134" s="16">
        <f>IF(COUNTA($A134:$D134)=0,"",IF(OR($A134="",$C134="",$D134=""),"",$A134&amp;"|"&amp;$C134&amp;"|"&amp;$D134))</f>
        <v/>
      </c>
      <c r="F134" s="16">
        <f>IF($E134="","",IFERROR(LOOKUP(2,1/((Movimentos!$M$2:$M$501=$E134)*(Movimentos!$G$2:$G$501="RECEBIMENTO")),Movimentos!$A$2:$A$501),""))</f>
        <v/>
      </c>
      <c r="G134" s="30">
        <f>IF($F134="","",IFERROR(INDEX(Movimentos!$B$2:$B$501,MATCH($F134,Movimentos!$A$2:$A$501,0)),""))</f>
        <v/>
      </c>
      <c r="H134" s="16">
        <f>IF($E134="","",IFERROR(LOOKUP(2,1/((Movimentos!$M$2:$M$501=$E134)*(Movimentos!$U$2:$U$501="Sim")),Movimentos!$A$2:$A$501),""))</f>
        <v/>
      </c>
      <c r="I134" s="30">
        <f>IF($H134="","",IFERROR(INDEX(Movimentos!$B$2:$B$501,MATCH($H134,Movimentos!$A$2:$A$501,0)),""))</f>
        <v/>
      </c>
      <c r="J134" s="16">
        <f>IF($H134="","",IFERROR(INDEX(Movimentos!$G$2:$G$501,MATCH($H134,Movimentos!$A$2:$A$501,0)),""))</f>
        <v/>
      </c>
      <c r="K134" s="16">
        <f>IF($H134="","",IFERROR(INDEX(Movimentos!$I$2:$I$501,MATCH($H134,Movimentos!$A$2:$A$501,0)),""))</f>
        <v/>
      </c>
      <c r="L134" s="16">
        <f>IF($K134="","",IFERROR(VLOOKUP($K134,Listas!$G$2:$I$31,3,FALSE),"Local não classificado"))</f>
        <v/>
      </c>
      <c r="M134" s="16">
        <f>IF($E134="","",IFERROR(LOOKUP(2,1/((Movimentos!$M$2:$M$501=$E134)*(Movimentos!$J$2:$J$501&lt;&gt;"")),Movimentos!$J$2:$J$501),""))</f>
        <v/>
      </c>
      <c r="N134" s="16">
        <f>IF($E134="","",IF(COUNTIFS(Movimentos!$M$2:$M$501,$E134,Movimentos!$G$2:$G$501,"RETORNO RECEBIDO")&gt;0,"Com retorno","Sem retorno"))</f>
        <v/>
      </c>
      <c r="O134" s="16">
        <f>IF($E134="","",IF($H134="","Sem histórico",IFERROR(VLOOKUP($J134,Listas!$A$2:$C$9,3,FALSE),"Movimento não mapeado")))</f>
        <v/>
      </c>
      <c r="P134" s="16">
        <f>IF(COUNTA($A134:$D134)=0,"",IF(OR($A134="",$B134="",$C134="",$D134=""),"Cadastro incompleto",IF(COUNTIF($E$2:$E$201,$E134)&gt;1,"Chave duplicada",IF($H134="","Sem histórico",IF($F134="","Entrada não localizada",IF(COUNTIFS(Movimentos!$M$2:$M$501,$E134,Movimentos!$X$2:$X$501,"Pendente")&gt;0,"Revisar eventos","OK"))))))</f>
        <v/>
      </c>
      <c r="Q134" s="18">
        <f>IF($E134="","",COUNTIF(Movimentos!$M$2:$M$501,$E134))</f>
        <v/>
      </c>
      <c r="R134" s="18">
        <f>IF($E134="","",COUNTIFS(Movimentos!$M$2:$M$501,$E134,Movimentos!$G$2:$G$501,"RETORNO RECEBIDO"))</f>
        <v/>
      </c>
    </row>
    <row r="135">
      <c r="A135" s="14" t="n"/>
      <c r="B135" s="15" t="n"/>
      <c r="C135" s="14" t="n"/>
      <c r="D135" s="14" t="n"/>
      <c r="E135" s="16">
        <f>IF(COUNTA($A135:$D135)=0,"",IF(OR($A135="",$C135="",$D135=""),"",$A135&amp;"|"&amp;$C135&amp;"|"&amp;$D135))</f>
        <v/>
      </c>
      <c r="F135" s="16">
        <f>IF($E135="","",IFERROR(LOOKUP(2,1/((Movimentos!$M$2:$M$501=$E135)*(Movimentos!$G$2:$G$501="RECEBIMENTO")),Movimentos!$A$2:$A$501),""))</f>
        <v/>
      </c>
      <c r="G135" s="30">
        <f>IF($F135="","",IFERROR(INDEX(Movimentos!$B$2:$B$501,MATCH($F135,Movimentos!$A$2:$A$501,0)),""))</f>
        <v/>
      </c>
      <c r="H135" s="16">
        <f>IF($E135="","",IFERROR(LOOKUP(2,1/((Movimentos!$M$2:$M$501=$E135)*(Movimentos!$U$2:$U$501="Sim")),Movimentos!$A$2:$A$501),""))</f>
        <v/>
      </c>
      <c r="I135" s="30">
        <f>IF($H135="","",IFERROR(INDEX(Movimentos!$B$2:$B$501,MATCH($H135,Movimentos!$A$2:$A$501,0)),""))</f>
        <v/>
      </c>
      <c r="J135" s="16">
        <f>IF($H135="","",IFERROR(INDEX(Movimentos!$G$2:$G$501,MATCH($H135,Movimentos!$A$2:$A$501,0)),""))</f>
        <v/>
      </c>
      <c r="K135" s="16">
        <f>IF($H135="","",IFERROR(INDEX(Movimentos!$I$2:$I$501,MATCH($H135,Movimentos!$A$2:$A$501,0)),""))</f>
        <v/>
      </c>
      <c r="L135" s="16">
        <f>IF($K135="","",IFERROR(VLOOKUP($K135,Listas!$G$2:$I$31,3,FALSE),"Local não classificado"))</f>
        <v/>
      </c>
      <c r="M135" s="16">
        <f>IF($E135="","",IFERROR(LOOKUP(2,1/((Movimentos!$M$2:$M$501=$E135)*(Movimentos!$J$2:$J$501&lt;&gt;"")),Movimentos!$J$2:$J$501),""))</f>
        <v/>
      </c>
      <c r="N135" s="16">
        <f>IF($E135="","",IF(COUNTIFS(Movimentos!$M$2:$M$501,$E135,Movimentos!$G$2:$G$501,"RETORNO RECEBIDO")&gt;0,"Com retorno","Sem retorno"))</f>
        <v/>
      </c>
      <c r="O135" s="16">
        <f>IF($E135="","",IF($H135="","Sem histórico",IFERROR(VLOOKUP($J135,Listas!$A$2:$C$9,3,FALSE),"Movimento não mapeado")))</f>
        <v/>
      </c>
      <c r="P135" s="16">
        <f>IF(COUNTA($A135:$D135)=0,"",IF(OR($A135="",$B135="",$C135="",$D135=""),"Cadastro incompleto",IF(COUNTIF($E$2:$E$201,$E135)&gt;1,"Chave duplicada",IF($H135="","Sem histórico",IF($F135="","Entrada não localizada",IF(COUNTIFS(Movimentos!$M$2:$M$501,$E135,Movimentos!$X$2:$X$501,"Pendente")&gt;0,"Revisar eventos","OK"))))))</f>
        <v/>
      </c>
      <c r="Q135" s="18">
        <f>IF($E135="","",COUNTIF(Movimentos!$M$2:$M$501,$E135))</f>
        <v/>
      </c>
      <c r="R135" s="18">
        <f>IF($E135="","",COUNTIFS(Movimentos!$M$2:$M$501,$E135,Movimentos!$G$2:$G$501,"RETORNO RECEBIDO"))</f>
        <v/>
      </c>
    </row>
    <row r="136">
      <c r="A136" s="14" t="n"/>
      <c r="B136" s="15" t="n"/>
      <c r="C136" s="14" t="n"/>
      <c r="D136" s="14" t="n"/>
      <c r="E136" s="16">
        <f>IF(COUNTA($A136:$D136)=0,"",IF(OR($A136="",$C136="",$D136=""),"",$A136&amp;"|"&amp;$C136&amp;"|"&amp;$D136))</f>
        <v/>
      </c>
      <c r="F136" s="16">
        <f>IF($E136="","",IFERROR(LOOKUP(2,1/((Movimentos!$M$2:$M$501=$E136)*(Movimentos!$G$2:$G$501="RECEBIMENTO")),Movimentos!$A$2:$A$501),""))</f>
        <v/>
      </c>
      <c r="G136" s="30">
        <f>IF($F136="","",IFERROR(INDEX(Movimentos!$B$2:$B$501,MATCH($F136,Movimentos!$A$2:$A$501,0)),""))</f>
        <v/>
      </c>
      <c r="H136" s="16">
        <f>IF($E136="","",IFERROR(LOOKUP(2,1/((Movimentos!$M$2:$M$501=$E136)*(Movimentos!$U$2:$U$501="Sim")),Movimentos!$A$2:$A$501),""))</f>
        <v/>
      </c>
      <c r="I136" s="30">
        <f>IF($H136="","",IFERROR(INDEX(Movimentos!$B$2:$B$501,MATCH($H136,Movimentos!$A$2:$A$501,0)),""))</f>
        <v/>
      </c>
      <c r="J136" s="16">
        <f>IF($H136="","",IFERROR(INDEX(Movimentos!$G$2:$G$501,MATCH($H136,Movimentos!$A$2:$A$501,0)),""))</f>
        <v/>
      </c>
      <c r="K136" s="16">
        <f>IF($H136="","",IFERROR(INDEX(Movimentos!$I$2:$I$501,MATCH($H136,Movimentos!$A$2:$A$501,0)),""))</f>
        <v/>
      </c>
      <c r="L136" s="16">
        <f>IF($K136="","",IFERROR(VLOOKUP($K136,Listas!$G$2:$I$31,3,FALSE),"Local não classificado"))</f>
        <v/>
      </c>
      <c r="M136" s="16">
        <f>IF($E136="","",IFERROR(LOOKUP(2,1/((Movimentos!$M$2:$M$501=$E136)*(Movimentos!$J$2:$J$501&lt;&gt;"")),Movimentos!$J$2:$J$501),""))</f>
        <v/>
      </c>
      <c r="N136" s="16">
        <f>IF($E136="","",IF(COUNTIFS(Movimentos!$M$2:$M$501,$E136,Movimentos!$G$2:$G$501,"RETORNO RECEBIDO")&gt;0,"Com retorno","Sem retorno"))</f>
        <v/>
      </c>
      <c r="O136" s="16">
        <f>IF($E136="","",IF($H136="","Sem histórico",IFERROR(VLOOKUP($J136,Listas!$A$2:$C$9,3,FALSE),"Movimento não mapeado")))</f>
        <v/>
      </c>
      <c r="P136" s="16">
        <f>IF(COUNTA($A136:$D136)=0,"",IF(OR($A136="",$B136="",$C136="",$D136=""),"Cadastro incompleto",IF(COUNTIF($E$2:$E$201,$E136)&gt;1,"Chave duplicada",IF($H136="","Sem histórico",IF($F136="","Entrada não localizada",IF(COUNTIFS(Movimentos!$M$2:$M$501,$E136,Movimentos!$X$2:$X$501,"Pendente")&gt;0,"Revisar eventos","OK"))))))</f>
        <v/>
      </c>
      <c r="Q136" s="18">
        <f>IF($E136="","",COUNTIF(Movimentos!$M$2:$M$501,$E136))</f>
        <v/>
      </c>
      <c r="R136" s="18">
        <f>IF($E136="","",COUNTIFS(Movimentos!$M$2:$M$501,$E136,Movimentos!$G$2:$G$501,"RETORNO RECEBIDO"))</f>
        <v/>
      </c>
    </row>
    <row r="137">
      <c r="A137" s="14" t="n"/>
      <c r="B137" s="15" t="n"/>
      <c r="C137" s="14" t="n"/>
      <c r="D137" s="14" t="n"/>
      <c r="E137" s="16">
        <f>IF(COUNTA($A137:$D137)=0,"",IF(OR($A137="",$C137="",$D137=""),"",$A137&amp;"|"&amp;$C137&amp;"|"&amp;$D137))</f>
        <v/>
      </c>
      <c r="F137" s="16">
        <f>IF($E137="","",IFERROR(LOOKUP(2,1/((Movimentos!$M$2:$M$501=$E137)*(Movimentos!$G$2:$G$501="RECEBIMENTO")),Movimentos!$A$2:$A$501),""))</f>
        <v/>
      </c>
      <c r="G137" s="30">
        <f>IF($F137="","",IFERROR(INDEX(Movimentos!$B$2:$B$501,MATCH($F137,Movimentos!$A$2:$A$501,0)),""))</f>
        <v/>
      </c>
      <c r="H137" s="16">
        <f>IF($E137="","",IFERROR(LOOKUP(2,1/((Movimentos!$M$2:$M$501=$E137)*(Movimentos!$U$2:$U$501="Sim")),Movimentos!$A$2:$A$501),""))</f>
        <v/>
      </c>
      <c r="I137" s="30">
        <f>IF($H137="","",IFERROR(INDEX(Movimentos!$B$2:$B$501,MATCH($H137,Movimentos!$A$2:$A$501,0)),""))</f>
        <v/>
      </c>
      <c r="J137" s="16">
        <f>IF($H137="","",IFERROR(INDEX(Movimentos!$G$2:$G$501,MATCH($H137,Movimentos!$A$2:$A$501,0)),""))</f>
        <v/>
      </c>
      <c r="K137" s="16">
        <f>IF($H137="","",IFERROR(INDEX(Movimentos!$I$2:$I$501,MATCH($H137,Movimentos!$A$2:$A$501,0)),""))</f>
        <v/>
      </c>
      <c r="L137" s="16">
        <f>IF($K137="","",IFERROR(VLOOKUP($K137,Listas!$G$2:$I$31,3,FALSE),"Local não classificado"))</f>
        <v/>
      </c>
      <c r="M137" s="16">
        <f>IF($E137="","",IFERROR(LOOKUP(2,1/((Movimentos!$M$2:$M$501=$E137)*(Movimentos!$J$2:$J$501&lt;&gt;"")),Movimentos!$J$2:$J$501),""))</f>
        <v/>
      </c>
      <c r="N137" s="16">
        <f>IF($E137="","",IF(COUNTIFS(Movimentos!$M$2:$M$501,$E137,Movimentos!$G$2:$G$501,"RETORNO RECEBIDO")&gt;0,"Com retorno","Sem retorno"))</f>
        <v/>
      </c>
      <c r="O137" s="16">
        <f>IF($E137="","",IF($H137="","Sem histórico",IFERROR(VLOOKUP($J137,Listas!$A$2:$C$9,3,FALSE),"Movimento não mapeado")))</f>
        <v/>
      </c>
      <c r="P137" s="16">
        <f>IF(COUNTA($A137:$D137)=0,"",IF(OR($A137="",$B137="",$C137="",$D137=""),"Cadastro incompleto",IF(COUNTIF($E$2:$E$201,$E137)&gt;1,"Chave duplicada",IF($H137="","Sem histórico",IF($F137="","Entrada não localizada",IF(COUNTIFS(Movimentos!$M$2:$M$501,$E137,Movimentos!$X$2:$X$501,"Pendente")&gt;0,"Revisar eventos","OK"))))))</f>
        <v/>
      </c>
      <c r="Q137" s="18">
        <f>IF($E137="","",COUNTIF(Movimentos!$M$2:$M$501,$E137))</f>
        <v/>
      </c>
      <c r="R137" s="18">
        <f>IF($E137="","",COUNTIFS(Movimentos!$M$2:$M$501,$E137,Movimentos!$G$2:$G$501,"RETORNO RECEBIDO"))</f>
        <v/>
      </c>
    </row>
    <row r="138">
      <c r="A138" s="14" t="n"/>
      <c r="B138" s="15" t="n"/>
      <c r="C138" s="14" t="n"/>
      <c r="D138" s="14" t="n"/>
      <c r="E138" s="16">
        <f>IF(COUNTA($A138:$D138)=0,"",IF(OR($A138="",$C138="",$D138=""),"",$A138&amp;"|"&amp;$C138&amp;"|"&amp;$D138))</f>
        <v/>
      </c>
      <c r="F138" s="16">
        <f>IF($E138="","",IFERROR(LOOKUP(2,1/((Movimentos!$M$2:$M$501=$E138)*(Movimentos!$G$2:$G$501="RECEBIMENTO")),Movimentos!$A$2:$A$501),""))</f>
        <v/>
      </c>
      <c r="G138" s="30">
        <f>IF($F138="","",IFERROR(INDEX(Movimentos!$B$2:$B$501,MATCH($F138,Movimentos!$A$2:$A$501,0)),""))</f>
        <v/>
      </c>
      <c r="H138" s="16">
        <f>IF($E138="","",IFERROR(LOOKUP(2,1/((Movimentos!$M$2:$M$501=$E138)*(Movimentos!$U$2:$U$501="Sim")),Movimentos!$A$2:$A$501),""))</f>
        <v/>
      </c>
      <c r="I138" s="30">
        <f>IF($H138="","",IFERROR(INDEX(Movimentos!$B$2:$B$501,MATCH($H138,Movimentos!$A$2:$A$501,0)),""))</f>
        <v/>
      </c>
      <c r="J138" s="16">
        <f>IF($H138="","",IFERROR(INDEX(Movimentos!$G$2:$G$501,MATCH($H138,Movimentos!$A$2:$A$501,0)),""))</f>
        <v/>
      </c>
      <c r="K138" s="16">
        <f>IF($H138="","",IFERROR(INDEX(Movimentos!$I$2:$I$501,MATCH($H138,Movimentos!$A$2:$A$501,0)),""))</f>
        <v/>
      </c>
      <c r="L138" s="16">
        <f>IF($K138="","",IFERROR(VLOOKUP($K138,Listas!$G$2:$I$31,3,FALSE),"Local não classificado"))</f>
        <v/>
      </c>
      <c r="M138" s="16">
        <f>IF($E138="","",IFERROR(LOOKUP(2,1/((Movimentos!$M$2:$M$501=$E138)*(Movimentos!$J$2:$J$501&lt;&gt;"")),Movimentos!$J$2:$J$501),""))</f>
        <v/>
      </c>
      <c r="N138" s="16">
        <f>IF($E138="","",IF(COUNTIFS(Movimentos!$M$2:$M$501,$E138,Movimentos!$G$2:$G$501,"RETORNO RECEBIDO")&gt;0,"Com retorno","Sem retorno"))</f>
        <v/>
      </c>
      <c r="O138" s="16">
        <f>IF($E138="","",IF($H138="","Sem histórico",IFERROR(VLOOKUP($J138,Listas!$A$2:$C$9,3,FALSE),"Movimento não mapeado")))</f>
        <v/>
      </c>
      <c r="P138" s="16">
        <f>IF(COUNTA($A138:$D138)=0,"",IF(OR($A138="",$B138="",$C138="",$D138=""),"Cadastro incompleto",IF(COUNTIF($E$2:$E$201,$E138)&gt;1,"Chave duplicada",IF($H138="","Sem histórico",IF($F138="","Entrada não localizada",IF(COUNTIFS(Movimentos!$M$2:$M$501,$E138,Movimentos!$X$2:$X$501,"Pendente")&gt;0,"Revisar eventos","OK"))))))</f>
        <v/>
      </c>
      <c r="Q138" s="18">
        <f>IF($E138="","",COUNTIF(Movimentos!$M$2:$M$501,$E138))</f>
        <v/>
      </c>
      <c r="R138" s="18">
        <f>IF($E138="","",COUNTIFS(Movimentos!$M$2:$M$501,$E138,Movimentos!$G$2:$G$501,"RETORNO RECEBIDO"))</f>
        <v/>
      </c>
    </row>
    <row r="139">
      <c r="A139" s="14" t="n"/>
      <c r="B139" s="15" t="n"/>
      <c r="C139" s="14" t="n"/>
      <c r="D139" s="14" t="n"/>
      <c r="E139" s="16">
        <f>IF(COUNTA($A139:$D139)=0,"",IF(OR($A139="",$C139="",$D139=""),"",$A139&amp;"|"&amp;$C139&amp;"|"&amp;$D139))</f>
        <v/>
      </c>
      <c r="F139" s="16">
        <f>IF($E139="","",IFERROR(LOOKUP(2,1/((Movimentos!$M$2:$M$501=$E139)*(Movimentos!$G$2:$G$501="RECEBIMENTO")),Movimentos!$A$2:$A$501),""))</f>
        <v/>
      </c>
      <c r="G139" s="30">
        <f>IF($F139="","",IFERROR(INDEX(Movimentos!$B$2:$B$501,MATCH($F139,Movimentos!$A$2:$A$501,0)),""))</f>
        <v/>
      </c>
      <c r="H139" s="16">
        <f>IF($E139="","",IFERROR(LOOKUP(2,1/((Movimentos!$M$2:$M$501=$E139)*(Movimentos!$U$2:$U$501="Sim")),Movimentos!$A$2:$A$501),""))</f>
        <v/>
      </c>
      <c r="I139" s="30">
        <f>IF($H139="","",IFERROR(INDEX(Movimentos!$B$2:$B$501,MATCH($H139,Movimentos!$A$2:$A$501,0)),""))</f>
        <v/>
      </c>
      <c r="J139" s="16">
        <f>IF($H139="","",IFERROR(INDEX(Movimentos!$G$2:$G$501,MATCH($H139,Movimentos!$A$2:$A$501,0)),""))</f>
        <v/>
      </c>
      <c r="K139" s="16">
        <f>IF($H139="","",IFERROR(INDEX(Movimentos!$I$2:$I$501,MATCH($H139,Movimentos!$A$2:$A$501,0)),""))</f>
        <v/>
      </c>
      <c r="L139" s="16">
        <f>IF($K139="","",IFERROR(VLOOKUP($K139,Listas!$G$2:$I$31,3,FALSE),"Local não classificado"))</f>
        <v/>
      </c>
      <c r="M139" s="16">
        <f>IF($E139="","",IFERROR(LOOKUP(2,1/((Movimentos!$M$2:$M$501=$E139)*(Movimentos!$J$2:$J$501&lt;&gt;"")),Movimentos!$J$2:$J$501),""))</f>
        <v/>
      </c>
      <c r="N139" s="16">
        <f>IF($E139="","",IF(COUNTIFS(Movimentos!$M$2:$M$501,$E139,Movimentos!$G$2:$G$501,"RETORNO RECEBIDO")&gt;0,"Com retorno","Sem retorno"))</f>
        <v/>
      </c>
      <c r="O139" s="16">
        <f>IF($E139="","",IF($H139="","Sem histórico",IFERROR(VLOOKUP($J139,Listas!$A$2:$C$9,3,FALSE),"Movimento não mapeado")))</f>
        <v/>
      </c>
      <c r="P139" s="16">
        <f>IF(COUNTA($A139:$D139)=0,"",IF(OR($A139="",$B139="",$C139="",$D139=""),"Cadastro incompleto",IF(COUNTIF($E$2:$E$201,$E139)&gt;1,"Chave duplicada",IF($H139="","Sem histórico",IF($F139="","Entrada não localizada",IF(COUNTIFS(Movimentos!$M$2:$M$501,$E139,Movimentos!$X$2:$X$501,"Pendente")&gt;0,"Revisar eventos","OK"))))))</f>
        <v/>
      </c>
      <c r="Q139" s="18">
        <f>IF($E139="","",COUNTIF(Movimentos!$M$2:$M$501,$E139))</f>
        <v/>
      </c>
      <c r="R139" s="18">
        <f>IF($E139="","",COUNTIFS(Movimentos!$M$2:$M$501,$E139,Movimentos!$G$2:$G$501,"RETORNO RECEBIDO"))</f>
        <v/>
      </c>
    </row>
    <row r="140">
      <c r="A140" s="14" t="n"/>
      <c r="B140" s="15" t="n"/>
      <c r="C140" s="14" t="n"/>
      <c r="D140" s="14" t="n"/>
      <c r="E140" s="16">
        <f>IF(COUNTA($A140:$D140)=0,"",IF(OR($A140="",$C140="",$D140=""),"",$A140&amp;"|"&amp;$C140&amp;"|"&amp;$D140))</f>
        <v/>
      </c>
      <c r="F140" s="16">
        <f>IF($E140="","",IFERROR(LOOKUP(2,1/((Movimentos!$M$2:$M$501=$E140)*(Movimentos!$G$2:$G$501="RECEBIMENTO")),Movimentos!$A$2:$A$501),""))</f>
        <v/>
      </c>
      <c r="G140" s="30">
        <f>IF($F140="","",IFERROR(INDEX(Movimentos!$B$2:$B$501,MATCH($F140,Movimentos!$A$2:$A$501,0)),""))</f>
        <v/>
      </c>
      <c r="H140" s="16">
        <f>IF($E140="","",IFERROR(LOOKUP(2,1/((Movimentos!$M$2:$M$501=$E140)*(Movimentos!$U$2:$U$501="Sim")),Movimentos!$A$2:$A$501),""))</f>
        <v/>
      </c>
      <c r="I140" s="30">
        <f>IF($H140="","",IFERROR(INDEX(Movimentos!$B$2:$B$501,MATCH($H140,Movimentos!$A$2:$A$501,0)),""))</f>
        <v/>
      </c>
      <c r="J140" s="16">
        <f>IF($H140="","",IFERROR(INDEX(Movimentos!$G$2:$G$501,MATCH($H140,Movimentos!$A$2:$A$501,0)),""))</f>
        <v/>
      </c>
      <c r="K140" s="16">
        <f>IF($H140="","",IFERROR(INDEX(Movimentos!$I$2:$I$501,MATCH($H140,Movimentos!$A$2:$A$501,0)),""))</f>
        <v/>
      </c>
      <c r="L140" s="16">
        <f>IF($K140="","",IFERROR(VLOOKUP($K140,Listas!$G$2:$I$31,3,FALSE),"Local não classificado"))</f>
        <v/>
      </c>
      <c r="M140" s="16">
        <f>IF($E140="","",IFERROR(LOOKUP(2,1/((Movimentos!$M$2:$M$501=$E140)*(Movimentos!$J$2:$J$501&lt;&gt;"")),Movimentos!$J$2:$J$501),""))</f>
        <v/>
      </c>
      <c r="N140" s="16">
        <f>IF($E140="","",IF(COUNTIFS(Movimentos!$M$2:$M$501,$E140,Movimentos!$G$2:$G$501,"RETORNO RECEBIDO")&gt;0,"Com retorno","Sem retorno"))</f>
        <v/>
      </c>
      <c r="O140" s="16">
        <f>IF($E140="","",IF($H140="","Sem histórico",IFERROR(VLOOKUP($J140,Listas!$A$2:$C$9,3,FALSE),"Movimento não mapeado")))</f>
        <v/>
      </c>
      <c r="P140" s="16">
        <f>IF(COUNTA($A140:$D140)=0,"",IF(OR($A140="",$B140="",$C140="",$D140=""),"Cadastro incompleto",IF(COUNTIF($E$2:$E$201,$E140)&gt;1,"Chave duplicada",IF($H140="","Sem histórico",IF($F140="","Entrada não localizada",IF(COUNTIFS(Movimentos!$M$2:$M$501,$E140,Movimentos!$X$2:$X$501,"Pendente")&gt;0,"Revisar eventos","OK"))))))</f>
        <v/>
      </c>
      <c r="Q140" s="18">
        <f>IF($E140="","",COUNTIF(Movimentos!$M$2:$M$501,$E140))</f>
        <v/>
      </c>
      <c r="R140" s="18">
        <f>IF($E140="","",COUNTIFS(Movimentos!$M$2:$M$501,$E140,Movimentos!$G$2:$G$501,"RETORNO RECEBIDO"))</f>
        <v/>
      </c>
    </row>
    <row r="141">
      <c r="A141" s="14" t="n"/>
      <c r="B141" s="15" t="n"/>
      <c r="C141" s="14" t="n"/>
      <c r="D141" s="14" t="n"/>
      <c r="E141" s="16">
        <f>IF(COUNTA($A141:$D141)=0,"",IF(OR($A141="",$C141="",$D141=""),"",$A141&amp;"|"&amp;$C141&amp;"|"&amp;$D141))</f>
        <v/>
      </c>
      <c r="F141" s="16">
        <f>IF($E141="","",IFERROR(LOOKUP(2,1/((Movimentos!$M$2:$M$501=$E141)*(Movimentos!$G$2:$G$501="RECEBIMENTO")),Movimentos!$A$2:$A$501),""))</f>
        <v/>
      </c>
      <c r="G141" s="30">
        <f>IF($F141="","",IFERROR(INDEX(Movimentos!$B$2:$B$501,MATCH($F141,Movimentos!$A$2:$A$501,0)),""))</f>
        <v/>
      </c>
      <c r="H141" s="16">
        <f>IF($E141="","",IFERROR(LOOKUP(2,1/((Movimentos!$M$2:$M$501=$E141)*(Movimentos!$U$2:$U$501="Sim")),Movimentos!$A$2:$A$501),""))</f>
        <v/>
      </c>
      <c r="I141" s="30">
        <f>IF($H141="","",IFERROR(INDEX(Movimentos!$B$2:$B$501,MATCH($H141,Movimentos!$A$2:$A$501,0)),""))</f>
        <v/>
      </c>
      <c r="J141" s="16">
        <f>IF($H141="","",IFERROR(INDEX(Movimentos!$G$2:$G$501,MATCH($H141,Movimentos!$A$2:$A$501,0)),""))</f>
        <v/>
      </c>
      <c r="K141" s="16">
        <f>IF($H141="","",IFERROR(INDEX(Movimentos!$I$2:$I$501,MATCH($H141,Movimentos!$A$2:$A$501,0)),""))</f>
        <v/>
      </c>
      <c r="L141" s="16">
        <f>IF($K141="","",IFERROR(VLOOKUP($K141,Listas!$G$2:$I$31,3,FALSE),"Local não classificado"))</f>
        <v/>
      </c>
      <c r="M141" s="16">
        <f>IF($E141="","",IFERROR(LOOKUP(2,1/((Movimentos!$M$2:$M$501=$E141)*(Movimentos!$J$2:$J$501&lt;&gt;"")),Movimentos!$J$2:$J$501),""))</f>
        <v/>
      </c>
      <c r="N141" s="16">
        <f>IF($E141="","",IF(COUNTIFS(Movimentos!$M$2:$M$501,$E141,Movimentos!$G$2:$G$501,"RETORNO RECEBIDO")&gt;0,"Com retorno","Sem retorno"))</f>
        <v/>
      </c>
      <c r="O141" s="16">
        <f>IF($E141="","",IF($H141="","Sem histórico",IFERROR(VLOOKUP($J141,Listas!$A$2:$C$9,3,FALSE),"Movimento não mapeado")))</f>
        <v/>
      </c>
      <c r="P141" s="16">
        <f>IF(COUNTA($A141:$D141)=0,"",IF(OR($A141="",$B141="",$C141="",$D141=""),"Cadastro incompleto",IF(COUNTIF($E$2:$E$201,$E141)&gt;1,"Chave duplicada",IF($H141="","Sem histórico",IF($F141="","Entrada não localizada",IF(COUNTIFS(Movimentos!$M$2:$M$501,$E141,Movimentos!$X$2:$X$501,"Pendente")&gt;0,"Revisar eventos","OK"))))))</f>
        <v/>
      </c>
      <c r="Q141" s="18">
        <f>IF($E141="","",COUNTIF(Movimentos!$M$2:$M$501,$E141))</f>
        <v/>
      </c>
      <c r="R141" s="18">
        <f>IF($E141="","",COUNTIFS(Movimentos!$M$2:$M$501,$E141,Movimentos!$G$2:$G$501,"RETORNO RECEBIDO"))</f>
        <v/>
      </c>
    </row>
    <row r="142">
      <c r="A142" s="14" t="n"/>
      <c r="B142" s="15" t="n"/>
      <c r="C142" s="14" t="n"/>
      <c r="D142" s="14" t="n"/>
      <c r="E142" s="16">
        <f>IF(COUNTA($A142:$D142)=0,"",IF(OR($A142="",$C142="",$D142=""),"",$A142&amp;"|"&amp;$C142&amp;"|"&amp;$D142))</f>
        <v/>
      </c>
      <c r="F142" s="16">
        <f>IF($E142="","",IFERROR(LOOKUP(2,1/((Movimentos!$M$2:$M$501=$E142)*(Movimentos!$G$2:$G$501="RECEBIMENTO")),Movimentos!$A$2:$A$501),""))</f>
        <v/>
      </c>
      <c r="G142" s="30">
        <f>IF($F142="","",IFERROR(INDEX(Movimentos!$B$2:$B$501,MATCH($F142,Movimentos!$A$2:$A$501,0)),""))</f>
        <v/>
      </c>
      <c r="H142" s="16">
        <f>IF($E142="","",IFERROR(LOOKUP(2,1/((Movimentos!$M$2:$M$501=$E142)*(Movimentos!$U$2:$U$501="Sim")),Movimentos!$A$2:$A$501),""))</f>
        <v/>
      </c>
      <c r="I142" s="30">
        <f>IF($H142="","",IFERROR(INDEX(Movimentos!$B$2:$B$501,MATCH($H142,Movimentos!$A$2:$A$501,0)),""))</f>
        <v/>
      </c>
      <c r="J142" s="16">
        <f>IF($H142="","",IFERROR(INDEX(Movimentos!$G$2:$G$501,MATCH($H142,Movimentos!$A$2:$A$501,0)),""))</f>
        <v/>
      </c>
      <c r="K142" s="16">
        <f>IF($H142="","",IFERROR(INDEX(Movimentos!$I$2:$I$501,MATCH($H142,Movimentos!$A$2:$A$501,0)),""))</f>
        <v/>
      </c>
      <c r="L142" s="16">
        <f>IF($K142="","",IFERROR(VLOOKUP($K142,Listas!$G$2:$I$31,3,FALSE),"Local não classificado"))</f>
        <v/>
      </c>
      <c r="M142" s="16">
        <f>IF($E142="","",IFERROR(LOOKUP(2,1/((Movimentos!$M$2:$M$501=$E142)*(Movimentos!$J$2:$J$501&lt;&gt;"")),Movimentos!$J$2:$J$501),""))</f>
        <v/>
      </c>
      <c r="N142" s="16">
        <f>IF($E142="","",IF(COUNTIFS(Movimentos!$M$2:$M$501,$E142,Movimentos!$G$2:$G$501,"RETORNO RECEBIDO")&gt;0,"Com retorno","Sem retorno"))</f>
        <v/>
      </c>
      <c r="O142" s="16">
        <f>IF($E142="","",IF($H142="","Sem histórico",IFERROR(VLOOKUP($J142,Listas!$A$2:$C$9,3,FALSE),"Movimento não mapeado")))</f>
        <v/>
      </c>
      <c r="P142" s="16">
        <f>IF(COUNTA($A142:$D142)=0,"",IF(OR($A142="",$B142="",$C142="",$D142=""),"Cadastro incompleto",IF(COUNTIF($E$2:$E$201,$E142)&gt;1,"Chave duplicada",IF($H142="","Sem histórico",IF($F142="","Entrada não localizada",IF(COUNTIFS(Movimentos!$M$2:$M$501,$E142,Movimentos!$X$2:$X$501,"Pendente")&gt;0,"Revisar eventos","OK"))))))</f>
        <v/>
      </c>
      <c r="Q142" s="18">
        <f>IF($E142="","",COUNTIF(Movimentos!$M$2:$M$501,$E142))</f>
        <v/>
      </c>
      <c r="R142" s="18">
        <f>IF($E142="","",COUNTIFS(Movimentos!$M$2:$M$501,$E142,Movimentos!$G$2:$G$501,"RETORNO RECEBIDO"))</f>
        <v/>
      </c>
    </row>
    <row r="143">
      <c r="A143" s="14" t="n"/>
      <c r="B143" s="15" t="n"/>
      <c r="C143" s="14" t="n"/>
      <c r="D143" s="14" t="n"/>
      <c r="E143" s="16">
        <f>IF(COUNTA($A143:$D143)=0,"",IF(OR($A143="",$C143="",$D143=""),"",$A143&amp;"|"&amp;$C143&amp;"|"&amp;$D143))</f>
        <v/>
      </c>
      <c r="F143" s="16">
        <f>IF($E143="","",IFERROR(LOOKUP(2,1/((Movimentos!$M$2:$M$501=$E143)*(Movimentos!$G$2:$G$501="RECEBIMENTO")),Movimentos!$A$2:$A$501),""))</f>
        <v/>
      </c>
      <c r="G143" s="30">
        <f>IF($F143="","",IFERROR(INDEX(Movimentos!$B$2:$B$501,MATCH($F143,Movimentos!$A$2:$A$501,0)),""))</f>
        <v/>
      </c>
      <c r="H143" s="16">
        <f>IF($E143="","",IFERROR(LOOKUP(2,1/((Movimentos!$M$2:$M$501=$E143)*(Movimentos!$U$2:$U$501="Sim")),Movimentos!$A$2:$A$501),""))</f>
        <v/>
      </c>
      <c r="I143" s="30">
        <f>IF($H143="","",IFERROR(INDEX(Movimentos!$B$2:$B$501,MATCH($H143,Movimentos!$A$2:$A$501,0)),""))</f>
        <v/>
      </c>
      <c r="J143" s="16">
        <f>IF($H143="","",IFERROR(INDEX(Movimentos!$G$2:$G$501,MATCH($H143,Movimentos!$A$2:$A$501,0)),""))</f>
        <v/>
      </c>
      <c r="K143" s="16">
        <f>IF($H143="","",IFERROR(INDEX(Movimentos!$I$2:$I$501,MATCH($H143,Movimentos!$A$2:$A$501,0)),""))</f>
        <v/>
      </c>
      <c r="L143" s="16">
        <f>IF($K143="","",IFERROR(VLOOKUP($K143,Listas!$G$2:$I$31,3,FALSE),"Local não classificado"))</f>
        <v/>
      </c>
      <c r="M143" s="16">
        <f>IF($E143="","",IFERROR(LOOKUP(2,1/((Movimentos!$M$2:$M$501=$E143)*(Movimentos!$J$2:$J$501&lt;&gt;"")),Movimentos!$J$2:$J$501),""))</f>
        <v/>
      </c>
      <c r="N143" s="16">
        <f>IF($E143="","",IF(COUNTIFS(Movimentos!$M$2:$M$501,$E143,Movimentos!$G$2:$G$501,"RETORNO RECEBIDO")&gt;0,"Com retorno","Sem retorno"))</f>
        <v/>
      </c>
      <c r="O143" s="16">
        <f>IF($E143="","",IF($H143="","Sem histórico",IFERROR(VLOOKUP($J143,Listas!$A$2:$C$9,3,FALSE),"Movimento não mapeado")))</f>
        <v/>
      </c>
      <c r="P143" s="16">
        <f>IF(COUNTA($A143:$D143)=0,"",IF(OR($A143="",$B143="",$C143="",$D143=""),"Cadastro incompleto",IF(COUNTIF($E$2:$E$201,$E143)&gt;1,"Chave duplicada",IF($H143="","Sem histórico",IF($F143="","Entrada não localizada",IF(COUNTIFS(Movimentos!$M$2:$M$501,$E143,Movimentos!$X$2:$X$501,"Pendente")&gt;0,"Revisar eventos","OK"))))))</f>
        <v/>
      </c>
      <c r="Q143" s="18">
        <f>IF($E143="","",COUNTIF(Movimentos!$M$2:$M$501,$E143))</f>
        <v/>
      </c>
      <c r="R143" s="18">
        <f>IF($E143="","",COUNTIFS(Movimentos!$M$2:$M$501,$E143,Movimentos!$G$2:$G$501,"RETORNO RECEBIDO"))</f>
        <v/>
      </c>
    </row>
    <row r="144">
      <c r="A144" s="14" t="n"/>
      <c r="B144" s="15" t="n"/>
      <c r="C144" s="14" t="n"/>
      <c r="D144" s="14" t="n"/>
      <c r="E144" s="16">
        <f>IF(COUNTA($A144:$D144)=0,"",IF(OR($A144="",$C144="",$D144=""),"",$A144&amp;"|"&amp;$C144&amp;"|"&amp;$D144))</f>
        <v/>
      </c>
      <c r="F144" s="16">
        <f>IF($E144="","",IFERROR(LOOKUP(2,1/((Movimentos!$M$2:$M$501=$E144)*(Movimentos!$G$2:$G$501="RECEBIMENTO")),Movimentos!$A$2:$A$501),""))</f>
        <v/>
      </c>
      <c r="G144" s="30">
        <f>IF($F144="","",IFERROR(INDEX(Movimentos!$B$2:$B$501,MATCH($F144,Movimentos!$A$2:$A$501,0)),""))</f>
        <v/>
      </c>
      <c r="H144" s="16">
        <f>IF($E144="","",IFERROR(LOOKUP(2,1/((Movimentos!$M$2:$M$501=$E144)*(Movimentos!$U$2:$U$501="Sim")),Movimentos!$A$2:$A$501),""))</f>
        <v/>
      </c>
      <c r="I144" s="30">
        <f>IF($H144="","",IFERROR(INDEX(Movimentos!$B$2:$B$501,MATCH($H144,Movimentos!$A$2:$A$501,0)),""))</f>
        <v/>
      </c>
      <c r="J144" s="16">
        <f>IF($H144="","",IFERROR(INDEX(Movimentos!$G$2:$G$501,MATCH($H144,Movimentos!$A$2:$A$501,0)),""))</f>
        <v/>
      </c>
      <c r="K144" s="16">
        <f>IF($H144="","",IFERROR(INDEX(Movimentos!$I$2:$I$501,MATCH($H144,Movimentos!$A$2:$A$501,0)),""))</f>
        <v/>
      </c>
      <c r="L144" s="16">
        <f>IF($K144="","",IFERROR(VLOOKUP($K144,Listas!$G$2:$I$31,3,FALSE),"Local não classificado"))</f>
        <v/>
      </c>
      <c r="M144" s="16">
        <f>IF($E144="","",IFERROR(LOOKUP(2,1/((Movimentos!$M$2:$M$501=$E144)*(Movimentos!$J$2:$J$501&lt;&gt;"")),Movimentos!$J$2:$J$501),""))</f>
        <v/>
      </c>
      <c r="N144" s="16">
        <f>IF($E144="","",IF(COUNTIFS(Movimentos!$M$2:$M$501,$E144,Movimentos!$G$2:$G$501,"RETORNO RECEBIDO")&gt;0,"Com retorno","Sem retorno"))</f>
        <v/>
      </c>
      <c r="O144" s="16">
        <f>IF($E144="","",IF($H144="","Sem histórico",IFERROR(VLOOKUP($J144,Listas!$A$2:$C$9,3,FALSE),"Movimento não mapeado")))</f>
        <v/>
      </c>
      <c r="P144" s="16">
        <f>IF(COUNTA($A144:$D144)=0,"",IF(OR($A144="",$B144="",$C144="",$D144=""),"Cadastro incompleto",IF(COUNTIF($E$2:$E$201,$E144)&gt;1,"Chave duplicada",IF($H144="","Sem histórico",IF($F144="","Entrada não localizada",IF(COUNTIFS(Movimentos!$M$2:$M$501,$E144,Movimentos!$X$2:$X$501,"Pendente")&gt;0,"Revisar eventos","OK"))))))</f>
        <v/>
      </c>
      <c r="Q144" s="18">
        <f>IF($E144="","",COUNTIF(Movimentos!$M$2:$M$501,$E144))</f>
        <v/>
      </c>
      <c r="R144" s="18">
        <f>IF($E144="","",COUNTIFS(Movimentos!$M$2:$M$501,$E144,Movimentos!$G$2:$G$501,"RETORNO RECEBIDO"))</f>
        <v/>
      </c>
    </row>
    <row r="145">
      <c r="A145" s="14" t="n"/>
      <c r="B145" s="15" t="n"/>
      <c r="C145" s="14" t="n"/>
      <c r="D145" s="14" t="n"/>
      <c r="E145" s="16">
        <f>IF(COUNTA($A145:$D145)=0,"",IF(OR($A145="",$C145="",$D145=""),"",$A145&amp;"|"&amp;$C145&amp;"|"&amp;$D145))</f>
        <v/>
      </c>
      <c r="F145" s="16">
        <f>IF($E145="","",IFERROR(LOOKUP(2,1/((Movimentos!$M$2:$M$501=$E145)*(Movimentos!$G$2:$G$501="RECEBIMENTO")),Movimentos!$A$2:$A$501),""))</f>
        <v/>
      </c>
      <c r="G145" s="30">
        <f>IF($F145="","",IFERROR(INDEX(Movimentos!$B$2:$B$501,MATCH($F145,Movimentos!$A$2:$A$501,0)),""))</f>
        <v/>
      </c>
      <c r="H145" s="16">
        <f>IF($E145="","",IFERROR(LOOKUP(2,1/((Movimentos!$M$2:$M$501=$E145)*(Movimentos!$U$2:$U$501="Sim")),Movimentos!$A$2:$A$501),""))</f>
        <v/>
      </c>
      <c r="I145" s="30">
        <f>IF($H145="","",IFERROR(INDEX(Movimentos!$B$2:$B$501,MATCH($H145,Movimentos!$A$2:$A$501,0)),""))</f>
        <v/>
      </c>
      <c r="J145" s="16">
        <f>IF($H145="","",IFERROR(INDEX(Movimentos!$G$2:$G$501,MATCH($H145,Movimentos!$A$2:$A$501,0)),""))</f>
        <v/>
      </c>
      <c r="K145" s="16">
        <f>IF($H145="","",IFERROR(INDEX(Movimentos!$I$2:$I$501,MATCH($H145,Movimentos!$A$2:$A$501,0)),""))</f>
        <v/>
      </c>
      <c r="L145" s="16">
        <f>IF($K145="","",IFERROR(VLOOKUP($K145,Listas!$G$2:$I$31,3,FALSE),"Local não classificado"))</f>
        <v/>
      </c>
      <c r="M145" s="16">
        <f>IF($E145="","",IFERROR(LOOKUP(2,1/((Movimentos!$M$2:$M$501=$E145)*(Movimentos!$J$2:$J$501&lt;&gt;"")),Movimentos!$J$2:$J$501),""))</f>
        <v/>
      </c>
      <c r="N145" s="16">
        <f>IF($E145="","",IF(COUNTIFS(Movimentos!$M$2:$M$501,$E145,Movimentos!$G$2:$G$501,"RETORNO RECEBIDO")&gt;0,"Com retorno","Sem retorno"))</f>
        <v/>
      </c>
      <c r="O145" s="16">
        <f>IF($E145="","",IF($H145="","Sem histórico",IFERROR(VLOOKUP($J145,Listas!$A$2:$C$9,3,FALSE),"Movimento não mapeado")))</f>
        <v/>
      </c>
      <c r="P145" s="16">
        <f>IF(COUNTA($A145:$D145)=0,"",IF(OR($A145="",$B145="",$C145="",$D145=""),"Cadastro incompleto",IF(COUNTIF($E$2:$E$201,$E145)&gt;1,"Chave duplicada",IF($H145="","Sem histórico",IF($F145="","Entrada não localizada",IF(COUNTIFS(Movimentos!$M$2:$M$501,$E145,Movimentos!$X$2:$X$501,"Pendente")&gt;0,"Revisar eventos","OK"))))))</f>
        <v/>
      </c>
      <c r="Q145" s="18">
        <f>IF($E145="","",COUNTIF(Movimentos!$M$2:$M$501,$E145))</f>
        <v/>
      </c>
      <c r="R145" s="18">
        <f>IF($E145="","",COUNTIFS(Movimentos!$M$2:$M$501,$E145,Movimentos!$G$2:$G$501,"RETORNO RECEBIDO"))</f>
        <v/>
      </c>
    </row>
    <row r="146">
      <c r="A146" s="14" t="n"/>
      <c r="B146" s="15" t="n"/>
      <c r="C146" s="14" t="n"/>
      <c r="D146" s="14" t="n"/>
      <c r="E146" s="16">
        <f>IF(COUNTA($A146:$D146)=0,"",IF(OR($A146="",$C146="",$D146=""),"",$A146&amp;"|"&amp;$C146&amp;"|"&amp;$D146))</f>
        <v/>
      </c>
      <c r="F146" s="16">
        <f>IF($E146="","",IFERROR(LOOKUP(2,1/((Movimentos!$M$2:$M$501=$E146)*(Movimentos!$G$2:$G$501="RECEBIMENTO")),Movimentos!$A$2:$A$501),""))</f>
        <v/>
      </c>
      <c r="G146" s="30">
        <f>IF($F146="","",IFERROR(INDEX(Movimentos!$B$2:$B$501,MATCH($F146,Movimentos!$A$2:$A$501,0)),""))</f>
        <v/>
      </c>
      <c r="H146" s="16">
        <f>IF($E146="","",IFERROR(LOOKUP(2,1/((Movimentos!$M$2:$M$501=$E146)*(Movimentos!$U$2:$U$501="Sim")),Movimentos!$A$2:$A$501),""))</f>
        <v/>
      </c>
      <c r="I146" s="30">
        <f>IF($H146="","",IFERROR(INDEX(Movimentos!$B$2:$B$501,MATCH($H146,Movimentos!$A$2:$A$501,0)),""))</f>
        <v/>
      </c>
      <c r="J146" s="16">
        <f>IF($H146="","",IFERROR(INDEX(Movimentos!$G$2:$G$501,MATCH($H146,Movimentos!$A$2:$A$501,0)),""))</f>
        <v/>
      </c>
      <c r="K146" s="16">
        <f>IF($H146="","",IFERROR(INDEX(Movimentos!$I$2:$I$501,MATCH($H146,Movimentos!$A$2:$A$501,0)),""))</f>
        <v/>
      </c>
      <c r="L146" s="16">
        <f>IF($K146="","",IFERROR(VLOOKUP($K146,Listas!$G$2:$I$31,3,FALSE),"Local não classificado"))</f>
        <v/>
      </c>
      <c r="M146" s="16">
        <f>IF($E146="","",IFERROR(LOOKUP(2,1/((Movimentos!$M$2:$M$501=$E146)*(Movimentos!$J$2:$J$501&lt;&gt;"")),Movimentos!$J$2:$J$501),""))</f>
        <v/>
      </c>
      <c r="N146" s="16">
        <f>IF($E146="","",IF(COUNTIFS(Movimentos!$M$2:$M$501,$E146,Movimentos!$G$2:$G$501,"RETORNO RECEBIDO")&gt;0,"Com retorno","Sem retorno"))</f>
        <v/>
      </c>
      <c r="O146" s="16">
        <f>IF($E146="","",IF($H146="","Sem histórico",IFERROR(VLOOKUP($J146,Listas!$A$2:$C$9,3,FALSE),"Movimento não mapeado")))</f>
        <v/>
      </c>
      <c r="P146" s="16">
        <f>IF(COUNTA($A146:$D146)=0,"",IF(OR($A146="",$B146="",$C146="",$D146=""),"Cadastro incompleto",IF(COUNTIF($E$2:$E$201,$E146)&gt;1,"Chave duplicada",IF($H146="","Sem histórico",IF($F146="","Entrada não localizada",IF(COUNTIFS(Movimentos!$M$2:$M$501,$E146,Movimentos!$X$2:$X$501,"Pendente")&gt;0,"Revisar eventos","OK"))))))</f>
        <v/>
      </c>
      <c r="Q146" s="18">
        <f>IF($E146="","",COUNTIF(Movimentos!$M$2:$M$501,$E146))</f>
        <v/>
      </c>
      <c r="R146" s="18">
        <f>IF($E146="","",COUNTIFS(Movimentos!$M$2:$M$501,$E146,Movimentos!$G$2:$G$501,"RETORNO RECEBIDO"))</f>
        <v/>
      </c>
    </row>
    <row r="147">
      <c r="A147" s="14" t="n"/>
      <c r="B147" s="15" t="n"/>
      <c r="C147" s="14" t="n"/>
      <c r="D147" s="14" t="n"/>
      <c r="E147" s="16">
        <f>IF(COUNTA($A147:$D147)=0,"",IF(OR($A147="",$C147="",$D147=""),"",$A147&amp;"|"&amp;$C147&amp;"|"&amp;$D147))</f>
        <v/>
      </c>
      <c r="F147" s="16">
        <f>IF($E147="","",IFERROR(LOOKUP(2,1/((Movimentos!$M$2:$M$501=$E147)*(Movimentos!$G$2:$G$501="RECEBIMENTO")),Movimentos!$A$2:$A$501),""))</f>
        <v/>
      </c>
      <c r="G147" s="30">
        <f>IF($F147="","",IFERROR(INDEX(Movimentos!$B$2:$B$501,MATCH($F147,Movimentos!$A$2:$A$501,0)),""))</f>
        <v/>
      </c>
      <c r="H147" s="16">
        <f>IF($E147="","",IFERROR(LOOKUP(2,1/((Movimentos!$M$2:$M$501=$E147)*(Movimentos!$U$2:$U$501="Sim")),Movimentos!$A$2:$A$501),""))</f>
        <v/>
      </c>
      <c r="I147" s="30">
        <f>IF($H147="","",IFERROR(INDEX(Movimentos!$B$2:$B$501,MATCH($H147,Movimentos!$A$2:$A$501,0)),""))</f>
        <v/>
      </c>
      <c r="J147" s="16">
        <f>IF($H147="","",IFERROR(INDEX(Movimentos!$G$2:$G$501,MATCH($H147,Movimentos!$A$2:$A$501,0)),""))</f>
        <v/>
      </c>
      <c r="K147" s="16">
        <f>IF($H147="","",IFERROR(INDEX(Movimentos!$I$2:$I$501,MATCH($H147,Movimentos!$A$2:$A$501,0)),""))</f>
        <v/>
      </c>
      <c r="L147" s="16">
        <f>IF($K147="","",IFERROR(VLOOKUP($K147,Listas!$G$2:$I$31,3,FALSE),"Local não classificado"))</f>
        <v/>
      </c>
      <c r="M147" s="16">
        <f>IF($E147="","",IFERROR(LOOKUP(2,1/((Movimentos!$M$2:$M$501=$E147)*(Movimentos!$J$2:$J$501&lt;&gt;"")),Movimentos!$J$2:$J$501),""))</f>
        <v/>
      </c>
      <c r="N147" s="16">
        <f>IF($E147="","",IF(COUNTIFS(Movimentos!$M$2:$M$501,$E147,Movimentos!$G$2:$G$501,"RETORNO RECEBIDO")&gt;0,"Com retorno","Sem retorno"))</f>
        <v/>
      </c>
      <c r="O147" s="16">
        <f>IF($E147="","",IF($H147="","Sem histórico",IFERROR(VLOOKUP($J147,Listas!$A$2:$C$9,3,FALSE),"Movimento não mapeado")))</f>
        <v/>
      </c>
      <c r="P147" s="16">
        <f>IF(COUNTA($A147:$D147)=0,"",IF(OR($A147="",$B147="",$C147="",$D147=""),"Cadastro incompleto",IF(COUNTIF($E$2:$E$201,$E147)&gt;1,"Chave duplicada",IF($H147="","Sem histórico",IF($F147="","Entrada não localizada",IF(COUNTIFS(Movimentos!$M$2:$M$501,$E147,Movimentos!$X$2:$X$501,"Pendente")&gt;0,"Revisar eventos","OK"))))))</f>
        <v/>
      </c>
      <c r="Q147" s="18">
        <f>IF($E147="","",COUNTIF(Movimentos!$M$2:$M$501,$E147))</f>
        <v/>
      </c>
      <c r="R147" s="18">
        <f>IF($E147="","",COUNTIFS(Movimentos!$M$2:$M$501,$E147,Movimentos!$G$2:$G$501,"RETORNO RECEBIDO"))</f>
        <v/>
      </c>
    </row>
    <row r="148">
      <c r="A148" s="14" t="n"/>
      <c r="B148" s="15" t="n"/>
      <c r="C148" s="14" t="n"/>
      <c r="D148" s="14" t="n"/>
      <c r="E148" s="16">
        <f>IF(COUNTA($A148:$D148)=0,"",IF(OR($A148="",$C148="",$D148=""),"",$A148&amp;"|"&amp;$C148&amp;"|"&amp;$D148))</f>
        <v/>
      </c>
      <c r="F148" s="16">
        <f>IF($E148="","",IFERROR(LOOKUP(2,1/((Movimentos!$M$2:$M$501=$E148)*(Movimentos!$G$2:$G$501="RECEBIMENTO")),Movimentos!$A$2:$A$501),""))</f>
        <v/>
      </c>
      <c r="G148" s="30">
        <f>IF($F148="","",IFERROR(INDEX(Movimentos!$B$2:$B$501,MATCH($F148,Movimentos!$A$2:$A$501,0)),""))</f>
        <v/>
      </c>
      <c r="H148" s="16">
        <f>IF($E148="","",IFERROR(LOOKUP(2,1/((Movimentos!$M$2:$M$501=$E148)*(Movimentos!$U$2:$U$501="Sim")),Movimentos!$A$2:$A$501),""))</f>
        <v/>
      </c>
      <c r="I148" s="30">
        <f>IF($H148="","",IFERROR(INDEX(Movimentos!$B$2:$B$501,MATCH($H148,Movimentos!$A$2:$A$501,0)),""))</f>
        <v/>
      </c>
      <c r="J148" s="16">
        <f>IF($H148="","",IFERROR(INDEX(Movimentos!$G$2:$G$501,MATCH($H148,Movimentos!$A$2:$A$501,0)),""))</f>
        <v/>
      </c>
      <c r="K148" s="16">
        <f>IF($H148="","",IFERROR(INDEX(Movimentos!$I$2:$I$501,MATCH($H148,Movimentos!$A$2:$A$501,0)),""))</f>
        <v/>
      </c>
      <c r="L148" s="16">
        <f>IF($K148="","",IFERROR(VLOOKUP($K148,Listas!$G$2:$I$31,3,FALSE),"Local não classificado"))</f>
        <v/>
      </c>
      <c r="M148" s="16">
        <f>IF($E148="","",IFERROR(LOOKUP(2,1/((Movimentos!$M$2:$M$501=$E148)*(Movimentos!$J$2:$J$501&lt;&gt;"")),Movimentos!$J$2:$J$501),""))</f>
        <v/>
      </c>
      <c r="N148" s="16">
        <f>IF($E148="","",IF(COUNTIFS(Movimentos!$M$2:$M$501,$E148,Movimentos!$G$2:$G$501,"RETORNO RECEBIDO")&gt;0,"Com retorno","Sem retorno"))</f>
        <v/>
      </c>
      <c r="O148" s="16">
        <f>IF($E148="","",IF($H148="","Sem histórico",IFERROR(VLOOKUP($J148,Listas!$A$2:$C$9,3,FALSE),"Movimento não mapeado")))</f>
        <v/>
      </c>
      <c r="P148" s="16">
        <f>IF(COUNTA($A148:$D148)=0,"",IF(OR($A148="",$B148="",$C148="",$D148=""),"Cadastro incompleto",IF(COUNTIF($E$2:$E$201,$E148)&gt;1,"Chave duplicada",IF($H148="","Sem histórico",IF($F148="","Entrada não localizada",IF(COUNTIFS(Movimentos!$M$2:$M$501,$E148,Movimentos!$X$2:$X$501,"Pendente")&gt;0,"Revisar eventos","OK"))))))</f>
        <v/>
      </c>
      <c r="Q148" s="18">
        <f>IF($E148="","",COUNTIF(Movimentos!$M$2:$M$501,$E148))</f>
        <v/>
      </c>
      <c r="R148" s="18">
        <f>IF($E148="","",COUNTIFS(Movimentos!$M$2:$M$501,$E148,Movimentos!$G$2:$G$501,"RETORNO RECEBIDO"))</f>
        <v/>
      </c>
    </row>
    <row r="149">
      <c r="A149" s="14" t="n"/>
      <c r="B149" s="15" t="n"/>
      <c r="C149" s="14" t="n"/>
      <c r="D149" s="14" t="n"/>
      <c r="E149" s="16">
        <f>IF(COUNTA($A149:$D149)=0,"",IF(OR($A149="",$C149="",$D149=""),"",$A149&amp;"|"&amp;$C149&amp;"|"&amp;$D149))</f>
        <v/>
      </c>
      <c r="F149" s="16">
        <f>IF($E149="","",IFERROR(LOOKUP(2,1/((Movimentos!$M$2:$M$501=$E149)*(Movimentos!$G$2:$G$501="RECEBIMENTO")),Movimentos!$A$2:$A$501),""))</f>
        <v/>
      </c>
      <c r="G149" s="30">
        <f>IF($F149="","",IFERROR(INDEX(Movimentos!$B$2:$B$501,MATCH($F149,Movimentos!$A$2:$A$501,0)),""))</f>
        <v/>
      </c>
      <c r="H149" s="16">
        <f>IF($E149="","",IFERROR(LOOKUP(2,1/((Movimentos!$M$2:$M$501=$E149)*(Movimentos!$U$2:$U$501="Sim")),Movimentos!$A$2:$A$501),""))</f>
        <v/>
      </c>
      <c r="I149" s="30">
        <f>IF($H149="","",IFERROR(INDEX(Movimentos!$B$2:$B$501,MATCH($H149,Movimentos!$A$2:$A$501,0)),""))</f>
        <v/>
      </c>
      <c r="J149" s="16">
        <f>IF($H149="","",IFERROR(INDEX(Movimentos!$G$2:$G$501,MATCH($H149,Movimentos!$A$2:$A$501,0)),""))</f>
        <v/>
      </c>
      <c r="K149" s="16">
        <f>IF($H149="","",IFERROR(INDEX(Movimentos!$I$2:$I$501,MATCH($H149,Movimentos!$A$2:$A$501,0)),""))</f>
        <v/>
      </c>
      <c r="L149" s="16">
        <f>IF($K149="","",IFERROR(VLOOKUP($K149,Listas!$G$2:$I$31,3,FALSE),"Local não classificado"))</f>
        <v/>
      </c>
      <c r="M149" s="16">
        <f>IF($E149="","",IFERROR(LOOKUP(2,1/((Movimentos!$M$2:$M$501=$E149)*(Movimentos!$J$2:$J$501&lt;&gt;"")),Movimentos!$J$2:$J$501),""))</f>
        <v/>
      </c>
      <c r="N149" s="16">
        <f>IF($E149="","",IF(COUNTIFS(Movimentos!$M$2:$M$501,$E149,Movimentos!$G$2:$G$501,"RETORNO RECEBIDO")&gt;0,"Com retorno","Sem retorno"))</f>
        <v/>
      </c>
      <c r="O149" s="16">
        <f>IF($E149="","",IF($H149="","Sem histórico",IFERROR(VLOOKUP($J149,Listas!$A$2:$C$9,3,FALSE),"Movimento não mapeado")))</f>
        <v/>
      </c>
      <c r="P149" s="16">
        <f>IF(COUNTA($A149:$D149)=0,"",IF(OR($A149="",$B149="",$C149="",$D149=""),"Cadastro incompleto",IF(COUNTIF($E$2:$E$201,$E149)&gt;1,"Chave duplicada",IF($H149="","Sem histórico",IF($F149="","Entrada não localizada",IF(COUNTIFS(Movimentos!$M$2:$M$501,$E149,Movimentos!$X$2:$X$501,"Pendente")&gt;0,"Revisar eventos","OK"))))))</f>
        <v/>
      </c>
      <c r="Q149" s="18">
        <f>IF($E149="","",COUNTIF(Movimentos!$M$2:$M$501,$E149))</f>
        <v/>
      </c>
      <c r="R149" s="18">
        <f>IF($E149="","",COUNTIFS(Movimentos!$M$2:$M$501,$E149,Movimentos!$G$2:$G$501,"RETORNO RECEBIDO"))</f>
        <v/>
      </c>
    </row>
    <row r="150">
      <c r="A150" s="14" t="n"/>
      <c r="B150" s="15" t="n"/>
      <c r="C150" s="14" t="n"/>
      <c r="D150" s="14" t="n"/>
      <c r="E150" s="16">
        <f>IF(COUNTA($A150:$D150)=0,"",IF(OR($A150="",$C150="",$D150=""),"",$A150&amp;"|"&amp;$C150&amp;"|"&amp;$D150))</f>
        <v/>
      </c>
      <c r="F150" s="16">
        <f>IF($E150="","",IFERROR(LOOKUP(2,1/((Movimentos!$M$2:$M$501=$E150)*(Movimentos!$G$2:$G$501="RECEBIMENTO")),Movimentos!$A$2:$A$501),""))</f>
        <v/>
      </c>
      <c r="G150" s="30">
        <f>IF($F150="","",IFERROR(INDEX(Movimentos!$B$2:$B$501,MATCH($F150,Movimentos!$A$2:$A$501,0)),""))</f>
        <v/>
      </c>
      <c r="H150" s="16">
        <f>IF($E150="","",IFERROR(LOOKUP(2,1/((Movimentos!$M$2:$M$501=$E150)*(Movimentos!$U$2:$U$501="Sim")),Movimentos!$A$2:$A$501),""))</f>
        <v/>
      </c>
      <c r="I150" s="30">
        <f>IF($H150="","",IFERROR(INDEX(Movimentos!$B$2:$B$501,MATCH($H150,Movimentos!$A$2:$A$501,0)),""))</f>
        <v/>
      </c>
      <c r="J150" s="16">
        <f>IF($H150="","",IFERROR(INDEX(Movimentos!$G$2:$G$501,MATCH($H150,Movimentos!$A$2:$A$501,0)),""))</f>
        <v/>
      </c>
      <c r="K150" s="16">
        <f>IF($H150="","",IFERROR(INDEX(Movimentos!$I$2:$I$501,MATCH($H150,Movimentos!$A$2:$A$501,0)),""))</f>
        <v/>
      </c>
      <c r="L150" s="16">
        <f>IF($K150="","",IFERROR(VLOOKUP($K150,Listas!$G$2:$I$31,3,FALSE),"Local não classificado"))</f>
        <v/>
      </c>
      <c r="M150" s="16">
        <f>IF($E150="","",IFERROR(LOOKUP(2,1/((Movimentos!$M$2:$M$501=$E150)*(Movimentos!$J$2:$J$501&lt;&gt;"")),Movimentos!$J$2:$J$501),""))</f>
        <v/>
      </c>
      <c r="N150" s="16">
        <f>IF($E150="","",IF(COUNTIFS(Movimentos!$M$2:$M$501,$E150,Movimentos!$G$2:$G$501,"RETORNO RECEBIDO")&gt;0,"Com retorno","Sem retorno"))</f>
        <v/>
      </c>
      <c r="O150" s="16">
        <f>IF($E150="","",IF($H150="","Sem histórico",IFERROR(VLOOKUP($J150,Listas!$A$2:$C$9,3,FALSE),"Movimento não mapeado")))</f>
        <v/>
      </c>
      <c r="P150" s="16">
        <f>IF(COUNTA($A150:$D150)=0,"",IF(OR($A150="",$B150="",$C150="",$D150=""),"Cadastro incompleto",IF(COUNTIF($E$2:$E$201,$E150)&gt;1,"Chave duplicada",IF($H150="","Sem histórico",IF($F150="","Entrada não localizada",IF(COUNTIFS(Movimentos!$M$2:$M$501,$E150,Movimentos!$X$2:$X$501,"Pendente")&gt;0,"Revisar eventos","OK"))))))</f>
        <v/>
      </c>
      <c r="Q150" s="18">
        <f>IF($E150="","",COUNTIF(Movimentos!$M$2:$M$501,$E150))</f>
        <v/>
      </c>
      <c r="R150" s="18">
        <f>IF($E150="","",COUNTIFS(Movimentos!$M$2:$M$501,$E150,Movimentos!$G$2:$G$501,"RETORNO RECEBIDO"))</f>
        <v/>
      </c>
    </row>
    <row r="151">
      <c r="A151" s="14" t="n"/>
      <c r="B151" s="15" t="n"/>
      <c r="C151" s="14" t="n"/>
      <c r="D151" s="14" t="n"/>
      <c r="E151" s="16">
        <f>IF(COUNTA($A151:$D151)=0,"",IF(OR($A151="",$C151="",$D151=""),"",$A151&amp;"|"&amp;$C151&amp;"|"&amp;$D151))</f>
        <v/>
      </c>
      <c r="F151" s="16">
        <f>IF($E151="","",IFERROR(LOOKUP(2,1/((Movimentos!$M$2:$M$501=$E151)*(Movimentos!$G$2:$G$501="RECEBIMENTO")),Movimentos!$A$2:$A$501),""))</f>
        <v/>
      </c>
      <c r="G151" s="30">
        <f>IF($F151="","",IFERROR(INDEX(Movimentos!$B$2:$B$501,MATCH($F151,Movimentos!$A$2:$A$501,0)),""))</f>
        <v/>
      </c>
      <c r="H151" s="16">
        <f>IF($E151="","",IFERROR(LOOKUP(2,1/((Movimentos!$M$2:$M$501=$E151)*(Movimentos!$U$2:$U$501="Sim")),Movimentos!$A$2:$A$501),""))</f>
        <v/>
      </c>
      <c r="I151" s="30">
        <f>IF($H151="","",IFERROR(INDEX(Movimentos!$B$2:$B$501,MATCH($H151,Movimentos!$A$2:$A$501,0)),""))</f>
        <v/>
      </c>
      <c r="J151" s="16">
        <f>IF($H151="","",IFERROR(INDEX(Movimentos!$G$2:$G$501,MATCH($H151,Movimentos!$A$2:$A$501,0)),""))</f>
        <v/>
      </c>
      <c r="K151" s="16">
        <f>IF($H151="","",IFERROR(INDEX(Movimentos!$I$2:$I$501,MATCH($H151,Movimentos!$A$2:$A$501,0)),""))</f>
        <v/>
      </c>
      <c r="L151" s="16">
        <f>IF($K151="","",IFERROR(VLOOKUP($K151,Listas!$G$2:$I$31,3,FALSE),"Local não classificado"))</f>
        <v/>
      </c>
      <c r="M151" s="16">
        <f>IF($E151="","",IFERROR(LOOKUP(2,1/((Movimentos!$M$2:$M$501=$E151)*(Movimentos!$J$2:$J$501&lt;&gt;"")),Movimentos!$J$2:$J$501),""))</f>
        <v/>
      </c>
      <c r="N151" s="16">
        <f>IF($E151="","",IF(COUNTIFS(Movimentos!$M$2:$M$501,$E151,Movimentos!$G$2:$G$501,"RETORNO RECEBIDO")&gt;0,"Com retorno","Sem retorno"))</f>
        <v/>
      </c>
      <c r="O151" s="16">
        <f>IF($E151="","",IF($H151="","Sem histórico",IFERROR(VLOOKUP($J151,Listas!$A$2:$C$9,3,FALSE),"Movimento não mapeado")))</f>
        <v/>
      </c>
      <c r="P151" s="16">
        <f>IF(COUNTA($A151:$D151)=0,"",IF(OR($A151="",$B151="",$C151="",$D151=""),"Cadastro incompleto",IF(COUNTIF($E$2:$E$201,$E151)&gt;1,"Chave duplicada",IF($H151="","Sem histórico",IF($F151="","Entrada não localizada",IF(COUNTIFS(Movimentos!$M$2:$M$501,$E151,Movimentos!$X$2:$X$501,"Pendente")&gt;0,"Revisar eventos","OK"))))))</f>
        <v/>
      </c>
      <c r="Q151" s="18">
        <f>IF($E151="","",COUNTIF(Movimentos!$M$2:$M$501,$E151))</f>
        <v/>
      </c>
      <c r="R151" s="18">
        <f>IF($E151="","",COUNTIFS(Movimentos!$M$2:$M$501,$E151,Movimentos!$G$2:$G$501,"RETORNO RECEBIDO"))</f>
        <v/>
      </c>
    </row>
    <row r="152">
      <c r="A152" s="14" t="n"/>
      <c r="B152" s="15" t="n"/>
      <c r="C152" s="14" t="n"/>
      <c r="D152" s="14" t="n"/>
      <c r="E152" s="16">
        <f>IF(COUNTA($A152:$D152)=0,"",IF(OR($A152="",$C152="",$D152=""),"",$A152&amp;"|"&amp;$C152&amp;"|"&amp;$D152))</f>
        <v/>
      </c>
      <c r="F152" s="16">
        <f>IF($E152="","",IFERROR(LOOKUP(2,1/((Movimentos!$M$2:$M$501=$E152)*(Movimentos!$G$2:$G$501="RECEBIMENTO")),Movimentos!$A$2:$A$501),""))</f>
        <v/>
      </c>
      <c r="G152" s="30">
        <f>IF($F152="","",IFERROR(INDEX(Movimentos!$B$2:$B$501,MATCH($F152,Movimentos!$A$2:$A$501,0)),""))</f>
        <v/>
      </c>
      <c r="H152" s="16">
        <f>IF($E152="","",IFERROR(LOOKUP(2,1/((Movimentos!$M$2:$M$501=$E152)*(Movimentos!$U$2:$U$501="Sim")),Movimentos!$A$2:$A$501),""))</f>
        <v/>
      </c>
      <c r="I152" s="30">
        <f>IF($H152="","",IFERROR(INDEX(Movimentos!$B$2:$B$501,MATCH($H152,Movimentos!$A$2:$A$501,0)),""))</f>
        <v/>
      </c>
      <c r="J152" s="16">
        <f>IF($H152="","",IFERROR(INDEX(Movimentos!$G$2:$G$501,MATCH($H152,Movimentos!$A$2:$A$501,0)),""))</f>
        <v/>
      </c>
      <c r="K152" s="16">
        <f>IF($H152="","",IFERROR(INDEX(Movimentos!$I$2:$I$501,MATCH($H152,Movimentos!$A$2:$A$501,0)),""))</f>
        <v/>
      </c>
      <c r="L152" s="16">
        <f>IF($K152="","",IFERROR(VLOOKUP($K152,Listas!$G$2:$I$31,3,FALSE),"Local não classificado"))</f>
        <v/>
      </c>
      <c r="M152" s="16">
        <f>IF($E152="","",IFERROR(LOOKUP(2,1/((Movimentos!$M$2:$M$501=$E152)*(Movimentos!$J$2:$J$501&lt;&gt;"")),Movimentos!$J$2:$J$501),""))</f>
        <v/>
      </c>
      <c r="N152" s="16">
        <f>IF($E152="","",IF(COUNTIFS(Movimentos!$M$2:$M$501,$E152,Movimentos!$G$2:$G$501,"RETORNO RECEBIDO")&gt;0,"Com retorno","Sem retorno"))</f>
        <v/>
      </c>
      <c r="O152" s="16">
        <f>IF($E152="","",IF($H152="","Sem histórico",IFERROR(VLOOKUP($J152,Listas!$A$2:$C$9,3,FALSE),"Movimento não mapeado")))</f>
        <v/>
      </c>
      <c r="P152" s="16">
        <f>IF(COUNTA($A152:$D152)=0,"",IF(OR($A152="",$B152="",$C152="",$D152=""),"Cadastro incompleto",IF(COUNTIF($E$2:$E$201,$E152)&gt;1,"Chave duplicada",IF($H152="","Sem histórico",IF($F152="","Entrada não localizada",IF(COUNTIFS(Movimentos!$M$2:$M$501,$E152,Movimentos!$X$2:$X$501,"Pendente")&gt;0,"Revisar eventos","OK"))))))</f>
        <v/>
      </c>
      <c r="Q152" s="18">
        <f>IF($E152="","",COUNTIF(Movimentos!$M$2:$M$501,$E152))</f>
        <v/>
      </c>
      <c r="R152" s="18">
        <f>IF($E152="","",COUNTIFS(Movimentos!$M$2:$M$501,$E152,Movimentos!$G$2:$G$501,"RETORNO RECEBIDO"))</f>
        <v/>
      </c>
    </row>
    <row r="153">
      <c r="A153" s="14" t="n"/>
      <c r="B153" s="15" t="n"/>
      <c r="C153" s="14" t="n"/>
      <c r="D153" s="14" t="n"/>
      <c r="E153" s="16">
        <f>IF(COUNTA($A153:$D153)=0,"",IF(OR($A153="",$C153="",$D153=""),"",$A153&amp;"|"&amp;$C153&amp;"|"&amp;$D153))</f>
        <v/>
      </c>
      <c r="F153" s="16">
        <f>IF($E153="","",IFERROR(LOOKUP(2,1/((Movimentos!$M$2:$M$501=$E153)*(Movimentos!$G$2:$G$501="RECEBIMENTO")),Movimentos!$A$2:$A$501),""))</f>
        <v/>
      </c>
      <c r="G153" s="30">
        <f>IF($F153="","",IFERROR(INDEX(Movimentos!$B$2:$B$501,MATCH($F153,Movimentos!$A$2:$A$501,0)),""))</f>
        <v/>
      </c>
      <c r="H153" s="16">
        <f>IF($E153="","",IFERROR(LOOKUP(2,1/((Movimentos!$M$2:$M$501=$E153)*(Movimentos!$U$2:$U$501="Sim")),Movimentos!$A$2:$A$501),""))</f>
        <v/>
      </c>
      <c r="I153" s="30">
        <f>IF($H153="","",IFERROR(INDEX(Movimentos!$B$2:$B$501,MATCH($H153,Movimentos!$A$2:$A$501,0)),""))</f>
        <v/>
      </c>
      <c r="J153" s="16">
        <f>IF($H153="","",IFERROR(INDEX(Movimentos!$G$2:$G$501,MATCH($H153,Movimentos!$A$2:$A$501,0)),""))</f>
        <v/>
      </c>
      <c r="K153" s="16">
        <f>IF($H153="","",IFERROR(INDEX(Movimentos!$I$2:$I$501,MATCH($H153,Movimentos!$A$2:$A$501,0)),""))</f>
        <v/>
      </c>
      <c r="L153" s="16">
        <f>IF($K153="","",IFERROR(VLOOKUP($K153,Listas!$G$2:$I$31,3,FALSE),"Local não classificado"))</f>
        <v/>
      </c>
      <c r="M153" s="16">
        <f>IF($E153="","",IFERROR(LOOKUP(2,1/((Movimentos!$M$2:$M$501=$E153)*(Movimentos!$J$2:$J$501&lt;&gt;"")),Movimentos!$J$2:$J$501),""))</f>
        <v/>
      </c>
      <c r="N153" s="16">
        <f>IF($E153="","",IF(COUNTIFS(Movimentos!$M$2:$M$501,$E153,Movimentos!$G$2:$G$501,"RETORNO RECEBIDO")&gt;0,"Com retorno","Sem retorno"))</f>
        <v/>
      </c>
      <c r="O153" s="16">
        <f>IF($E153="","",IF($H153="","Sem histórico",IFERROR(VLOOKUP($J153,Listas!$A$2:$C$9,3,FALSE),"Movimento não mapeado")))</f>
        <v/>
      </c>
      <c r="P153" s="16">
        <f>IF(COUNTA($A153:$D153)=0,"",IF(OR($A153="",$B153="",$C153="",$D153=""),"Cadastro incompleto",IF(COUNTIF($E$2:$E$201,$E153)&gt;1,"Chave duplicada",IF($H153="","Sem histórico",IF($F153="","Entrada não localizada",IF(COUNTIFS(Movimentos!$M$2:$M$501,$E153,Movimentos!$X$2:$X$501,"Pendente")&gt;0,"Revisar eventos","OK"))))))</f>
        <v/>
      </c>
      <c r="Q153" s="18">
        <f>IF($E153="","",COUNTIF(Movimentos!$M$2:$M$501,$E153))</f>
        <v/>
      </c>
      <c r="R153" s="18">
        <f>IF($E153="","",COUNTIFS(Movimentos!$M$2:$M$501,$E153,Movimentos!$G$2:$G$501,"RETORNO RECEBIDO"))</f>
        <v/>
      </c>
    </row>
    <row r="154">
      <c r="A154" s="14" t="n"/>
      <c r="B154" s="15" t="n"/>
      <c r="C154" s="14" t="n"/>
      <c r="D154" s="14" t="n"/>
      <c r="E154" s="16">
        <f>IF(COUNTA($A154:$D154)=0,"",IF(OR($A154="",$C154="",$D154=""),"",$A154&amp;"|"&amp;$C154&amp;"|"&amp;$D154))</f>
        <v/>
      </c>
      <c r="F154" s="16">
        <f>IF($E154="","",IFERROR(LOOKUP(2,1/((Movimentos!$M$2:$M$501=$E154)*(Movimentos!$G$2:$G$501="RECEBIMENTO")),Movimentos!$A$2:$A$501),""))</f>
        <v/>
      </c>
      <c r="G154" s="30">
        <f>IF($F154="","",IFERROR(INDEX(Movimentos!$B$2:$B$501,MATCH($F154,Movimentos!$A$2:$A$501,0)),""))</f>
        <v/>
      </c>
      <c r="H154" s="16">
        <f>IF($E154="","",IFERROR(LOOKUP(2,1/((Movimentos!$M$2:$M$501=$E154)*(Movimentos!$U$2:$U$501="Sim")),Movimentos!$A$2:$A$501),""))</f>
        <v/>
      </c>
      <c r="I154" s="30">
        <f>IF($H154="","",IFERROR(INDEX(Movimentos!$B$2:$B$501,MATCH($H154,Movimentos!$A$2:$A$501,0)),""))</f>
        <v/>
      </c>
      <c r="J154" s="16">
        <f>IF($H154="","",IFERROR(INDEX(Movimentos!$G$2:$G$501,MATCH($H154,Movimentos!$A$2:$A$501,0)),""))</f>
        <v/>
      </c>
      <c r="K154" s="16">
        <f>IF($H154="","",IFERROR(INDEX(Movimentos!$I$2:$I$501,MATCH($H154,Movimentos!$A$2:$A$501,0)),""))</f>
        <v/>
      </c>
      <c r="L154" s="16">
        <f>IF($K154="","",IFERROR(VLOOKUP($K154,Listas!$G$2:$I$31,3,FALSE),"Local não classificado"))</f>
        <v/>
      </c>
      <c r="M154" s="16">
        <f>IF($E154="","",IFERROR(LOOKUP(2,1/((Movimentos!$M$2:$M$501=$E154)*(Movimentos!$J$2:$J$501&lt;&gt;"")),Movimentos!$J$2:$J$501),""))</f>
        <v/>
      </c>
      <c r="N154" s="16">
        <f>IF($E154="","",IF(COUNTIFS(Movimentos!$M$2:$M$501,$E154,Movimentos!$G$2:$G$501,"RETORNO RECEBIDO")&gt;0,"Com retorno","Sem retorno"))</f>
        <v/>
      </c>
      <c r="O154" s="16">
        <f>IF($E154="","",IF($H154="","Sem histórico",IFERROR(VLOOKUP($J154,Listas!$A$2:$C$9,3,FALSE),"Movimento não mapeado")))</f>
        <v/>
      </c>
      <c r="P154" s="16">
        <f>IF(COUNTA($A154:$D154)=0,"",IF(OR($A154="",$B154="",$C154="",$D154=""),"Cadastro incompleto",IF(COUNTIF($E$2:$E$201,$E154)&gt;1,"Chave duplicada",IF($H154="","Sem histórico",IF($F154="","Entrada não localizada",IF(COUNTIFS(Movimentos!$M$2:$M$501,$E154,Movimentos!$X$2:$X$501,"Pendente")&gt;0,"Revisar eventos","OK"))))))</f>
        <v/>
      </c>
      <c r="Q154" s="18">
        <f>IF($E154="","",COUNTIF(Movimentos!$M$2:$M$501,$E154))</f>
        <v/>
      </c>
      <c r="R154" s="18">
        <f>IF($E154="","",COUNTIFS(Movimentos!$M$2:$M$501,$E154,Movimentos!$G$2:$G$501,"RETORNO RECEBIDO"))</f>
        <v/>
      </c>
    </row>
    <row r="155">
      <c r="A155" s="14" t="n"/>
      <c r="B155" s="15" t="n"/>
      <c r="C155" s="14" t="n"/>
      <c r="D155" s="14" t="n"/>
      <c r="E155" s="16">
        <f>IF(COUNTA($A155:$D155)=0,"",IF(OR($A155="",$C155="",$D155=""),"",$A155&amp;"|"&amp;$C155&amp;"|"&amp;$D155))</f>
        <v/>
      </c>
      <c r="F155" s="16">
        <f>IF($E155="","",IFERROR(LOOKUP(2,1/((Movimentos!$M$2:$M$501=$E155)*(Movimentos!$G$2:$G$501="RECEBIMENTO")),Movimentos!$A$2:$A$501),""))</f>
        <v/>
      </c>
      <c r="G155" s="30">
        <f>IF($F155="","",IFERROR(INDEX(Movimentos!$B$2:$B$501,MATCH($F155,Movimentos!$A$2:$A$501,0)),""))</f>
        <v/>
      </c>
      <c r="H155" s="16">
        <f>IF($E155="","",IFERROR(LOOKUP(2,1/((Movimentos!$M$2:$M$501=$E155)*(Movimentos!$U$2:$U$501="Sim")),Movimentos!$A$2:$A$501),""))</f>
        <v/>
      </c>
      <c r="I155" s="30">
        <f>IF($H155="","",IFERROR(INDEX(Movimentos!$B$2:$B$501,MATCH($H155,Movimentos!$A$2:$A$501,0)),""))</f>
        <v/>
      </c>
      <c r="J155" s="16">
        <f>IF($H155="","",IFERROR(INDEX(Movimentos!$G$2:$G$501,MATCH($H155,Movimentos!$A$2:$A$501,0)),""))</f>
        <v/>
      </c>
      <c r="K155" s="16">
        <f>IF($H155="","",IFERROR(INDEX(Movimentos!$I$2:$I$501,MATCH($H155,Movimentos!$A$2:$A$501,0)),""))</f>
        <v/>
      </c>
      <c r="L155" s="16">
        <f>IF($K155="","",IFERROR(VLOOKUP($K155,Listas!$G$2:$I$31,3,FALSE),"Local não classificado"))</f>
        <v/>
      </c>
      <c r="M155" s="16">
        <f>IF($E155="","",IFERROR(LOOKUP(2,1/((Movimentos!$M$2:$M$501=$E155)*(Movimentos!$J$2:$J$501&lt;&gt;"")),Movimentos!$J$2:$J$501),""))</f>
        <v/>
      </c>
      <c r="N155" s="16">
        <f>IF($E155="","",IF(COUNTIFS(Movimentos!$M$2:$M$501,$E155,Movimentos!$G$2:$G$501,"RETORNO RECEBIDO")&gt;0,"Com retorno","Sem retorno"))</f>
        <v/>
      </c>
      <c r="O155" s="16">
        <f>IF($E155="","",IF($H155="","Sem histórico",IFERROR(VLOOKUP($J155,Listas!$A$2:$C$9,3,FALSE),"Movimento não mapeado")))</f>
        <v/>
      </c>
      <c r="P155" s="16">
        <f>IF(COUNTA($A155:$D155)=0,"",IF(OR($A155="",$B155="",$C155="",$D155=""),"Cadastro incompleto",IF(COUNTIF($E$2:$E$201,$E155)&gt;1,"Chave duplicada",IF($H155="","Sem histórico",IF($F155="","Entrada não localizada",IF(COUNTIFS(Movimentos!$M$2:$M$501,$E155,Movimentos!$X$2:$X$501,"Pendente")&gt;0,"Revisar eventos","OK"))))))</f>
        <v/>
      </c>
      <c r="Q155" s="18">
        <f>IF($E155="","",COUNTIF(Movimentos!$M$2:$M$501,$E155))</f>
        <v/>
      </c>
      <c r="R155" s="18">
        <f>IF($E155="","",COUNTIFS(Movimentos!$M$2:$M$501,$E155,Movimentos!$G$2:$G$501,"RETORNO RECEBIDO"))</f>
        <v/>
      </c>
    </row>
    <row r="156">
      <c r="A156" s="14" t="n"/>
      <c r="B156" s="15" t="n"/>
      <c r="C156" s="14" t="n"/>
      <c r="D156" s="14" t="n"/>
      <c r="E156" s="16">
        <f>IF(COUNTA($A156:$D156)=0,"",IF(OR($A156="",$C156="",$D156=""),"",$A156&amp;"|"&amp;$C156&amp;"|"&amp;$D156))</f>
        <v/>
      </c>
      <c r="F156" s="16">
        <f>IF($E156="","",IFERROR(LOOKUP(2,1/((Movimentos!$M$2:$M$501=$E156)*(Movimentos!$G$2:$G$501="RECEBIMENTO")),Movimentos!$A$2:$A$501),""))</f>
        <v/>
      </c>
      <c r="G156" s="30">
        <f>IF($F156="","",IFERROR(INDEX(Movimentos!$B$2:$B$501,MATCH($F156,Movimentos!$A$2:$A$501,0)),""))</f>
        <v/>
      </c>
      <c r="H156" s="16">
        <f>IF($E156="","",IFERROR(LOOKUP(2,1/((Movimentos!$M$2:$M$501=$E156)*(Movimentos!$U$2:$U$501="Sim")),Movimentos!$A$2:$A$501),""))</f>
        <v/>
      </c>
      <c r="I156" s="30">
        <f>IF($H156="","",IFERROR(INDEX(Movimentos!$B$2:$B$501,MATCH($H156,Movimentos!$A$2:$A$501,0)),""))</f>
        <v/>
      </c>
      <c r="J156" s="16">
        <f>IF($H156="","",IFERROR(INDEX(Movimentos!$G$2:$G$501,MATCH($H156,Movimentos!$A$2:$A$501,0)),""))</f>
        <v/>
      </c>
      <c r="K156" s="16">
        <f>IF($H156="","",IFERROR(INDEX(Movimentos!$I$2:$I$501,MATCH($H156,Movimentos!$A$2:$A$501,0)),""))</f>
        <v/>
      </c>
      <c r="L156" s="16">
        <f>IF($K156="","",IFERROR(VLOOKUP($K156,Listas!$G$2:$I$31,3,FALSE),"Local não classificado"))</f>
        <v/>
      </c>
      <c r="M156" s="16">
        <f>IF($E156="","",IFERROR(LOOKUP(2,1/((Movimentos!$M$2:$M$501=$E156)*(Movimentos!$J$2:$J$501&lt;&gt;"")),Movimentos!$J$2:$J$501),""))</f>
        <v/>
      </c>
      <c r="N156" s="16">
        <f>IF($E156="","",IF(COUNTIFS(Movimentos!$M$2:$M$501,$E156,Movimentos!$G$2:$G$501,"RETORNO RECEBIDO")&gt;0,"Com retorno","Sem retorno"))</f>
        <v/>
      </c>
      <c r="O156" s="16">
        <f>IF($E156="","",IF($H156="","Sem histórico",IFERROR(VLOOKUP($J156,Listas!$A$2:$C$9,3,FALSE),"Movimento não mapeado")))</f>
        <v/>
      </c>
      <c r="P156" s="16">
        <f>IF(COUNTA($A156:$D156)=0,"",IF(OR($A156="",$B156="",$C156="",$D156=""),"Cadastro incompleto",IF(COUNTIF($E$2:$E$201,$E156)&gt;1,"Chave duplicada",IF($H156="","Sem histórico",IF($F156="","Entrada não localizada",IF(COUNTIFS(Movimentos!$M$2:$M$501,$E156,Movimentos!$X$2:$X$501,"Pendente")&gt;0,"Revisar eventos","OK"))))))</f>
        <v/>
      </c>
      <c r="Q156" s="18">
        <f>IF($E156="","",COUNTIF(Movimentos!$M$2:$M$501,$E156))</f>
        <v/>
      </c>
      <c r="R156" s="18">
        <f>IF($E156="","",COUNTIFS(Movimentos!$M$2:$M$501,$E156,Movimentos!$G$2:$G$501,"RETORNO RECEBIDO"))</f>
        <v/>
      </c>
    </row>
    <row r="157">
      <c r="A157" s="14" t="n"/>
      <c r="B157" s="15" t="n"/>
      <c r="C157" s="14" t="n"/>
      <c r="D157" s="14" t="n"/>
      <c r="E157" s="16">
        <f>IF(COUNTA($A157:$D157)=0,"",IF(OR($A157="",$C157="",$D157=""),"",$A157&amp;"|"&amp;$C157&amp;"|"&amp;$D157))</f>
        <v/>
      </c>
      <c r="F157" s="16">
        <f>IF($E157="","",IFERROR(LOOKUP(2,1/((Movimentos!$M$2:$M$501=$E157)*(Movimentos!$G$2:$G$501="RECEBIMENTO")),Movimentos!$A$2:$A$501),""))</f>
        <v/>
      </c>
      <c r="G157" s="30">
        <f>IF($F157="","",IFERROR(INDEX(Movimentos!$B$2:$B$501,MATCH($F157,Movimentos!$A$2:$A$501,0)),""))</f>
        <v/>
      </c>
      <c r="H157" s="16">
        <f>IF($E157="","",IFERROR(LOOKUP(2,1/((Movimentos!$M$2:$M$501=$E157)*(Movimentos!$U$2:$U$501="Sim")),Movimentos!$A$2:$A$501),""))</f>
        <v/>
      </c>
      <c r="I157" s="30">
        <f>IF($H157="","",IFERROR(INDEX(Movimentos!$B$2:$B$501,MATCH($H157,Movimentos!$A$2:$A$501,0)),""))</f>
        <v/>
      </c>
      <c r="J157" s="16">
        <f>IF($H157="","",IFERROR(INDEX(Movimentos!$G$2:$G$501,MATCH($H157,Movimentos!$A$2:$A$501,0)),""))</f>
        <v/>
      </c>
      <c r="K157" s="16">
        <f>IF($H157="","",IFERROR(INDEX(Movimentos!$I$2:$I$501,MATCH($H157,Movimentos!$A$2:$A$501,0)),""))</f>
        <v/>
      </c>
      <c r="L157" s="16">
        <f>IF($K157="","",IFERROR(VLOOKUP($K157,Listas!$G$2:$I$31,3,FALSE),"Local não classificado"))</f>
        <v/>
      </c>
      <c r="M157" s="16">
        <f>IF($E157="","",IFERROR(LOOKUP(2,1/((Movimentos!$M$2:$M$501=$E157)*(Movimentos!$J$2:$J$501&lt;&gt;"")),Movimentos!$J$2:$J$501),""))</f>
        <v/>
      </c>
      <c r="N157" s="16">
        <f>IF($E157="","",IF(COUNTIFS(Movimentos!$M$2:$M$501,$E157,Movimentos!$G$2:$G$501,"RETORNO RECEBIDO")&gt;0,"Com retorno","Sem retorno"))</f>
        <v/>
      </c>
      <c r="O157" s="16">
        <f>IF($E157="","",IF($H157="","Sem histórico",IFERROR(VLOOKUP($J157,Listas!$A$2:$C$9,3,FALSE),"Movimento não mapeado")))</f>
        <v/>
      </c>
      <c r="P157" s="16">
        <f>IF(COUNTA($A157:$D157)=0,"",IF(OR($A157="",$B157="",$C157="",$D157=""),"Cadastro incompleto",IF(COUNTIF($E$2:$E$201,$E157)&gt;1,"Chave duplicada",IF($H157="","Sem histórico",IF($F157="","Entrada não localizada",IF(COUNTIFS(Movimentos!$M$2:$M$501,$E157,Movimentos!$X$2:$X$501,"Pendente")&gt;0,"Revisar eventos","OK"))))))</f>
        <v/>
      </c>
      <c r="Q157" s="18">
        <f>IF($E157="","",COUNTIF(Movimentos!$M$2:$M$501,$E157))</f>
        <v/>
      </c>
      <c r="R157" s="18">
        <f>IF($E157="","",COUNTIFS(Movimentos!$M$2:$M$501,$E157,Movimentos!$G$2:$G$501,"RETORNO RECEBIDO"))</f>
        <v/>
      </c>
    </row>
    <row r="158">
      <c r="A158" s="14" t="n"/>
      <c r="B158" s="15" t="n"/>
      <c r="C158" s="14" t="n"/>
      <c r="D158" s="14" t="n"/>
      <c r="E158" s="16">
        <f>IF(COUNTA($A158:$D158)=0,"",IF(OR($A158="",$C158="",$D158=""),"",$A158&amp;"|"&amp;$C158&amp;"|"&amp;$D158))</f>
        <v/>
      </c>
      <c r="F158" s="16">
        <f>IF($E158="","",IFERROR(LOOKUP(2,1/((Movimentos!$M$2:$M$501=$E158)*(Movimentos!$G$2:$G$501="RECEBIMENTO")),Movimentos!$A$2:$A$501),""))</f>
        <v/>
      </c>
      <c r="G158" s="30">
        <f>IF($F158="","",IFERROR(INDEX(Movimentos!$B$2:$B$501,MATCH($F158,Movimentos!$A$2:$A$501,0)),""))</f>
        <v/>
      </c>
      <c r="H158" s="16">
        <f>IF($E158="","",IFERROR(LOOKUP(2,1/((Movimentos!$M$2:$M$501=$E158)*(Movimentos!$U$2:$U$501="Sim")),Movimentos!$A$2:$A$501),""))</f>
        <v/>
      </c>
      <c r="I158" s="30">
        <f>IF($H158="","",IFERROR(INDEX(Movimentos!$B$2:$B$501,MATCH($H158,Movimentos!$A$2:$A$501,0)),""))</f>
        <v/>
      </c>
      <c r="J158" s="16">
        <f>IF($H158="","",IFERROR(INDEX(Movimentos!$G$2:$G$501,MATCH($H158,Movimentos!$A$2:$A$501,0)),""))</f>
        <v/>
      </c>
      <c r="K158" s="16">
        <f>IF($H158="","",IFERROR(INDEX(Movimentos!$I$2:$I$501,MATCH($H158,Movimentos!$A$2:$A$501,0)),""))</f>
        <v/>
      </c>
      <c r="L158" s="16">
        <f>IF($K158="","",IFERROR(VLOOKUP($K158,Listas!$G$2:$I$31,3,FALSE),"Local não classificado"))</f>
        <v/>
      </c>
      <c r="M158" s="16">
        <f>IF($E158="","",IFERROR(LOOKUP(2,1/((Movimentos!$M$2:$M$501=$E158)*(Movimentos!$J$2:$J$501&lt;&gt;"")),Movimentos!$J$2:$J$501),""))</f>
        <v/>
      </c>
      <c r="N158" s="16">
        <f>IF($E158="","",IF(COUNTIFS(Movimentos!$M$2:$M$501,$E158,Movimentos!$G$2:$G$501,"RETORNO RECEBIDO")&gt;0,"Com retorno","Sem retorno"))</f>
        <v/>
      </c>
      <c r="O158" s="16">
        <f>IF($E158="","",IF($H158="","Sem histórico",IFERROR(VLOOKUP($J158,Listas!$A$2:$C$9,3,FALSE),"Movimento não mapeado")))</f>
        <v/>
      </c>
      <c r="P158" s="16">
        <f>IF(COUNTA($A158:$D158)=0,"",IF(OR($A158="",$B158="",$C158="",$D158=""),"Cadastro incompleto",IF(COUNTIF($E$2:$E$201,$E158)&gt;1,"Chave duplicada",IF($H158="","Sem histórico",IF($F158="","Entrada não localizada",IF(COUNTIFS(Movimentos!$M$2:$M$501,$E158,Movimentos!$X$2:$X$501,"Pendente")&gt;0,"Revisar eventos","OK"))))))</f>
        <v/>
      </c>
      <c r="Q158" s="18">
        <f>IF($E158="","",COUNTIF(Movimentos!$M$2:$M$501,$E158))</f>
        <v/>
      </c>
      <c r="R158" s="18">
        <f>IF($E158="","",COUNTIFS(Movimentos!$M$2:$M$501,$E158,Movimentos!$G$2:$G$501,"RETORNO RECEBIDO"))</f>
        <v/>
      </c>
    </row>
    <row r="159">
      <c r="A159" s="14" t="n"/>
      <c r="B159" s="15" t="n"/>
      <c r="C159" s="14" t="n"/>
      <c r="D159" s="14" t="n"/>
      <c r="E159" s="16">
        <f>IF(COUNTA($A159:$D159)=0,"",IF(OR($A159="",$C159="",$D159=""),"",$A159&amp;"|"&amp;$C159&amp;"|"&amp;$D159))</f>
        <v/>
      </c>
      <c r="F159" s="16">
        <f>IF($E159="","",IFERROR(LOOKUP(2,1/((Movimentos!$M$2:$M$501=$E159)*(Movimentos!$G$2:$G$501="RECEBIMENTO")),Movimentos!$A$2:$A$501),""))</f>
        <v/>
      </c>
      <c r="G159" s="30">
        <f>IF($F159="","",IFERROR(INDEX(Movimentos!$B$2:$B$501,MATCH($F159,Movimentos!$A$2:$A$501,0)),""))</f>
        <v/>
      </c>
      <c r="H159" s="16">
        <f>IF($E159="","",IFERROR(LOOKUP(2,1/((Movimentos!$M$2:$M$501=$E159)*(Movimentos!$U$2:$U$501="Sim")),Movimentos!$A$2:$A$501),""))</f>
        <v/>
      </c>
      <c r="I159" s="30">
        <f>IF($H159="","",IFERROR(INDEX(Movimentos!$B$2:$B$501,MATCH($H159,Movimentos!$A$2:$A$501,0)),""))</f>
        <v/>
      </c>
      <c r="J159" s="16">
        <f>IF($H159="","",IFERROR(INDEX(Movimentos!$G$2:$G$501,MATCH($H159,Movimentos!$A$2:$A$501,0)),""))</f>
        <v/>
      </c>
      <c r="K159" s="16">
        <f>IF($H159="","",IFERROR(INDEX(Movimentos!$I$2:$I$501,MATCH($H159,Movimentos!$A$2:$A$501,0)),""))</f>
        <v/>
      </c>
      <c r="L159" s="16">
        <f>IF($K159="","",IFERROR(VLOOKUP($K159,Listas!$G$2:$I$31,3,FALSE),"Local não classificado"))</f>
        <v/>
      </c>
      <c r="M159" s="16">
        <f>IF($E159="","",IFERROR(LOOKUP(2,1/((Movimentos!$M$2:$M$501=$E159)*(Movimentos!$J$2:$J$501&lt;&gt;"")),Movimentos!$J$2:$J$501),""))</f>
        <v/>
      </c>
      <c r="N159" s="16">
        <f>IF($E159="","",IF(COUNTIFS(Movimentos!$M$2:$M$501,$E159,Movimentos!$G$2:$G$501,"RETORNO RECEBIDO")&gt;0,"Com retorno","Sem retorno"))</f>
        <v/>
      </c>
      <c r="O159" s="16">
        <f>IF($E159="","",IF($H159="","Sem histórico",IFERROR(VLOOKUP($J159,Listas!$A$2:$C$9,3,FALSE),"Movimento não mapeado")))</f>
        <v/>
      </c>
      <c r="P159" s="16">
        <f>IF(COUNTA($A159:$D159)=0,"",IF(OR($A159="",$B159="",$C159="",$D159=""),"Cadastro incompleto",IF(COUNTIF($E$2:$E$201,$E159)&gt;1,"Chave duplicada",IF($H159="","Sem histórico",IF($F159="","Entrada não localizada",IF(COUNTIFS(Movimentos!$M$2:$M$501,$E159,Movimentos!$X$2:$X$501,"Pendente")&gt;0,"Revisar eventos","OK"))))))</f>
        <v/>
      </c>
      <c r="Q159" s="18">
        <f>IF($E159="","",COUNTIF(Movimentos!$M$2:$M$501,$E159))</f>
        <v/>
      </c>
      <c r="R159" s="18">
        <f>IF($E159="","",COUNTIFS(Movimentos!$M$2:$M$501,$E159,Movimentos!$G$2:$G$501,"RETORNO RECEBIDO"))</f>
        <v/>
      </c>
    </row>
    <row r="160">
      <c r="A160" s="14" t="n"/>
      <c r="B160" s="15" t="n"/>
      <c r="C160" s="14" t="n"/>
      <c r="D160" s="14" t="n"/>
      <c r="E160" s="16">
        <f>IF(COUNTA($A160:$D160)=0,"",IF(OR($A160="",$C160="",$D160=""),"",$A160&amp;"|"&amp;$C160&amp;"|"&amp;$D160))</f>
        <v/>
      </c>
      <c r="F160" s="16">
        <f>IF($E160="","",IFERROR(LOOKUP(2,1/((Movimentos!$M$2:$M$501=$E160)*(Movimentos!$G$2:$G$501="RECEBIMENTO")),Movimentos!$A$2:$A$501),""))</f>
        <v/>
      </c>
      <c r="G160" s="30">
        <f>IF($F160="","",IFERROR(INDEX(Movimentos!$B$2:$B$501,MATCH($F160,Movimentos!$A$2:$A$501,0)),""))</f>
        <v/>
      </c>
      <c r="H160" s="16">
        <f>IF($E160="","",IFERROR(LOOKUP(2,1/((Movimentos!$M$2:$M$501=$E160)*(Movimentos!$U$2:$U$501="Sim")),Movimentos!$A$2:$A$501),""))</f>
        <v/>
      </c>
      <c r="I160" s="30">
        <f>IF($H160="","",IFERROR(INDEX(Movimentos!$B$2:$B$501,MATCH($H160,Movimentos!$A$2:$A$501,0)),""))</f>
        <v/>
      </c>
      <c r="J160" s="16">
        <f>IF($H160="","",IFERROR(INDEX(Movimentos!$G$2:$G$501,MATCH($H160,Movimentos!$A$2:$A$501,0)),""))</f>
        <v/>
      </c>
      <c r="K160" s="16">
        <f>IF($H160="","",IFERROR(INDEX(Movimentos!$I$2:$I$501,MATCH($H160,Movimentos!$A$2:$A$501,0)),""))</f>
        <v/>
      </c>
      <c r="L160" s="16">
        <f>IF($K160="","",IFERROR(VLOOKUP($K160,Listas!$G$2:$I$31,3,FALSE),"Local não classificado"))</f>
        <v/>
      </c>
      <c r="M160" s="16">
        <f>IF($E160="","",IFERROR(LOOKUP(2,1/((Movimentos!$M$2:$M$501=$E160)*(Movimentos!$J$2:$J$501&lt;&gt;"")),Movimentos!$J$2:$J$501),""))</f>
        <v/>
      </c>
      <c r="N160" s="16">
        <f>IF($E160="","",IF(COUNTIFS(Movimentos!$M$2:$M$501,$E160,Movimentos!$G$2:$G$501,"RETORNO RECEBIDO")&gt;0,"Com retorno","Sem retorno"))</f>
        <v/>
      </c>
      <c r="O160" s="16">
        <f>IF($E160="","",IF($H160="","Sem histórico",IFERROR(VLOOKUP($J160,Listas!$A$2:$C$9,3,FALSE),"Movimento não mapeado")))</f>
        <v/>
      </c>
      <c r="P160" s="16">
        <f>IF(COUNTA($A160:$D160)=0,"",IF(OR($A160="",$B160="",$C160="",$D160=""),"Cadastro incompleto",IF(COUNTIF($E$2:$E$201,$E160)&gt;1,"Chave duplicada",IF($H160="","Sem histórico",IF($F160="","Entrada não localizada",IF(COUNTIFS(Movimentos!$M$2:$M$501,$E160,Movimentos!$X$2:$X$501,"Pendente")&gt;0,"Revisar eventos","OK"))))))</f>
        <v/>
      </c>
      <c r="Q160" s="18">
        <f>IF($E160="","",COUNTIF(Movimentos!$M$2:$M$501,$E160))</f>
        <v/>
      </c>
      <c r="R160" s="18">
        <f>IF($E160="","",COUNTIFS(Movimentos!$M$2:$M$501,$E160,Movimentos!$G$2:$G$501,"RETORNO RECEBIDO"))</f>
        <v/>
      </c>
    </row>
    <row r="161">
      <c r="A161" s="14" t="n"/>
      <c r="B161" s="15" t="n"/>
      <c r="C161" s="14" t="n"/>
      <c r="D161" s="14" t="n"/>
      <c r="E161" s="16">
        <f>IF(COUNTA($A161:$D161)=0,"",IF(OR($A161="",$C161="",$D161=""),"",$A161&amp;"|"&amp;$C161&amp;"|"&amp;$D161))</f>
        <v/>
      </c>
      <c r="F161" s="16">
        <f>IF($E161="","",IFERROR(LOOKUP(2,1/((Movimentos!$M$2:$M$501=$E161)*(Movimentos!$G$2:$G$501="RECEBIMENTO")),Movimentos!$A$2:$A$501),""))</f>
        <v/>
      </c>
      <c r="G161" s="30">
        <f>IF($F161="","",IFERROR(INDEX(Movimentos!$B$2:$B$501,MATCH($F161,Movimentos!$A$2:$A$501,0)),""))</f>
        <v/>
      </c>
      <c r="H161" s="16">
        <f>IF($E161="","",IFERROR(LOOKUP(2,1/((Movimentos!$M$2:$M$501=$E161)*(Movimentos!$U$2:$U$501="Sim")),Movimentos!$A$2:$A$501),""))</f>
        <v/>
      </c>
      <c r="I161" s="30">
        <f>IF($H161="","",IFERROR(INDEX(Movimentos!$B$2:$B$501,MATCH($H161,Movimentos!$A$2:$A$501,0)),""))</f>
        <v/>
      </c>
      <c r="J161" s="16">
        <f>IF($H161="","",IFERROR(INDEX(Movimentos!$G$2:$G$501,MATCH($H161,Movimentos!$A$2:$A$501,0)),""))</f>
        <v/>
      </c>
      <c r="K161" s="16">
        <f>IF($H161="","",IFERROR(INDEX(Movimentos!$I$2:$I$501,MATCH($H161,Movimentos!$A$2:$A$501,0)),""))</f>
        <v/>
      </c>
      <c r="L161" s="16">
        <f>IF($K161="","",IFERROR(VLOOKUP($K161,Listas!$G$2:$I$31,3,FALSE),"Local não classificado"))</f>
        <v/>
      </c>
      <c r="M161" s="16">
        <f>IF($E161="","",IFERROR(LOOKUP(2,1/((Movimentos!$M$2:$M$501=$E161)*(Movimentos!$J$2:$J$501&lt;&gt;"")),Movimentos!$J$2:$J$501),""))</f>
        <v/>
      </c>
      <c r="N161" s="16">
        <f>IF($E161="","",IF(COUNTIFS(Movimentos!$M$2:$M$501,$E161,Movimentos!$G$2:$G$501,"RETORNO RECEBIDO")&gt;0,"Com retorno","Sem retorno"))</f>
        <v/>
      </c>
      <c r="O161" s="16">
        <f>IF($E161="","",IF($H161="","Sem histórico",IFERROR(VLOOKUP($J161,Listas!$A$2:$C$9,3,FALSE),"Movimento não mapeado")))</f>
        <v/>
      </c>
      <c r="P161" s="16">
        <f>IF(COUNTA($A161:$D161)=0,"",IF(OR($A161="",$B161="",$C161="",$D161=""),"Cadastro incompleto",IF(COUNTIF($E$2:$E$201,$E161)&gt;1,"Chave duplicada",IF($H161="","Sem histórico",IF($F161="","Entrada não localizada",IF(COUNTIFS(Movimentos!$M$2:$M$501,$E161,Movimentos!$X$2:$X$501,"Pendente")&gt;0,"Revisar eventos","OK"))))))</f>
        <v/>
      </c>
      <c r="Q161" s="18">
        <f>IF($E161="","",COUNTIF(Movimentos!$M$2:$M$501,$E161))</f>
        <v/>
      </c>
      <c r="R161" s="18">
        <f>IF($E161="","",COUNTIFS(Movimentos!$M$2:$M$501,$E161,Movimentos!$G$2:$G$501,"RETORNO RECEBIDO"))</f>
        <v/>
      </c>
    </row>
    <row r="162">
      <c r="A162" s="14" t="n"/>
      <c r="B162" s="15" t="n"/>
      <c r="C162" s="14" t="n"/>
      <c r="D162" s="14" t="n"/>
      <c r="E162" s="16">
        <f>IF(COUNTA($A162:$D162)=0,"",IF(OR($A162="",$C162="",$D162=""),"",$A162&amp;"|"&amp;$C162&amp;"|"&amp;$D162))</f>
        <v/>
      </c>
      <c r="F162" s="16">
        <f>IF($E162="","",IFERROR(LOOKUP(2,1/((Movimentos!$M$2:$M$501=$E162)*(Movimentos!$G$2:$G$501="RECEBIMENTO")),Movimentos!$A$2:$A$501),""))</f>
        <v/>
      </c>
      <c r="G162" s="30">
        <f>IF($F162="","",IFERROR(INDEX(Movimentos!$B$2:$B$501,MATCH($F162,Movimentos!$A$2:$A$501,0)),""))</f>
        <v/>
      </c>
      <c r="H162" s="16">
        <f>IF($E162="","",IFERROR(LOOKUP(2,1/((Movimentos!$M$2:$M$501=$E162)*(Movimentos!$U$2:$U$501="Sim")),Movimentos!$A$2:$A$501),""))</f>
        <v/>
      </c>
      <c r="I162" s="30">
        <f>IF($H162="","",IFERROR(INDEX(Movimentos!$B$2:$B$501,MATCH($H162,Movimentos!$A$2:$A$501,0)),""))</f>
        <v/>
      </c>
      <c r="J162" s="16">
        <f>IF($H162="","",IFERROR(INDEX(Movimentos!$G$2:$G$501,MATCH($H162,Movimentos!$A$2:$A$501,0)),""))</f>
        <v/>
      </c>
      <c r="K162" s="16">
        <f>IF($H162="","",IFERROR(INDEX(Movimentos!$I$2:$I$501,MATCH($H162,Movimentos!$A$2:$A$501,0)),""))</f>
        <v/>
      </c>
      <c r="L162" s="16">
        <f>IF($K162="","",IFERROR(VLOOKUP($K162,Listas!$G$2:$I$31,3,FALSE),"Local não classificado"))</f>
        <v/>
      </c>
      <c r="M162" s="16">
        <f>IF($E162="","",IFERROR(LOOKUP(2,1/((Movimentos!$M$2:$M$501=$E162)*(Movimentos!$J$2:$J$501&lt;&gt;"")),Movimentos!$J$2:$J$501),""))</f>
        <v/>
      </c>
      <c r="N162" s="16">
        <f>IF($E162="","",IF(COUNTIFS(Movimentos!$M$2:$M$501,$E162,Movimentos!$G$2:$G$501,"RETORNO RECEBIDO")&gt;0,"Com retorno","Sem retorno"))</f>
        <v/>
      </c>
      <c r="O162" s="16">
        <f>IF($E162="","",IF($H162="","Sem histórico",IFERROR(VLOOKUP($J162,Listas!$A$2:$C$9,3,FALSE),"Movimento não mapeado")))</f>
        <v/>
      </c>
      <c r="P162" s="16">
        <f>IF(COUNTA($A162:$D162)=0,"",IF(OR($A162="",$B162="",$C162="",$D162=""),"Cadastro incompleto",IF(COUNTIF($E$2:$E$201,$E162)&gt;1,"Chave duplicada",IF($H162="","Sem histórico",IF($F162="","Entrada não localizada",IF(COUNTIFS(Movimentos!$M$2:$M$501,$E162,Movimentos!$X$2:$X$501,"Pendente")&gt;0,"Revisar eventos","OK"))))))</f>
        <v/>
      </c>
      <c r="Q162" s="18">
        <f>IF($E162="","",COUNTIF(Movimentos!$M$2:$M$501,$E162))</f>
        <v/>
      </c>
      <c r="R162" s="18">
        <f>IF($E162="","",COUNTIFS(Movimentos!$M$2:$M$501,$E162,Movimentos!$G$2:$G$501,"RETORNO RECEBIDO"))</f>
        <v/>
      </c>
    </row>
    <row r="163">
      <c r="A163" s="14" t="n"/>
      <c r="B163" s="15" t="n"/>
      <c r="C163" s="14" t="n"/>
      <c r="D163" s="14" t="n"/>
      <c r="E163" s="16">
        <f>IF(COUNTA($A163:$D163)=0,"",IF(OR($A163="",$C163="",$D163=""),"",$A163&amp;"|"&amp;$C163&amp;"|"&amp;$D163))</f>
        <v/>
      </c>
      <c r="F163" s="16">
        <f>IF($E163="","",IFERROR(LOOKUP(2,1/((Movimentos!$M$2:$M$501=$E163)*(Movimentos!$G$2:$G$501="RECEBIMENTO")),Movimentos!$A$2:$A$501),""))</f>
        <v/>
      </c>
      <c r="G163" s="30">
        <f>IF($F163="","",IFERROR(INDEX(Movimentos!$B$2:$B$501,MATCH($F163,Movimentos!$A$2:$A$501,0)),""))</f>
        <v/>
      </c>
      <c r="H163" s="16">
        <f>IF($E163="","",IFERROR(LOOKUP(2,1/((Movimentos!$M$2:$M$501=$E163)*(Movimentos!$U$2:$U$501="Sim")),Movimentos!$A$2:$A$501),""))</f>
        <v/>
      </c>
      <c r="I163" s="30">
        <f>IF($H163="","",IFERROR(INDEX(Movimentos!$B$2:$B$501,MATCH($H163,Movimentos!$A$2:$A$501,0)),""))</f>
        <v/>
      </c>
      <c r="J163" s="16">
        <f>IF($H163="","",IFERROR(INDEX(Movimentos!$G$2:$G$501,MATCH($H163,Movimentos!$A$2:$A$501,0)),""))</f>
        <v/>
      </c>
      <c r="K163" s="16">
        <f>IF($H163="","",IFERROR(INDEX(Movimentos!$I$2:$I$501,MATCH($H163,Movimentos!$A$2:$A$501,0)),""))</f>
        <v/>
      </c>
      <c r="L163" s="16">
        <f>IF($K163="","",IFERROR(VLOOKUP($K163,Listas!$G$2:$I$31,3,FALSE),"Local não classificado"))</f>
        <v/>
      </c>
      <c r="M163" s="16">
        <f>IF($E163="","",IFERROR(LOOKUP(2,1/((Movimentos!$M$2:$M$501=$E163)*(Movimentos!$J$2:$J$501&lt;&gt;"")),Movimentos!$J$2:$J$501),""))</f>
        <v/>
      </c>
      <c r="N163" s="16">
        <f>IF($E163="","",IF(COUNTIFS(Movimentos!$M$2:$M$501,$E163,Movimentos!$G$2:$G$501,"RETORNO RECEBIDO")&gt;0,"Com retorno","Sem retorno"))</f>
        <v/>
      </c>
      <c r="O163" s="16">
        <f>IF($E163="","",IF($H163="","Sem histórico",IFERROR(VLOOKUP($J163,Listas!$A$2:$C$9,3,FALSE),"Movimento não mapeado")))</f>
        <v/>
      </c>
      <c r="P163" s="16">
        <f>IF(COUNTA($A163:$D163)=0,"",IF(OR($A163="",$B163="",$C163="",$D163=""),"Cadastro incompleto",IF(COUNTIF($E$2:$E$201,$E163)&gt;1,"Chave duplicada",IF($H163="","Sem histórico",IF($F163="","Entrada não localizada",IF(COUNTIFS(Movimentos!$M$2:$M$501,$E163,Movimentos!$X$2:$X$501,"Pendente")&gt;0,"Revisar eventos","OK"))))))</f>
        <v/>
      </c>
      <c r="Q163" s="18">
        <f>IF($E163="","",COUNTIF(Movimentos!$M$2:$M$501,$E163))</f>
        <v/>
      </c>
      <c r="R163" s="18">
        <f>IF($E163="","",COUNTIFS(Movimentos!$M$2:$M$501,$E163,Movimentos!$G$2:$G$501,"RETORNO RECEBIDO"))</f>
        <v/>
      </c>
    </row>
    <row r="164">
      <c r="A164" s="14" t="n"/>
      <c r="B164" s="15" t="n"/>
      <c r="C164" s="14" t="n"/>
      <c r="D164" s="14" t="n"/>
      <c r="E164" s="16">
        <f>IF(COUNTA($A164:$D164)=0,"",IF(OR($A164="",$C164="",$D164=""),"",$A164&amp;"|"&amp;$C164&amp;"|"&amp;$D164))</f>
        <v/>
      </c>
      <c r="F164" s="16">
        <f>IF($E164="","",IFERROR(LOOKUP(2,1/((Movimentos!$M$2:$M$501=$E164)*(Movimentos!$G$2:$G$501="RECEBIMENTO")),Movimentos!$A$2:$A$501),""))</f>
        <v/>
      </c>
      <c r="G164" s="30">
        <f>IF($F164="","",IFERROR(INDEX(Movimentos!$B$2:$B$501,MATCH($F164,Movimentos!$A$2:$A$501,0)),""))</f>
        <v/>
      </c>
      <c r="H164" s="16">
        <f>IF($E164="","",IFERROR(LOOKUP(2,1/((Movimentos!$M$2:$M$501=$E164)*(Movimentos!$U$2:$U$501="Sim")),Movimentos!$A$2:$A$501),""))</f>
        <v/>
      </c>
      <c r="I164" s="30">
        <f>IF($H164="","",IFERROR(INDEX(Movimentos!$B$2:$B$501,MATCH($H164,Movimentos!$A$2:$A$501,0)),""))</f>
        <v/>
      </c>
      <c r="J164" s="16">
        <f>IF($H164="","",IFERROR(INDEX(Movimentos!$G$2:$G$501,MATCH($H164,Movimentos!$A$2:$A$501,0)),""))</f>
        <v/>
      </c>
      <c r="K164" s="16">
        <f>IF($H164="","",IFERROR(INDEX(Movimentos!$I$2:$I$501,MATCH($H164,Movimentos!$A$2:$A$501,0)),""))</f>
        <v/>
      </c>
      <c r="L164" s="16">
        <f>IF($K164="","",IFERROR(VLOOKUP($K164,Listas!$G$2:$I$31,3,FALSE),"Local não classificado"))</f>
        <v/>
      </c>
      <c r="M164" s="16">
        <f>IF($E164="","",IFERROR(LOOKUP(2,1/((Movimentos!$M$2:$M$501=$E164)*(Movimentos!$J$2:$J$501&lt;&gt;"")),Movimentos!$J$2:$J$501),""))</f>
        <v/>
      </c>
      <c r="N164" s="16">
        <f>IF($E164="","",IF(COUNTIFS(Movimentos!$M$2:$M$501,$E164,Movimentos!$G$2:$G$501,"RETORNO RECEBIDO")&gt;0,"Com retorno","Sem retorno"))</f>
        <v/>
      </c>
      <c r="O164" s="16">
        <f>IF($E164="","",IF($H164="","Sem histórico",IFERROR(VLOOKUP($J164,Listas!$A$2:$C$9,3,FALSE),"Movimento não mapeado")))</f>
        <v/>
      </c>
      <c r="P164" s="16">
        <f>IF(COUNTA($A164:$D164)=0,"",IF(OR($A164="",$B164="",$C164="",$D164=""),"Cadastro incompleto",IF(COUNTIF($E$2:$E$201,$E164)&gt;1,"Chave duplicada",IF($H164="","Sem histórico",IF($F164="","Entrada não localizada",IF(COUNTIFS(Movimentos!$M$2:$M$501,$E164,Movimentos!$X$2:$X$501,"Pendente")&gt;0,"Revisar eventos","OK"))))))</f>
        <v/>
      </c>
      <c r="Q164" s="18">
        <f>IF($E164="","",COUNTIF(Movimentos!$M$2:$M$501,$E164))</f>
        <v/>
      </c>
      <c r="R164" s="18">
        <f>IF($E164="","",COUNTIFS(Movimentos!$M$2:$M$501,$E164,Movimentos!$G$2:$G$501,"RETORNO RECEBIDO"))</f>
        <v/>
      </c>
    </row>
    <row r="165">
      <c r="A165" s="14" t="n"/>
      <c r="B165" s="15" t="n"/>
      <c r="C165" s="14" t="n"/>
      <c r="D165" s="14" t="n"/>
      <c r="E165" s="16">
        <f>IF(COUNTA($A165:$D165)=0,"",IF(OR($A165="",$C165="",$D165=""),"",$A165&amp;"|"&amp;$C165&amp;"|"&amp;$D165))</f>
        <v/>
      </c>
      <c r="F165" s="16">
        <f>IF($E165="","",IFERROR(LOOKUP(2,1/((Movimentos!$M$2:$M$501=$E165)*(Movimentos!$G$2:$G$501="RECEBIMENTO")),Movimentos!$A$2:$A$501),""))</f>
        <v/>
      </c>
      <c r="G165" s="30">
        <f>IF($F165="","",IFERROR(INDEX(Movimentos!$B$2:$B$501,MATCH($F165,Movimentos!$A$2:$A$501,0)),""))</f>
        <v/>
      </c>
      <c r="H165" s="16">
        <f>IF($E165="","",IFERROR(LOOKUP(2,1/((Movimentos!$M$2:$M$501=$E165)*(Movimentos!$U$2:$U$501="Sim")),Movimentos!$A$2:$A$501),""))</f>
        <v/>
      </c>
      <c r="I165" s="30">
        <f>IF($H165="","",IFERROR(INDEX(Movimentos!$B$2:$B$501,MATCH($H165,Movimentos!$A$2:$A$501,0)),""))</f>
        <v/>
      </c>
      <c r="J165" s="16">
        <f>IF($H165="","",IFERROR(INDEX(Movimentos!$G$2:$G$501,MATCH($H165,Movimentos!$A$2:$A$501,0)),""))</f>
        <v/>
      </c>
      <c r="K165" s="16">
        <f>IF($H165="","",IFERROR(INDEX(Movimentos!$I$2:$I$501,MATCH($H165,Movimentos!$A$2:$A$501,0)),""))</f>
        <v/>
      </c>
      <c r="L165" s="16">
        <f>IF($K165="","",IFERROR(VLOOKUP($K165,Listas!$G$2:$I$31,3,FALSE),"Local não classificado"))</f>
        <v/>
      </c>
      <c r="M165" s="16">
        <f>IF($E165="","",IFERROR(LOOKUP(2,1/((Movimentos!$M$2:$M$501=$E165)*(Movimentos!$J$2:$J$501&lt;&gt;"")),Movimentos!$J$2:$J$501),""))</f>
        <v/>
      </c>
      <c r="N165" s="16">
        <f>IF($E165="","",IF(COUNTIFS(Movimentos!$M$2:$M$501,$E165,Movimentos!$G$2:$G$501,"RETORNO RECEBIDO")&gt;0,"Com retorno","Sem retorno"))</f>
        <v/>
      </c>
      <c r="O165" s="16">
        <f>IF($E165="","",IF($H165="","Sem histórico",IFERROR(VLOOKUP($J165,Listas!$A$2:$C$9,3,FALSE),"Movimento não mapeado")))</f>
        <v/>
      </c>
      <c r="P165" s="16">
        <f>IF(COUNTA($A165:$D165)=0,"",IF(OR($A165="",$B165="",$C165="",$D165=""),"Cadastro incompleto",IF(COUNTIF($E$2:$E$201,$E165)&gt;1,"Chave duplicada",IF($H165="","Sem histórico",IF($F165="","Entrada não localizada",IF(COUNTIFS(Movimentos!$M$2:$M$501,$E165,Movimentos!$X$2:$X$501,"Pendente")&gt;0,"Revisar eventos","OK"))))))</f>
        <v/>
      </c>
      <c r="Q165" s="18">
        <f>IF($E165="","",COUNTIF(Movimentos!$M$2:$M$501,$E165))</f>
        <v/>
      </c>
      <c r="R165" s="18">
        <f>IF($E165="","",COUNTIFS(Movimentos!$M$2:$M$501,$E165,Movimentos!$G$2:$G$501,"RETORNO RECEBIDO"))</f>
        <v/>
      </c>
    </row>
    <row r="166">
      <c r="A166" s="14" t="n"/>
      <c r="B166" s="15" t="n"/>
      <c r="C166" s="14" t="n"/>
      <c r="D166" s="14" t="n"/>
      <c r="E166" s="16">
        <f>IF(COUNTA($A166:$D166)=0,"",IF(OR($A166="",$C166="",$D166=""),"",$A166&amp;"|"&amp;$C166&amp;"|"&amp;$D166))</f>
        <v/>
      </c>
      <c r="F166" s="16">
        <f>IF($E166="","",IFERROR(LOOKUP(2,1/((Movimentos!$M$2:$M$501=$E166)*(Movimentos!$G$2:$G$501="RECEBIMENTO")),Movimentos!$A$2:$A$501),""))</f>
        <v/>
      </c>
      <c r="G166" s="30">
        <f>IF($F166="","",IFERROR(INDEX(Movimentos!$B$2:$B$501,MATCH($F166,Movimentos!$A$2:$A$501,0)),""))</f>
        <v/>
      </c>
      <c r="H166" s="16">
        <f>IF($E166="","",IFERROR(LOOKUP(2,1/((Movimentos!$M$2:$M$501=$E166)*(Movimentos!$U$2:$U$501="Sim")),Movimentos!$A$2:$A$501),""))</f>
        <v/>
      </c>
      <c r="I166" s="30">
        <f>IF($H166="","",IFERROR(INDEX(Movimentos!$B$2:$B$501,MATCH($H166,Movimentos!$A$2:$A$501,0)),""))</f>
        <v/>
      </c>
      <c r="J166" s="16">
        <f>IF($H166="","",IFERROR(INDEX(Movimentos!$G$2:$G$501,MATCH($H166,Movimentos!$A$2:$A$501,0)),""))</f>
        <v/>
      </c>
      <c r="K166" s="16">
        <f>IF($H166="","",IFERROR(INDEX(Movimentos!$I$2:$I$501,MATCH($H166,Movimentos!$A$2:$A$501,0)),""))</f>
        <v/>
      </c>
      <c r="L166" s="16">
        <f>IF($K166="","",IFERROR(VLOOKUP($K166,Listas!$G$2:$I$31,3,FALSE),"Local não classificado"))</f>
        <v/>
      </c>
      <c r="M166" s="16">
        <f>IF($E166="","",IFERROR(LOOKUP(2,1/((Movimentos!$M$2:$M$501=$E166)*(Movimentos!$J$2:$J$501&lt;&gt;"")),Movimentos!$J$2:$J$501),""))</f>
        <v/>
      </c>
      <c r="N166" s="16">
        <f>IF($E166="","",IF(COUNTIFS(Movimentos!$M$2:$M$501,$E166,Movimentos!$G$2:$G$501,"RETORNO RECEBIDO")&gt;0,"Com retorno","Sem retorno"))</f>
        <v/>
      </c>
      <c r="O166" s="16">
        <f>IF($E166="","",IF($H166="","Sem histórico",IFERROR(VLOOKUP($J166,Listas!$A$2:$C$9,3,FALSE),"Movimento não mapeado")))</f>
        <v/>
      </c>
      <c r="P166" s="16">
        <f>IF(COUNTA($A166:$D166)=0,"",IF(OR($A166="",$B166="",$C166="",$D166=""),"Cadastro incompleto",IF(COUNTIF($E$2:$E$201,$E166)&gt;1,"Chave duplicada",IF($H166="","Sem histórico",IF($F166="","Entrada não localizada",IF(COUNTIFS(Movimentos!$M$2:$M$501,$E166,Movimentos!$X$2:$X$501,"Pendente")&gt;0,"Revisar eventos","OK"))))))</f>
        <v/>
      </c>
      <c r="Q166" s="18">
        <f>IF($E166="","",COUNTIF(Movimentos!$M$2:$M$501,$E166))</f>
        <v/>
      </c>
      <c r="R166" s="18">
        <f>IF($E166="","",COUNTIFS(Movimentos!$M$2:$M$501,$E166,Movimentos!$G$2:$G$501,"RETORNO RECEBIDO"))</f>
        <v/>
      </c>
    </row>
    <row r="167">
      <c r="A167" s="14" t="n"/>
      <c r="B167" s="15" t="n"/>
      <c r="C167" s="14" t="n"/>
      <c r="D167" s="14" t="n"/>
      <c r="E167" s="16">
        <f>IF(COUNTA($A167:$D167)=0,"",IF(OR($A167="",$C167="",$D167=""),"",$A167&amp;"|"&amp;$C167&amp;"|"&amp;$D167))</f>
        <v/>
      </c>
      <c r="F167" s="16">
        <f>IF($E167="","",IFERROR(LOOKUP(2,1/((Movimentos!$M$2:$M$501=$E167)*(Movimentos!$G$2:$G$501="RECEBIMENTO")),Movimentos!$A$2:$A$501),""))</f>
        <v/>
      </c>
      <c r="G167" s="30">
        <f>IF($F167="","",IFERROR(INDEX(Movimentos!$B$2:$B$501,MATCH($F167,Movimentos!$A$2:$A$501,0)),""))</f>
        <v/>
      </c>
      <c r="H167" s="16">
        <f>IF($E167="","",IFERROR(LOOKUP(2,1/((Movimentos!$M$2:$M$501=$E167)*(Movimentos!$U$2:$U$501="Sim")),Movimentos!$A$2:$A$501),""))</f>
        <v/>
      </c>
      <c r="I167" s="30">
        <f>IF($H167="","",IFERROR(INDEX(Movimentos!$B$2:$B$501,MATCH($H167,Movimentos!$A$2:$A$501,0)),""))</f>
        <v/>
      </c>
      <c r="J167" s="16">
        <f>IF($H167="","",IFERROR(INDEX(Movimentos!$G$2:$G$501,MATCH($H167,Movimentos!$A$2:$A$501,0)),""))</f>
        <v/>
      </c>
      <c r="K167" s="16">
        <f>IF($H167="","",IFERROR(INDEX(Movimentos!$I$2:$I$501,MATCH($H167,Movimentos!$A$2:$A$501,0)),""))</f>
        <v/>
      </c>
      <c r="L167" s="16">
        <f>IF($K167="","",IFERROR(VLOOKUP($K167,Listas!$G$2:$I$31,3,FALSE),"Local não classificado"))</f>
        <v/>
      </c>
      <c r="M167" s="16">
        <f>IF($E167="","",IFERROR(LOOKUP(2,1/((Movimentos!$M$2:$M$501=$E167)*(Movimentos!$J$2:$J$501&lt;&gt;"")),Movimentos!$J$2:$J$501),""))</f>
        <v/>
      </c>
      <c r="N167" s="16">
        <f>IF($E167="","",IF(COUNTIFS(Movimentos!$M$2:$M$501,$E167,Movimentos!$G$2:$G$501,"RETORNO RECEBIDO")&gt;0,"Com retorno","Sem retorno"))</f>
        <v/>
      </c>
      <c r="O167" s="16">
        <f>IF($E167="","",IF($H167="","Sem histórico",IFERROR(VLOOKUP($J167,Listas!$A$2:$C$9,3,FALSE),"Movimento não mapeado")))</f>
        <v/>
      </c>
      <c r="P167" s="16">
        <f>IF(COUNTA($A167:$D167)=0,"",IF(OR($A167="",$B167="",$C167="",$D167=""),"Cadastro incompleto",IF(COUNTIF($E$2:$E$201,$E167)&gt;1,"Chave duplicada",IF($H167="","Sem histórico",IF($F167="","Entrada não localizada",IF(COUNTIFS(Movimentos!$M$2:$M$501,$E167,Movimentos!$X$2:$X$501,"Pendente")&gt;0,"Revisar eventos","OK"))))))</f>
        <v/>
      </c>
      <c r="Q167" s="18">
        <f>IF($E167="","",COUNTIF(Movimentos!$M$2:$M$501,$E167))</f>
        <v/>
      </c>
      <c r="R167" s="18">
        <f>IF($E167="","",COUNTIFS(Movimentos!$M$2:$M$501,$E167,Movimentos!$G$2:$G$501,"RETORNO RECEBIDO"))</f>
        <v/>
      </c>
    </row>
    <row r="168">
      <c r="A168" s="14" t="n"/>
      <c r="B168" s="15" t="n"/>
      <c r="C168" s="14" t="n"/>
      <c r="D168" s="14" t="n"/>
      <c r="E168" s="16">
        <f>IF(COUNTA($A168:$D168)=0,"",IF(OR($A168="",$C168="",$D168=""),"",$A168&amp;"|"&amp;$C168&amp;"|"&amp;$D168))</f>
        <v/>
      </c>
      <c r="F168" s="16">
        <f>IF($E168="","",IFERROR(LOOKUP(2,1/((Movimentos!$M$2:$M$501=$E168)*(Movimentos!$G$2:$G$501="RECEBIMENTO")),Movimentos!$A$2:$A$501),""))</f>
        <v/>
      </c>
      <c r="G168" s="30">
        <f>IF($F168="","",IFERROR(INDEX(Movimentos!$B$2:$B$501,MATCH($F168,Movimentos!$A$2:$A$501,0)),""))</f>
        <v/>
      </c>
      <c r="H168" s="16">
        <f>IF($E168="","",IFERROR(LOOKUP(2,1/((Movimentos!$M$2:$M$501=$E168)*(Movimentos!$U$2:$U$501="Sim")),Movimentos!$A$2:$A$501),""))</f>
        <v/>
      </c>
      <c r="I168" s="30">
        <f>IF($H168="","",IFERROR(INDEX(Movimentos!$B$2:$B$501,MATCH($H168,Movimentos!$A$2:$A$501,0)),""))</f>
        <v/>
      </c>
      <c r="J168" s="16">
        <f>IF($H168="","",IFERROR(INDEX(Movimentos!$G$2:$G$501,MATCH($H168,Movimentos!$A$2:$A$501,0)),""))</f>
        <v/>
      </c>
      <c r="K168" s="16">
        <f>IF($H168="","",IFERROR(INDEX(Movimentos!$I$2:$I$501,MATCH($H168,Movimentos!$A$2:$A$501,0)),""))</f>
        <v/>
      </c>
      <c r="L168" s="16">
        <f>IF($K168="","",IFERROR(VLOOKUP($K168,Listas!$G$2:$I$31,3,FALSE),"Local não classificado"))</f>
        <v/>
      </c>
      <c r="M168" s="16">
        <f>IF($E168="","",IFERROR(LOOKUP(2,1/((Movimentos!$M$2:$M$501=$E168)*(Movimentos!$J$2:$J$501&lt;&gt;"")),Movimentos!$J$2:$J$501),""))</f>
        <v/>
      </c>
      <c r="N168" s="16">
        <f>IF($E168="","",IF(COUNTIFS(Movimentos!$M$2:$M$501,$E168,Movimentos!$G$2:$G$501,"RETORNO RECEBIDO")&gt;0,"Com retorno","Sem retorno"))</f>
        <v/>
      </c>
      <c r="O168" s="16">
        <f>IF($E168="","",IF($H168="","Sem histórico",IFERROR(VLOOKUP($J168,Listas!$A$2:$C$9,3,FALSE),"Movimento não mapeado")))</f>
        <v/>
      </c>
      <c r="P168" s="16">
        <f>IF(COUNTA($A168:$D168)=0,"",IF(OR($A168="",$B168="",$C168="",$D168=""),"Cadastro incompleto",IF(COUNTIF($E$2:$E$201,$E168)&gt;1,"Chave duplicada",IF($H168="","Sem histórico",IF($F168="","Entrada não localizada",IF(COUNTIFS(Movimentos!$M$2:$M$501,$E168,Movimentos!$X$2:$X$501,"Pendente")&gt;0,"Revisar eventos","OK"))))))</f>
        <v/>
      </c>
      <c r="Q168" s="18">
        <f>IF($E168="","",COUNTIF(Movimentos!$M$2:$M$501,$E168))</f>
        <v/>
      </c>
      <c r="R168" s="18">
        <f>IF($E168="","",COUNTIFS(Movimentos!$M$2:$M$501,$E168,Movimentos!$G$2:$G$501,"RETORNO RECEBIDO"))</f>
        <v/>
      </c>
    </row>
    <row r="169">
      <c r="A169" s="14" t="n"/>
      <c r="B169" s="15" t="n"/>
      <c r="C169" s="14" t="n"/>
      <c r="D169" s="14" t="n"/>
      <c r="E169" s="16">
        <f>IF(COUNTA($A169:$D169)=0,"",IF(OR($A169="",$C169="",$D169=""),"",$A169&amp;"|"&amp;$C169&amp;"|"&amp;$D169))</f>
        <v/>
      </c>
      <c r="F169" s="16">
        <f>IF($E169="","",IFERROR(LOOKUP(2,1/((Movimentos!$M$2:$M$501=$E169)*(Movimentos!$G$2:$G$501="RECEBIMENTO")),Movimentos!$A$2:$A$501),""))</f>
        <v/>
      </c>
      <c r="G169" s="30">
        <f>IF($F169="","",IFERROR(INDEX(Movimentos!$B$2:$B$501,MATCH($F169,Movimentos!$A$2:$A$501,0)),""))</f>
        <v/>
      </c>
      <c r="H169" s="16">
        <f>IF($E169="","",IFERROR(LOOKUP(2,1/((Movimentos!$M$2:$M$501=$E169)*(Movimentos!$U$2:$U$501="Sim")),Movimentos!$A$2:$A$501),""))</f>
        <v/>
      </c>
      <c r="I169" s="30">
        <f>IF($H169="","",IFERROR(INDEX(Movimentos!$B$2:$B$501,MATCH($H169,Movimentos!$A$2:$A$501,0)),""))</f>
        <v/>
      </c>
      <c r="J169" s="16">
        <f>IF($H169="","",IFERROR(INDEX(Movimentos!$G$2:$G$501,MATCH($H169,Movimentos!$A$2:$A$501,0)),""))</f>
        <v/>
      </c>
      <c r="K169" s="16">
        <f>IF($H169="","",IFERROR(INDEX(Movimentos!$I$2:$I$501,MATCH($H169,Movimentos!$A$2:$A$501,0)),""))</f>
        <v/>
      </c>
      <c r="L169" s="16">
        <f>IF($K169="","",IFERROR(VLOOKUP($K169,Listas!$G$2:$I$31,3,FALSE),"Local não classificado"))</f>
        <v/>
      </c>
      <c r="M169" s="16">
        <f>IF($E169="","",IFERROR(LOOKUP(2,1/((Movimentos!$M$2:$M$501=$E169)*(Movimentos!$J$2:$J$501&lt;&gt;"")),Movimentos!$J$2:$J$501),""))</f>
        <v/>
      </c>
      <c r="N169" s="16">
        <f>IF($E169="","",IF(COUNTIFS(Movimentos!$M$2:$M$501,$E169,Movimentos!$G$2:$G$501,"RETORNO RECEBIDO")&gt;0,"Com retorno","Sem retorno"))</f>
        <v/>
      </c>
      <c r="O169" s="16">
        <f>IF($E169="","",IF($H169="","Sem histórico",IFERROR(VLOOKUP($J169,Listas!$A$2:$C$9,3,FALSE),"Movimento não mapeado")))</f>
        <v/>
      </c>
      <c r="P169" s="16">
        <f>IF(COUNTA($A169:$D169)=0,"",IF(OR($A169="",$B169="",$C169="",$D169=""),"Cadastro incompleto",IF(COUNTIF($E$2:$E$201,$E169)&gt;1,"Chave duplicada",IF($H169="","Sem histórico",IF($F169="","Entrada não localizada",IF(COUNTIFS(Movimentos!$M$2:$M$501,$E169,Movimentos!$X$2:$X$501,"Pendente")&gt;0,"Revisar eventos","OK"))))))</f>
        <v/>
      </c>
      <c r="Q169" s="18">
        <f>IF($E169="","",COUNTIF(Movimentos!$M$2:$M$501,$E169))</f>
        <v/>
      </c>
      <c r="R169" s="18">
        <f>IF($E169="","",COUNTIFS(Movimentos!$M$2:$M$501,$E169,Movimentos!$G$2:$G$501,"RETORNO RECEBIDO"))</f>
        <v/>
      </c>
    </row>
    <row r="170">
      <c r="A170" s="14" t="n"/>
      <c r="B170" s="15" t="n"/>
      <c r="C170" s="14" t="n"/>
      <c r="D170" s="14" t="n"/>
      <c r="E170" s="16">
        <f>IF(COUNTA($A170:$D170)=0,"",IF(OR($A170="",$C170="",$D170=""),"",$A170&amp;"|"&amp;$C170&amp;"|"&amp;$D170))</f>
        <v/>
      </c>
      <c r="F170" s="16">
        <f>IF($E170="","",IFERROR(LOOKUP(2,1/((Movimentos!$M$2:$M$501=$E170)*(Movimentos!$G$2:$G$501="RECEBIMENTO")),Movimentos!$A$2:$A$501),""))</f>
        <v/>
      </c>
      <c r="G170" s="30">
        <f>IF($F170="","",IFERROR(INDEX(Movimentos!$B$2:$B$501,MATCH($F170,Movimentos!$A$2:$A$501,0)),""))</f>
        <v/>
      </c>
      <c r="H170" s="16">
        <f>IF($E170="","",IFERROR(LOOKUP(2,1/((Movimentos!$M$2:$M$501=$E170)*(Movimentos!$U$2:$U$501="Sim")),Movimentos!$A$2:$A$501),""))</f>
        <v/>
      </c>
      <c r="I170" s="30">
        <f>IF($H170="","",IFERROR(INDEX(Movimentos!$B$2:$B$501,MATCH($H170,Movimentos!$A$2:$A$501,0)),""))</f>
        <v/>
      </c>
      <c r="J170" s="16">
        <f>IF($H170="","",IFERROR(INDEX(Movimentos!$G$2:$G$501,MATCH($H170,Movimentos!$A$2:$A$501,0)),""))</f>
        <v/>
      </c>
      <c r="K170" s="16">
        <f>IF($H170="","",IFERROR(INDEX(Movimentos!$I$2:$I$501,MATCH($H170,Movimentos!$A$2:$A$501,0)),""))</f>
        <v/>
      </c>
      <c r="L170" s="16">
        <f>IF($K170="","",IFERROR(VLOOKUP($K170,Listas!$G$2:$I$31,3,FALSE),"Local não classificado"))</f>
        <v/>
      </c>
      <c r="M170" s="16">
        <f>IF($E170="","",IFERROR(LOOKUP(2,1/((Movimentos!$M$2:$M$501=$E170)*(Movimentos!$J$2:$J$501&lt;&gt;"")),Movimentos!$J$2:$J$501),""))</f>
        <v/>
      </c>
      <c r="N170" s="16">
        <f>IF($E170="","",IF(COUNTIFS(Movimentos!$M$2:$M$501,$E170,Movimentos!$G$2:$G$501,"RETORNO RECEBIDO")&gt;0,"Com retorno","Sem retorno"))</f>
        <v/>
      </c>
      <c r="O170" s="16">
        <f>IF($E170="","",IF($H170="","Sem histórico",IFERROR(VLOOKUP($J170,Listas!$A$2:$C$9,3,FALSE),"Movimento não mapeado")))</f>
        <v/>
      </c>
      <c r="P170" s="16">
        <f>IF(COUNTA($A170:$D170)=0,"",IF(OR($A170="",$B170="",$C170="",$D170=""),"Cadastro incompleto",IF(COUNTIF($E$2:$E$201,$E170)&gt;1,"Chave duplicada",IF($H170="","Sem histórico",IF($F170="","Entrada não localizada",IF(COUNTIFS(Movimentos!$M$2:$M$501,$E170,Movimentos!$X$2:$X$501,"Pendente")&gt;0,"Revisar eventos","OK"))))))</f>
        <v/>
      </c>
      <c r="Q170" s="18">
        <f>IF($E170="","",COUNTIF(Movimentos!$M$2:$M$501,$E170))</f>
        <v/>
      </c>
      <c r="R170" s="18">
        <f>IF($E170="","",COUNTIFS(Movimentos!$M$2:$M$501,$E170,Movimentos!$G$2:$G$501,"RETORNO RECEBIDO"))</f>
        <v/>
      </c>
    </row>
    <row r="171">
      <c r="A171" s="14" t="n"/>
      <c r="B171" s="15" t="n"/>
      <c r="C171" s="14" t="n"/>
      <c r="D171" s="14" t="n"/>
      <c r="E171" s="16">
        <f>IF(COUNTA($A171:$D171)=0,"",IF(OR($A171="",$C171="",$D171=""),"",$A171&amp;"|"&amp;$C171&amp;"|"&amp;$D171))</f>
        <v/>
      </c>
      <c r="F171" s="16">
        <f>IF($E171="","",IFERROR(LOOKUP(2,1/((Movimentos!$M$2:$M$501=$E171)*(Movimentos!$G$2:$G$501="RECEBIMENTO")),Movimentos!$A$2:$A$501),""))</f>
        <v/>
      </c>
      <c r="G171" s="30">
        <f>IF($F171="","",IFERROR(INDEX(Movimentos!$B$2:$B$501,MATCH($F171,Movimentos!$A$2:$A$501,0)),""))</f>
        <v/>
      </c>
      <c r="H171" s="16">
        <f>IF($E171="","",IFERROR(LOOKUP(2,1/((Movimentos!$M$2:$M$501=$E171)*(Movimentos!$U$2:$U$501="Sim")),Movimentos!$A$2:$A$501),""))</f>
        <v/>
      </c>
      <c r="I171" s="30">
        <f>IF($H171="","",IFERROR(INDEX(Movimentos!$B$2:$B$501,MATCH($H171,Movimentos!$A$2:$A$501,0)),""))</f>
        <v/>
      </c>
      <c r="J171" s="16">
        <f>IF($H171="","",IFERROR(INDEX(Movimentos!$G$2:$G$501,MATCH($H171,Movimentos!$A$2:$A$501,0)),""))</f>
        <v/>
      </c>
      <c r="K171" s="16">
        <f>IF($H171="","",IFERROR(INDEX(Movimentos!$I$2:$I$501,MATCH($H171,Movimentos!$A$2:$A$501,0)),""))</f>
        <v/>
      </c>
      <c r="L171" s="16">
        <f>IF($K171="","",IFERROR(VLOOKUP($K171,Listas!$G$2:$I$31,3,FALSE),"Local não classificado"))</f>
        <v/>
      </c>
      <c r="M171" s="16">
        <f>IF($E171="","",IFERROR(LOOKUP(2,1/((Movimentos!$M$2:$M$501=$E171)*(Movimentos!$J$2:$J$501&lt;&gt;"")),Movimentos!$J$2:$J$501),""))</f>
        <v/>
      </c>
      <c r="N171" s="16">
        <f>IF($E171="","",IF(COUNTIFS(Movimentos!$M$2:$M$501,$E171,Movimentos!$G$2:$G$501,"RETORNO RECEBIDO")&gt;0,"Com retorno","Sem retorno"))</f>
        <v/>
      </c>
      <c r="O171" s="16">
        <f>IF($E171="","",IF($H171="","Sem histórico",IFERROR(VLOOKUP($J171,Listas!$A$2:$C$9,3,FALSE),"Movimento não mapeado")))</f>
        <v/>
      </c>
      <c r="P171" s="16">
        <f>IF(COUNTA($A171:$D171)=0,"",IF(OR($A171="",$B171="",$C171="",$D171=""),"Cadastro incompleto",IF(COUNTIF($E$2:$E$201,$E171)&gt;1,"Chave duplicada",IF($H171="","Sem histórico",IF($F171="","Entrada não localizada",IF(COUNTIFS(Movimentos!$M$2:$M$501,$E171,Movimentos!$X$2:$X$501,"Pendente")&gt;0,"Revisar eventos","OK"))))))</f>
        <v/>
      </c>
      <c r="Q171" s="18">
        <f>IF($E171="","",COUNTIF(Movimentos!$M$2:$M$501,$E171))</f>
        <v/>
      </c>
      <c r="R171" s="18">
        <f>IF($E171="","",COUNTIFS(Movimentos!$M$2:$M$501,$E171,Movimentos!$G$2:$G$501,"RETORNO RECEBIDO"))</f>
        <v/>
      </c>
    </row>
    <row r="172">
      <c r="A172" s="14" t="n"/>
      <c r="B172" s="15" t="n"/>
      <c r="C172" s="14" t="n"/>
      <c r="D172" s="14" t="n"/>
      <c r="E172" s="16">
        <f>IF(COUNTA($A172:$D172)=0,"",IF(OR($A172="",$C172="",$D172=""),"",$A172&amp;"|"&amp;$C172&amp;"|"&amp;$D172))</f>
        <v/>
      </c>
      <c r="F172" s="16">
        <f>IF($E172="","",IFERROR(LOOKUP(2,1/((Movimentos!$M$2:$M$501=$E172)*(Movimentos!$G$2:$G$501="RECEBIMENTO")),Movimentos!$A$2:$A$501),""))</f>
        <v/>
      </c>
      <c r="G172" s="30">
        <f>IF($F172="","",IFERROR(INDEX(Movimentos!$B$2:$B$501,MATCH($F172,Movimentos!$A$2:$A$501,0)),""))</f>
        <v/>
      </c>
      <c r="H172" s="16">
        <f>IF($E172="","",IFERROR(LOOKUP(2,1/((Movimentos!$M$2:$M$501=$E172)*(Movimentos!$U$2:$U$501="Sim")),Movimentos!$A$2:$A$501),""))</f>
        <v/>
      </c>
      <c r="I172" s="30">
        <f>IF($H172="","",IFERROR(INDEX(Movimentos!$B$2:$B$501,MATCH($H172,Movimentos!$A$2:$A$501,0)),""))</f>
        <v/>
      </c>
      <c r="J172" s="16">
        <f>IF($H172="","",IFERROR(INDEX(Movimentos!$G$2:$G$501,MATCH($H172,Movimentos!$A$2:$A$501,0)),""))</f>
        <v/>
      </c>
      <c r="K172" s="16">
        <f>IF($H172="","",IFERROR(INDEX(Movimentos!$I$2:$I$501,MATCH($H172,Movimentos!$A$2:$A$501,0)),""))</f>
        <v/>
      </c>
      <c r="L172" s="16">
        <f>IF($K172="","",IFERROR(VLOOKUP($K172,Listas!$G$2:$I$31,3,FALSE),"Local não classificado"))</f>
        <v/>
      </c>
      <c r="M172" s="16">
        <f>IF($E172="","",IFERROR(LOOKUP(2,1/((Movimentos!$M$2:$M$501=$E172)*(Movimentos!$J$2:$J$501&lt;&gt;"")),Movimentos!$J$2:$J$501),""))</f>
        <v/>
      </c>
      <c r="N172" s="16">
        <f>IF($E172="","",IF(COUNTIFS(Movimentos!$M$2:$M$501,$E172,Movimentos!$G$2:$G$501,"RETORNO RECEBIDO")&gt;0,"Com retorno","Sem retorno"))</f>
        <v/>
      </c>
      <c r="O172" s="16">
        <f>IF($E172="","",IF($H172="","Sem histórico",IFERROR(VLOOKUP($J172,Listas!$A$2:$C$9,3,FALSE),"Movimento não mapeado")))</f>
        <v/>
      </c>
      <c r="P172" s="16">
        <f>IF(COUNTA($A172:$D172)=0,"",IF(OR($A172="",$B172="",$C172="",$D172=""),"Cadastro incompleto",IF(COUNTIF($E$2:$E$201,$E172)&gt;1,"Chave duplicada",IF($H172="","Sem histórico",IF($F172="","Entrada não localizada",IF(COUNTIFS(Movimentos!$M$2:$M$501,$E172,Movimentos!$X$2:$X$501,"Pendente")&gt;0,"Revisar eventos","OK"))))))</f>
        <v/>
      </c>
      <c r="Q172" s="18">
        <f>IF($E172="","",COUNTIF(Movimentos!$M$2:$M$501,$E172))</f>
        <v/>
      </c>
      <c r="R172" s="18">
        <f>IF($E172="","",COUNTIFS(Movimentos!$M$2:$M$501,$E172,Movimentos!$G$2:$G$501,"RETORNO RECEBIDO"))</f>
        <v/>
      </c>
    </row>
    <row r="173">
      <c r="A173" s="14" t="n"/>
      <c r="B173" s="15" t="n"/>
      <c r="C173" s="14" t="n"/>
      <c r="D173" s="14" t="n"/>
      <c r="E173" s="16">
        <f>IF(COUNTA($A173:$D173)=0,"",IF(OR($A173="",$C173="",$D173=""),"",$A173&amp;"|"&amp;$C173&amp;"|"&amp;$D173))</f>
        <v/>
      </c>
      <c r="F173" s="16">
        <f>IF($E173="","",IFERROR(LOOKUP(2,1/((Movimentos!$M$2:$M$501=$E173)*(Movimentos!$G$2:$G$501="RECEBIMENTO")),Movimentos!$A$2:$A$501),""))</f>
        <v/>
      </c>
      <c r="G173" s="30">
        <f>IF($F173="","",IFERROR(INDEX(Movimentos!$B$2:$B$501,MATCH($F173,Movimentos!$A$2:$A$501,0)),""))</f>
        <v/>
      </c>
      <c r="H173" s="16">
        <f>IF($E173="","",IFERROR(LOOKUP(2,1/((Movimentos!$M$2:$M$501=$E173)*(Movimentos!$U$2:$U$501="Sim")),Movimentos!$A$2:$A$501),""))</f>
        <v/>
      </c>
      <c r="I173" s="30">
        <f>IF($H173="","",IFERROR(INDEX(Movimentos!$B$2:$B$501,MATCH($H173,Movimentos!$A$2:$A$501,0)),""))</f>
        <v/>
      </c>
      <c r="J173" s="16">
        <f>IF($H173="","",IFERROR(INDEX(Movimentos!$G$2:$G$501,MATCH($H173,Movimentos!$A$2:$A$501,0)),""))</f>
        <v/>
      </c>
      <c r="K173" s="16">
        <f>IF($H173="","",IFERROR(INDEX(Movimentos!$I$2:$I$501,MATCH($H173,Movimentos!$A$2:$A$501,0)),""))</f>
        <v/>
      </c>
      <c r="L173" s="16">
        <f>IF($K173="","",IFERROR(VLOOKUP($K173,Listas!$G$2:$I$31,3,FALSE),"Local não classificado"))</f>
        <v/>
      </c>
      <c r="M173" s="16">
        <f>IF($E173="","",IFERROR(LOOKUP(2,1/((Movimentos!$M$2:$M$501=$E173)*(Movimentos!$J$2:$J$501&lt;&gt;"")),Movimentos!$J$2:$J$501),""))</f>
        <v/>
      </c>
      <c r="N173" s="16">
        <f>IF($E173="","",IF(COUNTIFS(Movimentos!$M$2:$M$501,$E173,Movimentos!$G$2:$G$501,"RETORNO RECEBIDO")&gt;0,"Com retorno","Sem retorno"))</f>
        <v/>
      </c>
      <c r="O173" s="16">
        <f>IF($E173="","",IF($H173="","Sem histórico",IFERROR(VLOOKUP($J173,Listas!$A$2:$C$9,3,FALSE),"Movimento não mapeado")))</f>
        <v/>
      </c>
      <c r="P173" s="16">
        <f>IF(COUNTA($A173:$D173)=0,"",IF(OR($A173="",$B173="",$C173="",$D173=""),"Cadastro incompleto",IF(COUNTIF($E$2:$E$201,$E173)&gt;1,"Chave duplicada",IF($H173="","Sem histórico",IF($F173="","Entrada não localizada",IF(COUNTIFS(Movimentos!$M$2:$M$501,$E173,Movimentos!$X$2:$X$501,"Pendente")&gt;0,"Revisar eventos","OK"))))))</f>
        <v/>
      </c>
      <c r="Q173" s="18">
        <f>IF($E173="","",COUNTIF(Movimentos!$M$2:$M$501,$E173))</f>
        <v/>
      </c>
      <c r="R173" s="18">
        <f>IF($E173="","",COUNTIFS(Movimentos!$M$2:$M$501,$E173,Movimentos!$G$2:$G$501,"RETORNO RECEBIDO"))</f>
        <v/>
      </c>
    </row>
    <row r="174">
      <c r="A174" s="14" t="n"/>
      <c r="B174" s="15" t="n"/>
      <c r="C174" s="14" t="n"/>
      <c r="D174" s="14" t="n"/>
      <c r="E174" s="16">
        <f>IF(COUNTA($A174:$D174)=0,"",IF(OR($A174="",$C174="",$D174=""),"",$A174&amp;"|"&amp;$C174&amp;"|"&amp;$D174))</f>
        <v/>
      </c>
      <c r="F174" s="16">
        <f>IF($E174="","",IFERROR(LOOKUP(2,1/((Movimentos!$M$2:$M$501=$E174)*(Movimentos!$G$2:$G$501="RECEBIMENTO")),Movimentos!$A$2:$A$501),""))</f>
        <v/>
      </c>
      <c r="G174" s="30">
        <f>IF($F174="","",IFERROR(INDEX(Movimentos!$B$2:$B$501,MATCH($F174,Movimentos!$A$2:$A$501,0)),""))</f>
        <v/>
      </c>
      <c r="H174" s="16">
        <f>IF($E174="","",IFERROR(LOOKUP(2,1/((Movimentos!$M$2:$M$501=$E174)*(Movimentos!$U$2:$U$501="Sim")),Movimentos!$A$2:$A$501),""))</f>
        <v/>
      </c>
      <c r="I174" s="30">
        <f>IF($H174="","",IFERROR(INDEX(Movimentos!$B$2:$B$501,MATCH($H174,Movimentos!$A$2:$A$501,0)),""))</f>
        <v/>
      </c>
      <c r="J174" s="16">
        <f>IF($H174="","",IFERROR(INDEX(Movimentos!$G$2:$G$501,MATCH($H174,Movimentos!$A$2:$A$501,0)),""))</f>
        <v/>
      </c>
      <c r="K174" s="16">
        <f>IF($H174="","",IFERROR(INDEX(Movimentos!$I$2:$I$501,MATCH($H174,Movimentos!$A$2:$A$501,0)),""))</f>
        <v/>
      </c>
      <c r="L174" s="16">
        <f>IF($K174="","",IFERROR(VLOOKUP($K174,Listas!$G$2:$I$31,3,FALSE),"Local não classificado"))</f>
        <v/>
      </c>
      <c r="M174" s="16">
        <f>IF($E174="","",IFERROR(LOOKUP(2,1/((Movimentos!$M$2:$M$501=$E174)*(Movimentos!$J$2:$J$501&lt;&gt;"")),Movimentos!$J$2:$J$501),""))</f>
        <v/>
      </c>
      <c r="N174" s="16">
        <f>IF($E174="","",IF(COUNTIFS(Movimentos!$M$2:$M$501,$E174,Movimentos!$G$2:$G$501,"RETORNO RECEBIDO")&gt;0,"Com retorno","Sem retorno"))</f>
        <v/>
      </c>
      <c r="O174" s="16">
        <f>IF($E174="","",IF($H174="","Sem histórico",IFERROR(VLOOKUP($J174,Listas!$A$2:$C$9,3,FALSE),"Movimento não mapeado")))</f>
        <v/>
      </c>
      <c r="P174" s="16">
        <f>IF(COUNTA($A174:$D174)=0,"",IF(OR($A174="",$B174="",$C174="",$D174=""),"Cadastro incompleto",IF(COUNTIF($E$2:$E$201,$E174)&gt;1,"Chave duplicada",IF($H174="","Sem histórico",IF($F174="","Entrada não localizada",IF(COUNTIFS(Movimentos!$M$2:$M$501,$E174,Movimentos!$X$2:$X$501,"Pendente")&gt;0,"Revisar eventos","OK"))))))</f>
        <v/>
      </c>
      <c r="Q174" s="18">
        <f>IF($E174="","",COUNTIF(Movimentos!$M$2:$M$501,$E174))</f>
        <v/>
      </c>
      <c r="R174" s="18">
        <f>IF($E174="","",COUNTIFS(Movimentos!$M$2:$M$501,$E174,Movimentos!$G$2:$G$501,"RETORNO RECEBIDO"))</f>
        <v/>
      </c>
    </row>
    <row r="175">
      <c r="A175" s="14" t="n"/>
      <c r="B175" s="15" t="n"/>
      <c r="C175" s="14" t="n"/>
      <c r="D175" s="14" t="n"/>
      <c r="E175" s="16">
        <f>IF(COUNTA($A175:$D175)=0,"",IF(OR($A175="",$C175="",$D175=""),"",$A175&amp;"|"&amp;$C175&amp;"|"&amp;$D175))</f>
        <v/>
      </c>
      <c r="F175" s="16">
        <f>IF($E175="","",IFERROR(LOOKUP(2,1/((Movimentos!$M$2:$M$501=$E175)*(Movimentos!$G$2:$G$501="RECEBIMENTO")),Movimentos!$A$2:$A$501),""))</f>
        <v/>
      </c>
      <c r="G175" s="30">
        <f>IF($F175="","",IFERROR(INDEX(Movimentos!$B$2:$B$501,MATCH($F175,Movimentos!$A$2:$A$501,0)),""))</f>
        <v/>
      </c>
      <c r="H175" s="16">
        <f>IF($E175="","",IFERROR(LOOKUP(2,1/((Movimentos!$M$2:$M$501=$E175)*(Movimentos!$U$2:$U$501="Sim")),Movimentos!$A$2:$A$501),""))</f>
        <v/>
      </c>
      <c r="I175" s="30">
        <f>IF($H175="","",IFERROR(INDEX(Movimentos!$B$2:$B$501,MATCH($H175,Movimentos!$A$2:$A$501,0)),""))</f>
        <v/>
      </c>
      <c r="J175" s="16">
        <f>IF($H175="","",IFERROR(INDEX(Movimentos!$G$2:$G$501,MATCH($H175,Movimentos!$A$2:$A$501,0)),""))</f>
        <v/>
      </c>
      <c r="K175" s="16">
        <f>IF($H175="","",IFERROR(INDEX(Movimentos!$I$2:$I$501,MATCH($H175,Movimentos!$A$2:$A$501,0)),""))</f>
        <v/>
      </c>
      <c r="L175" s="16">
        <f>IF($K175="","",IFERROR(VLOOKUP($K175,Listas!$G$2:$I$31,3,FALSE),"Local não classificado"))</f>
        <v/>
      </c>
      <c r="M175" s="16">
        <f>IF($E175="","",IFERROR(LOOKUP(2,1/((Movimentos!$M$2:$M$501=$E175)*(Movimentos!$J$2:$J$501&lt;&gt;"")),Movimentos!$J$2:$J$501),""))</f>
        <v/>
      </c>
      <c r="N175" s="16">
        <f>IF($E175="","",IF(COUNTIFS(Movimentos!$M$2:$M$501,$E175,Movimentos!$G$2:$G$501,"RETORNO RECEBIDO")&gt;0,"Com retorno","Sem retorno"))</f>
        <v/>
      </c>
      <c r="O175" s="16">
        <f>IF($E175="","",IF($H175="","Sem histórico",IFERROR(VLOOKUP($J175,Listas!$A$2:$C$9,3,FALSE),"Movimento não mapeado")))</f>
        <v/>
      </c>
      <c r="P175" s="16">
        <f>IF(COUNTA($A175:$D175)=0,"",IF(OR($A175="",$B175="",$C175="",$D175=""),"Cadastro incompleto",IF(COUNTIF($E$2:$E$201,$E175)&gt;1,"Chave duplicada",IF($H175="","Sem histórico",IF($F175="","Entrada não localizada",IF(COUNTIFS(Movimentos!$M$2:$M$501,$E175,Movimentos!$X$2:$X$501,"Pendente")&gt;0,"Revisar eventos","OK"))))))</f>
        <v/>
      </c>
      <c r="Q175" s="18">
        <f>IF($E175="","",COUNTIF(Movimentos!$M$2:$M$501,$E175))</f>
        <v/>
      </c>
      <c r="R175" s="18">
        <f>IF($E175="","",COUNTIFS(Movimentos!$M$2:$M$501,$E175,Movimentos!$G$2:$G$501,"RETORNO RECEBIDO"))</f>
        <v/>
      </c>
    </row>
    <row r="176">
      <c r="A176" s="14" t="n"/>
      <c r="B176" s="15" t="n"/>
      <c r="C176" s="14" t="n"/>
      <c r="D176" s="14" t="n"/>
      <c r="E176" s="16">
        <f>IF(COUNTA($A176:$D176)=0,"",IF(OR($A176="",$C176="",$D176=""),"",$A176&amp;"|"&amp;$C176&amp;"|"&amp;$D176))</f>
        <v/>
      </c>
      <c r="F176" s="16">
        <f>IF($E176="","",IFERROR(LOOKUP(2,1/((Movimentos!$M$2:$M$501=$E176)*(Movimentos!$G$2:$G$501="RECEBIMENTO")),Movimentos!$A$2:$A$501),""))</f>
        <v/>
      </c>
      <c r="G176" s="30">
        <f>IF($F176="","",IFERROR(INDEX(Movimentos!$B$2:$B$501,MATCH($F176,Movimentos!$A$2:$A$501,0)),""))</f>
        <v/>
      </c>
      <c r="H176" s="16">
        <f>IF($E176="","",IFERROR(LOOKUP(2,1/((Movimentos!$M$2:$M$501=$E176)*(Movimentos!$U$2:$U$501="Sim")),Movimentos!$A$2:$A$501),""))</f>
        <v/>
      </c>
      <c r="I176" s="30">
        <f>IF($H176="","",IFERROR(INDEX(Movimentos!$B$2:$B$501,MATCH($H176,Movimentos!$A$2:$A$501,0)),""))</f>
        <v/>
      </c>
      <c r="J176" s="16">
        <f>IF($H176="","",IFERROR(INDEX(Movimentos!$G$2:$G$501,MATCH($H176,Movimentos!$A$2:$A$501,0)),""))</f>
        <v/>
      </c>
      <c r="K176" s="16">
        <f>IF($H176="","",IFERROR(INDEX(Movimentos!$I$2:$I$501,MATCH($H176,Movimentos!$A$2:$A$501,0)),""))</f>
        <v/>
      </c>
      <c r="L176" s="16">
        <f>IF($K176="","",IFERROR(VLOOKUP($K176,Listas!$G$2:$I$31,3,FALSE),"Local não classificado"))</f>
        <v/>
      </c>
      <c r="M176" s="16">
        <f>IF($E176="","",IFERROR(LOOKUP(2,1/((Movimentos!$M$2:$M$501=$E176)*(Movimentos!$J$2:$J$501&lt;&gt;"")),Movimentos!$J$2:$J$501),""))</f>
        <v/>
      </c>
      <c r="N176" s="16">
        <f>IF($E176="","",IF(COUNTIFS(Movimentos!$M$2:$M$501,$E176,Movimentos!$G$2:$G$501,"RETORNO RECEBIDO")&gt;0,"Com retorno","Sem retorno"))</f>
        <v/>
      </c>
      <c r="O176" s="16">
        <f>IF($E176="","",IF($H176="","Sem histórico",IFERROR(VLOOKUP($J176,Listas!$A$2:$C$9,3,FALSE),"Movimento não mapeado")))</f>
        <v/>
      </c>
      <c r="P176" s="16">
        <f>IF(COUNTA($A176:$D176)=0,"",IF(OR($A176="",$B176="",$C176="",$D176=""),"Cadastro incompleto",IF(COUNTIF($E$2:$E$201,$E176)&gt;1,"Chave duplicada",IF($H176="","Sem histórico",IF($F176="","Entrada não localizada",IF(COUNTIFS(Movimentos!$M$2:$M$501,$E176,Movimentos!$X$2:$X$501,"Pendente")&gt;0,"Revisar eventos","OK"))))))</f>
        <v/>
      </c>
      <c r="Q176" s="18">
        <f>IF($E176="","",COUNTIF(Movimentos!$M$2:$M$501,$E176))</f>
        <v/>
      </c>
      <c r="R176" s="18">
        <f>IF($E176="","",COUNTIFS(Movimentos!$M$2:$M$501,$E176,Movimentos!$G$2:$G$501,"RETORNO RECEBIDO"))</f>
        <v/>
      </c>
    </row>
    <row r="177">
      <c r="A177" s="14" t="n"/>
      <c r="B177" s="15" t="n"/>
      <c r="C177" s="14" t="n"/>
      <c r="D177" s="14" t="n"/>
      <c r="E177" s="16">
        <f>IF(COUNTA($A177:$D177)=0,"",IF(OR($A177="",$C177="",$D177=""),"",$A177&amp;"|"&amp;$C177&amp;"|"&amp;$D177))</f>
        <v/>
      </c>
      <c r="F177" s="16">
        <f>IF($E177="","",IFERROR(LOOKUP(2,1/((Movimentos!$M$2:$M$501=$E177)*(Movimentos!$G$2:$G$501="RECEBIMENTO")),Movimentos!$A$2:$A$501),""))</f>
        <v/>
      </c>
      <c r="G177" s="30">
        <f>IF($F177="","",IFERROR(INDEX(Movimentos!$B$2:$B$501,MATCH($F177,Movimentos!$A$2:$A$501,0)),""))</f>
        <v/>
      </c>
      <c r="H177" s="16">
        <f>IF($E177="","",IFERROR(LOOKUP(2,1/((Movimentos!$M$2:$M$501=$E177)*(Movimentos!$U$2:$U$501="Sim")),Movimentos!$A$2:$A$501),""))</f>
        <v/>
      </c>
      <c r="I177" s="30">
        <f>IF($H177="","",IFERROR(INDEX(Movimentos!$B$2:$B$501,MATCH($H177,Movimentos!$A$2:$A$501,0)),""))</f>
        <v/>
      </c>
      <c r="J177" s="16">
        <f>IF($H177="","",IFERROR(INDEX(Movimentos!$G$2:$G$501,MATCH($H177,Movimentos!$A$2:$A$501,0)),""))</f>
        <v/>
      </c>
      <c r="K177" s="16">
        <f>IF($H177="","",IFERROR(INDEX(Movimentos!$I$2:$I$501,MATCH($H177,Movimentos!$A$2:$A$501,0)),""))</f>
        <v/>
      </c>
      <c r="L177" s="16">
        <f>IF($K177="","",IFERROR(VLOOKUP($K177,Listas!$G$2:$I$31,3,FALSE),"Local não classificado"))</f>
        <v/>
      </c>
      <c r="M177" s="16">
        <f>IF($E177="","",IFERROR(LOOKUP(2,1/((Movimentos!$M$2:$M$501=$E177)*(Movimentos!$J$2:$J$501&lt;&gt;"")),Movimentos!$J$2:$J$501),""))</f>
        <v/>
      </c>
      <c r="N177" s="16">
        <f>IF($E177="","",IF(COUNTIFS(Movimentos!$M$2:$M$501,$E177,Movimentos!$G$2:$G$501,"RETORNO RECEBIDO")&gt;0,"Com retorno","Sem retorno"))</f>
        <v/>
      </c>
      <c r="O177" s="16">
        <f>IF($E177="","",IF($H177="","Sem histórico",IFERROR(VLOOKUP($J177,Listas!$A$2:$C$9,3,FALSE),"Movimento não mapeado")))</f>
        <v/>
      </c>
      <c r="P177" s="16">
        <f>IF(COUNTA($A177:$D177)=0,"",IF(OR($A177="",$B177="",$C177="",$D177=""),"Cadastro incompleto",IF(COUNTIF($E$2:$E$201,$E177)&gt;1,"Chave duplicada",IF($H177="","Sem histórico",IF($F177="","Entrada não localizada",IF(COUNTIFS(Movimentos!$M$2:$M$501,$E177,Movimentos!$X$2:$X$501,"Pendente")&gt;0,"Revisar eventos","OK"))))))</f>
        <v/>
      </c>
      <c r="Q177" s="18">
        <f>IF($E177="","",COUNTIF(Movimentos!$M$2:$M$501,$E177))</f>
        <v/>
      </c>
      <c r="R177" s="18">
        <f>IF($E177="","",COUNTIFS(Movimentos!$M$2:$M$501,$E177,Movimentos!$G$2:$G$501,"RETORNO RECEBIDO"))</f>
        <v/>
      </c>
    </row>
    <row r="178">
      <c r="A178" s="14" t="n"/>
      <c r="B178" s="15" t="n"/>
      <c r="C178" s="14" t="n"/>
      <c r="D178" s="14" t="n"/>
      <c r="E178" s="16">
        <f>IF(COUNTA($A178:$D178)=0,"",IF(OR($A178="",$C178="",$D178=""),"",$A178&amp;"|"&amp;$C178&amp;"|"&amp;$D178))</f>
        <v/>
      </c>
      <c r="F178" s="16">
        <f>IF($E178="","",IFERROR(LOOKUP(2,1/((Movimentos!$M$2:$M$501=$E178)*(Movimentos!$G$2:$G$501="RECEBIMENTO")),Movimentos!$A$2:$A$501),""))</f>
        <v/>
      </c>
      <c r="G178" s="30">
        <f>IF($F178="","",IFERROR(INDEX(Movimentos!$B$2:$B$501,MATCH($F178,Movimentos!$A$2:$A$501,0)),""))</f>
        <v/>
      </c>
      <c r="H178" s="16">
        <f>IF($E178="","",IFERROR(LOOKUP(2,1/((Movimentos!$M$2:$M$501=$E178)*(Movimentos!$U$2:$U$501="Sim")),Movimentos!$A$2:$A$501),""))</f>
        <v/>
      </c>
      <c r="I178" s="30">
        <f>IF($H178="","",IFERROR(INDEX(Movimentos!$B$2:$B$501,MATCH($H178,Movimentos!$A$2:$A$501,0)),""))</f>
        <v/>
      </c>
      <c r="J178" s="16">
        <f>IF($H178="","",IFERROR(INDEX(Movimentos!$G$2:$G$501,MATCH($H178,Movimentos!$A$2:$A$501,0)),""))</f>
        <v/>
      </c>
      <c r="K178" s="16">
        <f>IF($H178="","",IFERROR(INDEX(Movimentos!$I$2:$I$501,MATCH($H178,Movimentos!$A$2:$A$501,0)),""))</f>
        <v/>
      </c>
      <c r="L178" s="16">
        <f>IF($K178="","",IFERROR(VLOOKUP($K178,Listas!$G$2:$I$31,3,FALSE),"Local não classificado"))</f>
        <v/>
      </c>
      <c r="M178" s="16">
        <f>IF($E178="","",IFERROR(LOOKUP(2,1/((Movimentos!$M$2:$M$501=$E178)*(Movimentos!$J$2:$J$501&lt;&gt;"")),Movimentos!$J$2:$J$501),""))</f>
        <v/>
      </c>
      <c r="N178" s="16">
        <f>IF($E178="","",IF(COUNTIFS(Movimentos!$M$2:$M$501,$E178,Movimentos!$G$2:$G$501,"RETORNO RECEBIDO")&gt;0,"Com retorno","Sem retorno"))</f>
        <v/>
      </c>
      <c r="O178" s="16">
        <f>IF($E178="","",IF($H178="","Sem histórico",IFERROR(VLOOKUP($J178,Listas!$A$2:$C$9,3,FALSE),"Movimento não mapeado")))</f>
        <v/>
      </c>
      <c r="P178" s="16">
        <f>IF(COUNTA($A178:$D178)=0,"",IF(OR($A178="",$B178="",$C178="",$D178=""),"Cadastro incompleto",IF(COUNTIF($E$2:$E$201,$E178)&gt;1,"Chave duplicada",IF($H178="","Sem histórico",IF($F178="","Entrada não localizada",IF(COUNTIFS(Movimentos!$M$2:$M$501,$E178,Movimentos!$X$2:$X$501,"Pendente")&gt;0,"Revisar eventos","OK"))))))</f>
        <v/>
      </c>
      <c r="Q178" s="18">
        <f>IF($E178="","",COUNTIF(Movimentos!$M$2:$M$501,$E178))</f>
        <v/>
      </c>
      <c r="R178" s="18">
        <f>IF($E178="","",COUNTIFS(Movimentos!$M$2:$M$501,$E178,Movimentos!$G$2:$G$501,"RETORNO RECEBIDO"))</f>
        <v/>
      </c>
    </row>
    <row r="179">
      <c r="A179" s="14" t="n"/>
      <c r="B179" s="15" t="n"/>
      <c r="C179" s="14" t="n"/>
      <c r="D179" s="14" t="n"/>
      <c r="E179" s="16">
        <f>IF(COUNTA($A179:$D179)=0,"",IF(OR($A179="",$C179="",$D179=""),"",$A179&amp;"|"&amp;$C179&amp;"|"&amp;$D179))</f>
        <v/>
      </c>
      <c r="F179" s="16">
        <f>IF($E179="","",IFERROR(LOOKUP(2,1/((Movimentos!$M$2:$M$501=$E179)*(Movimentos!$G$2:$G$501="RECEBIMENTO")),Movimentos!$A$2:$A$501),""))</f>
        <v/>
      </c>
      <c r="G179" s="30">
        <f>IF($F179="","",IFERROR(INDEX(Movimentos!$B$2:$B$501,MATCH($F179,Movimentos!$A$2:$A$501,0)),""))</f>
        <v/>
      </c>
      <c r="H179" s="16">
        <f>IF($E179="","",IFERROR(LOOKUP(2,1/((Movimentos!$M$2:$M$501=$E179)*(Movimentos!$U$2:$U$501="Sim")),Movimentos!$A$2:$A$501),""))</f>
        <v/>
      </c>
      <c r="I179" s="30">
        <f>IF($H179="","",IFERROR(INDEX(Movimentos!$B$2:$B$501,MATCH($H179,Movimentos!$A$2:$A$501,0)),""))</f>
        <v/>
      </c>
      <c r="J179" s="16">
        <f>IF($H179="","",IFERROR(INDEX(Movimentos!$G$2:$G$501,MATCH($H179,Movimentos!$A$2:$A$501,0)),""))</f>
        <v/>
      </c>
      <c r="K179" s="16">
        <f>IF($H179="","",IFERROR(INDEX(Movimentos!$I$2:$I$501,MATCH($H179,Movimentos!$A$2:$A$501,0)),""))</f>
        <v/>
      </c>
      <c r="L179" s="16">
        <f>IF($K179="","",IFERROR(VLOOKUP($K179,Listas!$G$2:$I$31,3,FALSE),"Local não classificado"))</f>
        <v/>
      </c>
      <c r="M179" s="16">
        <f>IF($E179="","",IFERROR(LOOKUP(2,1/((Movimentos!$M$2:$M$501=$E179)*(Movimentos!$J$2:$J$501&lt;&gt;"")),Movimentos!$J$2:$J$501),""))</f>
        <v/>
      </c>
      <c r="N179" s="16">
        <f>IF($E179="","",IF(COUNTIFS(Movimentos!$M$2:$M$501,$E179,Movimentos!$G$2:$G$501,"RETORNO RECEBIDO")&gt;0,"Com retorno","Sem retorno"))</f>
        <v/>
      </c>
      <c r="O179" s="16">
        <f>IF($E179="","",IF($H179="","Sem histórico",IFERROR(VLOOKUP($J179,Listas!$A$2:$C$9,3,FALSE),"Movimento não mapeado")))</f>
        <v/>
      </c>
      <c r="P179" s="16">
        <f>IF(COUNTA($A179:$D179)=0,"",IF(OR($A179="",$B179="",$C179="",$D179=""),"Cadastro incompleto",IF(COUNTIF($E$2:$E$201,$E179)&gt;1,"Chave duplicada",IF($H179="","Sem histórico",IF($F179="","Entrada não localizada",IF(COUNTIFS(Movimentos!$M$2:$M$501,$E179,Movimentos!$X$2:$X$501,"Pendente")&gt;0,"Revisar eventos","OK"))))))</f>
        <v/>
      </c>
      <c r="Q179" s="18">
        <f>IF($E179="","",COUNTIF(Movimentos!$M$2:$M$501,$E179))</f>
        <v/>
      </c>
      <c r="R179" s="18">
        <f>IF($E179="","",COUNTIFS(Movimentos!$M$2:$M$501,$E179,Movimentos!$G$2:$G$501,"RETORNO RECEBIDO"))</f>
        <v/>
      </c>
    </row>
    <row r="180">
      <c r="A180" s="14" t="n"/>
      <c r="B180" s="15" t="n"/>
      <c r="C180" s="14" t="n"/>
      <c r="D180" s="14" t="n"/>
      <c r="E180" s="16">
        <f>IF(COUNTA($A180:$D180)=0,"",IF(OR($A180="",$C180="",$D180=""),"",$A180&amp;"|"&amp;$C180&amp;"|"&amp;$D180))</f>
        <v/>
      </c>
      <c r="F180" s="16">
        <f>IF($E180="","",IFERROR(LOOKUP(2,1/((Movimentos!$M$2:$M$501=$E180)*(Movimentos!$G$2:$G$501="RECEBIMENTO")),Movimentos!$A$2:$A$501),""))</f>
        <v/>
      </c>
      <c r="G180" s="30">
        <f>IF($F180="","",IFERROR(INDEX(Movimentos!$B$2:$B$501,MATCH($F180,Movimentos!$A$2:$A$501,0)),""))</f>
        <v/>
      </c>
      <c r="H180" s="16">
        <f>IF($E180="","",IFERROR(LOOKUP(2,1/((Movimentos!$M$2:$M$501=$E180)*(Movimentos!$U$2:$U$501="Sim")),Movimentos!$A$2:$A$501),""))</f>
        <v/>
      </c>
      <c r="I180" s="30">
        <f>IF($H180="","",IFERROR(INDEX(Movimentos!$B$2:$B$501,MATCH($H180,Movimentos!$A$2:$A$501,0)),""))</f>
        <v/>
      </c>
      <c r="J180" s="16">
        <f>IF($H180="","",IFERROR(INDEX(Movimentos!$G$2:$G$501,MATCH($H180,Movimentos!$A$2:$A$501,0)),""))</f>
        <v/>
      </c>
      <c r="K180" s="16">
        <f>IF($H180="","",IFERROR(INDEX(Movimentos!$I$2:$I$501,MATCH($H180,Movimentos!$A$2:$A$501,0)),""))</f>
        <v/>
      </c>
      <c r="L180" s="16">
        <f>IF($K180="","",IFERROR(VLOOKUP($K180,Listas!$G$2:$I$31,3,FALSE),"Local não classificado"))</f>
        <v/>
      </c>
      <c r="M180" s="16">
        <f>IF($E180="","",IFERROR(LOOKUP(2,1/((Movimentos!$M$2:$M$501=$E180)*(Movimentos!$J$2:$J$501&lt;&gt;"")),Movimentos!$J$2:$J$501),""))</f>
        <v/>
      </c>
      <c r="N180" s="16">
        <f>IF($E180="","",IF(COUNTIFS(Movimentos!$M$2:$M$501,$E180,Movimentos!$G$2:$G$501,"RETORNO RECEBIDO")&gt;0,"Com retorno","Sem retorno"))</f>
        <v/>
      </c>
      <c r="O180" s="16">
        <f>IF($E180="","",IF($H180="","Sem histórico",IFERROR(VLOOKUP($J180,Listas!$A$2:$C$9,3,FALSE),"Movimento não mapeado")))</f>
        <v/>
      </c>
      <c r="P180" s="16">
        <f>IF(COUNTA($A180:$D180)=0,"",IF(OR($A180="",$B180="",$C180="",$D180=""),"Cadastro incompleto",IF(COUNTIF($E$2:$E$201,$E180)&gt;1,"Chave duplicada",IF($H180="","Sem histórico",IF($F180="","Entrada não localizada",IF(COUNTIFS(Movimentos!$M$2:$M$501,$E180,Movimentos!$X$2:$X$501,"Pendente")&gt;0,"Revisar eventos","OK"))))))</f>
        <v/>
      </c>
      <c r="Q180" s="18">
        <f>IF($E180="","",COUNTIF(Movimentos!$M$2:$M$501,$E180))</f>
        <v/>
      </c>
      <c r="R180" s="18">
        <f>IF($E180="","",COUNTIFS(Movimentos!$M$2:$M$501,$E180,Movimentos!$G$2:$G$501,"RETORNO RECEBIDO"))</f>
        <v/>
      </c>
    </row>
    <row r="181">
      <c r="A181" s="14" t="n"/>
      <c r="B181" s="15" t="n"/>
      <c r="C181" s="14" t="n"/>
      <c r="D181" s="14" t="n"/>
      <c r="E181" s="16">
        <f>IF(COUNTA($A181:$D181)=0,"",IF(OR($A181="",$C181="",$D181=""),"",$A181&amp;"|"&amp;$C181&amp;"|"&amp;$D181))</f>
        <v/>
      </c>
      <c r="F181" s="16">
        <f>IF($E181="","",IFERROR(LOOKUP(2,1/((Movimentos!$M$2:$M$501=$E181)*(Movimentos!$G$2:$G$501="RECEBIMENTO")),Movimentos!$A$2:$A$501),""))</f>
        <v/>
      </c>
      <c r="G181" s="30">
        <f>IF($F181="","",IFERROR(INDEX(Movimentos!$B$2:$B$501,MATCH($F181,Movimentos!$A$2:$A$501,0)),""))</f>
        <v/>
      </c>
      <c r="H181" s="16">
        <f>IF($E181="","",IFERROR(LOOKUP(2,1/((Movimentos!$M$2:$M$501=$E181)*(Movimentos!$U$2:$U$501="Sim")),Movimentos!$A$2:$A$501),""))</f>
        <v/>
      </c>
      <c r="I181" s="30">
        <f>IF($H181="","",IFERROR(INDEX(Movimentos!$B$2:$B$501,MATCH($H181,Movimentos!$A$2:$A$501,0)),""))</f>
        <v/>
      </c>
      <c r="J181" s="16">
        <f>IF($H181="","",IFERROR(INDEX(Movimentos!$G$2:$G$501,MATCH($H181,Movimentos!$A$2:$A$501,0)),""))</f>
        <v/>
      </c>
      <c r="K181" s="16">
        <f>IF($H181="","",IFERROR(INDEX(Movimentos!$I$2:$I$501,MATCH($H181,Movimentos!$A$2:$A$501,0)),""))</f>
        <v/>
      </c>
      <c r="L181" s="16">
        <f>IF($K181="","",IFERROR(VLOOKUP($K181,Listas!$G$2:$I$31,3,FALSE),"Local não classificado"))</f>
        <v/>
      </c>
      <c r="M181" s="16">
        <f>IF($E181="","",IFERROR(LOOKUP(2,1/((Movimentos!$M$2:$M$501=$E181)*(Movimentos!$J$2:$J$501&lt;&gt;"")),Movimentos!$J$2:$J$501),""))</f>
        <v/>
      </c>
      <c r="N181" s="16">
        <f>IF($E181="","",IF(COUNTIFS(Movimentos!$M$2:$M$501,$E181,Movimentos!$G$2:$G$501,"RETORNO RECEBIDO")&gt;0,"Com retorno","Sem retorno"))</f>
        <v/>
      </c>
      <c r="O181" s="16">
        <f>IF($E181="","",IF($H181="","Sem histórico",IFERROR(VLOOKUP($J181,Listas!$A$2:$C$9,3,FALSE),"Movimento não mapeado")))</f>
        <v/>
      </c>
      <c r="P181" s="16">
        <f>IF(COUNTA($A181:$D181)=0,"",IF(OR($A181="",$B181="",$C181="",$D181=""),"Cadastro incompleto",IF(COUNTIF($E$2:$E$201,$E181)&gt;1,"Chave duplicada",IF($H181="","Sem histórico",IF($F181="","Entrada não localizada",IF(COUNTIFS(Movimentos!$M$2:$M$501,$E181,Movimentos!$X$2:$X$501,"Pendente")&gt;0,"Revisar eventos","OK"))))))</f>
        <v/>
      </c>
      <c r="Q181" s="18">
        <f>IF($E181="","",COUNTIF(Movimentos!$M$2:$M$501,$E181))</f>
        <v/>
      </c>
      <c r="R181" s="18">
        <f>IF($E181="","",COUNTIFS(Movimentos!$M$2:$M$501,$E181,Movimentos!$G$2:$G$501,"RETORNO RECEBIDO"))</f>
        <v/>
      </c>
    </row>
    <row r="182">
      <c r="A182" s="14" t="n"/>
      <c r="B182" s="15" t="n"/>
      <c r="C182" s="14" t="n"/>
      <c r="D182" s="14" t="n"/>
      <c r="E182" s="16">
        <f>IF(COUNTA($A182:$D182)=0,"",IF(OR($A182="",$C182="",$D182=""),"",$A182&amp;"|"&amp;$C182&amp;"|"&amp;$D182))</f>
        <v/>
      </c>
      <c r="F182" s="16">
        <f>IF($E182="","",IFERROR(LOOKUP(2,1/((Movimentos!$M$2:$M$501=$E182)*(Movimentos!$G$2:$G$501="RECEBIMENTO")),Movimentos!$A$2:$A$501),""))</f>
        <v/>
      </c>
      <c r="G182" s="30">
        <f>IF($F182="","",IFERROR(INDEX(Movimentos!$B$2:$B$501,MATCH($F182,Movimentos!$A$2:$A$501,0)),""))</f>
        <v/>
      </c>
      <c r="H182" s="16">
        <f>IF($E182="","",IFERROR(LOOKUP(2,1/((Movimentos!$M$2:$M$501=$E182)*(Movimentos!$U$2:$U$501="Sim")),Movimentos!$A$2:$A$501),""))</f>
        <v/>
      </c>
      <c r="I182" s="30">
        <f>IF($H182="","",IFERROR(INDEX(Movimentos!$B$2:$B$501,MATCH($H182,Movimentos!$A$2:$A$501,0)),""))</f>
        <v/>
      </c>
      <c r="J182" s="16">
        <f>IF($H182="","",IFERROR(INDEX(Movimentos!$G$2:$G$501,MATCH($H182,Movimentos!$A$2:$A$501,0)),""))</f>
        <v/>
      </c>
      <c r="K182" s="16">
        <f>IF($H182="","",IFERROR(INDEX(Movimentos!$I$2:$I$501,MATCH($H182,Movimentos!$A$2:$A$501,0)),""))</f>
        <v/>
      </c>
      <c r="L182" s="16">
        <f>IF($K182="","",IFERROR(VLOOKUP($K182,Listas!$G$2:$I$31,3,FALSE),"Local não classificado"))</f>
        <v/>
      </c>
      <c r="M182" s="16">
        <f>IF($E182="","",IFERROR(LOOKUP(2,1/((Movimentos!$M$2:$M$501=$E182)*(Movimentos!$J$2:$J$501&lt;&gt;"")),Movimentos!$J$2:$J$501),""))</f>
        <v/>
      </c>
      <c r="N182" s="16">
        <f>IF($E182="","",IF(COUNTIFS(Movimentos!$M$2:$M$501,$E182,Movimentos!$G$2:$G$501,"RETORNO RECEBIDO")&gt;0,"Com retorno","Sem retorno"))</f>
        <v/>
      </c>
      <c r="O182" s="16">
        <f>IF($E182="","",IF($H182="","Sem histórico",IFERROR(VLOOKUP($J182,Listas!$A$2:$C$9,3,FALSE),"Movimento não mapeado")))</f>
        <v/>
      </c>
      <c r="P182" s="16">
        <f>IF(COUNTA($A182:$D182)=0,"",IF(OR($A182="",$B182="",$C182="",$D182=""),"Cadastro incompleto",IF(COUNTIF($E$2:$E$201,$E182)&gt;1,"Chave duplicada",IF($H182="","Sem histórico",IF($F182="","Entrada não localizada",IF(COUNTIFS(Movimentos!$M$2:$M$501,$E182,Movimentos!$X$2:$X$501,"Pendente")&gt;0,"Revisar eventos","OK"))))))</f>
        <v/>
      </c>
      <c r="Q182" s="18">
        <f>IF($E182="","",COUNTIF(Movimentos!$M$2:$M$501,$E182))</f>
        <v/>
      </c>
      <c r="R182" s="18">
        <f>IF($E182="","",COUNTIFS(Movimentos!$M$2:$M$501,$E182,Movimentos!$G$2:$G$501,"RETORNO RECEBIDO"))</f>
        <v/>
      </c>
    </row>
    <row r="183">
      <c r="A183" s="14" t="n"/>
      <c r="B183" s="15" t="n"/>
      <c r="C183" s="14" t="n"/>
      <c r="D183" s="14" t="n"/>
      <c r="E183" s="16">
        <f>IF(COUNTA($A183:$D183)=0,"",IF(OR($A183="",$C183="",$D183=""),"",$A183&amp;"|"&amp;$C183&amp;"|"&amp;$D183))</f>
        <v/>
      </c>
      <c r="F183" s="16">
        <f>IF($E183="","",IFERROR(LOOKUP(2,1/((Movimentos!$M$2:$M$501=$E183)*(Movimentos!$G$2:$G$501="RECEBIMENTO")),Movimentos!$A$2:$A$501),""))</f>
        <v/>
      </c>
      <c r="G183" s="30">
        <f>IF($F183="","",IFERROR(INDEX(Movimentos!$B$2:$B$501,MATCH($F183,Movimentos!$A$2:$A$501,0)),""))</f>
        <v/>
      </c>
      <c r="H183" s="16">
        <f>IF($E183="","",IFERROR(LOOKUP(2,1/((Movimentos!$M$2:$M$501=$E183)*(Movimentos!$U$2:$U$501="Sim")),Movimentos!$A$2:$A$501),""))</f>
        <v/>
      </c>
      <c r="I183" s="30">
        <f>IF($H183="","",IFERROR(INDEX(Movimentos!$B$2:$B$501,MATCH($H183,Movimentos!$A$2:$A$501,0)),""))</f>
        <v/>
      </c>
      <c r="J183" s="16">
        <f>IF($H183="","",IFERROR(INDEX(Movimentos!$G$2:$G$501,MATCH($H183,Movimentos!$A$2:$A$501,0)),""))</f>
        <v/>
      </c>
      <c r="K183" s="16">
        <f>IF($H183="","",IFERROR(INDEX(Movimentos!$I$2:$I$501,MATCH($H183,Movimentos!$A$2:$A$501,0)),""))</f>
        <v/>
      </c>
      <c r="L183" s="16">
        <f>IF($K183="","",IFERROR(VLOOKUP($K183,Listas!$G$2:$I$31,3,FALSE),"Local não classificado"))</f>
        <v/>
      </c>
      <c r="M183" s="16">
        <f>IF($E183="","",IFERROR(LOOKUP(2,1/((Movimentos!$M$2:$M$501=$E183)*(Movimentos!$J$2:$J$501&lt;&gt;"")),Movimentos!$J$2:$J$501),""))</f>
        <v/>
      </c>
      <c r="N183" s="16">
        <f>IF($E183="","",IF(COUNTIFS(Movimentos!$M$2:$M$501,$E183,Movimentos!$G$2:$G$501,"RETORNO RECEBIDO")&gt;0,"Com retorno","Sem retorno"))</f>
        <v/>
      </c>
      <c r="O183" s="16">
        <f>IF($E183="","",IF($H183="","Sem histórico",IFERROR(VLOOKUP($J183,Listas!$A$2:$C$9,3,FALSE),"Movimento não mapeado")))</f>
        <v/>
      </c>
      <c r="P183" s="16">
        <f>IF(COUNTA($A183:$D183)=0,"",IF(OR($A183="",$B183="",$C183="",$D183=""),"Cadastro incompleto",IF(COUNTIF($E$2:$E$201,$E183)&gt;1,"Chave duplicada",IF($H183="","Sem histórico",IF($F183="","Entrada não localizada",IF(COUNTIFS(Movimentos!$M$2:$M$501,$E183,Movimentos!$X$2:$X$501,"Pendente")&gt;0,"Revisar eventos","OK"))))))</f>
        <v/>
      </c>
      <c r="Q183" s="18">
        <f>IF($E183="","",COUNTIF(Movimentos!$M$2:$M$501,$E183))</f>
        <v/>
      </c>
      <c r="R183" s="18">
        <f>IF($E183="","",COUNTIFS(Movimentos!$M$2:$M$501,$E183,Movimentos!$G$2:$G$501,"RETORNO RECEBIDO"))</f>
        <v/>
      </c>
    </row>
    <row r="184">
      <c r="A184" s="14" t="n"/>
      <c r="B184" s="15" t="n"/>
      <c r="C184" s="14" t="n"/>
      <c r="D184" s="14" t="n"/>
      <c r="E184" s="16">
        <f>IF(COUNTA($A184:$D184)=0,"",IF(OR($A184="",$C184="",$D184=""),"",$A184&amp;"|"&amp;$C184&amp;"|"&amp;$D184))</f>
        <v/>
      </c>
      <c r="F184" s="16">
        <f>IF($E184="","",IFERROR(LOOKUP(2,1/((Movimentos!$M$2:$M$501=$E184)*(Movimentos!$G$2:$G$501="RECEBIMENTO")),Movimentos!$A$2:$A$501),""))</f>
        <v/>
      </c>
      <c r="G184" s="30">
        <f>IF($F184="","",IFERROR(INDEX(Movimentos!$B$2:$B$501,MATCH($F184,Movimentos!$A$2:$A$501,0)),""))</f>
        <v/>
      </c>
      <c r="H184" s="16">
        <f>IF($E184="","",IFERROR(LOOKUP(2,1/((Movimentos!$M$2:$M$501=$E184)*(Movimentos!$U$2:$U$501="Sim")),Movimentos!$A$2:$A$501),""))</f>
        <v/>
      </c>
      <c r="I184" s="30">
        <f>IF($H184="","",IFERROR(INDEX(Movimentos!$B$2:$B$501,MATCH($H184,Movimentos!$A$2:$A$501,0)),""))</f>
        <v/>
      </c>
      <c r="J184" s="16">
        <f>IF($H184="","",IFERROR(INDEX(Movimentos!$G$2:$G$501,MATCH($H184,Movimentos!$A$2:$A$501,0)),""))</f>
        <v/>
      </c>
      <c r="K184" s="16">
        <f>IF($H184="","",IFERROR(INDEX(Movimentos!$I$2:$I$501,MATCH($H184,Movimentos!$A$2:$A$501,0)),""))</f>
        <v/>
      </c>
      <c r="L184" s="16">
        <f>IF($K184="","",IFERROR(VLOOKUP($K184,Listas!$G$2:$I$31,3,FALSE),"Local não classificado"))</f>
        <v/>
      </c>
      <c r="M184" s="16">
        <f>IF($E184="","",IFERROR(LOOKUP(2,1/((Movimentos!$M$2:$M$501=$E184)*(Movimentos!$J$2:$J$501&lt;&gt;"")),Movimentos!$J$2:$J$501),""))</f>
        <v/>
      </c>
      <c r="N184" s="16">
        <f>IF($E184="","",IF(COUNTIFS(Movimentos!$M$2:$M$501,$E184,Movimentos!$G$2:$G$501,"RETORNO RECEBIDO")&gt;0,"Com retorno","Sem retorno"))</f>
        <v/>
      </c>
      <c r="O184" s="16">
        <f>IF($E184="","",IF($H184="","Sem histórico",IFERROR(VLOOKUP($J184,Listas!$A$2:$C$9,3,FALSE),"Movimento não mapeado")))</f>
        <v/>
      </c>
      <c r="P184" s="16">
        <f>IF(COUNTA($A184:$D184)=0,"",IF(OR($A184="",$B184="",$C184="",$D184=""),"Cadastro incompleto",IF(COUNTIF($E$2:$E$201,$E184)&gt;1,"Chave duplicada",IF($H184="","Sem histórico",IF($F184="","Entrada não localizada",IF(COUNTIFS(Movimentos!$M$2:$M$501,$E184,Movimentos!$X$2:$X$501,"Pendente")&gt;0,"Revisar eventos","OK"))))))</f>
        <v/>
      </c>
      <c r="Q184" s="18">
        <f>IF($E184="","",COUNTIF(Movimentos!$M$2:$M$501,$E184))</f>
        <v/>
      </c>
      <c r="R184" s="18">
        <f>IF($E184="","",COUNTIFS(Movimentos!$M$2:$M$501,$E184,Movimentos!$G$2:$G$501,"RETORNO RECEBIDO"))</f>
        <v/>
      </c>
    </row>
    <row r="185">
      <c r="A185" s="14" t="n"/>
      <c r="B185" s="15" t="n"/>
      <c r="C185" s="14" t="n"/>
      <c r="D185" s="14" t="n"/>
      <c r="E185" s="16">
        <f>IF(COUNTA($A185:$D185)=0,"",IF(OR($A185="",$C185="",$D185=""),"",$A185&amp;"|"&amp;$C185&amp;"|"&amp;$D185))</f>
        <v/>
      </c>
      <c r="F185" s="16">
        <f>IF($E185="","",IFERROR(LOOKUP(2,1/((Movimentos!$M$2:$M$501=$E185)*(Movimentos!$G$2:$G$501="RECEBIMENTO")),Movimentos!$A$2:$A$501),""))</f>
        <v/>
      </c>
      <c r="G185" s="30">
        <f>IF($F185="","",IFERROR(INDEX(Movimentos!$B$2:$B$501,MATCH($F185,Movimentos!$A$2:$A$501,0)),""))</f>
        <v/>
      </c>
      <c r="H185" s="16">
        <f>IF($E185="","",IFERROR(LOOKUP(2,1/((Movimentos!$M$2:$M$501=$E185)*(Movimentos!$U$2:$U$501="Sim")),Movimentos!$A$2:$A$501),""))</f>
        <v/>
      </c>
      <c r="I185" s="30">
        <f>IF($H185="","",IFERROR(INDEX(Movimentos!$B$2:$B$501,MATCH($H185,Movimentos!$A$2:$A$501,0)),""))</f>
        <v/>
      </c>
      <c r="J185" s="16">
        <f>IF($H185="","",IFERROR(INDEX(Movimentos!$G$2:$G$501,MATCH($H185,Movimentos!$A$2:$A$501,0)),""))</f>
        <v/>
      </c>
      <c r="K185" s="16">
        <f>IF($H185="","",IFERROR(INDEX(Movimentos!$I$2:$I$501,MATCH($H185,Movimentos!$A$2:$A$501,0)),""))</f>
        <v/>
      </c>
      <c r="L185" s="16">
        <f>IF($K185="","",IFERROR(VLOOKUP($K185,Listas!$G$2:$I$31,3,FALSE),"Local não classificado"))</f>
        <v/>
      </c>
      <c r="M185" s="16">
        <f>IF($E185="","",IFERROR(LOOKUP(2,1/((Movimentos!$M$2:$M$501=$E185)*(Movimentos!$J$2:$J$501&lt;&gt;"")),Movimentos!$J$2:$J$501),""))</f>
        <v/>
      </c>
      <c r="N185" s="16">
        <f>IF($E185="","",IF(COUNTIFS(Movimentos!$M$2:$M$501,$E185,Movimentos!$G$2:$G$501,"RETORNO RECEBIDO")&gt;0,"Com retorno","Sem retorno"))</f>
        <v/>
      </c>
      <c r="O185" s="16">
        <f>IF($E185="","",IF($H185="","Sem histórico",IFERROR(VLOOKUP($J185,Listas!$A$2:$C$9,3,FALSE),"Movimento não mapeado")))</f>
        <v/>
      </c>
      <c r="P185" s="16">
        <f>IF(COUNTA($A185:$D185)=0,"",IF(OR($A185="",$B185="",$C185="",$D185=""),"Cadastro incompleto",IF(COUNTIF($E$2:$E$201,$E185)&gt;1,"Chave duplicada",IF($H185="","Sem histórico",IF($F185="","Entrada não localizada",IF(COUNTIFS(Movimentos!$M$2:$M$501,$E185,Movimentos!$X$2:$X$501,"Pendente")&gt;0,"Revisar eventos","OK"))))))</f>
        <v/>
      </c>
      <c r="Q185" s="18">
        <f>IF($E185="","",COUNTIF(Movimentos!$M$2:$M$501,$E185))</f>
        <v/>
      </c>
      <c r="R185" s="18">
        <f>IF($E185="","",COUNTIFS(Movimentos!$M$2:$M$501,$E185,Movimentos!$G$2:$G$501,"RETORNO RECEBIDO"))</f>
        <v/>
      </c>
    </row>
    <row r="186">
      <c r="A186" s="14" t="n"/>
      <c r="B186" s="15" t="n"/>
      <c r="C186" s="14" t="n"/>
      <c r="D186" s="14" t="n"/>
      <c r="E186" s="16">
        <f>IF(COUNTA($A186:$D186)=0,"",IF(OR($A186="",$C186="",$D186=""),"",$A186&amp;"|"&amp;$C186&amp;"|"&amp;$D186))</f>
        <v/>
      </c>
      <c r="F186" s="16">
        <f>IF($E186="","",IFERROR(LOOKUP(2,1/((Movimentos!$M$2:$M$501=$E186)*(Movimentos!$G$2:$G$501="RECEBIMENTO")),Movimentos!$A$2:$A$501),""))</f>
        <v/>
      </c>
      <c r="G186" s="30">
        <f>IF($F186="","",IFERROR(INDEX(Movimentos!$B$2:$B$501,MATCH($F186,Movimentos!$A$2:$A$501,0)),""))</f>
        <v/>
      </c>
      <c r="H186" s="16">
        <f>IF($E186="","",IFERROR(LOOKUP(2,1/((Movimentos!$M$2:$M$501=$E186)*(Movimentos!$U$2:$U$501="Sim")),Movimentos!$A$2:$A$501),""))</f>
        <v/>
      </c>
      <c r="I186" s="30">
        <f>IF($H186="","",IFERROR(INDEX(Movimentos!$B$2:$B$501,MATCH($H186,Movimentos!$A$2:$A$501,0)),""))</f>
        <v/>
      </c>
      <c r="J186" s="16">
        <f>IF($H186="","",IFERROR(INDEX(Movimentos!$G$2:$G$501,MATCH($H186,Movimentos!$A$2:$A$501,0)),""))</f>
        <v/>
      </c>
      <c r="K186" s="16">
        <f>IF($H186="","",IFERROR(INDEX(Movimentos!$I$2:$I$501,MATCH($H186,Movimentos!$A$2:$A$501,0)),""))</f>
        <v/>
      </c>
      <c r="L186" s="16">
        <f>IF($K186="","",IFERROR(VLOOKUP($K186,Listas!$G$2:$I$31,3,FALSE),"Local não classificado"))</f>
        <v/>
      </c>
      <c r="M186" s="16">
        <f>IF($E186="","",IFERROR(LOOKUP(2,1/((Movimentos!$M$2:$M$501=$E186)*(Movimentos!$J$2:$J$501&lt;&gt;"")),Movimentos!$J$2:$J$501),""))</f>
        <v/>
      </c>
      <c r="N186" s="16">
        <f>IF($E186="","",IF(COUNTIFS(Movimentos!$M$2:$M$501,$E186,Movimentos!$G$2:$G$501,"RETORNO RECEBIDO")&gt;0,"Com retorno","Sem retorno"))</f>
        <v/>
      </c>
      <c r="O186" s="16">
        <f>IF($E186="","",IF($H186="","Sem histórico",IFERROR(VLOOKUP($J186,Listas!$A$2:$C$9,3,FALSE),"Movimento não mapeado")))</f>
        <v/>
      </c>
      <c r="P186" s="16">
        <f>IF(COUNTA($A186:$D186)=0,"",IF(OR($A186="",$B186="",$C186="",$D186=""),"Cadastro incompleto",IF(COUNTIF($E$2:$E$201,$E186)&gt;1,"Chave duplicada",IF($H186="","Sem histórico",IF($F186="","Entrada não localizada",IF(COUNTIFS(Movimentos!$M$2:$M$501,$E186,Movimentos!$X$2:$X$501,"Pendente")&gt;0,"Revisar eventos","OK"))))))</f>
        <v/>
      </c>
      <c r="Q186" s="18">
        <f>IF($E186="","",COUNTIF(Movimentos!$M$2:$M$501,$E186))</f>
        <v/>
      </c>
      <c r="R186" s="18">
        <f>IF($E186="","",COUNTIFS(Movimentos!$M$2:$M$501,$E186,Movimentos!$G$2:$G$501,"RETORNO RECEBIDO"))</f>
        <v/>
      </c>
    </row>
    <row r="187">
      <c r="A187" s="14" t="n"/>
      <c r="B187" s="15" t="n"/>
      <c r="C187" s="14" t="n"/>
      <c r="D187" s="14" t="n"/>
      <c r="E187" s="16">
        <f>IF(COUNTA($A187:$D187)=0,"",IF(OR($A187="",$C187="",$D187=""),"",$A187&amp;"|"&amp;$C187&amp;"|"&amp;$D187))</f>
        <v/>
      </c>
      <c r="F187" s="16">
        <f>IF($E187="","",IFERROR(LOOKUP(2,1/((Movimentos!$M$2:$M$501=$E187)*(Movimentos!$G$2:$G$501="RECEBIMENTO")),Movimentos!$A$2:$A$501),""))</f>
        <v/>
      </c>
      <c r="G187" s="30">
        <f>IF($F187="","",IFERROR(INDEX(Movimentos!$B$2:$B$501,MATCH($F187,Movimentos!$A$2:$A$501,0)),""))</f>
        <v/>
      </c>
      <c r="H187" s="16">
        <f>IF($E187="","",IFERROR(LOOKUP(2,1/((Movimentos!$M$2:$M$501=$E187)*(Movimentos!$U$2:$U$501="Sim")),Movimentos!$A$2:$A$501),""))</f>
        <v/>
      </c>
      <c r="I187" s="30">
        <f>IF($H187="","",IFERROR(INDEX(Movimentos!$B$2:$B$501,MATCH($H187,Movimentos!$A$2:$A$501,0)),""))</f>
        <v/>
      </c>
      <c r="J187" s="16">
        <f>IF($H187="","",IFERROR(INDEX(Movimentos!$G$2:$G$501,MATCH($H187,Movimentos!$A$2:$A$501,0)),""))</f>
        <v/>
      </c>
      <c r="K187" s="16">
        <f>IF($H187="","",IFERROR(INDEX(Movimentos!$I$2:$I$501,MATCH($H187,Movimentos!$A$2:$A$501,0)),""))</f>
        <v/>
      </c>
      <c r="L187" s="16">
        <f>IF($K187="","",IFERROR(VLOOKUP($K187,Listas!$G$2:$I$31,3,FALSE),"Local não classificado"))</f>
        <v/>
      </c>
      <c r="M187" s="16">
        <f>IF($E187="","",IFERROR(LOOKUP(2,1/((Movimentos!$M$2:$M$501=$E187)*(Movimentos!$J$2:$J$501&lt;&gt;"")),Movimentos!$J$2:$J$501),""))</f>
        <v/>
      </c>
      <c r="N187" s="16">
        <f>IF($E187="","",IF(COUNTIFS(Movimentos!$M$2:$M$501,$E187,Movimentos!$G$2:$G$501,"RETORNO RECEBIDO")&gt;0,"Com retorno","Sem retorno"))</f>
        <v/>
      </c>
      <c r="O187" s="16">
        <f>IF($E187="","",IF($H187="","Sem histórico",IFERROR(VLOOKUP($J187,Listas!$A$2:$C$9,3,FALSE),"Movimento não mapeado")))</f>
        <v/>
      </c>
      <c r="P187" s="16">
        <f>IF(COUNTA($A187:$D187)=0,"",IF(OR($A187="",$B187="",$C187="",$D187=""),"Cadastro incompleto",IF(COUNTIF($E$2:$E$201,$E187)&gt;1,"Chave duplicada",IF($H187="","Sem histórico",IF($F187="","Entrada não localizada",IF(COUNTIFS(Movimentos!$M$2:$M$501,$E187,Movimentos!$X$2:$X$501,"Pendente")&gt;0,"Revisar eventos","OK"))))))</f>
        <v/>
      </c>
      <c r="Q187" s="18">
        <f>IF($E187="","",COUNTIF(Movimentos!$M$2:$M$501,$E187))</f>
        <v/>
      </c>
      <c r="R187" s="18">
        <f>IF($E187="","",COUNTIFS(Movimentos!$M$2:$M$501,$E187,Movimentos!$G$2:$G$501,"RETORNO RECEBIDO"))</f>
        <v/>
      </c>
    </row>
    <row r="188">
      <c r="A188" s="14" t="n"/>
      <c r="B188" s="15" t="n"/>
      <c r="C188" s="14" t="n"/>
      <c r="D188" s="14" t="n"/>
      <c r="E188" s="16">
        <f>IF(COUNTA($A188:$D188)=0,"",IF(OR($A188="",$C188="",$D188=""),"",$A188&amp;"|"&amp;$C188&amp;"|"&amp;$D188))</f>
        <v/>
      </c>
      <c r="F188" s="16">
        <f>IF($E188="","",IFERROR(LOOKUP(2,1/((Movimentos!$M$2:$M$501=$E188)*(Movimentos!$G$2:$G$501="RECEBIMENTO")),Movimentos!$A$2:$A$501),""))</f>
        <v/>
      </c>
      <c r="G188" s="30">
        <f>IF($F188="","",IFERROR(INDEX(Movimentos!$B$2:$B$501,MATCH($F188,Movimentos!$A$2:$A$501,0)),""))</f>
        <v/>
      </c>
      <c r="H188" s="16">
        <f>IF($E188="","",IFERROR(LOOKUP(2,1/((Movimentos!$M$2:$M$501=$E188)*(Movimentos!$U$2:$U$501="Sim")),Movimentos!$A$2:$A$501),""))</f>
        <v/>
      </c>
      <c r="I188" s="30">
        <f>IF($H188="","",IFERROR(INDEX(Movimentos!$B$2:$B$501,MATCH($H188,Movimentos!$A$2:$A$501,0)),""))</f>
        <v/>
      </c>
      <c r="J188" s="16">
        <f>IF($H188="","",IFERROR(INDEX(Movimentos!$G$2:$G$501,MATCH($H188,Movimentos!$A$2:$A$501,0)),""))</f>
        <v/>
      </c>
      <c r="K188" s="16">
        <f>IF($H188="","",IFERROR(INDEX(Movimentos!$I$2:$I$501,MATCH($H188,Movimentos!$A$2:$A$501,0)),""))</f>
        <v/>
      </c>
      <c r="L188" s="16">
        <f>IF($K188="","",IFERROR(VLOOKUP($K188,Listas!$G$2:$I$31,3,FALSE),"Local não classificado"))</f>
        <v/>
      </c>
      <c r="M188" s="16">
        <f>IF($E188="","",IFERROR(LOOKUP(2,1/((Movimentos!$M$2:$M$501=$E188)*(Movimentos!$J$2:$J$501&lt;&gt;"")),Movimentos!$J$2:$J$501),""))</f>
        <v/>
      </c>
      <c r="N188" s="16">
        <f>IF($E188="","",IF(COUNTIFS(Movimentos!$M$2:$M$501,$E188,Movimentos!$G$2:$G$501,"RETORNO RECEBIDO")&gt;0,"Com retorno","Sem retorno"))</f>
        <v/>
      </c>
      <c r="O188" s="16">
        <f>IF($E188="","",IF($H188="","Sem histórico",IFERROR(VLOOKUP($J188,Listas!$A$2:$C$9,3,FALSE),"Movimento não mapeado")))</f>
        <v/>
      </c>
      <c r="P188" s="16">
        <f>IF(COUNTA($A188:$D188)=0,"",IF(OR($A188="",$B188="",$C188="",$D188=""),"Cadastro incompleto",IF(COUNTIF($E$2:$E$201,$E188)&gt;1,"Chave duplicada",IF($H188="","Sem histórico",IF($F188="","Entrada não localizada",IF(COUNTIFS(Movimentos!$M$2:$M$501,$E188,Movimentos!$X$2:$X$501,"Pendente")&gt;0,"Revisar eventos","OK"))))))</f>
        <v/>
      </c>
      <c r="Q188" s="18">
        <f>IF($E188="","",COUNTIF(Movimentos!$M$2:$M$501,$E188))</f>
        <v/>
      </c>
      <c r="R188" s="18">
        <f>IF($E188="","",COUNTIFS(Movimentos!$M$2:$M$501,$E188,Movimentos!$G$2:$G$501,"RETORNO RECEBIDO"))</f>
        <v/>
      </c>
    </row>
    <row r="189">
      <c r="A189" s="14" t="n"/>
      <c r="B189" s="15" t="n"/>
      <c r="C189" s="14" t="n"/>
      <c r="D189" s="14" t="n"/>
      <c r="E189" s="16">
        <f>IF(COUNTA($A189:$D189)=0,"",IF(OR($A189="",$C189="",$D189=""),"",$A189&amp;"|"&amp;$C189&amp;"|"&amp;$D189))</f>
        <v/>
      </c>
      <c r="F189" s="16">
        <f>IF($E189="","",IFERROR(LOOKUP(2,1/((Movimentos!$M$2:$M$501=$E189)*(Movimentos!$G$2:$G$501="RECEBIMENTO")),Movimentos!$A$2:$A$501),""))</f>
        <v/>
      </c>
      <c r="G189" s="30">
        <f>IF($F189="","",IFERROR(INDEX(Movimentos!$B$2:$B$501,MATCH($F189,Movimentos!$A$2:$A$501,0)),""))</f>
        <v/>
      </c>
      <c r="H189" s="16">
        <f>IF($E189="","",IFERROR(LOOKUP(2,1/((Movimentos!$M$2:$M$501=$E189)*(Movimentos!$U$2:$U$501="Sim")),Movimentos!$A$2:$A$501),""))</f>
        <v/>
      </c>
      <c r="I189" s="30">
        <f>IF($H189="","",IFERROR(INDEX(Movimentos!$B$2:$B$501,MATCH($H189,Movimentos!$A$2:$A$501,0)),""))</f>
        <v/>
      </c>
      <c r="J189" s="16">
        <f>IF($H189="","",IFERROR(INDEX(Movimentos!$G$2:$G$501,MATCH($H189,Movimentos!$A$2:$A$501,0)),""))</f>
        <v/>
      </c>
      <c r="K189" s="16">
        <f>IF($H189="","",IFERROR(INDEX(Movimentos!$I$2:$I$501,MATCH($H189,Movimentos!$A$2:$A$501,0)),""))</f>
        <v/>
      </c>
      <c r="L189" s="16">
        <f>IF($K189="","",IFERROR(VLOOKUP($K189,Listas!$G$2:$I$31,3,FALSE),"Local não classificado"))</f>
        <v/>
      </c>
      <c r="M189" s="16">
        <f>IF($E189="","",IFERROR(LOOKUP(2,1/((Movimentos!$M$2:$M$501=$E189)*(Movimentos!$J$2:$J$501&lt;&gt;"")),Movimentos!$J$2:$J$501),""))</f>
        <v/>
      </c>
      <c r="N189" s="16">
        <f>IF($E189="","",IF(COUNTIFS(Movimentos!$M$2:$M$501,$E189,Movimentos!$G$2:$G$501,"RETORNO RECEBIDO")&gt;0,"Com retorno","Sem retorno"))</f>
        <v/>
      </c>
      <c r="O189" s="16">
        <f>IF($E189="","",IF($H189="","Sem histórico",IFERROR(VLOOKUP($J189,Listas!$A$2:$C$9,3,FALSE),"Movimento não mapeado")))</f>
        <v/>
      </c>
      <c r="P189" s="16">
        <f>IF(COUNTA($A189:$D189)=0,"",IF(OR($A189="",$B189="",$C189="",$D189=""),"Cadastro incompleto",IF(COUNTIF($E$2:$E$201,$E189)&gt;1,"Chave duplicada",IF($H189="","Sem histórico",IF($F189="","Entrada não localizada",IF(COUNTIFS(Movimentos!$M$2:$M$501,$E189,Movimentos!$X$2:$X$501,"Pendente")&gt;0,"Revisar eventos","OK"))))))</f>
        <v/>
      </c>
      <c r="Q189" s="18">
        <f>IF($E189="","",COUNTIF(Movimentos!$M$2:$M$501,$E189))</f>
        <v/>
      </c>
      <c r="R189" s="18">
        <f>IF($E189="","",COUNTIFS(Movimentos!$M$2:$M$501,$E189,Movimentos!$G$2:$G$501,"RETORNO RECEBIDO"))</f>
        <v/>
      </c>
    </row>
    <row r="190">
      <c r="A190" s="14" t="n"/>
      <c r="B190" s="15" t="n"/>
      <c r="C190" s="14" t="n"/>
      <c r="D190" s="14" t="n"/>
      <c r="E190" s="16">
        <f>IF(COUNTA($A190:$D190)=0,"",IF(OR($A190="",$C190="",$D190=""),"",$A190&amp;"|"&amp;$C190&amp;"|"&amp;$D190))</f>
        <v/>
      </c>
      <c r="F190" s="16">
        <f>IF($E190="","",IFERROR(LOOKUP(2,1/((Movimentos!$M$2:$M$501=$E190)*(Movimentos!$G$2:$G$501="RECEBIMENTO")),Movimentos!$A$2:$A$501),""))</f>
        <v/>
      </c>
      <c r="G190" s="30">
        <f>IF($F190="","",IFERROR(INDEX(Movimentos!$B$2:$B$501,MATCH($F190,Movimentos!$A$2:$A$501,0)),""))</f>
        <v/>
      </c>
      <c r="H190" s="16">
        <f>IF($E190="","",IFERROR(LOOKUP(2,1/((Movimentos!$M$2:$M$501=$E190)*(Movimentos!$U$2:$U$501="Sim")),Movimentos!$A$2:$A$501),""))</f>
        <v/>
      </c>
      <c r="I190" s="30">
        <f>IF($H190="","",IFERROR(INDEX(Movimentos!$B$2:$B$501,MATCH($H190,Movimentos!$A$2:$A$501,0)),""))</f>
        <v/>
      </c>
      <c r="J190" s="16">
        <f>IF($H190="","",IFERROR(INDEX(Movimentos!$G$2:$G$501,MATCH($H190,Movimentos!$A$2:$A$501,0)),""))</f>
        <v/>
      </c>
      <c r="K190" s="16">
        <f>IF($H190="","",IFERROR(INDEX(Movimentos!$I$2:$I$501,MATCH($H190,Movimentos!$A$2:$A$501,0)),""))</f>
        <v/>
      </c>
      <c r="L190" s="16">
        <f>IF($K190="","",IFERROR(VLOOKUP($K190,Listas!$G$2:$I$31,3,FALSE),"Local não classificado"))</f>
        <v/>
      </c>
      <c r="M190" s="16">
        <f>IF($E190="","",IFERROR(LOOKUP(2,1/((Movimentos!$M$2:$M$501=$E190)*(Movimentos!$J$2:$J$501&lt;&gt;"")),Movimentos!$J$2:$J$501),""))</f>
        <v/>
      </c>
      <c r="N190" s="16">
        <f>IF($E190="","",IF(COUNTIFS(Movimentos!$M$2:$M$501,$E190,Movimentos!$G$2:$G$501,"RETORNO RECEBIDO")&gt;0,"Com retorno","Sem retorno"))</f>
        <v/>
      </c>
      <c r="O190" s="16">
        <f>IF($E190="","",IF($H190="","Sem histórico",IFERROR(VLOOKUP($J190,Listas!$A$2:$C$9,3,FALSE),"Movimento não mapeado")))</f>
        <v/>
      </c>
      <c r="P190" s="16">
        <f>IF(COUNTA($A190:$D190)=0,"",IF(OR($A190="",$B190="",$C190="",$D190=""),"Cadastro incompleto",IF(COUNTIF($E$2:$E$201,$E190)&gt;1,"Chave duplicada",IF($H190="","Sem histórico",IF($F190="","Entrada não localizada",IF(COUNTIFS(Movimentos!$M$2:$M$501,$E190,Movimentos!$X$2:$X$501,"Pendente")&gt;0,"Revisar eventos","OK"))))))</f>
        <v/>
      </c>
      <c r="Q190" s="18">
        <f>IF($E190="","",COUNTIF(Movimentos!$M$2:$M$501,$E190))</f>
        <v/>
      </c>
      <c r="R190" s="18">
        <f>IF($E190="","",COUNTIFS(Movimentos!$M$2:$M$501,$E190,Movimentos!$G$2:$G$501,"RETORNO RECEBIDO"))</f>
        <v/>
      </c>
    </row>
    <row r="191">
      <c r="A191" s="14" t="n"/>
      <c r="B191" s="15" t="n"/>
      <c r="C191" s="14" t="n"/>
      <c r="D191" s="14" t="n"/>
      <c r="E191" s="16">
        <f>IF(COUNTA($A191:$D191)=0,"",IF(OR($A191="",$C191="",$D191=""),"",$A191&amp;"|"&amp;$C191&amp;"|"&amp;$D191))</f>
        <v/>
      </c>
      <c r="F191" s="16">
        <f>IF($E191="","",IFERROR(LOOKUP(2,1/((Movimentos!$M$2:$M$501=$E191)*(Movimentos!$G$2:$G$501="RECEBIMENTO")),Movimentos!$A$2:$A$501),""))</f>
        <v/>
      </c>
      <c r="G191" s="30">
        <f>IF($F191="","",IFERROR(INDEX(Movimentos!$B$2:$B$501,MATCH($F191,Movimentos!$A$2:$A$501,0)),""))</f>
        <v/>
      </c>
      <c r="H191" s="16">
        <f>IF($E191="","",IFERROR(LOOKUP(2,1/((Movimentos!$M$2:$M$501=$E191)*(Movimentos!$U$2:$U$501="Sim")),Movimentos!$A$2:$A$501),""))</f>
        <v/>
      </c>
      <c r="I191" s="30">
        <f>IF($H191="","",IFERROR(INDEX(Movimentos!$B$2:$B$501,MATCH($H191,Movimentos!$A$2:$A$501,0)),""))</f>
        <v/>
      </c>
      <c r="J191" s="16">
        <f>IF($H191="","",IFERROR(INDEX(Movimentos!$G$2:$G$501,MATCH($H191,Movimentos!$A$2:$A$501,0)),""))</f>
        <v/>
      </c>
      <c r="K191" s="16">
        <f>IF($H191="","",IFERROR(INDEX(Movimentos!$I$2:$I$501,MATCH($H191,Movimentos!$A$2:$A$501,0)),""))</f>
        <v/>
      </c>
      <c r="L191" s="16">
        <f>IF($K191="","",IFERROR(VLOOKUP($K191,Listas!$G$2:$I$31,3,FALSE),"Local não classificado"))</f>
        <v/>
      </c>
      <c r="M191" s="16">
        <f>IF($E191="","",IFERROR(LOOKUP(2,1/((Movimentos!$M$2:$M$501=$E191)*(Movimentos!$J$2:$J$501&lt;&gt;"")),Movimentos!$J$2:$J$501),""))</f>
        <v/>
      </c>
      <c r="N191" s="16">
        <f>IF($E191="","",IF(COUNTIFS(Movimentos!$M$2:$M$501,$E191,Movimentos!$G$2:$G$501,"RETORNO RECEBIDO")&gt;0,"Com retorno","Sem retorno"))</f>
        <v/>
      </c>
      <c r="O191" s="16">
        <f>IF($E191="","",IF($H191="","Sem histórico",IFERROR(VLOOKUP($J191,Listas!$A$2:$C$9,3,FALSE),"Movimento não mapeado")))</f>
        <v/>
      </c>
      <c r="P191" s="16">
        <f>IF(COUNTA($A191:$D191)=0,"",IF(OR($A191="",$B191="",$C191="",$D191=""),"Cadastro incompleto",IF(COUNTIF($E$2:$E$201,$E191)&gt;1,"Chave duplicada",IF($H191="","Sem histórico",IF($F191="","Entrada não localizada",IF(COUNTIFS(Movimentos!$M$2:$M$501,$E191,Movimentos!$X$2:$X$501,"Pendente")&gt;0,"Revisar eventos","OK"))))))</f>
        <v/>
      </c>
      <c r="Q191" s="18">
        <f>IF($E191="","",COUNTIF(Movimentos!$M$2:$M$501,$E191))</f>
        <v/>
      </c>
      <c r="R191" s="18">
        <f>IF($E191="","",COUNTIFS(Movimentos!$M$2:$M$501,$E191,Movimentos!$G$2:$G$501,"RETORNO RECEBIDO"))</f>
        <v/>
      </c>
    </row>
    <row r="192">
      <c r="A192" s="14" t="n"/>
      <c r="B192" s="15" t="n"/>
      <c r="C192" s="14" t="n"/>
      <c r="D192" s="14" t="n"/>
      <c r="E192" s="16">
        <f>IF(COUNTA($A192:$D192)=0,"",IF(OR($A192="",$C192="",$D192=""),"",$A192&amp;"|"&amp;$C192&amp;"|"&amp;$D192))</f>
        <v/>
      </c>
      <c r="F192" s="16">
        <f>IF($E192="","",IFERROR(LOOKUP(2,1/((Movimentos!$M$2:$M$501=$E192)*(Movimentos!$G$2:$G$501="RECEBIMENTO")),Movimentos!$A$2:$A$501),""))</f>
        <v/>
      </c>
      <c r="G192" s="30">
        <f>IF($F192="","",IFERROR(INDEX(Movimentos!$B$2:$B$501,MATCH($F192,Movimentos!$A$2:$A$501,0)),""))</f>
        <v/>
      </c>
      <c r="H192" s="16">
        <f>IF($E192="","",IFERROR(LOOKUP(2,1/((Movimentos!$M$2:$M$501=$E192)*(Movimentos!$U$2:$U$501="Sim")),Movimentos!$A$2:$A$501),""))</f>
        <v/>
      </c>
      <c r="I192" s="30">
        <f>IF($H192="","",IFERROR(INDEX(Movimentos!$B$2:$B$501,MATCH($H192,Movimentos!$A$2:$A$501,0)),""))</f>
        <v/>
      </c>
      <c r="J192" s="16">
        <f>IF($H192="","",IFERROR(INDEX(Movimentos!$G$2:$G$501,MATCH($H192,Movimentos!$A$2:$A$501,0)),""))</f>
        <v/>
      </c>
      <c r="K192" s="16">
        <f>IF($H192="","",IFERROR(INDEX(Movimentos!$I$2:$I$501,MATCH($H192,Movimentos!$A$2:$A$501,0)),""))</f>
        <v/>
      </c>
      <c r="L192" s="16">
        <f>IF($K192="","",IFERROR(VLOOKUP($K192,Listas!$G$2:$I$31,3,FALSE),"Local não classificado"))</f>
        <v/>
      </c>
      <c r="M192" s="16">
        <f>IF($E192="","",IFERROR(LOOKUP(2,1/((Movimentos!$M$2:$M$501=$E192)*(Movimentos!$J$2:$J$501&lt;&gt;"")),Movimentos!$J$2:$J$501),""))</f>
        <v/>
      </c>
      <c r="N192" s="16">
        <f>IF($E192="","",IF(COUNTIFS(Movimentos!$M$2:$M$501,$E192,Movimentos!$G$2:$G$501,"RETORNO RECEBIDO")&gt;0,"Com retorno","Sem retorno"))</f>
        <v/>
      </c>
      <c r="O192" s="16">
        <f>IF($E192="","",IF($H192="","Sem histórico",IFERROR(VLOOKUP($J192,Listas!$A$2:$C$9,3,FALSE),"Movimento não mapeado")))</f>
        <v/>
      </c>
      <c r="P192" s="16">
        <f>IF(COUNTA($A192:$D192)=0,"",IF(OR($A192="",$B192="",$C192="",$D192=""),"Cadastro incompleto",IF(COUNTIF($E$2:$E$201,$E192)&gt;1,"Chave duplicada",IF($H192="","Sem histórico",IF($F192="","Entrada não localizada",IF(COUNTIFS(Movimentos!$M$2:$M$501,$E192,Movimentos!$X$2:$X$501,"Pendente")&gt;0,"Revisar eventos","OK"))))))</f>
        <v/>
      </c>
      <c r="Q192" s="18">
        <f>IF($E192="","",COUNTIF(Movimentos!$M$2:$M$501,$E192))</f>
        <v/>
      </c>
      <c r="R192" s="18">
        <f>IF($E192="","",COUNTIFS(Movimentos!$M$2:$M$501,$E192,Movimentos!$G$2:$G$501,"RETORNO RECEBIDO"))</f>
        <v/>
      </c>
    </row>
    <row r="193">
      <c r="A193" s="14" t="n"/>
      <c r="B193" s="15" t="n"/>
      <c r="C193" s="14" t="n"/>
      <c r="D193" s="14" t="n"/>
      <c r="E193" s="16">
        <f>IF(COUNTA($A193:$D193)=0,"",IF(OR($A193="",$C193="",$D193=""),"",$A193&amp;"|"&amp;$C193&amp;"|"&amp;$D193))</f>
        <v/>
      </c>
      <c r="F193" s="16">
        <f>IF($E193="","",IFERROR(LOOKUP(2,1/((Movimentos!$M$2:$M$501=$E193)*(Movimentos!$G$2:$G$501="RECEBIMENTO")),Movimentos!$A$2:$A$501),""))</f>
        <v/>
      </c>
      <c r="G193" s="30">
        <f>IF($F193="","",IFERROR(INDEX(Movimentos!$B$2:$B$501,MATCH($F193,Movimentos!$A$2:$A$501,0)),""))</f>
        <v/>
      </c>
      <c r="H193" s="16">
        <f>IF($E193="","",IFERROR(LOOKUP(2,1/((Movimentos!$M$2:$M$501=$E193)*(Movimentos!$U$2:$U$501="Sim")),Movimentos!$A$2:$A$501),""))</f>
        <v/>
      </c>
      <c r="I193" s="30">
        <f>IF($H193="","",IFERROR(INDEX(Movimentos!$B$2:$B$501,MATCH($H193,Movimentos!$A$2:$A$501,0)),""))</f>
        <v/>
      </c>
      <c r="J193" s="16">
        <f>IF($H193="","",IFERROR(INDEX(Movimentos!$G$2:$G$501,MATCH($H193,Movimentos!$A$2:$A$501,0)),""))</f>
        <v/>
      </c>
      <c r="K193" s="16">
        <f>IF($H193="","",IFERROR(INDEX(Movimentos!$I$2:$I$501,MATCH($H193,Movimentos!$A$2:$A$501,0)),""))</f>
        <v/>
      </c>
      <c r="L193" s="16">
        <f>IF($K193="","",IFERROR(VLOOKUP($K193,Listas!$G$2:$I$31,3,FALSE),"Local não classificado"))</f>
        <v/>
      </c>
      <c r="M193" s="16">
        <f>IF($E193="","",IFERROR(LOOKUP(2,1/((Movimentos!$M$2:$M$501=$E193)*(Movimentos!$J$2:$J$501&lt;&gt;"")),Movimentos!$J$2:$J$501),""))</f>
        <v/>
      </c>
      <c r="N193" s="16">
        <f>IF($E193="","",IF(COUNTIFS(Movimentos!$M$2:$M$501,$E193,Movimentos!$G$2:$G$501,"RETORNO RECEBIDO")&gt;0,"Com retorno","Sem retorno"))</f>
        <v/>
      </c>
      <c r="O193" s="16">
        <f>IF($E193="","",IF($H193="","Sem histórico",IFERROR(VLOOKUP($J193,Listas!$A$2:$C$9,3,FALSE),"Movimento não mapeado")))</f>
        <v/>
      </c>
      <c r="P193" s="16">
        <f>IF(COUNTA($A193:$D193)=0,"",IF(OR($A193="",$B193="",$C193="",$D193=""),"Cadastro incompleto",IF(COUNTIF($E$2:$E$201,$E193)&gt;1,"Chave duplicada",IF($H193="","Sem histórico",IF($F193="","Entrada não localizada",IF(COUNTIFS(Movimentos!$M$2:$M$501,$E193,Movimentos!$X$2:$X$501,"Pendente")&gt;0,"Revisar eventos","OK"))))))</f>
        <v/>
      </c>
      <c r="Q193" s="18">
        <f>IF($E193="","",COUNTIF(Movimentos!$M$2:$M$501,$E193))</f>
        <v/>
      </c>
      <c r="R193" s="18">
        <f>IF($E193="","",COUNTIFS(Movimentos!$M$2:$M$501,$E193,Movimentos!$G$2:$G$501,"RETORNO RECEBIDO"))</f>
        <v/>
      </c>
    </row>
    <row r="194">
      <c r="A194" s="14" t="n"/>
      <c r="B194" s="15" t="n"/>
      <c r="C194" s="14" t="n"/>
      <c r="D194" s="14" t="n"/>
      <c r="E194" s="16">
        <f>IF(COUNTA($A194:$D194)=0,"",IF(OR($A194="",$C194="",$D194=""),"",$A194&amp;"|"&amp;$C194&amp;"|"&amp;$D194))</f>
        <v/>
      </c>
      <c r="F194" s="16">
        <f>IF($E194="","",IFERROR(LOOKUP(2,1/((Movimentos!$M$2:$M$501=$E194)*(Movimentos!$G$2:$G$501="RECEBIMENTO")),Movimentos!$A$2:$A$501),""))</f>
        <v/>
      </c>
      <c r="G194" s="30">
        <f>IF($F194="","",IFERROR(INDEX(Movimentos!$B$2:$B$501,MATCH($F194,Movimentos!$A$2:$A$501,0)),""))</f>
        <v/>
      </c>
      <c r="H194" s="16">
        <f>IF($E194="","",IFERROR(LOOKUP(2,1/((Movimentos!$M$2:$M$501=$E194)*(Movimentos!$U$2:$U$501="Sim")),Movimentos!$A$2:$A$501),""))</f>
        <v/>
      </c>
      <c r="I194" s="30">
        <f>IF($H194="","",IFERROR(INDEX(Movimentos!$B$2:$B$501,MATCH($H194,Movimentos!$A$2:$A$501,0)),""))</f>
        <v/>
      </c>
      <c r="J194" s="16">
        <f>IF($H194="","",IFERROR(INDEX(Movimentos!$G$2:$G$501,MATCH($H194,Movimentos!$A$2:$A$501,0)),""))</f>
        <v/>
      </c>
      <c r="K194" s="16">
        <f>IF($H194="","",IFERROR(INDEX(Movimentos!$I$2:$I$501,MATCH($H194,Movimentos!$A$2:$A$501,0)),""))</f>
        <v/>
      </c>
      <c r="L194" s="16">
        <f>IF($K194="","",IFERROR(VLOOKUP($K194,Listas!$G$2:$I$31,3,FALSE),"Local não classificado"))</f>
        <v/>
      </c>
      <c r="M194" s="16">
        <f>IF($E194="","",IFERROR(LOOKUP(2,1/((Movimentos!$M$2:$M$501=$E194)*(Movimentos!$J$2:$J$501&lt;&gt;"")),Movimentos!$J$2:$J$501),""))</f>
        <v/>
      </c>
      <c r="N194" s="16">
        <f>IF($E194="","",IF(COUNTIFS(Movimentos!$M$2:$M$501,$E194,Movimentos!$G$2:$G$501,"RETORNO RECEBIDO")&gt;0,"Com retorno","Sem retorno"))</f>
        <v/>
      </c>
      <c r="O194" s="16">
        <f>IF($E194="","",IF($H194="","Sem histórico",IFERROR(VLOOKUP($J194,Listas!$A$2:$C$9,3,FALSE),"Movimento não mapeado")))</f>
        <v/>
      </c>
      <c r="P194" s="16">
        <f>IF(COUNTA($A194:$D194)=0,"",IF(OR($A194="",$B194="",$C194="",$D194=""),"Cadastro incompleto",IF(COUNTIF($E$2:$E$201,$E194)&gt;1,"Chave duplicada",IF($H194="","Sem histórico",IF($F194="","Entrada não localizada",IF(COUNTIFS(Movimentos!$M$2:$M$501,$E194,Movimentos!$X$2:$X$501,"Pendente")&gt;0,"Revisar eventos","OK"))))))</f>
        <v/>
      </c>
      <c r="Q194" s="18">
        <f>IF($E194="","",COUNTIF(Movimentos!$M$2:$M$501,$E194))</f>
        <v/>
      </c>
      <c r="R194" s="18">
        <f>IF($E194="","",COUNTIFS(Movimentos!$M$2:$M$501,$E194,Movimentos!$G$2:$G$501,"RETORNO RECEBIDO"))</f>
        <v/>
      </c>
    </row>
    <row r="195">
      <c r="A195" s="14" t="n"/>
      <c r="B195" s="15" t="n"/>
      <c r="C195" s="14" t="n"/>
      <c r="D195" s="14" t="n"/>
      <c r="E195" s="16">
        <f>IF(COUNTA($A195:$D195)=0,"",IF(OR($A195="",$C195="",$D195=""),"",$A195&amp;"|"&amp;$C195&amp;"|"&amp;$D195))</f>
        <v/>
      </c>
      <c r="F195" s="16">
        <f>IF($E195="","",IFERROR(LOOKUP(2,1/((Movimentos!$M$2:$M$501=$E195)*(Movimentos!$G$2:$G$501="RECEBIMENTO")),Movimentos!$A$2:$A$501),""))</f>
        <v/>
      </c>
      <c r="G195" s="30">
        <f>IF($F195="","",IFERROR(INDEX(Movimentos!$B$2:$B$501,MATCH($F195,Movimentos!$A$2:$A$501,0)),""))</f>
        <v/>
      </c>
      <c r="H195" s="16">
        <f>IF($E195="","",IFERROR(LOOKUP(2,1/((Movimentos!$M$2:$M$501=$E195)*(Movimentos!$U$2:$U$501="Sim")),Movimentos!$A$2:$A$501),""))</f>
        <v/>
      </c>
      <c r="I195" s="30">
        <f>IF($H195="","",IFERROR(INDEX(Movimentos!$B$2:$B$501,MATCH($H195,Movimentos!$A$2:$A$501,0)),""))</f>
        <v/>
      </c>
      <c r="J195" s="16">
        <f>IF($H195="","",IFERROR(INDEX(Movimentos!$G$2:$G$501,MATCH($H195,Movimentos!$A$2:$A$501,0)),""))</f>
        <v/>
      </c>
      <c r="K195" s="16">
        <f>IF($H195="","",IFERROR(INDEX(Movimentos!$I$2:$I$501,MATCH($H195,Movimentos!$A$2:$A$501,0)),""))</f>
        <v/>
      </c>
      <c r="L195" s="16">
        <f>IF($K195="","",IFERROR(VLOOKUP($K195,Listas!$G$2:$I$31,3,FALSE),"Local não classificado"))</f>
        <v/>
      </c>
      <c r="M195" s="16">
        <f>IF($E195="","",IFERROR(LOOKUP(2,1/((Movimentos!$M$2:$M$501=$E195)*(Movimentos!$J$2:$J$501&lt;&gt;"")),Movimentos!$J$2:$J$501),""))</f>
        <v/>
      </c>
      <c r="N195" s="16">
        <f>IF($E195="","",IF(COUNTIFS(Movimentos!$M$2:$M$501,$E195,Movimentos!$G$2:$G$501,"RETORNO RECEBIDO")&gt;0,"Com retorno","Sem retorno"))</f>
        <v/>
      </c>
      <c r="O195" s="16">
        <f>IF($E195="","",IF($H195="","Sem histórico",IFERROR(VLOOKUP($J195,Listas!$A$2:$C$9,3,FALSE),"Movimento não mapeado")))</f>
        <v/>
      </c>
      <c r="P195" s="16">
        <f>IF(COUNTA($A195:$D195)=0,"",IF(OR($A195="",$B195="",$C195="",$D195=""),"Cadastro incompleto",IF(COUNTIF($E$2:$E$201,$E195)&gt;1,"Chave duplicada",IF($H195="","Sem histórico",IF($F195="","Entrada não localizada",IF(COUNTIFS(Movimentos!$M$2:$M$501,$E195,Movimentos!$X$2:$X$501,"Pendente")&gt;0,"Revisar eventos","OK"))))))</f>
        <v/>
      </c>
      <c r="Q195" s="18">
        <f>IF($E195="","",COUNTIF(Movimentos!$M$2:$M$501,$E195))</f>
        <v/>
      </c>
      <c r="R195" s="18">
        <f>IF($E195="","",COUNTIFS(Movimentos!$M$2:$M$501,$E195,Movimentos!$G$2:$G$501,"RETORNO RECEBIDO"))</f>
        <v/>
      </c>
    </row>
    <row r="196">
      <c r="A196" s="14" t="n"/>
      <c r="B196" s="15" t="n"/>
      <c r="C196" s="14" t="n"/>
      <c r="D196" s="14" t="n"/>
      <c r="E196" s="16">
        <f>IF(COUNTA($A196:$D196)=0,"",IF(OR($A196="",$C196="",$D196=""),"",$A196&amp;"|"&amp;$C196&amp;"|"&amp;$D196))</f>
        <v/>
      </c>
      <c r="F196" s="16">
        <f>IF($E196="","",IFERROR(LOOKUP(2,1/((Movimentos!$M$2:$M$501=$E196)*(Movimentos!$G$2:$G$501="RECEBIMENTO")),Movimentos!$A$2:$A$501),""))</f>
        <v/>
      </c>
      <c r="G196" s="30">
        <f>IF($F196="","",IFERROR(INDEX(Movimentos!$B$2:$B$501,MATCH($F196,Movimentos!$A$2:$A$501,0)),""))</f>
        <v/>
      </c>
      <c r="H196" s="16">
        <f>IF($E196="","",IFERROR(LOOKUP(2,1/((Movimentos!$M$2:$M$501=$E196)*(Movimentos!$U$2:$U$501="Sim")),Movimentos!$A$2:$A$501),""))</f>
        <v/>
      </c>
      <c r="I196" s="30">
        <f>IF($H196="","",IFERROR(INDEX(Movimentos!$B$2:$B$501,MATCH($H196,Movimentos!$A$2:$A$501,0)),""))</f>
        <v/>
      </c>
      <c r="J196" s="16">
        <f>IF($H196="","",IFERROR(INDEX(Movimentos!$G$2:$G$501,MATCH($H196,Movimentos!$A$2:$A$501,0)),""))</f>
        <v/>
      </c>
      <c r="K196" s="16">
        <f>IF($H196="","",IFERROR(INDEX(Movimentos!$I$2:$I$501,MATCH($H196,Movimentos!$A$2:$A$501,0)),""))</f>
        <v/>
      </c>
      <c r="L196" s="16">
        <f>IF($K196="","",IFERROR(VLOOKUP($K196,Listas!$G$2:$I$31,3,FALSE),"Local não classificado"))</f>
        <v/>
      </c>
      <c r="M196" s="16">
        <f>IF($E196="","",IFERROR(LOOKUP(2,1/((Movimentos!$M$2:$M$501=$E196)*(Movimentos!$J$2:$J$501&lt;&gt;"")),Movimentos!$J$2:$J$501),""))</f>
        <v/>
      </c>
      <c r="N196" s="16">
        <f>IF($E196="","",IF(COUNTIFS(Movimentos!$M$2:$M$501,$E196,Movimentos!$G$2:$G$501,"RETORNO RECEBIDO")&gt;0,"Com retorno","Sem retorno"))</f>
        <v/>
      </c>
      <c r="O196" s="16">
        <f>IF($E196="","",IF($H196="","Sem histórico",IFERROR(VLOOKUP($J196,Listas!$A$2:$C$9,3,FALSE),"Movimento não mapeado")))</f>
        <v/>
      </c>
      <c r="P196" s="16">
        <f>IF(COUNTA($A196:$D196)=0,"",IF(OR($A196="",$B196="",$C196="",$D196=""),"Cadastro incompleto",IF(COUNTIF($E$2:$E$201,$E196)&gt;1,"Chave duplicada",IF($H196="","Sem histórico",IF($F196="","Entrada não localizada",IF(COUNTIFS(Movimentos!$M$2:$M$501,$E196,Movimentos!$X$2:$X$501,"Pendente")&gt;0,"Revisar eventos","OK"))))))</f>
        <v/>
      </c>
      <c r="Q196" s="18">
        <f>IF($E196="","",COUNTIF(Movimentos!$M$2:$M$501,$E196))</f>
        <v/>
      </c>
      <c r="R196" s="18">
        <f>IF($E196="","",COUNTIFS(Movimentos!$M$2:$M$501,$E196,Movimentos!$G$2:$G$501,"RETORNO RECEBIDO"))</f>
        <v/>
      </c>
    </row>
    <row r="197">
      <c r="A197" s="14" t="n"/>
      <c r="B197" s="15" t="n"/>
      <c r="C197" s="14" t="n"/>
      <c r="D197" s="14" t="n"/>
      <c r="E197" s="16">
        <f>IF(COUNTA($A197:$D197)=0,"",IF(OR($A197="",$C197="",$D197=""),"",$A197&amp;"|"&amp;$C197&amp;"|"&amp;$D197))</f>
        <v/>
      </c>
      <c r="F197" s="16">
        <f>IF($E197="","",IFERROR(LOOKUP(2,1/((Movimentos!$M$2:$M$501=$E197)*(Movimentos!$G$2:$G$501="RECEBIMENTO")),Movimentos!$A$2:$A$501),""))</f>
        <v/>
      </c>
      <c r="G197" s="30">
        <f>IF($F197="","",IFERROR(INDEX(Movimentos!$B$2:$B$501,MATCH($F197,Movimentos!$A$2:$A$501,0)),""))</f>
        <v/>
      </c>
      <c r="H197" s="16">
        <f>IF($E197="","",IFERROR(LOOKUP(2,1/((Movimentos!$M$2:$M$501=$E197)*(Movimentos!$U$2:$U$501="Sim")),Movimentos!$A$2:$A$501),""))</f>
        <v/>
      </c>
      <c r="I197" s="30">
        <f>IF($H197="","",IFERROR(INDEX(Movimentos!$B$2:$B$501,MATCH($H197,Movimentos!$A$2:$A$501,0)),""))</f>
        <v/>
      </c>
      <c r="J197" s="16">
        <f>IF($H197="","",IFERROR(INDEX(Movimentos!$G$2:$G$501,MATCH($H197,Movimentos!$A$2:$A$501,0)),""))</f>
        <v/>
      </c>
      <c r="K197" s="16">
        <f>IF($H197="","",IFERROR(INDEX(Movimentos!$I$2:$I$501,MATCH($H197,Movimentos!$A$2:$A$501,0)),""))</f>
        <v/>
      </c>
      <c r="L197" s="16">
        <f>IF($K197="","",IFERROR(VLOOKUP($K197,Listas!$G$2:$I$31,3,FALSE),"Local não classificado"))</f>
        <v/>
      </c>
      <c r="M197" s="16">
        <f>IF($E197="","",IFERROR(LOOKUP(2,1/((Movimentos!$M$2:$M$501=$E197)*(Movimentos!$J$2:$J$501&lt;&gt;"")),Movimentos!$J$2:$J$501),""))</f>
        <v/>
      </c>
      <c r="N197" s="16">
        <f>IF($E197="","",IF(COUNTIFS(Movimentos!$M$2:$M$501,$E197,Movimentos!$G$2:$G$501,"RETORNO RECEBIDO")&gt;0,"Com retorno","Sem retorno"))</f>
        <v/>
      </c>
      <c r="O197" s="16">
        <f>IF($E197="","",IF($H197="","Sem histórico",IFERROR(VLOOKUP($J197,Listas!$A$2:$C$9,3,FALSE),"Movimento não mapeado")))</f>
        <v/>
      </c>
      <c r="P197" s="16">
        <f>IF(COUNTA($A197:$D197)=0,"",IF(OR($A197="",$B197="",$C197="",$D197=""),"Cadastro incompleto",IF(COUNTIF($E$2:$E$201,$E197)&gt;1,"Chave duplicada",IF($H197="","Sem histórico",IF($F197="","Entrada não localizada",IF(COUNTIFS(Movimentos!$M$2:$M$501,$E197,Movimentos!$X$2:$X$501,"Pendente")&gt;0,"Revisar eventos","OK"))))))</f>
        <v/>
      </c>
      <c r="Q197" s="18">
        <f>IF($E197="","",COUNTIF(Movimentos!$M$2:$M$501,$E197))</f>
        <v/>
      </c>
      <c r="R197" s="18">
        <f>IF($E197="","",COUNTIFS(Movimentos!$M$2:$M$501,$E197,Movimentos!$G$2:$G$501,"RETORNO RECEBIDO"))</f>
        <v/>
      </c>
    </row>
    <row r="198">
      <c r="A198" s="14" t="n"/>
      <c r="B198" s="15" t="n"/>
      <c r="C198" s="14" t="n"/>
      <c r="D198" s="14" t="n"/>
      <c r="E198" s="16">
        <f>IF(COUNTA($A198:$D198)=0,"",IF(OR($A198="",$C198="",$D198=""),"",$A198&amp;"|"&amp;$C198&amp;"|"&amp;$D198))</f>
        <v/>
      </c>
      <c r="F198" s="16">
        <f>IF($E198="","",IFERROR(LOOKUP(2,1/((Movimentos!$M$2:$M$501=$E198)*(Movimentos!$G$2:$G$501="RECEBIMENTO")),Movimentos!$A$2:$A$501),""))</f>
        <v/>
      </c>
      <c r="G198" s="30">
        <f>IF($F198="","",IFERROR(INDEX(Movimentos!$B$2:$B$501,MATCH($F198,Movimentos!$A$2:$A$501,0)),""))</f>
        <v/>
      </c>
      <c r="H198" s="16">
        <f>IF($E198="","",IFERROR(LOOKUP(2,1/((Movimentos!$M$2:$M$501=$E198)*(Movimentos!$U$2:$U$501="Sim")),Movimentos!$A$2:$A$501),""))</f>
        <v/>
      </c>
      <c r="I198" s="30">
        <f>IF($H198="","",IFERROR(INDEX(Movimentos!$B$2:$B$501,MATCH($H198,Movimentos!$A$2:$A$501,0)),""))</f>
        <v/>
      </c>
      <c r="J198" s="16">
        <f>IF($H198="","",IFERROR(INDEX(Movimentos!$G$2:$G$501,MATCH($H198,Movimentos!$A$2:$A$501,0)),""))</f>
        <v/>
      </c>
      <c r="K198" s="16">
        <f>IF($H198="","",IFERROR(INDEX(Movimentos!$I$2:$I$501,MATCH($H198,Movimentos!$A$2:$A$501,0)),""))</f>
        <v/>
      </c>
      <c r="L198" s="16">
        <f>IF($K198="","",IFERROR(VLOOKUP($K198,Listas!$G$2:$I$31,3,FALSE),"Local não classificado"))</f>
        <v/>
      </c>
      <c r="M198" s="16">
        <f>IF($E198="","",IFERROR(LOOKUP(2,1/((Movimentos!$M$2:$M$501=$E198)*(Movimentos!$J$2:$J$501&lt;&gt;"")),Movimentos!$J$2:$J$501),""))</f>
        <v/>
      </c>
      <c r="N198" s="16">
        <f>IF($E198="","",IF(COUNTIFS(Movimentos!$M$2:$M$501,$E198,Movimentos!$G$2:$G$501,"RETORNO RECEBIDO")&gt;0,"Com retorno","Sem retorno"))</f>
        <v/>
      </c>
      <c r="O198" s="16">
        <f>IF($E198="","",IF($H198="","Sem histórico",IFERROR(VLOOKUP($J198,Listas!$A$2:$C$9,3,FALSE),"Movimento não mapeado")))</f>
        <v/>
      </c>
      <c r="P198" s="16">
        <f>IF(COUNTA($A198:$D198)=0,"",IF(OR($A198="",$B198="",$C198="",$D198=""),"Cadastro incompleto",IF(COUNTIF($E$2:$E$201,$E198)&gt;1,"Chave duplicada",IF($H198="","Sem histórico",IF($F198="","Entrada não localizada",IF(COUNTIFS(Movimentos!$M$2:$M$501,$E198,Movimentos!$X$2:$X$501,"Pendente")&gt;0,"Revisar eventos","OK"))))))</f>
        <v/>
      </c>
      <c r="Q198" s="18">
        <f>IF($E198="","",COUNTIF(Movimentos!$M$2:$M$501,$E198))</f>
        <v/>
      </c>
      <c r="R198" s="18">
        <f>IF($E198="","",COUNTIFS(Movimentos!$M$2:$M$501,$E198,Movimentos!$G$2:$G$501,"RETORNO RECEBIDO"))</f>
        <v/>
      </c>
    </row>
    <row r="199">
      <c r="A199" s="14" t="n"/>
      <c r="B199" s="15" t="n"/>
      <c r="C199" s="14" t="n"/>
      <c r="D199" s="14" t="n"/>
      <c r="E199" s="16">
        <f>IF(COUNTA($A199:$D199)=0,"",IF(OR($A199="",$C199="",$D199=""),"",$A199&amp;"|"&amp;$C199&amp;"|"&amp;$D199))</f>
        <v/>
      </c>
      <c r="F199" s="16">
        <f>IF($E199="","",IFERROR(LOOKUP(2,1/((Movimentos!$M$2:$M$501=$E199)*(Movimentos!$G$2:$G$501="RECEBIMENTO")),Movimentos!$A$2:$A$501),""))</f>
        <v/>
      </c>
      <c r="G199" s="30">
        <f>IF($F199="","",IFERROR(INDEX(Movimentos!$B$2:$B$501,MATCH($F199,Movimentos!$A$2:$A$501,0)),""))</f>
        <v/>
      </c>
      <c r="H199" s="16">
        <f>IF($E199="","",IFERROR(LOOKUP(2,1/((Movimentos!$M$2:$M$501=$E199)*(Movimentos!$U$2:$U$501="Sim")),Movimentos!$A$2:$A$501),""))</f>
        <v/>
      </c>
      <c r="I199" s="30">
        <f>IF($H199="","",IFERROR(INDEX(Movimentos!$B$2:$B$501,MATCH($H199,Movimentos!$A$2:$A$501,0)),""))</f>
        <v/>
      </c>
      <c r="J199" s="16">
        <f>IF($H199="","",IFERROR(INDEX(Movimentos!$G$2:$G$501,MATCH($H199,Movimentos!$A$2:$A$501,0)),""))</f>
        <v/>
      </c>
      <c r="K199" s="16">
        <f>IF($H199="","",IFERROR(INDEX(Movimentos!$I$2:$I$501,MATCH($H199,Movimentos!$A$2:$A$501,0)),""))</f>
        <v/>
      </c>
      <c r="L199" s="16">
        <f>IF($K199="","",IFERROR(VLOOKUP($K199,Listas!$G$2:$I$31,3,FALSE),"Local não classificado"))</f>
        <v/>
      </c>
      <c r="M199" s="16">
        <f>IF($E199="","",IFERROR(LOOKUP(2,1/((Movimentos!$M$2:$M$501=$E199)*(Movimentos!$J$2:$J$501&lt;&gt;"")),Movimentos!$J$2:$J$501),""))</f>
        <v/>
      </c>
      <c r="N199" s="16">
        <f>IF($E199="","",IF(COUNTIFS(Movimentos!$M$2:$M$501,$E199,Movimentos!$G$2:$G$501,"RETORNO RECEBIDO")&gt;0,"Com retorno","Sem retorno"))</f>
        <v/>
      </c>
      <c r="O199" s="16">
        <f>IF($E199="","",IF($H199="","Sem histórico",IFERROR(VLOOKUP($J199,Listas!$A$2:$C$9,3,FALSE),"Movimento não mapeado")))</f>
        <v/>
      </c>
      <c r="P199" s="16">
        <f>IF(COUNTA($A199:$D199)=0,"",IF(OR($A199="",$B199="",$C199="",$D199=""),"Cadastro incompleto",IF(COUNTIF($E$2:$E$201,$E199)&gt;1,"Chave duplicada",IF($H199="","Sem histórico",IF($F199="","Entrada não localizada",IF(COUNTIFS(Movimentos!$M$2:$M$501,$E199,Movimentos!$X$2:$X$501,"Pendente")&gt;0,"Revisar eventos","OK"))))))</f>
        <v/>
      </c>
      <c r="Q199" s="18">
        <f>IF($E199="","",COUNTIF(Movimentos!$M$2:$M$501,$E199))</f>
        <v/>
      </c>
      <c r="R199" s="18">
        <f>IF($E199="","",COUNTIFS(Movimentos!$M$2:$M$501,$E199,Movimentos!$G$2:$G$501,"RETORNO RECEBIDO"))</f>
        <v/>
      </c>
    </row>
    <row r="200">
      <c r="A200" s="14" t="n"/>
      <c r="B200" s="15" t="n"/>
      <c r="C200" s="14" t="n"/>
      <c r="D200" s="14" t="n"/>
      <c r="E200" s="16">
        <f>IF(COUNTA($A200:$D200)=0,"",IF(OR($A200="",$C200="",$D200=""),"",$A200&amp;"|"&amp;$C200&amp;"|"&amp;$D200))</f>
        <v/>
      </c>
      <c r="F200" s="16">
        <f>IF($E200="","",IFERROR(LOOKUP(2,1/((Movimentos!$M$2:$M$501=$E200)*(Movimentos!$G$2:$G$501="RECEBIMENTO")),Movimentos!$A$2:$A$501),""))</f>
        <v/>
      </c>
      <c r="G200" s="30">
        <f>IF($F200="","",IFERROR(INDEX(Movimentos!$B$2:$B$501,MATCH($F200,Movimentos!$A$2:$A$501,0)),""))</f>
        <v/>
      </c>
      <c r="H200" s="16">
        <f>IF($E200="","",IFERROR(LOOKUP(2,1/((Movimentos!$M$2:$M$501=$E200)*(Movimentos!$U$2:$U$501="Sim")),Movimentos!$A$2:$A$501),""))</f>
        <v/>
      </c>
      <c r="I200" s="30">
        <f>IF($H200="","",IFERROR(INDEX(Movimentos!$B$2:$B$501,MATCH($H200,Movimentos!$A$2:$A$501,0)),""))</f>
        <v/>
      </c>
      <c r="J200" s="16">
        <f>IF($H200="","",IFERROR(INDEX(Movimentos!$G$2:$G$501,MATCH($H200,Movimentos!$A$2:$A$501,0)),""))</f>
        <v/>
      </c>
      <c r="K200" s="16">
        <f>IF($H200="","",IFERROR(INDEX(Movimentos!$I$2:$I$501,MATCH($H200,Movimentos!$A$2:$A$501,0)),""))</f>
        <v/>
      </c>
      <c r="L200" s="16">
        <f>IF($K200="","",IFERROR(VLOOKUP($K200,Listas!$G$2:$I$31,3,FALSE),"Local não classificado"))</f>
        <v/>
      </c>
      <c r="M200" s="16">
        <f>IF($E200="","",IFERROR(LOOKUP(2,1/((Movimentos!$M$2:$M$501=$E200)*(Movimentos!$J$2:$J$501&lt;&gt;"")),Movimentos!$J$2:$J$501),""))</f>
        <v/>
      </c>
      <c r="N200" s="16">
        <f>IF($E200="","",IF(COUNTIFS(Movimentos!$M$2:$M$501,$E200,Movimentos!$G$2:$G$501,"RETORNO RECEBIDO")&gt;0,"Com retorno","Sem retorno"))</f>
        <v/>
      </c>
      <c r="O200" s="16">
        <f>IF($E200="","",IF($H200="","Sem histórico",IFERROR(VLOOKUP($J200,Listas!$A$2:$C$9,3,FALSE),"Movimento não mapeado")))</f>
        <v/>
      </c>
      <c r="P200" s="16">
        <f>IF(COUNTA($A200:$D200)=0,"",IF(OR($A200="",$B200="",$C200="",$D200=""),"Cadastro incompleto",IF(COUNTIF($E$2:$E$201,$E200)&gt;1,"Chave duplicada",IF($H200="","Sem histórico",IF($F200="","Entrada não localizada",IF(COUNTIFS(Movimentos!$M$2:$M$501,$E200,Movimentos!$X$2:$X$501,"Pendente")&gt;0,"Revisar eventos","OK"))))))</f>
        <v/>
      </c>
      <c r="Q200" s="18">
        <f>IF($E200="","",COUNTIF(Movimentos!$M$2:$M$501,$E200))</f>
        <v/>
      </c>
      <c r="R200" s="18">
        <f>IF($E200="","",COUNTIFS(Movimentos!$M$2:$M$501,$E200,Movimentos!$G$2:$G$501,"RETORNO RECEBIDO"))</f>
        <v/>
      </c>
    </row>
    <row r="201">
      <c r="A201" s="14" t="n"/>
      <c r="B201" s="15" t="n"/>
      <c r="C201" s="14" t="n"/>
      <c r="D201" s="14" t="n"/>
      <c r="E201" s="16">
        <f>IF(COUNTA($A201:$D201)=0,"",IF(OR($A201="",$C201="",$D201=""),"",$A201&amp;"|"&amp;$C201&amp;"|"&amp;$D201))</f>
        <v/>
      </c>
      <c r="F201" s="16">
        <f>IF($E201="","",IFERROR(LOOKUP(2,1/((Movimentos!$M$2:$M$501=$E201)*(Movimentos!$G$2:$G$501="RECEBIMENTO")),Movimentos!$A$2:$A$501),""))</f>
        <v/>
      </c>
      <c r="G201" s="30">
        <f>IF($F201="","",IFERROR(INDEX(Movimentos!$B$2:$B$501,MATCH($F201,Movimentos!$A$2:$A$501,0)),""))</f>
        <v/>
      </c>
      <c r="H201" s="16">
        <f>IF($E201="","",IFERROR(LOOKUP(2,1/((Movimentos!$M$2:$M$501=$E201)*(Movimentos!$U$2:$U$501="Sim")),Movimentos!$A$2:$A$501),""))</f>
        <v/>
      </c>
      <c r="I201" s="30">
        <f>IF($H201="","",IFERROR(INDEX(Movimentos!$B$2:$B$501,MATCH($H201,Movimentos!$A$2:$A$501,0)),""))</f>
        <v/>
      </c>
      <c r="J201" s="16">
        <f>IF($H201="","",IFERROR(INDEX(Movimentos!$G$2:$G$501,MATCH($H201,Movimentos!$A$2:$A$501,0)),""))</f>
        <v/>
      </c>
      <c r="K201" s="16">
        <f>IF($H201="","",IFERROR(INDEX(Movimentos!$I$2:$I$501,MATCH($H201,Movimentos!$A$2:$A$501,0)),""))</f>
        <v/>
      </c>
      <c r="L201" s="16">
        <f>IF($K201="","",IFERROR(VLOOKUP($K201,Listas!$G$2:$I$31,3,FALSE),"Local não classificado"))</f>
        <v/>
      </c>
      <c r="M201" s="16">
        <f>IF($E201="","",IFERROR(LOOKUP(2,1/((Movimentos!$M$2:$M$501=$E201)*(Movimentos!$J$2:$J$501&lt;&gt;"")),Movimentos!$J$2:$J$501),""))</f>
        <v/>
      </c>
      <c r="N201" s="16">
        <f>IF($E201="","",IF(COUNTIFS(Movimentos!$M$2:$M$501,$E201,Movimentos!$G$2:$G$501,"RETORNO RECEBIDO")&gt;0,"Com retorno","Sem retorno"))</f>
        <v/>
      </c>
      <c r="O201" s="16">
        <f>IF($E201="","",IF($H201="","Sem histórico",IFERROR(VLOOKUP($J201,Listas!$A$2:$C$9,3,FALSE),"Movimento não mapeado")))</f>
        <v/>
      </c>
      <c r="P201" s="16">
        <f>IF(COUNTA($A201:$D201)=0,"",IF(OR($A201="",$B201="",$C201="",$D201=""),"Cadastro incompleto",IF(COUNTIF($E$2:$E$201,$E201)&gt;1,"Chave duplicada",IF($H201="","Sem histórico",IF($F201="","Entrada não localizada",IF(COUNTIFS(Movimentos!$M$2:$M$501,$E201,Movimentos!$X$2:$X$501,"Pendente")&gt;0,"Revisar eventos","OK"))))))</f>
        <v/>
      </c>
      <c r="Q201" s="18">
        <f>IF($E201="","",COUNTIF(Movimentos!$M$2:$M$501,$E201))</f>
        <v/>
      </c>
      <c r="R201" s="18">
        <f>IF($E201="","",COUNTIFS(Movimentos!$M$2:$M$501,$E201,Movimentos!$G$2:$G$501,"RETORNO RECEBIDO"))</f>
        <v/>
      </c>
    </row>
  </sheetData>
  <conditionalFormatting sqref="A2:R201">
    <cfRule type="expression" priority="1" dxfId="0">
      <formula>AND($E2&lt;&gt;"",COUNTIF($E$2:$E$201,$E2)&gt;1)</formula>
    </cfRule>
  </conditionalFormatting>
  <conditionalFormatting sqref="P2:P201">
    <cfRule type="expression" priority="2" dxfId="2">
      <formula>$P2="OK"</formula>
    </cfRule>
    <cfRule type="expression" priority="3" dxfId="0">
      <formula>AND($P2&lt;&gt;"",$P2&lt;&gt;"OK")</formula>
    </cfRule>
  </conditionalFormatting>
  <conditionalFormatting sqref="N2:N201">
    <cfRule type="expression" priority="4" dxfId="1">
      <formula>$N2="Com retorno"</formula>
    </cfRule>
  </conditionalFormatting>
  <conditionalFormatting sqref="O2:O201">
    <cfRule type="expression" priority="5" dxfId="3">
      <formula>$O2="Sem histórico"</formula>
    </cfRule>
  </conditionalFormatting>
  <dataValidations count="1">
    <dataValidation sqref="C2:C201" showDropDown="0" showInputMessage="0" showErrorMessage="1" allowBlank="0" errorTitle="Tipo inválido" error="Selecione Lote ou Série." type="list" errorStyle="stop">
      <formula1>"Lote,Série"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6" customWidth="1" min="4" max="4"/>
    <col width="20" customWidth="1" min="5" max="5"/>
    <col width="24" customWidth="1" min="6" max="6"/>
    <col width="26" customWidth="1" min="7" max="7"/>
    <col width="21" customWidth="1" min="8" max="8"/>
    <col width="21" customWidth="1" min="9" max="9"/>
    <col width="18" customWidth="1" min="10" max="10"/>
    <col width="19" customWidth="1" min="11" max="11"/>
    <col width="36" customWidth="1" min="12" max="12"/>
    <col width="42" customWidth="1" min="13" max="13"/>
    <col hidden="1" width="14" customWidth="1" min="14" max="14"/>
    <col width="31" customWidth="1" min="15" max="15"/>
    <col width="31" customWidth="1" min="16" max="16"/>
    <col width="25" customWidth="1" min="17" max="17"/>
    <col width="32" customWidth="1" min="18" max="18"/>
    <col width="32" customWidth="1" min="19" max="19"/>
    <col width="32" customWidth="1" min="20" max="20"/>
    <col width="14" customWidth="1" min="21" max="21"/>
    <col width="18" customWidth="1" min="22" max="22"/>
    <col width="36" customWidth="1" min="23" max="23"/>
    <col width="15" customWidth="1" min="24" max="24"/>
  </cols>
  <sheetData>
    <row r="1" ht="42" customHeight="1">
      <c r="A1" s="7" t="inlineStr">
        <is>
          <t>ID do evento</t>
        </is>
      </c>
      <c r="B1" s="7" t="inlineStr">
        <is>
          <t>Data do evento</t>
        </is>
      </c>
      <c r="C1" s="7" t="inlineStr">
        <is>
          <t>Sequência no dia</t>
        </is>
      </c>
      <c r="D1" s="7" t="inlineStr">
        <is>
          <t>SKU</t>
        </is>
      </c>
      <c r="E1" s="7" t="inlineStr">
        <is>
          <t>Tipo de identificação</t>
        </is>
      </c>
      <c r="F1" s="7" t="inlineStr">
        <is>
          <t>Lote/série</t>
        </is>
      </c>
      <c r="G1" s="7" t="inlineStr">
        <is>
          <t>Movimento</t>
        </is>
      </c>
      <c r="H1" s="7" t="inlineStr">
        <is>
          <t>Localização de origem</t>
        </is>
      </c>
      <c r="I1" s="7" t="inlineStr">
        <is>
          <t>Localização de destino</t>
        </is>
      </c>
      <c r="J1" s="7" t="inlineStr">
        <is>
          <t>Pedido</t>
        </is>
      </c>
      <c r="K1" s="7" t="inlineStr">
        <is>
          <t>ID do evento anterior</t>
        </is>
      </c>
      <c r="L1" s="7" t="inlineStr">
        <is>
          <t>Motivo/observação</t>
        </is>
      </c>
      <c r="M1" s="7" t="inlineStr">
        <is>
          <t>Chave rastreável</t>
        </is>
      </c>
      <c r="N1" s="7" t="inlineStr">
        <is>
          <t>Ordem cronológica</t>
        </is>
      </c>
      <c r="O1" s="7" t="inlineStr">
        <is>
          <t>Validação dos campos</t>
        </is>
      </c>
      <c r="P1" s="7" t="inlineStr">
        <is>
          <t>Validação do cadastro</t>
        </is>
      </c>
      <c r="Q1" s="7" t="inlineStr">
        <is>
          <t>Validação do ID</t>
        </is>
      </c>
      <c r="R1" s="7" t="inlineStr">
        <is>
          <t>Validação da entrada</t>
        </is>
      </c>
      <c r="S1" s="7" t="inlineStr">
        <is>
          <t>Validação do pedido</t>
        </is>
      </c>
      <c r="T1" s="7" t="inlineStr">
        <is>
          <t>Validação do anterior</t>
        </is>
      </c>
      <c r="U1" s="7" t="inlineStr">
        <is>
          <t>Último evento</t>
        </is>
      </c>
      <c r="V1" s="7" t="inlineStr">
        <is>
          <t>Trilha</t>
        </is>
      </c>
      <c r="W1" s="7" t="inlineStr">
        <is>
          <t>Pendência principal</t>
        </is>
      </c>
      <c r="X1" s="7" t="inlineStr">
        <is>
          <t>Situação do registro</t>
        </is>
      </c>
    </row>
    <row r="2">
      <c r="A2" s="14" t="inlineStr">
        <is>
          <t>EVT-FIC-0001</t>
        </is>
      </c>
      <c r="B2" s="31" t="n">
        <v>46266</v>
      </c>
      <c r="C2" s="14" t="n">
        <v>1</v>
      </c>
      <c r="D2" s="14" t="inlineStr">
        <is>
          <t>SKU-CAN-001</t>
        </is>
      </c>
      <c r="E2" s="14" t="inlineStr">
        <is>
          <t>Série</t>
        </is>
      </c>
      <c r="F2" s="14" t="inlineStr">
        <is>
          <t>SER-CAN-0001</t>
        </is>
      </c>
      <c r="G2" s="14" t="inlineStr">
        <is>
          <t>RECEBIMENTO</t>
        </is>
      </c>
      <c r="H2" s="14" t="inlineStr">
        <is>
          <t>FORN-EXT</t>
        </is>
      </c>
      <c r="I2" s="14" t="inlineStr">
        <is>
          <t>CD-SP-A01</t>
        </is>
      </c>
      <c r="J2" s="14" t="inlineStr"/>
      <c r="K2" s="14" t="inlineStr"/>
      <c r="L2" s="15" t="inlineStr">
        <is>
          <t>Entrada fictícia para demonstração</t>
        </is>
      </c>
      <c r="M2" s="16">
        <f>IF(COUNTA($D2:$F2)=0,"",IF(OR($D2="",$E2="",$F2=""),"",$D2&amp;"|"&amp;$E2&amp;"|"&amp;$F2))</f>
        <v/>
      </c>
      <c r="N2" s="32">
        <f>IF(OR($B2="",$C2=""),"",$B2+$C2/100000)</f>
        <v/>
      </c>
      <c r="O2" s="16">
        <f>IF(COUNTA($A2:$L2)=0,"",IF(OR($A2="",$B2="",$C2="",$D2="",$E2="",$F2="",$G2="",$H2="",$I2=""),"Campos obrigatórios ausentes","OK"))</f>
        <v/>
      </c>
      <c r="P2" s="16">
        <f>IF($A2="","",IF($M2="","Identificação incompleta",IF(COUNTIF('Itens rastreáveis'!$E$2:$E$201,$M2)=0,"Identificador não cadastrado",IF(COUNTIF('Itens rastreáveis'!$E$2:$E$201,$M2)&gt;1,"Identificador duplicado no cadastro","OK"))))</f>
        <v/>
      </c>
      <c r="Q2" s="16">
        <f>IF($A2="","",IF(COUNTIF($A$2:$A$501,$A2)=1,"OK","ID do evento duplicado"))</f>
        <v/>
      </c>
      <c r="R2" s="16">
        <f>IF($A2="","",IF(OR($M2="",$N2=""),"Não verificável",IF($G2="RECEBIMENTO",IF(COUNTIFS($M$2:$M$501,$M2,$G$2:$G$501,"RECEBIMENTO")&gt;1,"Recebimento duplicado",IF($K2="","OK","Recebimento com evento anterior")),IF(COUNTIFS($M$2:$M$501,$M2,$G$2:$G$501,"RECEBIMENTO",$N$2:$N$501,"&lt;"&amp;$N2)&gt;0,"OK","Entrada anterior não localizada"))))</f>
        <v/>
      </c>
      <c r="S2" s="16">
        <f>IF($A2="","",IF(IFERROR(VLOOKUP($G2,Listas!$A$2:$C$9,2,FALSE),"Sim")="Sim",IF($J2="","Pedido obrigatório","OK"),"OK"))</f>
        <v/>
      </c>
      <c r="T2" s="16">
        <f>IF($A2="","",IF($G2="RECEBIMENTO",IF($K2="","OK","Revisar evento anterior"),IF($K2="","Evento anterior ausente",IF(COUNTIF($A$2:$A$501,$K2)=0,"Evento anterior inexistente",IF(COUNTIF($A$2:$A$501,$K2)&gt;1,"Evento anterior ambíguo",IF($K2=$A2,"Autorreferência",IF(COUNTIFS($A$2:$A$501,$K2,$M$2:$M$501,$M2)=0,"Anterior de outro identificador",IF(INDEX($N$2:$N$501,MATCH($K2,$A$2:$A$501,0))&gt;=$N2,"Ordem cronológica inválida",IF(INDEX($A$2:$A$501,MATCH($K2,$A$2:$A$501,0))=LOOKUP(2,1/(($M$2:$M$501=$M2)*($N$2:$N$501&lt;$N2)),$A$2:$A$501),"OK","Salto na cadeia")))))))))</f>
        <v/>
      </c>
      <c r="U2" s="16">
        <f>IF($A2="","",IF(OR($M2="",$N2=""),"Não",IF(COUNTIFS($M$2:$M$501,$M2,$N$2:$N$501,"&gt;"&amp;$N2)=0,IF(COUNTIFS($M$2:$M$501,$M2,$N$2:$N$501,$N2)=1,"Sim","Conflito"),"Não")))</f>
        <v/>
      </c>
      <c r="V2" s="16">
        <f>IF($A2="","",IF(OR($M2="",$N2=""),"",IF(COUNTIFS($M$2:$M$501,$M2,$G$2:$G$501,"RETORNO RECEBIDO",$N$2:$N$501,"&lt;="&amp;$N2)&gt;0,"Retorno","Fluxo normal")))</f>
        <v/>
      </c>
      <c r="W2" s="16">
        <f>IF($A2="","",IF($O2&lt;&gt;"OK",$O2,IF($Q2&lt;&gt;"OK",$Q2,IF($P2&lt;&gt;"OK",$P2,IF($R2&lt;&gt;"OK",$R2,IF($S2&lt;&gt;"OK",$S2,IF($T2&lt;&gt;"OK",$T2,IF($U2="Conflito","Conflito de ordem","OK"))))))))</f>
        <v/>
      </c>
      <c r="X2" s="16">
        <f>IF($A2="","",IF($W2="OK","OK","Pendente"))</f>
        <v/>
      </c>
    </row>
    <row r="3">
      <c r="A3" s="14" t="inlineStr">
        <is>
          <t>EVT-FIC-0002</t>
        </is>
      </c>
      <c r="B3" s="31" t="n">
        <v>46267</v>
      </c>
      <c r="C3" s="14" t="n">
        <v>1</v>
      </c>
      <c r="D3" s="14" t="inlineStr">
        <is>
          <t>SKU-CAN-001</t>
        </is>
      </c>
      <c r="E3" s="14" t="inlineStr">
        <is>
          <t>Série</t>
        </is>
      </c>
      <c r="F3" s="14" t="inlineStr">
        <is>
          <t>SER-CAN-0001</t>
        </is>
      </c>
      <c r="G3" s="14" t="inlineStr">
        <is>
          <t>TRANSFERÊNCIA</t>
        </is>
      </c>
      <c r="H3" s="14" t="inlineStr">
        <is>
          <t>CD-SP-A01</t>
        </is>
      </c>
      <c r="I3" s="14" t="inlineStr">
        <is>
          <t>SEP-SP-01</t>
        </is>
      </c>
      <c r="J3" s="14" t="inlineStr">
        <is>
          <t>PV-FIC-1001</t>
        </is>
      </c>
      <c r="K3" s="14" t="inlineStr">
        <is>
          <t>EVT-FIC-0001</t>
        </is>
      </c>
      <c r="L3" s="15" t="inlineStr">
        <is>
          <t>Separação do pedido fictício</t>
        </is>
      </c>
      <c r="M3" s="16">
        <f>IF(COUNTA($D3:$F3)=0,"",IF(OR($D3="",$E3="",$F3=""),"",$D3&amp;"|"&amp;$E3&amp;"|"&amp;$F3))</f>
        <v/>
      </c>
      <c r="N3" s="32">
        <f>IF(OR($B3="",$C3=""),"",$B3+$C3/100000)</f>
        <v/>
      </c>
      <c r="O3" s="16">
        <f>IF(COUNTA($A3:$L3)=0,"",IF(OR($A3="",$B3="",$C3="",$D3="",$E3="",$F3="",$G3="",$H3="",$I3=""),"Campos obrigatórios ausentes","OK"))</f>
        <v/>
      </c>
      <c r="P3" s="16">
        <f>IF($A3="","",IF($M3="","Identificação incompleta",IF(COUNTIF('Itens rastreáveis'!$E$2:$E$201,$M3)=0,"Identificador não cadastrado",IF(COUNTIF('Itens rastreáveis'!$E$2:$E$201,$M3)&gt;1,"Identificador duplicado no cadastro","OK"))))</f>
        <v/>
      </c>
      <c r="Q3" s="16">
        <f>IF($A3="","",IF(COUNTIF($A$2:$A$501,$A3)=1,"OK","ID do evento duplicado"))</f>
        <v/>
      </c>
      <c r="R3" s="16">
        <f>IF($A3="","",IF(OR($M3="",$N3=""),"Não verificável",IF($G3="RECEBIMENTO",IF(COUNTIFS($M$2:$M$501,$M3,$G$2:$G$501,"RECEBIMENTO")&gt;1,"Recebimento duplicado",IF($K3="","OK","Recebimento com evento anterior")),IF(COUNTIFS($M$2:$M$501,$M3,$G$2:$G$501,"RECEBIMENTO",$N$2:$N$501,"&lt;"&amp;$N3)&gt;0,"OK","Entrada anterior não localizada"))))</f>
        <v/>
      </c>
      <c r="S3" s="16">
        <f>IF($A3="","",IF(IFERROR(VLOOKUP($G3,Listas!$A$2:$C$9,2,FALSE),"Sim")="Sim",IF($J3="","Pedido obrigatório","OK"),"OK"))</f>
        <v/>
      </c>
      <c r="T3" s="16">
        <f>IF($A3="","",IF($G3="RECEBIMENTO",IF($K3="","OK","Revisar evento anterior"),IF($K3="","Evento anterior ausente",IF(COUNTIF($A$2:$A$501,$K3)=0,"Evento anterior inexistente",IF(COUNTIF($A$2:$A$501,$K3)&gt;1,"Evento anterior ambíguo",IF($K3=$A3,"Autorreferência",IF(COUNTIFS($A$2:$A$501,$K3,$M$2:$M$501,$M3)=0,"Anterior de outro identificador",IF(INDEX($N$2:$N$501,MATCH($K3,$A$2:$A$501,0))&gt;=$N3,"Ordem cronológica inválida",IF(INDEX($A$2:$A$501,MATCH($K3,$A$2:$A$501,0))=LOOKUP(2,1/(($M$2:$M$501=$M3)*($N$2:$N$501&lt;$N3)),$A$2:$A$501),"OK","Salto na cadeia")))))))))</f>
        <v/>
      </c>
      <c r="U3" s="16">
        <f>IF($A3="","",IF(OR($M3="",$N3=""),"Não",IF(COUNTIFS($M$2:$M$501,$M3,$N$2:$N$501,"&gt;"&amp;$N3)=0,IF(COUNTIFS($M$2:$M$501,$M3,$N$2:$N$501,$N3)=1,"Sim","Conflito"),"Não")))</f>
        <v/>
      </c>
      <c r="V3" s="16">
        <f>IF($A3="","",IF(OR($M3="",$N3=""),"",IF(COUNTIFS($M$2:$M$501,$M3,$G$2:$G$501,"RETORNO RECEBIDO",$N$2:$N$501,"&lt;="&amp;$N3)&gt;0,"Retorno","Fluxo normal")))</f>
        <v/>
      </c>
      <c r="W3" s="16">
        <f>IF($A3="","",IF($O3&lt;&gt;"OK",$O3,IF($Q3&lt;&gt;"OK",$Q3,IF($P3&lt;&gt;"OK",$P3,IF($R3&lt;&gt;"OK",$R3,IF($S3&lt;&gt;"OK",$S3,IF($T3&lt;&gt;"OK",$T3,IF($U3="Conflito","Conflito de ordem","OK"))))))))</f>
        <v/>
      </c>
      <c r="X3" s="16">
        <f>IF($A3="","",IF($W3="OK","OK","Pendente"))</f>
        <v/>
      </c>
    </row>
    <row r="4">
      <c r="A4" s="14" t="inlineStr">
        <is>
          <t>EVT-FIC-0003</t>
        </is>
      </c>
      <c r="B4" s="31" t="n">
        <v>46268</v>
      </c>
      <c r="C4" s="14" t="n">
        <v>1</v>
      </c>
      <c r="D4" s="14" t="inlineStr">
        <is>
          <t>SKU-CAN-001</t>
        </is>
      </c>
      <c r="E4" s="14" t="inlineStr">
        <is>
          <t>Série</t>
        </is>
      </c>
      <c r="F4" s="14" t="inlineStr">
        <is>
          <t>SER-CAN-0001</t>
        </is>
      </c>
      <c r="G4" s="14" t="inlineStr">
        <is>
          <t>EXPEDIÇÃO</t>
        </is>
      </c>
      <c r="H4" s="14" t="inlineStr">
        <is>
          <t>SEP-SP-01</t>
        </is>
      </c>
      <c r="I4" s="14" t="inlineStr">
        <is>
          <t>TRANSP-FICT</t>
        </is>
      </c>
      <c r="J4" s="14" t="inlineStr">
        <is>
          <t>PV-FIC-1001</t>
        </is>
      </c>
      <c r="K4" s="14" t="inlineStr">
        <is>
          <t>EVT-FIC-0002</t>
        </is>
      </c>
      <c r="L4" s="15" t="inlineStr">
        <is>
          <t>Coleta fictícia confirmada</t>
        </is>
      </c>
      <c r="M4" s="16">
        <f>IF(COUNTA($D4:$F4)=0,"",IF(OR($D4="",$E4="",$F4=""),"",$D4&amp;"|"&amp;$E4&amp;"|"&amp;$F4))</f>
        <v/>
      </c>
      <c r="N4" s="32">
        <f>IF(OR($B4="",$C4=""),"",$B4+$C4/100000)</f>
        <v/>
      </c>
      <c r="O4" s="16">
        <f>IF(COUNTA($A4:$L4)=0,"",IF(OR($A4="",$B4="",$C4="",$D4="",$E4="",$F4="",$G4="",$H4="",$I4=""),"Campos obrigatórios ausentes","OK"))</f>
        <v/>
      </c>
      <c r="P4" s="16">
        <f>IF($A4="","",IF($M4="","Identificação incompleta",IF(COUNTIF('Itens rastreáveis'!$E$2:$E$201,$M4)=0,"Identificador não cadastrado",IF(COUNTIF('Itens rastreáveis'!$E$2:$E$201,$M4)&gt;1,"Identificador duplicado no cadastro","OK"))))</f>
        <v/>
      </c>
      <c r="Q4" s="16">
        <f>IF($A4="","",IF(COUNTIF($A$2:$A$501,$A4)=1,"OK","ID do evento duplicado"))</f>
        <v/>
      </c>
      <c r="R4" s="16">
        <f>IF($A4="","",IF(OR($M4="",$N4=""),"Não verificável",IF($G4="RECEBIMENTO",IF(COUNTIFS($M$2:$M$501,$M4,$G$2:$G$501,"RECEBIMENTO")&gt;1,"Recebimento duplicado",IF($K4="","OK","Recebimento com evento anterior")),IF(COUNTIFS($M$2:$M$501,$M4,$G$2:$G$501,"RECEBIMENTO",$N$2:$N$501,"&lt;"&amp;$N4)&gt;0,"OK","Entrada anterior não localizada"))))</f>
        <v/>
      </c>
      <c r="S4" s="16">
        <f>IF($A4="","",IF(IFERROR(VLOOKUP($G4,Listas!$A$2:$C$9,2,FALSE),"Sim")="Sim",IF($J4="","Pedido obrigatório","OK"),"OK"))</f>
        <v/>
      </c>
      <c r="T4" s="16">
        <f>IF($A4="","",IF($G4="RECEBIMENTO",IF($K4="","OK","Revisar evento anterior"),IF($K4="","Evento anterior ausente",IF(COUNTIF($A$2:$A$501,$K4)=0,"Evento anterior inexistente",IF(COUNTIF($A$2:$A$501,$K4)&gt;1,"Evento anterior ambíguo",IF($K4=$A4,"Autorreferência",IF(COUNTIFS($A$2:$A$501,$K4,$M$2:$M$501,$M4)=0,"Anterior de outro identificador",IF(INDEX($N$2:$N$501,MATCH($K4,$A$2:$A$501,0))&gt;=$N4,"Ordem cronológica inválida",IF(INDEX($A$2:$A$501,MATCH($K4,$A$2:$A$501,0))=LOOKUP(2,1/(($M$2:$M$501=$M4)*($N$2:$N$501&lt;$N4)),$A$2:$A$501),"OK","Salto na cadeia")))))))))</f>
        <v/>
      </c>
      <c r="U4" s="16">
        <f>IF($A4="","",IF(OR($M4="",$N4=""),"Não",IF(COUNTIFS($M$2:$M$501,$M4,$N$2:$N$501,"&gt;"&amp;$N4)=0,IF(COUNTIFS($M$2:$M$501,$M4,$N$2:$N$501,$N4)=1,"Sim","Conflito"),"Não")))</f>
        <v/>
      </c>
      <c r="V4" s="16">
        <f>IF($A4="","",IF(OR($M4="",$N4=""),"",IF(COUNTIFS($M$2:$M$501,$M4,$G$2:$G$501,"RETORNO RECEBIDO",$N$2:$N$501,"&lt;="&amp;$N4)&gt;0,"Retorno","Fluxo normal")))</f>
        <v/>
      </c>
      <c r="W4" s="16">
        <f>IF($A4="","",IF($O4&lt;&gt;"OK",$O4,IF($Q4&lt;&gt;"OK",$Q4,IF($P4&lt;&gt;"OK",$P4,IF($R4&lt;&gt;"OK",$R4,IF($S4&lt;&gt;"OK",$S4,IF($T4&lt;&gt;"OK",$T4,IF($U4="Conflito","Conflito de ordem","OK"))))))))</f>
        <v/>
      </c>
      <c r="X4" s="16">
        <f>IF($A4="","",IF($W4="OK","OK","Pendente"))</f>
        <v/>
      </c>
    </row>
    <row r="5">
      <c r="A5" s="14" t="inlineStr">
        <is>
          <t>EVT-FIC-0004</t>
        </is>
      </c>
      <c r="B5" s="31" t="n">
        <v>46269</v>
      </c>
      <c r="C5" s="14" t="n">
        <v>1</v>
      </c>
      <c r="D5" s="14" t="inlineStr">
        <is>
          <t>SKU-CAN-001</t>
        </is>
      </c>
      <c r="E5" s="14" t="inlineStr">
        <is>
          <t>Série</t>
        </is>
      </c>
      <c r="F5" s="14" t="inlineStr">
        <is>
          <t>SER-CAN-0001</t>
        </is>
      </c>
      <c r="G5" s="14" t="inlineStr">
        <is>
          <t>ENTREGA CONFIRMADA</t>
        </is>
      </c>
      <c r="H5" s="14" t="inlineStr">
        <is>
          <t>TRANSP-FICT</t>
        </is>
      </c>
      <c r="I5" s="14" t="inlineStr">
        <is>
          <t>CLIENTE</t>
        </is>
      </c>
      <c r="J5" s="14" t="inlineStr">
        <is>
          <t>PV-FIC-1001</t>
        </is>
      </c>
      <c r="K5" s="14" t="inlineStr">
        <is>
          <t>EVT-FIC-0003</t>
        </is>
      </c>
      <c r="L5" s="15" t="inlineStr">
        <is>
          <t>Entrega fictícia confirmada</t>
        </is>
      </c>
      <c r="M5" s="16">
        <f>IF(COUNTA($D5:$F5)=0,"",IF(OR($D5="",$E5="",$F5=""),"",$D5&amp;"|"&amp;$E5&amp;"|"&amp;$F5))</f>
        <v/>
      </c>
      <c r="N5" s="32">
        <f>IF(OR($B5="",$C5=""),"",$B5+$C5/100000)</f>
        <v/>
      </c>
      <c r="O5" s="16">
        <f>IF(COUNTA($A5:$L5)=0,"",IF(OR($A5="",$B5="",$C5="",$D5="",$E5="",$F5="",$G5="",$H5="",$I5=""),"Campos obrigatórios ausentes","OK"))</f>
        <v/>
      </c>
      <c r="P5" s="16">
        <f>IF($A5="","",IF($M5="","Identificação incompleta",IF(COUNTIF('Itens rastreáveis'!$E$2:$E$201,$M5)=0,"Identificador não cadastrado",IF(COUNTIF('Itens rastreáveis'!$E$2:$E$201,$M5)&gt;1,"Identificador duplicado no cadastro","OK"))))</f>
        <v/>
      </c>
      <c r="Q5" s="16">
        <f>IF($A5="","",IF(COUNTIF($A$2:$A$501,$A5)=1,"OK","ID do evento duplicado"))</f>
        <v/>
      </c>
      <c r="R5" s="16">
        <f>IF($A5="","",IF(OR($M5="",$N5=""),"Não verificável",IF($G5="RECEBIMENTO",IF(COUNTIFS($M$2:$M$501,$M5,$G$2:$G$501,"RECEBIMENTO")&gt;1,"Recebimento duplicado",IF($K5="","OK","Recebimento com evento anterior")),IF(COUNTIFS($M$2:$M$501,$M5,$G$2:$G$501,"RECEBIMENTO",$N$2:$N$501,"&lt;"&amp;$N5)&gt;0,"OK","Entrada anterior não localizada"))))</f>
        <v/>
      </c>
      <c r="S5" s="16">
        <f>IF($A5="","",IF(IFERROR(VLOOKUP($G5,Listas!$A$2:$C$9,2,FALSE),"Sim")="Sim",IF($J5="","Pedido obrigatório","OK"),"OK"))</f>
        <v/>
      </c>
      <c r="T5" s="16">
        <f>IF($A5="","",IF($G5="RECEBIMENTO",IF($K5="","OK","Revisar evento anterior"),IF($K5="","Evento anterior ausente",IF(COUNTIF($A$2:$A$501,$K5)=0,"Evento anterior inexistente",IF(COUNTIF($A$2:$A$501,$K5)&gt;1,"Evento anterior ambíguo",IF($K5=$A5,"Autorreferência",IF(COUNTIFS($A$2:$A$501,$K5,$M$2:$M$501,$M5)=0,"Anterior de outro identificador",IF(INDEX($N$2:$N$501,MATCH($K5,$A$2:$A$501,0))&gt;=$N5,"Ordem cronológica inválida",IF(INDEX($A$2:$A$501,MATCH($K5,$A$2:$A$501,0))=LOOKUP(2,1/(($M$2:$M$501=$M5)*($N$2:$N$501&lt;$N5)),$A$2:$A$501),"OK","Salto na cadeia")))))))))</f>
        <v/>
      </c>
      <c r="U5" s="16">
        <f>IF($A5="","",IF(OR($M5="",$N5=""),"Não",IF(COUNTIFS($M$2:$M$501,$M5,$N$2:$N$501,"&gt;"&amp;$N5)=0,IF(COUNTIFS($M$2:$M$501,$M5,$N$2:$N$501,$N5)=1,"Sim","Conflito"),"Não")))</f>
        <v/>
      </c>
      <c r="V5" s="16">
        <f>IF($A5="","",IF(OR($M5="",$N5=""),"",IF(COUNTIFS($M$2:$M$501,$M5,$G$2:$G$501,"RETORNO RECEBIDO",$N$2:$N$501,"&lt;="&amp;$N5)&gt;0,"Retorno","Fluxo normal")))</f>
        <v/>
      </c>
      <c r="W5" s="16">
        <f>IF($A5="","",IF($O5&lt;&gt;"OK",$O5,IF($Q5&lt;&gt;"OK",$Q5,IF($P5&lt;&gt;"OK",$P5,IF($R5&lt;&gt;"OK",$R5,IF($S5&lt;&gt;"OK",$S5,IF($T5&lt;&gt;"OK",$T5,IF($U5="Conflito","Conflito de ordem","OK"))))))))</f>
        <v/>
      </c>
      <c r="X5" s="16">
        <f>IF($A5="","",IF($W5="OK","OK","Pendente"))</f>
        <v/>
      </c>
    </row>
    <row r="6">
      <c r="A6" s="14" t="inlineStr">
        <is>
          <t>EVT-FIC-0005</t>
        </is>
      </c>
      <c r="B6" s="31" t="n">
        <v>46270</v>
      </c>
      <c r="C6" s="14" t="n">
        <v>1</v>
      </c>
      <c r="D6" s="14" t="inlineStr">
        <is>
          <t>SKU-CAN-001</t>
        </is>
      </c>
      <c r="E6" s="14" t="inlineStr">
        <is>
          <t>Série</t>
        </is>
      </c>
      <c r="F6" s="14" t="inlineStr">
        <is>
          <t>SER-CAN-0001</t>
        </is>
      </c>
      <c r="G6" s="14" t="inlineStr">
        <is>
          <t>RETORNO RECEBIDO</t>
        </is>
      </c>
      <c r="H6" s="14" t="inlineStr">
        <is>
          <t>CLIENTE</t>
        </is>
      </c>
      <c r="I6" s="14" t="inlineStr">
        <is>
          <t>DEV-SP-01</t>
        </is>
      </c>
      <c r="J6" s="14" t="inlineStr">
        <is>
          <t>PV-FIC-1001</t>
        </is>
      </c>
      <c r="K6" s="14" t="inlineStr">
        <is>
          <t>EVT-FIC-0004</t>
        </is>
      </c>
      <c r="L6" s="15" t="inlineStr">
        <is>
          <t>Embalagem amassada</t>
        </is>
      </c>
      <c r="M6" s="16">
        <f>IF(COUNTA($D6:$F6)=0,"",IF(OR($D6="",$E6="",$F6=""),"",$D6&amp;"|"&amp;$E6&amp;"|"&amp;$F6))</f>
        <v/>
      </c>
      <c r="N6" s="32">
        <f>IF(OR($B6="",$C6=""),"",$B6+$C6/100000)</f>
        <v/>
      </c>
      <c r="O6" s="16">
        <f>IF(COUNTA($A6:$L6)=0,"",IF(OR($A6="",$B6="",$C6="",$D6="",$E6="",$F6="",$G6="",$H6="",$I6=""),"Campos obrigatórios ausentes","OK"))</f>
        <v/>
      </c>
      <c r="P6" s="16">
        <f>IF($A6="","",IF($M6="","Identificação incompleta",IF(COUNTIF('Itens rastreáveis'!$E$2:$E$201,$M6)=0,"Identificador não cadastrado",IF(COUNTIF('Itens rastreáveis'!$E$2:$E$201,$M6)&gt;1,"Identificador duplicado no cadastro","OK"))))</f>
        <v/>
      </c>
      <c r="Q6" s="16">
        <f>IF($A6="","",IF(COUNTIF($A$2:$A$501,$A6)=1,"OK","ID do evento duplicado"))</f>
        <v/>
      </c>
      <c r="R6" s="16">
        <f>IF($A6="","",IF(OR($M6="",$N6=""),"Não verificável",IF($G6="RECEBIMENTO",IF(COUNTIFS($M$2:$M$501,$M6,$G$2:$G$501,"RECEBIMENTO")&gt;1,"Recebimento duplicado",IF($K6="","OK","Recebimento com evento anterior")),IF(COUNTIFS($M$2:$M$501,$M6,$G$2:$G$501,"RECEBIMENTO",$N$2:$N$501,"&lt;"&amp;$N6)&gt;0,"OK","Entrada anterior não localizada"))))</f>
        <v/>
      </c>
      <c r="S6" s="16">
        <f>IF($A6="","",IF(IFERROR(VLOOKUP($G6,Listas!$A$2:$C$9,2,FALSE),"Sim")="Sim",IF($J6="","Pedido obrigatório","OK"),"OK"))</f>
        <v/>
      </c>
      <c r="T6" s="16">
        <f>IF($A6="","",IF($G6="RECEBIMENTO",IF($K6="","OK","Revisar evento anterior"),IF($K6="","Evento anterior ausente",IF(COUNTIF($A$2:$A$501,$K6)=0,"Evento anterior inexistente",IF(COUNTIF($A$2:$A$501,$K6)&gt;1,"Evento anterior ambíguo",IF($K6=$A6,"Autorreferência",IF(COUNTIFS($A$2:$A$501,$K6,$M$2:$M$501,$M6)=0,"Anterior de outro identificador",IF(INDEX($N$2:$N$501,MATCH($K6,$A$2:$A$501,0))&gt;=$N6,"Ordem cronológica inválida",IF(INDEX($A$2:$A$501,MATCH($K6,$A$2:$A$501,0))=LOOKUP(2,1/(($M$2:$M$501=$M6)*($N$2:$N$501&lt;$N6)),$A$2:$A$501),"OK","Salto na cadeia")))))))))</f>
        <v/>
      </c>
      <c r="U6" s="16">
        <f>IF($A6="","",IF(OR($M6="",$N6=""),"Não",IF(COUNTIFS($M$2:$M$501,$M6,$N$2:$N$501,"&gt;"&amp;$N6)=0,IF(COUNTIFS($M$2:$M$501,$M6,$N$2:$N$501,$N6)=1,"Sim","Conflito"),"Não")))</f>
        <v/>
      </c>
      <c r="V6" s="16">
        <f>IF($A6="","",IF(OR($M6="",$N6=""),"",IF(COUNTIFS($M$2:$M$501,$M6,$G$2:$G$501,"RETORNO RECEBIDO",$N$2:$N$501,"&lt;="&amp;$N6)&gt;0,"Retorno","Fluxo normal")))</f>
        <v/>
      </c>
      <c r="W6" s="16">
        <f>IF($A6="","",IF($O6&lt;&gt;"OK",$O6,IF($Q6&lt;&gt;"OK",$Q6,IF($P6&lt;&gt;"OK",$P6,IF($R6&lt;&gt;"OK",$R6,IF($S6&lt;&gt;"OK",$S6,IF($T6&lt;&gt;"OK",$T6,IF($U6="Conflito","Conflito de ordem","OK"))))))))</f>
        <v/>
      </c>
      <c r="X6" s="16">
        <f>IF($A6="","",IF($W6="OK","OK","Pendente"))</f>
        <v/>
      </c>
    </row>
    <row r="7">
      <c r="A7" s="14" t="inlineStr">
        <is>
          <t>EVT-FIC-0006</t>
        </is>
      </c>
      <c r="B7" s="31" t="n">
        <v>46271</v>
      </c>
      <c r="C7" s="14" t="n">
        <v>1</v>
      </c>
      <c r="D7" s="14" t="inlineStr">
        <is>
          <t>SKU-CAN-001</t>
        </is>
      </c>
      <c r="E7" s="14" t="inlineStr">
        <is>
          <t>Série</t>
        </is>
      </c>
      <c r="F7" s="14" t="inlineStr">
        <is>
          <t>SER-CAN-0001</t>
        </is>
      </c>
      <c r="G7" s="14" t="inlineStr">
        <is>
          <t>REINTEGRAÇÃO</t>
        </is>
      </c>
      <c r="H7" s="14" t="inlineStr">
        <is>
          <t>DEV-SP-01</t>
        </is>
      </c>
      <c r="I7" s="14" t="inlineStr">
        <is>
          <t>CD-SP-A01</t>
        </is>
      </c>
      <c r="J7" s="14" t="inlineStr">
        <is>
          <t>PV-FIC-1001</t>
        </is>
      </c>
      <c r="K7" s="14" t="inlineStr">
        <is>
          <t>EVT-FIC-0005</t>
        </is>
      </c>
      <c r="L7" s="15" t="inlineStr">
        <is>
          <t>Item fictício aprovado na triagem</t>
        </is>
      </c>
      <c r="M7" s="16">
        <f>IF(COUNTA($D7:$F7)=0,"",IF(OR($D7="",$E7="",$F7=""),"",$D7&amp;"|"&amp;$E7&amp;"|"&amp;$F7))</f>
        <v/>
      </c>
      <c r="N7" s="32">
        <f>IF(OR($B7="",$C7=""),"",$B7+$C7/100000)</f>
        <v/>
      </c>
      <c r="O7" s="16">
        <f>IF(COUNTA($A7:$L7)=0,"",IF(OR($A7="",$B7="",$C7="",$D7="",$E7="",$F7="",$G7="",$H7="",$I7=""),"Campos obrigatórios ausentes","OK"))</f>
        <v/>
      </c>
      <c r="P7" s="16">
        <f>IF($A7="","",IF($M7="","Identificação incompleta",IF(COUNTIF('Itens rastreáveis'!$E$2:$E$201,$M7)=0,"Identificador não cadastrado",IF(COUNTIF('Itens rastreáveis'!$E$2:$E$201,$M7)&gt;1,"Identificador duplicado no cadastro","OK"))))</f>
        <v/>
      </c>
      <c r="Q7" s="16">
        <f>IF($A7="","",IF(COUNTIF($A$2:$A$501,$A7)=1,"OK","ID do evento duplicado"))</f>
        <v/>
      </c>
      <c r="R7" s="16">
        <f>IF($A7="","",IF(OR($M7="",$N7=""),"Não verificável",IF($G7="RECEBIMENTO",IF(COUNTIFS($M$2:$M$501,$M7,$G$2:$G$501,"RECEBIMENTO")&gt;1,"Recebimento duplicado",IF($K7="","OK","Recebimento com evento anterior")),IF(COUNTIFS($M$2:$M$501,$M7,$G$2:$G$501,"RECEBIMENTO",$N$2:$N$501,"&lt;"&amp;$N7)&gt;0,"OK","Entrada anterior não localizada"))))</f>
        <v/>
      </c>
      <c r="S7" s="16">
        <f>IF($A7="","",IF(IFERROR(VLOOKUP($G7,Listas!$A$2:$C$9,2,FALSE),"Sim")="Sim",IF($J7="","Pedido obrigatório","OK"),"OK"))</f>
        <v/>
      </c>
      <c r="T7" s="16">
        <f>IF($A7="","",IF($G7="RECEBIMENTO",IF($K7="","OK","Revisar evento anterior"),IF($K7="","Evento anterior ausente",IF(COUNTIF($A$2:$A$501,$K7)=0,"Evento anterior inexistente",IF(COUNTIF($A$2:$A$501,$K7)&gt;1,"Evento anterior ambíguo",IF($K7=$A7,"Autorreferência",IF(COUNTIFS($A$2:$A$501,$K7,$M$2:$M$501,$M7)=0,"Anterior de outro identificador",IF(INDEX($N$2:$N$501,MATCH($K7,$A$2:$A$501,0))&gt;=$N7,"Ordem cronológica inválida",IF(INDEX($A$2:$A$501,MATCH($K7,$A$2:$A$501,0))=LOOKUP(2,1/(($M$2:$M$501=$M7)*($N$2:$N$501&lt;$N7)),$A$2:$A$501),"OK","Salto na cadeia")))))))))</f>
        <v/>
      </c>
      <c r="U7" s="16">
        <f>IF($A7="","",IF(OR($M7="",$N7=""),"Não",IF(COUNTIFS($M$2:$M$501,$M7,$N$2:$N$501,"&gt;"&amp;$N7)=0,IF(COUNTIFS($M$2:$M$501,$M7,$N$2:$N$501,$N7)=1,"Sim","Conflito"),"Não")))</f>
        <v/>
      </c>
      <c r="V7" s="16">
        <f>IF($A7="","",IF(OR($M7="",$N7=""),"",IF(COUNTIFS($M$2:$M$501,$M7,$G$2:$G$501,"RETORNO RECEBIDO",$N$2:$N$501,"&lt;="&amp;$N7)&gt;0,"Retorno","Fluxo normal")))</f>
        <v/>
      </c>
      <c r="W7" s="16">
        <f>IF($A7="","",IF($O7&lt;&gt;"OK",$O7,IF($Q7&lt;&gt;"OK",$Q7,IF($P7&lt;&gt;"OK",$P7,IF($R7&lt;&gt;"OK",$R7,IF($S7&lt;&gt;"OK",$S7,IF($T7&lt;&gt;"OK",$T7,IF($U7="Conflito","Conflito de ordem","OK"))))))))</f>
        <v/>
      </c>
      <c r="X7" s="16">
        <f>IF($A7="","",IF($W7="OK","OK","Pendente"))</f>
        <v/>
      </c>
    </row>
    <row r="8">
      <c r="A8" s="14" t="inlineStr">
        <is>
          <t>EVT-FIC-0007</t>
        </is>
      </c>
      <c r="B8" s="31" t="n">
        <v>46266</v>
      </c>
      <c r="C8" s="14" t="n">
        <v>1</v>
      </c>
      <c r="D8" s="14" t="inlineStr">
        <is>
          <t>SKU-CAM-010</t>
        </is>
      </c>
      <c r="E8" s="14" t="inlineStr">
        <is>
          <t>Lote</t>
        </is>
      </c>
      <c r="F8" s="14" t="inlineStr">
        <is>
          <t>LOTE-CAM-2609-A</t>
        </is>
      </c>
      <c r="G8" s="14" t="inlineStr">
        <is>
          <t>RECEBIMENTO</t>
        </is>
      </c>
      <c r="H8" s="14" t="inlineStr">
        <is>
          <t>FORN-EXT</t>
        </is>
      </c>
      <c r="I8" s="14" t="inlineStr">
        <is>
          <t>CD-SP-A01</t>
        </is>
      </c>
      <c r="J8" s="14" t="inlineStr"/>
      <c r="K8" s="14" t="inlineStr"/>
      <c r="L8" s="15" t="inlineStr">
        <is>
          <t>Recebimento do lote fictício</t>
        </is>
      </c>
      <c r="M8" s="16">
        <f>IF(COUNTA($D8:$F8)=0,"",IF(OR($D8="",$E8="",$F8=""),"",$D8&amp;"|"&amp;$E8&amp;"|"&amp;$F8))</f>
        <v/>
      </c>
      <c r="N8" s="32">
        <f>IF(OR($B8="",$C8=""),"",$B8+$C8/100000)</f>
        <v/>
      </c>
      <c r="O8" s="16">
        <f>IF(COUNTA($A8:$L8)=0,"",IF(OR($A8="",$B8="",$C8="",$D8="",$E8="",$F8="",$G8="",$H8="",$I8=""),"Campos obrigatórios ausentes","OK"))</f>
        <v/>
      </c>
      <c r="P8" s="16">
        <f>IF($A8="","",IF($M8="","Identificação incompleta",IF(COUNTIF('Itens rastreáveis'!$E$2:$E$201,$M8)=0,"Identificador não cadastrado",IF(COUNTIF('Itens rastreáveis'!$E$2:$E$201,$M8)&gt;1,"Identificador duplicado no cadastro","OK"))))</f>
        <v/>
      </c>
      <c r="Q8" s="16">
        <f>IF($A8="","",IF(COUNTIF($A$2:$A$501,$A8)=1,"OK","ID do evento duplicado"))</f>
        <v/>
      </c>
      <c r="R8" s="16">
        <f>IF($A8="","",IF(OR($M8="",$N8=""),"Não verificável",IF($G8="RECEBIMENTO",IF(COUNTIFS($M$2:$M$501,$M8,$G$2:$G$501,"RECEBIMENTO")&gt;1,"Recebimento duplicado",IF($K8="","OK","Recebimento com evento anterior")),IF(COUNTIFS($M$2:$M$501,$M8,$G$2:$G$501,"RECEBIMENTO",$N$2:$N$501,"&lt;"&amp;$N8)&gt;0,"OK","Entrada anterior não localizada"))))</f>
        <v/>
      </c>
      <c r="S8" s="16">
        <f>IF($A8="","",IF(IFERROR(VLOOKUP($G8,Listas!$A$2:$C$9,2,FALSE),"Sim")="Sim",IF($J8="","Pedido obrigatório","OK"),"OK"))</f>
        <v/>
      </c>
      <c r="T8" s="16">
        <f>IF($A8="","",IF($G8="RECEBIMENTO",IF($K8="","OK","Revisar evento anterior"),IF($K8="","Evento anterior ausente",IF(COUNTIF($A$2:$A$501,$K8)=0,"Evento anterior inexistente",IF(COUNTIF($A$2:$A$501,$K8)&gt;1,"Evento anterior ambíguo",IF($K8=$A8,"Autorreferência",IF(COUNTIFS($A$2:$A$501,$K8,$M$2:$M$501,$M8)=0,"Anterior de outro identificador",IF(INDEX($N$2:$N$501,MATCH($K8,$A$2:$A$501,0))&gt;=$N8,"Ordem cronológica inválida",IF(INDEX($A$2:$A$501,MATCH($K8,$A$2:$A$501,0))=LOOKUP(2,1/(($M$2:$M$501=$M8)*($N$2:$N$501&lt;$N8)),$A$2:$A$501),"OK","Salto na cadeia")))))))))</f>
        <v/>
      </c>
      <c r="U8" s="16">
        <f>IF($A8="","",IF(OR($M8="",$N8=""),"Não",IF(COUNTIFS($M$2:$M$501,$M8,$N$2:$N$501,"&gt;"&amp;$N8)=0,IF(COUNTIFS($M$2:$M$501,$M8,$N$2:$N$501,$N8)=1,"Sim","Conflito"),"Não")))</f>
        <v/>
      </c>
      <c r="V8" s="16">
        <f>IF($A8="","",IF(OR($M8="",$N8=""),"",IF(COUNTIFS($M$2:$M$501,$M8,$G$2:$G$501,"RETORNO RECEBIDO",$N$2:$N$501,"&lt;="&amp;$N8)&gt;0,"Retorno","Fluxo normal")))</f>
        <v/>
      </c>
      <c r="W8" s="16">
        <f>IF($A8="","",IF($O8&lt;&gt;"OK",$O8,IF($Q8&lt;&gt;"OK",$Q8,IF($P8&lt;&gt;"OK",$P8,IF($R8&lt;&gt;"OK",$R8,IF($S8&lt;&gt;"OK",$S8,IF($T8&lt;&gt;"OK",$T8,IF($U8="Conflito","Conflito de ordem","OK"))))))))</f>
        <v/>
      </c>
      <c r="X8" s="16">
        <f>IF($A8="","",IF($W8="OK","OK","Pendente"))</f>
        <v/>
      </c>
    </row>
    <row r="9">
      <c r="A9" s="14" t="inlineStr">
        <is>
          <t>EVT-FIC-0008</t>
        </is>
      </c>
      <c r="B9" s="31" t="n">
        <v>46269</v>
      </c>
      <c r="C9" s="14" t="n">
        <v>1</v>
      </c>
      <c r="D9" s="14" t="inlineStr">
        <is>
          <t>SKU-CAM-010</t>
        </is>
      </c>
      <c r="E9" s="14" t="inlineStr">
        <is>
          <t>Lote</t>
        </is>
      </c>
      <c r="F9" s="14" t="inlineStr">
        <is>
          <t>LOTE-CAM-2609-A</t>
        </is>
      </c>
      <c r="G9" s="14" t="inlineStr">
        <is>
          <t>EXPEDIÇÃO</t>
        </is>
      </c>
      <c r="H9" s="14" t="inlineStr">
        <is>
          <t>CD-SP-A01</t>
        </is>
      </c>
      <c r="I9" s="14" t="inlineStr">
        <is>
          <t>TRANSP-FICT</t>
        </is>
      </c>
      <c r="J9" s="14" t="inlineStr">
        <is>
          <t>PV-FIC-1002</t>
        </is>
      </c>
      <c r="K9" s="14" t="inlineStr">
        <is>
          <t>EVT-FIC-0007</t>
        </is>
      </c>
      <c r="L9" s="15" t="inlineStr">
        <is>
          <t>Lote expedido integralmente</t>
        </is>
      </c>
      <c r="M9" s="16">
        <f>IF(COUNTA($D9:$F9)=0,"",IF(OR($D9="",$E9="",$F9=""),"",$D9&amp;"|"&amp;$E9&amp;"|"&amp;$F9))</f>
        <v/>
      </c>
      <c r="N9" s="32">
        <f>IF(OR($B9="",$C9=""),"",$B9+$C9/100000)</f>
        <v/>
      </c>
      <c r="O9" s="16">
        <f>IF(COUNTA($A9:$L9)=0,"",IF(OR($A9="",$B9="",$C9="",$D9="",$E9="",$F9="",$G9="",$H9="",$I9=""),"Campos obrigatórios ausentes","OK"))</f>
        <v/>
      </c>
      <c r="P9" s="16">
        <f>IF($A9="","",IF($M9="","Identificação incompleta",IF(COUNTIF('Itens rastreáveis'!$E$2:$E$201,$M9)=0,"Identificador não cadastrado",IF(COUNTIF('Itens rastreáveis'!$E$2:$E$201,$M9)&gt;1,"Identificador duplicado no cadastro","OK"))))</f>
        <v/>
      </c>
      <c r="Q9" s="16">
        <f>IF($A9="","",IF(COUNTIF($A$2:$A$501,$A9)=1,"OK","ID do evento duplicado"))</f>
        <v/>
      </c>
      <c r="R9" s="16">
        <f>IF($A9="","",IF(OR($M9="",$N9=""),"Não verificável",IF($G9="RECEBIMENTO",IF(COUNTIFS($M$2:$M$501,$M9,$G$2:$G$501,"RECEBIMENTO")&gt;1,"Recebimento duplicado",IF($K9="","OK","Recebimento com evento anterior")),IF(COUNTIFS($M$2:$M$501,$M9,$G$2:$G$501,"RECEBIMENTO",$N$2:$N$501,"&lt;"&amp;$N9)&gt;0,"OK","Entrada anterior não localizada"))))</f>
        <v/>
      </c>
      <c r="S9" s="16">
        <f>IF($A9="","",IF(IFERROR(VLOOKUP($G9,Listas!$A$2:$C$9,2,FALSE),"Sim")="Sim",IF($J9="","Pedido obrigatório","OK"),"OK"))</f>
        <v/>
      </c>
      <c r="T9" s="16">
        <f>IF($A9="","",IF($G9="RECEBIMENTO",IF($K9="","OK","Revisar evento anterior"),IF($K9="","Evento anterior ausente",IF(COUNTIF($A$2:$A$501,$K9)=0,"Evento anterior inexistente",IF(COUNTIF($A$2:$A$501,$K9)&gt;1,"Evento anterior ambíguo",IF($K9=$A9,"Autorreferência",IF(COUNTIFS($A$2:$A$501,$K9,$M$2:$M$501,$M9)=0,"Anterior de outro identificador",IF(INDEX($N$2:$N$501,MATCH($K9,$A$2:$A$501,0))&gt;=$N9,"Ordem cronológica inválida",IF(INDEX($A$2:$A$501,MATCH($K9,$A$2:$A$501,0))=LOOKUP(2,1/(($M$2:$M$501=$M9)*($N$2:$N$501&lt;$N9)),$A$2:$A$501),"OK","Salto na cadeia")))))))))</f>
        <v/>
      </c>
      <c r="U9" s="16">
        <f>IF($A9="","",IF(OR($M9="",$N9=""),"Não",IF(COUNTIFS($M$2:$M$501,$M9,$N$2:$N$501,"&gt;"&amp;$N9)=0,IF(COUNTIFS($M$2:$M$501,$M9,$N$2:$N$501,$N9)=1,"Sim","Conflito"),"Não")))</f>
        <v/>
      </c>
      <c r="V9" s="16">
        <f>IF($A9="","",IF(OR($M9="",$N9=""),"",IF(COUNTIFS($M$2:$M$501,$M9,$G$2:$G$501,"RETORNO RECEBIDO",$N$2:$N$501,"&lt;="&amp;$N9)&gt;0,"Retorno","Fluxo normal")))</f>
        <v/>
      </c>
      <c r="W9" s="16">
        <f>IF($A9="","",IF($O9&lt;&gt;"OK",$O9,IF($Q9&lt;&gt;"OK",$Q9,IF($P9&lt;&gt;"OK",$P9,IF($R9&lt;&gt;"OK",$R9,IF($S9&lt;&gt;"OK",$S9,IF($T9&lt;&gt;"OK",$T9,IF($U9="Conflito","Conflito de ordem","OK"))))))))</f>
        <v/>
      </c>
      <c r="X9" s="16">
        <f>IF($A9="","",IF($W9="OK","OK","Pendente"))</f>
        <v/>
      </c>
    </row>
    <row r="10">
      <c r="A10" s="14" t="inlineStr">
        <is>
          <t>EVT-FIC-0009</t>
        </is>
      </c>
      <c r="B10" s="31" t="n">
        <v>46267</v>
      </c>
      <c r="C10" s="14" t="n">
        <v>1</v>
      </c>
      <c r="D10" s="14" t="inlineStr">
        <is>
          <t>SKU-FON-002</t>
        </is>
      </c>
      <c r="E10" s="14" t="inlineStr">
        <is>
          <t>Série</t>
        </is>
      </c>
      <c r="F10" s="14" t="inlineStr">
        <is>
          <t>SER-FON-0007</t>
        </is>
      </c>
      <c r="G10" s="14" t="inlineStr">
        <is>
          <t>RECEBIMENTO</t>
        </is>
      </c>
      <c r="H10" s="14" t="inlineStr">
        <is>
          <t>FORN-EXT</t>
        </is>
      </c>
      <c r="I10" s="14" t="inlineStr">
        <is>
          <t>CD-SP-A01</t>
        </is>
      </c>
      <c r="J10" s="14" t="inlineStr"/>
      <c r="K10" s="14" t="inlineStr"/>
      <c r="L10" s="15" t="inlineStr">
        <is>
          <t>Entrada fictícia</t>
        </is>
      </c>
      <c r="M10" s="16">
        <f>IF(COUNTA($D10:$F10)=0,"",IF(OR($D10="",$E10="",$F10=""),"",$D10&amp;"|"&amp;$E10&amp;"|"&amp;$F10))</f>
        <v/>
      </c>
      <c r="N10" s="32">
        <f>IF(OR($B10="",$C10=""),"",$B10+$C10/100000)</f>
        <v/>
      </c>
      <c r="O10" s="16">
        <f>IF(COUNTA($A10:$L10)=0,"",IF(OR($A10="",$B10="",$C10="",$D10="",$E10="",$F10="",$G10="",$H10="",$I10=""),"Campos obrigatórios ausentes","OK"))</f>
        <v/>
      </c>
      <c r="P10" s="16">
        <f>IF($A10="","",IF($M10="","Identificação incompleta",IF(COUNTIF('Itens rastreáveis'!$E$2:$E$201,$M10)=0,"Identificador não cadastrado",IF(COUNTIF('Itens rastreáveis'!$E$2:$E$201,$M10)&gt;1,"Identificador duplicado no cadastro","OK"))))</f>
        <v/>
      </c>
      <c r="Q10" s="16">
        <f>IF($A10="","",IF(COUNTIF($A$2:$A$501,$A10)=1,"OK","ID do evento duplicado"))</f>
        <v/>
      </c>
      <c r="R10" s="16">
        <f>IF($A10="","",IF(OR($M10="",$N10=""),"Não verificável",IF($G10="RECEBIMENTO",IF(COUNTIFS($M$2:$M$501,$M10,$G$2:$G$501,"RECEBIMENTO")&gt;1,"Recebimento duplicado",IF($K10="","OK","Recebimento com evento anterior")),IF(COUNTIFS($M$2:$M$501,$M10,$G$2:$G$501,"RECEBIMENTO",$N$2:$N$501,"&lt;"&amp;$N10)&gt;0,"OK","Entrada anterior não localizada"))))</f>
        <v/>
      </c>
      <c r="S10" s="16">
        <f>IF($A10="","",IF(IFERROR(VLOOKUP($G10,Listas!$A$2:$C$9,2,FALSE),"Sim")="Sim",IF($J10="","Pedido obrigatório","OK"),"OK"))</f>
        <v/>
      </c>
      <c r="T10" s="16">
        <f>IF($A10="","",IF($G10="RECEBIMENTO",IF($K10="","OK","Revisar evento anterior"),IF($K10="","Evento anterior ausente",IF(COUNTIF($A$2:$A$501,$K10)=0,"Evento anterior inexistente",IF(COUNTIF($A$2:$A$501,$K10)&gt;1,"Evento anterior ambíguo",IF($K10=$A10,"Autorreferência",IF(COUNTIFS($A$2:$A$501,$K10,$M$2:$M$501,$M10)=0,"Anterior de outro identificador",IF(INDEX($N$2:$N$501,MATCH($K10,$A$2:$A$501,0))&gt;=$N10,"Ordem cronológica inválida",IF(INDEX($A$2:$A$501,MATCH($K10,$A$2:$A$501,0))=LOOKUP(2,1/(($M$2:$M$501=$M10)*($N$2:$N$501&lt;$N10)),$A$2:$A$501),"OK","Salto na cadeia")))))))))</f>
        <v/>
      </c>
      <c r="U10" s="16">
        <f>IF($A10="","",IF(OR($M10="",$N10=""),"Não",IF(COUNTIFS($M$2:$M$501,$M10,$N$2:$N$501,"&gt;"&amp;$N10)=0,IF(COUNTIFS($M$2:$M$501,$M10,$N$2:$N$501,$N10)=1,"Sim","Conflito"),"Não")))</f>
        <v/>
      </c>
      <c r="V10" s="16">
        <f>IF($A10="","",IF(OR($M10="",$N10=""),"",IF(COUNTIFS($M$2:$M$501,$M10,$G$2:$G$501,"RETORNO RECEBIDO",$N$2:$N$501,"&lt;="&amp;$N10)&gt;0,"Retorno","Fluxo normal")))</f>
        <v/>
      </c>
      <c r="W10" s="16">
        <f>IF($A10="","",IF($O10&lt;&gt;"OK",$O10,IF($Q10&lt;&gt;"OK",$Q10,IF($P10&lt;&gt;"OK",$P10,IF($R10&lt;&gt;"OK",$R10,IF($S10&lt;&gt;"OK",$S10,IF($T10&lt;&gt;"OK",$T10,IF($U10="Conflito","Conflito de ordem","OK"))))))))</f>
        <v/>
      </c>
      <c r="X10" s="16">
        <f>IF($A10="","",IF($W10="OK","OK","Pendente"))</f>
        <v/>
      </c>
    </row>
    <row r="11">
      <c r="A11" s="14" t="inlineStr">
        <is>
          <t>EVT-FIC-0010</t>
        </is>
      </c>
      <c r="B11" s="31" t="n">
        <v>46269</v>
      </c>
      <c r="C11" s="14" t="n">
        <v>1</v>
      </c>
      <c r="D11" s="14" t="inlineStr">
        <is>
          <t>SKU-FON-002</t>
        </is>
      </c>
      <c r="E11" s="14" t="inlineStr">
        <is>
          <t>Série</t>
        </is>
      </c>
      <c r="F11" s="14" t="inlineStr">
        <is>
          <t>SER-FON-0007</t>
        </is>
      </c>
      <c r="G11" s="14" t="inlineStr">
        <is>
          <t>EXPEDIÇÃO</t>
        </is>
      </c>
      <c r="H11" s="14" t="inlineStr">
        <is>
          <t>CD-SP-A01</t>
        </is>
      </c>
      <c r="I11" s="14" t="inlineStr">
        <is>
          <t>TRANSP-FICT</t>
        </is>
      </c>
      <c r="J11" s="14" t="inlineStr"/>
      <c r="K11" s="14" t="inlineStr">
        <is>
          <t>EVT-FIC-0009</t>
        </is>
      </c>
      <c r="L11" s="15" t="inlineStr">
        <is>
          <t>Exemplo proposital sem pedido</t>
        </is>
      </c>
      <c r="M11" s="16">
        <f>IF(COUNTA($D11:$F11)=0,"",IF(OR($D11="",$E11="",$F11=""),"",$D11&amp;"|"&amp;$E11&amp;"|"&amp;$F11))</f>
        <v/>
      </c>
      <c r="N11" s="32">
        <f>IF(OR($B11="",$C11=""),"",$B11+$C11/100000)</f>
        <v/>
      </c>
      <c r="O11" s="16">
        <f>IF(COUNTA($A11:$L11)=0,"",IF(OR($A11="",$B11="",$C11="",$D11="",$E11="",$F11="",$G11="",$H11="",$I11=""),"Campos obrigatórios ausentes","OK"))</f>
        <v/>
      </c>
      <c r="P11" s="16">
        <f>IF($A11="","",IF($M11="","Identificação incompleta",IF(COUNTIF('Itens rastreáveis'!$E$2:$E$201,$M11)=0,"Identificador não cadastrado",IF(COUNTIF('Itens rastreáveis'!$E$2:$E$201,$M11)&gt;1,"Identificador duplicado no cadastro","OK"))))</f>
        <v/>
      </c>
      <c r="Q11" s="16">
        <f>IF($A11="","",IF(COUNTIF($A$2:$A$501,$A11)=1,"OK","ID do evento duplicado"))</f>
        <v/>
      </c>
      <c r="R11" s="16">
        <f>IF($A11="","",IF(OR($M11="",$N11=""),"Não verificável",IF($G11="RECEBIMENTO",IF(COUNTIFS($M$2:$M$501,$M11,$G$2:$G$501,"RECEBIMENTO")&gt;1,"Recebimento duplicado",IF($K11="","OK","Recebimento com evento anterior")),IF(COUNTIFS($M$2:$M$501,$M11,$G$2:$G$501,"RECEBIMENTO",$N$2:$N$501,"&lt;"&amp;$N11)&gt;0,"OK","Entrada anterior não localizada"))))</f>
        <v/>
      </c>
      <c r="S11" s="16">
        <f>IF($A11="","",IF(IFERROR(VLOOKUP($G11,Listas!$A$2:$C$9,2,FALSE),"Sim")="Sim",IF($J11="","Pedido obrigatório","OK"),"OK"))</f>
        <v/>
      </c>
      <c r="T11" s="16">
        <f>IF($A11="","",IF($G11="RECEBIMENTO",IF($K11="","OK","Revisar evento anterior"),IF($K11="","Evento anterior ausente",IF(COUNTIF($A$2:$A$501,$K11)=0,"Evento anterior inexistente",IF(COUNTIF($A$2:$A$501,$K11)&gt;1,"Evento anterior ambíguo",IF($K11=$A11,"Autorreferência",IF(COUNTIFS($A$2:$A$501,$K11,$M$2:$M$501,$M11)=0,"Anterior de outro identificador",IF(INDEX($N$2:$N$501,MATCH($K11,$A$2:$A$501,0))&gt;=$N11,"Ordem cronológica inválida",IF(INDEX($A$2:$A$501,MATCH($K11,$A$2:$A$501,0))=LOOKUP(2,1/(($M$2:$M$501=$M11)*($N$2:$N$501&lt;$N11)),$A$2:$A$501),"OK","Salto na cadeia")))))))))</f>
        <v/>
      </c>
      <c r="U11" s="16">
        <f>IF($A11="","",IF(OR($M11="",$N11=""),"Não",IF(COUNTIFS($M$2:$M$501,$M11,$N$2:$N$501,"&gt;"&amp;$N11)=0,IF(COUNTIFS($M$2:$M$501,$M11,$N$2:$N$501,$N11)=1,"Sim","Conflito"),"Não")))</f>
        <v/>
      </c>
      <c r="V11" s="16">
        <f>IF($A11="","",IF(OR($M11="",$N11=""),"",IF(COUNTIFS($M$2:$M$501,$M11,$G$2:$G$501,"RETORNO RECEBIDO",$N$2:$N$501,"&lt;="&amp;$N11)&gt;0,"Retorno","Fluxo normal")))</f>
        <v/>
      </c>
      <c r="W11" s="16">
        <f>IF($A11="","",IF($O11&lt;&gt;"OK",$O11,IF($Q11&lt;&gt;"OK",$Q11,IF($P11&lt;&gt;"OK",$P11,IF($R11&lt;&gt;"OK",$R11,IF($S11&lt;&gt;"OK",$S11,IF($T11&lt;&gt;"OK",$T11,IF($U11="Conflito","Conflito de ordem","OK"))))))))</f>
        <v/>
      </c>
      <c r="X11" s="16">
        <f>IF($A11="","",IF($W11="OK","OK","Pendente"))</f>
        <v/>
      </c>
    </row>
    <row r="12">
      <c r="A12" s="14" t="inlineStr">
        <is>
          <t>EVT-FIC-0011</t>
        </is>
      </c>
      <c r="B12" s="31" t="n">
        <v>46268</v>
      </c>
      <c r="C12" s="14" t="n">
        <v>1</v>
      </c>
      <c r="D12" s="14" t="inlineStr">
        <is>
          <t>SKU-LUZ-004</t>
        </is>
      </c>
      <c r="E12" s="14" t="inlineStr">
        <is>
          <t>Série</t>
        </is>
      </c>
      <c r="F12" s="14" t="inlineStr">
        <is>
          <t>SER-LUZ-0012</t>
        </is>
      </c>
      <c r="G12" s="14" t="inlineStr">
        <is>
          <t>TRANSFERÊNCIA</t>
        </is>
      </c>
      <c r="H12" s="14" t="inlineStr">
        <is>
          <t>CD-SP-A01</t>
        </is>
      </c>
      <c r="I12" s="14" t="inlineStr">
        <is>
          <t>SEP-SP-01</t>
        </is>
      </c>
      <c r="J12" s="14" t="inlineStr"/>
      <c r="K12" s="14" t="inlineStr"/>
      <c r="L12" s="15" t="inlineStr">
        <is>
          <t>Exemplo proposital sem cadastro e sem entrada</t>
        </is>
      </c>
      <c r="M12" s="16">
        <f>IF(COUNTA($D12:$F12)=0,"",IF(OR($D12="",$E12="",$F12=""),"",$D12&amp;"|"&amp;$E12&amp;"|"&amp;$F12))</f>
        <v/>
      </c>
      <c r="N12" s="32">
        <f>IF(OR($B12="",$C12=""),"",$B12+$C12/100000)</f>
        <v/>
      </c>
      <c r="O12" s="16">
        <f>IF(COUNTA($A12:$L12)=0,"",IF(OR($A12="",$B12="",$C12="",$D12="",$E12="",$F12="",$G12="",$H12="",$I12=""),"Campos obrigatórios ausentes","OK"))</f>
        <v/>
      </c>
      <c r="P12" s="16">
        <f>IF($A12="","",IF($M12="","Identificação incompleta",IF(COUNTIF('Itens rastreáveis'!$E$2:$E$201,$M12)=0,"Identificador não cadastrado",IF(COUNTIF('Itens rastreáveis'!$E$2:$E$201,$M12)&gt;1,"Identificador duplicado no cadastro","OK"))))</f>
        <v/>
      </c>
      <c r="Q12" s="16">
        <f>IF($A12="","",IF(COUNTIF($A$2:$A$501,$A12)=1,"OK","ID do evento duplicado"))</f>
        <v/>
      </c>
      <c r="R12" s="16">
        <f>IF($A12="","",IF(OR($M12="",$N12=""),"Não verificável",IF($G12="RECEBIMENTO",IF(COUNTIFS($M$2:$M$501,$M12,$G$2:$G$501,"RECEBIMENTO")&gt;1,"Recebimento duplicado",IF($K12="","OK","Recebimento com evento anterior")),IF(COUNTIFS($M$2:$M$501,$M12,$G$2:$G$501,"RECEBIMENTO",$N$2:$N$501,"&lt;"&amp;$N12)&gt;0,"OK","Entrada anterior não localizada"))))</f>
        <v/>
      </c>
      <c r="S12" s="16">
        <f>IF($A12="","",IF(IFERROR(VLOOKUP($G12,Listas!$A$2:$C$9,2,FALSE),"Sim")="Sim",IF($J12="","Pedido obrigatório","OK"),"OK"))</f>
        <v/>
      </c>
      <c r="T12" s="16">
        <f>IF($A12="","",IF($G12="RECEBIMENTO",IF($K12="","OK","Revisar evento anterior"),IF($K12="","Evento anterior ausente",IF(COUNTIF($A$2:$A$501,$K12)=0,"Evento anterior inexistente",IF(COUNTIF($A$2:$A$501,$K12)&gt;1,"Evento anterior ambíguo",IF($K12=$A12,"Autorreferência",IF(COUNTIFS($A$2:$A$501,$K12,$M$2:$M$501,$M12)=0,"Anterior de outro identificador",IF(INDEX($N$2:$N$501,MATCH($K12,$A$2:$A$501,0))&gt;=$N12,"Ordem cronológica inválida",IF(INDEX($A$2:$A$501,MATCH($K12,$A$2:$A$501,0))=LOOKUP(2,1/(($M$2:$M$501=$M12)*($N$2:$N$501&lt;$N12)),$A$2:$A$501),"OK","Salto na cadeia")))))))))</f>
        <v/>
      </c>
      <c r="U12" s="16">
        <f>IF($A12="","",IF(OR($M12="",$N12=""),"Não",IF(COUNTIFS($M$2:$M$501,$M12,$N$2:$N$501,"&gt;"&amp;$N12)=0,IF(COUNTIFS($M$2:$M$501,$M12,$N$2:$N$501,$N12)=1,"Sim","Conflito"),"Não")))</f>
        <v/>
      </c>
      <c r="V12" s="16">
        <f>IF($A12="","",IF(OR($M12="",$N12=""),"",IF(COUNTIFS($M$2:$M$501,$M12,$G$2:$G$501,"RETORNO RECEBIDO",$N$2:$N$501,"&lt;="&amp;$N12)&gt;0,"Retorno","Fluxo normal")))</f>
        <v/>
      </c>
      <c r="W12" s="16">
        <f>IF($A12="","",IF($O12&lt;&gt;"OK",$O12,IF($Q12&lt;&gt;"OK",$Q12,IF($P12&lt;&gt;"OK",$P12,IF($R12&lt;&gt;"OK",$R12,IF($S12&lt;&gt;"OK",$S12,IF($T12&lt;&gt;"OK",$T12,IF($U12="Conflito","Conflito de ordem","OK"))))))))</f>
        <v/>
      </c>
      <c r="X12" s="16">
        <f>IF($A12="","",IF($W12="OK","OK","Pendente"))</f>
        <v/>
      </c>
    </row>
    <row r="13">
      <c r="A13" s="14" t="n"/>
      <c r="B13" s="31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5" t="n"/>
      <c r="M13" s="16">
        <f>IF(COUNTA($D13:$F13)=0,"",IF(OR($D13="",$E13="",$F13=""),"",$D13&amp;"|"&amp;$E13&amp;"|"&amp;$F13))</f>
        <v/>
      </c>
      <c r="N13" s="32">
        <f>IF(OR($B13="",$C13=""),"",$B13+$C13/100000)</f>
        <v/>
      </c>
      <c r="O13" s="16">
        <f>IF(COUNTA($A13:$L13)=0,"",IF(OR($A13="",$B13="",$C13="",$D13="",$E13="",$F13="",$G13="",$H13="",$I13=""),"Campos obrigatórios ausentes","OK"))</f>
        <v/>
      </c>
      <c r="P13" s="16">
        <f>IF($A13="","",IF($M13="","Identificação incompleta",IF(COUNTIF('Itens rastreáveis'!$E$2:$E$201,$M13)=0,"Identificador não cadastrado",IF(COUNTIF('Itens rastreáveis'!$E$2:$E$201,$M13)&gt;1,"Identificador duplicado no cadastro","OK"))))</f>
        <v/>
      </c>
      <c r="Q13" s="16">
        <f>IF($A13="","",IF(COUNTIF($A$2:$A$501,$A13)=1,"OK","ID do evento duplicado"))</f>
        <v/>
      </c>
      <c r="R13" s="16">
        <f>IF($A13="","",IF(OR($M13="",$N13=""),"Não verificável",IF($G13="RECEBIMENTO",IF(COUNTIFS($M$2:$M$501,$M13,$G$2:$G$501,"RECEBIMENTO")&gt;1,"Recebimento duplicado",IF($K13="","OK","Recebimento com evento anterior")),IF(COUNTIFS($M$2:$M$501,$M13,$G$2:$G$501,"RECEBIMENTO",$N$2:$N$501,"&lt;"&amp;$N13)&gt;0,"OK","Entrada anterior não localizada"))))</f>
        <v/>
      </c>
      <c r="S13" s="16">
        <f>IF($A13="","",IF(IFERROR(VLOOKUP($G13,Listas!$A$2:$C$9,2,FALSE),"Sim")="Sim",IF($J13="","Pedido obrigatório","OK"),"OK"))</f>
        <v/>
      </c>
      <c r="T13" s="16">
        <f>IF($A13="","",IF($G13="RECEBIMENTO",IF($K13="","OK","Revisar evento anterior"),IF($K13="","Evento anterior ausente",IF(COUNTIF($A$2:$A$501,$K13)=0,"Evento anterior inexistente",IF(COUNTIF($A$2:$A$501,$K13)&gt;1,"Evento anterior ambíguo",IF($K13=$A13,"Autorreferência",IF(COUNTIFS($A$2:$A$501,$K13,$M$2:$M$501,$M13)=0,"Anterior de outro identificador",IF(INDEX($N$2:$N$501,MATCH($K13,$A$2:$A$501,0))&gt;=$N13,"Ordem cronológica inválida",IF(INDEX($A$2:$A$501,MATCH($K13,$A$2:$A$501,0))=LOOKUP(2,1/(($M$2:$M$501=$M13)*($N$2:$N$501&lt;$N13)),$A$2:$A$501),"OK","Salto na cadeia")))))))))</f>
        <v/>
      </c>
      <c r="U13" s="16">
        <f>IF($A13="","",IF(OR($M13="",$N13=""),"Não",IF(COUNTIFS($M$2:$M$501,$M13,$N$2:$N$501,"&gt;"&amp;$N13)=0,IF(COUNTIFS($M$2:$M$501,$M13,$N$2:$N$501,$N13)=1,"Sim","Conflito"),"Não")))</f>
        <v/>
      </c>
      <c r="V13" s="16">
        <f>IF($A13="","",IF(OR($M13="",$N13=""),"",IF(COUNTIFS($M$2:$M$501,$M13,$G$2:$G$501,"RETORNO RECEBIDO",$N$2:$N$501,"&lt;="&amp;$N13)&gt;0,"Retorno","Fluxo normal")))</f>
        <v/>
      </c>
      <c r="W13" s="16">
        <f>IF($A13="","",IF($O13&lt;&gt;"OK",$O13,IF($Q13&lt;&gt;"OK",$Q13,IF($P13&lt;&gt;"OK",$P13,IF($R13&lt;&gt;"OK",$R13,IF($S13&lt;&gt;"OK",$S13,IF($T13&lt;&gt;"OK",$T13,IF($U13="Conflito","Conflito de ordem","OK"))))))))</f>
        <v/>
      </c>
      <c r="X13" s="16">
        <f>IF($A13="","",IF($W13="OK","OK","Pendente"))</f>
        <v/>
      </c>
    </row>
    <row r="14">
      <c r="A14" s="14" t="n"/>
      <c r="B14" s="31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5" t="n"/>
      <c r="M14" s="16">
        <f>IF(COUNTA($D14:$F14)=0,"",IF(OR($D14="",$E14="",$F14=""),"",$D14&amp;"|"&amp;$E14&amp;"|"&amp;$F14))</f>
        <v/>
      </c>
      <c r="N14" s="32">
        <f>IF(OR($B14="",$C14=""),"",$B14+$C14/100000)</f>
        <v/>
      </c>
      <c r="O14" s="16">
        <f>IF(COUNTA($A14:$L14)=0,"",IF(OR($A14="",$B14="",$C14="",$D14="",$E14="",$F14="",$G14="",$H14="",$I14=""),"Campos obrigatórios ausentes","OK"))</f>
        <v/>
      </c>
      <c r="P14" s="16">
        <f>IF($A14="","",IF($M14="","Identificação incompleta",IF(COUNTIF('Itens rastreáveis'!$E$2:$E$201,$M14)=0,"Identificador não cadastrado",IF(COUNTIF('Itens rastreáveis'!$E$2:$E$201,$M14)&gt;1,"Identificador duplicado no cadastro","OK"))))</f>
        <v/>
      </c>
      <c r="Q14" s="16">
        <f>IF($A14="","",IF(COUNTIF($A$2:$A$501,$A14)=1,"OK","ID do evento duplicado"))</f>
        <v/>
      </c>
      <c r="R14" s="16">
        <f>IF($A14="","",IF(OR($M14="",$N14=""),"Não verificável",IF($G14="RECEBIMENTO",IF(COUNTIFS($M$2:$M$501,$M14,$G$2:$G$501,"RECEBIMENTO")&gt;1,"Recebimento duplicado",IF($K14="","OK","Recebimento com evento anterior")),IF(COUNTIFS($M$2:$M$501,$M14,$G$2:$G$501,"RECEBIMENTO",$N$2:$N$501,"&lt;"&amp;$N14)&gt;0,"OK","Entrada anterior não localizada"))))</f>
        <v/>
      </c>
      <c r="S14" s="16">
        <f>IF($A14="","",IF(IFERROR(VLOOKUP($G14,Listas!$A$2:$C$9,2,FALSE),"Sim")="Sim",IF($J14="","Pedido obrigatório","OK"),"OK"))</f>
        <v/>
      </c>
      <c r="T14" s="16">
        <f>IF($A14="","",IF($G14="RECEBIMENTO",IF($K14="","OK","Revisar evento anterior"),IF($K14="","Evento anterior ausente",IF(COUNTIF($A$2:$A$501,$K14)=0,"Evento anterior inexistente",IF(COUNTIF($A$2:$A$501,$K14)&gt;1,"Evento anterior ambíguo",IF($K14=$A14,"Autorreferência",IF(COUNTIFS($A$2:$A$501,$K14,$M$2:$M$501,$M14)=0,"Anterior de outro identificador",IF(INDEX($N$2:$N$501,MATCH($K14,$A$2:$A$501,0))&gt;=$N14,"Ordem cronológica inválida",IF(INDEX($A$2:$A$501,MATCH($K14,$A$2:$A$501,0))=LOOKUP(2,1/(($M$2:$M$501=$M14)*($N$2:$N$501&lt;$N14)),$A$2:$A$501),"OK","Salto na cadeia")))))))))</f>
        <v/>
      </c>
      <c r="U14" s="16">
        <f>IF($A14="","",IF(OR($M14="",$N14=""),"Não",IF(COUNTIFS($M$2:$M$501,$M14,$N$2:$N$501,"&gt;"&amp;$N14)=0,IF(COUNTIFS($M$2:$M$501,$M14,$N$2:$N$501,$N14)=1,"Sim","Conflito"),"Não")))</f>
        <v/>
      </c>
      <c r="V14" s="16">
        <f>IF($A14="","",IF(OR($M14="",$N14=""),"",IF(COUNTIFS($M$2:$M$501,$M14,$G$2:$G$501,"RETORNO RECEBIDO",$N$2:$N$501,"&lt;="&amp;$N14)&gt;0,"Retorno","Fluxo normal")))</f>
        <v/>
      </c>
      <c r="W14" s="16">
        <f>IF($A14="","",IF($O14&lt;&gt;"OK",$O14,IF($Q14&lt;&gt;"OK",$Q14,IF($P14&lt;&gt;"OK",$P14,IF($R14&lt;&gt;"OK",$R14,IF($S14&lt;&gt;"OK",$S14,IF($T14&lt;&gt;"OK",$T14,IF($U14="Conflito","Conflito de ordem","OK"))))))))</f>
        <v/>
      </c>
      <c r="X14" s="16">
        <f>IF($A14="","",IF($W14="OK","OK","Pendente"))</f>
        <v/>
      </c>
    </row>
    <row r="15">
      <c r="A15" s="14" t="n"/>
      <c r="B15" s="31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5" t="n"/>
      <c r="M15" s="16">
        <f>IF(COUNTA($D15:$F15)=0,"",IF(OR($D15="",$E15="",$F15=""),"",$D15&amp;"|"&amp;$E15&amp;"|"&amp;$F15))</f>
        <v/>
      </c>
      <c r="N15" s="32">
        <f>IF(OR($B15="",$C15=""),"",$B15+$C15/100000)</f>
        <v/>
      </c>
      <c r="O15" s="16">
        <f>IF(COUNTA($A15:$L15)=0,"",IF(OR($A15="",$B15="",$C15="",$D15="",$E15="",$F15="",$G15="",$H15="",$I15=""),"Campos obrigatórios ausentes","OK"))</f>
        <v/>
      </c>
      <c r="P15" s="16">
        <f>IF($A15="","",IF($M15="","Identificação incompleta",IF(COUNTIF('Itens rastreáveis'!$E$2:$E$201,$M15)=0,"Identificador não cadastrado",IF(COUNTIF('Itens rastreáveis'!$E$2:$E$201,$M15)&gt;1,"Identificador duplicado no cadastro","OK"))))</f>
        <v/>
      </c>
      <c r="Q15" s="16">
        <f>IF($A15="","",IF(COUNTIF($A$2:$A$501,$A15)=1,"OK","ID do evento duplicado"))</f>
        <v/>
      </c>
      <c r="R15" s="16">
        <f>IF($A15="","",IF(OR($M15="",$N15=""),"Não verificável",IF($G15="RECEBIMENTO",IF(COUNTIFS($M$2:$M$501,$M15,$G$2:$G$501,"RECEBIMENTO")&gt;1,"Recebimento duplicado",IF($K15="","OK","Recebimento com evento anterior")),IF(COUNTIFS($M$2:$M$501,$M15,$G$2:$G$501,"RECEBIMENTO",$N$2:$N$501,"&lt;"&amp;$N15)&gt;0,"OK","Entrada anterior não localizada"))))</f>
        <v/>
      </c>
      <c r="S15" s="16">
        <f>IF($A15="","",IF(IFERROR(VLOOKUP($G15,Listas!$A$2:$C$9,2,FALSE),"Sim")="Sim",IF($J15="","Pedido obrigatório","OK"),"OK"))</f>
        <v/>
      </c>
      <c r="T15" s="16">
        <f>IF($A15="","",IF($G15="RECEBIMENTO",IF($K15="","OK","Revisar evento anterior"),IF($K15="","Evento anterior ausente",IF(COUNTIF($A$2:$A$501,$K15)=0,"Evento anterior inexistente",IF(COUNTIF($A$2:$A$501,$K15)&gt;1,"Evento anterior ambíguo",IF($K15=$A15,"Autorreferência",IF(COUNTIFS($A$2:$A$501,$K15,$M$2:$M$501,$M15)=0,"Anterior de outro identificador",IF(INDEX($N$2:$N$501,MATCH($K15,$A$2:$A$501,0))&gt;=$N15,"Ordem cronológica inválida",IF(INDEX($A$2:$A$501,MATCH($K15,$A$2:$A$501,0))=LOOKUP(2,1/(($M$2:$M$501=$M15)*($N$2:$N$501&lt;$N15)),$A$2:$A$501),"OK","Salto na cadeia")))))))))</f>
        <v/>
      </c>
      <c r="U15" s="16">
        <f>IF($A15="","",IF(OR($M15="",$N15=""),"Não",IF(COUNTIFS($M$2:$M$501,$M15,$N$2:$N$501,"&gt;"&amp;$N15)=0,IF(COUNTIFS($M$2:$M$501,$M15,$N$2:$N$501,$N15)=1,"Sim","Conflito"),"Não")))</f>
        <v/>
      </c>
      <c r="V15" s="16">
        <f>IF($A15="","",IF(OR($M15="",$N15=""),"",IF(COUNTIFS($M$2:$M$501,$M15,$G$2:$G$501,"RETORNO RECEBIDO",$N$2:$N$501,"&lt;="&amp;$N15)&gt;0,"Retorno","Fluxo normal")))</f>
        <v/>
      </c>
      <c r="W15" s="16">
        <f>IF($A15="","",IF($O15&lt;&gt;"OK",$O15,IF($Q15&lt;&gt;"OK",$Q15,IF($P15&lt;&gt;"OK",$P15,IF($R15&lt;&gt;"OK",$R15,IF($S15&lt;&gt;"OK",$S15,IF($T15&lt;&gt;"OK",$T15,IF($U15="Conflito","Conflito de ordem","OK"))))))))</f>
        <v/>
      </c>
      <c r="X15" s="16">
        <f>IF($A15="","",IF($W15="OK","OK","Pendente"))</f>
        <v/>
      </c>
    </row>
    <row r="16">
      <c r="A16" s="14" t="n"/>
      <c r="B16" s="31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5" t="n"/>
      <c r="M16" s="16">
        <f>IF(COUNTA($D16:$F16)=0,"",IF(OR($D16="",$E16="",$F16=""),"",$D16&amp;"|"&amp;$E16&amp;"|"&amp;$F16))</f>
        <v/>
      </c>
      <c r="N16" s="32">
        <f>IF(OR($B16="",$C16=""),"",$B16+$C16/100000)</f>
        <v/>
      </c>
      <c r="O16" s="16">
        <f>IF(COUNTA($A16:$L16)=0,"",IF(OR($A16="",$B16="",$C16="",$D16="",$E16="",$F16="",$G16="",$H16="",$I16=""),"Campos obrigatórios ausentes","OK"))</f>
        <v/>
      </c>
      <c r="P16" s="16">
        <f>IF($A16="","",IF($M16="","Identificação incompleta",IF(COUNTIF('Itens rastreáveis'!$E$2:$E$201,$M16)=0,"Identificador não cadastrado",IF(COUNTIF('Itens rastreáveis'!$E$2:$E$201,$M16)&gt;1,"Identificador duplicado no cadastro","OK"))))</f>
        <v/>
      </c>
      <c r="Q16" s="16">
        <f>IF($A16="","",IF(COUNTIF($A$2:$A$501,$A16)=1,"OK","ID do evento duplicado"))</f>
        <v/>
      </c>
      <c r="R16" s="16">
        <f>IF($A16="","",IF(OR($M16="",$N16=""),"Não verificável",IF($G16="RECEBIMENTO",IF(COUNTIFS($M$2:$M$501,$M16,$G$2:$G$501,"RECEBIMENTO")&gt;1,"Recebimento duplicado",IF($K16="","OK","Recebimento com evento anterior")),IF(COUNTIFS($M$2:$M$501,$M16,$G$2:$G$501,"RECEBIMENTO",$N$2:$N$501,"&lt;"&amp;$N16)&gt;0,"OK","Entrada anterior não localizada"))))</f>
        <v/>
      </c>
      <c r="S16" s="16">
        <f>IF($A16="","",IF(IFERROR(VLOOKUP($G16,Listas!$A$2:$C$9,2,FALSE),"Sim")="Sim",IF($J16="","Pedido obrigatório","OK"),"OK"))</f>
        <v/>
      </c>
      <c r="T16" s="16">
        <f>IF($A16="","",IF($G16="RECEBIMENTO",IF($K16="","OK","Revisar evento anterior"),IF($K16="","Evento anterior ausente",IF(COUNTIF($A$2:$A$501,$K16)=0,"Evento anterior inexistente",IF(COUNTIF($A$2:$A$501,$K16)&gt;1,"Evento anterior ambíguo",IF($K16=$A16,"Autorreferência",IF(COUNTIFS($A$2:$A$501,$K16,$M$2:$M$501,$M16)=0,"Anterior de outro identificador",IF(INDEX($N$2:$N$501,MATCH($K16,$A$2:$A$501,0))&gt;=$N16,"Ordem cronológica inválida",IF(INDEX($A$2:$A$501,MATCH($K16,$A$2:$A$501,0))=LOOKUP(2,1/(($M$2:$M$501=$M16)*($N$2:$N$501&lt;$N16)),$A$2:$A$501),"OK","Salto na cadeia")))))))))</f>
        <v/>
      </c>
      <c r="U16" s="16">
        <f>IF($A16="","",IF(OR($M16="",$N16=""),"Não",IF(COUNTIFS($M$2:$M$501,$M16,$N$2:$N$501,"&gt;"&amp;$N16)=0,IF(COUNTIFS($M$2:$M$501,$M16,$N$2:$N$501,$N16)=1,"Sim","Conflito"),"Não")))</f>
        <v/>
      </c>
      <c r="V16" s="16">
        <f>IF($A16="","",IF(OR($M16="",$N16=""),"",IF(COUNTIFS($M$2:$M$501,$M16,$G$2:$G$501,"RETORNO RECEBIDO",$N$2:$N$501,"&lt;="&amp;$N16)&gt;0,"Retorno","Fluxo normal")))</f>
        <v/>
      </c>
      <c r="W16" s="16">
        <f>IF($A16="","",IF($O16&lt;&gt;"OK",$O16,IF($Q16&lt;&gt;"OK",$Q16,IF($P16&lt;&gt;"OK",$P16,IF($R16&lt;&gt;"OK",$R16,IF($S16&lt;&gt;"OK",$S16,IF($T16&lt;&gt;"OK",$T16,IF($U16="Conflito","Conflito de ordem","OK"))))))))</f>
        <v/>
      </c>
      <c r="X16" s="16">
        <f>IF($A16="","",IF($W16="OK","OK","Pendente"))</f>
        <v/>
      </c>
    </row>
    <row r="17">
      <c r="A17" s="14" t="n"/>
      <c r="B17" s="31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5" t="n"/>
      <c r="M17" s="16">
        <f>IF(COUNTA($D17:$F17)=0,"",IF(OR($D17="",$E17="",$F17=""),"",$D17&amp;"|"&amp;$E17&amp;"|"&amp;$F17))</f>
        <v/>
      </c>
      <c r="N17" s="32">
        <f>IF(OR($B17="",$C17=""),"",$B17+$C17/100000)</f>
        <v/>
      </c>
      <c r="O17" s="16">
        <f>IF(COUNTA($A17:$L17)=0,"",IF(OR($A17="",$B17="",$C17="",$D17="",$E17="",$F17="",$G17="",$H17="",$I17=""),"Campos obrigatórios ausentes","OK"))</f>
        <v/>
      </c>
      <c r="P17" s="16">
        <f>IF($A17="","",IF($M17="","Identificação incompleta",IF(COUNTIF('Itens rastreáveis'!$E$2:$E$201,$M17)=0,"Identificador não cadastrado",IF(COUNTIF('Itens rastreáveis'!$E$2:$E$201,$M17)&gt;1,"Identificador duplicado no cadastro","OK"))))</f>
        <v/>
      </c>
      <c r="Q17" s="16">
        <f>IF($A17="","",IF(COUNTIF($A$2:$A$501,$A17)=1,"OK","ID do evento duplicado"))</f>
        <v/>
      </c>
      <c r="R17" s="16">
        <f>IF($A17="","",IF(OR($M17="",$N17=""),"Não verificável",IF($G17="RECEBIMENTO",IF(COUNTIFS($M$2:$M$501,$M17,$G$2:$G$501,"RECEBIMENTO")&gt;1,"Recebimento duplicado",IF($K17="","OK","Recebimento com evento anterior")),IF(COUNTIFS($M$2:$M$501,$M17,$G$2:$G$501,"RECEBIMENTO",$N$2:$N$501,"&lt;"&amp;$N17)&gt;0,"OK","Entrada anterior não localizada"))))</f>
        <v/>
      </c>
      <c r="S17" s="16">
        <f>IF($A17="","",IF(IFERROR(VLOOKUP($G17,Listas!$A$2:$C$9,2,FALSE),"Sim")="Sim",IF($J17="","Pedido obrigatório","OK"),"OK"))</f>
        <v/>
      </c>
      <c r="T17" s="16">
        <f>IF($A17="","",IF($G17="RECEBIMENTO",IF($K17="","OK","Revisar evento anterior"),IF($K17="","Evento anterior ausente",IF(COUNTIF($A$2:$A$501,$K17)=0,"Evento anterior inexistente",IF(COUNTIF($A$2:$A$501,$K17)&gt;1,"Evento anterior ambíguo",IF($K17=$A17,"Autorreferência",IF(COUNTIFS($A$2:$A$501,$K17,$M$2:$M$501,$M17)=0,"Anterior de outro identificador",IF(INDEX($N$2:$N$501,MATCH($K17,$A$2:$A$501,0))&gt;=$N17,"Ordem cronológica inválida",IF(INDEX($A$2:$A$501,MATCH($K17,$A$2:$A$501,0))=LOOKUP(2,1/(($M$2:$M$501=$M17)*($N$2:$N$501&lt;$N17)),$A$2:$A$501),"OK","Salto na cadeia")))))))))</f>
        <v/>
      </c>
      <c r="U17" s="16">
        <f>IF($A17="","",IF(OR($M17="",$N17=""),"Não",IF(COUNTIFS($M$2:$M$501,$M17,$N$2:$N$501,"&gt;"&amp;$N17)=0,IF(COUNTIFS($M$2:$M$501,$M17,$N$2:$N$501,$N17)=1,"Sim","Conflito"),"Não")))</f>
        <v/>
      </c>
      <c r="V17" s="16">
        <f>IF($A17="","",IF(OR($M17="",$N17=""),"",IF(COUNTIFS($M$2:$M$501,$M17,$G$2:$G$501,"RETORNO RECEBIDO",$N$2:$N$501,"&lt;="&amp;$N17)&gt;0,"Retorno","Fluxo normal")))</f>
        <v/>
      </c>
      <c r="W17" s="16">
        <f>IF($A17="","",IF($O17&lt;&gt;"OK",$O17,IF($Q17&lt;&gt;"OK",$Q17,IF($P17&lt;&gt;"OK",$P17,IF($R17&lt;&gt;"OK",$R17,IF($S17&lt;&gt;"OK",$S17,IF($T17&lt;&gt;"OK",$T17,IF($U17="Conflito","Conflito de ordem","OK"))))))))</f>
        <v/>
      </c>
      <c r="X17" s="16">
        <f>IF($A17="","",IF($W17="OK","OK","Pendente"))</f>
        <v/>
      </c>
    </row>
    <row r="18">
      <c r="A18" s="14" t="n"/>
      <c r="B18" s="31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5" t="n"/>
      <c r="M18" s="16">
        <f>IF(COUNTA($D18:$F18)=0,"",IF(OR($D18="",$E18="",$F18=""),"",$D18&amp;"|"&amp;$E18&amp;"|"&amp;$F18))</f>
        <v/>
      </c>
      <c r="N18" s="32">
        <f>IF(OR($B18="",$C18=""),"",$B18+$C18/100000)</f>
        <v/>
      </c>
      <c r="O18" s="16">
        <f>IF(COUNTA($A18:$L18)=0,"",IF(OR($A18="",$B18="",$C18="",$D18="",$E18="",$F18="",$G18="",$H18="",$I18=""),"Campos obrigatórios ausentes","OK"))</f>
        <v/>
      </c>
      <c r="P18" s="16">
        <f>IF($A18="","",IF($M18="","Identificação incompleta",IF(COUNTIF('Itens rastreáveis'!$E$2:$E$201,$M18)=0,"Identificador não cadastrado",IF(COUNTIF('Itens rastreáveis'!$E$2:$E$201,$M18)&gt;1,"Identificador duplicado no cadastro","OK"))))</f>
        <v/>
      </c>
      <c r="Q18" s="16">
        <f>IF($A18="","",IF(COUNTIF($A$2:$A$501,$A18)=1,"OK","ID do evento duplicado"))</f>
        <v/>
      </c>
      <c r="R18" s="16">
        <f>IF($A18="","",IF(OR($M18="",$N18=""),"Não verificável",IF($G18="RECEBIMENTO",IF(COUNTIFS($M$2:$M$501,$M18,$G$2:$G$501,"RECEBIMENTO")&gt;1,"Recebimento duplicado",IF($K18="","OK","Recebimento com evento anterior")),IF(COUNTIFS($M$2:$M$501,$M18,$G$2:$G$501,"RECEBIMENTO",$N$2:$N$501,"&lt;"&amp;$N18)&gt;0,"OK","Entrada anterior não localizada"))))</f>
        <v/>
      </c>
      <c r="S18" s="16">
        <f>IF($A18="","",IF(IFERROR(VLOOKUP($G18,Listas!$A$2:$C$9,2,FALSE),"Sim")="Sim",IF($J18="","Pedido obrigatório","OK"),"OK"))</f>
        <v/>
      </c>
      <c r="T18" s="16">
        <f>IF($A18="","",IF($G18="RECEBIMENTO",IF($K18="","OK","Revisar evento anterior"),IF($K18="","Evento anterior ausente",IF(COUNTIF($A$2:$A$501,$K18)=0,"Evento anterior inexistente",IF(COUNTIF($A$2:$A$501,$K18)&gt;1,"Evento anterior ambíguo",IF($K18=$A18,"Autorreferência",IF(COUNTIFS($A$2:$A$501,$K18,$M$2:$M$501,$M18)=0,"Anterior de outro identificador",IF(INDEX($N$2:$N$501,MATCH($K18,$A$2:$A$501,0))&gt;=$N18,"Ordem cronológica inválida",IF(INDEX($A$2:$A$501,MATCH($K18,$A$2:$A$501,0))=LOOKUP(2,1/(($M$2:$M$501=$M18)*($N$2:$N$501&lt;$N18)),$A$2:$A$501),"OK","Salto na cadeia")))))))))</f>
        <v/>
      </c>
      <c r="U18" s="16">
        <f>IF($A18="","",IF(OR($M18="",$N18=""),"Não",IF(COUNTIFS($M$2:$M$501,$M18,$N$2:$N$501,"&gt;"&amp;$N18)=0,IF(COUNTIFS($M$2:$M$501,$M18,$N$2:$N$501,$N18)=1,"Sim","Conflito"),"Não")))</f>
        <v/>
      </c>
      <c r="V18" s="16">
        <f>IF($A18="","",IF(OR($M18="",$N18=""),"",IF(COUNTIFS($M$2:$M$501,$M18,$G$2:$G$501,"RETORNO RECEBIDO",$N$2:$N$501,"&lt;="&amp;$N18)&gt;0,"Retorno","Fluxo normal")))</f>
        <v/>
      </c>
      <c r="W18" s="16">
        <f>IF($A18="","",IF($O18&lt;&gt;"OK",$O18,IF($Q18&lt;&gt;"OK",$Q18,IF($P18&lt;&gt;"OK",$P18,IF($R18&lt;&gt;"OK",$R18,IF($S18&lt;&gt;"OK",$S18,IF($T18&lt;&gt;"OK",$T18,IF($U18="Conflito","Conflito de ordem","OK"))))))))</f>
        <v/>
      </c>
      <c r="X18" s="16">
        <f>IF($A18="","",IF($W18="OK","OK","Pendente"))</f>
        <v/>
      </c>
    </row>
    <row r="19">
      <c r="A19" s="14" t="n"/>
      <c r="B19" s="31" t="n"/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5" t="n"/>
      <c r="M19" s="16">
        <f>IF(COUNTA($D19:$F19)=0,"",IF(OR($D19="",$E19="",$F19=""),"",$D19&amp;"|"&amp;$E19&amp;"|"&amp;$F19))</f>
        <v/>
      </c>
      <c r="N19" s="32">
        <f>IF(OR($B19="",$C19=""),"",$B19+$C19/100000)</f>
        <v/>
      </c>
      <c r="O19" s="16">
        <f>IF(COUNTA($A19:$L19)=0,"",IF(OR($A19="",$B19="",$C19="",$D19="",$E19="",$F19="",$G19="",$H19="",$I19=""),"Campos obrigatórios ausentes","OK"))</f>
        <v/>
      </c>
      <c r="P19" s="16">
        <f>IF($A19="","",IF($M19="","Identificação incompleta",IF(COUNTIF('Itens rastreáveis'!$E$2:$E$201,$M19)=0,"Identificador não cadastrado",IF(COUNTIF('Itens rastreáveis'!$E$2:$E$201,$M19)&gt;1,"Identificador duplicado no cadastro","OK"))))</f>
        <v/>
      </c>
      <c r="Q19" s="16">
        <f>IF($A19="","",IF(COUNTIF($A$2:$A$501,$A19)=1,"OK","ID do evento duplicado"))</f>
        <v/>
      </c>
      <c r="R19" s="16">
        <f>IF($A19="","",IF(OR($M19="",$N19=""),"Não verificável",IF($G19="RECEBIMENTO",IF(COUNTIFS($M$2:$M$501,$M19,$G$2:$G$501,"RECEBIMENTO")&gt;1,"Recebimento duplicado",IF($K19="","OK","Recebimento com evento anterior")),IF(COUNTIFS($M$2:$M$501,$M19,$G$2:$G$501,"RECEBIMENTO",$N$2:$N$501,"&lt;"&amp;$N19)&gt;0,"OK","Entrada anterior não localizada"))))</f>
        <v/>
      </c>
      <c r="S19" s="16">
        <f>IF($A19="","",IF(IFERROR(VLOOKUP($G19,Listas!$A$2:$C$9,2,FALSE),"Sim")="Sim",IF($J19="","Pedido obrigatório","OK"),"OK"))</f>
        <v/>
      </c>
      <c r="T19" s="16">
        <f>IF($A19="","",IF($G19="RECEBIMENTO",IF($K19="","OK","Revisar evento anterior"),IF($K19="","Evento anterior ausente",IF(COUNTIF($A$2:$A$501,$K19)=0,"Evento anterior inexistente",IF(COUNTIF($A$2:$A$501,$K19)&gt;1,"Evento anterior ambíguo",IF($K19=$A19,"Autorreferência",IF(COUNTIFS($A$2:$A$501,$K19,$M$2:$M$501,$M19)=0,"Anterior de outro identificador",IF(INDEX($N$2:$N$501,MATCH($K19,$A$2:$A$501,0))&gt;=$N19,"Ordem cronológica inválida",IF(INDEX($A$2:$A$501,MATCH($K19,$A$2:$A$501,0))=LOOKUP(2,1/(($M$2:$M$501=$M19)*($N$2:$N$501&lt;$N19)),$A$2:$A$501),"OK","Salto na cadeia")))))))))</f>
        <v/>
      </c>
      <c r="U19" s="16">
        <f>IF($A19="","",IF(OR($M19="",$N19=""),"Não",IF(COUNTIFS($M$2:$M$501,$M19,$N$2:$N$501,"&gt;"&amp;$N19)=0,IF(COUNTIFS($M$2:$M$501,$M19,$N$2:$N$501,$N19)=1,"Sim","Conflito"),"Não")))</f>
        <v/>
      </c>
      <c r="V19" s="16">
        <f>IF($A19="","",IF(OR($M19="",$N19=""),"",IF(COUNTIFS($M$2:$M$501,$M19,$G$2:$G$501,"RETORNO RECEBIDO",$N$2:$N$501,"&lt;="&amp;$N19)&gt;0,"Retorno","Fluxo normal")))</f>
        <v/>
      </c>
      <c r="W19" s="16">
        <f>IF($A19="","",IF($O19&lt;&gt;"OK",$O19,IF($Q19&lt;&gt;"OK",$Q19,IF($P19&lt;&gt;"OK",$P19,IF($R19&lt;&gt;"OK",$R19,IF($S19&lt;&gt;"OK",$S19,IF($T19&lt;&gt;"OK",$T19,IF($U19="Conflito","Conflito de ordem","OK"))))))))</f>
        <v/>
      </c>
      <c r="X19" s="16">
        <f>IF($A19="","",IF($W19="OK","OK","Pendente"))</f>
        <v/>
      </c>
    </row>
    <row r="20">
      <c r="A20" s="14" t="n"/>
      <c r="B20" s="31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5" t="n"/>
      <c r="M20" s="16">
        <f>IF(COUNTA($D20:$F20)=0,"",IF(OR($D20="",$E20="",$F20=""),"",$D20&amp;"|"&amp;$E20&amp;"|"&amp;$F20))</f>
        <v/>
      </c>
      <c r="N20" s="32">
        <f>IF(OR($B20="",$C20=""),"",$B20+$C20/100000)</f>
        <v/>
      </c>
      <c r="O20" s="16">
        <f>IF(COUNTA($A20:$L20)=0,"",IF(OR($A20="",$B20="",$C20="",$D20="",$E20="",$F20="",$G20="",$H20="",$I20=""),"Campos obrigatórios ausentes","OK"))</f>
        <v/>
      </c>
      <c r="P20" s="16">
        <f>IF($A20="","",IF($M20="","Identificação incompleta",IF(COUNTIF('Itens rastreáveis'!$E$2:$E$201,$M20)=0,"Identificador não cadastrado",IF(COUNTIF('Itens rastreáveis'!$E$2:$E$201,$M20)&gt;1,"Identificador duplicado no cadastro","OK"))))</f>
        <v/>
      </c>
      <c r="Q20" s="16">
        <f>IF($A20="","",IF(COUNTIF($A$2:$A$501,$A20)=1,"OK","ID do evento duplicado"))</f>
        <v/>
      </c>
      <c r="R20" s="16">
        <f>IF($A20="","",IF(OR($M20="",$N20=""),"Não verificável",IF($G20="RECEBIMENTO",IF(COUNTIFS($M$2:$M$501,$M20,$G$2:$G$501,"RECEBIMENTO")&gt;1,"Recebimento duplicado",IF($K20="","OK","Recebimento com evento anterior")),IF(COUNTIFS($M$2:$M$501,$M20,$G$2:$G$501,"RECEBIMENTO",$N$2:$N$501,"&lt;"&amp;$N20)&gt;0,"OK","Entrada anterior não localizada"))))</f>
        <v/>
      </c>
      <c r="S20" s="16">
        <f>IF($A20="","",IF(IFERROR(VLOOKUP($G20,Listas!$A$2:$C$9,2,FALSE),"Sim")="Sim",IF($J20="","Pedido obrigatório","OK"),"OK"))</f>
        <v/>
      </c>
      <c r="T20" s="16">
        <f>IF($A20="","",IF($G20="RECEBIMENTO",IF($K20="","OK","Revisar evento anterior"),IF($K20="","Evento anterior ausente",IF(COUNTIF($A$2:$A$501,$K20)=0,"Evento anterior inexistente",IF(COUNTIF($A$2:$A$501,$K20)&gt;1,"Evento anterior ambíguo",IF($K20=$A20,"Autorreferência",IF(COUNTIFS($A$2:$A$501,$K20,$M$2:$M$501,$M20)=0,"Anterior de outro identificador",IF(INDEX($N$2:$N$501,MATCH($K20,$A$2:$A$501,0))&gt;=$N20,"Ordem cronológica inválida",IF(INDEX($A$2:$A$501,MATCH($K20,$A$2:$A$501,0))=LOOKUP(2,1/(($M$2:$M$501=$M20)*($N$2:$N$501&lt;$N20)),$A$2:$A$501),"OK","Salto na cadeia")))))))))</f>
        <v/>
      </c>
      <c r="U20" s="16">
        <f>IF($A20="","",IF(OR($M20="",$N20=""),"Não",IF(COUNTIFS($M$2:$M$501,$M20,$N$2:$N$501,"&gt;"&amp;$N20)=0,IF(COUNTIFS($M$2:$M$501,$M20,$N$2:$N$501,$N20)=1,"Sim","Conflito"),"Não")))</f>
        <v/>
      </c>
      <c r="V20" s="16">
        <f>IF($A20="","",IF(OR($M20="",$N20=""),"",IF(COUNTIFS($M$2:$M$501,$M20,$G$2:$G$501,"RETORNO RECEBIDO",$N$2:$N$501,"&lt;="&amp;$N20)&gt;0,"Retorno","Fluxo normal")))</f>
        <v/>
      </c>
      <c r="W20" s="16">
        <f>IF($A20="","",IF($O20&lt;&gt;"OK",$O20,IF($Q20&lt;&gt;"OK",$Q20,IF($P20&lt;&gt;"OK",$P20,IF($R20&lt;&gt;"OK",$R20,IF($S20&lt;&gt;"OK",$S20,IF($T20&lt;&gt;"OK",$T20,IF($U20="Conflito","Conflito de ordem","OK"))))))))</f>
        <v/>
      </c>
      <c r="X20" s="16">
        <f>IF($A20="","",IF($W20="OK","OK","Pendente"))</f>
        <v/>
      </c>
    </row>
    <row r="21">
      <c r="A21" s="14" t="n"/>
      <c r="B21" s="31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5" t="n"/>
      <c r="M21" s="16">
        <f>IF(COUNTA($D21:$F21)=0,"",IF(OR($D21="",$E21="",$F21=""),"",$D21&amp;"|"&amp;$E21&amp;"|"&amp;$F21))</f>
        <v/>
      </c>
      <c r="N21" s="32">
        <f>IF(OR($B21="",$C21=""),"",$B21+$C21/100000)</f>
        <v/>
      </c>
      <c r="O21" s="16">
        <f>IF(COUNTA($A21:$L21)=0,"",IF(OR($A21="",$B21="",$C21="",$D21="",$E21="",$F21="",$G21="",$H21="",$I21=""),"Campos obrigatórios ausentes","OK"))</f>
        <v/>
      </c>
      <c r="P21" s="16">
        <f>IF($A21="","",IF($M21="","Identificação incompleta",IF(COUNTIF('Itens rastreáveis'!$E$2:$E$201,$M21)=0,"Identificador não cadastrado",IF(COUNTIF('Itens rastreáveis'!$E$2:$E$201,$M21)&gt;1,"Identificador duplicado no cadastro","OK"))))</f>
        <v/>
      </c>
      <c r="Q21" s="16">
        <f>IF($A21="","",IF(COUNTIF($A$2:$A$501,$A21)=1,"OK","ID do evento duplicado"))</f>
        <v/>
      </c>
      <c r="R21" s="16">
        <f>IF($A21="","",IF(OR($M21="",$N21=""),"Não verificável",IF($G21="RECEBIMENTO",IF(COUNTIFS($M$2:$M$501,$M21,$G$2:$G$501,"RECEBIMENTO")&gt;1,"Recebimento duplicado",IF($K21="","OK","Recebimento com evento anterior")),IF(COUNTIFS($M$2:$M$501,$M21,$G$2:$G$501,"RECEBIMENTO",$N$2:$N$501,"&lt;"&amp;$N21)&gt;0,"OK","Entrada anterior não localizada"))))</f>
        <v/>
      </c>
      <c r="S21" s="16">
        <f>IF($A21="","",IF(IFERROR(VLOOKUP($G21,Listas!$A$2:$C$9,2,FALSE),"Sim")="Sim",IF($J21="","Pedido obrigatório","OK"),"OK"))</f>
        <v/>
      </c>
      <c r="T21" s="16">
        <f>IF($A21="","",IF($G21="RECEBIMENTO",IF($K21="","OK","Revisar evento anterior"),IF($K21="","Evento anterior ausente",IF(COUNTIF($A$2:$A$501,$K21)=0,"Evento anterior inexistente",IF(COUNTIF($A$2:$A$501,$K21)&gt;1,"Evento anterior ambíguo",IF($K21=$A21,"Autorreferência",IF(COUNTIFS($A$2:$A$501,$K21,$M$2:$M$501,$M21)=0,"Anterior de outro identificador",IF(INDEX($N$2:$N$501,MATCH($K21,$A$2:$A$501,0))&gt;=$N21,"Ordem cronológica inválida",IF(INDEX($A$2:$A$501,MATCH($K21,$A$2:$A$501,0))=LOOKUP(2,1/(($M$2:$M$501=$M21)*($N$2:$N$501&lt;$N21)),$A$2:$A$501),"OK","Salto na cadeia")))))))))</f>
        <v/>
      </c>
      <c r="U21" s="16">
        <f>IF($A21="","",IF(OR($M21="",$N21=""),"Não",IF(COUNTIFS($M$2:$M$501,$M21,$N$2:$N$501,"&gt;"&amp;$N21)=0,IF(COUNTIFS($M$2:$M$501,$M21,$N$2:$N$501,$N21)=1,"Sim","Conflito"),"Não")))</f>
        <v/>
      </c>
      <c r="V21" s="16">
        <f>IF($A21="","",IF(OR($M21="",$N21=""),"",IF(COUNTIFS($M$2:$M$501,$M21,$G$2:$G$501,"RETORNO RECEBIDO",$N$2:$N$501,"&lt;="&amp;$N21)&gt;0,"Retorno","Fluxo normal")))</f>
        <v/>
      </c>
      <c r="W21" s="16">
        <f>IF($A21="","",IF($O21&lt;&gt;"OK",$O21,IF($Q21&lt;&gt;"OK",$Q21,IF($P21&lt;&gt;"OK",$P21,IF($R21&lt;&gt;"OK",$R21,IF($S21&lt;&gt;"OK",$S21,IF($T21&lt;&gt;"OK",$T21,IF($U21="Conflito","Conflito de ordem","OK"))))))))</f>
        <v/>
      </c>
      <c r="X21" s="16">
        <f>IF($A21="","",IF($W21="OK","OK","Pendente"))</f>
        <v/>
      </c>
    </row>
    <row r="22">
      <c r="A22" s="14" t="n"/>
      <c r="B22" s="31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5" t="n"/>
      <c r="M22" s="16">
        <f>IF(COUNTA($D22:$F22)=0,"",IF(OR($D22="",$E22="",$F22=""),"",$D22&amp;"|"&amp;$E22&amp;"|"&amp;$F22))</f>
        <v/>
      </c>
      <c r="N22" s="32">
        <f>IF(OR($B22="",$C22=""),"",$B22+$C22/100000)</f>
        <v/>
      </c>
      <c r="O22" s="16">
        <f>IF(COUNTA($A22:$L22)=0,"",IF(OR($A22="",$B22="",$C22="",$D22="",$E22="",$F22="",$G22="",$H22="",$I22=""),"Campos obrigatórios ausentes","OK"))</f>
        <v/>
      </c>
      <c r="P22" s="16">
        <f>IF($A22="","",IF($M22="","Identificação incompleta",IF(COUNTIF('Itens rastreáveis'!$E$2:$E$201,$M22)=0,"Identificador não cadastrado",IF(COUNTIF('Itens rastreáveis'!$E$2:$E$201,$M22)&gt;1,"Identificador duplicado no cadastro","OK"))))</f>
        <v/>
      </c>
      <c r="Q22" s="16">
        <f>IF($A22="","",IF(COUNTIF($A$2:$A$501,$A22)=1,"OK","ID do evento duplicado"))</f>
        <v/>
      </c>
      <c r="R22" s="16">
        <f>IF($A22="","",IF(OR($M22="",$N22=""),"Não verificável",IF($G22="RECEBIMENTO",IF(COUNTIFS($M$2:$M$501,$M22,$G$2:$G$501,"RECEBIMENTO")&gt;1,"Recebimento duplicado",IF($K22="","OK","Recebimento com evento anterior")),IF(COUNTIFS($M$2:$M$501,$M22,$G$2:$G$501,"RECEBIMENTO",$N$2:$N$501,"&lt;"&amp;$N22)&gt;0,"OK","Entrada anterior não localizada"))))</f>
        <v/>
      </c>
      <c r="S22" s="16">
        <f>IF($A22="","",IF(IFERROR(VLOOKUP($G22,Listas!$A$2:$C$9,2,FALSE),"Sim")="Sim",IF($J22="","Pedido obrigatório","OK"),"OK"))</f>
        <v/>
      </c>
      <c r="T22" s="16">
        <f>IF($A22="","",IF($G22="RECEBIMENTO",IF($K22="","OK","Revisar evento anterior"),IF($K22="","Evento anterior ausente",IF(COUNTIF($A$2:$A$501,$K22)=0,"Evento anterior inexistente",IF(COUNTIF($A$2:$A$501,$K22)&gt;1,"Evento anterior ambíguo",IF($K22=$A22,"Autorreferência",IF(COUNTIFS($A$2:$A$501,$K22,$M$2:$M$501,$M22)=0,"Anterior de outro identificador",IF(INDEX($N$2:$N$501,MATCH($K22,$A$2:$A$501,0))&gt;=$N22,"Ordem cronológica inválida",IF(INDEX($A$2:$A$501,MATCH($K22,$A$2:$A$501,0))=LOOKUP(2,1/(($M$2:$M$501=$M22)*($N$2:$N$501&lt;$N22)),$A$2:$A$501),"OK","Salto na cadeia")))))))))</f>
        <v/>
      </c>
      <c r="U22" s="16">
        <f>IF($A22="","",IF(OR($M22="",$N22=""),"Não",IF(COUNTIFS($M$2:$M$501,$M22,$N$2:$N$501,"&gt;"&amp;$N22)=0,IF(COUNTIFS($M$2:$M$501,$M22,$N$2:$N$501,$N22)=1,"Sim","Conflito"),"Não")))</f>
        <v/>
      </c>
      <c r="V22" s="16">
        <f>IF($A22="","",IF(OR($M22="",$N22=""),"",IF(COUNTIFS($M$2:$M$501,$M22,$G$2:$G$501,"RETORNO RECEBIDO",$N$2:$N$501,"&lt;="&amp;$N22)&gt;0,"Retorno","Fluxo normal")))</f>
        <v/>
      </c>
      <c r="W22" s="16">
        <f>IF($A22="","",IF($O22&lt;&gt;"OK",$O22,IF($Q22&lt;&gt;"OK",$Q22,IF($P22&lt;&gt;"OK",$P22,IF($R22&lt;&gt;"OK",$R22,IF($S22&lt;&gt;"OK",$S22,IF($T22&lt;&gt;"OK",$T22,IF($U22="Conflito","Conflito de ordem","OK"))))))))</f>
        <v/>
      </c>
      <c r="X22" s="16">
        <f>IF($A22="","",IF($W22="OK","OK","Pendente"))</f>
        <v/>
      </c>
    </row>
    <row r="23">
      <c r="A23" s="14" t="n"/>
      <c r="B23" s="31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5" t="n"/>
      <c r="M23" s="16">
        <f>IF(COUNTA($D23:$F23)=0,"",IF(OR($D23="",$E23="",$F23=""),"",$D23&amp;"|"&amp;$E23&amp;"|"&amp;$F23))</f>
        <v/>
      </c>
      <c r="N23" s="32">
        <f>IF(OR($B23="",$C23=""),"",$B23+$C23/100000)</f>
        <v/>
      </c>
      <c r="O23" s="16">
        <f>IF(COUNTA($A23:$L23)=0,"",IF(OR($A23="",$B23="",$C23="",$D23="",$E23="",$F23="",$G23="",$H23="",$I23=""),"Campos obrigatórios ausentes","OK"))</f>
        <v/>
      </c>
      <c r="P23" s="16">
        <f>IF($A23="","",IF($M23="","Identificação incompleta",IF(COUNTIF('Itens rastreáveis'!$E$2:$E$201,$M23)=0,"Identificador não cadastrado",IF(COUNTIF('Itens rastreáveis'!$E$2:$E$201,$M23)&gt;1,"Identificador duplicado no cadastro","OK"))))</f>
        <v/>
      </c>
      <c r="Q23" s="16">
        <f>IF($A23="","",IF(COUNTIF($A$2:$A$501,$A23)=1,"OK","ID do evento duplicado"))</f>
        <v/>
      </c>
      <c r="R23" s="16">
        <f>IF($A23="","",IF(OR($M23="",$N23=""),"Não verificável",IF($G23="RECEBIMENTO",IF(COUNTIFS($M$2:$M$501,$M23,$G$2:$G$501,"RECEBIMENTO")&gt;1,"Recebimento duplicado",IF($K23="","OK","Recebimento com evento anterior")),IF(COUNTIFS($M$2:$M$501,$M23,$G$2:$G$501,"RECEBIMENTO",$N$2:$N$501,"&lt;"&amp;$N23)&gt;0,"OK","Entrada anterior não localizada"))))</f>
        <v/>
      </c>
      <c r="S23" s="16">
        <f>IF($A23="","",IF(IFERROR(VLOOKUP($G23,Listas!$A$2:$C$9,2,FALSE),"Sim")="Sim",IF($J23="","Pedido obrigatório","OK"),"OK"))</f>
        <v/>
      </c>
      <c r="T23" s="16">
        <f>IF($A23="","",IF($G23="RECEBIMENTO",IF($K23="","OK","Revisar evento anterior"),IF($K23="","Evento anterior ausente",IF(COUNTIF($A$2:$A$501,$K23)=0,"Evento anterior inexistente",IF(COUNTIF($A$2:$A$501,$K23)&gt;1,"Evento anterior ambíguo",IF($K23=$A23,"Autorreferência",IF(COUNTIFS($A$2:$A$501,$K23,$M$2:$M$501,$M23)=0,"Anterior de outro identificador",IF(INDEX($N$2:$N$501,MATCH($K23,$A$2:$A$501,0))&gt;=$N23,"Ordem cronológica inválida",IF(INDEX($A$2:$A$501,MATCH($K23,$A$2:$A$501,0))=LOOKUP(2,1/(($M$2:$M$501=$M23)*($N$2:$N$501&lt;$N23)),$A$2:$A$501),"OK","Salto na cadeia")))))))))</f>
        <v/>
      </c>
      <c r="U23" s="16">
        <f>IF($A23="","",IF(OR($M23="",$N23=""),"Não",IF(COUNTIFS($M$2:$M$501,$M23,$N$2:$N$501,"&gt;"&amp;$N23)=0,IF(COUNTIFS($M$2:$M$501,$M23,$N$2:$N$501,$N23)=1,"Sim","Conflito"),"Não")))</f>
        <v/>
      </c>
      <c r="V23" s="16">
        <f>IF($A23="","",IF(OR($M23="",$N23=""),"",IF(COUNTIFS($M$2:$M$501,$M23,$G$2:$G$501,"RETORNO RECEBIDO",$N$2:$N$501,"&lt;="&amp;$N23)&gt;0,"Retorno","Fluxo normal")))</f>
        <v/>
      </c>
      <c r="W23" s="16">
        <f>IF($A23="","",IF($O23&lt;&gt;"OK",$O23,IF($Q23&lt;&gt;"OK",$Q23,IF($P23&lt;&gt;"OK",$P23,IF($R23&lt;&gt;"OK",$R23,IF($S23&lt;&gt;"OK",$S23,IF($T23&lt;&gt;"OK",$T23,IF($U23="Conflito","Conflito de ordem","OK"))))))))</f>
        <v/>
      </c>
      <c r="X23" s="16">
        <f>IF($A23="","",IF($W23="OK","OK","Pendente"))</f>
        <v/>
      </c>
    </row>
    <row r="24">
      <c r="A24" s="14" t="n"/>
      <c r="B24" s="31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5" t="n"/>
      <c r="M24" s="16">
        <f>IF(COUNTA($D24:$F24)=0,"",IF(OR($D24="",$E24="",$F24=""),"",$D24&amp;"|"&amp;$E24&amp;"|"&amp;$F24))</f>
        <v/>
      </c>
      <c r="N24" s="32">
        <f>IF(OR($B24="",$C24=""),"",$B24+$C24/100000)</f>
        <v/>
      </c>
      <c r="O24" s="16">
        <f>IF(COUNTA($A24:$L24)=0,"",IF(OR($A24="",$B24="",$C24="",$D24="",$E24="",$F24="",$G24="",$H24="",$I24=""),"Campos obrigatórios ausentes","OK"))</f>
        <v/>
      </c>
      <c r="P24" s="16">
        <f>IF($A24="","",IF($M24="","Identificação incompleta",IF(COUNTIF('Itens rastreáveis'!$E$2:$E$201,$M24)=0,"Identificador não cadastrado",IF(COUNTIF('Itens rastreáveis'!$E$2:$E$201,$M24)&gt;1,"Identificador duplicado no cadastro","OK"))))</f>
        <v/>
      </c>
      <c r="Q24" s="16">
        <f>IF($A24="","",IF(COUNTIF($A$2:$A$501,$A24)=1,"OK","ID do evento duplicado"))</f>
        <v/>
      </c>
      <c r="R24" s="16">
        <f>IF($A24="","",IF(OR($M24="",$N24=""),"Não verificável",IF($G24="RECEBIMENTO",IF(COUNTIFS($M$2:$M$501,$M24,$G$2:$G$501,"RECEBIMENTO")&gt;1,"Recebimento duplicado",IF($K24="","OK","Recebimento com evento anterior")),IF(COUNTIFS($M$2:$M$501,$M24,$G$2:$G$501,"RECEBIMENTO",$N$2:$N$501,"&lt;"&amp;$N24)&gt;0,"OK","Entrada anterior não localizada"))))</f>
        <v/>
      </c>
      <c r="S24" s="16">
        <f>IF($A24="","",IF(IFERROR(VLOOKUP($G24,Listas!$A$2:$C$9,2,FALSE),"Sim")="Sim",IF($J24="","Pedido obrigatório","OK"),"OK"))</f>
        <v/>
      </c>
      <c r="T24" s="16">
        <f>IF($A24="","",IF($G24="RECEBIMENTO",IF($K24="","OK","Revisar evento anterior"),IF($K24="","Evento anterior ausente",IF(COUNTIF($A$2:$A$501,$K24)=0,"Evento anterior inexistente",IF(COUNTIF($A$2:$A$501,$K24)&gt;1,"Evento anterior ambíguo",IF($K24=$A24,"Autorreferência",IF(COUNTIFS($A$2:$A$501,$K24,$M$2:$M$501,$M24)=0,"Anterior de outro identificador",IF(INDEX($N$2:$N$501,MATCH($K24,$A$2:$A$501,0))&gt;=$N24,"Ordem cronológica inválida",IF(INDEX($A$2:$A$501,MATCH($K24,$A$2:$A$501,0))=LOOKUP(2,1/(($M$2:$M$501=$M24)*($N$2:$N$501&lt;$N24)),$A$2:$A$501),"OK","Salto na cadeia")))))))))</f>
        <v/>
      </c>
      <c r="U24" s="16">
        <f>IF($A24="","",IF(OR($M24="",$N24=""),"Não",IF(COUNTIFS($M$2:$M$501,$M24,$N$2:$N$501,"&gt;"&amp;$N24)=0,IF(COUNTIFS($M$2:$M$501,$M24,$N$2:$N$501,$N24)=1,"Sim","Conflito"),"Não")))</f>
        <v/>
      </c>
      <c r="V24" s="16">
        <f>IF($A24="","",IF(OR($M24="",$N24=""),"",IF(COUNTIFS($M$2:$M$501,$M24,$G$2:$G$501,"RETORNO RECEBIDO",$N$2:$N$501,"&lt;="&amp;$N24)&gt;0,"Retorno","Fluxo normal")))</f>
        <v/>
      </c>
      <c r="W24" s="16">
        <f>IF($A24="","",IF($O24&lt;&gt;"OK",$O24,IF($Q24&lt;&gt;"OK",$Q24,IF($P24&lt;&gt;"OK",$P24,IF($R24&lt;&gt;"OK",$R24,IF($S24&lt;&gt;"OK",$S24,IF($T24&lt;&gt;"OK",$T24,IF($U24="Conflito","Conflito de ordem","OK"))))))))</f>
        <v/>
      </c>
      <c r="X24" s="16">
        <f>IF($A24="","",IF($W24="OK","OK","Pendente"))</f>
        <v/>
      </c>
    </row>
    <row r="25">
      <c r="A25" s="14" t="n"/>
      <c r="B25" s="31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5" t="n"/>
      <c r="M25" s="16">
        <f>IF(COUNTA($D25:$F25)=0,"",IF(OR($D25="",$E25="",$F25=""),"",$D25&amp;"|"&amp;$E25&amp;"|"&amp;$F25))</f>
        <v/>
      </c>
      <c r="N25" s="32">
        <f>IF(OR($B25="",$C25=""),"",$B25+$C25/100000)</f>
        <v/>
      </c>
      <c r="O25" s="16">
        <f>IF(COUNTA($A25:$L25)=0,"",IF(OR($A25="",$B25="",$C25="",$D25="",$E25="",$F25="",$G25="",$H25="",$I25=""),"Campos obrigatórios ausentes","OK"))</f>
        <v/>
      </c>
      <c r="P25" s="16">
        <f>IF($A25="","",IF($M25="","Identificação incompleta",IF(COUNTIF('Itens rastreáveis'!$E$2:$E$201,$M25)=0,"Identificador não cadastrado",IF(COUNTIF('Itens rastreáveis'!$E$2:$E$201,$M25)&gt;1,"Identificador duplicado no cadastro","OK"))))</f>
        <v/>
      </c>
      <c r="Q25" s="16">
        <f>IF($A25="","",IF(COUNTIF($A$2:$A$501,$A25)=1,"OK","ID do evento duplicado"))</f>
        <v/>
      </c>
      <c r="R25" s="16">
        <f>IF($A25="","",IF(OR($M25="",$N25=""),"Não verificável",IF($G25="RECEBIMENTO",IF(COUNTIFS($M$2:$M$501,$M25,$G$2:$G$501,"RECEBIMENTO")&gt;1,"Recebimento duplicado",IF($K25="","OK","Recebimento com evento anterior")),IF(COUNTIFS($M$2:$M$501,$M25,$G$2:$G$501,"RECEBIMENTO",$N$2:$N$501,"&lt;"&amp;$N25)&gt;0,"OK","Entrada anterior não localizada"))))</f>
        <v/>
      </c>
      <c r="S25" s="16">
        <f>IF($A25="","",IF(IFERROR(VLOOKUP($G25,Listas!$A$2:$C$9,2,FALSE),"Sim")="Sim",IF($J25="","Pedido obrigatório","OK"),"OK"))</f>
        <v/>
      </c>
      <c r="T25" s="16">
        <f>IF($A25="","",IF($G25="RECEBIMENTO",IF($K25="","OK","Revisar evento anterior"),IF($K25="","Evento anterior ausente",IF(COUNTIF($A$2:$A$501,$K25)=0,"Evento anterior inexistente",IF(COUNTIF($A$2:$A$501,$K25)&gt;1,"Evento anterior ambíguo",IF($K25=$A25,"Autorreferência",IF(COUNTIFS($A$2:$A$501,$K25,$M$2:$M$501,$M25)=0,"Anterior de outro identificador",IF(INDEX($N$2:$N$501,MATCH($K25,$A$2:$A$501,0))&gt;=$N25,"Ordem cronológica inválida",IF(INDEX($A$2:$A$501,MATCH($K25,$A$2:$A$501,0))=LOOKUP(2,1/(($M$2:$M$501=$M25)*($N$2:$N$501&lt;$N25)),$A$2:$A$501),"OK","Salto na cadeia")))))))))</f>
        <v/>
      </c>
      <c r="U25" s="16">
        <f>IF($A25="","",IF(OR($M25="",$N25=""),"Não",IF(COUNTIFS($M$2:$M$501,$M25,$N$2:$N$501,"&gt;"&amp;$N25)=0,IF(COUNTIFS($M$2:$M$501,$M25,$N$2:$N$501,$N25)=1,"Sim","Conflito"),"Não")))</f>
        <v/>
      </c>
      <c r="V25" s="16">
        <f>IF($A25="","",IF(OR($M25="",$N25=""),"",IF(COUNTIFS($M$2:$M$501,$M25,$G$2:$G$501,"RETORNO RECEBIDO",$N$2:$N$501,"&lt;="&amp;$N25)&gt;0,"Retorno","Fluxo normal")))</f>
        <v/>
      </c>
      <c r="W25" s="16">
        <f>IF($A25="","",IF($O25&lt;&gt;"OK",$O25,IF($Q25&lt;&gt;"OK",$Q25,IF($P25&lt;&gt;"OK",$P25,IF($R25&lt;&gt;"OK",$R25,IF($S25&lt;&gt;"OK",$S25,IF($T25&lt;&gt;"OK",$T25,IF($U25="Conflito","Conflito de ordem","OK"))))))))</f>
        <v/>
      </c>
      <c r="X25" s="16">
        <f>IF($A25="","",IF($W25="OK","OK","Pendente"))</f>
        <v/>
      </c>
    </row>
    <row r="26">
      <c r="A26" s="14" t="n"/>
      <c r="B26" s="31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5" t="n"/>
      <c r="M26" s="16">
        <f>IF(COUNTA($D26:$F26)=0,"",IF(OR($D26="",$E26="",$F26=""),"",$D26&amp;"|"&amp;$E26&amp;"|"&amp;$F26))</f>
        <v/>
      </c>
      <c r="N26" s="32">
        <f>IF(OR($B26="",$C26=""),"",$B26+$C26/100000)</f>
        <v/>
      </c>
      <c r="O26" s="16">
        <f>IF(COUNTA($A26:$L26)=0,"",IF(OR($A26="",$B26="",$C26="",$D26="",$E26="",$F26="",$G26="",$H26="",$I26=""),"Campos obrigatórios ausentes","OK"))</f>
        <v/>
      </c>
      <c r="P26" s="16">
        <f>IF($A26="","",IF($M26="","Identificação incompleta",IF(COUNTIF('Itens rastreáveis'!$E$2:$E$201,$M26)=0,"Identificador não cadastrado",IF(COUNTIF('Itens rastreáveis'!$E$2:$E$201,$M26)&gt;1,"Identificador duplicado no cadastro","OK"))))</f>
        <v/>
      </c>
      <c r="Q26" s="16">
        <f>IF($A26="","",IF(COUNTIF($A$2:$A$501,$A26)=1,"OK","ID do evento duplicado"))</f>
        <v/>
      </c>
      <c r="R26" s="16">
        <f>IF($A26="","",IF(OR($M26="",$N26=""),"Não verificável",IF($G26="RECEBIMENTO",IF(COUNTIFS($M$2:$M$501,$M26,$G$2:$G$501,"RECEBIMENTO")&gt;1,"Recebimento duplicado",IF($K26="","OK","Recebimento com evento anterior")),IF(COUNTIFS($M$2:$M$501,$M26,$G$2:$G$501,"RECEBIMENTO",$N$2:$N$501,"&lt;"&amp;$N26)&gt;0,"OK","Entrada anterior não localizada"))))</f>
        <v/>
      </c>
      <c r="S26" s="16">
        <f>IF($A26="","",IF(IFERROR(VLOOKUP($G26,Listas!$A$2:$C$9,2,FALSE),"Sim")="Sim",IF($J26="","Pedido obrigatório","OK"),"OK"))</f>
        <v/>
      </c>
      <c r="T26" s="16">
        <f>IF($A26="","",IF($G26="RECEBIMENTO",IF($K26="","OK","Revisar evento anterior"),IF($K26="","Evento anterior ausente",IF(COUNTIF($A$2:$A$501,$K26)=0,"Evento anterior inexistente",IF(COUNTIF($A$2:$A$501,$K26)&gt;1,"Evento anterior ambíguo",IF($K26=$A26,"Autorreferência",IF(COUNTIFS($A$2:$A$501,$K26,$M$2:$M$501,$M26)=0,"Anterior de outro identificador",IF(INDEX($N$2:$N$501,MATCH($K26,$A$2:$A$501,0))&gt;=$N26,"Ordem cronológica inválida",IF(INDEX($A$2:$A$501,MATCH($K26,$A$2:$A$501,0))=LOOKUP(2,1/(($M$2:$M$501=$M26)*($N$2:$N$501&lt;$N26)),$A$2:$A$501),"OK","Salto na cadeia")))))))))</f>
        <v/>
      </c>
      <c r="U26" s="16">
        <f>IF($A26="","",IF(OR($M26="",$N26=""),"Não",IF(COUNTIFS($M$2:$M$501,$M26,$N$2:$N$501,"&gt;"&amp;$N26)=0,IF(COUNTIFS($M$2:$M$501,$M26,$N$2:$N$501,$N26)=1,"Sim","Conflito"),"Não")))</f>
        <v/>
      </c>
      <c r="V26" s="16">
        <f>IF($A26="","",IF(OR($M26="",$N26=""),"",IF(COUNTIFS($M$2:$M$501,$M26,$G$2:$G$501,"RETORNO RECEBIDO",$N$2:$N$501,"&lt;="&amp;$N26)&gt;0,"Retorno","Fluxo normal")))</f>
        <v/>
      </c>
      <c r="W26" s="16">
        <f>IF($A26="","",IF($O26&lt;&gt;"OK",$O26,IF($Q26&lt;&gt;"OK",$Q26,IF($P26&lt;&gt;"OK",$P26,IF($R26&lt;&gt;"OK",$R26,IF($S26&lt;&gt;"OK",$S26,IF($T26&lt;&gt;"OK",$T26,IF($U26="Conflito","Conflito de ordem","OK"))))))))</f>
        <v/>
      </c>
      <c r="X26" s="16">
        <f>IF($A26="","",IF($W26="OK","OK","Pendente"))</f>
        <v/>
      </c>
    </row>
    <row r="27">
      <c r="A27" s="14" t="n"/>
      <c r="B27" s="31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5" t="n"/>
      <c r="M27" s="16">
        <f>IF(COUNTA($D27:$F27)=0,"",IF(OR($D27="",$E27="",$F27=""),"",$D27&amp;"|"&amp;$E27&amp;"|"&amp;$F27))</f>
        <v/>
      </c>
      <c r="N27" s="32">
        <f>IF(OR($B27="",$C27=""),"",$B27+$C27/100000)</f>
        <v/>
      </c>
      <c r="O27" s="16">
        <f>IF(COUNTA($A27:$L27)=0,"",IF(OR($A27="",$B27="",$C27="",$D27="",$E27="",$F27="",$G27="",$H27="",$I27=""),"Campos obrigatórios ausentes","OK"))</f>
        <v/>
      </c>
      <c r="P27" s="16">
        <f>IF($A27="","",IF($M27="","Identificação incompleta",IF(COUNTIF('Itens rastreáveis'!$E$2:$E$201,$M27)=0,"Identificador não cadastrado",IF(COUNTIF('Itens rastreáveis'!$E$2:$E$201,$M27)&gt;1,"Identificador duplicado no cadastro","OK"))))</f>
        <v/>
      </c>
      <c r="Q27" s="16">
        <f>IF($A27="","",IF(COUNTIF($A$2:$A$501,$A27)=1,"OK","ID do evento duplicado"))</f>
        <v/>
      </c>
      <c r="R27" s="16">
        <f>IF($A27="","",IF(OR($M27="",$N27=""),"Não verificável",IF($G27="RECEBIMENTO",IF(COUNTIFS($M$2:$M$501,$M27,$G$2:$G$501,"RECEBIMENTO")&gt;1,"Recebimento duplicado",IF($K27="","OK","Recebimento com evento anterior")),IF(COUNTIFS($M$2:$M$501,$M27,$G$2:$G$501,"RECEBIMENTO",$N$2:$N$501,"&lt;"&amp;$N27)&gt;0,"OK","Entrada anterior não localizada"))))</f>
        <v/>
      </c>
      <c r="S27" s="16">
        <f>IF($A27="","",IF(IFERROR(VLOOKUP($G27,Listas!$A$2:$C$9,2,FALSE),"Sim")="Sim",IF($J27="","Pedido obrigatório","OK"),"OK"))</f>
        <v/>
      </c>
      <c r="T27" s="16">
        <f>IF($A27="","",IF($G27="RECEBIMENTO",IF($K27="","OK","Revisar evento anterior"),IF($K27="","Evento anterior ausente",IF(COUNTIF($A$2:$A$501,$K27)=0,"Evento anterior inexistente",IF(COUNTIF($A$2:$A$501,$K27)&gt;1,"Evento anterior ambíguo",IF($K27=$A27,"Autorreferência",IF(COUNTIFS($A$2:$A$501,$K27,$M$2:$M$501,$M27)=0,"Anterior de outro identificador",IF(INDEX($N$2:$N$501,MATCH($K27,$A$2:$A$501,0))&gt;=$N27,"Ordem cronológica inválida",IF(INDEX($A$2:$A$501,MATCH($K27,$A$2:$A$501,0))=LOOKUP(2,1/(($M$2:$M$501=$M27)*($N$2:$N$501&lt;$N27)),$A$2:$A$501),"OK","Salto na cadeia")))))))))</f>
        <v/>
      </c>
      <c r="U27" s="16">
        <f>IF($A27="","",IF(OR($M27="",$N27=""),"Não",IF(COUNTIFS($M$2:$M$501,$M27,$N$2:$N$501,"&gt;"&amp;$N27)=0,IF(COUNTIFS($M$2:$M$501,$M27,$N$2:$N$501,$N27)=1,"Sim","Conflito"),"Não")))</f>
        <v/>
      </c>
      <c r="V27" s="16">
        <f>IF($A27="","",IF(OR($M27="",$N27=""),"",IF(COUNTIFS($M$2:$M$501,$M27,$G$2:$G$501,"RETORNO RECEBIDO",$N$2:$N$501,"&lt;="&amp;$N27)&gt;0,"Retorno","Fluxo normal")))</f>
        <v/>
      </c>
      <c r="W27" s="16">
        <f>IF($A27="","",IF($O27&lt;&gt;"OK",$O27,IF($Q27&lt;&gt;"OK",$Q27,IF($P27&lt;&gt;"OK",$P27,IF($R27&lt;&gt;"OK",$R27,IF($S27&lt;&gt;"OK",$S27,IF($T27&lt;&gt;"OK",$T27,IF($U27="Conflito","Conflito de ordem","OK"))))))))</f>
        <v/>
      </c>
      <c r="X27" s="16">
        <f>IF($A27="","",IF($W27="OK","OK","Pendente"))</f>
        <v/>
      </c>
    </row>
    <row r="28">
      <c r="A28" s="14" t="n"/>
      <c r="B28" s="31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5" t="n"/>
      <c r="M28" s="16">
        <f>IF(COUNTA($D28:$F28)=0,"",IF(OR($D28="",$E28="",$F28=""),"",$D28&amp;"|"&amp;$E28&amp;"|"&amp;$F28))</f>
        <v/>
      </c>
      <c r="N28" s="32">
        <f>IF(OR($B28="",$C28=""),"",$B28+$C28/100000)</f>
        <v/>
      </c>
      <c r="O28" s="16">
        <f>IF(COUNTA($A28:$L28)=0,"",IF(OR($A28="",$B28="",$C28="",$D28="",$E28="",$F28="",$G28="",$H28="",$I28=""),"Campos obrigatórios ausentes","OK"))</f>
        <v/>
      </c>
      <c r="P28" s="16">
        <f>IF($A28="","",IF($M28="","Identificação incompleta",IF(COUNTIF('Itens rastreáveis'!$E$2:$E$201,$M28)=0,"Identificador não cadastrado",IF(COUNTIF('Itens rastreáveis'!$E$2:$E$201,$M28)&gt;1,"Identificador duplicado no cadastro","OK"))))</f>
        <v/>
      </c>
      <c r="Q28" s="16">
        <f>IF($A28="","",IF(COUNTIF($A$2:$A$501,$A28)=1,"OK","ID do evento duplicado"))</f>
        <v/>
      </c>
      <c r="R28" s="16">
        <f>IF($A28="","",IF(OR($M28="",$N28=""),"Não verificável",IF($G28="RECEBIMENTO",IF(COUNTIFS($M$2:$M$501,$M28,$G$2:$G$501,"RECEBIMENTO")&gt;1,"Recebimento duplicado",IF($K28="","OK","Recebimento com evento anterior")),IF(COUNTIFS($M$2:$M$501,$M28,$G$2:$G$501,"RECEBIMENTO",$N$2:$N$501,"&lt;"&amp;$N28)&gt;0,"OK","Entrada anterior não localizada"))))</f>
        <v/>
      </c>
      <c r="S28" s="16">
        <f>IF($A28="","",IF(IFERROR(VLOOKUP($G28,Listas!$A$2:$C$9,2,FALSE),"Sim")="Sim",IF($J28="","Pedido obrigatório","OK"),"OK"))</f>
        <v/>
      </c>
      <c r="T28" s="16">
        <f>IF($A28="","",IF($G28="RECEBIMENTO",IF($K28="","OK","Revisar evento anterior"),IF($K28="","Evento anterior ausente",IF(COUNTIF($A$2:$A$501,$K28)=0,"Evento anterior inexistente",IF(COUNTIF($A$2:$A$501,$K28)&gt;1,"Evento anterior ambíguo",IF($K28=$A28,"Autorreferência",IF(COUNTIFS($A$2:$A$501,$K28,$M$2:$M$501,$M28)=0,"Anterior de outro identificador",IF(INDEX($N$2:$N$501,MATCH($K28,$A$2:$A$501,0))&gt;=$N28,"Ordem cronológica inválida",IF(INDEX($A$2:$A$501,MATCH($K28,$A$2:$A$501,0))=LOOKUP(2,1/(($M$2:$M$501=$M28)*($N$2:$N$501&lt;$N28)),$A$2:$A$501),"OK","Salto na cadeia")))))))))</f>
        <v/>
      </c>
      <c r="U28" s="16">
        <f>IF($A28="","",IF(OR($M28="",$N28=""),"Não",IF(COUNTIFS($M$2:$M$501,$M28,$N$2:$N$501,"&gt;"&amp;$N28)=0,IF(COUNTIFS($M$2:$M$501,$M28,$N$2:$N$501,$N28)=1,"Sim","Conflito"),"Não")))</f>
        <v/>
      </c>
      <c r="V28" s="16">
        <f>IF($A28="","",IF(OR($M28="",$N28=""),"",IF(COUNTIFS($M$2:$M$501,$M28,$G$2:$G$501,"RETORNO RECEBIDO",$N$2:$N$501,"&lt;="&amp;$N28)&gt;0,"Retorno","Fluxo normal")))</f>
        <v/>
      </c>
      <c r="W28" s="16">
        <f>IF($A28="","",IF($O28&lt;&gt;"OK",$O28,IF($Q28&lt;&gt;"OK",$Q28,IF($P28&lt;&gt;"OK",$P28,IF($R28&lt;&gt;"OK",$R28,IF($S28&lt;&gt;"OK",$S28,IF($T28&lt;&gt;"OK",$T28,IF($U28="Conflito","Conflito de ordem","OK"))))))))</f>
        <v/>
      </c>
      <c r="X28" s="16">
        <f>IF($A28="","",IF($W28="OK","OK","Pendente"))</f>
        <v/>
      </c>
    </row>
    <row r="29">
      <c r="A29" s="14" t="n"/>
      <c r="B29" s="31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5" t="n"/>
      <c r="M29" s="16">
        <f>IF(COUNTA($D29:$F29)=0,"",IF(OR($D29="",$E29="",$F29=""),"",$D29&amp;"|"&amp;$E29&amp;"|"&amp;$F29))</f>
        <v/>
      </c>
      <c r="N29" s="32">
        <f>IF(OR($B29="",$C29=""),"",$B29+$C29/100000)</f>
        <v/>
      </c>
      <c r="O29" s="16">
        <f>IF(COUNTA($A29:$L29)=0,"",IF(OR($A29="",$B29="",$C29="",$D29="",$E29="",$F29="",$G29="",$H29="",$I29=""),"Campos obrigatórios ausentes","OK"))</f>
        <v/>
      </c>
      <c r="P29" s="16">
        <f>IF($A29="","",IF($M29="","Identificação incompleta",IF(COUNTIF('Itens rastreáveis'!$E$2:$E$201,$M29)=0,"Identificador não cadastrado",IF(COUNTIF('Itens rastreáveis'!$E$2:$E$201,$M29)&gt;1,"Identificador duplicado no cadastro","OK"))))</f>
        <v/>
      </c>
      <c r="Q29" s="16">
        <f>IF($A29="","",IF(COUNTIF($A$2:$A$501,$A29)=1,"OK","ID do evento duplicado"))</f>
        <v/>
      </c>
      <c r="R29" s="16">
        <f>IF($A29="","",IF(OR($M29="",$N29=""),"Não verificável",IF($G29="RECEBIMENTO",IF(COUNTIFS($M$2:$M$501,$M29,$G$2:$G$501,"RECEBIMENTO")&gt;1,"Recebimento duplicado",IF($K29="","OK","Recebimento com evento anterior")),IF(COUNTIFS($M$2:$M$501,$M29,$G$2:$G$501,"RECEBIMENTO",$N$2:$N$501,"&lt;"&amp;$N29)&gt;0,"OK","Entrada anterior não localizada"))))</f>
        <v/>
      </c>
      <c r="S29" s="16">
        <f>IF($A29="","",IF(IFERROR(VLOOKUP($G29,Listas!$A$2:$C$9,2,FALSE),"Sim")="Sim",IF($J29="","Pedido obrigatório","OK"),"OK"))</f>
        <v/>
      </c>
      <c r="T29" s="16">
        <f>IF($A29="","",IF($G29="RECEBIMENTO",IF($K29="","OK","Revisar evento anterior"),IF($K29="","Evento anterior ausente",IF(COUNTIF($A$2:$A$501,$K29)=0,"Evento anterior inexistente",IF(COUNTIF($A$2:$A$501,$K29)&gt;1,"Evento anterior ambíguo",IF($K29=$A29,"Autorreferência",IF(COUNTIFS($A$2:$A$501,$K29,$M$2:$M$501,$M29)=0,"Anterior de outro identificador",IF(INDEX($N$2:$N$501,MATCH($K29,$A$2:$A$501,0))&gt;=$N29,"Ordem cronológica inválida",IF(INDEX($A$2:$A$501,MATCH($K29,$A$2:$A$501,0))=LOOKUP(2,1/(($M$2:$M$501=$M29)*($N$2:$N$501&lt;$N29)),$A$2:$A$501),"OK","Salto na cadeia")))))))))</f>
        <v/>
      </c>
      <c r="U29" s="16">
        <f>IF($A29="","",IF(OR($M29="",$N29=""),"Não",IF(COUNTIFS($M$2:$M$501,$M29,$N$2:$N$501,"&gt;"&amp;$N29)=0,IF(COUNTIFS($M$2:$M$501,$M29,$N$2:$N$501,$N29)=1,"Sim","Conflito"),"Não")))</f>
        <v/>
      </c>
      <c r="V29" s="16">
        <f>IF($A29="","",IF(OR($M29="",$N29=""),"",IF(COUNTIFS($M$2:$M$501,$M29,$G$2:$G$501,"RETORNO RECEBIDO",$N$2:$N$501,"&lt;="&amp;$N29)&gt;0,"Retorno","Fluxo normal")))</f>
        <v/>
      </c>
      <c r="W29" s="16">
        <f>IF($A29="","",IF($O29&lt;&gt;"OK",$O29,IF($Q29&lt;&gt;"OK",$Q29,IF($P29&lt;&gt;"OK",$P29,IF($R29&lt;&gt;"OK",$R29,IF($S29&lt;&gt;"OK",$S29,IF($T29&lt;&gt;"OK",$T29,IF($U29="Conflito","Conflito de ordem","OK"))))))))</f>
        <v/>
      </c>
      <c r="X29" s="16">
        <f>IF($A29="","",IF($W29="OK","OK","Pendente"))</f>
        <v/>
      </c>
    </row>
    <row r="30">
      <c r="A30" s="14" t="n"/>
      <c r="B30" s="31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5" t="n"/>
      <c r="M30" s="16">
        <f>IF(COUNTA($D30:$F30)=0,"",IF(OR($D30="",$E30="",$F30=""),"",$D30&amp;"|"&amp;$E30&amp;"|"&amp;$F30))</f>
        <v/>
      </c>
      <c r="N30" s="32">
        <f>IF(OR($B30="",$C30=""),"",$B30+$C30/100000)</f>
        <v/>
      </c>
      <c r="O30" s="16">
        <f>IF(COUNTA($A30:$L30)=0,"",IF(OR($A30="",$B30="",$C30="",$D30="",$E30="",$F30="",$G30="",$H30="",$I30=""),"Campos obrigatórios ausentes","OK"))</f>
        <v/>
      </c>
      <c r="P30" s="16">
        <f>IF($A30="","",IF($M30="","Identificação incompleta",IF(COUNTIF('Itens rastreáveis'!$E$2:$E$201,$M30)=0,"Identificador não cadastrado",IF(COUNTIF('Itens rastreáveis'!$E$2:$E$201,$M30)&gt;1,"Identificador duplicado no cadastro","OK"))))</f>
        <v/>
      </c>
      <c r="Q30" s="16">
        <f>IF($A30="","",IF(COUNTIF($A$2:$A$501,$A30)=1,"OK","ID do evento duplicado"))</f>
        <v/>
      </c>
      <c r="R30" s="16">
        <f>IF($A30="","",IF(OR($M30="",$N30=""),"Não verificável",IF($G30="RECEBIMENTO",IF(COUNTIFS($M$2:$M$501,$M30,$G$2:$G$501,"RECEBIMENTO")&gt;1,"Recebimento duplicado",IF($K30="","OK","Recebimento com evento anterior")),IF(COUNTIFS($M$2:$M$501,$M30,$G$2:$G$501,"RECEBIMENTO",$N$2:$N$501,"&lt;"&amp;$N30)&gt;0,"OK","Entrada anterior não localizada"))))</f>
        <v/>
      </c>
      <c r="S30" s="16">
        <f>IF($A30="","",IF(IFERROR(VLOOKUP($G30,Listas!$A$2:$C$9,2,FALSE),"Sim")="Sim",IF($J30="","Pedido obrigatório","OK"),"OK"))</f>
        <v/>
      </c>
      <c r="T30" s="16">
        <f>IF($A30="","",IF($G30="RECEBIMENTO",IF($K30="","OK","Revisar evento anterior"),IF($K30="","Evento anterior ausente",IF(COUNTIF($A$2:$A$501,$K30)=0,"Evento anterior inexistente",IF(COUNTIF($A$2:$A$501,$K30)&gt;1,"Evento anterior ambíguo",IF($K30=$A30,"Autorreferência",IF(COUNTIFS($A$2:$A$501,$K30,$M$2:$M$501,$M30)=0,"Anterior de outro identificador",IF(INDEX($N$2:$N$501,MATCH($K30,$A$2:$A$501,0))&gt;=$N30,"Ordem cronológica inválida",IF(INDEX($A$2:$A$501,MATCH($K30,$A$2:$A$501,0))=LOOKUP(2,1/(($M$2:$M$501=$M30)*($N$2:$N$501&lt;$N30)),$A$2:$A$501),"OK","Salto na cadeia")))))))))</f>
        <v/>
      </c>
      <c r="U30" s="16">
        <f>IF($A30="","",IF(OR($M30="",$N30=""),"Não",IF(COUNTIFS($M$2:$M$501,$M30,$N$2:$N$501,"&gt;"&amp;$N30)=0,IF(COUNTIFS($M$2:$M$501,$M30,$N$2:$N$501,$N30)=1,"Sim","Conflito"),"Não")))</f>
        <v/>
      </c>
      <c r="V30" s="16">
        <f>IF($A30="","",IF(OR($M30="",$N30=""),"",IF(COUNTIFS($M$2:$M$501,$M30,$G$2:$G$501,"RETORNO RECEBIDO",$N$2:$N$501,"&lt;="&amp;$N30)&gt;0,"Retorno","Fluxo normal")))</f>
        <v/>
      </c>
      <c r="W30" s="16">
        <f>IF($A30="","",IF($O30&lt;&gt;"OK",$O30,IF($Q30&lt;&gt;"OK",$Q30,IF($P30&lt;&gt;"OK",$P30,IF($R30&lt;&gt;"OK",$R30,IF($S30&lt;&gt;"OK",$S30,IF($T30&lt;&gt;"OK",$T30,IF($U30="Conflito","Conflito de ordem","OK"))))))))</f>
        <v/>
      </c>
      <c r="X30" s="16">
        <f>IF($A30="","",IF($W30="OK","OK","Pendente"))</f>
        <v/>
      </c>
    </row>
    <row r="31">
      <c r="A31" s="14" t="n"/>
      <c r="B31" s="31" t="n"/>
      <c r="C31" s="14" t="n"/>
      <c r="D31" s="14" t="n"/>
      <c r="E31" s="14" t="n"/>
      <c r="F31" s="14" t="n"/>
      <c r="G31" s="14" t="n"/>
      <c r="H31" s="14" t="n"/>
      <c r="I31" s="14" t="n"/>
      <c r="J31" s="14" t="n"/>
      <c r="K31" s="14" t="n"/>
      <c r="L31" s="15" t="n"/>
      <c r="M31" s="16">
        <f>IF(COUNTA($D31:$F31)=0,"",IF(OR($D31="",$E31="",$F31=""),"",$D31&amp;"|"&amp;$E31&amp;"|"&amp;$F31))</f>
        <v/>
      </c>
      <c r="N31" s="32">
        <f>IF(OR($B31="",$C31=""),"",$B31+$C31/100000)</f>
        <v/>
      </c>
      <c r="O31" s="16">
        <f>IF(COUNTA($A31:$L31)=0,"",IF(OR($A31="",$B31="",$C31="",$D31="",$E31="",$F31="",$G31="",$H31="",$I31=""),"Campos obrigatórios ausentes","OK"))</f>
        <v/>
      </c>
      <c r="P31" s="16">
        <f>IF($A31="","",IF($M31="","Identificação incompleta",IF(COUNTIF('Itens rastreáveis'!$E$2:$E$201,$M31)=0,"Identificador não cadastrado",IF(COUNTIF('Itens rastreáveis'!$E$2:$E$201,$M31)&gt;1,"Identificador duplicado no cadastro","OK"))))</f>
        <v/>
      </c>
      <c r="Q31" s="16">
        <f>IF($A31="","",IF(COUNTIF($A$2:$A$501,$A31)=1,"OK","ID do evento duplicado"))</f>
        <v/>
      </c>
      <c r="R31" s="16">
        <f>IF($A31="","",IF(OR($M31="",$N31=""),"Não verificável",IF($G31="RECEBIMENTO",IF(COUNTIFS($M$2:$M$501,$M31,$G$2:$G$501,"RECEBIMENTO")&gt;1,"Recebimento duplicado",IF($K31="","OK","Recebimento com evento anterior")),IF(COUNTIFS($M$2:$M$501,$M31,$G$2:$G$501,"RECEBIMENTO",$N$2:$N$501,"&lt;"&amp;$N31)&gt;0,"OK","Entrada anterior não localizada"))))</f>
        <v/>
      </c>
      <c r="S31" s="16">
        <f>IF($A31="","",IF(IFERROR(VLOOKUP($G31,Listas!$A$2:$C$9,2,FALSE),"Sim")="Sim",IF($J31="","Pedido obrigatório","OK"),"OK"))</f>
        <v/>
      </c>
      <c r="T31" s="16">
        <f>IF($A31="","",IF($G31="RECEBIMENTO",IF($K31="","OK","Revisar evento anterior"),IF($K31="","Evento anterior ausente",IF(COUNTIF($A$2:$A$501,$K31)=0,"Evento anterior inexistente",IF(COUNTIF($A$2:$A$501,$K31)&gt;1,"Evento anterior ambíguo",IF($K31=$A31,"Autorreferência",IF(COUNTIFS($A$2:$A$501,$K31,$M$2:$M$501,$M31)=0,"Anterior de outro identificador",IF(INDEX($N$2:$N$501,MATCH($K31,$A$2:$A$501,0))&gt;=$N31,"Ordem cronológica inválida",IF(INDEX($A$2:$A$501,MATCH($K31,$A$2:$A$501,0))=LOOKUP(2,1/(($M$2:$M$501=$M31)*($N$2:$N$501&lt;$N31)),$A$2:$A$501),"OK","Salto na cadeia")))))))))</f>
        <v/>
      </c>
      <c r="U31" s="16">
        <f>IF($A31="","",IF(OR($M31="",$N31=""),"Não",IF(COUNTIFS($M$2:$M$501,$M31,$N$2:$N$501,"&gt;"&amp;$N31)=0,IF(COUNTIFS($M$2:$M$501,$M31,$N$2:$N$501,$N31)=1,"Sim","Conflito"),"Não")))</f>
        <v/>
      </c>
      <c r="V31" s="16">
        <f>IF($A31="","",IF(OR($M31="",$N31=""),"",IF(COUNTIFS($M$2:$M$501,$M31,$G$2:$G$501,"RETORNO RECEBIDO",$N$2:$N$501,"&lt;="&amp;$N31)&gt;0,"Retorno","Fluxo normal")))</f>
        <v/>
      </c>
      <c r="W31" s="16">
        <f>IF($A31="","",IF($O31&lt;&gt;"OK",$O31,IF($Q31&lt;&gt;"OK",$Q31,IF($P31&lt;&gt;"OK",$P31,IF($R31&lt;&gt;"OK",$R31,IF($S31&lt;&gt;"OK",$S31,IF($T31&lt;&gt;"OK",$T31,IF($U31="Conflito","Conflito de ordem","OK"))))))))</f>
        <v/>
      </c>
      <c r="X31" s="16">
        <f>IF($A31="","",IF($W31="OK","OK","Pendente"))</f>
        <v/>
      </c>
    </row>
    <row r="32">
      <c r="A32" s="14" t="n"/>
      <c r="B32" s="31" t="n"/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5" t="n"/>
      <c r="M32" s="16">
        <f>IF(COUNTA($D32:$F32)=0,"",IF(OR($D32="",$E32="",$F32=""),"",$D32&amp;"|"&amp;$E32&amp;"|"&amp;$F32))</f>
        <v/>
      </c>
      <c r="N32" s="32">
        <f>IF(OR($B32="",$C32=""),"",$B32+$C32/100000)</f>
        <v/>
      </c>
      <c r="O32" s="16">
        <f>IF(COUNTA($A32:$L32)=0,"",IF(OR($A32="",$B32="",$C32="",$D32="",$E32="",$F32="",$G32="",$H32="",$I32=""),"Campos obrigatórios ausentes","OK"))</f>
        <v/>
      </c>
      <c r="P32" s="16">
        <f>IF($A32="","",IF($M32="","Identificação incompleta",IF(COUNTIF('Itens rastreáveis'!$E$2:$E$201,$M32)=0,"Identificador não cadastrado",IF(COUNTIF('Itens rastreáveis'!$E$2:$E$201,$M32)&gt;1,"Identificador duplicado no cadastro","OK"))))</f>
        <v/>
      </c>
      <c r="Q32" s="16">
        <f>IF($A32="","",IF(COUNTIF($A$2:$A$501,$A32)=1,"OK","ID do evento duplicado"))</f>
        <v/>
      </c>
      <c r="R32" s="16">
        <f>IF($A32="","",IF(OR($M32="",$N32=""),"Não verificável",IF($G32="RECEBIMENTO",IF(COUNTIFS($M$2:$M$501,$M32,$G$2:$G$501,"RECEBIMENTO")&gt;1,"Recebimento duplicado",IF($K32="","OK","Recebimento com evento anterior")),IF(COUNTIFS($M$2:$M$501,$M32,$G$2:$G$501,"RECEBIMENTO",$N$2:$N$501,"&lt;"&amp;$N32)&gt;0,"OK","Entrada anterior não localizada"))))</f>
        <v/>
      </c>
      <c r="S32" s="16">
        <f>IF($A32="","",IF(IFERROR(VLOOKUP($G32,Listas!$A$2:$C$9,2,FALSE),"Sim")="Sim",IF($J32="","Pedido obrigatório","OK"),"OK"))</f>
        <v/>
      </c>
      <c r="T32" s="16">
        <f>IF($A32="","",IF($G32="RECEBIMENTO",IF($K32="","OK","Revisar evento anterior"),IF($K32="","Evento anterior ausente",IF(COUNTIF($A$2:$A$501,$K32)=0,"Evento anterior inexistente",IF(COUNTIF($A$2:$A$501,$K32)&gt;1,"Evento anterior ambíguo",IF($K32=$A32,"Autorreferência",IF(COUNTIFS($A$2:$A$501,$K32,$M$2:$M$501,$M32)=0,"Anterior de outro identificador",IF(INDEX($N$2:$N$501,MATCH($K32,$A$2:$A$501,0))&gt;=$N32,"Ordem cronológica inválida",IF(INDEX($A$2:$A$501,MATCH($K32,$A$2:$A$501,0))=LOOKUP(2,1/(($M$2:$M$501=$M32)*($N$2:$N$501&lt;$N32)),$A$2:$A$501),"OK","Salto na cadeia")))))))))</f>
        <v/>
      </c>
      <c r="U32" s="16">
        <f>IF($A32="","",IF(OR($M32="",$N32=""),"Não",IF(COUNTIFS($M$2:$M$501,$M32,$N$2:$N$501,"&gt;"&amp;$N32)=0,IF(COUNTIFS($M$2:$M$501,$M32,$N$2:$N$501,$N32)=1,"Sim","Conflito"),"Não")))</f>
        <v/>
      </c>
      <c r="V32" s="16">
        <f>IF($A32="","",IF(OR($M32="",$N32=""),"",IF(COUNTIFS($M$2:$M$501,$M32,$G$2:$G$501,"RETORNO RECEBIDO",$N$2:$N$501,"&lt;="&amp;$N32)&gt;0,"Retorno","Fluxo normal")))</f>
        <v/>
      </c>
      <c r="W32" s="16">
        <f>IF($A32="","",IF($O32&lt;&gt;"OK",$O32,IF($Q32&lt;&gt;"OK",$Q32,IF($P32&lt;&gt;"OK",$P32,IF($R32&lt;&gt;"OK",$R32,IF($S32&lt;&gt;"OK",$S32,IF($T32&lt;&gt;"OK",$T32,IF($U32="Conflito","Conflito de ordem","OK"))))))))</f>
        <v/>
      </c>
      <c r="X32" s="16">
        <f>IF($A32="","",IF($W32="OK","OK","Pendente"))</f>
        <v/>
      </c>
    </row>
    <row r="33">
      <c r="A33" s="14" t="n"/>
      <c r="B33" s="31" t="n"/>
      <c r="C33" s="14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5" t="n"/>
      <c r="M33" s="16">
        <f>IF(COUNTA($D33:$F33)=0,"",IF(OR($D33="",$E33="",$F33=""),"",$D33&amp;"|"&amp;$E33&amp;"|"&amp;$F33))</f>
        <v/>
      </c>
      <c r="N33" s="32">
        <f>IF(OR($B33="",$C33=""),"",$B33+$C33/100000)</f>
        <v/>
      </c>
      <c r="O33" s="16">
        <f>IF(COUNTA($A33:$L33)=0,"",IF(OR($A33="",$B33="",$C33="",$D33="",$E33="",$F33="",$G33="",$H33="",$I33=""),"Campos obrigatórios ausentes","OK"))</f>
        <v/>
      </c>
      <c r="P33" s="16">
        <f>IF($A33="","",IF($M33="","Identificação incompleta",IF(COUNTIF('Itens rastreáveis'!$E$2:$E$201,$M33)=0,"Identificador não cadastrado",IF(COUNTIF('Itens rastreáveis'!$E$2:$E$201,$M33)&gt;1,"Identificador duplicado no cadastro","OK"))))</f>
        <v/>
      </c>
      <c r="Q33" s="16">
        <f>IF($A33="","",IF(COUNTIF($A$2:$A$501,$A33)=1,"OK","ID do evento duplicado"))</f>
        <v/>
      </c>
      <c r="R33" s="16">
        <f>IF($A33="","",IF(OR($M33="",$N33=""),"Não verificável",IF($G33="RECEBIMENTO",IF(COUNTIFS($M$2:$M$501,$M33,$G$2:$G$501,"RECEBIMENTO")&gt;1,"Recebimento duplicado",IF($K33="","OK","Recebimento com evento anterior")),IF(COUNTIFS($M$2:$M$501,$M33,$G$2:$G$501,"RECEBIMENTO",$N$2:$N$501,"&lt;"&amp;$N33)&gt;0,"OK","Entrada anterior não localizada"))))</f>
        <v/>
      </c>
      <c r="S33" s="16">
        <f>IF($A33="","",IF(IFERROR(VLOOKUP($G33,Listas!$A$2:$C$9,2,FALSE),"Sim")="Sim",IF($J33="","Pedido obrigatório","OK"),"OK"))</f>
        <v/>
      </c>
      <c r="T33" s="16">
        <f>IF($A33="","",IF($G33="RECEBIMENTO",IF($K33="","OK","Revisar evento anterior"),IF($K33="","Evento anterior ausente",IF(COUNTIF($A$2:$A$501,$K33)=0,"Evento anterior inexistente",IF(COUNTIF($A$2:$A$501,$K33)&gt;1,"Evento anterior ambíguo",IF($K33=$A33,"Autorreferência",IF(COUNTIFS($A$2:$A$501,$K33,$M$2:$M$501,$M33)=0,"Anterior de outro identificador",IF(INDEX($N$2:$N$501,MATCH($K33,$A$2:$A$501,0))&gt;=$N33,"Ordem cronológica inválida",IF(INDEX($A$2:$A$501,MATCH($K33,$A$2:$A$501,0))=LOOKUP(2,1/(($M$2:$M$501=$M33)*($N$2:$N$501&lt;$N33)),$A$2:$A$501),"OK","Salto na cadeia")))))))))</f>
        <v/>
      </c>
      <c r="U33" s="16">
        <f>IF($A33="","",IF(OR($M33="",$N33=""),"Não",IF(COUNTIFS($M$2:$M$501,$M33,$N$2:$N$501,"&gt;"&amp;$N33)=0,IF(COUNTIFS($M$2:$M$501,$M33,$N$2:$N$501,$N33)=1,"Sim","Conflito"),"Não")))</f>
        <v/>
      </c>
      <c r="V33" s="16">
        <f>IF($A33="","",IF(OR($M33="",$N33=""),"",IF(COUNTIFS($M$2:$M$501,$M33,$G$2:$G$501,"RETORNO RECEBIDO",$N$2:$N$501,"&lt;="&amp;$N33)&gt;0,"Retorno","Fluxo normal")))</f>
        <v/>
      </c>
      <c r="W33" s="16">
        <f>IF($A33="","",IF($O33&lt;&gt;"OK",$O33,IF($Q33&lt;&gt;"OK",$Q33,IF($P33&lt;&gt;"OK",$P33,IF($R33&lt;&gt;"OK",$R33,IF($S33&lt;&gt;"OK",$S33,IF($T33&lt;&gt;"OK",$T33,IF($U33="Conflito","Conflito de ordem","OK"))))))))</f>
        <v/>
      </c>
      <c r="X33" s="16">
        <f>IF($A33="","",IF($W33="OK","OK","Pendente"))</f>
        <v/>
      </c>
    </row>
    <row r="34">
      <c r="A34" s="14" t="n"/>
      <c r="B34" s="31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5" t="n"/>
      <c r="M34" s="16">
        <f>IF(COUNTA($D34:$F34)=0,"",IF(OR($D34="",$E34="",$F34=""),"",$D34&amp;"|"&amp;$E34&amp;"|"&amp;$F34))</f>
        <v/>
      </c>
      <c r="N34" s="32">
        <f>IF(OR($B34="",$C34=""),"",$B34+$C34/100000)</f>
        <v/>
      </c>
      <c r="O34" s="16">
        <f>IF(COUNTA($A34:$L34)=0,"",IF(OR($A34="",$B34="",$C34="",$D34="",$E34="",$F34="",$G34="",$H34="",$I34=""),"Campos obrigatórios ausentes","OK"))</f>
        <v/>
      </c>
      <c r="P34" s="16">
        <f>IF($A34="","",IF($M34="","Identificação incompleta",IF(COUNTIF('Itens rastreáveis'!$E$2:$E$201,$M34)=0,"Identificador não cadastrado",IF(COUNTIF('Itens rastreáveis'!$E$2:$E$201,$M34)&gt;1,"Identificador duplicado no cadastro","OK"))))</f>
        <v/>
      </c>
      <c r="Q34" s="16">
        <f>IF($A34="","",IF(COUNTIF($A$2:$A$501,$A34)=1,"OK","ID do evento duplicado"))</f>
        <v/>
      </c>
      <c r="R34" s="16">
        <f>IF($A34="","",IF(OR($M34="",$N34=""),"Não verificável",IF($G34="RECEBIMENTO",IF(COUNTIFS($M$2:$M$501,$M34,$G$2:$G$501,"RECEBIMENTO")&gt;1,"Recebimento duplicado",IF($K34="","OK","Recebimento com evento anterior")),IF(COUNTIFS($M$2:$M$501,$M34,$G$2:$G$501,"RECEBIMENTO",$N$2:$N$501,"&lt;"&amp;$N34)&gt;0,"OK","Entrada anterior não localizada"))))</f>
        <v/>
      </c>
      <c r="S34" s="16">
        <f>IF($A34="","",IF(IFERROR(VLOOKUP($G34,Listas!$A$2:$C$9,2,FALSE),"Sim")="Sim",IF($J34="","Pedido obrigatório","OK"),"OK"))</f>
        <v/>
      </c>
      <c r="T34" s="16">
        <f>IF($A34="","",IF($G34="RECEBIMENTO",IF($K34="","OK","Revisar evento anterior"),IF($K34="","Evento anterior ausente",IF(COUNTIF($A$2:$A$501,$K34)=0,"Evento anterior inexistente",IF(COUNTIF($A$2:$A$501,$K34)&gt;1,"Evento anterior ambíguo",IF($K34=$A34,"Autorreferência",IF(COUNTIFS($A$2:$A$501,$K34,$M$2:$M$501,$M34)=0,"Anterior de outro identificador",IF(INDEX($N$2:$N$501,MATCH($K34,$A$2:$A$501,0))&gt;=$N34,"Ordem cronológica inválida",IF(INDEX($A$2:$A$501,MATCH($K34,$A$2:$A$501,0))=LOOKUP(2,1/(($M$2:$M$501=$M34)*($N$2:$N$501&lt;$N34)),$A$2:$A$501),"OK","Salto na cadeia")))))))))</f>
        <v/>
      </c>
      <c r="U34" s="16">
        <f>IF($A34="","",IF(OR($M34="",$N34=""),"Não",IF(COUNTIFS($M$2:$M$501,$M34,$N$2:$N$501,"&gt;"&amp;$N34)=0,IF(COUNTIFS($M$2:$M$501,$M34,$N$2:$N$501,$N34)=1,"Sim","Conflito"),"Não")))</f>
        <v/>
      </c>
      <c r="V34" s="16">
        <f>IF($A34="","",IF(OR($M34="",$N34=""),"",IF(COUNTIFS($M$2:$M$501,$M34,$G$2:$G$501,"RETORNO RECEBIDO",$N$2:$N$501,"&lt;="&amp;$N34)&gt;0,"Retorno","Fluxo normal")))</f>
        <v/>
      </c>
      <c r="W34" s="16">
        <f>IF($A34="","",IF($O34&lt;&gt;"OK",$O34,IF($Q34&lt;&gt;"OK",$Q34,IF($P34&lt;&gt;"OK",$P34,IF($R34&lt;&gt;"OK",$R34,IF($S34&lt;&gt;"OK",$S34,IF($T34&lt;&gt;"OK",$T34,IF($U34="Conflito","Conflito de ordem","OK"))))))))</f>
        <v/>
      </c>
      <c r="X34" s="16">
        <f>IF($A34="","",IF($W34="OK","OK","Pendente"))</f>
        <v/>
      </c>
    </row>
    <row r="35">
      <c r="A35" s="14" t="n"/>
      <c r="B35" s="31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5" t="n"/>
      <c r="M35" s="16">
        <f>IF(COUNTA($D35:$F35)=0,"",IF(OR($D35="",$E35="",$F35=""),"",$D35&amp;"|"&amp;$E35&amp;"|"&amp;$F35))</f>
        <v/>
      </c>
      <c r="N35" s="32">
        <f>IF(OR($B35="",$C35=""),"",$B35+$C35/100000)</f>
        <v/>
      </c>
      <c r="O35" s="16">
        <f>IF(COUNTA($A35:$L35)=0,"",IF(OR($A35="",$B35="",$C35="",$D35="",$E35="",$F35="",$G35="",$H35="",$I35=""),"Campos obrigatórios ausentes","OK"))</f>
        <v/>
      </c>
      <c r="P35" s="16">
        <f>IF($A35="","",IF($M35="","Identificação incompleta",IF(COUNTIF('Itens rastreáveis'!$E$2:$E$201,$M35)=0,"Identificador não cadastrado",IF(COUNTIF('Itens rastreáveis'!$E$2:$E$201,$M35)&gt;1,"Identificador duplicado no cadastro","OK"))))</f>
        <v/>
      </c>
      <c r="Q35" s="16">
        <f>IF($A35="","",IF(COUNTIF($A$2:$A$501,$A35)=1,"OK","ID do evento duplicado"))</f>
        <v/>
      </c>
      <c r="R35" s="16">
        <f>IF($A35="","",IF(OR($M35="",$N35=""),"Não verificável",IF($G35="RECEBIMENTO",IF(COUNTIFS($M$2:$M$501,$M35,$G$2:$G$501,"RECEBIMENTO")&gt;1,"Recebimento duplicado",IF($K35="","OK","Recebimento com evento anterior")),IF(COUNTIFS($M$2:$M$501,$M35,$G$2:$G$501,"RECEBIMENTO",$N$2:$N$501,"&lt;"&amp;$N35)&gt;0,"OK","Entrada anterior não localizada"))))</f>
        <v/>
      </c>
      <c r="S35" s="16">
        <f>IF($A35="","",IF(IFERROR(VLOOKUP($G35,Listas!$A$2:$C$9,2,FALSE),"Sim")="Sim",IF($J35="","Pedido obrigatório","OK"),"OK"))</f>
        <v/>
      </c>
      <c r="T35" s="16">
        <f>IF($A35="","",IF($G35="RECEBIMENTO",IF($K35="","OK","Revisar evento anterior"),IF($K35="","Evento anterior ausente",IF(COUNTIF($A$2:$A$501,$K35)=0,"Evento anterior inexistente",IF(COUNTIF($A$2:$A$501,$K35)&gt;1,"Evento anterior ambíguo",IF($K35=$A35,"Autorreferência",IF(COUNTIFS($A$2:$A$501,$K35,$M$2:$M$501,$M35)=0,"Anterior de outro identificador",IF(INDEX($N$2:$N$501,MATCH($K35,$A$2:$A$501,0))&gt;=$N35,"Ordem cronológica inválida",IF(INDEX($A$2:$A$501,MATCH($K35,$A$2:$A$501,0))=LOOKUP(2,1/(($M$2:$M$501=$M35)*($N$2:$N$501&lt;$N35)),$A$2:$A$501),"OK","Salto na cadeia")))))))))</f>
        <v/>
      </c>
      <c r="U35" s="16">
        <f>IF($A35="","",IF(OR($M35="",$N35=""),"Não",IF(COUNTIFS($M$2:$M$501,$M35,$N$2:$N$501,"&gt;"&amp;$N35)=0,IF(COUNTIFS($M$2:$M$501,$M35,$N$2:$N$501,$N35)=1,"Sim","Conflito"),"Não")))</f>
        <v/>
      </c>
      <c r="V35" s="16">
        <f>IF($A35="","",IF(OR($M35="",$N35=""),"",IF(COUNTIFS($M$2:$M$501,$M35,$G$2:$G$501,"RETORNO RECEBIDO",$N$2:$N$501,"&lt;="&amp;$N35)&gt;0,"Retorno","Fluxo normal")))</f>
        <v/>
      </c>
      <c r="W35" s="16">
        <f>IF($A35="","",IF($O35&lt;&gt;"OK",$O35,IF($Q35&lt;&gt;"OK",$Q35,IF($P35&lt;&gt;"OK",$P35,IF($R35&lt;&gt;"OK",$R35,IF($S35&lt;&gt;"OK",$S35,IF($T35&lt;&gt;"OK",$T35,IF($U35="Conflito","Conflito de ordem","OK"))))))))</f>
        <v/>
      </c>
      <c r="X35" s="16">
        <f>IF($A35="","",IF($W35="OK","OK","Pendente"))</f>
        <v/>
      </c>
    </row>
    <row r="36">
      <c r="A36" s="14" t="n"/>
      <c r="B36" s="31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5" t="n"/>
      <c r="M36" s="16">
        <f>IF(COUNTA($D36:$F36)=0,"",IF(OR($D36="",$E36="",$F36=""),"",$D36&amp;"|"&amp;$E36&amp;"|"&amp;$F36))</f>
        <v/>
      </c>
      <c r="N36" s="32">
        <f>IF(OR($B36="",$C36=""),"",$B36+$C36/100000)</f>
        <v/>
      </c>
      <c r="O36" s="16">
        <f>IF(COUNTA($A36:$L36)=0,"",IF(OR($A36="",$B36="",$C36="",$D36="",$E36="",$F36="",$G36="",$H36="",$I36=""),"Campos obrigatórios ausentes","OK"))</f>
        <v/>
      </c>
      <c r="P36" s="16">
        <f>IF($A36="","",IF($M36="","Identificação incompleta",IF(COUNTIF('Itens rastreáveis'!$E$2:$E$201,$M36)=0,"Identificador não cadastrado",IF(COUNTIF('Itens rastreáveis'!$E$2:$E$201,$M36)&gt;1,"Identificador duplicado no cadastro","OK"))))</f>
        <v/>
      </c>
      <c r="Q36" s="16">
        <f>IF($A36="","",IF(COUNTIF($A$2:$A$501,$A36)=1,"OK","ID do evento duplicado"))</f>
        <v/>
      </c>
      <c r="R36" s="16">
        <f>IF($A36="","",IF(OR($M36="",$N36=""),"Não verificável",IF($G36="RECEBIMENTO",IF(COUNTIFS($M$2:$M$501,$M36,$G$2:$G$501,"RECEBIMENTO")&gt;1,"Recebimento duplicado",IF($K36="","OK","Recebimento com evento anterior")),IF(COUNTIFS($M$2:$M$501,$M36,$G$2:$G$501,"RECEBIMENTO",$N$2:$N$501,"&lt;"&amp;$N36)&gt;0,"OK","Entrada anterior não localizada"))))</f>
        <v/>
      </c>
      <c r="S36" s="16">
        <f>IF($A36="","",IF(IFERROR(VLOOKUP($G36,Listas!$A$2:$C$9,2,FALSE),"Sim")="Sim",IF($J36="","Pedido obrigatório","OK"),"OK"))</f>
        <v/>
      </c>
      <c r="T36" s="16">
        <f>IF($A36="","",IF($G36="RECEBIMENTO",IF($K36="","OK","Revisar evento anterior"),IF($K36="","Evento anterior ausente",IF(COUNTIF($A$2:$A$501,$K36)=0,"Evento anterior inexistente",IF(COUNTIF($A$2:$A$501,$K36)&gt;1,"Evento anterior ambíguo",IF($K36=$A36,"Autorreferência",IF(COUNTIFS($A$2:$A$501,$K36,$M$2:$M$501,$M36)=0,"Anterior de outro identificador",IF(INDEX($N$2:$N$501,MATCH($K36,$A$2:$A$501,0))&gt;=$N36,"Ordem cronológica inválida",IF(INDEX($A$2:$A$501,MATCH($K36,$A$2:$A$501,0))=LOOKUP(2,1/(($M$2:$M$501=$M36)*($N$2:$N$501&lt;$N36)),$A$2:$A$501),"OK","Salto na cadeia")))))))))</f>
        <v/>
      </c>
      <c r="U36" s="16">
        <f>IF($A36="","",IF(OR($M36="",$N36=""),"Não",IF(COUNTIFS($M$2:$M$501,$M36,$N$2:$N$501,"&gt;"&amp;$N36)=0,IF(COUNTIFS($M$2:$M$501,$M36,$N$2:$N$501,$N36)=1,"Sim","Conflito"),"Não")))</f>
        <v/>
      </c>
      <c r="V36" s="16">
        <f>IF($A36="","",IF(OR($M36="",$N36=""),"",IF(COUNTIFS($M$2:$M$501,$M36,$G$2:$G$501,"RETORNO RECEBIDO",$N$2:$N$501,"&lt;="&amp;$N36)&gt;0,"Retorno","Fluxo normal")))</f>
        <v/>
      </c>
      <c r="W36" s="16">
        <f>IF($A36="","",IF($O36&lt;&gt;"OK",$O36,IF($Q36&lt;&gt;"OK",$Q36,IF($P36&lt;&gt;"OK",$P36,IF($R36&lt;&gt;"OK",$R36,IF($S36&lt;&gt;"OK",$S36,IF($T36&lt;&gt;"OK",$T36,IF($U36="Conflito","Conflito de ordem","OK"))))))))</f>
        <v/>
      </c>
      <c r="X36" s="16">
        <f>IF($A36="","",IF($W36="OK","OK","Pendente"))</f>
        <v/>
      </c>
    </row>
    <row r="37">
      <c r="A37" s="14" t="n"/>
      <c r="B37" s="31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5" t="n"/>
      <c r="M37" s="16">
        <f>IF(COUNTA($D37:$F37)=0,"",IF(OR($D37="",$E37="",$F37=""),"",$D37&amp;"|"&amp;$E37&amp;"|"&amp;$F37))</f>
        <v/>
      </c>
      <c r="N37" s="32">
        <f>IF(OR($B37="",$C37=""),"",$B37+$C37/100000)</f>
        <v/>
      </c>
      <c r="O37" s="16">
        <f>IF(COUNTA($A37:$L37)=0,"",IF(OR($A37="",$B37="",$C37="",$D37="",$E37="",$F37="",$G37="",$H37="",$I37=""),"Campos obrigatórios ausentes","OK"))</f>
        <v/>
      </c>
      <c r="P37" s="16">
        <f>IF($A37="","",IF($M37="","Identificação incompleta",IF(COUNTIF('Itens rastreáveis'!$E$2:$E$201,$M37)=0,"Identificador não cadastrado",IF(COUNTIF('Itens rastreáveis'!$E$2:$E$201,$M37)&gt;1,"Identificador duplicado no cadastro","OK"))))</f>
        <v/>
      </c>
      <c r="Q37" s="16">
        <f>IF($A37="","",IF(COUNTIF($A$2:$A$501,$A37)=1,"OK","ID do evento duplicado"))</f>
        <v/>
      </c>
      <c r="R37" s="16">
        <f>IF($A37="","",IF(OR($M37="",$N37=""),"Não verificável",IF($G37="RECEBIMENTO",IF(COUNTIFS($M$2:$M$501,$M37,$G$2:$G$501,"RECEBIMENTO")&gt;1,"Recebimento duplicado",IF($K37="","OK","Recebimento com evento anterior")),IF(COUNTIFS($M$2:$M$501,$M37,$G$2:$G$501,"RECEBIMENTO",$N$2:$N$501,"&lt;"&amp;$N37)&gt;0,"OK","Entrada anterior não localizada"))))</f>
        <v/>
      </c>
      <c r="S37" s="16">
        <f>IF($A37="","",IF(IFERROR(VLOOKUP($G37,Listas!$A$2:$C$9,2,FALSE),"Sim")="Sim",IF($J37="","Pedido obrigatório","OK"),"OK"))</f>
        <v/>
      </c>
      <c r="T37" s="16">
        <f>IF($A37="","",IF($G37="RECEBIMENTO",IF($K37="","OK","Revisar evento anterior"),IF($K37="","Evento anterior ausente",IF(COUNTIF($A$2:$A$501,$K37)=0,"Evento anterior inexistente",IF(COUNTIF($A$2:$A$501,$K37)&gt;1,"Evento anterior ambíguo",IF($K37=$A37,"Autorreferência",IF(COUNTIFS($A$2:$A$501,$K37,$M$2:$M$501,$M37)=0,"Anterior de outro identificador",IF(INDEX($N$2:$N$501,MATCH($K37,$A$2:$A$501,0))&gt;=$N37,"Ordem cronológica inválida",IF(INDEX($A$2:$A$501,MATCH($K37,$A$2:$A$501,0))=LOOKUP(2,1/(($M$2:$M$501=$M37)*($N$2:$N$501&lt;$N37)),$A$2:$A$501),"OK","Salto na cadeia")))))))))</f>
        <v/>
      </c>
      <c r="U37" s="16">
        <f>IF($A37="","",IF(OR($M37="",$N37=""),"Não",IF(COUNTIFS($M$2:$M$501,$M37,$N$2:$N$501,"&gt;"&amp;$N37)=0,IF(COUNTIFS($M$2:$M$501,$M37,$N$2:$N$501,$N37)=1,"Sim","Conflito"),"Não")))</f>
        <v/>
      </c>
      <c r="V37" s="16">
        <f>IF($A37="","",IF(OR($M37="",$N37=""),"",IF(COUNTIFS($M$2:$M$501,$M37,$G$2:$G$501,"RETORNO RECEBIDO",$N$2:$N$501,"&lt;="&amp;$N37)&gt;0,"Retorno","Fluxo normal")))</f>
        <v/>
      </c>
      <c r="W37" s="16">
        <f>IF($A37="","",IF($O37&lt;&gt;"OK",$O37,IF($Q37&lt;&gt;"OK",$Q37,IF($P37&lt;&gt;"OK",$P37,IF($R37&lt;&gt;"OK",$R37,IF($S37&lt;&gt;"OK",$S37,IF($T37&lt;&gt;"OK",$T37,IF($U37="Conflito","Conflito de ordem","OK"))))))))</f>
        <v/>
      </c>
      <c r="X37" s="16">
        <f>IF($A37="","",IF($W37="OK","OK","Pendente"))</f>
        <v/>
      </c>
    </row>
    <row r="38">
      <c r="A38" s="14" t="n"/>
      <c r="B38" s="31" t="n"/>
      <c r="C38" s="14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5" t="n"/>
      <c r="M38" s="16">
        <f>IF(COUNTA($D38:$F38)=0,"",IF(OR($D38="",$E38="",$F38=""),"",$D38&amp;"|"&amp;$E38&amp;"|"&amp;$F38))</f>
        <v/>
      </c>
      <c r="N38" s="32">
        <f>IF(OR($B38="",$C38=""),"",$B38+$C38/100000)</f>
        <v/>
      </c>
      <c r="O38" s="16">
        <f>IF(COUNTA($A38:$L38)=0,"",IF(OR($A38="",$B38="",$C38="",$D38="",$E38="",$F38="",$G38="",$H38="",$I38=""),"Campos obrigatórios ausentes","OK"))</f>
        <v/>
      </c>
      <c r="P38" s="16">
        <f>IF($A38="","",IF($M38="","Identificação incompleta",IF(COUNTIF('Itens rastreáveis'!$E$2:$E$201,$M38)=0,"Identificador não cadastrado",IF(COUNTIF('Itens rastreáveis'!$E$2:$E$201,$M38)&gt;1,"Identificador duplicado no cadastro","OK"))))</f>
        <v/>
      </c>
      <c r="Q38" s="16">
        <f>IF($A38="","",IF(COUNTIF($A$2:$A$501,$A38)=1,"OK","ID do evento duplicado"))</f>
        <v/>
      </c>
      <c r="R38" s="16">
        <f>IF($A38="","",IF(OR($M38="",$N38=""),"Não verificável",IF($G38="RECEBIMENTO",IF(COUNTIFS($M$2:$M$501,$M38,$G$2:$G$501,"RECEBIMENTO")&gt;1,"Recebimento duplicado",IF($K38="","OK","Recebimento com evento anterior")),IF(COUNTIFS($M$2:$M$501,$M38,$G$2:$G$501,"RECEBIMENTO",$N$2:$N$501,"&lt;"&amp;$N38)&gt;0,"OK","Entrada anterior não localizada"))))</f>
        <v/>
      </c>
      <c r="S38" s="16">
        <f>IF($A38="","",IF(IFERROR(VLOOKUP($G38,Listas!$A$2:$C$9,2,FALSE),"Sim")="Sim",IF($J38="","Pedido obrigatório","OK"),"OK"))</f>
        <v/>
      </c>
      <c r="T38" s="16">
        <f>IF($A38="","",IF($G38="RECEBIMENTO",IF($K38="","OK","Revisar evento anterior"),IF($K38="","Evento anterior ausente",IF(COUNTIF($A$2:$A$501,$K38)=0,"Evento anterior inexistente",IF(COUNTIF($A$2:$A$501,$K38)&gt;1,"Evento anterior ambíguo",IF($K38=$A38,"Autorreferência",IF(COUNTIFS($A$2:$A$501,$K38,$M$2:$M$501,$M38)=0,"Anterior de outro identificador",IF(INDEX($N$2:$N$501,MATCH($K38,$A$2:$A$501,0))&gt;=$N38,"Ordem cronológica inválida",IF(INDEX($A$2:$A$501,MATCH($K38,$A$2:$A$501,0))=LOOKUP(2,1/(($M$2:$M$501=$M38)*($N$2:$N$501&lt;$N38)),$A$2:$A$501),"OK","Salto na cadeia")))))))))</f>
        <v/>
      </c>
      <c r="U38" s="16">
        <f>IF($A38="","",IF(OR($M38="",$N38=""),"Não",IF(COUNTIFS($M$2:$M$501,$M38,$N$2:$N$501,"&gt;"&amp;$N38)=0,IF(COUNTIFS($M$2:$M$501,$M38,$N$2:$N$501,$N38)=1,"Sim","Conflito"),"Não")))</f>
        <v/>
      </c>
      <c r="V38" s="16">
        <f>IF($A38="","",IF(OR($M38="",$N38=""),"",IF(COUNTIFS($M$2:$M$501,$M38,$G$2:$G$501,"RETORNO RECEBIDO",$N$2:$N$501,"&lt;="&amp;$N38)&gt;0,"Retorno","Fluxo normal")))</f>
        <v/>
      </c>
      <c r="W38" s="16">
        <f>IF($A38="","",IF($O38&lt;&gt;"OK",$O38,IF($Q38&lt;&gt;"OK",$Q38,IF($P38&lt;&gt;"OK",$P38,IF($R38&lt;&gt;"OK",$R38,IF($S38&lt;&gt;"OK",$S38,IF($T38&lt;&gt;"OK",$T38,IF($U38="Conflito","Conflito de ordem","OK"))))))))</f>
        <v/>
      </c>
      <c r="X38" s="16">
        <f>IF($A38="","",IF($W38="OK","OK","Pendente"))</f>
        <v/>
      </c>
    </row>
    <row r="39">
      <c r="A39" s="14" t="n"/>
      <c r="B39" s="31" t="n"/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5" t="n"/>
      <c r="M39" s="16">
        <f>IF(COUNTA($D39:$F39)=0,"",IF(OR($D39="",$E39="",$F39=""),"",$D39&amp;"|"&amp;$E39&amp;"|"&amp;$F39))</f>
        <v/>
      </c>
      <c r="N39" s="32">
        <f>IF(OR($B39="",$C39=""),"",$B39+$C39/100000)</f>
        <v/>
      </c>
      <c r="O39" s="16">
        <f>IF(COUNTA($A39:$L39)=0,"",IF(OR($A39="",$B39="",$C39="",$D39="",$E39="",$F39="",$G39="",$H39="",$I39=""),"Campos obrigatórios ausentes","OK"))</f>
        <v/>
      </c>
      <c r="P39" s="16">
        <f>IF($A39="","",IF($M39="","Identificação incompleta",IF(COUNTIF('Itens rastreáveis'!$E$2:$E$201,$M39)=0,"Identificador não cadastrado",IF(COUNTIF('Itens rastreáveis'!$E$2:$E$201,$M39)&gt;1,"Identificador duplicado no cadastro","OK"))))</f>
        <v/>
      </c>
      <c r="Q39" s="16">
        <f>IF($A39="","",IF(COUNTIF($A$2:$A$501,$A39)=1,"OK","ID do evento duplicado"))</f>
        <v/>
      </c>
      <c r="R39" s="16">
        <f>IF($A39="","",IF(OR($M39="",$N39=""),"Não verificável",IF($G39="RECEBIMENTO",IF(COUNTIFS($M$2:$M$501,$M39,$G$2:$G$501,"RECEBIMENTO")&gt;1,"Recebimento duplicado",IF($K39="","OK","Recebimento com evento anterior")),IF(COUNTIFS($M$2:$M$501,$M39,$G$2:$G$501,"RECEBIMENTO",$N$2:$N$501,"&lt;"&amp;$N39)&gt;0,"OK","Entrada anterior não localizada"))))</f>
        <v/>
      </c>
      <c r="S39" s="16">
        <f>IF($A39="","",IF(IFERROR(VLOOKUP($G39,Listas!$A$2:$C$9,2,FALSE),"Sim")="Sim",IF($J39="","Pedido obrigatório","OK"),"OK"))</f>
        <v/>
      </c>
      <c r="T39" s="16">
        <f>IF($A39="","",IF($G39="RECEBIMENTO",IF($K39="","OK","Revisar evento anterior"),IF($K39="","Evento anterior ausente",IF(COUNTIF($A$2:$A$501,$K39)=0,"Evento anterior inexistente",IF(COUNTIF($A$2:$A$501,$K39)&gt;1,"Evento anterior ambíguo",IF($K39=$A39,"Autorreferência",IF(COUNTIFS($A$2:$A$501,$K39,$M$2:$M$501,$M39)=0,"Anterior de outro identificador",IF(INDEX($N$2:$N$501,MATCH($K39,$A$2:$A$501,0))&gt;=$N39,"Ordem cronológica inválida",IF(INDEX($A$2:$A$501,MATCH($K39,$A$2:$A$501,0))=LOOKUP(2,1/(($M$2:$M$501=$M39)*($N$2:$N$501&lt;$N39)),$A$2:$A$501),"OK","Salto na cadeia")))))))))</f>
        <v/>
      </c>
      <c r="U39" s="16">
        <f>IF($A39="","",IF(OR($M39="",$N39=""),"Não",IF(COUNTIFS($M$2:$M$501,$M39,$N$2:$N$501,"&gt;"&amp;$N39)=0,IF(COUNTIFS($M$2:$M$501,$M39,$N$2:$N$501,$N39)=1,"Sim","Conflito"),"Não")))</f>
        <v/>
      </c>
      <c r="V39" s="16">
        <f>IF($A39="","",IF(OR($M39="",$N39=""),"",IF(COUNTIFS($M$2:$M$501,$M39,$G$2:$G$501,"RETORNO RECEBIDO",$N$2:$N$501,"&lt;="&amp;$N39)&gt;0,"Retorno","Fluxo normal")))</f>
        <v/>
      </c>
      <c r="W39" s="16">
        <f>IF($A39="","",IF($O39&lt;&gt;"OK",$O39,IF($Q39&lt;&gt;"OK",$Q39,IF($P39&lt;&gt;"OK",$P39,IF($R39&lt;&gt;"OK",$R39,IF($S39&lt;&gt;"OK",$S39,IF($T39&lt;&gt;"OK",$T39,IF($U39="Conflito","Conflito de ordem","OK"))))))))</f>
        <v/>
      </c>
      <c r="X39" s="16">
        <f>IF($A39="","",IF($W39="OK","OK","Pendente"))</f>
        <v/>
      </c>
    </row>
    <row r="40">
      <c r="A40" s="14" t="n"/>
      <c r="B40" s="31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5" t="n"/>
      <c r="M40" s="16">
        <f>IF(COUNTA($D40:$F40)=0,"",IF(OR($D40="",$E40="",$F40=""),"",$D40&amp;"|"&amp;$E40&amp;"|"&amp;$F40))</f>
        <v/>
      </c>
      <c r="N40" s="32">
        <f>IF(OR($B40="",$C40=""),"",$B40+$C40/100000)</f>
        <v/>
      </c>
      <c r="O40" s="16">
        <f>IF(COUNTA($A40:$L40)=0,"",IF(OR($A40="",$B40="",$C40="",$D40="",$E40="",$F40="",$G40="",$H40="",$I40=""),"Campos obrigatórios ausentes","OK"))</f>
        <v/>
      </c>
      <c r="P40" s="16">
        <f>IF($A40="","",IF($M40="","Identificação incompleta",IF(COUNTIF('Itens rastreáveis'!$E$2:$E$201,$M40)=0,"Identificador não cadastrado",IF(COUNTIF('Itens rastreáveis'!$E$2:$E$201,$M40)&gt;1,"Identificador duplicado no cadastro","OK"))))</f>
        <v/>
      </c>
      <c r="Q40" s="16">
        <f>IF($A40="","",IF(COUNTIF($A$2:$A$501,$A40)=1,"OK","ID do evento duplicado"))</f>
        <v/>
      </c>
      <c r="R40" s="16">
        <f>IF($A40="","",IF(OR($M40="",$N40=""),"Não verificável",IF($G40="RECEBIMENTO",IF(COUNTIFS($M$2:$M$501,$M40,$G$2:$G$501,"RECEBIMENTO")&gt;1,"Recebimento duplicado",IF($K40="","OK","Recebimento com evento anterior")),IF(COUNTIFS($M$2:$M$501,$M40,$G$2:$G$501,"RECEBIMENTO",$N$2:$N$501,"&lt;"&amp;$N40)&gt;0,"OK","Entrada anterior não localizada"))))</f>
        <v/>
      </c>
      <c r="S40" s="16">
        <f>IF($A40="","",IF(IFERROR(VLOOKUP($G40,Listas!$A$2:$C$9,2,FALSE),"Sim")="Sim",IF($J40="","Pedido obrigatório","OK"),"OK"))</f>
        <v/>
      </c>
      <c r="T40" s="16">
        <f>IF($A40="","",IF($G40="RECEBIMENTO",IF($K40="","OK","Revisar evento anterior"),IF($K40="","Evento anterior ausente",IF(COUNTIF($A$2:$A$501,$K40)=0,"Evento anterior inexistente",IF(COUNTIF($A$2:$A$501,$K40)&gt;1,"Evento anterior ambíguo",IF($K40=$A40,"Autorreferência",IF(COUNTIFS($A$2:$A$501,$K40,$M$2:$M$501,$M40)=0,"Anterior de outro identificador",IF(INDEX($N$2:$N$501,MATCH($K40,$A$2:$A$501,0))&gt;=$N40,"Ordem cronológica inválida",IF(INDEX($A$2:$A$501,MATCH($K40,$A$2:$A$501,0))=LOOKUP(2,1/(($M$2:$M$501=$M40)*($N$2:$N$501&lt;$N40)),$A$2:$A$501),"OK","Salto na cadeia")))))))))</f>
        <v/>
      </c>
      <c r="U40" s="16">
        <f>IF($A40="","",IF(OR($M40="",$N40=""),"Não",IF(COUNTIFS($M$2:$M$501,$M40,$N$2:$N$501,"&gt;"&amp;$N40)=0,IF(COUNTIFS($M$2:$M$501,$M40,$N$2:$N$501,$N40)=1,"Sim","Conflito"),"Não")))</f>
        <v/>
      </c>
      <c r="V40" s="16">
        <f>IF($A40="","",IF(OR($M40="",$N40=""),"",IF(COUNTIFS($M$2:$M$501,$M40,$G$2:$G$501,"RETORNO RECEBIDO",$N$2:$N$501,"&lt;="&amp;$N40)&gt;0,"Retorno","Fluxo normal")))</f>
        <v/>
      </c>
      <c r="W40" s="16">
        <f>IF($A40="","",IF($O40&lt;&gt;"OK",$O40,IF($Q40&lt;&gt;"OK",$Q40,IF($P40&lt;&gt;"OK",$P40,IF($R40&lt;&gt;"OK",$R40,IF($S40&lt;&gt;"OK",$S40,IF($T40&lt;&gt;"OK",$T40,IF($U40="Conflito","Conflito de ordem","OK"))))))))</f>
        <v/>
      </c>
      <c r="X40" s="16">
        <f>IF($A40="","",IF($W40="OK","OK","Pendente"))</f>
        <v/>
      </c>
    </row>
    <row r="41">
      <c r="A41" s="14" t="n"/>
      <c r="B41" s="31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5" t="n"/>
      <c r="M41" s="16">
        <f>IF(COUNTA($D41:$F41)=0,"",IF(OR($D41="",$E41="",$F41=""),"",$D41&amp;"|"&amp;$E41&amp;"|"&amp;$F41))</f>
        <v/>
      </c>
      <c r="N41" s="32">
        <f>IF(OR($B41="",$C41=""),"",$B41+$C41/100000)</f>
        <v/>
      </c>
      <c r="O41" s="16">
        <f>IF(COUNTA($A41:$L41)=0,"",IF(OR($A41="",$B41="",$C41="",$D41="",$E41="",$F41="",$G41="",$H41="",$I41=""),"Campos obrigatórios ausentes","OK"))</f>
        <v/>
      </c>
      <c r="P41" s="16">
        <f>IF($A41="","",IF($M41="","Identificação incompleta",IF(COUNTIF('Itens rastreáveis'!$E$2:$E$201,$M41)=0,"Identificador não cadastrado",IF(COUNTIF('Itens rastreáveis'!$E$2:$E$201,$M41)&gt;1,"Identificador duplicado no cadastro","OK"))))</f>
        <v/>
      </c>
      <c r="Q41" s="16">
        <f>IF($A41="","",IF(COUNTIF($A$2:$A$501,$A41)=1,"OK","ID do evento duplicado"))</f>
        <v/>
      </c>
      <c r="R41" s="16">
        <f>IF($A41="","",IF(OR($M41="",$N41=""),"Não verificável",IF($G41="RECEBIMENTO",IF(COUNTIFS($M$2:$M$501,$M41,$G$2:$G$501,"RECEBIMENTO")&gt;1,"Recebimento duplicado",IF($K41="","OK","Recebimento com evento anterior")),IF(COUNTIFS($M$2:$M$501,$M41,$G$2:$G$501,"RECEBIMENTO",$N$2:$N$501,"&lt;"&amp;$N41)&gt;0,"OK","Entrada anterior não localizada"))))</f>
        <v/>
      </c>
      <c r="S41" s="16">
        <f>IF($A41="","",IF(IFERROR(VLOOKUP($G41,Listas!$A$2:$C$9,2,FALSE),"Sim")="Sim",IF($J41="","Pedido obrigatório","OK"),"OK"))</f>
        <v/>
      </c>
      <c r="T41" s="16">
        <f>IF($A41="","",IF($G41="RECEBIMENTO",IF($K41="","OK","Revisar evento anterior"),IF($K41="","Evento anterior ausente",IF(COUNTIF($A$2:$A$501,$K41)=0,"Evento anterior inexistente",IF(COUNTIF($A$2:$A$501,$K41)&gt;1,"Evento anterior ambíguo",IF($K41=$A41,"Autorreferência",IF(COUNTIFS($A$2:$A$501,$K41,$M$2:$M$501,$M41)=0,"Anterior de outro identificador",IF(INDEX($N$2:$N$501,MATCH($K41,$A$2:$A$501,0))&gt;=$N41,"Ordem cronológica inválida",IF(INDEX($A$2:$A$501,MATCH($K41,$A$2:$A$501,0))=LOOKUP(2,1/(($M$2:$M$501=$M41)*($N$2:$N$501&lt;$N41)),$A$2:$A$501),"OK","Salto na cadeia")))))))))</f>
        <v/>
      </c>
      <c r="U41" s="16">
        <f>IF($A41="","",IF(OR($M41="",$N41=""),"Não",IF(COUNTIFS($M$2:$M$501,$M41,$N$2:$N$501,"&gt;"&amp;$N41)=0,IF(COUNTIFS($M$2:$M$501,$M41,$N$2:$N$501,$N41)=1,"Sim","Conflito"),"Não")))</f>
        <v/>
      </c>
      <c r="V41" s="16">
        <f>IF($A41="","",IF(OR($M41="",$N41=""),"",IF(COUNTIFS($M$2:$M$501,$M41,$G$2:$G$501,"RETORNO RECEBIDO",$N$2:$N$501,"&lt;="&amp;$N41)&gt;0,"Retorno","Fluxo normal")))</f>
        <v/>
      </c>
      <c r="W41" s="16">
        <f>IF($A41="","",IF($O41&lt;&gt;"OK",$O41,IF($Q41&lt;&gt;"OK",$Q41,IF($P41&lt;&gt;"OK",$P41,IF($R41&lt;&gt;"OK",$R41,IF($S41&lt;&gt;"OK",$S41,IF($T41&lt;&gt;"OK",$T41,IF($U41="Conflito","Conflito de ordem","OK"))))))))</f>
        <v/>
      </c>
      <c r="X41" s="16">
        <f>IF($A41="","",IF($W41="OK","OK","Pendente"))</f>
        <v/>
      </c>
    </row>
    <row r="42">
      <c r="A42" s="14" t="n"/>
      <c r="B42" s="31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5" t="n"/>
      <c r="M42" s="16">
        <f>IF(COUNTA($D42:$F42)=0,"",IF(OR($D42="",$E42="",$F42=""),"",$D42&amp;"|"&amp;$E42&amp;"|"&amp;$F42))</f>
        <v/>
      </c>
      <c r="N42" s="32">
        <f>IF(OR($B42="",$C42=""),"",$B42+$C42/100000)</f>
        <v/>
      </c>
      <c r="O42" s="16">
        <f>IF(COUNTA($A42:$L42)=0,"",IF(OR($A42="",$B42="",$C42="",$D42="",$E42="",$F42="",$G42="",$H42="",$I42=""),"Campos obrigatórios ausentes","OK"))</f>
        <v/>
      </c>
      <c r="P42" s="16">
        <f>IF($A42="","",IF($M42="","Identificação incompleta",IF(COUNTIF('Itens rastreáveis'!$E$2:$E$201,$M42)=0,"Identificador não cadastrado",IF(COUNTIF('Itens rastreáveis'!$E$2:$E$201,$M42)&gt;1,"Identificador duplicado no cadastro","OK"))))</f>
        <v/>
      </c>
      <c r="Q42" s="16">
        <f>IF($A42="","",IF(COUNTIF($A$2:$A$501,$A42)=1,"OK","ID do evento duplicado"))</f>
        <v/>
      </c>
      <c r="R42" s="16">
        <f>IF($A42="","",IF(OR($M42="",$N42=""),"Não verificável",IF($G42="RECEBIMENTO",IF(COUNTIFS($M$2:$M$501,$M42,$G$2:$G$501,"RECEBIMENTO")&gt;1,"Recebimento duplicado",IF($K42="","OK","Recebimento com evento anterior")),IF(COUNTIFS($M$2:$M$501,$M42,$G$2:$G$501,"RECEBIMENTO",$N$2:$N$501,"&lt;"&amp;$N42)&gt;0,"OK","Entrada anterior não localizada"))))</f>
        <v/>
      </c>
      <c r="S42" s="16">
        <f>IF($A42="","",IF(IFERROR(VLOOKUP($G42,Listas!$A$2:$C$9,2,FALSE),"Sim")="Sim",IF($J42="","Pedido obrigatório","OK"),"OK"))</f>
        <v/>
      </c>
      <c r="T42" s="16">
        <f>IF($A42="","",IF($G42="RECEBIMENTO",IF($K42="","OK","Revisar evento anterior"),IF($K42="","Evento anterior ausente",IF(COUNTIF($A$2:$A$501,$K42)=0,"Evento anterior inexistente",IF(COUNTIF($A$2:$A$501,$K42)&gt;1,"Evento anterior ambíguo",IF($K42=$A42,"Autorreferência",IF(COUNTIFS($A$2:$A$501,$K42,$M$2:$M$501,$M42)=0,"Anterior de outro identificador",IF(INDEX($N$2:$N$501,MATCH($K42,$A$2:$A$501,0))&gt;=$N42,"Ordem cronológica inválida",IF(INDEX($A$2:$A$501,MATCH($K42,$A$2:$A$501,0))=LOOKUP(2,1/(($M$2:$M$501=$M42)*($N$2:$N$501&lt;$N42)),$A$2:$A$501),"OK","Salto na cadeia")))))))))</f>
        <v/>
      </c>
      <c r="U42" s="16">
        <f>IF($A42="","",IF(OR($M42="",$N42=""),"Não",IF(COUNTIFS($M$2:$M$501,$M42,$N$2:$N$501,"&gt;"&amp;$N42)=0,IF(COUNTIFS($M$2:$M$501,$M42,$N$2:$N$501,$N42)=1,"Sim","Conflito"),"Não")))</f>
        <v/>
      </c>
      <c r="V42" s="16">
        <f>IF($A42="","",IF(OR($M42="",$N42=""),"",IF(COUNTIFS($M$2:$M$501,$M42,$G$2:$G$501,"RETORNO RECEBIDO",$N$2:$N$501,"&lt;="&amp;$N42)&gt;0,"Retorno","Fluxo normal")))</f>
        <v/>
      </c>
      <c r="W42" s="16">
        <f>IF($A42="","",IF($O42&lt;&gt;"OK",$O42,IF($Q42&lt;&gt;"OK",$Q42,IF($P42&lt;&gt;"OK",$P42,IF($R42&lt;&gt;"OK",$R42,IF($S42&lt;&gt;"OK",$S42,IF($T42&lt;&gt;"OK",$T42,IF($U42="Conflito","Conflito de ordem","OK"))))))))</f>
        <v/>
      </c>
      <c r="X42" s="16">
        <f>IF($A42="","",IF($W42="OK","OK","Pendente"))</f>
        <v/>
      </c>
    </row>
    <row r="43">
      <c r="A43" s="14" t="n"/>
      <c r="B43" s="31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5" t="n"/>
      <c r="M43" s="16">
        <f>IF(COUNTA($D43:$F43)=0,"",IF(OR($D43="",$E43="",$F43=""),"",$D43&amp;"|"&amp;$E43&amp;"|"&amp;$F43))</f>
        <v/>
      </c>
      <c r="N43" s="32">
        <f>IF(OR($B43="",$C43=""),"",$B43+$C43/100000)</f>
        <v/>
      </c>
      <c r="O43" s="16">
        <f>IF(COUNTA($A43:$L43)=0,"",IF(OR($A43="",$B43="",$C43="",$D43="",$E43="",$F43="",$G43="",$H43="",$I43=""),"Campos obrigatórios ausentes","OK"))</f>
        <v/>
      </c>
      <c r="P43" s="16">
        <f>IF($A43="","",IF($M43="","Identificação incompleta",IF(COUNTIF('Itens rastreáveis'!$E$2:$E$201,$M43)=0,"Identificador não cadastrado",IF(COUNTIF('Itens rastreáveis'!$E$2:$E$201,$M43)&gt;1,"Identificador duplicado no cadastro","OK"))))</f>
        <v/>
      </c>
      <c r="Q43" s="16">
        <f>IF($A43="","",IF(COUNTIF($A$2:$A$501,$A43)=1,"OK","ID do evento duplicado"))</f>
        <v/>
      </c>
      <c r="R43" s="16">
        <f>IF($A43="","",IF(OR($M43="",$N43=""),"Não verificável",IF($G43="RECEBIMENTO",IF(COUNTIFS($M$2:$M$501,$M43,$G$2:$G$501,"RECEBIMENTO")&gt;1,"Recebimento duplicado",IF($K43="","OK","Recebimento com evento anterior")),IF(COUNTIFS($M$2:$M$501,$M43,$G$2:$G$501,"RECEBIMENTO",$N$2:$N$501,"&lt;"&amp;$N43)&gt;0,"OK","Entrada anterior não localizada"))))</f>
        <v/>
      </c>
      <c r="S43" s="16">
        <f>IF($A43="","",IF(IFERROR(VLOOKUP($G43,Listas!$A$2:$C$9,2,FALSE),"Sim")="Sim",IF($J43="","Pedido obrigatório","OK"),"OK"))</f>
        <v/>
      </c>
      <c r="T43" s="16">
        <f>IF($A43="","",IF($G43="RECEBIMENTO",IF($K43="","OK","Revisar evento anterior"),IF($K43="","Evento anterior ausente",IF(COUNTIF($A$2:$A$501,$K43)=0,"Evento anterior inexistente",IF(COUNTIF($A$2:$A$501,$K43)&gt;1,"Evento anterior ambíguo",IF($K43=$A43,"Autorreferência",IF(COUNTIFS($A$2:$A$501,$K43,$M$2:$M$501,$M43)=0,"Anterior de outro identificador",IF(INDEX($N$2:$N$501,MATCH($K43,$A$2:$A$501,0))&gt;=$N43,"Ordem cronológica inválida",IF(INDEX($A$2:$A$501,MATCH($K43,$A$2:$A$501,0))=LOOKUP(2,1/(($M$2:$M$501=$M43)*($N$2:$N$501&lt;$N43)),$A$2:$A$501),"OK","Salto na cadeia")))))))))</f>
        <v/>
      </c>
      <c r="U43" s="16">
        <f>IF($A43="","",IF(OR($M43="",$N43=""),"Não",IF(COUNTIFS($M$2:$M$501,$M43,$N$2:$N$501,"&gt;"&amp;$N43)=0,IF(COUNTIFS($M$2:$M$501,$M43,$N$2:$N$501,$N43)=1,"Sim","Conflito"),"Não")))</f>
        <v/>
      </c>
      <c r="V43" s="16">
        <f>IF($A43="","",IF(OR($M43="",$N43=""),"",IF(COUNTIFS($M$2:$M$501,$M43,$G$2:$G$501,"RETORNO RECEBIDO",$N$2:$N$501,"&lt;="&amp;$N43)&gt;0,"Retorno","Fluxo normal")))</f>
        <v/>
      </c>
      <c r="W43" s="16">
        <f>IF($A43="","",IF($O43&lt;&gt;"OK",$O43,IF($Q43&lt;&gt;"OK",$Q43,IF($P43&lt;&gt;"OK",$P43,IF($R43&lt;&gt;"OK",$R43,IF($S43&lt;&gt;"OK",$S43,IF($T43&lt;&gt;"OK",$T43,IF($U43="Conflito","Conflito de ordem","OK"))))))))</f>
        <v/>
      </c>
      <c r="X43" s="16">
        <f>IF($A43="","",IF($W43="OK","OK","Pendente"))</f>
        <v/>
      </c>
    </row>
    <row r="44">
      <c r="A44" s="14" t="n"/>
      <c r="B44" s="31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5" t="n"/>
      <c r="M44" s="16">
        <f>IF(COUNTA($D44:$F44)=0,"",IF(OR($D44="",$E44="",$F44=""),"",$D44&amp;"|"&amp;$E44&amp;"|"&amp;$F44))</f>
        <v/>
      </c>
      <c r="N44" s="32">
        <f>IF(OR($B44="",$C44=""),"",$B44+$C44/100000)</f>
        <v/>
      </c>
      <c r="O44" s="16">
        <f>IF(COUNTA($A44:$L44)=0,"",IF(OR($A44="",$B44="",$C44="",$D44="",$E44="",$F44="",$G44="",$H44="",$I44=""),"Campos obrigatórios ausentes","OK"))</f>
        <v/>
      </c>
      <c r="P44" s="16">
        <f>IF($A44="","",IF($M44="","Identificação incompleta",IF(COUNTIF('Itens rastreáveis'!$E$2:$E$201,$M44)=0,"Identificador não cadastrado",IF(COUNTIF('Itens rastreáveis'!$E$2:$E$201,$M44)&gt;1,"Identificador duplicado no cadastro","OK"))))</f>
        <v/>
      </c>
      <c r="Q44" s="16">
        <f>IF($A44="","",IF(COUNTIF($A$2:$A$501,$A44)=1,"OK","ID do evento duplicado"))</f>
        <v/>
      </c>
      <c r="R44" s="16">
        <f>IF($A44="","",IF(OR($M44="",$N44=""),"Não verificável",IF($G44="RECEBIMENTO",IF(COUNTIFS($M$2:$M$501,$M44,$G$2:$G$501,"RECEBIMENTO")&gt;1,"Recebimento duplicado",IF($K44="","OK","Recebimento com evento anterior")),IF(COUNTIFS($M$2:$M$501,$M44,$G$2:$G$501,"RECEBIMENTO",$N$2:$N$501,"&lt;"&amp;$N44)&gt;0,"OK","Entrada anterior não localizada"))))</f>
        <v/>
      </c>
      <c r="S44" s="16">
        <f>IF($A44="","",IF(IFERROR(VLOOKUP($G44,Listas!$A$2:$C$9,2,FALSE),"Sim")="Sim",IF($J44="","Pedido obrigatório","OK"),"OK"))</f>
        <v/>
      </c>
      <c r="T44" s="16">
        <f>IF($A44="","",IF($G44="RECEBIMENTO",IF($K44="","OK","Revisar evento anterior"),IF($K44="","Evento anterior ausente",IF(COUNTIF($A$2:$A$501,$K44)=0,"Evento anterior inexistente",IF(COUNTIF($A$2:$A$501,$K44)&gt;1,"Evento anterior ambíguo",IF($K44=$A44,"Autorreferência",IF(COUNTIFS($A$2:$A$501,$K44,$M$2:$M$501,$M44)=0,"Anterior de outro identificador",IF(INDEX($N$2:$N$501,MATCH($K44,$A$2:$A$501,0))&gt;=$N44,"Ordem cronológica inválida",IF(INDEX($A$2:$A$501,MATCH($K44,$A$2:$A$501,0))=LOOKUP(2,1/(($M$2:$M$501=$M44)*($N$2:$N$501&lt;$N44)),$A$2:$A$501),"OK","Salto na cadeia")))))))))</f>
        <v/>
      </c>
      <c r="U44" s="16">
        <f>IF($A44="","",IF(OR($M44="",$N44=""),"Não",IF(COUNTIFS($M$2:$M$501,$M44,$N$2:$N$501,"&gt;"&amp;$N44)=0,IF(COUNTIFS($M$2:$M$501,$M44,$N$2:$N$501,$N44)=1,"Sim","Conflito"),"Não")))</f>
        <v/>
      </c>
      <c r="V44" s="16">
        <f>IF($A44="","",IF(OR($M44="",$N44=""),"",IF(COUNTIFS($M$2:$M$501,$M44,$G$2:$G$501,"RETORNO RECEBIDO",$N$2:$N$501,"&lt;="&amp;$N44)&gt;0,"Retorno","Fluxo normal")))</f>
        <v/>
      </c>
      <c r="W44" s="16">
        <f>IF($A44="","",IF($O44&lt;&gt;"OK",$O44,IF($Q44&lt;&gt;"OK",$Q44,IF($P44&lt;&gt;"OK",$P44,IF($R44&lt;&gt;"OK",$R44,IF($S44&lt;&gt;"OK",$S44,IF($T44&lt;&gt;"OK",$T44,IF($U44="Conflito","Conflito de ordem","OK"))))))))</f>
        <v/>
      </c>
      <c r="X44" s="16">
        <f>IF($A44="","",IF($W44="OK","OK","Pendente"))</f>
        <v/>
      </c>
    </row>
    <row r="45">
      <c r="A45" s="14" t="n"/>
      <c r="B45" s="3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5" t="n"/>
      <c r="M45" s="16">
        <f>IF(COUNTA($D45:$F45)=0,"",IF(OR($D45="",$E45="",$F45=""),"",$D45&amp;"|"&amp;$E45&amp;"|"&amp;$F45))</f>
        <v/>
      </c>
      <c r="N45" s="32">
        <f>IF(OR($B45="",$C45=""),"",$B45+$C45/100000)</f>
        <v/>
      </c>
      <c r="O45" s="16">
        <f>IF(COUNTA($A45:$L45)=0,"",IF(OR($A45="",$B45="",$C45="",$D45="",$E45="",$F45="",$G45="",$H45="",$I45=""),"Campos obrigatórios ausentes","OK"))</f>
        <v/>
      </c>
      <c r="P45" s="16">
        <f>IF($A45="","",IF($M45="","Identificação incompleta",IF(COUNTIF('Itens rastreáveis'!$E$2:$E$201,$M45)=0,"Identificador não cadastrado",IF(COUNTIF('Itens rastreáveis'!$E$2:$E$201,$M45)&gt;1,"Identificador duplicado no cadastro","OK"))))</f>
        <v/>
      </c>
      <c r="Q45" s="16">
        <f>IF($A45="","",IF(COUNTIF($A$2:$A$501,$A45)=1,"OK","ID do evento duplicado"))</f>
        <v/>
      </c>
      <c r="R45" s="16">
        <f>IF($A45="","",IF(OR($M45="",$N45=""),"Não verificável",IF($G45="RECEBIMENTO",IF(COUNTIFS($M$2:$M$501,$M45,$G$2:$G$501,"RECEBIMENTO")&gt;1,"Recebimento duplicado",IF($K45="","OK","Recebimento com evento anterior")),IF(COUNTIFS($M$2:$M$501,$M45,$G$2:$G$501,"RECEBIMENTO",$N$2:$N$501,"&lt;"&amp;$N45)&gt;0,"OK","Entrada anterior não localizada"))))</f>
        <v/>
      </c>
      <c r="S45" s="16">
        <f>IF($A45="","",IF(IFERROR(VLOOKUP($G45,Listas!$A$2:$C$9,2,FALSE),"Sim")="Sim",IF($J45="","Pedido obrigatório","OK"),"OK"))</f>
        <v/>
      </c>
      <c r="T45" s="16">
        <f>IF($A45="","",IF($G45="RECEBIMENTO",IF($K45="","OK","Revisar evento anterior"),IF($K45="","Evento anterior ausente",IF(COUNTIF($A$2:$A$501,$K45)=0,"Evento anterior inexistente",IF(COUNTIF($A$2:$A$501,$K45)&gt;1,"Evento anterior ambíguo",IF($K45=$A45,"Autorreferência",IF(COUNTIFS($A$2:$A$501,$K45,$M$2:$M$501,$M45)=0,"Anterior de outro identificador",IF(INDEX($N$2:$N$501,MATCH($K45,$A$2:$A$501,0))&gt;=$N45,"Ordem cronológica inválida",IF(INDEX($A$2:$A$501,MATCH($K45,$A$2:$A$501,0))=LOOKUP(2,1/(($M$2:$M$501=$M45)*($N$2:$N$501&lt;$N45)),$A$2:$A$501),"OK","Salto na cadeia")))))))))</f>
        <v/>
      </c>
      <c r="U45" s="16">
        <f>IF($A45="","",IF(OR($M45="",$N45=""),"Não",IF(COUNTIFS($M$2:$M$501,$M45,$N$2:$N$501,"&gt;"&amp;$N45)=0,IF(COUNTIFS($M$2:$M$501,$M45,$N$2:$N$501,$N45)=1,"Sim","Conflito"),"Não")))</f>
        <v/>
      </c>
      <c r="V45" s="16">
        <f>IF($A45="","",IF(OR($M45="",$N45=""),"",IF(COUNTIFS($M$2:$M$501,$M45,$G$2:$G$501,"RETORNO RECEBIDO",$N$2:$N$501,"&lt;="&amp;$N45)&gt;0,"Retorno","Fluxo normal")))</f>
        <v/>
      </c>
      <c r="W45" s="16">
        <f>IF($A45="","",IF($O45&lt;&gt;"OK",$O45,IF($Q45&lt;&gt;"OK",$Q45,IF($P45&lt;&gt;"OK",$P45,IF($R45&lt;&gt;"OK",$R45,IF($S45&lt;&gt;"OK",$S45,IF($T45&lt;&gt;"OK",$T45,IF($U45="Conflito","Conflito de ordem","OK"))))))))</f>
        <v/>
      </c>
      <c r="X45" s="16">
        <f>IF($A45="","",IF($W45="OK","OK","Pendente"))</f>
        <v/>
      </c>
    </row>
    <row r="46">
      <c r="A46" s="14" t="n"/>
      <c r="B46" s="31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5" t="n"/>
      <c r="M46" s="16">
        <f>IF(COUNTA($D46:$F46)=0,"",IF(OR($D46="",$E46="",$F46=""),"",$D46&amp;"|"&amp;$E46&amp;"|"&amp;$F46))</f>
        <v/>
      </c>
      <c r="N46" s="32">
        <f>IF(OR($B46="",$C46=""),"",$B46+$C46/100000)</f>
        <v/>
      </c>
      <c r="O46" s="16">
        <f>IF(COUNTA($A46:$L46)=0,"",IF(OR($A46="",$B46="",$C46="",$D46="",$E46="",$F46="",$G46="",$H46="",$I46=""),"Campos obrigatórios ausentes","OK"))</f>
        <v/>
      </c>
      <c r="P46" s="16">
        <f>IF($A46="","",IF($M46="","Identificação incompleta",IF(COUNTIF('Itens rastreáveis'!$E$2:$E$201,$M46)=0,"Identificador não cadastrado",IF(COUNTIF('Itens rastreáveis'!$E$2:$E$201,$M46)&gt;1,"Identificador duplicado no cadastro","OK"))))</f>
        <v/>
      </c>
      <c r="Q46" s="16">
        <f>IF($A46="","",IF(COUNTIF($A$2:$A$501,$A46)=1,"OK","ID do evento duplicado"))</f>
        <v/>
      </c>
      <c r="R46" s="16">
        <f>IF($A46="","",IF(OR($M46="",$N46=""),"Não verificável",IF($G46="RECEBIMENTO",IF(COUNTIFS($M$2:$M$501,$M46,$G$2:$G$501,"RECEBIMENTO")&gt;1,"Recebimento duplicado",IF($K46="","OK","Recebimento com evento anterior")),IF(COUNTIFS($M$2:$M$501,$M46,$G$2:$G$501,"RECEBIMENTO",$N$2:$N$501,"&lt;"&amp;$N46)&gt;0,"OK","Entrada anterior não localizada"))))</f>
        <v/>
      </c>
      <c r="S46" s="16">
        <f>IF($A46="","",IF(IFERROR(VLOOKUP($G46,Listas!$A$2:$C$9,2,FALSE),"Sim")="Sim",IF($J46="","Pedido obrigatório","OK"),"OK"))</f>
        <v/>
      </c>
      <c r="T46" s="16">
        <f>IF($A46="","",IF($G46="RECEBIMENTO",IF($K46="","OK","Revisar evento anterior"),IF($K46="","Evento anterior ausente",IF(COUNTIF($A$2:$A$501,$K46)=0,"Evento anterior inexistente",IF(COUNTIF($A$2:$A$501,$K46)&gt;1,"Evento anterior ambíguo",IF($K46=$A46,"Autorreferência",IF(COUNTIFS($A$2:$A$501,$K46,$M$2:$M$501,$M46)=0,"Anterior de outro identificador",IF(INDEX($N$2:$N$501,MATCH($K46,$A$2:$A$501,0))&gt;=$N46,"Ordem cronológica inválida",IF(INDEX($A$2:$A$501,MATCH($K46,$A$2:$A$501,0))=LOOKUP(2,1/(($M$2:$M$501=$M46)*($N$2:$N$501&lt;$N46)),$A$2:$A$501),"OK","Salto na cadeia")))))))))</f>
        <v/>
      </c>
      <c r="U46" s="16">
        <f>IF($A46="","",IF(OR($M46="",$N46=""),"Não",IF(COUNTIFS($M$2:$M$501,$M46,$N$2:$N$501,"&gt;"&amp;$N46)=0,IF(COUNTIFS($M$2:$M$501,$M46,$N$2:$N$501,$N46)=1,"Sim","Conflito"),"Não")))</f>
        <v/>
      </c>
      <c r="V46" s="16">
        <f>IF($A46="","",IF(OR($M46="",$N46=""),"",IF(COUNTIFS($M$2:$M$501,$M46,$G$2:$G$501,"RETORNO RECEBIDO",$N$2:$N$501,"&lt;="&amp;$N46)&gt;0,"Retorno","Fluxo normal")))</f>
        <v/>
      </c>
      <c r="W46" s="16">
        <f>IF($A46="","",IF($O46&lt;&gt;"OK",$O46,IF($Q46&lt;&gt;"OK",$Q46,IF($P46&lt;&gt;"OK",$P46,IF($R46&lt;&gt;"OK",$R46,IF($S46&lt;&gt;"OK",$S46,IF($T46&lt;&gt;"OK",$T46,IF($U46="Conflito","Conflito de ordem","OK"))))))))</f>
        <v/>
      </c>
      <c r="X46" s="16">
        <f>IF($A46="","",IF($W46="OK","OK","Pendente"))</f>
        <v/>
      </c>
    </row>
    <row r="47">
      <c r="A47" s="14" t="n"/>
      <c r="B47" s="31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5" t="n"/>
      <c r="M47" s="16">
        <f>IF(COUNTA($D47:$F47)=0,"",IF(OR($D47="",$E47="",$F47=""),"",$D47&amp;"|"&amp;$E47&amp;"|"&amp;$F47))</f>
        <v/>
      </c>
      <c r="N47" s="32">
        <f>IF(OR($B47="",$C47=""),"",$B47+$C47/100000)</f>
        <v/>
      </c>
      <c r="O47" s="16">
        <f>IF(COUNTA($A47:$L47)=0,"",IF(OR($A47="",$B47="",$C47="",$D47="",$E47="",$F47="",$G47="",$H47="",$I47=""),"Campos obrigatórios ausentes","OK"))</f>
        <v/>
      </c>
      <c r="P47" s="16">
        <f>IF($A47="","",IF($M47="","Identificação incompleta",IF(COUNTIF('Itens rastreáveis'!$E$2:$E$201,$M47)=0,"Identificador não cadastrado",IF(COUNTIF('Itens rastreáveis'!$E$2:$E$201,$M47)&gt;1,"Identificador duplicado no cadastro","OK"))))</f>
        <v/>
      </c>
      <c r="Q47" s="16">
        <f>IF($A47="","",IF(COUNTIF($A$2:$A$501,$A47)=1,"OK","ID do evento duplicado"))</f>
        <v/>
      </c>
      <c r="R47" s="16">
        <f>IF($A47="","",IF(OR($M47="",$N47=""),"Não verificável",IF($G47="RECEBIMENTO",IF(COUNTIFS($M$2:$M$501,$M47,$G$2:$G$501,"RECEBIMENTO")&gt;1,"Recebimento duplicado",IF($K47="","OK","Recebimento com evento anterior")),IF(COUNTIFS($M$2:$M$501,$M47,$G$2:$G$501,"RECEBIMENTO",$N$2:$N$501,"&lt;"&amp;$N47)&gt;0,"OK","Entrada anterior não localizada"))))</f>
        <v/>
      </c>
      <c r="S47" s="16">
        <f>IF($A47="","",IF(IFERROR(VLOOKUP($G47,Listas!$A$2:$C$9,2,FALSE),"Sim")="Sim",IF($J47="","Pedido obrigatório","OK"),"OK"))</f>
        <v/>
      </c>
      <c r="T47" s="16">
        <f>IF($A47="","",IF($G47="RECEBIMENTO",IF($K47="","OK","Revisar evento anterior"),IF($K47="","Evento anterior ausente",IF(COUNTIF($A$2:$A$501,$K47)=0,"Evento anterior inexistente",IF(COUNTIF($A$2:$A$501,$K47)&gt;1,"Evento anterior ambíguo",IF($K47=$A47,"Autorreferência",IF(COUNTIFS($A$2:$A$501,$K47,$M$2:$M$501,$M47)=0,"Anterior de outro identificador",IF(INDEX($N$2:$N$501,MATCH($K47,$A$2:$A$501,0))&gt;=$N47,"Ordem cronológica inválida",IF(INDEX($A$2:$A$501,MATCH($K47,$A$2:$A$501,0))=LOOKUP(2,1/(($M$2:$M$501=$M47)*($N$2:$N$501&lt;$N47)),$A$2:$A$501),"OK","Salto na cadeia")))))))))</f>
        <v/>
      </c>
      <c r="U47" s="16">
        <f>IF($A47="","",IF(OR($M47="",$N47=""),"Não",IF(COUNTIFS($M$2:$M$501,$M47,$N$2:$N$501,"&gt;"&amp;$N47)=0,IF(COUNTIFS($M$2:$M$501,$M47,$N$2:$N$501,$N47)=1,"Sim","Conflito"),"Não")))</f>
        <v/>
      </c>
      <c r="V47" s="16">
        <f>IF($A47="","",IF(OR($M47="",$N47=""),"",IF(COUNTIFS($M$2:$M$501,$M47,$G$2:$G$501,"RETORNO RECEBIDO",$N$2:$N$501,"&lt;="&amp;$N47)&gt;0,"Retorno","Fluxo normal")))</f>
        <v/>
      </c>
      <c r="W47" s="16">
        <f>IF($A47="","",IF($O47&lt;&gt;"OK",$O47,IF($Q47&lt;&gt;"OK",$Q47,IF($P47&lt;&gt;"OK",$P47,IF($R47&lt;&gt;"OK",$R47,IF($S47&lt;&gt;"OK",$S47,IF($T47&lt;&gt;"OK",$T47,IF($U47="Conflito","Conflito de ordem","OK"))))))))</f>
        <v/>
      </c>
      <c r="X47" s="16">
        <f>IF($A47="","",IF($W47="OK","OK","Pendente"))</f>
        <v/>
      </c>
    </row>
    <row r="48">
      <c r="A48" s="14" t="n"/>
      <c r="B48" s="31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5" t="n"/>
      <c r="M48" s="16">
        <f>IF(COUNTA($D48:$F48)=0,"",IF(OR($D48="",$E48="",$F48=""),"",$D48&amp;"|"&amp;$E48&amp;"|"&amp;$F48))</f>
        <v/>
      </c>
      <c r="N48" s="32">
        <f>IF(OR($B48="",$C48=""),"",$B48+$C48/100000)</f>
        <v/>
      </c>
      <c r="O48" s="16">
        <f>IF(COUNTA($A48:$L48)=0,"",IF(OR($A48="",$B48="",$C48="",$D48="",$E48="",$F48="",$G48="",$H48="",$I48=""),"Campos obrigatórios ausentes","OK"))</f>
        <v/>
      </c>
      <c r="P48" s="16">
        <f>IF($A48="","",IF($M48="","Identificação incompleta",IF(COUNTIF('Itens rastreáveis'!$E$2:$E$201,$M48)=0,"Identificador não cadastrado",IF(COUNTIF('Itens rastreáveis'!$E$2:$E$201,$M48)&gt;1,"Identificador duplicado no cadastro","OK"))))</f>
        <v/>
      </c>
      <c r="Q48" s="16">
        <f>IF($A48="","",IF(COUNTIF($A$2:$A$501,$A48)=1,"OK","ID do evento duplicado"))</f>
        <v/>
      </c>
      <c r="R48" s="16">
        <f>IF($A48="","",IF(OR($M48="",$N48=""),"Não verificável",IF($G48="RECEBIMENTO",IF(COUNTIFS($M$2:$M$501,$M48,$G$2:$G$501,"RECEBIMENTO")&gt;1,"Recebimento duplicado",IF($K48="","OK","Recebimento com evento anterior")),IF(COUNTIFS($M$2:$M$501,$M48,$G$2:$G$501,"RECEBIMENTO",$N$2:$N$501,"&lt;"&amp;$N48)&gt;0,"OK","Entrada anterior não localizada"))))</f>
        <v/>
      </c>
      <c r="S48" s="16">
        <f>IF($A48="","",IF(IFERROR(VLOOKUP($G48,Listas!$A$2:$C$9,2,FALSE),"Sim")="Sim",IF($J48="","Pedido obrigatório","OK"),"OK"))</f>
        <v/>
      </c>
      <c r="T48" s="16">
        <f>IF($A48="","",IF($G48="RECEBIMENTO",IF($K48="","OK","Revisar evento anterior"),IF($K48="","Evento anterior ausente",IF(COUNTIF($A$2:$A$501,$K48)=0,"Evento anterior inexistente",IF(COUNTIF($A$2:$A$501,$K48)&gt;1,"Evento anterior ambíguo",IF($K48=$A48,"Autorreferência",IF(COUNTIFS($A$2:$A$501,$K48,$M$2:$M$501,$M48)=0,"Anterior de outro identificador",IF(INDEX($N$2:$N$501,MATCH($K48,$A$2:$A$501,0))&gt;=$N48,"Ordem cronológica inválida",IF(INDEX($A$2:$A$501,MATCH($K48,$A$2:$A$501,0))=LOOKUP(2,1/(($M$2:$M$501=$M48)*($N$2:$N$501&lt;$N48)),$A$2:$A$501),"OK","Salto na cadeia")))))))))</f>
        <v/>
      </c>
      <c r="U48" s="16">
        <f>IF($A48="","",IF(OR($M48="",$N48=""),"Não",IF(COUNTIFS($M$2:$M$501,$M48,$N$2:$N$501,"&gt;"&amp;$N48)=0,IF(COUNTIFS($M$2:$M$501,$M48,$N$2:$N$501,$N48)=1,"Sim","Conflito"),"Não")))</f>
        <v/>
      </c>
      <c r="V48" s="16">
        <f>IF($A48="","",IF(OR($M48="",$N48=""),"",IF(COUNTIFS($M$2:$M$501,$M48,$G$2:$G$501,"RETORNO RECEBIDO",$N$2:$N$501,"&lt;="&amp;$N48)&gt;0,"Retorno","Fluxo normal")))</f>
        <v/>
      </c>
      <c r="W48" s="16">
        <f>IF($A48="","",IF($O48&lt;&gt;"OK",$O48,IF($Q48&lt;&gt;"OK",$Q48,IF($P48&lt;&gt;"OK",$P48,IF($R48&lt;&gt;"OK",$R48,IF($S48&lt;&gt;"OK",$S48,IF($T48&lt;&gt;"OK",$T48,IF($U48="Conflito","Conflito de ordem","OK"))))))))</f>
        <v/>
      </c>
      <c r="X48" s="16">
        <f>IF($A48="","",IF($W48="OK","OK","Pendente"))</f>
        <v/>
      </c>
    </row>
    <row r="49">
      <c r="A49" s="14" t="n"/>
      <c r="B49" s="31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5" t="n"/>
      <c r="M49" s="16">
        <f>IF(COUNTA($D49:$F49)=0,"",IF(OR($D49="",$E49="",$F49=""),"",$D49&amp;"|"&amp;$E49&amp;"|"&amp;$F49))</f>
        <v/>
      </c>
      <c r="N49" s="32">
        <f>IF(OR($B49="",$C49=""),"",$B49+$C49/100000)</f>
        <v/>
      </c>
      <c r="O49" s="16">
        <f>IF(COUNTA($A49:$L49)=0,"",IF(OR($A49="",$B49="",$C49="",$D49="",$E49="",$F49="",$G49="",$H49="",$I49=""),"Campos obrigatórios ausentes","OK"))</f>
        <v/>
      </c>
      <c r="P49" s="16">
        <f>IF($A49="","",IF($M49="","Identificação incompleta",IF(COUNTIF('Itens rastreáveis'!$E$2:$E$201,$M49)=0,"Identificador não cadastrado",IF(COUNTIF('Itens rastreáveis'!$E$2:$E$201,$M49)&gt;1,"Identificador duplicado no cadastro","OK"))))</f>
        <v/>
      </c>
      <c r="Q49" s="16">
        <f>IF($A49="","",IF(COUNTIF($A$2:$A$501,$A49)=1,"OK","ID do evento duplicado"))</f>
        <v/>
      </c>
      <c r="R49" s="16">
        <f>IF($A49="","",IF(OR($M49="",$N49=""),"Não verificável",IF($G49="RECEBIMENTO",IF(COUNTIFS($M$2:$M$501,$M49,$G$2:$G$501,"RECEBIMENTO")&gt;1,"Recebimento duplicado",IF($K49="","OK","Recebimento com evento anterior")),IF(COUNTIFS($M$2:$M$501,$M49,$G$2:$G$501,"RECEBIMENTO",$N$2:$N$501,"&lt;"&amp;$N49)&gt;0,"OK","Entrada anterior não localizada"))))</f>
        <v/>
      </c>
      <c r="S49" s="16">
        <f>IF($A49="","",IF(IFERROR(VLOOKUP($G49,Listas!$A$2:$C$9,2,FALSE),"Sim")="Sim",IF($J49="","Pedido obrigatório","OK"),"OK"))</f>
        <v/>
      </c>
      <c r="T49" s="16">
        <f>IF($A49="","",IF($G49="RECEBIMENTO",IF($K49="","OK","Revisar evento anterior"),IF($K49="","Evento anterior ausente",IF(COUNTIF($A$2:$A$501,$K49)=0,"Evento anterior inexistente",IF(COUNTIF($A$2:$A$501,$K49)&gt;1,"Evento anterior ambíguo",IF($K49=$A49,"Autorreferência",IF(COUNTIFS($A$2:$A$501,$K49,$M$2:$M$501,$M49)=0,"Anterior de outro identificador",IF(INDEX($N$2:$N$501,MATCH($K49,$A$2:$A$501,0))&gt;=$N49,"Ordem cronológica inválida",IF(INDEX($A$2:$A$501,MATCH($K49,$A$2:$A$501,0))=LOOKUP(2,1/(($M$2:$M$501=$M49)*($N$2:$N$501&lt;$N49)),$A$2:$A$501),"OK","Salto na cadeia")))))))))</f>
        <v/>
      </c>
      <c r="U49" s="16">
        <f>IF($A49="","",IF(OR($M49="",$N49=""),"Não",IF(COUNTIFS($M$2:$M$501,$M49,$N$2:$N$501,"&gt;"&amp;$N49)=0,IF(COUNTIFS($M$2:$M$501,$M49,$N$2:$N$501,$N49)=1,"Sim","Conflito"),"Não")))</f>
        <v/>
      </c>
      <c r="V49" s="16">
        <f>IF($A49="","",IF(OR($M49="",$N49=""),"",IF(COUNTIFS($M$2:$M$501,$M49,$G$2:$G$501,"RETORNO RECEBIDO",$N$2:$N$501,"&lt;="&amp;$N49)&gt;0,"Retorno","Fluxo normal")))</f>
        <v/>
      </c>
      <c r="W49" s="16">
        <f>IF($A49="","",IF($O49&lt;&gt;"OK",$O49,IF($Q49&lt;&gt;"OK",$Q49,IF($P49&lt;&gt;"OK",$P49,IF($R49&lt;&gt;"OK",$R49,IF($S49&lt;&gt;"OK",$S49,IF($T49&lt;&gt;"OK",$T49,IF($U49="Conflito","Conflito de ordem","OK"))))))))</f>
        <v/>
      </c>
      <c r="X49" s="16">
        <f>IF($A49="","",IF($W49="OK","OK","Pendente"))</f>
        <v/>
      </c>
    </row>
    <row r="50">
      <c r="A50" s="14" t="n"/>
      <c r="B50" s="31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5" t="n"/>
      <c r="M50" s="16">
        <f>IF(COUNTA($D50:$F50)=0,"",IF(OR($D50="",$E50="",$F50=""),"",$D50&amp;"|"&amp;$E50&amp;"|"&amp;$F50))</f>
        <v/>
      </c>
      <c r="N50" s="32">
        <f>IF(OR($B50="",$C50=""),"",$B50+$C50/100000)</f>
        <v/>
      </c>
      <c r="O50" s="16">
        <f>IF(COUNTA($A50:$L50)=0,"",IF(OR($A50="",$B50="",$C50="",$D50="",$E50="",$F50="",$G50="",$H50="",$I50=""),"Campos obrigatórios ausentes","OK"))</f>
        <v/>
      </c>
      <c r="P50" s="16">
        <f>IF($A50="","",IF($M50="","Identificação incompleta",IF(COUNTIF('Itens rastreáveis'!$E$2:$E$201,$M50)=0,"Identificador não cadastrado",IF(COUNTIF('Itens rastreáveis'!$E$2:$E$201,$M50)&gt;1,"Identificador duplicado no cadastro","OK"))))</f>
        <v/>
      </c>
      <c r="Q50" s="16">
        <f>IF($A50="","",IF(COUNTIF($A$2:$A$501,$A50)=1,"OK","ID do evento duplicado"))</f>
        <v/>
      </c>
      <c r="R50" s="16">
        <f>IF($A50="","",IF(OR($M50="",$N50=""),"Não verificável",IF($G50="RECEBIMENTO",IF(COUNTIFS($M$2:$M$501,$M50,$G$2:$G$501,"RECEBIMENTO")&gt;1,"Recebimento duplicado",IF($K50="","OK","Recebimento com evento anterior")),IF(COUNTIFS($M$2:$M$501,$M50,$G$2:$G$501,"RECEBIMENTO",$N$2:$N$501,"&lt;"&amp;$N50)&gt;0,"OK","Entrada anterior não localizada"))))</f>
        <v/>
      </c>
      <c r="S50" s="16">
        <f>IF($A50="","",IF(IFERROR(VLOOKUP($G50,Listas!$A$2:$C$9,2,FALSE),"Sim")="Sim",IF($J50="","Pedido obrigatório","OK"),"OK"))</f>
        <v/>
      </c>
      <c r="T50" s="16">
        <f>IF($A50="","",IF($G50="RECEBIMENTO",IF($K50="","OK","Revisar evento anterior"),IF($K50="","Evento anterior ausente",IF(COUNTIF($A$2:$A$501,$K50)=0,"Evento anterior inexistente",IF(COUNTIF($A$2:$A$501,$K50)&gt;1,"Evento anterior ambíguo",IF($K50=$A50,"Autorreferência",IF(COUNTIFS($A$2:$A$501,$K50,$M$2:$M$501,$M50)=0,"Anterior de outro identificador",IF(INDEX($N$2:$N$501,MATCH($K50,$A$2:$A$501,0))&gt;=$N50,"Ordem cronológica inválida",IF(INDEX($A$2:$A$501,MATCH($K50,$A$2:$A$501,0))=LOOKUP(2,1/(($M$2:$M$501=$M50)*($N$2:$N$501&lt;$N50)),$A$2:$A$501),"OK","Salto na cadeia")))))))))</f>
        <v/>
      </c>
      <c r="U50" s="16">
        <f>IF($A50="","",IF(OR($M50="",$N50=""),"Não",IF(COUNTIFS($M$2:$M$501,$M50,$N$2:$N$501,"&gt;"&amp;$N50)=0,IF(COUNTIFS($M$2:$M$501,$M50,$N$2:$N$501,$N50)=1,"Sim","Conflito"),"Não")))</f>
        <v/>
      </c>
      <c r="V50" s="16">
        <f>IF($A50="","",IF(OR($M50="",$N50=""),"",IF(COUNTIFS($M$2:$M$501,$M50,$G$2:$G$501,"RETORNO RECEBIDO",$N$2:$N$501,"&lt;="&amp;$N50)&gt;0,"Retorno","Fluxo normal")))</f>
        <v/>
      </c>
      <c r="W50" s="16">
        <f>IF($A50="","",IF($O50&lt;&gt;"OK",$O50,IF($Q50&lt;&gt;"OK",$Q50,IF($P50&lt;&gt;"OK",$P50,IF($R50&lt;&gt;"OK",$R50,IF($S50&lt;&gt;"OK",$S50,IF($T50&lt;&gt;"OK",$T50,IF($U50="Conflito","Conflito de ordem","OK"))))))))</f>
        <v/>
      </c>
      <c r="X50" s="16">
        <f>IF($A50="","",IF($W50="OK","OK","Pendente"))</f>
        <v/>
      </c>
    </row>
    <row r="51">
      <c r="A51" s="14" t="n"/>
      <c r="B51" s="31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5" t="n"/>
      <c r="M51" s="16">
        <f>IF(COUNTA($D51:$F51)=0,"",IF(OR($D51="",$E51="",$F51=""),"",$D51&amp;"|"&amp;$E51&amp;"|"&amp;$F51))</f>
        <v/>
      </c>
      <c r="N51" s="32">
        <f>IF(OR($B51="",$C51=""),"",$B51+$C51/100000)</f>
        <v/>
      </c>
      <c r="O51" s="16">
        <f>IF(COUNTA($A51:$L51)=0,"",IF(OR($A51="",$B51="",$C51="",$D51="",$E51="",$F51="",$G51="",$H51="",$I51=""),"Campos obrigatórios ausentes","OK"))</f>
        <v/>
      </c>
      <c r="P51" s="16">
        <f>IF($A51="","",IF($M51="","Identificação incompleta",IF(COUNTIF('Itens rastreáveis'!$E$2:$E$201,$M51)=0,"Identificador não cadastrado",IF(COUNTIF('Itens rastreáveis'!$E$2:$E$201,$M51)&gt;1,"Identificador duplicado no cadastro","OK"))))</f>
        <v/>
      </c>
      <c r="Q51" s="16">
        <f>IF($A51="","",IF(COUNTIF($A$2:$A$501,$A51)=1,"OK","ID do evento duplicado"))</f>
        <v/>
      </c>
      <c r="R51" s="16">
        <f>IF($A51="","",IF(OR($M51="",$N51=""),"Não verificável",IF($G51="RECEBIMENTO",IF(COUNTIFS($M$2:$M$501,$M51,$G$2:$G$501,"RECEBIMENTO")&gt;1,"Recebimento duplicado",IF($K51="","OK","Recebimento com evento anterior")),IF(COUNTIFS($M$2:$M$501,$M51,$G$2:$G$501,"RECEBIMENTO",$N$2:$N$501,"&lt;"&amp;$N51)&gt;0,"OK","Entrada anterior não localizada"))))</f>
        <v/>
      </c>
      <c r="S51" s="16">
        <f>IF($A51="","",IF(IFERROR(VLOOKUP($G51,Listas!$A$2:$C$9,2,FALSE),"Sim")="Sim",IF($J51="","Pedido obrigatório","OK"),"OK"))</f>
        <v/>
      </c>
      <c r="T51" s="16">
        <f>IF($A51="","",IF($G51="RECEBIMENTO",IF($K51="","OK","Revisar evento anterior"),IF($K51="","Evento anterior ausente",IF(COUNTIF($A$2:$A$501,$K51)=0,"Evento anterior inexistente",IF(COUNTIF($A$2:$A$501,$K51)&gt;1,"Evento anterior ambíguo",IF($K51=$A51,"Autorreferência",IF(COUNTIFS($A$2:$A$501,$K51,$M$2:$M$501,$M51)=0,"Anterior de outro identificador",IF(INDEX($N$2:$N$501,MATCH($K51,$A$2:$A$501,0))&gt;=$N51,"Ordem cronológica inválida",IF(INDEX($A$2:$A$501,MATCH($K51,$A$2:$A$501,0))=LOOKUP(2,1/(($M$2:$M$501=$M51)*($N$2:$N$501&lt;$N51)),$A$2:$A$501),"OK","Salto na cadeia")))))))))</f>
        <v/>
      </c>
      <c r="U51" s="16">
        <f>IF($A51="","",IF(OR($M51="",$N51=""),"Não",IF(COUNTIFS($M$2:$M$501,$M51,$N$2:$N$501,"&gt;"&amp;$N51)=0,IF(COUNTIFS($M$2:$M$501,$M51,$N$2:$N$501,$N51)=1,"Sim","Conflito"),"Não")))</f>
        <v/>
      </c>
      <c r="V51" s="16">
        <f>IF($A51="","",IF(OR($M51="",$N51=""),"",IF(COUNTIFS($M$2:$M$501,$M51,$G$2:$G$501,"RETORNO RECEBIDO",$N$2:$N$501,"&lt;="&amp;$N51)&gt;0,"Retorno","Fluxo normal")))</f>
        <v/>
      </c>
      <c r="W51" s="16">
        <f>IF($A51="","",IF($O51&lt;&gt;"OK",$O51,IF($Q51&lt;&gt;"OK",$Q51,IF($P51&lt;&gt;"OK",$P51,IF($R51&lt;&gt;"OK",$R51,IF($S51&lt;&gt;"OK",$S51,IF($T51&lt;&gt;"OK",$T51,IF($U51="Conflito","Conflito de ordem","OK"))))))))</f>
        <v/>
      </c>
      <c r="X51" s="16">
        <f>IF($A51="","",IF($W51="OK","OK","Pendente"))</f>
        <v/>
      </c>
    </row>
    <row r="52">
      <c r="A52" s="14" t="n"/>
      <c r="B52" s="31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5" t="n"/>
      <c r="M52" s="16">
        <f>IF(COUNTA($D52:$F52)=0,"",IF(OR($D52="",$E52="",$F52=""),"",$D52&amp;"|"&amp;$E52&amp;"|"&amp;$F52))</f>
        <v/>
      </c>
      <c r="N52" s="32">
        <f>IF(OR($B52="",$C52=""),"",$B52+$C52/100000)</f>
        <v/>
      </c>
      <c r="O52" s="16">
        <f>IF(COUNTA($A52:$L52)=0,"",IF(OR($A52="",$B52="",$C52="",$D52="",$E52="",$F52="",$G52="",$H52="",$I52=""),"Campos obrigatórios ausentes","OK"))</f>
        <v/>
      </c>
      <c r="P52" s="16">
        <f>IF($A52="","",IF($M52="","Identificação incompleta",IF(COUNTIF('Itens rastreáveis'!$E$2:$E$201,$M52)=0,"Identificador não cadastrado",IF(COUNTIF('Itens rastreáveis'!$E$2:$E$201,$M52)&gt;1,"Identificador duplicado no cadastro","OK"))))</f>
        <v/>
      </c>
      <c r="Q52" s="16">
        <f>IF($A52="","",IF(COUNTIF($A$2:$A$501,$A52)=1,"OK","ID do evento duplicado"))</f>
        <v/>
      </c>
      <c r="R52" s="16">
        <f>IF($A52="","",IF(OR($M52="",$N52=""),"Não verificável",IF($G52="RECEBIMENTO",IF(COUNTIFS($M$2:$M$501,$M52,$G$2:$G$501,"RECEBIMENTO")&gt;1,"Recebimento duplicado",IF($K52="","OK","Recebimento com evento anterior")),IF(COUNTIFS($M$2:$M$501,$M52,$G$2:$G$501,"RECEBIMENTO",$N$2:$N$501,"&lt;"&amp;$N52)&gt;0,"OK","Entrada anterior não localizada"))))</f>
        <v/>
      </c>
      <c r="S52" s="16">
        <f>IF($A52="","",IF(IFERROR(VLOOKUP($G52,Listas!$A$2:$C$9,2,FALSE),"Sim")="Sim",IF($J52="","Pedido obrigatório","OK"),"OK"))</f>
        <v/>
      </c>
      <c r="T52" s="16">
        <f>IF($A52="","",IF($G52="RECEBIMENTO",IF($K52="","OK","Revisar evento anterior"),IF($K52="","Evento anterior ausente",IF(COUNTIF($A$2:$A$501,$K52)=0,"Evento anterior inexistente",IF(COUNTIF($A$2:$A$501,$K52)&gt;1,"Evento anterior ambíguo",IF($K52=$A52,"Autorreferência",IF(COUNTIFS($A$2:$A$501,$K52,$M$2:$M$501,$M52)=0,"Anterior de outro identificador",IF(INDEX($N$2:$N$501,MATCH($K52,$A$2:$A$501,0))&gt;=$N52,"Ordem cronológica inválida",IF(INDEX($A$2:$A$501,MATCH($K52,$A$2:$A$501,0))=LOOKUP(2,1/(($M$2:$M$501=$M52)*($N$2:$N$501&lt;$N52)),$A$2:$A$501),"OK","Salto na cadeia")))))))))</f>
        <v/>
      </c>
      <c r="U52" s="16">
        <f>IF($A52="","",IF(OR($M52="",$N52=""),"Não",IF(COUNTIFS($M$2:$M$501,$M52,$N$2:$N$501,"&gt;"&amp;$N52)=0,IF(COUNTIFS($M$2:$M$501,$M52,$N$2:$N$501,$N52)=1,"Sim","Conflito"),"Não")))</f>
        <v/>
      </c>
      <c r="V52" s="16">
        <f>IF($A52="","",IF(OR($M52="",$N52=""),"",IF(COUNTIFS($M$2:$M$501,$M52,$G$2:$G$501,"RETORNO RECEBIDO",$N$2:$N$501,"&lt;="&amp;$N52)&gt;0,"Retorno","Fluxo normal")))</f>
        <v/>
      </c>
      <c r="W52" s="16">
        <f>IF($A52="","",IF($O52&lt;&gt;"OK",$O52,IF($Q52&lt;&gt;"OK",$Q52,IF($P52&lt;&gt;"OK",$P52,IF($R52&lt;&gt;"OK",$R52,IF($S52&lt;&gt;"OK",$S52,IF($T52&lt;&gt;"OK",$T52,IF($U52="Conflito","Conflito de ordem","OK"))))))))</f>
        <v/>
      </c>
      <c r="X52" s="16">
        <f>IF($A52="","",IF($W52="OK","OK","Pendente"))</f>
        <v/>
      </c>
    </row>
    <row r="53">
      <c r="A53" s="14" t="n"/>
      <c r="B53" s="31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5" t="n"/>
      <c r="M53" s="16">
        <f>IF(COUNTA($D53:$F53)=0,"",IF(OR($D53="",$E53="",$F53=""),"",$D53&amp;"|"&amp;$E53&amp;"|"&amp;$F53))</f>
        <v/>
      </c>
      <c r="N53" s="32">
        <f>IF(OR($B53="",$C53=""),"",$B53+$C53/100000)</f>
        <v/>
      </c>
      <c r="O53" s="16">
        <f>IF(COUNTA($A53:$L53)=0,"",IF(OR($A53="",$B53="",$C53="",$D53="",$E53="",$F53="",$G53="",$H53="",$I53=""),"Campos obrigatórios ausentes","OK"))</f>
        <v/>
      </c>
      <c r="P53" s="16">
        <f>IF($A53="","",IF($M53="","Identificação incompleta",IF(COUNTIF('Itens rastreáveis'!$E$2:$E$201,$M53)=0,"Identificador não cadastrado",IF(COUNTIF('Itens rastreáveis'!$E$2:$E$201,$M53)&gt;1,"Identificador duplicado no cadastro","OK"))))</f>
        <v/>
      </c>
      <c r="Q53" s="16">
        <f>IF($A53="","",IF(COUNTIF($A$2:$A$501,$A53)=1,"OK","ID do evento duplicado"))</f>
        <v/>
      </c>
      <c r="R53" s="16">
        <f>IF($A53="","",IF(OR($M53="",$N53=""),"Não verificável",IF($G53="RECEBIMENTO",IF(COUNTIFS($M$2:$M$501,$M53,$G$2:$G$501,"RECEBIMENTO")&gt;1,"Recebimento duplicado",IF($K53="","OK","Recebimento com evento anterior")),IF(COUNTIFS($M$2:$M$501,$M53,$G$2:$G$501,"RECEBIMENTO",$N$2:$N$501,"&lt;"&amp;$N53)&gt;0,"OK","Entrada anterior não localizada"))))</f>
        <v/>
      </c>
      <c r="S53" s="16">
        <f>IF($A53="","",IF(IFERROR(VLOOKUP($G53,Listas!$A$2:$C$9,2,FALSE),"Sim")="Sim",IF($J53="","Pedido obrigatório","OK"),"OK"))</f>
        <v/>
      </c>
      <c r="T53" s="16">
        <f>IF($A53="","",IF($G53="RECEBIMENTO",IF($K53="","OK","Revisar evento anterior"),IF($K53="","Evento anterior ausente",IF(COUNTIF($A$2:$A$501,$K53)=0,"Evento anterior inexistente",IF(COUNTIF($A$2:$A$501,$K53)&gt;1,"Evento anterior ambíguo",IF($K53=$A53,"Autorreferência",IF(COUNTIFS($A$2:$A$501,$K53,$M$2:$M$501,$M53)=0,"Anterior de outro identificador",IF(INDEX($N$2:$N$501,MATCH($K53,$A$2:$A$501,0))&gt;=$N53,"Ordem cronológica inválida",IF(INDEX($A$2:$A$501,MATCH($K53,$A$2:$A$501,0))=LOOKUP(2,1/(($M$2:$M$501=$M53)*($N$2:$N$501&lt;$N53)),$A$2:$A$501),"OK","Salto na cadeia")))))))))</f>
        <v/>
      </c>
      <c r="U53" s="16">
        <f>IF($A53="","",IF(OR($M53="",$N53=""),"Não",IF(COUNTIFS($M$2:$M$501,$M53,$N$2:$N$501,"&gt;"&amp;$N53)=0,IF(COUNTIFS($M$2:$M$501,$M53,$N$2:$N$501,$N53)=1,"Sim","Conflito"),"Não")))</f>
        <v/>
      </c>
      <c r="V53" s="16">
        <f>IF($A53="","",IF(OR($M53="",$N53=""),"",IF(COUNTIFS($M$2:$M$501,$M53,$G$2:$G$501,"RETORNO RECEBIDO",$N$2:$N$501,"&lt;="&amp;$N53)&gt;0,"Retorno","Fluxo normal")))</f>
        <v/>
      </c>
      <c r="W53" s="16">
        <f>IF($A53="","",IF($O53&lt;&gt;"OK",$O53,IF($Q53&lt;&gt;"OK",$Q53,IF($P53&lt;&gt;"OK",$P53,IF($R53&lt;&gt;"OK",$R53,IF($S53&lt;&gt;"OK",$S53,IF($T53&lt;&gt;"OK",$T53,IF($U53="Conflito","Conflito de ordem","OK"))))))))</f>
        <v/>
      </c>
      <c r="X53" s="16">
        <f>IF($A53="","",IF($W53="OK","OK","Pendente"))</f>
        <v/>
      </c>
    </row>
    <row r="54">
      <c r="A54" s="14" t="n"/>
      <c r="B54" s="31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5" t="n"/>
      <c r="M54" s="16">
        <f>IF(COUNTA($D54:$F54)=0,"",IF(OR($D54="",$E54="",$F54=""),"",$D54&amp;"|"&amp;$E54&amp;"|"&amp;$F54))</f>
        <v/>
      </c>
      <c r="N54" s="32">
        <f>IF(OR($B54="",$C54=""),"",$B54+$C54/100000)</f>
        <v/>
      </c>
      <c r="O54" s="16">
        <f>IF(COUNTA($A54:$L54)=0,"",IF(OR($A54="",$B54="",$C54="",$D54="",$E54="",$F54="",$G54="",$H54="",$I54=""),"Campos obrigatórios ausentes","OK"))</f>
        <v/>
      </c>
      <c r="P54" s="16">
        <f>IF($A54="","",IF($M54="","Identificação incompleta",IF(COUNTIF('Itens rastreáveis'!$E$2:$E$201,$M54)=0,"Identificador não cadastrado",IF(COUNTIF('Itens rastreáveis'!$E$2:$E$201,$M54)&gt;1,"Identificador duplicado no cadastro","OK"))))</f>
        <v/>
      </c>
      <c r="Q54" s="16">
        <f>IF($A54="","",IF(COUNTIF($A$2:$A$501,$A54)=1,"OK","ID do evento duplicado"))</f>
        <v/>
      </c>
      <c r="R54" s="16">
        <f>IF($A54="","",IF(OR($M54="",$N54=""),"Não verificável",IF($G54="RECEBIMENTO",IF(COUNTIFS($M$2:$M$501,$M54,$G$2:$G$501,"RECEBIMENTO")&gt;1,"Recebimento duplicado",IF($K54="","OK","Recebimento com evento anterior")),IF(COUNTIFS($M$2:$M$501,$M54,$G$2:$G$501,"RECEBIMENTO",$N$2:$N$501,"&lt;"&amp;$N54)&gt;0,"OK","Entrada anterior não localizada"))))</f>
        <v/>
      </c>
      <c r="S54" s="16">
        <f>IF($A54="","",IF(IFERROR(VLOOKUP($G54,Listas!$A$2:$C$9,2,FALSE),"Sim")="Sim",IF($J54="","Pedido obrigatório","OK"),"OK"))</f>
        <v/>
      </c>
      <c r="T54" s="16">
        <f>IF($A54="","",IF($G54="RECEBIMENTO",IF($K54="","OK","Revisar evento anterior"),IF($K54="","Evento anterior ausente",IF(COUNTIF($A$2:$A$501,$K54)=0,"Evento anterior inexistente",IF(COUNTIF($A$2:$A$501,$K54)&gt;1,"Evento anterior ambíguo",IF($K54=$A54,"Autorreferência",IF(COUNTIFS($A$2:$A$501,$K54,$M$2:$M$501,$M54)=0,"Anterior de outro identificador",IF(INDEX($N$2:$N$501,MATCH($K54,$A$2:$A$501,0))&gt;=$N54,"Ordem cronológica inválida",IF(INDEX($A$2:$A$501,MATCH($K54,$A$2:$A$501,0))=LOOKUP(2,1/(($M$2:$M$501=$M54)*($N$2:$N$501&lt;$N54)),$A$2:$A$501),"OK","Salto na cadeia")))))))))</f>
        <v/>
      </c>
      <c r="U54" s="16">
        <f>IF($A54="","",IF(OR($M54="",$N54=""),"Não",IF(COUNTIFS($M$2:$M$501,$M54,$N$2:$N$501,"&gt;"&amp;$N54)=0,IF(COUNTIFS($M$2:$M$501,$M54,$N$2:$N$501,$N54)=1,"Sim","Conflito"),"Não")))</f>
        <v/>
      </c>
      <c r="V54" s="16">
        <f>IF($A54="","",IF(OR($M54="",$N54=""),"",IF(COUNTIFS($M$2:$M$501,$M54,$G$2:$G$501,"RETORNO RECEBIDO",$N$2:$N$501,"&lt;="&amp;$N54)&gt;0,"Retorno","Fluxo normal")))</f>
        <v/>
      </c>
      <c r="W54" s="16">
        <f>IF($A54="","",IF($O54&lt;&gt;"OK",$O54,IF($Q54&lt;&gt;"OK",$Q54,IF($P54&lt;&gt;"OK",$P54,IF($R54&lt;&gt;"OK",$R54,IF($S54&lt;&gt;"OK",$S54,IF($T54&lt;&gt;"OK",$T54,IF($U54="Conflito","Conflito de ordem","OK"))))))))</f>
        <v/>
      </c>
      <c r="X54" s="16">
        <f>IF($A54="","",IF($W54="OK","OK","Pendente"))</f>
        <v/>
      </c>
    </row>
    <row r="55">
      <c r="A55" s="14" t="n"/>
      <c r="B55" s="31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5" t="n"/>
      <c r="M55" s="16">
        <f>IF(COUNTA($D55:$F55)=0,"",IF(OR($D55="",$E55="",$F55=""),"",$D55&amp;"|"&amp;$E55&amp;"|"&amp;$F55))</f>
        <v/>
      </c>
      <c r="N55" s="32">
        <f>IF(OR($B55="",$C55=""),"",$B55+$C55/100000)</f>
        <v/>
      </c>
      <c r="O55" s="16">
        <f>IF(COUNTA($A55:$L55)=0,"",IF(OR($A55="",$B55="",$C55="",$D55="",$E55="",$F55="",$G55="",$H55="",$I55=""),"Campos obrigatórios ausentes","OK"))</f>
        <v/>
      </c>
      <c r="P55" s="16">
        <f>IF($A55="","",IF($M55="","Identificação incompleta",IF(COUNTIF('Itens rastreáveis'!$E$2:$E$201,$M55)=0,"Identificador não cadastrado",IF(COUNTIF('Itens rastreáveis'!$E$2:$E$201,$M55)&gt;1,"Identificador duplicado no cadastro","OK"))))</f>
        <v/>
      </c>
      <c r="Q55" s="16">
        <f>IF($A55="","",IF(COUNTIF($A$2:$A$501,$A55)=1,"OK","ID do evento duplicado"))</f>
        <v/>
      </c>
      <c r="R55" s="16">
        <f>IF($A55="","",IF(OR($M55="",$N55=""),"Não verificável",IF($G55="RECEBIMENTO",IF(COUNTIFS($M$2:$M$501,$M55,$G$2:$G$501,"RECEBIMENTO")&gt;1,"Recebimento duplicado",IF($K55="","OK","Recebimento com evento anterior")),IF(COUNTIFS($M$2:$M$501,$M55,$G$2:$G$501,"RECEBIMENTO",$N$2:$N$501,"&lt;"&amp;$N55)&gt;0,"OK","Entrada anterior não localizada"))))</f>
        <v/>
      </c>
      <c r="S55" s="16">
        <f>IF($A55="","",IF(IFERROR(VLOOKUP($G55,Listas!$A$2:$C$9,2,FALSE),"Sim")="Sim",IF($J55="","Pedido obrigatório","OK"),"OK"))</f>
        <v/>
      </c>
      <c r="T55" s="16">
        <f>IF($A55="","",IF($G55="RECEBIMENTO",IF($K55="","OK","Revisar evento anterior"),IF($K55="","Evento anterior ausente",IF(COUNTIF($A$2:$A$501,$K55)=0,"Evento anterior inexistente",IF(COUNTIF($A$2:$A$501,$K55)&gt;1,"Evento anterior ambíguo",IF($K55=$A55,"Autorreferência",IF(COUNTIFS($A$2:$A$501,$K55,$M$2:$M$501,$M55)=0,"Anterior de outro identificador",IF(INDEX($N$2:$N$501,MATCH($K55,$A$2:$A$501,0))&gt;=$N55,"Ordem cronológica inválida",IF(INDEX($A$2:$A$501,MATCH($K55,$A$2:$A$501,0))=LOOKUP(2,1/(($M$2:$M$501=$M55)*($N$2:$N$501&lt;$N55)),$A$2:$A$501),"OK","Salto na cadeia")))))))))</f>
        <v/>
      </c>
      <c r="U55" s="16">
        <f>IF($A55="","",IF(OR($M55="",$N55=""),"Não",IF(COUNTIFS($M$2:$M$501,$M55,$N$2:$N$501,"&gt;"&amp;$N55)=0,IF(COUNTIFS($M$2:$M$501,$M55,$N$2:$N$501,$N55)=1,"Sim","Conflito"),"Não")))</f>
        <v/>
      </c>
      <c r="V55" s="16">
        <f>IF($A55="","",IF(OR($M55="",$N55=""),"",IF(COUNTIFS($M$2:$M$501,$M55,$G$2:$G$501,"RETORNO RECEBIDO",$N$2:$N$501,"&lt;="&amp;$N55)&gt;0,"Retorno","Fluxo normal")))</f>
        <v/>
      </c>
      <c r="W55" s="16">
        <f>IF($A55="","",IF($O55&lt;&gt;"OK",$O55,IF($Q55&lt;&gt;"OK",$Q55,IF($P55&lt;&gt;"OK",$P55,IF($R55&lt;&gt;"OK",$R55,IF($S55&lt;&gt;"OK",$S55,IF($T55&lt;&gt;"OK",$T55,IF($U55="Conflito","Conflito de ordem","OK"))))))))</f>
        <v/>
      </c>
      <c r="X55" s="16">
        <f>IF($A55="","",IF($W55="OK","OK","Pendente"))</f>
        <v/>
      </c>
    </row>
    <row r="56">
      <c r="A56" s="14" t="n"/>
      <c r="B56" s="31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5" t="n"/>
      <c r="M56" s="16">
        <f>IF(COUNTA($D56:$F56)=0,"",IF(OR($D56="",$E56="",$F56=""),"",$D56&amp;"|"&amp;$E56&amp;"|"&amp;$F56))</f>
        <v/>
      </c>
      <c r="N56" s="32">
        <f>IF(OR($B56="",$C56=""),"",$B56+$C56/100000)</f>
        <v/>
      </c>
      <c r="O56" s="16">
        <f>IF(COUNTA($A56:$L56)=0,"",IF(OR($A56="",$B56="",$C56="",$D56="",$E56="",$F56="",$G56="",$H56="",$I56=""),"Campos obrigatórios ausentes","OK"))</f>
        <v/>
      </c>
      <c r="P56" s="16">
        <f>IF($A56="","",IF($M56="","Identificação incompleta",IF(COUNTIF('Itens rastreáveis'!$E$2:$E$201,$M56)=0,"Identificador não cadastrado",IF(COUNTIF('Itens rastreáveis'!$E$2:$E$201,$M56)&gt;1,"Identificador duplicado no cadastro","OK"))))</f>
        <v/>
      </c>
      <c r="Q56" s="16">
        <f>IF($A56="","",IF(COUNTIF($A$2:$A$501,$A56)=1,"OK","ID do evento duplicado"))</f>
        <v/>
      </c>
      <c r="R56" s="16">
        <f>IF($A56="","",IF(OR($M56="",$N56=""),"Não verificável",IF($G56="RECEBIMENTO",IF(COUNTIFS($M$2:$M$501,$M56,$G$2:$G$501,"RECEBIMENTO")&gt;1,"Recebimento duplicado",IF($K56="","OK","Recebimento com evento anterior")),IF(COUNTIFS($M$2:$M$501,$M56,$G$2:$G$501,"RECEBIMENTO",$N$2:$N$501,"&lt;"&amp;$N56)&gt;0,"OK","Entrada anterior não localizada"))))</f>
        <v/>
      </c>
      <c r="S56" s="16">
        <f>IF($A56="","",IF(IFERROR(VLOOKUP($G56,Listas!$A$2:$C$9,2,FALSE),"Sim")="Sim",IF($J56="","Pedido obrigatório","OK"),"OK"))</f>
        <v/>
      </c>
      <c r="T56" s="16">
        <f>IF($A56="","",IF($G56="RECEBIMENTO",IF($K56="","OK","Revisar evento anterior"),IF($K56="","Evento anterior ausente",IF(COUNTIF($A$2:$A$501,$K56)=0,"Evento anterior inexistente",IF(COUNTIF($A$2:$A$501,$K56)&gt;1,"Evento anterior ambíguo",IF($K56=$A56,"Autorreferência",IF(COUNTIFS($A$2:$A$501,$K56,$M$2:$M$501,$M56)=0,"Anterior de outro identificador",IF(INDEX($N$2:$N$501,MATCH($K56,$A$2:$A$501,0))&gt;=$N56,"Ordem cronológica inválida",IF(INDEX($A$2:$A$501,MATCH($K56,$A$2:$A$501,0))=LOOKUP(2,1/(($M$2:$M$501=$M56)*($N$2:$N$501&lt;$N56)),$A$2:$A$501),"OK","Salto na cadeia")))))))))</f>
        <v/>
      </c>
      <c r="U56" s="16">
        <f>IF($A56="","",IF(OR($M56="",$N56=""),"Não",IF(COUNTIFS($M$2:$M$501,$M56,$N$2:$N$501,"&gt;"&amp;$N56)=0,IF(COUNTIFS($M$2:$M$501,$M56,$N$2:$N$501,$N56)=1,"Sim","Conflito"),"Não")))</f>
        <v/>
      </c>
      <c r="V56" s="16">
        <f>IF($A56="","",IF(OR($M56="",$N56=""),"",IF(COUNTIFS($M$2:$M$501,$M56,$G$2:$G$501,"RETORNO RECEBIDO",$N$2:$N$501,"&lt;="&amp;$N56)&gt;0,"Retorno","Fluxo normal")))</f>
        <v/>
      </c>
      <c r="W56" s="16">
        <f>IF($A56="","",IF($O56&lt;&gt;"OK",$O56,IF($Q56&lt;&gt;"OK",$Q56,IF($P56&lt;&gt;"OK",$P56,IF($R56&lt;&gt;"OK",$R56,IF($S56&lt;&gt;"OK",$S56,IF($T56&lt;&gt;"OK",$T56,IF($U56="Conflito","Conflito de ordem","OK"))))))))</f>
        <v/>
      </c>
      <c r="X56" s="16">
        <f>IF($A56="","",IF($W56="OK","OK","Pendente"))</f>
        <v/>
      </c>
    </row>
    <row r="57">
      <c r="A57" s="14" t="n"/>
      <c r="B57" s="31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5" t="n"/>
      <c r="M57" s="16">
        <f>IF(COUNTA($D57:$F57)=0,"",IF(OR($D57="",$E57="",$F57=""),"",$D57&amp;"|"&amp;$E57&amp;"|"&amp;$F57))</f>
        <v/>
      </c>
      <c r="N57" s="32">
        <f>IF(OR($B57="",$C57=""),"",$B57+$C57/100000)</f>
        <v/>
      </c>
      <c r="O57" s="16">
        <f>IF(COUNTA($A57:$L57)=0,"",IF(OR($A57="",$B57="",$C57="",$D57="",$E57="",$F57="",$G57="",$H57="",$I57=""),"Campos obrigatórios ausentes","OK"))</f>
        <v/>
      </c>
      <c r="P57" s="16">
        <f>IF($A57="","",IF($M57="","Identificação incompleta",IF(COUNTIF('Itens rastreáveis'!$E$2:$E$201,$M57)=0,"Identificador não cadastrado",IF(COUNTIF('Itens rastreáveis'!$E$2:$E$201,$M57)&gt;1,"Identificador duplicado no cadastro","OK"))))</f>
        <v/>
      </c>
      <c r="Q57" s="16">
        <f>IF($A57="","",IF(COUNTIF($A$2:$A$501,$A57)=1,"OK","ID do evento duplicado"))</f>
        <v/>
      </c>
      <c r="R57" s="16">
        <f>IF($A57="","",IF(OR($M57="",$N57=""),"Não verificável",IF($G57="RECEBIMENTO",IF(COUNTIFS($M$2:$M$501,$M57,$G$2:$G$501,"RECEBIMENTO")&gt;1,"Recebimento duplicado",IF($K57="","OK","Recebimento com evento anterior")),IF(COUNTIFS($M$2:$M$501,$M57,$G$2:$G$501,"RECEBIMENTO",$N$2:$N$501,"&lt;"&amp;$N57)&gt;0,"OK","Entrada anterior não localizada"))))</f>
        <v/>
      </c>
      <c r="S57" s="16">
        <f>IF($A57="","",IF(IFERROR(VLOOKUP($G57,Listas!$A$2:$C$9,2,FALSE),"Sim")="Sim",IF($J57="","Pedido obrigatório","OK"),"OK"))</f>
        <v/>
      </c>
      <c r="T57" s="16">
        <f>IF($A57="","",IF($G57="RECEBIMENTO",IF($K57="","OK","Revisar evento anterior"),IF($K57="","Evento anterior ausente",IF(COUNTIF($A$2:$A$501,$K57)=0,"Evento anterior inexistente",IF(COUNTIF($A$2:$A$501,$K57)&gt;1,"Evento anterior ambíguo",IF($K57=$A57,"Autorreferência",IF(COUNTIFS($A$2:$A$501,$K57,$M$2:$M$501,$M57)=0,"Anterior de outro identificador",IF(INDEX($N$2:$N$501,MATCH($K57,$A$2:$A$501,0))&gt;=$N57,"Ordem cronológica inválida",IF(INDEX($A$2:$A$501,MATCH($K57,$A$2:$A$501,0))=LOOKUP(2,1/(($M$2:$M$501=$M57)*($N$2:$N$501&lt;$N57)),$A$2:$A$501),"OK","Salto na cadeia")))))))))</f>
        <v/>
      </c>
      <c r="U57" s="16">
        <f>IF($A57="","",IF(OR($M57="",$N57=""),"Não",IF(COUNTIFS($M$2:$M$501,$M57,$N$2:$N$501,"&gt;"&amp;$N57)=0,IF(COUNTIFS($M$2:$M$501,$M57,$N$2:$N$501,$N57)=1,"Sim","Conflito"),"Não")))</f>
        <v/>
      </c>
      <c r="V57" s="16">
        <f>IF($A57="","",IF(OR($M57="",$N57=""),"",IF(COUNTIFS($M$2:$M$501,$M57,$G$2:$G$501,"RETORNO RECEBIDO",$N$2:$N$501,"&lt;="&amp;$N57)&gt;0,"Retorno","Fluxo normal")))</f>
        <v/>
      </c>
      <c r="W57" s="16">
        <f>IF($A57="","",IF($O57&lt;&gt;"OK",$O57,IF($Q57&lt;&gt;"OK",$Q57,IF($P57&lt;&gt;"OK",$P57,IF($R57&lt;&gt;"OK",$R57,IF($S57&lt;&gt;"OK",$S57,IF($T57&lt;&gt;"OK",$T57,IF($U57="Conflito","Conflito de ordem","OK"))))))))</f>
        <v/>
      </c>
      <c r="X57" s="16">
        <f>IF($A57="","",IF($W57="OK","OK","Pendente"))</f>
        <v/>
      </c>
    </row>
    <row r="58">
      <c r="A58" s="14" t="n"/>
      <c r="B58" s="31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5" t="n"/>
      <c r="M58" s="16">
        <f>IF(COUNTA($D58:$F58)=0,"",IF(OR($D58="",$E58="",$F58=""),"",$D58&amp;"|"&amp;$E58&amp;"|"&amp;$F58))</f>
        <v/>
      </c>
      <c r="N58" s="32">
        <f>IF(OR($B58="",$C58=""),"",$B58+$C58/100000)</f>
        <v/>
      </c>
      <c r="O58" s="16">
        <f>IF(COUNTA($A58:$L58)=0,"",IF(OR($A58="",$B58="",$C58="",$D58="",$E58="",$F58="",$G58="",$H58="",$I58=""),"Campos obrigatórios ausentes","OK"))</f>
        <v/>
      </c>
      <c r="P58" s="16">
        <f>IF($A58="","",IF($M58="","Identificação incompleta",IF(COUNTIF('Itens rastreáveis'!$E$2:$E$201,$M58)=0,"Identificador não cadastrado",IF(COUNTIF('Itens rastreáveis'!$E$2:$E$201,$M58)&gt;1,"Identificador duplicado no cadastro","OK"))))</f>
        <v/>
      </c>
      <c r="Q58" s="16">
        <f>IF($A58="","",IF(COUNTIF($A$2:$A$501,$A58)=1,"OK","ID do evento duplicado"))</f>
        <v/>
      </c>
      <c r="R58" s="16">
        <f>IF($A58="","",IF(OR($M58="",$N58=""),"Não verificável",IF($G58="RECEBIMENTO",IF(COUNTIFS($M$2:$M$501,$M58,$G$2:$G$501,"RECEBIMENTO")&gt;1,"Recebimento duplicado",IF($K58="","OK","Recebimento com evento anterior")),IF(COUNTIFS($M$2:$M$501,$M58,$G$2:$G$501,"RECEBIMENTO",$N$2:$N$501,"&lt;"&amp;$N58)&gt;0,"OK","Entrada anterior não localizada"))))</f>
        <v/>
      </c>
      <c r="S58" s="16">
        <f>IF($A58="","",IF(IFERROR(VLOOKUP($G58,Listas!$A$2:$C$9,2,FALSE),"Sim")="Sim",IF($J58="","Pedido obrigatório","OK"),"OK"))</f>
        <v/>
      </c>
      <c r="T58" s="16">
        <f>IF($A58="","",IF($G58="RECEBIMENTO",IF($K58="","OK","Revisar evento anterior"),IF($K58="","Evento anterior ausente",IF(COUNTIF($A$2:$A$501,$K58)=0,"Evento anterior inexistente",IF(COUNTIF($A$2:$A$501,$K58)&gt;1,"Evento anterior ambíguo",IF($K58=$A58,"Autorreferência",IF(COUNTIFS($A$2:$A$501,$K58,$M$2:$M$501,$M58)=0,"Anterior de outro identificador",IF(INDEX($N$2:$N$501,MATCH($K58,$A$2:$A$501,0))&gt;=$N58,"Ordem cronológica inválida",IF(INDEX($A$2:$A$501,MATCH($K58,$A$2:$A$501,0))=LOOKUP(2,1/(($M$2:$M$501=$M58)*($N$2:$N$501&lt;$N58)),$A$2:$A$501),"OK","Salto na cadeia")))))))))</f>
        <v/>
      </c>
      <c r="U58" s="16">
        <f>IF($A58="","",IF(OR($M58="",$N58=""),"Não",IF(COUNTIFS($M$2:$M$501,$M58,$N$2:$N$501,"&gt;"&amp;$N58)=0,IF(COUNTIFS($M$2:$M$501,$M58,$N$2:$N$501,$N58)=1,"Sim","Conflito"),"Não")))</f>
        <v/>
      </c>
      <c r="V58" s="16">
        <f>IF($A58="","",IF(OR($M58="",$N58=""),"",IF(COUNTIFS($M$2:$M$501,$M58,$G$2:$G$501,"RETORNO RECEBIDO",$N$2:$N$501,"&lt;="&amp;$N58)&gt;0,"Retorno","Fluxo normal")))</f>
        <v/>
      </c>
      <c r="W58" s="16">
        <f>IF($A58="","",IF($O58&lt;&gt;"OK",$O58,IF($Q58&lt;&gt;"OK",$Q58,IF($P58&lt;&gt;"OK",$P58,IF($R58&lt;&gt;"OK",$R58,IF($S58&lt;&gt;"OK",$S58,IF($T58&lt;&gt;"OK",$T58,IF($U58="Conflito","Conflito de ordem","OK"))))))))</f>
        <v/>
      </c>
      <c r="X58" s="16">
        <f>IF($A58="","",IF($W58="OK","OK","Pendente"))</f>
        <v/>
      </c>
    </row>
    <row r="59">
      <c r="A59" s="14" t="n"/>
      <c r="B59" s="31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5" t="n"/>
      <c r="M59" s="16">
        <f>IF(COUNTA($D59:$F59)=0,"",IF(OR($D59="",$E59="",$F59=""),"",$D59&amp;"|"&amp;$E59&amp;"|"&amp;$F59))</f>
        <v/>
      </c>
      <c r="N59" s="32">
        <f>IF(OR($B59="",$C59=""),"",$B59+$C59/100000)</f>
        <v/>
      </c>
      <c r="O59" s="16">
        <f>IF(COUNTA($A59:$L59)=0,"",IF(OR($A59="",$B59="",$C59="",$D59="",$E59="",$F59="",$G59="",$H59="",$I59=""),"Campos obrigatórios ausentes","OK"))</f>
        <v/>
      </c>
      <c r="P59" s="16">
        <f>IF($A59="","",IF($M59="","Identificação incompleta",IF(COUNTIF('Itens rastreáveis'!$E$2:$E$201,$M59)=0,"Identificador não cadastrado",IF(COUNTIF('Itens rastreáveis'!$E$2:$E$201,$M59)&gt;1,"Identificador duplicado no cadastro","OK"))))</f>
        <v/>
      </c>
      <c r="Q59" s="16">
        <f>IF($A59="","",IF(COUNTIF($A$2:$A$501,$A59)=1,"OK","ID do evento duplicado"))</f>
        <v/>
      </c>
      <c r="R59" s="16">
        <f>IF($A59="","",IF(OR($M59="",$N59=""),"Não verificável",IF($G59="RECEBIMENTO",IF(COUNTIFS($M$2:$M$501,$M59,$G$2:$G$501,"RECEBIMENTO")&gt;1,"Recebimento duplicado",IF($K59="","OK","Recebimento com evento anterior")),IF(COUNTIFS($M$2:$M$501,$M59,$G$2:$G$501,"RECEBIMENTO",$N$2:$N$501,"&lt;"&amp;$N59)&gt;0,"OK","Entrada anterior não localizada"))))</f>
        <v/>
      </c>
      <c r="S59" s="16">
        <f>IF($A59="","",IF(IFERROR(VLOOKUP($G59,Listas!$A$2:$C$9,2,FALSE),"Sim")="Sim",IF($J59="","Pedido obrigatório","OK"),"OK"))</f>
        <v/>
      </c>
      <c r="T59" s="16">
        <f>IF($A59="","",IF($G59="RECEBIMENTO",IF($K59="","OK","Revisar evento anterior"),IF($K59="","Evento anterior ausente",IF(COUNTIF($A$2:$A$501,$K59)=0,"Evento anterior inexistente",IF(COUNTIF($A$2:$A$501,$K59)&gt;1,"Evento anterior ambíguo",IF($K59=$A59,"Autorreferência",IF(COUNTIFS($A$2:$A$501,$K59,$M$2:$M$501,$M59)=0,"Anterior de outro identificador",IF(INDEX($N$2:$N$501,MATCH($K59,$A$2:$A$501,0))&gt;=$N59,"Ordem cronológica inválida",IF(INDEX($A$2:$A$501,MATCH($K59,$A$2:$A$501,0))=LOOKUP(2,1/(($M$2:$M$501=$M59)*($N$2:$N$501&lt;$N59)),$A$2:$A$501),"OK","Salto na cadeia")))))))))</f>
        <v/>
      </c>
      <c r="U59" s="16">
        <f>IF($A59="","",IF(OR($M59="",$N59=""),"Não",IF(COUNTIFS($M$2:$M$501,$M59,$N$2:$N$501,"&gt;"&amp;$N59)=0,IF(COUNTIFS($M$2:$M$501,$M59,$N$2:$N$501,$N59)=1,"Sim","Conflito"),"Não")))</f>
        <v/>
      </c>
      <c r="V59" s="16">
        <f>IF($A59="","",IF(OR($M59="",$N59=""),"",IF(COUNTIFS($M$2:$M$501,$M59,$G$2:$G$501,"RETORNO RECEBIDO",$N$2:$N$501,"&lt;="&amp;$N59)&gt;0,"Retorno","Fluxo normal")))</f>
        <v/>
      </c>
      <c r="W59" s="16">
        <f>IF($A59="","",IF($O59&lt;&gt;"OK",$O59,IF($Q59&lt;&gt;"OK",$Q59,IF($P59&lt;&gt;"OK",$P59,IF($R59&lt;&gt;"OK",$R59,IF($S59&lt;&gt;"OK",$S59,IF($T59&lt;&gt;"OK",$T59,IF($U59="Conflito","Conflito de ordem","OK"))))))))</f>
        <v/>
      </c>
      <c r="X59" s="16">
        <f>IF($A59="","",IF($W59="OK","OK","Pendente"))</f>
        <v/>
      </c>
    </row>
    <row r="60">
      <c r="A60" s="14" t="n"/>
      <c r="B60" s="31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5" t="n"/>
      <c r="M60" s="16">
        <f>IF(COUNTA($D60:$F60)=0,"",IF(OR($D60="",$E60="",$F60=""),"",$D60&amp;"|"&amp;$E60&amp;"|"&amp;$F60))</f>
        <v/>
      </c>
      <c r="N60" s="32">
        <f>IF(OR($B60="",$C60=""),"",$B60+$C60/100000)</f>
        <v/>
      </c>
      <c r="O60" s="16">
        <f>IF(COUNTA($A60:$L60)=0,"",IF(OR($A60="",$B60="",$C60="",$D60="",$E60="",$F60="",$G60="",$H60="",$I60=""),"Campos obrigatórios ausentes","OK"))</f>
        <v/>
      </c>
      <c r="P60" s="16">
        <f>IF($A60="","",IF($M60="","Identificação incompleta",IF(COUNTIF('Itens rastreáveis'!$E$2:$E$201,$M60)=0,"Identificador não cadastrado",IF(COUNTIF('Itens rastreáveis'!$E$2:$E$201,$M60)&gt;1,"Identificador duplicado no cadastro","OK"))))</f>
        <v/>
      </c>
      <c r="Q60" s="16">
        <f>IF($A60="","",IF(COUNTIF($A$2:$A$501,$A60)=1,"OK","ID do evento duplicado"))</f>
        <v/>
      </c>
      <c r="R60" s="16">
        <f>IF($A60="","",IF(OR($M60="",$N60=""),"Não verificável",IF($G60="RECEBIMENTO",IF(COUNTIFS($M$2:$M$501,$M60,$G$2:$G$501,"RECEBIMENTO")&gt;1,"Recebimento duplicado",IF($K60="","OK","Recebimento com evento anterior")),IF(COUNTIFS($M$2:$M$501,$M60,$G$2:$G$501,"RECEBIMENTO",$N$2:$N$501,"&lt;"&amp;$N60)&gt;0,"OK","Entrada anterior não localizada"))))</f>
        <v/>
      </c>
      <c r="S60" s="16">
        <f>IF($A60="","",IF(IFERROR(VLOOKUP($G60,Listas!$A$2:$C$9,2,FALSE),"Sim")="Sim",IF($J60="","Pedido obrigatório","OK"),"OK"))</f>
        <v/>
      </c>
      <c r="T60" s="16">
        <f>IF($A60="","",IF($G60="RECEBIMENTO",IF($K60="","OK","Revisar evento anterior"),IF($K60="","Evento anterior ausente",IF(COUNTIF($A$2:$A$501,$K60)=0,"Evento anterior inexistente",IF(COUNTIF($A$2:$A$501,$K60)&gt;1,"Evento anterior ambíguo",IF($K60=$A60,"Autorreferência",IF(COUNTIFS($A$2:$A$501,$K60,$M$2:$M$501,$M60)=0,"Anterior de outro identificador",IF(INDEX($N$2:$N$501,MATCH($K60,$A$2:$A$501,0))&gt;=$N60,"Ordem cronológica inválida",IF(INDEX($A$2:$A$501,MATCH($K60,$A$2:$A$501,0))=LOOKUP(2,1/(($M$2:$M$501=$M60)*($N$2:$N$501&lt;$N60)),$A$2:$A$501),"OK","Salto na cadeia")))))))))</f>
        <v/>
      </c>
      <c r="U60" s="16">
        <f>IF($A60="","",IF(OR($M60="",$N60=""),"Não",IF(COUNTIFS($M$2:$M$501,$M60,$N$2:$N$501,"&gt;"&amp;$N60)=0,IF(COUNTIFS($M$2:$M$501,$M60,$N$2:$N$501,$N60)=1,"Sim","Conflito"),"Não")))</f>
        <v/>
      </c>
      <c r="V60" s="16">
        <f>IF($A60="","",IF(OR($M60="",$N60=""),"",IF(COUNTIFS($M$2:$M$501,$M60,$G$2:$G$501,"RETORNO RECEBIDO",$N$2:$N$501,"&lt;="&amp;$N60)&gt;0,"Retorno","Fluxo normal")))</f>
        <v/>
      </c>
      <c r="W60" s="16">
        <f>IF($A60="","",IF($O60&lt;&gt;"OK",$O60,IF($Q60&lt;&gt;"OK",$Q60,IF($P60&lt;&gt;"OK",$P60,IF($R60&lt;&gt;"OK",$R60,IF($S60&lt;&gt;"OK",$S60,IF($T60&lt;&gt;"OK",$T60,IF($U60="Conflito","Conflito de ordem","OK"))))))))</f>
        <v/>
      </c>
      <c r="X60" s="16">
        <f>IF($A60="","",IF($W60="OK","OK","Pendente"))</f>
        <v/>
      </c>
    </row>
    <row r="61">
      <c r="A61" s="14" t="n"/>
      <c r="B61" s="31" t="n"/>
      <c r="C61" s="14" t="n"/>
      <c r="D61" s="14" t="n"/>
      <c r="E61" s="14" t="n"/>
      <c r="F61" s="14" t="n"/>
      <c r="G61" s="14" t="n"/>
      <c r="H61" s="14" t="n"/>
      <c r="I61" s="14" t="n"/>
      <c r="J61" s="14" t="n"/>
      <c r="K61" s="14" t="n"/>
      <c r="L61" s="15" t="n"/>
      <c r="M61" s="16">
        <f>IF(COUNTA($D61:$F61)=0,"",IF(OR($D61="",$E61="",$F61=""),"",$D61&amp;"|"&amp;$E61&amp;"|"&amp;$F61))</f>
        <v/>
      </c>
      <c r="N61" s="32">
        <f>IF(OR($B61="",$C61=""),"",$B61+$C61/100000)</f>
        <v/>
      </c>
      <c r="O61" s="16">
        <f>IF(COUNTA($A61:$L61)=0,"",IF(OR($A61="",$B61="",$C61="",$D61="",$E61="",$F61="",$G61="",$H61="",$I61=""),"Campos obrigatórios ausentes","OK"))</f>
        <v/>
      </c>
      <c r="P61" s="16">
        <f>IF($A61="","",IF($M61="","Identificação incompleta",IF(COUNTIF('Itens rastreáveis'!$E$2:$E$201,$M61)=0,"Identificador não cadastrado",IF(COUNTIF('Itens rastreáveis'!$E$2:$E$201,$M61)&gt;1,"Identificador duplicado no cadastro","OK"))))</f>
        <v/>
      </c>
      <c r="Q61" s="16">
        <f>IF($A61="","",IF(COUNTIF($A$2:$A$501,$A61)=1,"OK","ID do evento duplicado"))</f>
        <v/>
      </c>
      <c r="R61" s="16">
        <f>IF($A61="","",IF(OR($M61="",$N61=""),"Não verificável",IF($G61="RECEBIMENTO",IF(COUNTIFS($M$2:$M$501,$M61,$G$2:$G$501,"RECEBIMENTO")&gt;1,"Recebimento duplicado",IF($K61="","OK","Recebimento com evento anterior")),IF(COUNTIFS($M$2:$M$501,$M61,$G$2:$G$501,"RECEBIMENTO",$N$2:$N$501,"&lt;"&amp;$N61)&gt;0,"OK","Entrada anterior não localizada"))))</f>
        <v/>
      </c>
      <c r="S61" s="16">
        <f>IF($A61="","",IF(IFERROR(VLOOKUP($G61,Listas!$A$2:$C$9,2,FALSE),"Sim")="Sim",IF($J61="","Pedido obrigatório","OK"),"OK"))</f>
        <v/>
      </c>
      <c r="T61" s="16">
        <f>IF($A61="","",IF($G61="RECEBIMENTO",IF($K61="","OK","Revisar evento anterior"),IF($K61="","Evento anterior ausente",IF(COUNTIF($A$2:$A$501,$K61)=0,"Evento anterior inexistente",IF(COUNTIF($A$2:$A$501,$K61)&gt;1,"Evento anterior ambíguo",IF($K61=$A61,"Autorreferência",IF(COUNTIFS($A$2:$A$501,$K61,$M$2:$M$501,$M61)=0,"Anterior de outro identificador",IF(INDEX($N$2:$N$501,MATCH($K61,$A$2:$A$501,0))&gt;=$N61,"Ordem cronológica inválida",IF(INDEX($A$2:$A$501,MATCH($K61,$A$2:$A$501,0))=LOOKUP(2,1/(($M$2:$M$501=$M61)*($N$2:$N$501&lt;$N61)),$A$2:$A$501),"OK","Salto na cadeia")))))))))</f>
        <v/>
      </c>
      <c r="U61" s="16">
        <f>IF($A61="","",IF(OR($M61="",$N61=""),"Não",IF(COUNTIFS($M$2:$M$501,$M61,$N$2:$N$501,"&gt;"&amp;$N61)=0,IF(COUNTIFS($M$2:$M$501,$M61,$N$2:$N$501,$N61)=1,"Sim","Conflito"),"Não")))</f>
        <v/>
      </c>
      <c r="V61" s="16">
        <f>IF($A61="","",IF(OR($M61="",$N61=""),"",IF(COUNTIFS($M$2:$M$501,$M61,$G$2:$G$501,"RETORNO RECEBIDO",$N$2:$N$501,"&lt;="&amp;$N61)&gt;0,"Retorno","Fluxo normal")))</f>
        <v/>
      </c>
      <c r="W61" s="16">
        <f>IF($A61="","",IF($O61&lt;&gt;"OK",$O61,IF($Q61&lt;&gt;"OK",$Q61,IF($P61&lt;&gt;"OK",$P61,IF($R61&lt;&gt;"OK",$R61,IF($S61&lt;&gt;"OK",$S61,IF($T61&lt;&gt;"OK",$T61,IF($U61="Conflito","Conflito de ordem","OK"))))))))</f>
        <v/>
      </c>
      <c r="X61" s="16">
        <f>IF($A61="","",IF($W61="OK","OK","Pendente"))</f>
        <v/>
      </c>
    </row>
    <row r="62">
      <c r="A62" s="14" t="n"/>
      <c r="B62" s="31" t="n"/>
      <c r="C62" s="14" t="n"/>
      <c r="D62" s="14" t="n"/>
      <c r="E62" s="14" t="n"/>
      <c r="F62" s="14" t="n"/>
      <c r="G62" s="14" t="n"/>
      <c r="H62" s="14" t="n"/>
      <c r="I62" s="14" t="n"/>
      <c r="J62" s="14" t="n"/>
      <c r="K62" s="14" t="n"/>
      <c r="L62" s="15" t="n"/>
      <c r="M62" s="16">
        <f>IF(COUNTA($D62:$F62)=0,"",IF(OR($D62="",$E62="",$F62=""),"",$D62&amp;"|"&amp;$E62&amp;"|"&amp;$F62))</f>
        <v/>
      </c>
      <c r="N62" s="32">
        <f>IF(OR($B62="",$C62=""),"",$B62+$C62/100000)</f>
        <v/>
      </c>
      <c r="O62" s="16">
        <f>IF(COUNTA($A62:$L62)=0,"",IF(OR($A62="",$B62="",$C62="",$D62="",$E62="",$F62="",$G62="",$H62="",$I62=""),"Campos obrigatórios ausentes","OK"))</f>
        <v/>
      </c>
      <c r="P62" s="16">
        <f>IF($A62="","",IF($M62="","Identificação incompleta",IF(COUNTIF('Itens rastreáveis'!$E$2:$E$201,$M62)=0,"Identificador não cadastrado",IF(COUNTIF('Itens rastreáveis'!$E$2:$E$201,$M62)&gt;1,"Identificador duplicado no cadastro","OK"))))</f>
        <v/>
      </c>
      <c r="Q62" s="16">
        <f>IF($A62="","",IF(COUNTIF($A$2:$A$501,$A62)=1,"OK","ID do evento duplicado"))</f>
        <v/>
      </c>
      <c r="R62" s="16">
        <f>IF($A62="","",IF(OR($M62="",$N62=""),"Não verificável",IF($G62="RECEBIMENTO",IF(COUNTIFS($M$2:$M$501,$M62,$G$2:$G$501,"RECEBIMENTO")&gt;1,"Recebimento duplicado",IF($K62="","OK","Recebimento com evento anterior")),IF(COUNTIFS($M$2:$M$501,$M62,$G$2:$G$501,"RECEBIMENTO",$N$2:$N$501,"&lt;"&amp;$N62)&gt;0,"OK","Entrada anterior não localizada"))))</f>
        <v/>
      </c>
      <c r="S62" s="16">
        <f>IF($A62="","",IF(IFERROR(VLOOKUP($G62,Listas!$A$2:$C$9,2,FALSE),"Sim")="Sim",IF($J62="","Pedido obrigatório","OK"),"OK"))</f>
        <v/>
      </c>
      <c r="T62" s="16">
        <f>IF($A62="","",IF($G62="RECEBIMENTO",IF($K62="","OK","Revisar evento anterior"),IF($K62="","Evento anterior ausente",IF(COUNTIF($A$2:$A$501,$K62)=0,"Evento anterior inexistente",IF(COUNTIF($A$2:$A$501,$K62)&gt;1,"Evento anterior ambíguo",IF($K62=$A62,"Autorreferência",IF(COUNTIFS($A$2:$A$501,$K62,$M$2:$M$501,$M62)=0,"Anterior de outro identificador",IF(INDEX($N$2:$N$501,MATCH($K62,$A$2:$A$501,0))&gt;=$N62,"Ordem cronológica inválida",IF(INDEX($A$2:$A$501,MATCH($K62,$A$2:$A$501,0))=LOOKUP(2,1/(($M$2:$M$501=$M62)*($N$2:$N$501&lt;$N62)),$A$2:$A$501),"OK","Salto na cadeia")))))))))</f>
        <v/>
      </c>
      <c r="U62" s="16">
        <f>IF($A62="","",IF(OR($M62="",$N62=""),"Não",IF(COUNTIFS($M$2:$M$501,$M62,$N$2:$N$501,"&gt;"&amp;$N62)=0,IF(COUNTIFS($M$2:$M$501,$M62,$N$2:$N$501,$N62)=1,"Sim","Conflito"),"Não")))</f>
        <v/>
      </c>
      <c r="V62" s="16">
        <f>IF($A62="","",IF(OR($M62="",$N62=""),"",IF(COUNTIFS($M$2:$M$501,$M62,$G$2:$G$501,"RETORNO RECEBIDO",$N$2:$N$501,"&lt;="&amp;$N62)&gt;0,"Retorno","Fluxo normal")))</f>
        <v/>
      </c>
      <c r="W62" s="16">
        <f>IF($A62="","",IF($O62&lt;&gt;"OK",$O62,IF($Q62&lt;&gt;"OK",$Q62,IF($P62&lt;&gt;"OK",$P62,IF($R62&lt;&gt;"OK",$R62,IF($S62&lt;&gt;"OK",$S62,IF($T62&lt;&gt;"OK",$T62,IF($U62="Conflito","Conflito de ordem","OK"))))))))</f>
        <v/>
      </c>
      <c r="X62" s="16">
        <f>IF($A62="","",IF($W62="OK","OK","Pendente"))</f>
        <v/>
      </c>
    </row>
    <row r="63">
      <c r="A63" s="14" t="n"/>
      <c r="B63" s="31" t="n"/>
      <c r="C63" s="14" t="n"/>
      <c r="D63" s="14" t="n"/>
      <c r="E63" s="14" t="n"/>
      <c r="F63" s="14" t="n"/>
      <c r="G63" s="14" t="n"/>
      <c r="H63" s="14" t="n"/>
      <c r="I63" s="14" t="n"/>
      <c r="J63" s="14" t="n"/>
      <c r="K63" s="14" t="n"/>
      <c r="L63" s="15" t="n"/>
      <c r="M63" s="16">
        <f>IF(COUNTA($D63:$F63)=0,"",IF(OR($D63="",$E63="",$F63=""),"",$D63&amp;"|"&amp;$E63&amp;"|"&amp;$F63))</f>
        <v/>
      </c>
      <c r="N63" s="32">
        <f>IF(OR($B63="",$C63=""),"",$B63+$C63/100000)</f>
        <v/>
      </c>
      <c r="O63" s="16">
        <f>IF(COUNTA($A63:$L63)=0,"",IF(OR($A63="",$B63="",$C63="",$D63="",$E63="",$F63="",$G63="",$H63="",$I63=""),"Campos obrigatórios ausentes","OK"))</f>
        <v/>
      </c>
      <c r="P63" s="16">
        <f>IF($A63="","",IF($M63="","Identificação incompleta",IF(COUNTIF('Itens rastreáveis'!$E$2:$E$201,$M63)=0,"Identificador não cadastrado",IF(COUNTIF('Itens rastreáveis'!$E$2:$E$201,$M63)&gt;1,"Identificador duplicado no cadastro","OK"))))</f>
        <v/>
      </c>
      <c r="Q63" s="16">
        <f>IF($A63="","",IF(COUNTIF($A$2:$A$501,$A63)=1,"OK","ID do evento duplicado"))</f>
        <v/>
      </c>
      <c r="R63" s="16">
        <f>IF($A63="","",IF(OR($M63="",$N63=""),"Não verificável",IF($G63="RECEBIMENTO",IF(COUNTIFS($M$2:$M$501,$M63,$G$2:$G$501,"RECEBIMENTO")&gt;1,"Recebimento duplicado",IF($K63="","OK","Recebimento com evento anterior")),IF(COUNTIFS($M$2:$M$501,$M63,$G$2:$G$501,"RECEBIMENTO",$N$2:$N$501,"&lt;"&amp;$N63)&gt;0,"OK","Entrada anterior não localizada"))))</f>
        <v/>
      </c>
      <c r="S63" s="16">
        <f>IF($A63="","",IF(IFERROR(VLOOKUP($G63,Listas!$A$2:$C$9,2,FALSE),"Sim")="Sim",IF($J63="","Pedido obrigatório","OK"),"OK"))</f>
        <v/>
      </c>
      <c r="T63" s="16">
        <f>IF($A63="","",IF($G63="RECEBIMENTO",IF($K63="","OK","Revisar evento anterior"),IF($K63="","Evento anterior ausente",IF(COUNTIF($A$2:$A$501,$K63)=0,"Evento anterior inexistente",IF(COUNTIF($A$2:$A$501,$K63)&gt;1,"Evento anterior ambíguo",IF($K63=$A63,"Autorreferência",IF(COUNTIFS($A$2:$A$501,$K63,$M$2:$M$501,$M63)=0,"Anterior de outro identificador",IF(INDEX($N$2:$N$501,MATCH($K63,$A$2:$A$501,0))&gt;=$N63,"Ordem cronológica inválida",IF(INDEX($A$2:$A$501,MATCH($K63,$A$2:$A$501,0))=LOOKUP(2,1/(($M$2:$M$501=$M63)*($N$2:$N$501&lt;$N63)),$A$2:$A$501),"OK","Salto na cadeia")))))))))</f>
        <v/>
      </c>
      <c r="U63" s="16">
        <f>IF($A63="","",IF(OR($M63="",$N63=""),"Não",IF(COUNTIFS($M$2:$M$501,$M63,$N$2:$N$501,"&gt;"&amp;$N63)=0,IF(COUNTIFS($M$2:$M$501,$M63,$N$2:$N$501,$N63)=1,"Sim","Conflito"),"Não")))</f>
        <v/>
      </c>
      <c r="V63" s="16">
        <f>IF($A63="","",IF(OR($M63="",$N63=""),"",IF(COUNTIFS($M$2:$M$501,$M63,$G$2:$G$501,"RETORNO RECEBIDO",$N$2:$N$501,"&lt;="&amp;$N63)&gt;0,"Retorno","Fluxo normal")))</f>
        <v/>
      </c>
      <c r="W63" s="16">
        <f>IF($A63="","",IF($O63&lt;&gt;"OK",$O63,IF($Q63&lt;&gt;"OK",$Q63,IF($P63&lt;&gt;"OK",$P63,IF($R63&lt;&gt;"OK",$R63,IF($S63&lt;&gt;"OK",$S63,IF($T63&lt;&gt;"OK",$T63,IF($U63="Conflito","Conflito de ordem","OK"))))))))</f>
        <v/>
      </c>
      <c r="X63" s="16">
        <f>IF($A63="","",IF($W63="OK","OK","Pendente"))</f>
        <v/>
      </c>
    </row>
    <row r="64">
      <c r="A64" s="14" t="n"/>
      <c r="B64" s="31" t="n"/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  <c r="L64" s="15" t="n"/>
      <c r="M64" s="16">
        <f>IF(COUNTA($D64:$F64)=0,"",IF(OR($D64="",$E64="",$F64=""),"",$D64&amp;"|"&amp;$E64&amp;"|"&amp;$F64))</f>
        <v/>
      </c>
      <c r="N64" s="32">
        <f>IF(OR($B64="",$C64=""),"",$B64+$C64/100000)</f>
        <v/>
      </c>
      <c r="O64" s="16">
        <f>IF(COUNTA($A64:$L64)=0,"",IF(OR($A64="",$B64="",$C64="",$D64="",$E64="",$F64="",$G64="",$H64="",$I64=""),"Campos obrigatórios ausentes","OK"))</f>
        <v/>
      </c>
      <c r="P64" s="16">
        <f>IF($A64="","",IF($M64="","Identificação incompleta",IF(COUNTIF('Itens rastreáveis'!$E$2:$E$201,$M64)=0,"Identificador não cadastrado",IF(COUNTIF('Itens rastreáveis'!$E$2:$E$201,$M64)&gt;1,"Identificador duplicado no cadastro","OK"))))</f>
        <v/>
      </c>
      <c r="Q64" s="16">
        <f>IF($A64="","",IF(COUNTIF($A$2:$A$501,$A64)=1,"OK","ID do evento duplicado"))</f>
        <v/>
      </c>
      <c r="R64" s="16">
        <f>IF($A64="","",IF(OR($M64="",$N64=""),"Não verificável",IF($G64="RECEBIMENTO",IF(COUNTIFS($M$2:$M$501,$M64,$G$2:$G$501,"RECEBIMENTO")&gt;1,"Recebimento duplicado",IF($K64="","OK","Recebimento com evento anterior")),IF(COUNTIFS($M$2:$M$501,$M64,$G$2:$G$501,"RECEBIMENTO",$N$2:$N$501,"&lt;"&amp;$N64)&gt;0,"OK","Entrada anterior não localizada"))))</f>
        <v/>
      </c>
      <c r="S64" s="16">
        <f>IF($A64="","",IF(IFERROR(VLOOKUP($G64,Listas!$A$2:$C$9,2,FALSE),"Sim")="Sim",IF($J64="","Pedido obrigatório","OK"),"OK"))</f>
        <v/>
      </c>
      <c r="T64" s="16">
        <f>IF($A64="","",IF($G64="RECEBIMENTO",IF($K64="","OK","Revisar evento anterior"),IF($K64="","Evento anterior ausente",IF(COUNTIF($A$2:$A$501,$K64)=0,"Evento anterior inexistente",IF(COUNTIF($A$2:$A$501,$K64)&gt;1,"Evento anterior ambíguo",IF($K64=$A64,"Autorreferência",IF(COUNTIFS($A$2:$A$501,$K64,$M$2:$M$501,$M64)=0,"Anterior de outro identificador",IF(INDEX($N$2:$N$501,MATCH($K64,$A$2:$A$501,0))&gt;=$N64,"Ordem cronológica inválida",IF(INDEX($A$2:$A$501,MATCH($K64,$A$2:$A$501,0))=LOOKUP(2,1/(($M$2:$M$501=$M64)*($N$2:$N$501&lt;$N64)),$A$2:$A$501),"OK","Salto na cadeia")))))))))</f>
        <v/>
      </c>
      <c r="U64" s="16">
        <f>IF($A64="","",IF(OR($M64="",$N64=""),"Não",IF(COUNTIFS($M$2:$M$501,$M64,$N$2:$N$501,"&gt;"&amp;$N64)=0,IF(COUNTIFS($M$2:$M$501,$M64,$N$2:$N$501,$N64)=1,"Sim","Conflito"),"Não")))</f>
        <v/>
      </c>
      <c r="V64" s="16">
        <f>IF($A64="","",IF(OR($M64="",$N64=""),"",IF(COUNTIFS($M$2:$M$501,$M64,$G$2:$G$501,"RETORNO RECEBIDO",$N$2:$N$501,"&lt;="&amp;$N64)&gt;0,"Retorno","Fluxo normal")))</f>
        <v/>
      </c>
      <c r="W64" s="16">
        <f>IF($A64="","",IF($O64&lt;&gt;"OK",$O64,IF($Q64&lt;&gt;"OK",$Q64,IF($P64&lt;&gt;"OK",$P64,IF($R64&lt;&gt;"OK",$R64,IF($S64&lt;&gt;"OK",$S64,IF($T64&lt;&gt;"OK",$T64,IF($U64="Conflito","Conflito de ordem","OK"))))))))</f>
        <v/>
      </c>
      <c r="X64" s="16">
        <f>IF($A64="","",IF($W64="OK","OK","Pendente"))</f>
        <v/>
      </c>
    </row>
    <row r="65">
      <c r="A65" s="14" t="n"/>
      <c r="B65" s="31" t="n"/>
      <c r="C65" s="14" t="n"/>
      <c r="D65" s="14" t="n"/>
      <c r="E65" s="14" t="n"/>
      <c r="F65" s="14" t="n"/>
      <c r="G65" s="14" t="n"/>
      <c r="H65" s="14" t="n"/>
      <c r="I65" s="14" t="n"/>
      <c r="J65" s="14" t="n"/>
      <c r="K65" s="14" t="n"/>
      <c r="L65" s="15" t="n"/>
      <c r="M65" s="16">
        <f>IF(COUNTA($D65:$F65)=0,"",IF(OR($D65="",$E65="",$F65=""),"",$D65&amp;"|"&amp;$E65&amp;"|"&amp;$F65))</f>
        <v/>
      </c>
      <c r="N65" s="32">
        <f>IF(OR($B65="",$C65=""),"",$B65+$C65/100000)</f>
        <v/>
      </c>
      <c r="O65" s="16">
        <f>IF(COUNTA($A65:$L65)=0,"",IF(OR($A65="",$B65="",$C65="",$D65="",$E65="",$F65="",$G65="",$H65="",$I65=""),"Campos obrigatórios ausentes","OK"))</f>
        <v/>
      </c>
      <c r="P65" s="16">
        <f>IF($A65="","",IF($M65="","Identificação incompleta",IF(COUNTIF('Itens rastreáveis'!$E$2:$E$201,$M65)=0,"Identificador não cadastrado",IF(COUNTIF('Itens rastreáveis'!$E$2:$E$201,$M65)&gt;1,"Identificador duplicado no cadastro","OK"))))</f>
        <v/>
      </c>
      <c r="Q65" s="16">
        <f>IF($A65="","",IF(COUNTIF($A$2:$A$501,$A65)=1,"OK","ID do evento duplicado"))</f>
        <v/>
      </c>
      <c r="R65" s="16">
        <f>IF($A65="","",IF(OR($M65="",$N65=""),"Não verificável",IF($G65="RECEBIMENTO",IF(COUNTIFS($M$2:$M$501,$M65,$G$2:$G$501,"RECEBIMENTO")&gt;1,"Recebimento duplicado",IF($K65="","OK","Recebimento com evento anterior")),IF(COUNTIFS($M$2:$M$501,$M65,$G$2:$G$501,"RECEBIMENTO",$N$2:$N$501,"&lt;"&amp;$N65)&gt;0,"OK","Entrada anterior não localizada"))))</f>
        <v/>
      </c>
      <c r="S65" s="16">
        <f>IF($A65="","",IF(IFERROR(VLOOKUP($G65,Listas!$A$2:$C$9,2,FALSE),"Sim")="Sim",IF($J65="","Pedido obrigatório","OK"),"OK"))</f>
        <v/>
      </c>
      <c r="T65" s="16">
        <f>IF($A65="","",IF($G65="RECEBIMENTO",IF($K65="","OK","Revisar evento anterior"),IF($K65="","Evento anterior ausente",IF(COUNTIF($A$2:$A$501,$K65)=0,"Evento anterior inexistente",IF(COUNTIF($A$2:$A$501,$K65)&gt;1,"Evento anterior ambíguo",IF($K65=$A65,"Autorreferência",IF(COUNTIFS($A$2:$A$501,$K65,$M$2:$M$501,$M65)=0,"Anterior de outro identificador",IF(INDEX($N$2:$N$501,MATCH($K65,$A$2:$A$501,0))&gt;=$N65,"Ordem cronológica inválida",IF(INDEX($A$2:$A$501,MATCH($K65,$A$2:$A$501,0))=LOOKUP(2,1/(($M$2:$M$501=$M65)*($N$2:$N$501&lt;$N65)),$A$2:$A$501),"OK","Salto na cadeia")))))))))</f>
        <v/>
      </c>
      <c r="U65" s="16">
        <f>IF($A65="","",IF(OR($M65="",$N65=""),"Não",IF(COUNTIFS($M$2:$M$501,$M65,$N$2:$N$501,"&gt;"&amp;$N65)=0,IF(COUNTIFS($M$2:$M$501,$M65,$N$2:$N$501,$N65)=1,"Sim","Conflito"),"Não")))</f>
        <v/>
      </c>
      <c r="V65" s="16">
        <f>IF($A65="","",IF(OR($M65="",$N65=""),"",IF(COUNTIFS($M$2:$M$501,$M65,$G$2:$G$501,"RETORNO RECEBIDO",$N$2:$N$501,"&lt;="&amp;$N65)&gt;0,"Retorno","Fluxo normal")))</f>
        <v/>
      </c>
      <c r="W65" s="16">
        <f>IF($A65="","",IF($O65&lt;&gt;"OK",$O65,IF($Q65&lt;&gt;"OK",$Q65,IF($P65&lt;&gt;"OK",$P65,IF($R65&lt;&gt;"OK",$R65,IF($S65&lt;&gt;"OK",$S65,IF($T65&lt;&gt;"OK",$T65,IF($U65="Conflito","Conflito de ordem","OK"))))))))</f>
        <v/>
      </c>
      <c r="X65" s="16">
        <f>IF($A65="","",IF($W65="OK","OK","Pendente"))</f>
        <v/>
      </c>
    </row>
    <row r="66">
      <c r="A66" s="14" t="n"/>
      <c r="B66" s="31" t="n"/>
      <c r="C66" s="14" t="n"/>
      <c r="D66" s="14" t="n"/>
      <c r="E66" s="14" t="n"/>
      <c r="F66" s="14" t="n"/>
      <c r="G66" s="14" t="n"/>
      <c r="H66" s="14" t="n"/>
      <c r="I66" s="14" t="n"/>
      <c r="J66" s="14" t="n"/>
      <c r="K66" s="14" t="n"/>
      <c r="L66" s="15" t="n"/>
      <c r="M66" s="16">
        <f>IF(COUNTA($D66:$F66)=0,"",IF(OR($D66="",$E66="",$F66=""),"",$D66&amp;"|"&amp;$E66&amp;"|"&amp;$F66))</f>
        <v/>
      </c>
      <c r="N66" s="32">
        <f>IF(OR($B66="",$C66=""),"",$B66+$C66/100000)</f>
        <v/>
      </c>
      <c r="O66" s="16">
        <f>IF(COUNTA($A66:$L66)=0,"",IF(OR($A66="",$B66="",$C66="",$D66="",$E66="",$F66="",$G66="",$H66="",$I66=""),"Campos obrigatórios ausentes","OK"))</f>
        <v/>
      </c>
      <c r="P66" s="16">
        <f>IF($A66="","",IF($M66="","Identificação incompleta",IF(COUNTIF('Itens rastreáveis'!$E$2:$E$201,$M66)=0,"Identificador não cadastrado",IF(COUNTIF('Itens rastreáveis'!$E$2:$E$201,$M66)&gt;1,"Identificador duplicado no cadastro","OK"))))</f>
        <v/>
      </c>
      <c r="Q66" s="16">
        <f>IF($A66="","",IF(COUNTIF($A$2:$A$501,$A66)=1,"OK","ID do evento duplicado"))</f>
        <v/>
      </c>
      <c r="R66" s="16">
        <f>IF($A66="","",IF(OR($M66="",$N66=""),"Não verificável",IF($G66="RECEBIMENTO",IF(COUNTIFS($M$2:$M$501,$M66,$G$2:$G$501,"RECEBIMENTO")&gt;1,"Recebimento duplicado",IF($K66="","OK","Recebimento com evento anterior")),IF(COUNTIFS($M$2:$M$501,$M66,$G$2:$G$501,"RECEBIMENTO",$N$2:$N$501,"&lt;"&amp;$N66)&gt;0,"OK","Entrada anterior não localizada"))))</f>
        <v/>
      </c>
      <c r="S66" s="16">
        <f>IF($A66="","",IF(IFERROR(VLOOKUP($G66,Listas!$A$2:$C$9,2,FALSE),"Sim")="Sim",IF($J66="","Pedido obrigatório","OK"),"OK"))</f>
        <v/>
      </c>
      <c r="T66" s="16">
        <f>IF($A66="","",IF($G66="RECEBIMENTO",IF($K66="","OK","Revisar evento anterior"),IF($K66="","Evento anterior ausente",IF(COUNTIF($A$2:$A$501,$K66)=0,"Evento anterior inexistente",IF(COUNTIF($A$2:$A$501,$K66)&gt;1,"Evento anterior ambíguo",IF($K66=$A66,"Autorreferência",IF(COUNTIFS($A$2:$A$501,$K66,$M$2:$M$501,$M66)=0,"Anterior de outro identificador",IF(INDEX($N$2:$N$501,MATCH($K66,$A$2:$A$501,0))&gt;=$N66,"Ordem cronológica inválida",IF(INDEX($A$2:$A$501,MATCH($K66,$A$2:$A$501,0))=LOOKUP(2,1/(($M$2:$M$501=$M66)*($N$2:$N$501&lt;$N66)),$A$2:$A$501),"OK","Salto na cadeia")))))))))</f>
        <v/>
      </c>
      <c r="U66" s="16">
        <f>IF($A66="","",IF(OR($M66="",$N66=""),"Não",IF(COUNTIFS($M$2:$M$501,$M66,$N$2:$N$501,"&gt;"&amp;$N66)=0,IF(COUNTIFS($M$2:$M$501,$M66,$N$2:$N$501,$N66)=1,"Sim","Conflito"),"Não")))</f>
        <v/>
      </c>
      <c r="V66" s="16">
        <f>IF($A66="","",IF(OR($M66="",$N66=""),"",IF(COUNTIFS($M$2:$M$501,$M66,$G$2:$G$501,"RETORNO RECEBIDO",$N$2:$N$501,"&lt;="&amp;$N66)&gt;0,"Retorno","Fluxo normal")))</f>
        <v/>
      </c>
      <c r="W66" s="16">
        <f>IF($A66="","",IF($O66&lt;&gt;"OK",$O66,IF($Q66&lt;&gt;"OK",$Q66,IF($P66&lt;&gt;"OK",$P66,IF($R66&lt;&gt;"OK",$R66,IF($S66&lt;&gt;"OK",$S66,IF($T66&lt;&gt;"OK",$T66,IF($U66="Conflito","Conflito de ordem","OK"))))))))</f>
        <v/>
      </c>
      <c r="X66" s="16">
        <f>IF($A66="","",IF($W66="OK","OK","Pendente"))</f>
        <v/>
      </c>
    </row>
    <row r="67">
      <c r="A67" s="14" t="n"/>
      <c r="B67" s="31" t="n"/>
      <c r="C67" s="14" t="n"/>
      <c r="D67" s="14" t="n"/>
      <c r="E67" s="14" t="n"/>
      <c r="F67" s="14" t="n"/>
      <c r="G67" s="14" t="n"/>
      <c r="H67" s="14" t="n"/>
      <c r="I67" s="14" t="n"/>
      <c r="J67" s="14" t="n"/>
      <c r="K67" s="14" t="n"/>
      <c r="L67" s="15" t="n"/>
      <c r="M67" s="16">
        <f>IF(COUNTA($D67:$F67)=0,"",IF(OR($D67="",$E67="",$F67=""),"",$D67&amp;"|"&amp;$E67&amp;"|"&amp;$F67))</f>
        <v/>
      </c>
      <c r="N67" s="32">
        <f>IF(OR($B67="",$C67=""),"",$B67+$C67/100000)</f>
        <v/>
      </c>
      <c r="O67" s="16">
        <f>IF(COUNTA($A67:$L67)=0,"",IF(OR($A67="",$B67="",$C67="",$D67="",$E67="",$F67="",$G67="",$H67="",$I67=""),"Campos obrigatórios ausentes","OK"))</f>
        <v/>
      </c>
      <c r="P67" s="16">
        <f>IF($A67="","",IF($M67="","Identificação incompleta",IF(COUNTIF('Itens rastreáveis'!$E$2:$E$201,$M67)=0,"Identificador não cadastrado",IF(COUNTIF('Itens rastreáveis'!$E$2:$E$201,$M67)&gt;1,"Identificador duplicado no cadastro","OK"))))</f>
        <v/>
      </c>
      <c r="Q67" s="16">
        <f>IF($A67="","",IF(COUNTIF($A$2:$A$501,$A67)=1,"OK","ID do evento duplicado"))</f>
        <v/>
      </c>
      <c r="R67" s="16">
        <f>IF($A67="","",IF(OR($M67="",$N67=""),"Não verificável",IF($G67="RECEBIMENTO",IF(COUNTIFS($M$2:$M$501,$M67,$G$2:$G$501,"RECEBIMENTO")&gt;1,"Recebimento duplicado",IF($K67="","OK","Recebimento com evento anterior")),IF(COUNTIFS($M$2:$M$501,$M67,$G$2:$G$501,"RECEBIMENTO",$N$2:$N$501,"&lt;"&amp;$N67)&gt;0,"OK","Entrada anterior não localizada"))))</f>
        <v/>
      </c>
      <c r="S67" s="16">
        <f>IF($A67="","",IF(IFERROR(VLOOKUP($G67,Listas!$A$2:$C$9,2,FALSE),"Sim")="Sim",IF($J67="","Pedido obrigatório","OK"),"OK"))</f>
        <v/>
      </c>
      <c r="T67" s="16">
        <f>IF($A67="","",IF($G67="RECEBIMENTO",IF($K67="","OK","Revisar evento anterior"),IF($K67="","Evento anterior ausente",IF(COUNTIF($A$2:$A$501,$K67)=0,"Evento anterior inexistente",IF(COUNTIF($A$2:$A$501,$K67)&gt;1,"Evento anterior ambíguo",IF($K67=$A67,"Autorreferência",IF(COUNTIFS($A$2:$A$501,$K67,$M$2:$M$501,$M67)=0,"Anterior de outro identificador",IF(INDEX($N$2:$N$501,MATCH($K67,$A$2:$A$501,0))&gt;=$N67,"Ordem cronológica inválida",IF(INDEX($A$2:$A$501,MATCH($K67,$A$2:$A$501,0))=LOOKUP(2,1/(($M$2:$M$501=$M67)*($N$2:$N$501&lt;$N67)),$A$2:$A$501),"OK","Salto na cadeia")))))))))</f>
        <v/>
      </c>
      <c r="U67" s="16">
        <f>IF($A67="","",IF(OR($M67="",$N67=""),"Não",IF(COUNTIFS($M$2:$M$501,$M67,$N$2:$N$501,"&gt;"&amp;$N67)=0,IF(COUNTIFS($M$2:$M$501,$M67,$N$2:$N$501,$N67)=1,"Sim","Conflito"),"Não")))</f>
        <v/>
      </c>
      <c r="V67" s="16">
        <f>IF($A67="","",IF(OR($M67="",$N67=""),"",IF(COUNTIFS($M$2:$M$501,$M67,$G$2:$G$501,"RETORNO RECEBIDO",$N$2:$N$501,"&lt;="&amp;$N67)&gt;0,"Retorno","Fluxo normal")))</f>
        <v/>
      </c>
      <c r="W67" s="16">
        <f>IF($A67="","",IF($O67&lt;&gt;"OK",$O67,IF($Q67&lt;&gt;"OK",$Q67,IF($P67&lt;&gt;"OK",$P67,IF($R67&lt;&gt;"OK",$R67,IF($S67&lt;&gt;"OK",$S67,IF($T67&lt;&gt;"OK",$T67,IF($U67="Conflito","Conflito de ordem","OK"))))))))</f>
        <v/>
      </c>
      <c r="X67" s="16">
        <f>IF($A67="","",IF($W67="OK","OK","Pendente"))</f>
        <v/>
      </c>
    </row>
    <row r="68">
      <c r="A68" s="14" t="n"/>
      <c r="B68" s="31" t="n"/>
      <c r="C68" s="14" t="n"/>
      <c r="D68" s="14" t="n"/>
      <c r="E68" s="14" t="n"/>
      <c r="F68" s="14" t="n"/>
      <c r="G68" s="14" t="n"/>
      <c r="H68" s="14" t="n"/>
      <c r="I68" s="14" t="n"/>
      <c r="J68" s="14" t="n"/>
      <c r="K68" s="14" t="n"/>
      <c r="L68" s="15" t="n"/>
      <c r="M68" s="16">
        <f>IF(COUNTA($D68:$F68)=0,"",IF(OR($D68="",$E68="",$F68=""),"",$D68&amp;"|"&amp;$E68&amp;"|"&amp;$F68))</f>
        <v/>
      </c>
      <c r="N68" s="32">
        <f>IF(OR($B68="",$C68=""),"",$B68+$C68/100000)</f>
        <v/>
      </c>
      <c r="O68" s="16">
        <f>IF(COUNTA($A68:$L68)=0,"",IF(OR($A68="",$B68="",$C68="",$D68="",$E68="",$F68="",$G68="",$H68="",$I68=""),"Campos obrigatórios ausentes","OK"))</f>
        <v/>
      </c>
      <c r="P68" s="16">
        <f>IF($A68="","",IF($M68="","Identificação incompleta",IF(COUNTIF('Itens rastreáveis'!$E$2:$E$201,$M68)=0,"Identificador não cadastrado",IF(COUNTIF('Itens rastreáveis'!$E$2:$E$201,$M68)&gt;1,"Identificador duplicado no cadastro","OK"))))</f>
        <v/>
      </c>
      <c r="Q68" s="16">
        <f>IF($A68="","",IF(COUNTIF($A$2:$A$501,$A68)=1,"OK","ID do evento duplicado"))</f>
        <v/>
      </c>
      <c r="R68" s="16">
        <f>IF($A68="","",IF(OR($M68="",$N68=""),"Não verificável",IF($G68="RECEBIMENTO",IF(COUNTIFS($M$2:$M$501,$M68,$G$2:$G$501,"RECEBIMENTO")&gt;1,"Recebimento duplicado",IF($K68="","OK","Recebimento com evento anterior")),IF(COUNTIFS($M$2:$M$501,$M68,$G$2:$G$501,"RECEBIMENTO",$N$2:$N$501,"&lt;"&amp;$N68)&gt;0,"OK","Entrada anterior não localizada"))))</f>
        <v/>
      </c>
      <c r="S68" s="16">
        <f>IF($A68="","",IF(IFERROR(VLOOKUP($G68,Listas!$A$2:$C$9,2,FALSE),"Sim")="Sim",IF($J68="","Pedido obrigatório","OK"),"OK"))</f>
        <v/>
      </c>
      <c r="T68" s="16">
        <f>IF($A68="","",IF($G68="RECEBIMENTO",IF($K68="","OK","Revisar evento anterior"),IF($K68="","Evento anterior ausente",IF(COUNTIF($A$2:$A$501,$K68)=0,"Evento anterior inexistente",IF(COUNTIF($A$2:$A$501,$K68)&gt;1,"Evento anterior ambíguo",IF($K68=$A68,"Autorreferência",IF(COUNTIFS($A$2:$A$501,$K68,$M$2:$M$501,$M68)=0,"Anterior de outro identificador",IF(INDEX($N$2:$N$501,MATCH($K68,$A$2:$A$501,0))&gt;=$N68,"Ordem cronológica inválida",IF(INDEX($A$2:$A$501,MATCH($K68,$A$2:$A$501,0))=LOOKUP(2,1/(($M$2:$M$501=$M68)*($N$2:$N$501&lt;$N68)),$A$2:$A$501),"OK","Salto na cadeia")))))))))</f>
        <v/>
      </c>
      <c r="U68" s="16">
        <f>IF($A68="","",IF(OR($M68="",$N68=""),"Não",IF(COUNTIFS($M$2:$M$501,$M68,$N$2:$N$501,"&gt;"&amp;$N68)=0,IF(COUNTIFS($M$2:$M$501,$M68,$N$2:$N$501,$N68)=1,"Sim","Conflito"),"Não")))</f>
        <v/>
      </c>
      <c r="V68" s="16">
        <f>IF($A68="","",IF(OR($M68="",$N68=""),"",IF(COUNTIFS($M$2:$M$501,$M68,$G$2:$G$501,"RETORNO RECEBIDO",$N$2:$N$501,"&lt;="&amp;$N68)&gt;0,"Retorno","Fluxo normal")))</f>
        <v/>
      </c>
      <c r="W68" s="16">
        <f>IF($A68="","",IF($O68&lt;&gt;"OK",$O68,IF($Q68&lt;&gt;"OK",$Q68,IF($P68&lt;&gt;"OK",$P68,IF($R68&lt;&gt;"OK",$R68,IF($S68&lt;&gt;"OK",$S68,IF($T68&lt;&gt;"OK",$T68,IF($U68="Conflito","Conflito de ordem","OK"))))))))</f>
        <v/>
      </c>
      <c r="X68" s="16">
        <f>IF($A68="","",IF($W68="OK","OK","Pendente"))</f>
        <v/>
      </c>
    </row>
    <row r="69">
      <c r="A69" s="14" t="n"/>
      <c r="B69" s="31" t="n"/>
      <c r="C69" s="14" t="n"/>
      <c r="D69" s="14" t="n"/>
      <c r="E69" s="14" t="n"/>
      <c r="F69" s="14" t="n"/>
      <c r="G69" s="14" t="n"/>
      <c r="H69" s="14" t="n"/>
      <c r="I69" s="14" t="n"/>
      <c r="J69" s="14" t="n"/>
      <c r="K69" s="14" t="n"/>
      <c r="L69" s="15" t="n"/>
      <c r="M69" s="16">
        <f>IF(COUNTA($D69:$F69)=0,"",IF(OR($D69="",$E69="",$F69=""),"",$D69&amp;"|"&amp;$E69&amp;"|"&amp;$F69))</f>
        <v/>
      </c>
      <c r="N69" s="32">
        <f>IF(OR($B69="",$C69=""),"",$B69+$C69/100000)</f>
        <v/>
      </c>
      <c r="O69" s="16">
        <f>IF(COUNTA($A69:$L69)=0,"",IF(OR($A69="",$B69="",$C69="",$D69="",$E69="",$F69="",$G69="",$H69="",$I69=""),"Campos obrigatórios ausentes","OK"))</f>
        <v/>
      </c>
      <c r="P69" s="16">
        <f>IF($A69="","",IF($M69="","Identificação incompleta",IF(COUNTIF('Itens rastreáveis'!$E$2:$E$201,$M69)=0,"Identificador não cadastrado",IF(COUNTIF('Itens rastreáveis'!$E$2:$E$201,$M69)&gt;1,"Identificador duplicado no cadastro","OK"))))</f>
        <v/>
      </c>
      <c r="Q69" s="16">
        <f>IF($A69="","",IF(COUNTIF($A$2:$A$501,$A69)=1,"OK","ID do evento duplicado"))</f>
        <v/>
      </c>
      <c r="R69" s="16">
        <f>IF($A69="","",IF(OR($M69="",$N69=""),"Não verificável",IF($G69="RECEBIMENTO",IF(COUNTIFS($M$2:$M$501,$M69,$G$2:$G$501,"RECEBIMENTO")&gt;1,"Recebimento duplicado",IF($K69="","OK","Recebimento com evento anterior")),IF(COUNTIFS($M$2:$M$501,$M69,$G$2:$G$501,"RECEBIMENTO",$N$2:$N$501,"&lt;"&amp;$N69)&gt;0,"OK","Entrada anterior não localizada"))))</f>
        <v/>
      </c>
      <c r="S69" s="16">
        <f>IF($A69="","",IF(IFERROR(VLOOKUP($G69,Listas!$A$2:$C$9,2,FALSE),"Sim")="Sim",IF($J69="","Pedido obrigatório","OK"),"OK"))</f>
        <v/>
      </c>
      <c r="T69" s="16">
        <f>IF($A69="","",IF($G69="RECEBIMENTO",IF($K69="","OK","Revisar evento anterior"),IF($K69="","Evento anterior ausente",IF(COUNTIF($A$2:$A$501,$K69)=0,"Evento anterior inexistente",IF(COUNTIF($A$2:$A$501,$K69)&gt;1,"Evento anterior ambíguo",IF($K69=$A69,"Autorreferência",IF(COUNTIFS($A$2:$A$501,$K69,$M$2:$M$501,$M69)=0,"Anterior de outro identificador",IF(INDEX($N$2:$N$501,MATCH($K69,$A$2:$A$501,0))&gt;=$N69,"Ordem cronológica inválida",IF(INDEX($A$2:$A$501,MATCH($K69,$A$2:$A$501,0))=LOOKUP(2,1/(($M$2:$M$501=$M69)*($N$2:$N$501&lt;$N69)),$A$2:$A$501),"OK","Salto na cadeia")))))))))</f>
        <v/>
      </c>
      <c r="U69" s="16">
        <f>IF($A69="","",IF(OR($M69="",$N69=""),"Não",IF(COUNTIFS($M$2:$M$501,$M69,$N$2:$N$501,"&gt;"&amp;$N69)=0,IF(COUNTIFS($M$2:$M$501,$M69,$N$2:$N$501,$N69)=1,"Sim","Conflito"),"Não")))</f>
        <v/>
      </c>
      <c r="V69" s="16">
        <f>IF($A69="","",IF(OR($M69="",$N69=""),"",IF(COUNTIFS($M$2:$M$501,$M69,$G$2:$G$501,"RETORNO RECEBIDO",$N$2:$N$501,"&lt;="&amp;$N69)&gt;0,"Retorno","Fluxo normal")))</f>
        <v/>
      </c>
      <c r="W69" s="16">
        <f>IF($A69="","",IF($O69&lt;&gt;"OK",$O69,IF($Q69&lt;&gt;"OK",$Q69,IF($P69&lt;&gt;"OK",$P69,IF($R69&lt;&gt;"OK",$R69,IF($S69&lt;&gt;"OK",$S69,IF($T69&lt;&gt;"OK",$T69,IF($U69="Conflito","Conflito de ordem","OK"))))))))</f>
        <v/>
      </c>
      <c r="X69" s="16">
        <f>IF($A69="","",IF($W69="OK","OK","Pendente"))</f>
        <v/>
      </c>
    </row>
    <row r="70">
      <c r="A70" s="14" t="n"/>
      <c r="B70" s="31" t="n"/>
      <c r="C70" s="14" t="n"/>
      <c r="D70" s="14" t="n"/>
      <c r="E70" s="14" t="n"/>
      <c r="F70" s="14" t="n"/>
      <c r="G70" s="14" t="n"/>
      <c r="H70" s="14" t="n"/>
      <c r="I70" s="14" t="n"/>
      <c r="J70" s="14" t="n"/>
      <c r="K70" s="14" t="n"/>
      <c r="L70" s="15" t="n"/>
      <c r="M70" s="16">
        <f>IF(COUNTA($D70:$F70)=0,"",IF(OR($D70="",$E70="",$F70=""),"",$D70&amp;"|"&amp;$E70&amp;"|"&amp;$F70))</f>
        <v/>
      </c>
      <c r="N70" s="32">
        <f>IF(OR($B70="",$C70=""),"",$B70+$C70/100000)</f>
        <v/>
      </c>
      <c r="O70" s="16">
        <f>IF(COUNTA($A70:$L70)=0,"",IF(OR($A70="",$B70="",$C70="",$D70="",$E70="",$F70="",$G70="",$H70="",$I70=""),"Campos obrigatórios ausentes","OK"))</f>
        <v/>
      </c>
      <c r="P70" s="16">
        <f>IF($A70="","",IF($M70="","Identificação incompleta",IF(COUNTIF('Itens rastreáveis'!$E$2:$E$201,$M70)=0,"Identificador não cadastrado",IF(COUNTIF('Itens rastreáveis'!$E$2:$E$201,$M70)&gt;1,"Identificador duplicado no cadastro","OK"))))</f>
        <v/>
      </c>
      <c r="Q70" s="16">
        <f>IF($A70="","",IF(COUNTIF($A$2:$A$501,$A70)=1,"OK","ID do evento duplicado"))</f>
        <v/>
      </c>
      <c r="R70" s="16">
        <f>IF($A70="","",IF(OR($M70="",$N70=""),"Não verificável",IF($G70="RECEBIMENTO",IF(COUNTIFS($M$2:$M$501,$M70,$G$2:$G$501,"RECEBIMENTO")&gt;1,"Recebimento duplicado",IF($K70="","OK","Recebimento com evento anterior")),IF(COUNTIFS($M$2:$M$501,$M70,$G$2:$G$501,"RECEBIMENTO",$N$2:$N$501,"&lt;"&amp;$N70)&gt;0,"OK","Entrada anterior não localizada"))))</f>
        <v/>
      </c>
      <c r="S70" s="16">
        <f>IF($A70="","",IF(IFERROR(VLOOKUP($G70,Listas!$A$2:$C$9,2,FALSE),"Sim")="Sim",IF($J70="","Pedido obrigatório","OK"),"OK"))</f>
        <v/>
      </c>
      <c r="T70" s="16">
        <f>IF($A70="","",IF($G70="RECEBIMENTO",IF($K70="","OK","Revisar evento anterior"),IF($K70="","Evento anterior ausente",IF(COUNTIF($A$2:$A$501,$K70)=0,"Evento anterior inexistente",IF(COUNTIF($A$2:$A$501,$K70)&gt;1,"Evento anterior ambíguo",IF($K70=$A70,"Autorreferência",IF(COUNTIFS($A$2:$A$501,$K70,$M$2:$M$501,$M70)=0,"Anterior de outro identificador",IF(INDEX($N$2:$N$501,MATCH($K70,$A$2:$A$501,0))&gt;=$N70,"Ordem cronológica inválida",IF(INDEX($A$2:$A$501,MATCH($K70,$A$2:$A$501,0))=LOOKUP(2,1/(($M$2:$M$501=$M70)*($N$2:$N$501&lt;$N70)),$A$2:$A$501),"OK","Salto na cadeia")))))))))</f>
        <v/>
      </c>
      <c r="U70" s="16">
        <f>IF($A70="","",IF(OR($M70="",$N70=""),"Não",IF(COUNTIFS($M$2:$M$501,$M70,$N$2:$N$501,"&gt;"&amp;$N70)=0,IF(COUNTIFS($M$2:$M$501,$M70,$N$2:$N$501,$N70)=1,"Sim","Conflito"),"Não")))</f>
        <v/>
      </c>
      <c r="V70" s="16">
        <f>IF($A70="","",IF(OR($M70="",$N70=""),"",IF(COUNTIFS($M$2:$M$501,$M70,$G$2:$G$501,"RETORNO RECEBIDO",$N$2:$N$501,"&lt;="&amp;$N70)&gt;0,"Retorno","Fluxo normal")))</f>
        <v/>
      </c>
      <c r="W70" s="16">
        <f>IF($A70="","",IF($O70&lt;&gt;"OK",$O70,IF($Q70&lt;&gt;"OK",$Q70,IF($P70&lt;&gt;"OK",$P70,IF($R70&lt;&gt;"OK",$R70,IF($S70&lt;&gt;"OK",$S70,IF($T70&lt;&gt;"OK",$T70,IF($U70="Conflito","Conflito de ordem","OK"))))))))</f>
        <v/>
      </c>
      <c r="X70" s="16">
        <f>IF($A70="","",IF($W70="OK","OK","Pendente"))</f>
        <v/>
      </c>
    </row>
    <row r="71">
      <c r="A71" s="14" t="n"/>
      <c r="B71" s="31" t="n"/>
      <c r="C71" s="14" t="n"/>
      <c r="D71" s="14" t="n"/>
      <c r="E71" s="14" t="n"/>
      <c r="F71" s="14" t="n"/>
      <c r="G71" s="14" t="n"/>
      <c r="H71" s="14" t="n"/>
      <c r="I71" s="14" t="n"/>
      <c r="J71" s="14" t="n"/>
      <c r="K71" s="14" t="n"/>
      <c r="L71" s="15" t="n"/>
      <c r="M71" s="16">
        <f>IF(COUNTA($D71:$F71)=0,"",IF(OR($D71="",$E71="",$F71=""),"",$D71&amp;"|"&amp;$E71&amp;"|"&amp;$F71))</f>
        <v/>
      </c>
      <c r="N71" s="32">
        <f>IF(OR($B71="",$C71=""),"",$B71+$C71/100000)</f>
        <v/>
      </c>
      <c r="O71" s="16">
        <f>IF(COUNTA($A71:$L71)=0,"",IF(OR($A71="",$B71="",$C71="",$D71="",$E71="",$F71="",$G71="",$H71="",$I71=""),"Campos obrigatórios ausentes","OK"))</f>
        <v/>
      </c>
      <c r="P71" s="16">
        <f>IF($A71="","",IF($M71="","Identificação incompleta",IF(COUNTIF('Itens rastreáveis'!$E$2:$E$201,$M71)=0,"Identificador não cadastrado",IF(COUNTIF('Itens rastreáveis'!$E$2:$E$201,$M71)&gt;1,"Identificador duplicado no cadastro","OK"))))</f>
        <v/>
      </c>
      <c r="Q71" s="16">
        <f>IF($A71="","",IF(COUNTIF($A$2:$A$501,$A71)=1,"OK","ID do evento duplicado"))</f>
        <v/>
      </c>
      <c r="R71" s="16">
        <f>IF($A71="","",IF(OR($M71="",$N71=""),"Não verificável",IF($G71="RECEBIMENTO",IF(COUNTIFS($M$2:$M$501,$M71,$G$2:$G$501,"RECEBIMENTO")&gt;1,"Recebimento duplicado",IF($K71="","OK","Recebimento com evento anterior")),IF(COUNTIFS($M$2:$M$501,$M71,$G$2:$G$501,"RECEBIMENTO",$N$2:$N$501,"&lt;"&amp;$N71)&gt;0,"OK","Entrada anterior não localizada"))))</f>
        <v/>
      </c>
      <c r="S71" s="16">
        <f>IF($A71="","",IF(IFERROR(VLOOKUP($G71,Listas!$A$2:$C$9,2,FALSE),"Sim")="Sim",IF($J71="","Pedido obrigatório","OK"),"OK"))</f>
        <v/>
      </c>
      <c r="T71" s="16">
        <f>IF($A71="","",IF($G71="RECEBIMENTO",IF($K71="","OK","Revisar evento anterior"),IF($K71="","Evento anterior ausente",IF(COUNTIF($A$2:$A$501,$K71)=0,"Evento anterior inexistente",IF(COUNTIF($A$2:$A$501,$K71)&gt;1,"Evento anterior ambíguo",IF($K71=$A71,"Autorreferência",IF(COUNTIFS($A$2:$A$501,$K71,$M$2:$M$501,$M71)=0,"Anterior de outro identificador",IF(INDEX($N$2:$N$501,MATCH($K71,$A$2:$A$501,0))&gt;=$N71,"Ordem cronológica inválida",IF(INDEX($A$2:$A$501,MATCH($K71,$A$2:$A$501,0))=LOOKUP(2,1/(($M$2:$M$501=$M71)*($N$2:$N$501&lt;$N71)),$A$2:$A$501),"OK","Salto na cadeia")))))))))</f>
        <v/>
      </c>
      <c r="U71" s="16">
        <f>IF($A71="","",IF(OR($M71="",$N71=""),"Não",IF(COUNTIFS($M$2:$M$501,$M71,$N$2:$N$501,"&gt;"&amp;$N71)=0,IF(COUNTIFS($M$2:$M$501,$M71,$N$2:$N$501,$N71)=1,"Sim","Conflito"),"Não")))</f>
        <v/>
      </c>
      <c r="V71" s="16">
        <f>IF($A71="","",IF(OR($M71="",$N71=""),"",IF(COUNTIFS($M$2:$M$501,$M71,$G$2:$G$501,"RETORNO RECEBIDO",$N$2:$N$501,"&lt;="&amp;$N71)&gt;0,"Retorno","Fluxo normal")))</f>
        <v/>
      </c>
      <c r="W71" s="16">
        <f>IF($A71="","",IF($O71&lt;&gt;"OK",$O71,IF($Q71&lt;&gt;"OK",$Q71,IF($P71&lt;&gt;"OK",$P71,IF($R71&lt;&gt;"OK",$R71,IF($S71&lt;&gt;"OK",$S71,IF($T71&lt;&gt;"OK",$T71,IF($U71="Conflito","Conflito de ordem","OK"))))))))</f>
        <v/>
      </c>
      <c r="X71" s="16">
        <f>IF($A71="","",IF($W71="OK","OK","Pendente"))</f>
        <v/>
      </c>
    </row>
    <row r="72">
      <c r="A72" s="14" t="n"/>
      <c r="B72" s="31" t="n"/>
      <c r="C72" s="14" t="n"/>
      <c r="D72" s="14" t="n"/>
      <c r="E72" s="14" t="n"/>
      <c r="F72" s="14" t="n"/>
      <c r="G72" s="14" t="n"/>
      <c r="H72" s="14" t="n"/>
      <c r="I72" s="14" t="n"/>
      <c r="J72" s="14" t="n"/>
      <c r="K72" s="14" t="n"/>
      <c r="L72" s="15" t="n"/>
      <c r="M72" s="16">
        <f>IF(COUNTA($D72:$F72)=0,"",IF(OR($D72="",$E72="",$F72=""),"",$D72&amp;"|"&amp;$E72&amp;"|"&amp;$F72))</f>
        <v/>
      </c>
      <c r="N72" s="32">
        <f>IF(OR($B72="",$C72=""),"",$B72+$C72/100000)</f>
        <v/>
      </c>
      <c r="O72" s="16">
        <f>IF(COUNTA($A72:$L72)=0,"",IF(OR($A72="",$B72="",$C72="",$D72="",$E72="",$F72="",$G72="",$H72="",$I72=""),"Campos obrigatórios ausentes","OK"))</f>
        <v/>
      </c>
      <c r="P72" s="16">
        <f>IF($A72="","",IF($M72="","Identificação incompleta",IF(COUNTIF('Itens rastreáveis'!$E$2:$E$201,$M72)=0,"Identificador não cadastrado",IF(COUNTIF('Itens rastreáveis'!$E$2:$E$201,$M72)&gt;1,"Identificador duplicado no cadastro","OK"))))</f>
        <v/>
      </c>
      <c r="Q72" s="16">
        <f>IF($A72="","",IF(COUNTIF($A$2:$A$501,$A72)=1,"OK","ID do evento duplicado"))</f>
        <v/>
      </c>
      <c r="R72" s="16">
        <f>IF($A72="","",IF(OR($M72="",$N72=""),"Não verificável",IF($G72="RECEBIMENTO",IF(COUNTIFS($M$2:$M$501,$M72,$G$2:$G$501,"RECEBIMENTO")&gt;1,"Recebimento duplicado",IF($K72="","OK","Recebimento com evento anterior")),IF(COUNTIFS($M$2:$M$501,$M72,$G$2:$G$501,"RECEBIMENTO",$N$2:$N$501,"&lt;"&amp;$N72)&gt;0,"OK","Entrada anterior não localizada"))))</f>
        <v/>
      </c>
      <c r="S72" s="16">
        <f>IF($A72="","",IF(IFERROR(VLOOKUP($G72,Listas!$A$2:$C$9,2,FALSE),"Sim")="Sim",IF($J72="","Pedido obrigatório","OK"),"OK"))</f>
        <v/>
      </c>
      <c r="T72" s="16">
        <f>IF($A72="","",IF($G72="RECEBIMENTO",IF($K72="","OK","Revisar evento anterior"),IF($K72="","Evento anterior ausente",IF(COUNTIF($A$2:$A$501,$K72)=0,"Evento anterior inexistente",IF(COUNTIF($A$2:$A$501,$K72)&gt;1,"Evento anterior ambíguo",IF($K72=$A72,"Autorreferência",IF(COUNTIFS($A$2:$A$501,$K72,$M$2:$M$501,$M72)=0,"Anterior de outro identificador",IF(INDEX($N$2:$N$501,MATCH($K72,$A$2:$A$501,0))&gt;=$N72,"Ordem cronológica inválida",IF(INDEX($A$2:$A$501,MATCH($K72,$A$2:$A$501,0))=LOOKUP(2,1/(($M$2:$M$501=$M72)*($N$2:$N$501&lt;$N72)),$A$2:$A$501),"OK","Salto na cadeia")))))))))</f>
        <v/>
      </c>
      <c r="U72" s="16">
        <f>IF($A72="","",IF(OR($M72="",$N72=""),"Não",IF(COUNTIFS($M$2:$M$501,$M72,$N$2:$N$501,"&gt;"&amp;$N72)=0,IF(COUNTIFS($M$2:$M$501,$M72,$N$2:$N$501,$N72)=1,"Sim","Conflito"),"Não")))</f>
        <v/>
      </c>
      <c r="V72" s="16">
        <f>IF($A72="","",IF(OR($M72="",$N72=""),"",IF(COUNTIFS($M$2:$M$501,$M72,$G$2:$G$501,"RETORNO RECEBIDO",$N$2:$N$501,"&lt;="&amp;$N72)&gt;0,"Retorno","Fluxo normal")))</f>
        <v/>
      </c>
      <c r="W72" s="16">
        <f>IF($A72="","",IF($O72&lt;&gt;"OK",$O72,IF($Q72&lt;&gt;"OK",$Q72,IF($P72&lt;&gt;"OK",$P72,IF($R72&lt;&gt;"OK",$R72,IF($S72&lt;&gt;"OK",$S72,IF($T72&lt;&gt;"OK",$T72,IF($U72="Conflito","Conflito de ordem","OK"))))))))</f>
        <v/>
      </c>
      <c r="X72" s="16">
        <f>IF($A72="","",IF($W72="OK","OK","Pendente"))</f>
        <v/>
      </c>
    </row>
    <row r="73">
      <c r="A73" s="14" t="n"/>
      <c r="B73" s="31" t="n"/>
      <c r="C73" s="14" t="n"/>
      <c r="D73" s="14" t="n"/>
      <c r="E73" s="14" t="n"/>
      <c r="F73" s="14" t="n"/>
      <c r="G73" s="14" t="n"/>
      <c r="H73" s="14" t="n"/>
      <c r="I73" s="14" t="n"/>
      <c r="J73" s="14" t="n"/>
      <c r="K73" s="14" t="n"/>
      <c r="L73" s="15" t="n"/>
      <c r="M73" s="16">
        <f>IF(COUNTA($D73:$F73)=0,"",IF(OR($D73="",$E73="",$F73=""),"",$D73&amp;"|"&amp;$E73&amp;"|"&amp;$F73))</f>
        <v/>
      </c>
      <c r="N73" s="32">
        <f>IF(OR($B73="",$C73=""),"",$B73+$C73/100000)</f>
        <v/>
      </c>
      <c r="O73" s="16">
        <f>IF(COUNTA($A73:$L73)=0,"",IF(OR($A73="",$B73="",$C73="",$D73="",$E73="",$F73="",$G73="",$H73="",$I73=""),"Campos obrigatórios ausentes","OK"))</f>
        <v/>
      </c>
      <c r="P73" s="16">
        <f>IF($A73="","",IF($M73="","Identificação incompleta",IF(COUNTIF('Itens rastreáveis'!$E$2:$E$201,$M73)=0,"Identificador não cadastrado",IF(COUNTIF('Itens rastreáveis'!$E$2:$E$201,$M73)&gt;1,"Identificador duplicado no cadastro","OK"))))</f>
        <v/>
      </c>
      <c r="Q73" s="16">
        <f>IF($A73="","",IF(COUNTIF($A$2:$A$501,$A73)=1,"OK","ID do evento duplicado"))</f>
        <v/>
      </c>
      <c r="R73" s="16">
        <f>IF($A73="","",IF(OR($M73="",$N73=""),"Não verificável",IF($G73="RECEBIMENTO",IF(COUNTIFS($M$2:$M$501,$M73,$G$2:$G$501,"RECEBIMENTO")&gt;1,"Recebimento duplicado",IF($K73="","OK","Recebimento com evento anterior")),IF(COUNTIFS($M$2:$M$501,$M73,$G$2:$G$501,"RECEBIMENTO",$N$2:$N$501,"&lt;"&amp;$N73)&gt;0,"OK","Entrada anterior não localizada"))))</f>
        <v/>
      </c>
      <c r="S73" s="16">
        <f>IF($A73="","",IF(IFERROR(VLOOKUP($G73,Listas!$A$2:$C$9,2,FALSE),"Sim")="Sim",IF($J73="","Pedido obrigatório","OK"),"OK"))</f>
        <v/>
      </c>
      <c r="T73" s="16">
        <f>IF($A73="","",IF($G73="RECEBIMENTO",IF($K73="","OK","Revisar evento anterior"),IF($K73="","Evento anterior ausente",IF(COUNTIF($A$2:$A$501,$K73)=0,"Evento anterior inexistente",IF(COUNTIF($A$2:$A$501,$K73)&gt;1,"Evento anterior ambíguo",IF($K73=$A73,"Autorreferência",IF(COUNTIFS($A$2:$A$501,$K73,$M$2:$M$501,$M73)=0,"Anterior de outro identificador",IF(INDEX($N$2:$N$501,MATCH($K73,$A$2:$A$501,0))&gt;=$N73,"Ordem cronológica inválida",IF(INDEX($A$2:$A$501,MATCH($K73,$A$2:$A$501,0))=LOOKUP(2,1/(($M$2:$M$501=$M73)*($N$2:$N$501&lt;$N73)),$A$2:$A$501),"OK","Salto na cadeia")))))))))</f>
        <v/>
      </c>
      <c r="U73" s="16">
        <f>IF($A73="","",IF(OR($M73="",$N73=""),"Não",IF(COUNTIFS($M$2:$M$501,$M73,$N$2:$N$501,"&gt;"&amp;$N73)=0,IF(COUNTIFS($M$2:$M$501,$M73,$N$2:$N$501,$N73)=1,"Sim","Conflito"),"Não")))</f>
        <v/>
      </c>
      <c r="V73" s="16">
        <f>IF($A73="","",IF(OR($M73="",$N73=""),"",IF(COUNTIFS($M$2:$M$501,$M73,$G$2:$G$501,"RETORNO RECEBIDO",$N$2:$N$501,"&lt;="&amp;$N73)&gt;0,"Retorno","Fluxo normal")))</f>
        <v/>
      </c>
      <c r="W73" s="16">
        <f>IF($A73="","",IF($O73&lt;&gt;"OK",$O73,IF($Q73&lt;&gt;"OK",$Q73,IF($P73&lt;&gt;"OK",$P73,IF($R73&lt;&gt;"OK",$R73,IF($S73&lt;&gt;"OK",$S73,IF($T73&lt;&gt;"OK",$T73,IF($U73="Conflito","Conflito de ordem","OK"))))))))</f>
        <v/>
      </c>
      <c r="X73" s="16">
        <f>IF($A73="","",IF($W73="OK","OK","Pendente"))</f>
        <v/>
      </c>
    </row>
    <row r="74">
      <c r="A74" s="14" t="n"/>
      <c r="B74" s="31" t="n"/>
      <c r="C74" s="14" t="n"/>
      <c r="D74" s="14" t="n"/>
      <c r="E74" s="14" t="n"/>
      <c r="F74" s="14" t="n"/>
      <c r="G74" s="14" t="n"/>
      <c r="H74" s="14" t="n"/>
      <c r="I74" s="14" t="n"/>
      <c r="J74" s="14" t="n"/>
      <c r="K74" s="14" t="n"/>
      <c r="L74" s="15" t="n"/>
      <c r="M74" s="16">
        <f>IF(COUNTA($D74:$F74)=0,"",IF(OR($D74="",$E74="",$F74=""),"",$D74&amp;"|"&amp;$E74&amp;"|"&amp;$F74))</f>
        <v/>
      </c>
      <c r="N74" s="32">
        <f>IF(OR($B74="",$C74=""),"",$B74+$C74/100000)</f>
        <v/>
      </c>
      <c r="O74" s="16">
        <f>IF(COUNTA($A74:$L74)=0,"",IF(OR($A74="",$B74="",$C74="",$D74="",$E74="",$F74="",$G74="",$H74="",$I74=""),"Campos obrigatórios ausentes","OK"))</f>
        <v/>
      </c>
      <c r="P74" s="16">
        <f>IF($A74="","",IF($M74="","Identificação incompleta",IF(COUNTIF('Itens rastreáveis'!$E$2:$E$201,$M74)=0,"Identificador não cadastrado",IF(COUNTIF('Itens rastreáveis'!$E$2:$E$201,$M74)&gt;1,"Identificador duplicado no cadastro","OK"))))</f>
        <v/>
      </c>
      <c r="Q74" s="16">
        <f>IF($A74="","",IF(COUNTIF($A$2:$A$501,$A74)=1,"OK","ID do evento duplicado"))</f>
        <v/>
      </c>
      <c r="R74" s="16">
        <f>IF($A74="","",IF(OR($M74="",$N74=""),"Não verificável",IF($G74="RECEBIMENTO",IF(COUNTIFS($M$2:$M$501,$M74,$G$2:$G$501,"RECEBIMENTO")&gt;1,"Recebimento duplicado",IF($K74="","OK","Recebimento com evento anterior")),IF(COUNTIFS($M$2:$M$501,$M74,$G$2:$G$501,"RECEBIMENTO",$N$2:$N$501,"&lt;"&amp;$N74)&gt;0,"OK","Entrada anterior não localizada"))))</f>
        <v/>
      </c>
      <c r="S74" s="16">
        <f>IF($A74="","",IF(IFERROR(VLOOKUP($G74,Listas!$A$2:$C$9,2,FALSE),"Sim")="Sim",IF($J74="","Pedido obrigatório","OK"),"OK"))</f>
        <v/>
      </c>
      <c r="T74" s="16">
        <f>IF($A74="","",IF($G74="RECEBIMENTO",IF($K74="","OK","Revisar evento anterior"),IF($K74="","Evento anterior ausente",IF(COUNTIF($A$2:$A$501,$K74)=0,"Evento anterior inexistente",IF(COUNTIF($A$2:$A$501,$K74)&gt;1,"Evento anterior ambíguo",IF($K74=$A74,"Autorreferência",IF(COUNTIFS($A$2:$A$501,$K74,$M$2:$M$501,$M74)=0,"Anterior de outro identificador",IF(INDEX($N$2:$N$501,MATCH($K74,$A$2:$A$501,0))&gt;=$N74,"Ordem cronológica inválida",IF(INDEX($A$2:$A$501,MATCH($K74,$A$2:$A$501,0))=LOOKUP(2,1/(($M$2:$M$501=$M74)*($N$2:$N$501&lt;$N74)),$A$2:$A$501),"OK","Salto na cadeia")))))))))</f>
        <v/>
      </c>
      <c r="U74" s="16">
        <f>IF($A74="","",IF(OR($M74="",$N74=""),"Não",IF(COUNTIFS($M$2:$M$501,$M74,$N$2:$N$501,"&gt;"&amp;$N74)=0,IF(COUNTIFS($M$2:$M$501,$M74,$N$2:$N$501,$N74)=1,"Sim","Conflito"),"Não")))</f>
        <v/>
      </c>
      <c r="V74" s="16">
        <f>IF($A74="","",IF(OR($M74="",$N74=""),"",IF(COUNTIFS($M$2:$M$501,$M74,$G$2:$G$501,"RETORNO RECEBIDO",$N$2:$N$501,"&lt;="&amp;$N74)&gt;0,"Retorno","Fluxo normal")))</f>
        <v/>
      </c>
      <c r="W74" s="16">
        <f>IF($A74="","",IF($O74&lt;&gt;"OK",$O74,IF($Q74&lt;&gt;"OK",$Q74,IF($P74&lt;&gt;"OK",$P74,IF($R74&lt;&gt;"OK",$R74,IF($S74&lt;&gt;"OK",$S74,IF($T74&lt;&gt;"OK",$T74,IF($U74="Conflito","Conflito de ordem","OK"))))))))</f>
        <v/>
      </c>
      <c r="X74" s="16">
        <f>IF($A74="","",IF($W74="OK","OK","Pendente"))</f>
        <v/>
      </c>
    </row>
    <row r="75">
      <c r="A75" s="14" t="n"/>
      <c r="B75" s="31" t="n"/>
      <c r="C75" s="14" t="n"/>
      <c r="D75" s="14" t="n"/>
      <c r="E75" s="14" t="n"/>
      <c r="F75" s="14" t="n"/>
      <c r="G75" s="14" t="n"/>
      <c r="H75" s="14" t="n"/>
      <c r="I75" s="14" t="n"/>
      <c r="J75" s="14" t="n"/>
      <c r="K75" s="14" t="n"/>
      <c r="L75" s="15" t="n"/>
      <c r="M75" s="16">
        <f>IF(COUNTA($D75:$F75)=0,"",IF(OR($D75="",$E75="",$F75=""),"",$D75&amp;"|"&amp;$E75&amp;"|"&amp;$F75))</f>
        <v/>
      </c>
      <c r="N75" s="32">
        <f>IF(OR($B75="",$C75=""),"",$B75+$C75/100000)</f>
        <v/>
      </c>
      <c r="O75" s="16">
        <f>IF(COUNTA($A75:$L75)=0,"",IF(OR($A75="",$B75="",$C75="",$D75="",$E75="",$F75="",$G75="",$H75="",$I75=""),"Campos obrigatórios ausentes","OK"))</f>
        <v/>
      </c>
      <c r="P75" s="16">
        <f>IF($A75="","",IF($M75="","Identificação incompleta",IF(COUNTIF('Itens rastreáveis'!$E$2:$E$201,$M75)=0,"Identificador não cadastrado",IF(COUNTIF('Itens rastreáveis'!$E$2:$E$201,$M75)&gt;1,"Identificador duplicado no cadastro","OK"))))</f>
        <v/>
      </c>
      <c r="Q75" s="16">
        <f>IF($A75="","",IF(COUNTIF($A$2:$A$501,$A75)=1,"OK","ID do evento duplicado"))</f>
        <v/>
      </c>
      <c r="R75" s="16">
        <f>IF($A75="","",IF(OR($M75="",$N75=""),"Não verificável",IF($G75="RECEBIMENTO",IF(COUNTIFS($M$2:$M$501,$M75,$G$2:$G$501,"RECEBIMENTO")&gt;1,"Recebimento duplicado",IF($K75="","OK","Recebimento com evento anterior")),IF(COUNTIFS($M$2:$M$501,$M75,$G$2:$G$501,"RECEBIMENTO",$N$2:$N$501,"&lt;"&amp;$N75)&gt;0,"OK","Entrada anterior não localizada"))))</f>
        <v/>
      </c>
      <c r="S75" s="16">
        <f>IF($A75="","",IF(IFERROR(VLOOKUP($G75,Listas!$A$2:$C$9,2,FALSE),"Sim")="Sim",IF($J75="","Pedido obrigatório","OK"),"OK"))</f>
        <v/>
      </c>
      <c r="T75" s="16">
        <f>IF($A75="","",IF($G75="RECEBIMENTO",IF($K75="","OK","Revisar evento anterior"),IF($K75="","Evento anterior ausente",IF(COUNTIF($A$2:$A$501,$K75)=0,"Evento anterior inexistente",IF(COUNTIF($A$2:$A$501,$K75)&gt;1,"Evento anterior ambíguo",IF($K75=$A75,"Autorreferência",IF(COUNTIFS($A$2:$A$501,$K75,$M$2:$M$501,$M75)=0,"Anterior de outro identificador",IF(INDEX($N$2:$N$501,MATCH($K75,$A$2:$A$501,0))&gt;=$N75,"Ordem cronológica inválida",IF(INDEX($A$2:$A$501,MATCH($K75,$A$2:$A$501,0))=LOOKUP(2,1/(($M$2:$M$501=$M75)*($N$2:$N$501&lt;$N75)),$A$2:$A$501),"OK","Salto na cadeia")))))))))</f>
        <v/>
      </c>
      <c r="U75" s="16">
        <f>IF($A75="","",IF(OR($M75="",$N75=""),"Não",IF(COUNTIFS($M$2:$M$501,$M75,$N$2:$N$501,"&gt;"&amp;$N75)=0,IF(COUNTIFS($M$2:$M$501,$M75,$N$2:$N$501,$N75)=1,"Sim","Conflito"),"Não")))</f>
        <v/>
      </c>
      <c r="V75" s="16">
        <f>IF($A75="","",IF(OR($M75="",$N75=""),"",IF(COUNTIFS($M$2:$M$501,$M75,$G$2:$G$501,"RETORNO RECEBIDO",$N$2:$N$501,"&lt;="&amp;$N75)&gt;0,"Retorno","Fluxo normal")))</f>
        <v/>
      </c>
      <c r="W75" s="16">
        <f>IF($A75="","",IF($O75&lt;&gt;"OK",$O75,IF($Q75&lt;&gt;"OK",$Q75,IF($P75&lt;&gt;"OK",$P75,IF($R75&lt;&gt;"OK",$R75,IF($S75&lt;&gt;"OK",$S75,IF($T75&lt;&gt;"OK",$T75,IF($U75="Conflito","Conflito de ordem","OK"))))))))</f>
        <v/>
      </c>
      <c r="X75" s="16">
        <f>IF($A75="","",IF($W75="OK","OK","Pendente"))</f>
        <v/>
      </c>
    </row>
    <row r="76">
      <c r="A76" s="14" t="n"/>
      <c r="B76" s="31" t="n"/>
      <c r="C76" s="14" t="n"/>
      <c r="D76" s="14" t="n"/>
      <c r="E76" s="14" t="n"/>
      <c r="F76" s="14" t="n"/>
      <c r="G76" s="14" t="n"/>
      <c r="H76" s="14" t="n"/>
      <c r="I76" s="14" t="n"/>
      <c r="J76" s="14" t="n"/>
      <c r="K76" s="14" t="n"/>
      <c r="L76" s="15" t="n"/>
      <c r="M76" s="16">
        <f>IF(COUNTA($D76:$F76)=0,"",IF(OR($D76="",$E76="",$F76=""),"",$D76&amp;"|"&amp;$E76&amp;"|"&amp;$F76))</f>
        <v/>
      </c>
      <c r="N76" s="32">
        <f>IF(OR($B76="",$C76=""),"",$B76+$C76/100000)</f>
        <v/>
      </c>
      <c r="O76" s="16">
        <f>IF(COUNTA($A76:$L76)=0,"",IF(OR($A76="",$B76="",$C76="",$D76="",$E76="",$F76="",$G76="",$H76="",$I76=""),"Campos obrigatórios ausentes","OK"))</f>
        <v/>
      </c>
      <c r="P76" s="16">
        <f>IF($A76="","",IF($M76="","Identificação incompleta",IF(COUNTIF('Itens rastreáveis'!$E$2:$E$201,$M76)=0,"Identificador não cadastrado",IF(COUNTIF('Itens rastreáveis'!$E$2:$E$201,$M76)&gt;1,"Identificador duplicado no cadastro","OK"))))</f>
        <v/>
      </c>
      <c r="Q76" s="16">
        <f>IF($A76="","",IF(COUNTIF($A$2:$A$501,$A76)=1,"OK","ID do evento duplicado"))</f>
        <v/>
      </c>
      <c r="R76" s="16">
        <f>IF($A76="","",IF(OR($M76="",$N76=""),"Não verificável",IF($G76="RECEBIMENTO",IF(COUNTIFS($M$2:$M$501,$M76,$G$2:$G$501,"RECEBIMENTO")&gt;1,"Recebimento duplicado",IF($K76="","OK","Recebimento com evento anterior")),IF(COUNTIFS($M$2:$M$501,$M76,$G$2:$G$501,"RECEBIMENTO",$N$2:$N$501,"&lt;"&amp;$N76)&gt;0,"OK","Entrada anterior não localizada"))))</f>
        <v/>
      </c>
      <c r="S76" s="16">
        <f>IF($A76="","",IF(IFERROR(VLOOKUP($G76,Listas!$A$2:$C$9,2,FALSE),"Sim")="Sim",IF($J76="","Pedido obrigatório","OK"),"OK"))</f>
        <v/>
      </c>
      <c r="T76" s="16">
        <f>IF($A76="","",IF($G76="RECEBIMENTO",IF($K76="","OK","Revisar evento anterior"),IF($K76="","Evento anterior ausente",IF(COUNTIF($A$2:$A$501,$K76)=0,"Evento anterior inexistente",IF(COUNTIF($A$2:$A$501,$K76)&gt;1,"Evento anterior ambíguo",IF($K76=$A76,"Autorreferência",IF(COUNTIFS($A$2:$A$501,$K76,$M$2:$M$501,$M76)=0,"Anterior de outro identificador",IF(INDEX($N$2:$N$501,MATCH($K76,$A$2:$A$501,0))&gt;=$N76,"Ordem cronológica inválida",IF(INDEX($A$2:$A$501,MATCH($K76,$A$2:$A$501,0))=LOOKUP(2,1/(($M$2:$M$501=$M76)*($N$2:$N$501&lt;$N76)),$A$2:$A$501),"OK","Salto na cadeia")))))))))</f>
        <v/>
      </c>
      <c r="U76" s="16">
        <f>IF($A76="","",IF(OR($M76="",$N76=""),"Não",IF(COUNTIFS($M$2:$M$501,$M76,$N$2:$N$501,"&gt;"&amp;$N76)=0,IF(COUNTIFS($M$2:$M$501,$M76,$N$2:$N$501,$N76)=1,"Sim","Conflito"),"Não")))</f>
        <v/>
      </c>
      <c r="V76" s="16">
        <f>IF($A76="","",IF(OR($M76="",$N76=""),"",IF(COUNTIFS($M$2:$M$501,$M76,$G$2:$G$501,"RETORNO RECEBIDO",$N$2:$N$501,"&lt;="&amp;$N76)&gt;0,"Retorno","Fluxo normal")))</f>
        <v/>
      </c>
      <c r="W76" s="16">
        <f>IF($A76="","",IF($O76&lt;&gt;"OK",$O76,IF($Q76&lt;&gt;"OK",$Q76,IF($P76&lt;&gt;"OK",$P76,IF($R76&lt;&gt;"OK",$R76,IF($S76&lt;&gt;"OK",$S76,IF($T76&lt;&gt;"OK",$T76,IF($U76="Conflito","Conflito de ordem","OK"))))))))</f>
        <v/>
      </c>
      <c r="X76" s="16">
        <f>IF($A76="","",IF($W76="OK","OK","Pendente"))</f>
        <v/>
      </c>
    </row>
    <row r="77">
      <c r="A77" s="14" t="n"/>
      <c r="B77" s="31" t="n"/>
      <c r="C77" s="14" t="n"/>
      <c r="D77" s="14" t="n"/>
      <c r="E77" s="14" t="n"/>
      <c r="F77" s="14" t="n"/>
      <c r="G77" s="14" t="n"/>
      <c r="H77" s="14" t="n"/>
      <c r="I77" s="14" t="n"/>
      <c r="J77" s="14" t="n"/>
      <c r="K77" s="14" t="n"/>
      <c r="L77" s="15" t="n"/>
      <c r="M77" s="16">
        <f>IF(COUNTA($D77:$F77)=0,"",IF(OR($D77="",$E77="",$F77=""),"",$D77&amp;"|"&amp;$E77&amp;"|"&amp;$F77))</f>
        <v/>
      </c>
      <c r="N77" s="32">
        <f>IF(OR($B77="",$C77=""),"",$B77+$C77/100000)</f>
        <v/>
      </c>
      <c r="O77" s="16">
        <f>IF(COUNTA($A77:$L77)=0,"",IF(OR($A77="",$B77="",$C77="",$D77="",$E77="",$F77="",$G77="",$H77="",$I77=""),"Campos obrigatórios ausentes","OK"))</f>
        <v/>
      </c>
      <c r="P77" s="16">
        <f>IF($A77="","",IF($M77="","Identificação incompleta",IF(COUNTIF('Itens rastreáveis'!$E$2:$E$201,$M77)=0,"Identificador não cadastrado",IF(COUNTIF('Itens rastreáveis'!$E$2:$E$201,$M77)&gt;1,"Identificador duplicado no cadastro","OK"))))</f>
        <v/>
      </c>
      <c r="Q77" s="16">
        <f>IF($A77="","",IF(COUNTIF($A$2:$A$501,$A77)=1,"OK","ID do evento duplicado"))</f>
        <v/>
      </c>
      <c r="R77" s="16">
        <f>IF($A77="","",IF(OR($M77="",$N77=""),"Não verificável",IF($G77="RECEBIMENTO",IF(COUNTIFS($M$2:$M$501,$M77,$G$2:$G$501,"RECEBIMENTO")&gt;1,"Recebimento duplicado",IF($K77="","OK","Recebimento com evento anterior")),IF(COUNTIFS($M$2:$M$501,$M77,$G$2:$G$501,"RECEBIMENTO",$N$2:$N$501,"&lt;"&amp;$N77)&gt;0,"OK","Entrada anterior não localizada"))))</f>
        <v/>
      </c>
      <c r="S77" s="16">
        <f>IF($A77="","",IF(IFERROR(VLOOKUP($G77,Listas!$A$2:$C$9,2,FALSE),"Sim")="Sim",IF($J77="","Pedido obrigatório","OK"),"OK"))</f>
        <v/>
      </c>
      <c r="T77" s="16">
        <f>IF($A77="","",IF($G77="RECEBIMENTO",IF($K77="","OK","Revisar evento anterior"),IF($K77="","Evento anterior ausente",IF(COUNTIF($A$2:$A$501,$K77)=0,"Evento anterior inexistente",IF(COUNTIF($A$2:$A$501,$K77)&gt;1,"Evento anterior ambíguo",IF($K77=$A77,"Autorreferência",IF(COUNTIFS($A$2:$A$501,$K77,$M$2:$M$501,$M77)=0,"Anterior de outro identificador",IF(INDEX($N$2:$N$501,MATCH($K77,$A$2:$A$501,0))&gt;=$N77,"Ordem cronológica inválida",IF(INDEX($A$2:$A$501,MATCH($K77,$A$2:$A$501,0))=LOOKUP(2,1/(($M$2:$M$501=$M77)*($N$2:$N$501&lt;$N77)),$A$2:$A$501),"OK","Salto na cadeia")))))))))</f>
        <v/>
      </c>
      <c r="U77" s="16">
        <f>IF($A77="","",IF(OR($M77="",$N77=""),"Não",IF(COUNTIFS($M$2:$M$501,$M77,$N$2:$N$501,"&gt;"&amp;$N77)=0,IF(COUNTIFS($M$2:$M$501,$M77,$N$2:$N$501,$N77)=1,"Sim","Conflito"),"Não")))</f>
        <v/>
      </c>
      <c r="V77" s="16">
        <f>IF($A77="","",IF(OR($M77="",$N77=""),"",IF(COUNTIFS($M$2:$M$501,$M77,$G$2:$G$501,"RETORNO RECEBIDO",$N$2:$N$501,"&lt;="&amp;$N77)&gt;0,"Retorno","Fluxo normal")))</f>
        <v/>
      </c>
      <c r="W77" s="16">
        <f>IF($A77="","",IF($O77&lt;&gt;"OK",$O77,IF($Q77&lt;&gt;"OK",$Q77,IF($P77&lt;&gt;"OK",$P77,IF($R77&lt;&gt;"OK",$R77,IF($S77&lt;&gt;"OK",$S77,IF($T77&lt;&gt;"OK",$T77,IF($U77="Conflito","Conflito de ordem","OK"))))))))</f>
        <v/>
      </c>
      <c r="X77" s="16">
        <f>IF($A77="","",IF($W77="OK","OK","Pendente"))</f>
        <v/>
      </c>
    </row>
    <row r="78">
      <c r="A78" s="14" t="n"/>
      <c r="B78" s="31" t="n"/>
      <c r="C78" s="14" t="n"/>
      <c r="D78" s="14" t="n"/>
      <c r="E78" s="14" t="n"/>
      <c r="F78" s="14" t="n"/>
      <c r="G78" s="14" t="n"/>
      <c r="H78" s="14" t="n"/>
      <c r="I78" s="14" t="n"/>
      <c r="J78" s="14" t="n"/>
      <c r="K78" s="14" t="n"/>
      <c r="L78" s="15" t="n"/>
      <c r="M78" s="16">
        <f>IF(COUNTA($D78:$F78)=0,"",IF(OR($D78="",$E78="",$F78=""),"",$D78&amp;"|"&amp;$E78&amp;"|"&amp;$F78))</f>
        <v/>
      </c>
      <c r="N78" s="32">
        <f>IF(OR($B78="",$C78=""),"",$B78+$C78/100000)</f>
        <v/>
      </c>
      <c r="O78" s="16">
        <f>IF(COUNTA($A78:$L78)=0,"",IF(OR($A78="",$B78="",$C78="",$D78="",$E78="",$F78="",$G78="",$H78="",$I78=""),"Campos obrigatórios ausentes","OK"))</f>
        <v/>
      </c>
      <c r="P78" s="16">
        <f>IF($A78="","",IF($M78="","Identificação incompleta",IF(COUNTIF('Itens rastreáveis'!$E$2:$E$201,$M78)=0,"Identificador não cadastrado",IF(COUNTIF('Itens rastreáveis'!$E$2:$E$201,$M78)&gt;1,"Identificador duplicado no cadastro","OK"))))</f>
        <v/>
      </c>
      <c r="Q78" s="16">
        <f>IF($A78="","",IF(COUNTIF($A$2:$A$501,$A78)=1,"OK","ID do evento duplicado"))</f>
        <v/>
      </c>
      <c r="R78" s="16">
        <f>IF($A78="","",IF(OR($M78="",$N78=""),"Não verificável",IF($G78="RECEBIMENTO",IF(COUNTIFS($M$2:$M$501,$M78,$G$2:$G$501,"RECEBIMENTO")&gt;1,"Recebimento duplicado",IF($K78="","OK","Recebimento com evento anterior")),IF(COUNTIFS($M$2:$M$501,$M78,$G$2:$G$501,"RECEBIMENTO",$N$2:$N$501,"&lt;"&amp;$N78)&gt;0,"OK","Entrada anterior não localizada"))))</f>
        <v/>
      </c>
      <c r="S78" s="16">
        <f>IF($A78="","",IF(IFERROR(VLOOKUP($G78,Listas!$A$2:$C$9,2,FALSE),"Sim")="Sim",IF($J78="","Pedido obrigatório","OK"),"OK"))</f>
        <v/>
      </c>
      <c r="T78" s="16">
        <f>IF($A78="","",IF($G78="RECEBIMENTO",IF($K78="","OK","Revisar evento anterior"),IF($K78="","Evento anterior ausente",IF(COUNTIF($A$2:$A$501,$K78)=0,"Evento anterior inexistente",IF(COUNTIF($A$2:$A$501,$K78)&gt;1,"Evento anterior ambíguo",IF($K78=$A78,"Autorreferência",IF(COUNTIFS($A$2:$A$501,$K78,$M$2:$M$501,$M78)=0,"Anterior de outro identificador",IF(INDEX($N$2:$N$501,MATCH($K78,$A$2:$A$501,0))&gt;=$N78,"Ordem cronológica inválida",IF(INDEX($A$2:$A$501,MATCH($K78,$A$2:$A$501,0))=LOOKUP(2,1/(($M$2:$M$501=$M78)*($N$2:$N$501&lt;$N78)),$A$2:$A$501),"OK","Salto na cadeia")))))))))</f>
        <v/>
      </c>
      <c r="U78" s="16">
        <f>IF($A78="","",IF(OR($M78="",$N78=""),"Não",IF(COUNTIFS($M$2:$M$501,$M78,$N$2:$N$501,"&gt;"&amp;$N78)=0,IF(COUNTIFS($M$2:$M$501,$M78,$N$2:$N$501,$N78)=1,"Sim","Conflito"),"Não")))</f>
        <v/>
      </c>
      <c r="V78" s="16">
        <f>IF($A78="","",IF(OR($M78="",$N78=""),"",IF(COUNTIFS($M$2:$M$501,$M78,$G$2:$G$501,"RETORNO RECEBIDO",$N$2:$N$501,"&lt;="&amp;$N78)&gt;0,"Retorno","Fluxo normal")))</f>
        <v/>
      </c>
      <c r="W78" s="16">
        <f>IF($A78="","",IF($O78&lt;&gt;"OK",$O78,IF($Q78&lt;&gt;"OK",$Q78,IF($P78&lt;&gt;"OK",$P78,IF($R78&lt;&gt;"OK",$R78,IF($S78&lt;&gt;"OK",$S78,IF($T78&lt;&gt;"OK",$T78,IF($U78="Conflito","Conflito de ordem","OK"))))))))</f>
        <v/>
      </c>
      <c r="X78" s="16">
        <f>IF($A78="","",IF($W78="OK","OK","Pendente"))</f>
        <v/>
      </c>
    </row>
    <row r="79">
      <c r="A79" s="14" t="n"/>
      <c r="B79" s="31" t="n"/>
      <c r="C79" s="14" t="n"/>
      <c r="D79" s="14" t="n"/>
      <c r="E79" s="14" t="n"/>
      <c r="F79" s="14" t="n"/>
      <c r="G79" s="14" t="n"/>
      <c r="H79" s="14" t="n"/>
      <c r="I79" s="14" t="n"/>
      <c r="J79" s="14" t="n"/>
      <c r="K79" s="14" t="n"/>
      <c r="L79" s="15" t="n"/>
      <c r="M79" s="16">
        <f>IF(COUNTA($D79:$F79)=0,"",IF(OR($D79="",$E79="",$F79=""),"",$D79&amp;"|"&amp;$E79&amp;"|"&amp;$F79))</f>
        <v/>
      </c>
      <c r="N79" s="32">
        <f>IF(OR($B79="",$C79=""),"",$B79+$C79/100000)</f>
        <v/>
      </c>
      <c r="O79" s="16">
        <f>IF(COUNTA($A79:$L79)=0,"",IF(OR($A79="",$B79="",$C79="",$D79="",$E79="",$F79="",$G79="",$H79="",$I79=""),"Campos obrigatórios ausentes","OK"))</f>
        <v/>
      </c>
      <c r="P79" s="16">
        <f>IF($A79="","",IF($M79="","Identificação incompleta",IF(COUNTIF('Itens rastreáveis'!$E$2:$E$201,$M79)=0,"Identificador não cadastrado",IF(COUNTIF('Itens rastreáveis'!$E$2:$E$201,$M79)&gt;1,"Identificador duplicado no cadastro","OK"))))</f>
        <v/>
      </c>
      <c r="Q79" s="16">
        <f>IF($A79="","",IF(COUNTIF($A$2:$A$501,$A79)=1,"OK","ID do evento duplicado"))</f>
        <v/>
      </c>
      <c r="R79" s="16">
        <f>IF($A79="","",IF(OR($M79="",$N79=""),"Não verificável",IF($G79="RECEBIMENTO",IF(COUNTIFS($M$2:$M$501,$M79,$G$2:$G$501,"RECEBIMENTO")&gt;1,"Recebimento duplicado",IF($K79="","OK","Recebimento com evento anterior")),IF(COUNTIFS($M$2:$M$501,$M79,$G$2:$G$501,"RECEBIMENTO",$N$2:$N$501,"&lt;"&amp;$N79)&gt;0,"OK","Entrada anterior não localizada"))))</f>
        <v/>
      </c>
      <c r="S79" s="16">
        <f>IF($A79="","",IF(IFERROR(VLOOKUP($G79,Listas!$A$2:$C$9,2,FALSE),"Sim")="Sim",IF($J79="","Pedido obrigatório","OK"),"OK"))</f>
        <v/>
      </c>
      <c r="T79" s="16">
        <f>IF($A79="","",IF($G79="RECEBIMENTO",IF($K79="","OK","Revisar evento anterior"),IF($K79="","Evento anterior ausente",IF(COUNTIF($A$2:$A$501,$K79)=0,"Evento anterior inexistente",IF(COUNTIF($A$2:$A$501,$K79)&gt;1,"Evento anterior ambíguo",IF($K79=$A79,"Autorreferência",IF(COUNTIFS($A$2:$A$501,$K79,$M$2:$M$501,$M79)=0,"Anterior de outro identificador",IF(INDEX($N$2:$N$501,MATCH($K79,$A$2:$A$501,0))&gt;=$N79,"Ordem cronológica inválida",IF(INDEX($A$2:$A$501,MATCH($K79,$A$2:$A$501,0))=LOOKUP(2,1/(($M$2:$M$501=$M79)*($N$2:$N$501&lt;$N79)),$A$2:$A$501),"OK","Salto na cadeia")))))))))</f>
        <v/>
      </c>
      <c r="U79" s="16">
        <f>IF($A79="","",IF(OR($M79="",$N79=""),"Não",IF(COUNTIFS($M$2:$M$501,$M79,$N$2:$N$501,"&gt;"&amp;$N79)=0,IF(COUNTIFS($M$2:$M$501,$M79,$N$2:$N$501,$N79)=1,"Sim","Conflito"),"Não")))</f>
        <v/>
      </c>
      <c r="V79" s="16">
        <f>IF($A79="","",IF(OR($M79="",$N79=""),"",IF(COUNTIFS($M$2:$M$501,$M79,$G$2:$G$501,"RETORNO RECEBIDO",$N$2:$N$501,"&lt;="&amp;$N79)&gt;0,"Retorno","Fluxo normal")))</f>
        <v/>
      </c>
      <c r="W79" s="16">
        <f>IF($A79="","",IF($O79&lt;&gt;"OK",$O79,IF($Q79&lt;&gt;"OK",$Q79,IF($P79&lt;&gt;"OK",$P79,IF($R79&lt;&gt;"OK",$R79,IF($S79&lt;&gt;"OK",$S79,IF($T79&lt;&gt;"OK",$T79,IF($U79="Conflito","Conflito de ordem","OK"))))))))</f>
        <v/>
      </c>
      <c r="X79" s="16">
        <f>IF($A79="","",IF($W79="OK","OK","Pendente"))</f>
        <v/>
      </c>
    </row>
    <row r="80">
      <c r="A80" s="14" t="n"/>
      <c r="B80" s="31" t="n"/>
      <c r="C80" s="14" t="n"/>
      <c r="D80" s="14" t="n"/>
      <c r="E80" s="14" t="n"/>
      <c r="F80" s="14" t="n"/>
      <c r="G80" s="14" t="n"/>
      <c r="H80" s="14" t="n"/>
      <c r="I80" s="14" t="n"/>
      <c r="J80" s="14" t="n"/>
      <c r="K80" s="14" t="n"/>
      <c r="L80" s="15" t="n"/>
      <c r="M80" s="16">
        <f>IF(COUNTA($D80:$F80)=0,"",IF(OR($D80="",$E80="",$F80=""),"",$D80&amp;"|"&amp;$E80&amp;"|"&amp;$F80))</f>
        <v/>
      </c>
      <c r="N80" s="32">
        <f>IF(OR($B80="",$C80=""),"",$B80+$C80/100000)</f>
        <v/>
      </c>
      <c r="O80" s="16">
        <f>IF(COUNTA($A80:$L80)=0,"",IF(OR($A80="",$B80="",$C80="",$D80="",$E80="",$F80="",$G80="",$H80="",$I80=""),"Campos obrigatórios ausentes","OK"))</f>
        <v/>
      </c>
      <c r="P80" s="16">
        <f>IF($A80="","",IF($M80="","Identificação incompleta",IF(COUNTIF('Itens rastreáveis'!$E$2:$E$201,$M80)=0,"Identificador não cadastrado",IF(COUNTIF('Itens rastreáveis'!$E$2:$E$201,$M80)&gt;1,"Identificador duplicado no cadastro","OK"))))</f>
        <v/>
      </c>
      <c r="Q80" s="16">
        <f>IF($A80="","",IF(COUNTIF($A$2:$A$501,$A80)=1,"OK","ID do evento duplicado"))</f>
        <v/>
      </c>
      <c r="R80" s="16">
        <f>IF($A80="","",IF(OR($M80="",$N80=""),"Não verificável",IF($G80="RECEBIMENTO",IF(COUNTIFS($M$2:$M$501,$M80,$G$2:$G$501,"RECEBIMENTO")&gt;1,"Recebimento duplicado",IF($K80="","OK","Recebimento com evento anterior")),IF(COUNTIFS($M$2:$M$501,$M80,$G$2:$G$501,"RECEBIMENTO",$N$2:$N$501,"&lt;"&amp;$N80)&gt;0,"OK","Entrada anterior não localizada"))))</f>
        <v/>
      </c>
      <c r="S80" s="16">
        <f>IF($A80="","",IF(IFERROR(VLOOKUP($G80,Listas!$A$2:$C$9,2,FALSE),"Sim")="Sim",IF($J80="","Pedido obrigatório","OK"),"OK"))</f>
        <v/>
      </c>
      <c r="T80" s="16">
        <f>IF($A80="","",IF($G80="RECEBIMENTO",IF($K80="","OK","Revisar evento anterior"),IF($K80="","Evento anterior ausente",IF(COUNTIF($A$2:$A$501,$K80)=0,"Evento anterior inexistente",IF(COUNTIF($A$2:$A$501,$K80)&gt;1,"Evento anterior ambíguo",IF($K80=$A80,"Autorreferência",IF(COUNTIFS($A$2:$A$501,$K80,$M$2:$M$501,$M80)=0,"Anterior de outro identificador",IF(INDEX($N$2:$N$501,MATCH($K80,$A$2:$A$501,0))&gt;=$N80,"Ordem cronológica inválida",IF(INDEX($A$2:$A$501,MATCH($K80,$A$2:$A$501,0))=LOOKUP(2,1/(($M$2:$M$501=$M80)*($N$2:$N$501&lt;$N80)),$A$2:$A$501),"OK","Salto na cadeia")))))))))</f>
        <v/>
      </c>
      <c r="U80" s="16">
        <f>IF($A80="","",IF(OR($M80="",$N80=""),"Não",IF(COUNTIFS($M$2:$M$501,$M80,$N$2:$N$501,"&gt;"&amp;$N80)=0,IF(COUNTIFS($M$2:$M$501,$M80,$N$2:$N$501,$N80)=1,"Sim","Conflito"),"Não")))</f>
        <v/>
      </c>
      <c r="V80" s="16">
        <f>IF($A80="","",IF(OR($M80="",$N80=""),"",IF(COUNTIFS($M$2:$M$501,$M80,$G$2:$G$501,"RETORNO RECEBIDO",$N$2:$N$501,"&lt;="&amp;$N80)&gt;0,"Retorno","Fluxo normal")))</f>
        <v/>
      </c>
      <c r="W80" s="16">
        <f>IF($A80="","",IF($O80&lt;&gt;"OK",$O80,IF($Q80&lt;&gt;"OK",$Q80,IF($P80&lt;&gt;"OK",$P80,IF($R80&lt;&gt;"OK",$R80,IF($S80&lt;&gt;"OK",$S80,IF($T80&lt;&gt;"OK",$T80,IF($U80="Conflito","Conflito de ordem","OK"))))))))</f>
        <v/>
      </c>
      <c r="X80" s="16">
        <f>IF($A80="","",IF($W80="OK","OK","Pendente"))</f>
        <v/>
      </c>
    </row>
    <row r="81">
      <c r="A81" s="14" t="n"/>
      <c r="B81" s="31" t="n"/>
      <c r="C81" s="14" t="n"/>
      <c r="D81" s="14" t="n"/>
      <c r="E81" s="14" t="n"/>
      <c r="F81" s="14" t="n"/>
      <c r="G81" s="14" t="n"/>
      <c r="H81" s="14" t="n"/>
      <c r="I81" s="14" t="n"/>
      <c r="J81" s="14" t="n"/>
      <c r="K81" s="14" t="n"/>
      <c r="L81" s="15" t="n"/>
      <c r="M81" s="16">
        <f>IF(COUNTA($D81:$F81)=0,"",IF(OR($D81="",$E81="",$F81=""),"",$D81&amp;"|"&amp;$E81&amp;"|"&amp;$F81))</f>
        <v/>
      </c>
      <c r="N81" s="32">
        <f>IF(OR($B81="",$C81=""),"",$B81+$C81/100000)</f>
        <v/>
      </c>
      <c r="O81" s="16">
        <f>IF(COUNTA($A81:$L81)=0,"",IF(OR($A81="",$B81="",$C81="",$D81="",$E81="",$F81="",$G81="",$H81="",$I81=""),"Campos obrigatórios ausentes","OK"))</f>
        <v/>
      </c>
      <c r="P81" s="16">
        <f>IF($A81="","",IF($M81="","Identificação incompleta",IF(COUNTIF('Itens rastreáveis'!$E$2:$E$201,$M81)=0,"Identificador não cadastrado",IF(COUNTIF('Itens rastreáveis'!$E$2:$E$201,$M81)&gt;1,"Identificador duplicado no cadastro","OK"))))</f>
        <v/>
      </c>
      <c r="Q81" s="16">
        <f>IF($A81="","",IF(COUNTIF($A$2:$A$501,$A81)=1,"OK","ID do evento duplicado"))</f>
        <v/>
      </c>
      <c r="R81" s="16">
        <f>IF($A81="","",IF(OR($M81="",$N81=""),"Não verificável",IF($G81="RECEBIMENTO",IF(COUNTIFS($M$2:$M$501,$M81,$G$2:$G$501,"RECEBIMENTO")&gt;1,"Recebimento duplicado",IF($K81="","OK","Recebimento com evento anterior")),IF(COUNTIFS($M$2:$M$501,$M81,$G$2:$G$501,"RECEBIMENTO",$N$2:$N$501,"&lt;"&amp;$N81)&gt;0,"OK","Entrada anterior não localizada"))))</f>
        <v/>
      </c>
      <c r="S81" s="16">
        <f>IF($A81="","",IF(IFERROR(VLOOKUP($G81,Listas!$A$2:$C$9,2,FALSE),"Sim")="Sim",IF($J81="","Pedido obrigatório","OK"),"OK"))</f>
        <v/>
      </c>
      <c r="T81" s="16">
        <f>IF($A81="","",IF($G81="RECEBIMENTO",IF($K81="","OK","Revisar evento anterior"),IF($K81="","Evento anterior ausente",IF(COUNTIF($A$2:$A$501,$K81)=0,"Evento anterior inexistente",IF(COUNTIF($A$2:$A$501,$K81)&gt;1,"Evento anterior ambíguo",IF($K81=$A81,"Autorreferência",IF(COUNTIFS($A$2:$A$501,$K81,$M$2:$M$501,$M81)=0,"Anterior de outro identificador",IF(INDEX($N$2:$N$501,MATCH($K81,$A$2:$A$501,0))&gt;=$N81,"Ordem cronológica inválida",IF(INDEX($A$2:$A$501,MATCH($K81,$A$2:$A$501,0))=LOOKUP(2,1/(($M$2:$M$501=$M81)*($N$2:$N$501&lt;$N81)),$A$2:$A$501),"OK","Salto na cadeia")))))))))</f>
        <v/>
      </c>
      <c r="U81" s="16">
        <f>IF($A81="","",IF(OR($M81="",$N81=""),"Não",IF(COUNTIFS($M$2:$M$501,$M81,$N$2:$N$501,"&gt;"&amp;$N81)=0,IF(COUNTIFS($M$2:$M$501,$M81,$N$2:$N$501,$N81)=1,"Sim","Conflito"),"Não")))</f>
        <v/>
      </c>
      <c r="V81" s="16">
        <f>IF($A81="","",IF(OR($M81="",$N81=""),"",IF(COUNTIFS($M$2:$M$501,$M81,$G$2:$G$501,"RETORNO RECEBIDO",$N$2:$N$501,"&lt;="&amp;$N81)&gt;0,"Retorno","Fluxo normal")))</f>
        <v/>
      </c>
      <c r="W81" s="16">
        <f>IF($A81="","",IF($O81&lt;&gt;"OK",$O81,IF($Q81&lt;&gt;"OK",$Q81,IF($P81&lt;&gt;"OK",$P81,IF($R81&lt;&gt;"OK",$R81,IF($S81&lt;&gt;"OK",$S81,IF($T81&lt;&gt;"OK",$T81,IF($U81="Conflito","Conflito de ordem","OK"))))))))</f>
        <v/>
      </c>
      <c r="X81" s="16">
        <f>IF($A81="","",IF($W81="OK","OK","Pendente"))</f>
        <v/>
      </c>
    </row>
    <row r="82">
      <c r="A82" s="14" t="n"/>
      <c r="B82" s="31" t="n"/>
      <c r="C82" s="14" t="n"/>
      <c r="D82" s="14" t="n"/>
      <c r="E82" s="14" t="n"/>
      <c r="F82" s="14" t="n"/>
      <c r="G82" s="14" t="n"/>
      <c r="H82" s="14" t="n"/>
      <c r="I82" s="14" t="n"/>
      <c r="J82" s="14" t="n"/>
      <c r="K82" s="14" t="n"/>
      <c r="L82" s="15" t="n"/>
      <c r="M82" s="16">
        <f>IF(COUNTA($D82:$F82)=0,"",IF(OR($D82="",$E82="",$F82=""),"",$D82&amp;"|"&amp;$E82&amp;"|"&amp;$F82))</f>
        <v/>
      </c>
      <c r="N82" s="32">
        <f>IF(OR($B82="",$C82=""),"",$B82+$C82/100000)</f>
        <v/>
      </c>
      <c r="O82" s="16">
        <f>IF(COUNTA($A82:$L82)=0,"",IF(OR($A82="",$B82="",$C82="",$D82="",$E82="",$F82="",$G82="",$H82="",$I82=""),"Campos obrigatórios ausentes","OK"))</f>
        <v/>
      </c>
      <c r="P82" s="16">
        <f>IF($A82="","",IF($M82="","Identificação incompleta",IF(COUNTIF('Itens rastreáveis'!$E$2:$E$201,$M82)=0,"Identificador não cadastrado",IF(COUNTIF('Itens rastreáveis'!$E$2:$E$201,$M82)&gt;1,"Identificador duplicado no cadastro","OK"))))</f>
        <v/>
      </c>
      <c r="Q82" s="16">
        <f>IF($A82="","",IF(COUNTIF($A$2:$A$501,$A82)=1,"OK","ID do evento duplicado"))</f>
        <v/>
      </c>
      <c r="R82" s="16">
        <f>IF($A82="","",IF(OR($M82="",$N82=""),"Não verificável",IF($G82="RECEBIMENTO",IF(COUNTIFS($M$2:$M$501,$M82,$G$2:$G$501,"RECEBIMENTO")&gt;1,"Recebimento duplicado",IF($K82="","OK","Recebimento com evento anterior")),IF(COUNTIFS($M$2:$M$501,$M82,$G$2:$G$501,"RECEBIMENTO",$N$2:$N$501,"&lt;"&amp;$N82)&gt;0,"OK","Entrada anterior não localizada"))))</f>
        <v/>
      </c>
      <c r="S82" s="16">
        <f>IF($A82="","",IF(IFERROR(VLOOKUP($G82,Listas!$A$2:$C$9,2,FALSE),"Sim")="Sim",IF($J82="","Pedido obrigatório","OK"),"OK"))</f>
        <v/>
      </c>
      <c r="T82" s="16">
        <f>IF($A82="","",IF($G82="RECEBIMENTO",IF($K82="","OK","Revisar evento anterior"),IF($K82="","Evento anterior ausente",IF(COUNTIF($A$2:$A$501,$K82)=0,"Evento anterior inexistente",IF(COUNTIF($A$2:$A$501,$K82)&gt;1,"Evento anterior ambíguo",IF($K82=$A82,"Autorreferência",IF(COUNTIFS($A$2:$A$501,$K82,$M$2:$M$501,$M82)=0,"Anterior de outro identificador",IF(INDEX($N$2:$N$501,MATCH($K82,$A$2:$A$501,0))&gt;=$N82,"Ordem cronológica inválida",IF(INDEX($A$2:$A$501,MATCH($K82,$A$2:$A$501,0))=LOOKUP(2,1/(($M$2:$M$501=$M82)*($N$2:$N$501&lt;$N82)),$A$2:$A$501),"OK","Salto na cadeia")))))))))</f>
        <v/>
      </c>
      <c r="U82" s="16">
        <f>IF($A82="","",IF(OR($M82="",$N82=""),"Não",IF(COUNTIFS($M$2:$M$501,$M82,$N$2:$N$501,"&gt;"&amp;$N82)=0,IF(COUNTIFS($M$2:$M$501,$M82,$N$2:$N$501,$N82)=1,"Sim","Conflito"),"Não")))</f>
        <v/>
      </c>
      <c r="V82" s="16">
        <f>IF($A82="","",IF(OR($M82="",$N82=""),"",IF(COUNTIFS($M$2:$M$501,$M82,$G$2:$G$501,"RETORNO RECEBIDO",$N$2:$N$501,"&lt;="&amp;$N82)&gt;0,"Retorno","Fluxo normal")))</f>
        <v/>
      </c>
      <c r="W82" s="16">
        <f>IF($A82="","",IF($O82&lt;&gt;"OK",$O82,IF($Q82&lt;&gt;"OK",$Q82,IF($P82&lt;&gt;"OK",$P82,IF($R82&lt;&gt;"OK",$R82,IF($S82&lt;&gt;"OK",$S82,IF($T82&lt;&gt;"OK",$T82,IF($U82="Conflito","Conflito de ordem","OK"))))))))</f>
        <v/>
      </c>
      <c r="X82" s="16">
        <f>IF($A82="","",IF($W82="OK","OK","Pendente"))</f>
        <v/>
      </c>
    </row>
    <row r="83">
      <c r="A83" s="14" t="n"/>
      <c r="B83" s="31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5" t="n"/>
      <c r="M83" s="16">
        <f>IF(COUNTA($D83:$F83)=0,"",IF(OR($D83="",$E83="",$F83=""),"",$D83&amp;"|"&amp;$E83&amp;"|"&amp;$F83))</f>
        <v/>
      </c>
      <c r="N83" s="32">
        <f>IF(OR($B83="",$C83=""),"",$B83+$C83/100000)</f>
        <v/>
      </c>
      <c r="O83" s="16">
        <f>IF(COUNTA($A83:$L83)=0,"",IF(OR($A83="",$B83="",$C83="",$D83="",$E83="",$F83="",$G83="",$H83="",$I83=""),"Campos obrigatórios ausentes","OK"))</f>
        <v/>
      </c>
      <c r="P83" s="16">
        <f>IF($A83="","",IF($M83="","Identificação incompleta",IF(COUNTIF('Itens rastreáveis'!$E$2:$E$201,$M83)=0,"Identificador não cadastrado",IF(COUNTIF('Itens rastreáveis'!$E$2:$E$201,$M83)&gt;1,"Identificador duplicado no cadastro","OK"))))</f>
        <v/>
      </c>
      <c r="Q83" s="16">
        <f>IF($A83="","",IF(COUNTIF($A$2:$A$501,$A83)=1,"OK","ID do evento duplicado"))</f>
        <v/>
      </c>
      <c r="R83" s="16">
        <f>IF($A83="","",IF(OR($M83="",$N83=""),"Não verificável",IF($G83="RECEBIMENTO",IF(COUNTIFS($M$2:$M$501,$M83,$G$2:$G$501,"RECEBIMENTO")&gt;1,"Recebimento duplicado",IF($K83="","OK","Recebimento com evento anterior")),IF(COUNTIFS($M$2:$M$501,$M83,$G$2:$G$501,"RECEBIMENTO",$N$2:$N$501,"&lt;"&amp;$N83)&gt;0,"OK","Entrada anterior não localizada"))))</f>
        <v/>
      </c>
      <c r="S83" s="16">
        <f>IF($A83="","",IF(IFERROR(VLOOKUP($G83,Listas!$A$2:$C$9,2,FALSE),"Sim")="Sim",IF($J83="","Pedido obrigatório","OK"),"OK"))</f>
        <v/>
      </c>
      <c r="T83" s="16">
        <f>IF($A83="","",IF($G83="RECEBIMENTO",IF($K83="","OK","Revisar evento anterior"),IF($K83="","Evento anterior ausente",IF(COUNTIF($A$2:$A$501,$K83)=0,"Evento anterior inexistente",IF(COUNTIF($A$2:$A$501,$K83)&gt;1,"Evento anterior ambíguo",IF($K83=$A83,"Autorreferência",IF(COUNTIFS($A$2:$A$501,$K83,$M$2:$M$501,$M83)=0,"Anterior de outro identificador",IF(INDEX($N$2:$N$501,MATCH($K83,$A$2:$A$501,0))&gt;=$N83,"Ordem cronológica inválida",IF(INDEX($A$2:$A$501,MATCH($K83,$A$2:$A$501,0))=LOOKUP(2,1/(($M$2:$M$501=$M83)*($N$2:$N$501&lt;$N83)),$A$2:$A$501),"OK","Salto na cadeia")))))))))</f>
        <v/>
      </c>
      <c r="U83" s="16">
        <f>IF($A83="","",IF(OR($M83="",$N83=""),"Não",IF(COUNTIFS($M$2:$M$501,$M83,$N$2:$N$501,"&gt;"&amp;$N83)=0,IF(COUNTIFS($M$2:$M$501,$M83,$N$2:$N$501,$N83)=1,"Sim","Conflito"),"Não")))</f>
        <v/>
      </c>
      <c r="V83" s="16">
        <f>IF($A83="","",IF(OR($M83="",$N83=""),"",IF(COUNTIFS($M$2:$M$501,$M83,$G$2:$G$501,"RETORNO RECEBIDO",$N$2:$N$501,"&lt;="&amp;$N83)&gt;0,"Retorno","Fluxo normal")))</f>
        <v/>
      </c>
      <c r="W83" s="16">
        <f>IF($A83="","",IF($O83&lt;&gt;"OK",$O83,IF($Q83&lt;&gt;"OK",$Q83,IF($P83&lt;&gt;"OK",$P83,IF($R83&lt;&gt;"OK",$R83,IF($S83&lt;&gt;"OK",$S83,IF($T83&lt;&gt;"OK",$T83,IF($U83="Conflito","Conflito de ordem","OK"))))))))</f>
        <v/>
      </c>
      <c r="X83" s="16">
        <f>IF($A83="","",IF($W83="OK","OK","Pendente"))</f>
        <v/>
      </c>
    </row>
    <row r="84">
      <c r="A84" s="14" t="n"/>
      <c r="B84" s="31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5" t="n"/>
      <c r="M84" s="16">
        <f>IF(COUNTA($D84:$F84)=0,"",IF(OR($D84="",$E84="",$F84=""),"",$D84&amp;"|"&amp;$E84&amp;"|"&amp;$F84))</f>
        <v/>
      </c>
      <c r="N84" s="32">
        <f>IF(OR($B84="",$C84=""),"",$B84+$C84/100000)</f>
        <v/>
      </c>
      <c r="O84" s="16">
        <f>IF(COUNTA($A84:$L84)=0,"",IF(OR($A84="",$B84="",$C84="",$D84="",$E84="",$F84="",$G84="",$H84="",$I84=""),"Campos obrigatórios ausentes","OK"))</f>
        <v/>
      </c>
      <c r="P84" s="16">
        <f>IF($A84="","",IF($M84="","Identificação incompleta",IF(COUNTIF('Itens rastreáveis'!$E$2:$E$201,$M84)=0,"Identificador não cadastrado",IF(COUNTIF('Itens rastreáveis'!$E$2:$E$201,$M84)&gt;1,"Identificador duplicado no cadastro","OK"))))</f>
        <v/>
      </c>
      <c r="Q84" s="16">
        <f>IF($A84="","",IF(COUNTIF($A$2:$A$501,$A84)=1,"OK","ID do evento duplicado"))</f>
        <v/>
      </c>
      <c r="R84" s="16">
        <f>IF($A84="","",IF(OR($M84="",$N84=""),"Não verificável",IF($G84="RECEBIMENTO",IF(COUNTIFS($M$2:$M$501,$M84,$G$2:$G$501,"RECEBIMENTO")&gt;1,"Recebimento duplicado",IF($K84="","OK","Recebimento com evento anterior")),IF(COUNTIFS($M$2:$M$501,$M84,$G$2:$G$501,"RECEBIMENTO",$N$2:$N$501,"&lt;"&amp;$N84)&gt;0,"OK","Entrada anterior não localizada"))))</f>
        <v/>
      </c>
      <c r="S84" s="16">
        <f>IF($A84="","",IF(IFERROR(VLOOKUP($G84,Listas!$A$2:$C$9,2,FALSE),"Sim")="Sim",IF($J84="","Pedido obrigatório","OK"),"OK"))</f>
        <v/>
      </c>
      <c r="T84" s="16">
        <f>IF($A84="","",IF($G84="RECEBIMENTO",IF($K84="","OK","Revisar evento anterior"),IF($K84="","Evento anterior ausente",IF(COUNTIF($A$2:$A$501,$K84)=0,"Evento anterior inexistente",IF(COUNTIF($A$2:$A$501,$K84)&gt;1,"Evento anterior ambíguo",IF($K84=$A84,"Autorreferência",IF(COUNTIFS($A$2:$A$501,$K84,$M$2:$M$501,$M84)=0,"Anterior de outro identificador",IF(INDEX($N$2:$N$501,MATCH($K84,$A$2:$A$501,0))&gt;=$N84,"Ordem cronológica inválida",IF(INDEX($A$2:$A$501,MATCH($K84,$A$2:$A$501,0))=LOOKUP(2,1/(($M$2:$M$501=$M84)*($N$2:$N$501&lt;$N84)),$A$2:$A$501),"OK","Salto na cadeia")))))))))</f>
        <v/>
      </c>
      <c r="U84" s="16">
        <f>IF($A84="","",IF(OR($M84="",$N84=""),"Não",IF(COUNTIFS($M$2:$M$501,$M84,$N$2:$N$501,"&gt;"&amp;$N84)=0,IF(COUNTIFS($M$2:$M$501,$M84,$N$2:$N$501,$N84)=1,"Sim","Conflito"),"Não")))</f>
        <v/>
      </c>
      <c r="V84" s="16">
        <f>IF($A84="","",IF(OR($M84="",$N84=""),"",IF(COUNTIFS($M$2:$M$501,$M84,$G$2:$G$501,"RETORNO RECEBIDO",$N$2:$N$501,"&lt;="&amp;$N84)&gt;0,"Retorno","Fluxo normal")))</f>
        <v/>
      </c>
      <c r="W84" s="16">
        <f>IF($A84="","",IF($O84&lt;&gt;"OK",$O84,IF($Q84&lt;&gt;"OK",$Q84,IF($P84&lt;&gt;"OK",$P84,IF($R84&lt;&gt;"OK",$R84,IF($S84&lt;&gt;"OK",$S84,IF($T84&lt;&gt;"OK",$T84,IF($U84="Conflito","Conflito de ordem","OK"))))))))</f>
        <v/>
      </c>
      <c r="X84" s="16">
        <f>IF($A84="","",IF($W84="OK","OK","Pendente"))</f>
        <v/>
      </c>
    </row>
    <row r="85">
      <c r="A85" s="14" t="n"/>
      <c r="B85" s="31" t="n"/>
      <c r="C85" s="14" t="n"/>
      <c r="D85" s="14" t="n"/>
      <c r="E85" s="14" t="n"/>
      <c r="F85" s="14" t="n"/>
      <c r="G85" s="14" t="n"/>
      <c r="H85" s="14" t="n"/>
      <c r="I85" s="14" t="n"/>
      <c r="J85" s="14" t="n"/>
      <c r="K85" s="14" t="n"/>
      <c r="L85" s="15" t="n"/>
      <c r="M85" s="16">
        <f>IF(COUNTA($D85:$F85)=0,"",IF(OR($D85="",$E85="",$F85=""),"",$D85&amp;"|"&amp;$E85&amp;"|"&amp;$F85))</f>
        <v/>
      </c>
      <c r="N85" s="32">
        <f>IF(OR($B85="",$C85=""),"",$B85+$C85/100000)</f>
        <v/>
      </c>
      <c r="O85" s="16">
        <f>IF(COUNTA($A85:$L85)=0,"",IF(OR($A85="",$B85="",$C85="",$D85="",$E85="",$F85="",$G85="",$H85="",$I85=""),"Campos obrigatórios ausentes","OK"))</f>
        <v/>
      </c>
      <c r="P85" s="16">
        <f>IF($A85="","",IF($M85="","Identificação incompleta",IF(COUNTIF('Itens rastreáveis'!$E$2:$E$201,$M85)=0,"Identificador não cadastrado",IF(COUNTIF('Itens rastreáveis'!$E$2:$E$201,$M85)&gt;1,"Identificador duplicado no cadastro","OK"))))</f>
        <v/>
      </c>
      <c r="Q85" s="16">
        <f>IF($A85="","",IF(COUNTIF($A$2:$A$501,$A85)=1,"OK","ID do evento duplicado"))</f>
        <v/>
      </c>
      <c r="R85" s="16">
        <f>IF($A85="","",IF(OR($M85="",$N85=""),"Não verificável",IF($G85="RECEBIMENTO",IF(COUNTIFS($M$2:$M$501,$M85,$G$2:$G$501,"RECEBIMENTO")&gt;1,"Recebimento duplicado",IF($K85="","OK","Recebimento com evento anterior")),IF(COUNTIFS($M$2:$M$501,$M85,$G$2:$G$501,"RECEBIMENTO",$N$2:$N$501,"&lt;"&amp;$N85)&gt;0,"OK","Entrada anterior não localizada"))))</f>
        <v/>
      </c>
      <c r="S85" s="16">
        <f>IF($A85="","",IF(IFERROR(VLOOKUP($G85,Listas!$A$2:$C$9,2,FALSE),"Sim")="Sim",IF($J85="","Pedido obrigatório","OK"),"OK"))</f>
        <v/>
      </c>
      <c r="T85" s="16">
        <f>IF($A85="","",IF($G85="RECEBIMENTO",IF($K85="","OK","Revisar evento anterior"),IF($K85="","Evento anterior ausente",IF(COUNTIF($A$2:$A$501,$K85)=0,"Evento anterior inexistente",IF(COUNTIF($A$2:$A$501,$K85)&gt;1,"Evento anterior ambíguo",IF($K85=$A85,"Autorreferência",IF(COUNTIFS($A$2:$A$501,$K85,$M$2:$M$501,$M85)=0,"Anterior de outro identificador",IF(INDEX($N$2:$N$501,MATCH($K85,$A$2:$A$501,0))&gt;=$N85,"Ordem cronológica inválida",IF(INDEX($A$2:$A$501,MATCH($K85,$A$2:$A$501,0))=LOOKUP(2,1/(($M$2:$M$501=$M85)*($N$2:$N$501&lt;$N85)),$A$2:$A$501),"OK","Salto na cadeia")))))))))</f>
        <v/>
      </c>
      <c r="U85" s="16">
        <f>IF($A85="","",IF(OR($M85="",$N85=""),"Não",IF(COUNTIFS($M$2:$M$501,$M85,$N$2:$N$501,"&gt;"&amp;$N85)=0,IF(COUNTIFS($M$2:$M$501,$M85,$N$2:$N$501,$N85)=1,"Sim","Conflito"),"Não")))</f>
        <v/>
      </c>
      <c r="V85" s="16">
        <f>IF($A85="","",IF(OR($M85="",$N85=""),"",IF(COUNTIFS($M$2:$M$501,$M85,$G$2:$G$501,"RETORNO RECEBIDO",$N$2:$N$501,"&lt;="&amp;$N85)&gt;0,"Retorno","Fluxo normal")))</f>
        <v/>
      </c>
      <c r="W85" s="16">
        <f>IF($A85="","",IF($O85&lt;&gt;"OK",$O85,IF($Q85&lt;&gt;"OK",$Q85,IF($P85&lt;&gt;"OK",$P85,IF($R85&lt;&gt;"OK",$R85,IF($S85&lt;&gt;"OK",$S85,IF($T85&lt;&gt;"OK",$T85,IF($U85="Conflito","Conflito de ordem","OK"))))))))</f>
        <v/>
      </c>
      <c r="X85" s="16">
        <f>IF($A85="","",IF($W85="OK","OK","Pendente"))</f>
        <v/>
      </c>
    </row>
    <row r="86">
      <c r="A86" s="14" t="n"/>
      <c r="B86" s="31" t="n"/>
      <c r="C86" s="14" t="n"/>
      <c r="D86" s="14" t="n"/>
      <c r="E86" s="14" t="n"/>
      <c r="F86" s="14" t="n"/>
      <c r="G86" s="14" t="n"/>
      <c r="H86" s="14" t="n"/>
      <c r="I86" s="14" t="n"/>
      <c r="J86" s="14" t="n"/>
      <c r="K86" s="14" t="n"/>
      <c r="L86" s="15" t="n"/>
      <c r="M86" s="16">
        <f>IF(COUNTA($D86:$F86)=0,"",IF(OR($D86="",$E86="",$F86=""),"",$D86&amp;"|"&amp;$E86&amp;"|"&amp;$F86))</f>
        <v/>
      </c>
      <c r="N86" s="32">
        <f>IF(OR($B86="",$C86=""),"",$B86+$C86/100000)</f>
        <v/>
      </c>
      <c r="O86" s="16">
        <f>IF(COUNTA($A86:$L86)=0,"",IF(OR($A86="",$B86="",$C86="",$D86="",$E86="",$F86="",$G86="",$H86="",$I86=""),"Campos obrigatórios ausentes","OK"))</f>
        <v/>
      </c>
      <c r="P86" s="16">
        <f>IF($A86="","",IF($M86="","Identificação incompleta",IF(COUNTIF('Itens rastreáveis'!$E$2:$E$201,$M86)=0,"Identificador não cadastrado",IF(COUNTIF('Itens rastreáveis'!$E$2:$E$201,$M86)&gt;1,"Identificador duplicado no cadastro","OK"))))</f>
        <v/>
      </c>
      <c r="Q86" s="16">
        <f>IF($A86="","",IF(COUNTIF($A$2:$A$501,$A86)=1,"OK","ID do evento duplicado"))</f>
        <v/>
      </c>
      <c r="R86" s="16">
        <f>IF($A86="","",IF(OR($M86="",$N86=""),"Não verificável",IF($G86="RECEBIMENTO",IF(COUNTIFS($M$2:$M$501,$M86,$G$2:$G$501,"RECEBIMENTO")&gt;1,"Recebimento duplicado",IF($K86="","OK","Recebimento com evento anterior")),IF(COUNTIFS($M$2:$M$501,$M86,$G$2:$G$501,"RECEBIMENTO",$N$2:$N$501,"&lt;"&amp;$N86)&gt;0,"OK","Entrada anterior não localizada"))))</f>
        <v/>
      </c>
      <c r="S86" s="16">
        <f>IF($A86="","",IF(IFERROR(VLOOKUP($G86,Listas!$A$2:$C$9,2,FALSE),"Sim")="Sim",IF($J86="","Pedido obrigatório","OK"),"OK"))</f>
        <v/>
      </c>
      <c r="T86" s="16">
        <f>IF($A86="","",IF($G86="RECEBIMENTO",IF($K86="","OK","Revisar evento anterior"),IF($K86="","Evento anterior ausente",IF(COUNTIF($A$2:$A$501,$K86)=0,"Evento anterior inexistente",IF(COUNTIF($A$2:$A$501,$K86)&gt;1,"Evento anterior ambíguo",IF($K86=$A86,"Autorreferência",IF(COUNTIFS($A$2:$A$501,$K86,$M$2:$M$501,$M86)=0,"Anterior de outro identificador",IF(INDEX($N$2:$N$501,MATCH($K86,$A$2:$A$501,0))&gt;=$N86,"Ordem cronológica inválida",IF(INDEX($A$2:$A$501,MATCH($K86,$A$2:$A$501,0))=LOOKUP(2,1/(($M$2:$M$501=$M86)*($N$2:$N$501&lt;$N86)),$A$2:$A$501),"OK","Salto na cadeia")))))))))</f>
        <v/>
      </c>
      <c r="U86" s="16">
        <f>IF($A86="","",IF(OR($M86="",$N86=""),"Não",IF(COUNTIFS($M$2:$M$501,$M86,$N$2:$N$501,"&gt;"&amp;$N86)=0,IF(COUNTIFS($M$2:$M$501,$M86,$N$2:$N$501,$N86)=1,"Sim","Conflito"),"Não")))</f>
        <v/>
      </c>
      <c r="V86" s="16">
        <f>IF($A86="","",IF(OR($M86="",$N86=""),"",IF(COUNTIFS($M$2:$M$501,$M86,$G$2:$G$501,"RETORNO RECEBIDO",$N$2:$N$501,"&lt;="&amp;$N86)&gt;0,"Retorno","Fluxo normal")))</f>
        <v/>
      </c>
      <c r="W86" s="16">
        <f>IF($A86="","",IF($O86&lt;&gt;"OK",$O86,IF($Q86&lt;&gt;"OK",$Q86,IF($P86&lt;&gt;"OK",$P86,IF($R86&lt;&gt;"OK",$R86,IF($S86&lt;&gt;"OK",$S86,IF($T86&lt;&gt;"OK",$T86,IF($U86="Conflito","Conflito de ordem","OK"))))))))</f>
        <v/>
      </c>
      <c r="X86" s="16">
        <f>IF($A86="","",IF($W86="OK","OK","Pendente"))</f>
        <v/>
      </c>
    </row>
    <row r="87">
      <c r="A87" s="14" t="n"/>
      <c r="B87" s="31" t="n"/>
      <c r="C87" s="14" t="n"/>
      <c r="D87" s="14" t="n"/>
      <c r="E87" s="14" t="n"/>
      <c r="F87" s="14" t="n"/>
      <c r="G87" s="14" t="n"/>
      <c r="H87" s="14" t="n"/>
      <c r="I87" s="14" t="n"/>
      <c r="J87" s="14" t="n"/>
      <c r="K87" s="14" t="n"/>
      <c r="L87" s="15" t="n"/>
      <c r="M87" s="16">
        <f>IF(COUNTA($D87:$F87)=0,"",IF(OR($D87="",$E87="",$F87=""),"",$D87&amp;"|"&amp;$E87&amp;"|"&amp;$F87))</f>
        <v/>
      </c>
      <c r="N87" s="32">
        <f>IF(OR($B87="",$C87=""),"",$B87+$C87/100000)</f>
        <v/>
      </c>
      <c r="O87" s="16">
        <f>IF(COUNTA($A87:$L87)=0,"",IF(OR($A87="",$B87="",$C87="",$D87="",$E87="",$F87="",$G87="",$H87="",$I87=""),"Campos obrigatórios ausentes","OK"))</f>
        <v/>
      </c>
      <c r="P87" s="16">
        <f>IF($A87="","",IF($M87="","Identificação incompleta",IF(COUNTIF('Itens rastreáveis'!$E$2:$E$201,$M87)=0,"Identificador não cadastrado",IF(COUNTIF('Itens rastreáveis'!$E$2:$E$201,$M87)&gt;1,"Identificador duplicado no cadastro","OK"))))</f>
        <v/>
      </c>
      <c r="Q87" s="16">
        <f>IF($A87="","",IF(COUNTIF($A$2:$A$501,$A87)=1,"OK","ID do evento duplicado"))</f>
        <v/>
      </c>
      <c r="R87" s="16">
        <f>IF($A87="","",IF(OR($M87="",$N87=""),"Não verificável",IF($G87="RECEBIMENTO",IF(COUNTIFS($M$2:$M$501,$M87,$G$2:$G$501,"RECEBIMENTO")&gt;1,"Recebimento duplicado",IF($K87="","OK","Recebimento com evento anterior")),IF(COUNTIFS($M$2:$M$501,$M87,$G$2:$G$501,"RECEBIMENTO",$N$2:$N$501,"&lt;"&amp;$N87)&gt;0,"OK","Entrada anterior não localizada"))))</f>
        <v/>
      </c>
      <c r="S87" s="16">
        <f>IF($A87="","",IF(IFERROR(VLOOKUP($G87,Listas!$A$2:$C$9,2,FALSE),"Sim")="Sim",IF($J87="","Pedido obrigatório","OK"),"OK"))</f>
        <v/>
      </c>
      <c r="T87" s="16">
        <f>IF($A87="","",IF($G87="RECEBIMENTO",IF($K87="","OK","Revisar evento anterior"),IF($K87="","Evento anterior ausente",IF(COUNTIF($A$2:$A$501,$K87)=0,"Evento anterior inexistente",IF(COUNTIF($A$2:$A$501,$K87)&gt;1,"Evento anterior ambíguo",IF($K87=$A87,"Autorreferência",IF(COUNTIFS($A$2:$A$501,$K87,$M$2:$M$501,$M87)=0,"Anterior de outro identificador",IF(INDEX($N$2:$N$501,MATCH($K87,$A$2:$A$501,0))&gt;=$N87,"Ordem cronológica inválida",IF(INDEX($A$2:$A$501,MATCH($K87,$A$2:$A$501,0))=LOOKUP(2,1/(($M$2:$M$501=$M87)*($N$2:$N$501&lt;$N87)),$A$2:$A$501),"OK","Salto na cadeia")))))))))</f>
        <v/>
      </c>
      <c r="U87" s="16">
        <f>IF($A87="","",IF(OR($M87="",$N87=""),"Não",IF(COUNTIFS($M$2:$M$501,$M87,$N$2:$N$501,"&gt;"&amp;$N87)=0,IF(COUNTIFS($M$2:$M$501,$M87,$N$2:$N$501,$N87)=1,"Sim","Conflito"),"Não")))</f>
        <v/>
      </c>
      <c r="V87" s="16">
        <f>IF($A87="","",IF(OR($M87="",$N87=""),"",IF(COUNTIFS($M$2:$M$501,$M87,$G$2:$G$501,"RETORNO RECEBIDO",$N$2:$N$501,"&lt;="&amp;$N87)&gt;0,"Retorno","Fluxo normal")))</f>
        <v/>
      </c>
      <c r="W87" s="16">
        <f>IF($A87="","",IF($O87&lt;&gt;"OK",$O87,IF($Q87&lt;&gt;"OK",$Q87,IF($P87&lt;&gt;"OK",$P87,IF($R87&lt;&gt;"OK",$R87,IF($S87&lt;&gt;"OK",$S87,IF($T87&lt;&gt;"OK",$T87,IF($U87="Conflito","Conflito de ordem","OK"))))))))</f>
        <v/>
      </c>
      <c r="X87" s="16">
        <f>IF($A87="","",IF($W87="OK","OK","Pendente"))</f>
        <v/>
      </c>
    </row>
    <row r="88">
      <c r="A88" s="14" t="n"/>
      <c r="B88" s="31" t="n"/>
      <c r="C88" s="14" t="n"/>
      <c r="D88" s="14" t="n"/>
      <c r="E88" s="14" t="n"/>
      <c r="F88" s="14" t="n"/>
      <c r="G88" s="14" t="n"/>
      <c r="H88" s="14" t="n"/>
      <c r="I88" s="14" t="n"/>
      <c r="J88" s="14" t="n"/>
      <c r="K88" s="14" t="n"/>
      <c r="L88" s="15" t="n"/>
      <c r="M88" s="16">
        <f>IF(COUNTA($D88:$F88)=0,"",IF(OR($D88="",$E88="",$F88=""),"",$D88&amp;"|"&amp;$E88&amp;"|"&amp;$F88))</f>
        <v/>
      </c>
      <c r="N88" s="32">
        <f>IF(OR($B88="",$C88=""),"",$B88+$C88/100000)</f>
        <v/>
      </c>
      <c r="O88" s="16">
        <f>IF(COUNTA($A88:$L88)=0,"",IF(OR($A88="",$B88="",$C88="",$D88="",$E88="",$F88="",$G88="",$H88="",$I88=""),"Campos obrigatórios ausentes","OK"))</f>
        <v/>
      </c>
      <c r="P88" s="16">
        <f>IF($A88="","",IF($M88="","Identificação incompleta",IF(COUNTIF('Itens rastreáveis'!$E$2:$E$201,$M88)=0,"Identificador não cadastrado",IF(COUNTIF('Itens rastreáveis'!$E$2:$E$201,$M88)&gt;1,"Identificador duplicado no cadastro","OK"))))</f>
        <v/>
      </c>
      <c r="Q88" s="16">
        <f>IF($A88="","",IF(COUNTIF($A$2:$A$501,$A88)=1,"OK","ID do evento duplicado"))</f>
        <v/>
      </c>
      <c r="R88" s="16">
        <f>IF($A88="","",IF(OR($M88="",$N88=""),"Não verificável",IF($G88="RECEBIMENTO",IF(COUNTIFS($M$2:$M$501,$M88,$G$2:$G$501,"RECEBIMENTO")&gt;1,"Recebimento duplicado",IF($K88="","OK","Recebimento com evento anterior")),IF(COUNTIFS($M$2:$M$501,$M88,$G$2:$G$501,"RECEBIMENTO",$N$2:$N$501,"&lt;"&amp;$N88)&gt;0,"OK","Entrada anterior não localizada"))))</f>
        <v/>
      </c>
      <c r="S88" s="16">
        <f>IF($A88="","",IF(IFERROR(VLOOKUP($G88,Listas!$A$2:$C$9,2,FALSE),"Sim")="Sim",IF($J88="","Pedido obrigatório","OK"),"OK"))</f>
        <v/>
      </c>
      <c r="T88" s="16">
        <f>IF($A88="","",IF($G88="RECEBIMENTO",IF($K88="","OK","Revisar evento anterior"),IF($K88="","Evento anterior ausente",IF(COUNTIF($A$2:$A$501,$K88)=0,"Evento anterior inexistente",IF(COUNTIF($A$2:$A$501,$K88)&gt;1,"Evento anterior ambíguo",IF($K88=$A88,"Autorreferência",IF(COUNTIFS($A$2:$A$501,$K88,$M$2:$M$501,$M88)=0,"Anterior de outro identificador",IF(INDEX($N$2:$N$501,MATCH($K88,$A$2:$A$501,0))&gt;=$N88,"Ordem cronológica inválida",IF(INDEX($A$2:$A$501,MATCH($K88,$A$2:$A$501,0))=LOOKUP(2,1/(($M$2:$M$501=$M88)*($N$2:$N$501&lt;$N88)),$A$2:$A$501),"OK","Salto na cadeia")))))))))</f>
        <v/>
      </c>
      <c r="U88" s="16">
        <f>IF($A88="","",IF(OR($M88="",$N88=""),"Não",IF(COUNTIFS($M$2:$M$501,$M88,$N$2:$N$501,"&gt;"&amp;$N88)=0,IF(COUNTIFS($M$2:$M$501,$M88,$N$2:$N$501,$N88)=1,"Sim","Conflito"),"Não")))</f>
        <v/>
      </c>
      <c r="V88" s="16">
        <f>IF($A88="","",IF(OR($M88="",$N88=""),"",IF(COUNTIFS($M$2:$M$501,$M88,$G$2:$G$501,"RETORNO RECEBIDO",$N$2:$N$501,"&lt;="&amp;$N88)&gt;0,"Retorno","Fluxo normal")))</f>
        <v/>
      </c>
      <c r="W88" s="16">
        <f>IF($A88="","",IF($O88&lt;&gt;"OK",$O88,IF($Q88&lt;&gt;"OK",$Q88,IF($P88&lt;&gt;"OK",$P88,IF($R88&lt;&gt;"OK",$R88,IF($S88&lt;&gt;"OK",$S88,IF($T88&lt;&gt;"OK",$T88,IF($U88="Conflito","Conflito de ordem","OK"))))))))</f>
        <v/>
      </c>
      <c r="X88" s="16">
        <f>IF($A88="","",IF($W88="OK","OK","Pendente"))</f>
        <v/>
      </c>
    </row>
    <row r="89">
      <c r="A89" s="14" t="n"/>
      <c r="B89" s="31" t="n"/>
      <c r="C89" s="14" t="n"/>
      <c r="D89" s="14" t="n"/>
      <c r="E89" s="14" t="n"/>
      <c r="F89" s="14" t="n"/>
      <c r="G89" s="14" t="n"/>
      <c r="H89" s="14" t="n"/>
      <c r="I89" s="14" t="n"/>
      <c r="J89" s="14" t="n"/>
      <c r="K89" s="14" t="n"/>
      <c r="L89" s="15" t="n"/>
      <c r="M89" s="16">
        <f>IF(COUNTA($D89:$F89)=0,"",IF(OR($D89="",$E89="",$F89=""),"",$D89&amp;"|"&amp;$E89&amp;"|"&amp;$F89))</f>
        <v/>
      </c>
      <c r="N89" s="32">
        <f>IF(OR($B89="",$C89=""),"",$B89+$C89/100000)</f>
        <v/>
      </c>
      <c r="O89" s="16">
        <f>IF(COUNTA($A89:$L89)=0,"",IF(OR($A89="",$B89="",$C89="",$D89="",$E89="",$F89="",$G89="",$H89="",$I89=""),"Campos obrigatórios ausentes","OK"))</f>
        <v/>
      </c>
      <c r="P89" s="16">
        <f>IF($A89="","",IF($M89="","Identificação incompleta",IF(COUNTIF('Itens rastreáveis'!$E$2:$E$201,$M89)=0,"Identificador não cadastrado",IF(COUNTIF('Itens rastreáveis'!$E$2:$E$201,$M89)&gt;1,"Identificador duplicado no cadastro","OK"))))</f>
        <v/>
      </c>
      <c r="Q89" s="16">
        <f>IF($A89="","",IF(COUNTIF($A$2:$A$501,$A89)=1,"OK","ID do evento duplicado"))</f>
        <v/>
      </c>
      <c r="R89" s="16">
        <f>IF($A89="","",IF(OR($M89="",$N89=""),"Não verificável",IF($G89="RECEBIMENTO",IF(COUNTIFS($M$2:$M$501,$M89,$G$2:$G$501,"RECEBIMENTO")&gt;1,"Recebimento duplicado",IF($K89="","OK","Recebimento com evento anterior")),IF(COUNTIFS($M$2:$M$501,$M89,$G$2:$G$501,"RECEBIMENTO",$N$2:$N$501,"&lt;"&amp;$N89)&gt;0,"OK","Entrada anterior não localizada"))))</f>
        <v/>
      </c>
      <c r="S89" s="16">
        <f>IF($A89="","",IF(IFERROR(VLOOKUP($G89,Listas!$A$2:$C$9,2,FALSE),"Sim")="Sim",IF($J89="","Pedido obrigatório","OK"),"OK"))</f>
        <v/>
      </c>
      <c r="T89" s="16">
        <f>IF($A89="","",IF($G89="RECEBIMENTO",IF($K89="","OK","Revisar evento anterior"),IF($K89="","Evento anterior ausente",IF(COUNTIF($A$2:$A$501,$K89)=0,"Evento anterior inexistente",IF(COUNTIF($A$2:$A$501,$K89)&gt;1,"Evento anterior ambíguo",IF($K89=$A89,"Autorreferência",IF(COUNTIFS($A$2:$A$501,$K89,$M$2:$M$501,$M89)=0,"Anterior de outro identificador",IF(INDEX($N$2:$N$501,MATCH($K89,$A$2:$A$501,0))&gt;=$N89,"Ordem cronológica inválida",IF(INDEX($A$2:$A$501,MATCH($K89,$A$2:$A$501,0))=LOOKUP(2,1/(($M$2:$M$501=$M89)*($N$2:$N$501&lt;$N89)),$A$2:$A$501),"OK","Salto na cadeia")))))))))</f>
        <v/>
      </c>
      <c r="U89" s="16">
        <f>IF($A89="","",IF(OR($M89="",$N89=""),"Não",IF(COUNTIFS($M$2:$M$501,$M89,$N$2:$N$501,"&gt;"&amp;$N89)=0,IF(COUNTIFS($M$2:$M$501,$M89,$N$2:$N$501,$N89)=1,"Sim","Conflito"),"Não")))</f>
        <v/>
      </c>
      <c r="V89" s="16">
        <f>IF($A89="","",IF(OR($M89="",$N89=""),"",IF(COUNTIFS($M$2:$M$501,$M89,$G$2:$G$501,"RETORNO RECEBIDO",$N$2:$N$501,"&lt;="&amp;$N89)&gt;0,"Retorno","Fluxo normal")))</f>
        <v/>
      </c>
      <c r="W89" s="16">
        <f>IF($A89="","",IF($O89&lt;&gt;"OK",$O89,IF($Q89&lt;&gt;"OK",$Q89,IF($P89&lt;&gt;"OK",$P89,IF($R89&lt;&gt;"OK",$R89,IF($S89&lt;&gt;"OK",$S89,IF($T89&lt;&gt;"OK",$T89,IF($U89="Conflito","Conflito de ordem","OK"))))))))</f>
        <v/>
      </c>
      <c r="X89" s="16">
        <f>IF($A89="","",IF($W89="OK","OK","Pendente"))</f>
        <v/>
      </c>
    </row>
    <row r="90">
      <c r="A90" s="14" t="n"/>
      <c r="B90" s="31" t="n"/>
      <c r="C90" s="14" t="n"/>
      <c r="D90" s="14" t="n"/>
      <c r="E90" s="14" t="n"/>
      <c r="F90" s="14" t="n"/>
      <c r="G90" s="14" t="n"/>
      <c r="H90" s="14" t="n"/>
      <c r="I90" s="14" t="n"/>
      <c r="J90" s="14" t="n"/>
      <c r="K90" s="14" t="n"/>
      <c r="L90" s="15" t="n"/>
      <c r="M90" s="16">
        <f>IF(COUNTA($D90:$F90)=0,"",IF(OR($D90="",$E90="",$F90=""),"",$D90&amp;"|"&amp;$E90&amp;"|"&amp;$F90))</f>
        <v/>
      </c>
      <c r="N90" s="32">
        <f>IF(OR($B90="",$C90=""),"",$B90+$C90/100000)</f>
        <v/>
      </c>
      <c r="O90" s="16">
        <f>IF(COUNTA($A90:$L90)=0,"",IF(OR($A90="",$B90="",$C90="",$D90="",$E90="",$F90="",$G90="",$H90="",$I90=""),"Campos obrigatórios ausentes","OK"))</f>
        <v/>
      </c>
      <c r="P90" s="16">
        <f>IF($A90="","",IF($M90="","Identificação incompleta",IF(COUNTIF('Itens rastreáveis'!$E$2:$E$201,$M90)=0,"Identificador não cadastrado",IF(COUNTIF('Itens rastreáveis'!$E$2:$E$201,$M90)&gt;1,"Identificador duplicado no cadastro","OK"))))</f>
        <v/>
      </c>
      <c r="Q90" s="16">
        <f>IF($A90="","",IF(COUNTIF($A$2:$A$501,$A90)=1,"OK","ID do evento duplicado"))</f>
        <v/>
      </c>
      <c r="R90" s="16">
        <f>IF($A90="","",IF(OR($M90="",$N90=""),"Não verificável",IF($G90="RECEBIMENTO",IF(COUNTIFS($M$2:$M$501,$M90,$G$2:$G$501,"RECEBIMENTO")&gt;1,"Recebimento duplicado",IF($K90="","OK","Recebimento com evento anterior")),IF(COUNTIFS($M$2:$M$501,$M90,$G$2:$G$501,"RECEBIMENTO",$N$2:$N$501,"&lt;"&amp;$N90)&gt;0,"OK","Entrada anterior não localizada"))))</f>
        <v/>
      </c>
      <c r="S90" s="16">
        <f>IF($A90="","",IF(IFERROR(VLOOKUP($G90,Listas!$A$2:$C$9,2,FALSE),"Sim")="Sim",IF($J90="","Pedido obrigatório","OK"),"OK"))</f>
        <v/>
      </c>
      <c r="T90" s="16">
        <f>IF($A90="","",IF($G90="RECEBIMENTO",IF($K90="","OK","Revisar evento anterior"),IF($K90="","Evento anterior ausente",IF(COUNTIF($A$2:$A$501,$K90)=0,"Evento anterior inexistente",IF(COUNTIF($A$2:$A$501,$K90)&gt;1,"Evento anterior ambíguo",IF($K90=$A90,"Autorreferência",IF(COUNTIFS($A$2:$A$501,$K90,$M$2:$M$501,$M90)=0,"Anterior de outro identificador",IF(INDEX($N$2:$N$501,MATCH($K90,$A$2:$A$501,0))&gt;=$N90,"Ordem cronológica inválida",IF(INDEX($A$2:$A$501,MATCH($K90,$A$2:$A$501,0))=LOOKUP(2,1/(($M$2:$M$501=$M90)*($N$2:$N$501&lt;$N90)),$A$2:$A$501),"OK","Salto na cadeia")))))))))</f>
        <v/>
      </c>
      <c r="U90" s="16">
        <f>IF($A90="","",IF(OR($M90="",$N90=""),"Não",IF(COUNTIFS($M$2:$M$501,$M90,$N$2:$N$501,"&gt;"&amp;$N90)=0,IF(COUNTIFS($M$2:$M$501,$M90,$N$2:$N$501,$N90)=1,"Sim","Conflito"),"Não")))</f>
        <v/>
      </c>
      <c r="V90" s="16">
        <f>IF($A90="","",IF(OR($M90="",$N90=""),"",IF(COUNTIFS($M$2:$M$501,$M90,$G$2:$G$501,"RETORNO RECEBIDO",$N$2:$N$501,"&lt;="&amp;$N90)&gt;0,"Retorno","Fluxo normal")))</f>
        <v/>
      </c>
      <c r="W90" s="16">
        <f>IF($A90="","",IF($O90&lt;&gt;"OK",$O90,IF($Q90&lt;&gt;"OK",$Q90,IF($P90&lt;&gt;"OK",$P90,IF($R90&lt;&gt;"OK",$R90,IF($S90&lt;&gt;"OK",$S90,IF($T90&lt;&gt;"OK",$T90,IF($U90="Conflito","Conflito de ordem","OK"))))))))</f>
        <v/>
      </c>
      <c r="X90" s="16">
        <f>IF($A90="","",IF($W90="OK","OK","Pendente"))</f>
        <v/>
      </c>
    </row>
    <row r="91">
      <c r="A91" s="14" t="n"/>
      <c r="B91" s="31" t="n"/>
      <c r="C91" s="14" t="n"/>
      <c r="D91" s="14" t="n"/>
      <c r="E91" s="14" t="n"/>
      <c r="F91" s="14" t="n"/>
      <c r="G91" s="14" t="n"/>
      <c r="H91" s="14" t="n"/>
      <c r="I91" s="14" t="n"/>
      <c r="J91" s="14" t="n"/>
      <c r="K91" s="14" t="n"/>
      <c r="L91" s="15" t="n"/>
      <c r="M91" s="16">
        <f>IF(COUNTA($D91:$F91)=0,"",IF(OR($D91="",$E91="",$F91=""),"",$D91&amp;"|"&amp;$E91&amp;"|"&amp;$F91))</f>
        <v/>
      </c>
      <c r="N91" s="32">
        <f>IF(OR($B91="",$C91=""),"",$B91+$C91/100000)</f>
        <v/>
      </c>
      <c r="O91" s="16">
        <f>IF(COUNTA($A91:$L91)=0,"",IF(OR($A91="",$B91="",$C91="",$D91="",$E91="",$F91="",$G91="",$H91="",$I91=""),"Campos obrigatórios ausentes","OK"))</f>
        <v/>
      </c>
      <c r="P91" s="16">
        <f>IF($A91="","",IF($M91="","Identificação incompleta",IF(COUNTIF('Itens rastreáveis'!$E$2:$E$201,$M91)=0,"Identificador não cadastrado",IF(COUNTIF('Itens rastreáveis'!$E$2:$E$201,$M91)&gt;1,"Identificador duplicado no cadastro","OK"))))</f>
        <v/>
      </c>
      <c r="Q91" s="16">
        <f>IF($A91="","",IF(COUNTIF($A$2:$A$501,$A91)=1,"OK","ID do evento duplicado"))</f>
        <v/>
      </c>
      <c r="R91" s="16">
        <f>IF($A91="","",IF(OR($M91="",$N91=""),"Não verificável",IF($G91="RECEBIMENTO",IF(COUNTIFS($M$2:$M$501,$M91,$G$2:$G$501,"RECEBIMENTO")&gt;1,"Recebimento duplicado",IF($K91="","OK","Recebimento com evento anterior")),IF(COUNTIFS($M$2:$M$501,$M91,$G$2:$G$501,"RECEBIMENTO",$N$2:$N$501,"&lt;"&amp;$N91)&gt;0,"OK","Entrada anterior não localizada"))))</f>
        <v/>
      </c>
      <c r="S91" s="16">
        <f>IF($A91="","",IF(IFERROR(VLOOKUP($G91,Listas!$A$2:$C$9,2,FALSE),"Sim")="Sim",IF($J91="","Pedido obrigatório","OK"),"OK"))</f>
        <v/>
      </c>
      <c r="T91" s="16">
        <f>IF($A91="","",IF($G91="RECEBIMENTO",IF($K91="","OK","Revisar evento anterior"),IF($K91="","Evento anterior ausente",IF(COUNTIF($A$2:$A$501,$K91)=0,"Evento anterior inexistente",IF(COUNTIF($A$2:$A$501,$K91)&gt;1,"Evento anterior ambíguo",IF($K91=$A91,"Autorreferência",IF(COUNTIFS($A$2:$A$501,$K91,$M$2:$M$501,$M91)=0,"Anterior de outro identificador",IF(INDEX($N$2:$N$501,MATCH($K91,$A$2:$A$501,0))&gt;=$N91,"Ordem cronológica inválida",IF(INDEX($A$2:$A$501,MATCH($K91,$A$2:$A$501,0))=LOOKUP(2,1/(($M$2:$M$501=$M91)*($N$2:$N$501&lt;$N91)),$A$2:$A$501),"OK","Salto na cadeia")))))))))</f>
        <v/>
      </c>
      <c r="U91" s="16">
        <f>IF($A91="","",IF(OR($M91="",$N91=""),"Não",IF(COUNTIFS($M$2:$M$501,$M91,$N$2:$N$501,"&gt;"&amp;$N91)=0,IF(COUNTIFS($M$2:$M$501,$M91,$N$2:$N$501,$N91)=1,"Sim","Conflito"),"Não")))</f>
        <v/>
      </c>
      <c r="V91" s="16">
        <f>IF($A91="","",IF(OR($M91="",$N91=""),"",IF(COUNTIFS($M$2:$M$501,$M91,$G$2:$G$501,"RETORNO RECEBIDO",$N$2:$N$501,"&lt;="&amp;$N91)&gt;0,"Retorno","Fluxo normal")))</f>
        <v/>
      </c>
      <c r="W91" s="16">
        <f>IF($A91="","",IF($O91&lt;&gt;"OK",$O91,IF($Q91&lt;&gt;"OK",$Q91,IF($P91&lt;&gt;"OK",$P91,IF($R91&lt;&gt;"OK",$R91,IF($S91&lt;&gt;"OK",$S91,IF($T91&lt;&gt;"OK",$T91,IF($U91="Conflito","Conflito de ordem","OK"))))))))</f>
        <v/>
      </c>
      <c r="X91" s="16">
        <f>IF($A91="","",IF($W91="OK","OK","Pendente"))</f>
        <v/>
      </c>
    </row>
    <row r="92">
      <c r="A92" s="14" t="n"/>
      <c r="B92" s="31" t="n"/>
      <c r="C92" s="14" t="n"/>
      <c r="D92" s="14" t="n"/>
      <c r="E92" s="14" t="n"/>
      <c r="F92" s="14" t="n"/>
      <c r="G92" s="14" t="n"/>
      <c r="H92" s="14" t="n"/>
      <c r="I92" s="14" t="n"/>
      <c r="J92" s="14" t="n"/>
      <c r="K92" s="14" t="n"/>
      <c r="L92" s="15" t="n"/>
      <c r="M92" s="16">
        <f>IF(COUNTA($D92:$F92)=0,"",IF(OR($D92="",$E92="",$F92=""),"",$D92&amp;"|"&amp;$E92&amp;"|"&amp;$F92))</f>
        <v/>
      </c>
      <c r="N92" s="32">
        <f>IF(OR($B92="",$C92=""),"",$B92+$C92/100000)</f>
        <v/>
      </c>
      <c r="O92" s="16">
        <f>IF(COUNTA($A92:$L92)=0,"",IF(OR($A92="",$B92="",$C92="",$D92="",$E92="",$F92="",$G92="",$H92="",$I92=""),"Campos obrigatórios ausentes","OK"))</f>
        <v/>
      </c>
      <c r="P92" s="16">
        <f>IF($A92="","",IF($M92="","Identificação incompleta",IF(COUNTIF('Itens rastreáveis'!$E$2:$E$201,$M92)=0,"Identificador não cadastrado",IF(COUNTIF('Itens rastreáveis'!$E$2:$E$201,$M92)&gt;1,"Identificador duplicado no cadastro","OK"))))</f>
        <v/>
      </c>
      <c r="Q92" s="16">
        <f>IF($A92="","",IF(COUNTIF($A$2:$A$501,$A92)=1,"OK","ID do evento duplicado"))</f>
        <v/>
      </c>
      <c r="R92" s="16">
        <f>IF($A92="","",IF(OR($M92="",$N92=""),"Não verificável",IF($G92="RECEBIMENTO",IF(COUNTIFS($M$2:$M$501,$M92,$G$2:$G$501,"RECEBIMENTO")&gt;1,"Recebimento duplicado",IF($K92="","OK","Recebimento com evento anterior")),IF(COUNTIFS($M$2:$M$501,$M92,$G$2:$G$501,"RECEBIMENTO",$N$2:$N$501,"&lt;"&amp;$N92)&gt;0,"OK","Entrada anterior não localizada"))))</f>
        <v/>
      </c>
      <c r="S92" s="16">
        <f>IF($A92="","",IF(IFERROR(VLOOKUP($G92,Listas!$A$2:$C$9,2,FALSE),"Sim")="Sim",IF($J92="","Pedido obrigatório","OK"),"OK"))</f>
        <v/>
      </c>
      <c r="T92" s="16">
        <f>IF($A92="","",IF($G92="RECEBIMENTO",IF($K92="","OK","Revisar evento anterior"),IF($K92="","Evento anterior ausente",IF(COUNTIF($A$2:$A$501,$K92)=0,"Evento anterior inexistente",IF(COUNTIF($A$2:$A$501,$K92)&gt;1,"Evento anterior ambíguo",IF($K92=$A92,"Autorreferência",IF(COUNTIFS($A$2:$A$501,$K92,$M$2:$M$501,$M92)=0,"Anterior de outro identificador",IF(INDEX($N$2:$N$501,MATCH($K92,$A$2:$A$501,0))&gt;=$N92,"Ordem cronológica inválida",IF(INDEX($A$2:$A$501,MATCH($K92,$A$2:$A$501,0))=LOOKUP(2,1/(($M$2:$M$501=$M92)*($N$2:$N$501&lt;$N92)),$A$2:$A$501),"OK","Salto na cadeia")))))))))</f>
        <v/>
      </c>
      <c r="U92" s="16">
        <f>IF($A92="","",IF(OR($M92="",$N92=""),"Não",IF(COUNTIFS($M$2:$M$501,$M92,$N$2:$N$501,"&gt;"&amp;$N92)=0,IF(COUNTIFS($M$2:$M$501,$M92,$N$2:$N$501,$N92)=1,"Sim","Conflito"),"Não")))</f>
        <v/>
      </c>
      <c r="V92" s="16">
        <f>IF($A92="","",IF(OR($M92="",$N92=""),"",IF(COUNTIFS($M$2:$M$501,$M92,$G$2:$G$501,"RETORNO RECEBIDO",$N$2:$N$501,"&lt;="&amp;$N92)&gt;0,"Retorno","Fluxo normal")))</f>
        <v/>
      </c>
      <c r="W92" s="16">
        <f>IF($A92="","",IF($O92&lt;&gt;"OK",$O92,IF($Q92&lt;&gt;"OK",$Q92,IF($P92&lt;&gt;"OK",$P92,IF($R92&lt;&gt;"OK",$R92,IF($S92&lt;&gt;"OK",$S92,IF($T92&lt;&gt;"OK",$T92,IF($U92="Conflito","Conflito de ordem","OK"))))))))</f>
        <v/>
      </c>
      <c r="X92" s="16">
        <f>IF($A92="","",IF($W92="OK","OK","Pendente"))</f>
        <v/>
      </c>
    </row>
    <row r="93">
      <c r="A93" s="14" t="n"/>
      <c r="B93" s="31" t="n"/>
      <c r="C93" s="14" t="n"/>
      <c r="D93" s="14" t="n"/>
      <c r="E93" s="14" t="n"/>
      <c r="F93" s="14" t="n"/>
      <c r="G93" s="14" t="n"/>
      <c r="H93" s="14" t="n"/>
      <c r="I93" s="14" t="n"/>
      <c r="J93" s="14" t="n"/>
      <c r="K93" s="14" t="n"/>
      <c r="L93" s="15" t="n"/>
      <c r="M93" s="16">
        <f>IF(COUNTA($D93:$F93)=0,"",IF(OR($D93="",$E93="",$F93=""),"",$D93&amp;"|"&amp;$E93&amp;"|"&amp;$F93))</f>
        <v/>
      </c>
      <c r="N93" s="32">
        <f>IF(OR($B93="",$C93=""),"",$B93+$C93/100000)</f>
        <v/>
      </c>
      <c r="O93" s="16">
        <f>IF(COUNTA($A93:$L93)=0,"",IF(OR($A93="",$B93="",$C93="",$D93="",$E93="",$F93="",$G93="",$H93="",$I93=""),"Campos obrigatórios ausentes","OK"))</f>
        <v/>
      </c>
      <c r="P93" s="16">
        <f>IF($A93="","",IF($M93="","Identificação incompleta",IF(COUNTIF('Itens rastreáveis'!$E$2:$E$201,$M93)=0,"Identificador não cadastrado",IF(COUNTIF('Itens rastreáveis'!$E$2:$E$201,$M93)&gt;1,"Identificador duplicado no cadastro","OK"))))</f>
        <v/>
      </c>
      <c r="Q93" s="16">
        <f>IF($A93="","",IF(COUNTIF($A$2:$A$501,$A93)=1,"OK","ID do evento duplicado"))</f>
        <v/>
      </c>
      <c r="R93" s="16">
        <f>IF($A93="","",IF(OR($M93="",$N93=""),"Não verificável",IF($G93="RECEBIMENTO",IF(COUNTIFS($M$2:$M$501,$M93,$G$2:$G$501,"RECEBIMENTO")&gt;1,"Recebimento duplicado",IF($K93="","OK","Recebimento com evento anterior")),IF(COUNTIFS($M$2:$M$501,$M93,$G$2:$G$501,"RECEBIMENTO",$N$2:$N$501,"&lt;"&amp;$N93)&gt;0,"OK","Entrada anterior não localizada"))))</f>
        <v/>
      </c>
      <c r="S93" s="16">
        <f>IF($A93="","",IF(IFERROR(VLOOKUP($G93,Listas!$A$2:$C$9,2,FALSE),"Sim")="Sim",IF($J93="","Pedido obrigatório","OK"),"OK"))</f>
        <v/>
      </c>
      <c r="T93" s="16">
        <f>IF($A93="","",IF($G93="RECEBIMENTO",IF($K93="","OK","Revisar evento anterior"),IF($K93="","Evento anterior ausente",IF(COUNTIF($A$2:$A$501,$K93)=0,"Evento anterior inexistente",IF(COUNTIF($A$2:$A$501,$K93)&gt;1,"Evento anterior ambíguo",IF($K93=$A93,"Autorreferência",IF(COUNTIFS($A$2:$A$501,$K93,$M$2:$M$501,$M93)=0,"Anterior de outro identificador",IF(INDEX($N$2:$N$501,MATCH($K93,$A$2:$A$501,0))&gt;=$N93,"Ordem cronológica inválida",IF(INDEX($A$2:$A$501,MATCH($K93,$A$2:$A$501,0))=LOOKUP(2,1/(($M$2:$M$501=$M93)*($N$2:$N$501&lt;$N93)),$A$2:$A$501),"OK","Salto na cadeia")))))))))</f>
        <v/>
      </c>
      <c r="U93" s="16">
        <f>IF($A93="","",IF(OR($M93="",$N93=""),"Não",IF(COUNTIFS($M$2:$M$501,$M93,$N$2:$N$501,"&gt;"&amp;$N93)=0,IF(COUNTIFS($M$2:$M$501,$M93,$N$2:$N$501,$N93)=1,"Sim","Conflito"),"Não")))</f>
        <v/>
      </c>
      <c r="V93" s="16">
        <f>IF($A93="","",IF(OR($M93="",$N93=""),"",IF(COUNTIFS($M$2:$M$501,$M93,$G$2:$G$501,"RETORNO RECEBIDO",$N$2:$N$501,"&lt;="&amp;$N93)&gt;0,"Retorno","Fluxo normal")))</f>
        <v/>
      </c>
      <c r="W93" s="16">
        <f>IF($A93="","",IF($O93&lt;&gt;"OK",$O93,IF($Q93&lt;&gt;"OK",$Q93,IF($P93&lt;&gt;"OK",$P93,IF($R93&lt;&gt;"OK",$R93,IF($S93&lt;&gt;"OK",$S93,IF($T93&lt;&gt;"OK",$T93,IF($U93="Conflito","Conflito de ordem","OK"))))))))</f>
        <v/>
      </c>
      <c r="X93" s="16">
        <f>IF($A93="","",IF($W93="OK","OK","Pendente"))</f>
        <v/>
      </c>
    </row>
    <row r="94">
      <c r="A94" s="14" t="n"/>
      <c r="B94" s="31" t="n"/>
      <c r="C94" s="14" t="n"/>
      <c r="D94" s="14" t="n"/>
      <c r="E94" s="14" t="n"/>
      <c r="F94" s="14" t="n"/>
      <c r="G94" s="14" t="n"/>
      <c r="H94" s="14" t="n"/>
      <c r="I94" s="14" t="n"/>
      <c r="J94" s="14" t="n"/>
      <c r="K94" s="14" t="n"/>
      <c r="L94" s="15" t="n"/>
      <c r="M94" s="16">
        <f>IF(COUNTA($D94:$F94)=0,"",IF(OR($D94="",$E94="",$F94=""),"",$D94&amp;"|"&amp;$E94&amp;"|"&amp;$F94))</f>
        <v/>
      </c>
      <c r="N94" s="32">
        <f>IF(OR($B94="",$C94=""),"",$B94+$C94/100000)</f>
        <v/>
      </c>
      <c r="O94" s="16">
        <f>IF(COUNTA($A94:$L94)=0,"",IF(OR($A94="",$B94="",$C94="",$D94="",$E94="",$F94="",$G94="",$H94="",$I94=""),"Campos obrigatórios ausentes","OK"))</f>
        <v/>
      </c>
      <c r="P94" s="16">
        <f>IF($A94="","",IF($M94="","Identificação incompleta",IF(COUNTIF('Itens rastreáveis'!$E$2:$E$201,$M94)=0,"Identificador não cadastrado",IF(COUNTIF('Itens rastreáveis'!$E$2:$E$201,$M94)&gt;1,"Identificador duplicado no cadastro","OK"))))</f>
        <v/>
      </c>
      <c r="Q94" s="16">
        <f>IF($A94="","",IF(COUNTIF($A$2:$A$501,$A94)=1,"OK","ID do evento duplicado"))</f>
        <v/>
      </c>
      <c r="R94" s="16">
        <f>IF($A94="","",IF(OR($M94="",$N94=""),"Não verificável",IF($G94="RECEBIMENTO",IF(COUNTIFS($M$2:$M$501,$M94,$G$2:$G$501,"RECEBIMENTO")&gt;1,"Recebimento duplicado",IF($K94="","OK","Recebimento com evento anterior")),IF(COUNTIFS($M$2:$M$501,$M94,$G$2:$G$501,"RECEBIMENTO",$N$2:$N$501,"&lt;"&amp;$N94)&gt;0,"OK","Entrada anterior não localizada"))))</f>
        <v/>
      </c>
      <c r="S94" s="16">
        <f>IF($A94="","",IF(IFERROR(VLOOKUP($G94,Listas!$A$2:$C$9,2,FALSE),"Sim")="Sim",IF($J94="","Pedido obrigatório","OK"),"OK"))</f>
        <v/>
      </c>
      <c r="T94" s="16">
        <f>IF($A94="","",IF($G94="RECEBIMENTO",IF($K94="","OK","Revisar evento anterior"),IF($K94="","Evento anterior ausente",IF(COUNTIF($A$2:$A$501,$K94)=0,"Evento anterior inexistente",IF(COUNTIF($A$2:$A$501,$K94)&gt;1,"Evento anterior ambíguo",IF($K94=$A94,"Autorreferência",IF(COUNTIFS($A$2:$A$501,$K94,$M$2:$M$501,$M94)=0,"Anterior de outro identificador",IF(INDEX($N$2:$N$501,MATCH($K94,$A$2:$A$501,0))&gt;=$N94,"Ordem cronológica inválida",IF(INDEX($A$2:$A$501,MATCH($K94,$A$2:$A$501,0))=LOOKUP(2,1/(($M$2:$M$501=$M94)*($N$2:$N$501&lt;$N94)),$A$2:$A$501),"OK","Salto na cadeia")))))))))</f>
        <v/>
      </c>
      <c r="U94" s="16">
        <f>IF($A94="","",IF(OR($M94="",$N94=""),"Não",IF(COUNTIFS($M$2:$M$501,$M94,$N$2:$N$501,"&gt;"&amp;$N94)=0,IF(COUNTIFS($M$2:$M$501,$M94,$N$2:$N$501,$N94)=1,"Sim","Conflito"),"Não")))</f>
        <v/>
      </c>
      <c r="V94" s="16">
        <f>IF($A94="","",IF(OR($M94="",$N94=""),"",IF(COUNTIFS($M$2:$M$501,$M94,$G$2:$G$501,"RETORNO RECEBIDO",$N$2:$N$501,"&lt;="&amp;$N94)&gt;0,"Retorno","Fluxo normal")))</f>
        <v/>
      </c>
      <c r="W94" s="16">
        <f>IF($A94="","",IF($O94&lt;&gt;"OK",$O94,IF($Q94&lt;&gt;"OK",$Q94,IF($P94&lt;&gt;"OK",$P94,IF($R94&lt;&gt;"OK",$R94,IF($S94&lt;&gt;"OK",$S94,IF($T94&lt;&gt;"OK",$T94,IF($U94="Conflito","Conflito de ordem","OK"))))))))</f>
        <v/>
      </c>
      <c r="X94" s="16">
        <f>IF($A94="","",IF($W94="OK","OK","Pendente"))</f>
        <v/>
      </c>
    </row>
    <row r="95">
      <c r="A95" s="14" t="n"/>
      <c r="B95" s="31" t="n"/>
      <c r="C95" s="14" t="n"/>
      <c r="D95" s="14" t="n"/>
      <c r="E95" s="14" t="n"/>
      <c r="F95" s="14" t="n"/>
      <c r="G95" s="14" t="n"/>
      <c r="H95" s="14" t="n"/>
      <c r="I95" s="14" t="n"/>
      <c r="J95" s="14" t="n"/>
      <c r="K95" s="14" t="n"/>
      <c r="L95" s="15" t="n"/>
      <c r="M95" s="16">
        <f>IF(COUNTA($D95:$F95)=0,"",IF(OR($D95="",$E95="",$F95=""),"",$D95&amp;"|"&amp;$E95&amp;"|"&amp;$F95))</f>
        <v/>
      </c>
      <c r="N95" s="32">
        <f>IF(OR($B95="",$C95=""),"",$B95+$C95/100000)</f>
        <v/>
      </c>
      <c r="O95" s="16">
        <f>IF(COUNTA($A95:$L95)=0,"",IF(OR($A95="",$B95="",$C95="",$D95="",$E95="",$F95="",$G95="",$H95="",$I95=""),"Campos obrigatórios ausentes","OK"))</f>
        <v/>
      </c>
      <c r="P95" s="16">
        <f>IF($A95="","",IF($M95="","Identificação incompleta",IF(COUNTIF('Itens rastreáveis'!$E$2:$E$201,$M95)=0,"Identificador não cadastrado",IF(COUNTIF('Itens rastreáveis'!$E$2:$E$201,$M95)&gt;1,"Identificador duplicado no cadastro","OK"))))</f>
        <v/>
      </c>
      <c r="Q95" s="16">
        <f>IF($A95="","",IF(COUNTIF($A$2:$A$501,$A95)=1,"OK","ID do evento duplicado"))</f>
        <v/>
      </c>
      <c r="R95" s="16">
        <f>IF($A95="","",IF(OR($M95="",$N95=""),"Não verificável",IF($G95="RECEBIMENTO",IF(COUNTIFS($M$2:$M$501,$M95,$G$2:$G$501,"RECEBIMENTO")&gt;1,"Recebimento duplicado",IF($K95="","OK","Recebimento com evento anterior")),IF(COUNTIFS($M$2:$M$501,$M95,$G$2:$G$501,"RECEBIMENTO",$N$2:$N$501,"&lt;"&amp;$N95)&gt;0,"OK","Entrada anterior não localizada"))))</f>
        <v/>
      </c>
      <c r="S95" s="16">
        <f>IF($A95="","",IF(IFERROR(VLOOKUP($G95,Listas!$A$2:$C$9,2,FALSE),"Sim")="Sim",IF($J95="","Pedido obrigatório","OK"),"OK"))</f>
        <v/>
      </c>
      <c r="T95" s="16">
        <f>IF($A95="","",IF($G95="RECEBIMENTO",IF($K95="","OK","Revisar evento anterior"),IF($K95="","Evento anterior ausente",IF(COUNTIF($A$2:$A$501,$K95)=0,"Evento anterior inexistente",IF(COUNTIF($A$2:$A$501,$K95)&gt;1,"Evento anterior ambíguo",IF($K95=$A95,"Autorreferência",IF(COUNTIFS($A$2:$A$501,$K95,$M$2:$M$501,$M95)=0,"Anterior de outro identificador",IF(INDEX($N$2:$N$501,MATCH($K95,$A$2:$A$501,0))&gt;=$N95,"Ordem cronológica inválida",IF(INDEX($A$2:$A$501,MATCH($K95,$A$2:$A$501,0))=LOOKUP(2,1/(($M$2:$M$501=$M95)*($N$2:$N$501&lt;$N95)),$A$2:$A$501),"OK","Salto na cadeia")))))))))</f>
        <v/>
      </c>
      <c r="U95" s="16">
        <f>IF($A95="","",IF(OR($M95="",$N95=""),"Não",IF(COUNTIFS($M$2:$M$501,$M95,$N$2:$N$501,"&gt;"&amp;$N95)=0,IF(COUNTIFS($M$2:$M$501,$M95,$N$2:$N$501,$N95)=1,"Sim","Conflito"),"Não")))</f>
        <v/>
      </c>
      <c r="V95" s="16">
        <f>IF($A95="","",IF(OR($M95="",$N95=""),"",IF(COUNTIFS($M$2:$M$501,$M95,$G$2:$G$501,"RETORNO RECEBIDO",$N$2:$N$501,"&lt;="&amp;$N95)&gt;0,"Retorno","Fluxo normal")))</f>
        <v/>
      </c>
      <c r="W95" s="16">
        <f>IF($A95="","",IF($O95&lt;&gt;"OK",$O95,IF($Q95&lt;&gt;"OK",$Q95,IF($P95&lt;&gt;"OK",$P95,IF($R95&lt;&gt;"OK",$R95,IF($S95&lt;&gt;"OK",$S95,IF($T95&lt;&gt;"OK",$T95,IF($U95="Conflito","Conflito de ordem","OK"))))))))</f>
        <v/>
      </c>
      <c r="X95" s="16">
        <f>IF($A95="","",IF($W95="OK","OK","Pendente"))</f>
        <v/>
      </c>
    </row>
    <row r="96">
      <c r="A96" s="14" t="n"/>
      <c r="B96" s="31" t="n"/>
      <c r="C96" s="14" t="n"/>
      <c r="D96" s="14" t="n"/>
      <c r="E96" s="14" t="n"/>
      <c r="F96" s="14" t="n"/>
      <c r="G96" s="14" t="n"/>
      <c r="H96" s="14" t="n"/>
      <c r="I96" s="14" t="n"/>
      <c r="J96" s="14" t="n"/>
      <c r="K96" s="14" t="n"/>
      <c r="L96" s="15" t="n"/>
      <c r="M96" s="16">
        <f>IF(COUNTA($D96:$F96)=0,"",IF(OR($D96="",$E96="",$F96=""),"",$D96&amp;"|"&amp;$E96&amp;"|"&amp;$F96))</f>
        <v/>
      </c>
      <c r="N96" s="32">
        <f>IF(OR($B96="",$C96=""),"",$B96+$C96/100000)</f>
        <v/>
      </c>
      <c r="O96" s="16">
        <f>IF(COUNTA($A96:$L96)=0,"",IF(OR($A96="",$B96="",$C96="",$D96="",$E96="",$F96="",$G96="",$H96="",$I96=""),"Campos obrigatórios ausentes","OK"))</f>
        <v/>
      </c>
      <c r="P96" s="16">
        <f>IF($A96="","",IF($M96="","Identificação incompleta",IF(COUNTIF('Itens rastreáveis'!$E$2:$E$201,$M96)=0,"Identificador não cadastrado",IF(COUNTIF('Itens rastreáveis'!$E$2:$E$201,$M96)&gt;1,"Identificador duplicado no cadastro","OK"))))</f>
        <v/>
      </c>
      <c r="Q96" s="16">
        <f>IF($A96="","",IF(COUNTIF($A$2:$A$501,$A96)=1,"OK","ID do evento duplicado"))</f>
        <v/>
      </c>
      <c r="R96" s="16">
        <f>IF($A96="","",IF(OR($M96="",$N96=""),"Não verificável",IF($G96="RECEBIMENTO",IF(COUNTIFS($M$2:$M$501,$M96,$G$2:$G$501,"RECEBIMENTO")&gt;1,"Recebimento duplicado",IF($K96="","OK","Recebimento com evento anterior")),IF(COUNTIFS($M$2:$M$501,$M96,$G$2:$G$501,"RECEBIMENTO",$N$2:$N$501,"&lt;"&amp;$N96)&gt;0,"OK","Entrada anterior não localizada"))))</f>
        <v/>
      </c>
      <c r="S96" s="16">
        <f>IF($A96="","",IF(IFERROR(VLOOKUP($G96,Listas!$A$2:$C$9,2,FALSE),"Sim")="Sim",IF($J96="","Pedido obrigatório","OK"),"OK"))</f>
        <v/>
      </c>
      <c r="T96" s="16">
        <f>IF($A96="","",IF($G96="RECEBIMENTO",IF($K96="","OK","Revisar evento anterior"),IF($K96="","Evento anterior ausente",IF(COUNTIF($A$2:$A$501,$K96)=0,"Evento anterior inexistente",IF(COUNTIF($A$2:$A$501,$K96)&gt;1,"Evento anterior ambíguo",IF($K96=$A96,"Autorreferência",IF(COUNTIFS($A$2:$A$501,$K96,$M$2:$M$501,$M96)=0,"Anterior de outro identificador",IF(INDEX($N$2:$N$501,MATCH($K96,$A$2:$A$501,0))&gt;=$N96,"Ordem cronológica inválida",IF(INDEX($A$2:$A$501,MATCH($K96,$A$2:$A$501,0))=LOOKUP(2,1/(($M$2:$M$501=$M96)*($N$2:$N$501&lt;$N96)),$A$2:$A$501),"OK","Salto na cadeia")))))))))</f>
        <v/>
      </c>
      <c r="U96" s="16">
        <f>IF($A96="","",IF(OR($M96="",$N96=""),"Não",IF(COUNTIFS($M$2:$M$501,$M96,$N$2:$N$501,"&gt;"&amp;$N96)=0,IF(COUNTIFS($M$2:$M$501,$M96,$N$2:$N$501,$N96)=1,"Sim","Conflito"),"Não")))</f>
        <v/>
      </c>
      <c r="V96" s="16">
        <f>IF($A96="","",IF(OR($M96="",$N96=""),"",IF(COUNTIFS($M$2:$M$501,$M96,$G$2:$G$501,"RETORNO RECEBIDO",$N$2:$N$501,"&lt;="&amp;$N96)&gt;0,"Retorno","Fluxo normal")))</f>
        <v/>
      </c>
      <c r="W96" s="16">
        <f>IF($A96="","",IF($O96&lt;&gt;"OK",$O96,IF($Q96&lt;&gt;"OK",$Q96,IF($P96&lt;&gt;"OK",$P96,IF($R96&lt;&gt;"OK",$R96,IF($S96&lt;&gt;"OK",$S96,IF($T96&lt;&gt;"OK",$T96,IF($U96="Conflito","Conflito de ordem","OK"))))))))</f>
        <v/>
      </c>
      <c r="X96" s="16">
        <f>IF($A96="","",IF($W96="OK","OK","Pendente"))</f>
        <v/>
      </c>
    </row>
    <row r="97">
      <c r="A97" s="14" t="n"/>
      <c r="B97" s="31" t="n"/>
      <c r="C97" s="14" t="n"/>
      <c r="D97" s="14" t="n"/>
      <c r="E97" s="14" t="n"/>
      <c r="F97" s="14" t="n"/>
      <c r="G97" s="14" t="n"/>
      <c r="H97" s="14" t="n"/>
      <c r="I97" s="14" t="n"/>
      <c r="J97" s="14" t="n"/>
      <c r="K97" s="14" t="n"/>
      <c r="L97" s="15" t="n"/>
      <c r="M97" s="16">
        <f>IF(COUNTA($D97:$F97)=0,"",IF(OR($D97="",$E97="",$F97=""),"",$D97&amp;"|"&amp;$E97&amp;"|"&amp;$F97))</f>
        <v/>
      </c>
      <c r="N97" s="32">
        <f>IF(OR($B97="",$C97=""),"",$B97+$C97/100000)</f>
        <v/>
      </c>
      <c r="O97" s="16">
        <f>IF(COUNTA($A97:$L97)=0,"",IF(OR($A97="",$B97="",$C97="",$D97="",$E97="",$F97="",$G97="",$H97="",$I97=""),"Campos obrigatórios ausentes","OK"))</f>
        <v/>
      </c>
      <c r="P97" s="16">
        <f>IF($A97="","",IF($M97="","Identificação incompleta",IF(COUNTIF('Itens rastreáveis'!$E$2:$E$201,$M97)=0,"Identificador não cadastrado",IF(COUNTIF('Itens rastreáveis'!$E$2:$E$201,$M97)&gt;1,"Identificador duplicado no cadastro","OK"))))</f>
        <v/>
      </c>
      <c r="Q97" s="16">
        <f>IF($A97="","",IF(COUNTIF($A$2:$A$501,$A97)=1,"OK","ID do evento duplicado"))</f>
        <v/>
      </c>
      <c r="R97" s="16">
        <f>IF($A97="","",IF(OR($M97="",$N97=""),"Não verificável",IF($G97="RECEBIMENTO",IF(COUNTIFS($M$2:$M$501,$M97,$G$2:$G$501,"RECEBIMENTO")&gt;1,"Recebimento duplicado",IF($K97="","OK","Recebimento com evento anterior")),IF(COUNTIFS($M$2:$M$501,$M97,$G$2:$G$501,"RECEBIMENTO",$N$2:$N$501,"&lt;"&amp;$N97)&gt;0,"OK","Entrada anterior não localizada"))))</f>
        <v/>
      </c>
      <c r="S97" s="16">
        <f>IF($A97="","",IF(IFERROR(VLOOKUP($G97,Listas!$A$2:$C$9,2,FALSE),"Sim")="Sim",IF($J97="","Pedido obrigatório","OK"),"OK"))</f>
        <v/>
      </c>
      <c r="T97" s="16">
        <f>IF($A97="","",IF($G97="RECEBIMENTO",IF($K97="","OK","Revisar evento anterior"),IF($K97="","Evento anterior ausente",IF(COUNTIF($A$2:$A$501,$K97)=0,"Evento anterior inexistente",IF(COUNTIF($A$2:$A$501,$K97)&gt;1,"Evento anterior ambíguo",IF($K97=$A97,"Autorreferência",IF(COUNTIFS($A$2:$A$501,$K97,$M$2:$M$501,$M97)=0,"Anterior de outro identificador",IF(INDEX($N$2:$N$501,MATCH($K97,$A$2:$A$501,0))&gt;=$N97,"Ordem cronológica inválida",IF(INDEX($A$2:$A$501,MATCH($K97,$A$2:$A$501,0))=LOOKUP(2,1/(($M$2:$M$501=$M97)*($N$2:$N$501&lt;$N97)),$A$2:$A$501),"OK","Salto na cadeia")))))))))</f>
        <v/>
      </c>
      <c r="U97" s="16">
        <f>IF($A97="","",IF(OR($M97="",$N97=""),"Não",IF(COUNTIFS($M$2:$M$501,$M97,$N$2:$N$501,"&gt;"&amp;$N97)=0,IF(COUNTIFS($M$2:$M$501,$M97,$N$2:$N$501,$N97)=1,"Sim","Conflito"),"Não")))</f>
        <v/>
      </c>
      <c r="V97" s="16">
        <f>IF($A97="","",IF(OR($M97="",$N97=""),"",IF(COUNTIFS($M$2:$M$501,$M97,$G$2:$G$501,"RETORNO RECEBIDO",$N$2:$N$501,"&lt;="&amp;$N97)&gt;0,"Retorno","Fluxo normal")))</f>
        <v/>
      </c>
      <c r="W97" s="16">
        <f>IF($A97="","",IF($O97&lt;&gt;"OK",$O97,IF($Q97&lt;&gt;"OK",$Q97,IF($P97&lt;&gt;"OK",$P97,IF($R97&lt;&gt;"OK",$R97,IF($S97&lt;&gt;"OK",$S97,IF($T97&lt;&gt;"OK",$T97,IF($U97="Conflito","Conflito de ordem","OK"))))))))</f>
        <v/>
      </c>
      <c r="X97" s="16">
        <f>IF($A97="","",IF($W97="OK","OK","Pendente"))</f>
        <v/>
      </c>
    </row>
    <row r="98">
      <c r="A98" s="14" t="n"/>
      <c r="B98" s="31" t="n"/>
      <c r="C98" s="14" t="n"/>
      <c r="D98" s="14" t="n"/>
      <c r="E98" s="14" t="n"/>
      <c r="F98" s="14" t="n"/>
      <c r="G98" s="14" t="n"/>
      <c r="H98" s="14" t="n"/>
      <c r="I98" s="14" t="n"/>
      <c r="J98" s="14" t="n"/>
      <c r="K98" s="14" t="n"/>
      <c r="L98" s="15" t="n"/>
      <c r="M98" s="16">
        <f>IF(COUNTA($D98:$F98)=0,"",IF(OR($D98="",$E98="",$F98=""),"",$D98&amp;"|"&amp;$E98&amp;"|"&amp;$F98))</f>
        <v/>
      </c>
      <c r="N98" s="32">
        <f>IF(OR($B98="",$C98=""),"",$B98+$C98/100000)</f>
        <v/>
      </c>
      <c r="O98" s="16">
        <f>IF(COUNTA($A98:$L98)=0,"",IF(OR($A98="",$B98="",$C98="",$D98="",$E98="",$F98="",$G98="",$H98="",$I98=""),"Campos obrigatórios ausentes","OK"))</f>
        <v/>
      </c>
      <c r="P98" s="16">
        <f>IF($A98="","",IF($M98="","Identificação incompleta",IF(COUNTIF('Itens rastreáveis'!$E$2:$E$201,$M98)=0,"Identificador não cadastrado",IF(COUNTIF('Itens rastreáveis'!$E$2:$E$201,$M98)&gt;1,"Identificador duplicado no cadastro","OK"))))</f>
        <v/>
      </c>
      <c r="Q98" s="16">
        <f>IF($A98="","",IF(COUNTIF($A$2:$A$501,$A98)=1,"OK","ID do evento duplicado"))</f>
        <v/>
      </c>
      <c r="R98" s="16">
        <f>IF($A98="","",IF(OR($M98="",$N98=""),"Não verificável",IF($G98="RECEBIMENTO",IF(COUNTIFS($M$2:$M$501,$M98,$G$2:$G$501,"RECEBIMENTO")&gt;1,"Recebimento duplicado",IF($K98="","OK","Recebimento com evento anterior")),IF(COUNTIFS($M$2:$M$501,$M98,$G$2:$G$501,"RECEBIMENTO",$N$2:$N$501,"&lt;"&amp;$N98)&gt;0,"OK","Entrada anterior não localizada"))))</f>
        <v/>
      </c>
      <c r="S98" s="16">
        <f>IF($A98="","",IF(IFERROR(VLOOKUP($G98,Listas!$A$2:$C$9,2,FALSE),"Sim")="Sim",IF($J98="","Pedido obrigatório","OK"),"OK"))</f>
        <v/>
      </c>
      <c r="T98" s="16">
        <f>IF($A98="","",IF($G98="RECEBIMENTO",IF($K98="","OK","Revisar evento anterior"),IF($K98="","Evento anterior ausente",IF(COUNTIF($A$2:$A$501,$K98)=0,"Evento anterior inexistente",IF(COUNTIF($A$2:$A$501,$K98)&gt;1,"Evento anterior ambíguo",IF($K98=$A98,"Autorreferência",IF(COUNTIFS($A$2:$A$501,$K98,$M$2:$M$501,$M98)=0,"Anterior de outro identificador",IF(INDEX($N$2:$N$501,MATCH($K98,$A$2:$A$501,0))&gt;=$N98,"Ordem cronológica inválida",IF(INDEX($A$2:$A$501,MATCH($K98,$A$2:$A$501,0))=LOOKUP(2,1/(($M$2:$M$501=$M98)*($N$2:$N$501&lt;$N98)),$A$2:$A$501),"OK","Salto na cadeia")))))))))</f>
        <v/>
      </c>
      <c r="U98" s="16">
        <f>IF($A98="","",IF(OR($M98="",$N98=""),"Não",IF(COUNTIFS($M$2:$M$501,$M98,$N$2:$N$501,"&gt;"&amp;$N98)=0,IF(COUNTIFS($M$2:$M$501,$M98,$N$2:$N$501,$N98)=1,"Sim","Conflito"),"Não")))</f>
        <v/>
      </c>
      <c r="V98" s="16">
        <f>IF($A98="","",IF(OR($M98="",$N98=""),"",IF(COUNTIFS($M$2:$M$501,$M98,$G$2:$G$501,"RETORNO RECEBIDO",$N$2:$N$501,"&lt;="&amp;$N98)&gt;0,"Retorno","Fluxo normal")))</f>
        <v/>
      </c>
      <c r="W98" s="16">
        <f>IF($A98="","",IF($O98&lt;&gt;"OK",$O98,IF($Q98&lt;&gt;"OK",$Q98,IF($P98&lt;&gt;"OK",$P98,IF($R98&lt;&gt;"OK",$R98,IF($S98&lt;&gt;"OK",$S98,IF($T98&lt;&gt;"OK",$T98,IF($U98="Conflito","Conflito de ordem","OK"))))))))</f>
        <v/>
      </c>
      <c r="X98" s="16">
        <f>IF($A98="","",IF($W98="OK","OK","Pendente"))</f>
        <v/>
      </c>
    </row>
    <row r="99">
      <c r="A99" s="14" t="n"/>
      <c r="B99" s="31" t="n"/>
      <c r="C99" s="14" t="n"/>
      <c r="D99" s="14" t="n"/>
      <c r="E99" s="14" t="n"/>
      <c r="F99" s="14" t="n"/>
      <c r="G99" s="14" t="n"/>
      <c r="H99" s="14" t="n"/>
      <c r="I99" s="14" t="n"/>
      <c r="J99" s="14" t="n"/>
      <c r="K99" s="14" t="n"/>
      <c r="L99" s="15" t="n"/>
      <c r="M99" s="16">
        <f>IF(COUNTA($D99:$F99)=0,"",IF(OR($D99="",$E99="",$F99=""),"",$D99&amp;"|"&amp;$E99&amp;"|"&amp;$F99))</f>
        <v/>
      </c>
      <c r="N99" s="32">
        <f>IF(OR($B99="",$C99=""),"",$B99+$C99/100000)</f>
        <v/>
      </c>
      <c r="O99" s="16">
        <f>IF(COUNTA($A99:$L99)=0,"",IF(OR($A99="",$B99="",$C99="",$D99="",$E99="",$F99="",$G99="",$H99="",$I99=""),"Campos obrigatórios ausentes","OK"))</f>
        <v/>
      </c>
      <c r="P99" s="16">
        <f>IF($A99="","",IF($M99="","Identificação incompleta",IF(COUNTIF('Itens rastreáveis'!$E$2:$E$201,$M99)=0,"Identificador não cadastrado",IF(COUNTIF('Itens rastreáveis'!$E$2:$E$201,$M99)&gt;1,"Identificador duplicado no cadastro","OK"))))</f>
        <v/>
      </c>
      <c r="Q99" s="16">
        <f>IF($A99="","",IF(COUNTIF($A$2:$A$501,$A99)=1,"OK","ID do evento duplicado"))</f>
        <v/>
      </c>
      <c r="R99" s="16">
        <f>IF($A99="","",IF(OR($M99="",$N99=""),"Não verificável",IF($G99="RECEBIMENTO",IF(COUNTIFS($M$2:$M$501,$M99,$G$2:$G$501,"RECEBIMENTO")&gt;1,"Recebimento duplicado",IF($K99="","OK","Recebimento com evento anterior")),IF(COUNTIFS($M$2:$M$501,$M99,$G$2:$G$501,"RECEBIMENTO",$N$2:$N$501,"&lt;"&amp;$N99)&gt;0,"OK","Entrada anterior não localizada"))))</f>
        <v/>
      </c>
      <c r="S99" s="16">
        <f>IF($A99="","",IF(IFERROR(VLOOKUP($G99,Listas!$A$2:$C$9,2,FALSE),"Sim")="Sim",IF($J99="","Pedido obrigatório","OK"),"OK"))</f>
        <v/>
      </c>
      <c r="T99" s="16">
        <f>IF($A99="","",IF($G99="RECEBIMENTO",IF($K99="","OK","Revisar evento anterior"),IF($K99="","Evento anterior ausente",IF(COUNTIF($A$2:$A$501,$K99)=0,"Evento anterior inexistente",IF(COUNTIF($A$2:$A$501,$K99)&gt;1,"Evento anterior ambíguo",IF($K99=$A99,"Autorreferência",IF(COUNTIFS($A$2:$A$501,$K99,$M$2:$M$501,$M99)=0,"Anterior de outro identificador",IF(INDEX($N$2:$N$501,MATCH($K99,$A$2:$A$501,0))&gt;=$N99,"Ordem cronológica inválida",IF(INDEX($A$2:$A$501,MATCH($K99,$A$2:$A$501,0))=LOOKUP(2,1/(($M$2:$M$501=$M99)*($N$2:$N$501&lt;$N99)),$A$2:$A$501),"OK","Salto na cadeia")))))))))</f>
        <v/>
      </c>
      <c r="U99" s="16">
        <f>IF($A99="","",IF(OR($M99="",$N99=""),"Não",IF(COUNTIFS($M$2:$M$501,$M99,$N$2:$N$501,"&gt;"&amp;$N99)=0,IF(COUNTIFS($M$2:$M$501,$M99,$N$2:$N$501,$N99)=1,"Sim","Conflito"),"Não")))</f>
        <v/>
      </c>
      <c r="V99" s="16">
        <f>IF($A99="","",IF(OR($M99="",$N99=""),"",IF(COUNTIFS($M$2:$M$501,$M99,$G$2:$G$501,"RETORNO RECEBIDO",$N$2:$N$501,"&lt;="&amp;$N99)&gt;0,"Retorno","Fluxo normal")))</f>
        <v/>
      </c>
      <c r="W99" s="16">
        <f>IF($A99="","",IF($O99&lt;&gt;"OK",$O99,IF($Q99&lt;&gt;"OK",$Q99,IF($P99&lt;&gt;"OK",$P99,IF($R99&lt;&gt;"OK",$R99,IF($S99&lt;&gt;"OK",$S99,IF($T99&lt;&gt;"OK",$T99,IF($U99="Conflito","Conflito de ordem","OK"))))))))</f>
        <v/>
      </c>
      <c r="X99" s="16">
        <f>IF($A99="","",IF($W99="OK","OK","Pendente"))</f>
        <v/>
      </c>
    </row>
    <row r="100">
      <c r="A100" s="14" t="n"/>
      <c r="B100" s="31" t="n"/>
      <c r="C100" s="14" t="n"/>
      <c r="D100" s="14" t="n"/>
      <c r="E100" s="14" t="n"/>
      <c r="F100" s="14" t="n"/>
      <c r="G100" s="14" t="n"/>
      <c r="H100" s="14" t="n"/>
      <c r="I100" s="14" t="n"/>
      <c r="J100" s="14" t="n"/>
      <c r="K100" s="14" t="n"/>
      <c r="L100" s="15" t="n"/>
      <c r="M100" s="16">
        <f>IF(COUNTA($D100:$F100)=0,"",IF(OR($D100="",$E100="",$F100=""),"",$D100&amp;"|"&amp;$E100&amp;"|"&amp;$F100))</f>
        <v/>
      </c>
      <c r="N100" s="32">
        <f>IF(OR($B100="",$C100=""),"",$B100+$C100/100000)</f>
        <v/>
      </c>
      <c r="O100" s="16">
        <f>IF(COUNTA($A100:$L100)=0,"",IF(OR($A100="",$B100="",$C100="",$D100="",$E100="",$F100="",$G100="",$H100="",$I100=""),"Campos obrigatórios ausentes","OK"))</f>
        <v/>
      </c>
      <c r="P100" s="16">
        <f>IF($A100="","",IF($M100="","Identificação incompleta",IF(COUNTIF('Itens rastreáveis'!$E$2:$E$201,$M100)=0,"Identificador não cadastrado",IF(COUNTIF('Itens rastreáveis'!$E$2:$E$201,$M100)&gt;1,"Identificador duplicado no cadastro","OK"))))</f>
        <v/>
      </c>
      <c r="Q100" s="16">
        <f>IF($A100="","",IF(COUNTIF($A$2:$A$501,$A100)=1,"OK","ID do evento duplicado"))</f>
        <v/>
      </c>
      <c r="R100" s="16">
        <f>IF($A100="","",IF(OR($M100="",$N100=""),"Não verificável",IF($G100="RECEBIMENTO",IF(COUNTIFS($M$2:$M$501,$M100,$G$2:$G$501,"RECEBIMENTO")&gt;1,"Recebimento duplicado",IF($K100="","OK","Recebimento com evento anterior")),IF(COUNTIFS($M$2:$M$501,$M100,$G$2:$G$501,"RECEBIMENTO",$N$2:$N$501,"&lt;"&amp;$N100)&gt;0,"OK","Entrada anterior não localizada"))))</f>
        <v/>
      </c>
      <c r="S100" s="16">
        <f>IF($A100="","",IF(IFERROR(VLOOKUP($G100,Listas!$A$2:$C$9,2,FALSE),"Sim")="Sim",IF($J100="","Pedido obrigatório","OK"),"OK"))</f>
        <v/>
      </c>
      <c r="T100" s="16">
        <f>IF($A100="","",IF($G100="RECEBIMENTO",IF($K100="","OK","Revisar evento anterior"),IF($K100="","Evento anterior ausente",IF(COUNTIF($A$2:$A$501,$K100)=0,"Evento anterior inexistente",IF(COUNTIF($A$2:$A$501,$K100)&gt;1,"Evento anterior ambíguo",IF($K100=$A100,"Autorreferência",IF(COUNTIFS($A$2:$A$501,$K100,$M$2:$M$501,$M100)=0,"Anterior de outro identificador",IF(INDEX($N$2:$N$501,MATCH($K100,$A$2:$A$501,0))&gt;=$N100,"Ordem cronológica inválida",IF(INDEX($A$2:$A$501,MATCH($K100,$A$2:$A$501,0))=LOOKUP(2,1/(($M$2:$M$501=$M100)*($N$2:$N$501&lt;$N100)),$A$2:$A$501),"OK","Salto na cadeia")))))))))</f>
        <v/>
      </c>
      <c r="U100" s="16">
        <f>IF($A100="","",IF(OR($M100="",$N100=""),"Não",IF(COUNTIFS($M$2:$M$501,$M100,$N$2:$N$501,"&gt;"&amp;$N100)=0,IF(COUNTIFS($M$2:$M$501,$M100,$N$2:$N$501,$N100)=1,"Sim","Conflito"),"Não")))</f>
        <v/>
      </c>
      <c r="V100" s="16">
        <f>IF($A100="","",IF(OR($M100="",$N100=""),"",IF(COUNTIFS($M$2:$M$501,$M100,$G$2:$G$501,"RETORNO RECEBIDO",$N$2:$N$501,"&lt;="&amp;$N100)&gt;0,"Retorno","Fluxo normal")))</f>
        <v/>
      </c>
      <c r="W100" s="16">
        <f>IF($A100="","",IF($O100&lt;&gt;"OK",$O100,IF($Q100&lt;&gt;"OK",$Q100,IF($P100&lt;&gt;"OK",$P100,IF($R100&lt;&gt;"OK",$R100,IF($S100&lt;&gt;"OK",$S100,IF($T100&lt;&gt;"OK",$T100,IF($U100="Conflito","Conflito de ordem","OK"))))))))</f>
        <v/>
      </c>
      <c r="X100" s="16">
        <f>IF($A100="","",IF($W100="OK","OK","Pendente"))</f>
        <v/>
      </c>
    </row>
    <row r="101">
      <c r="A101" s="14" t="n"/>
      <c r="B101" s="31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5" t="n"/>
      <c r="M101" s="16">
        <f>IF(COUNTA($D101:$F101)=0,"",IF(OR($D101="",$E101="",$F101=""),"",$D101&amp;"|"&amp;$E101&amp;"|"&amp;$F101))</f>
        <v/>
      </c>
      <c r="N101" s="32">
        <f>IF(OR($B101="",$C101=""),"",$B101+$C101/100000)</f>
        <v/>
      </c>
      <c r="O101" s="16">
        <f>IF(COUNTA($A101:$L101)=0,"",IF(OR($A101="",$B101="",$C101="",$D101="",$E101="",$F101="",$G101="",$H101="",$I101=""),"Campos obrigatórios ausentes","OK"))</f>
        <v/>
      </c>
      <c r="P101" s="16">
        <f>IF($A101="","",IF($M101="","Identificação incompleta",IF(COUNTIF('Itens rastreáveis'!$E$2:$E$201,$M101)=0,"Identificador não cadastrado",IF(COUNTIF('Itens rastreáveis'!$E$2:$E$201,$M101)&gt;1,"Identificador duplicado no cadastro","OK"))))</f>
        <v/>
      </c>
      <c r="Q101" s="16">
        <f>IF($A101="","",IF(COUNTIF($A$2:$A$501,$A101)=1,"OK","ID do evento duplicado"))</f>
        <v/>
      </c>
      <c r="R101" s="16">
        <f>IF($A101="","",IF(OR($M101="",$N101=""),"Não verificável",IF($G101="RECEBIMENTO",IF(COUNTIFS($M$2:$M$501,$M101,$G$2:$G$501,"RECEBIMENTO")&gt;1,"Recebimento duplicado",IF($K101="","OK","Recebimento com evento anterior")),IF(COUNTIFS($M$2:$M$501,$M101,$G$2:$G$501,"RECEBIMENTO",$N$2:$N$501,"&lt;"&amp;$N101)&gt;0,"OK","Entrada anterior não localizada"))))</f>
        <v/>
      </c>
      <c r="S101" s="16">
        <f>IF($A101="","",IF(IFERROR(VLOOKUP($G101,Listas!$A$2:$C$9,2,FALSE),"Sim")="Sim",IF($J101="","Pedido obrigatório","OK"),"OK"))</f>
        <v/>
      </c>
      <c r="T101" s="16">
        <f>IF($A101="","",IF($G101="RECEBIMENTO",IF($K101="","OK","Revisar evento anterior"),IF($K101="","Evento anterior ausente",IF(COUNTIF($A$2:$A$501,$K101)=0,"Evento anterior inexistente",IF(COUNTIF($A$2:$A$501,$K101)&gt;1,"Evento anterior ambíguo",IF($K101=$A101,"Autorreferência",IF(COUNTIFS($A$2:$A$501,$K101,$M$2:$M$501,$M101)=0,"Anterior de outro identificador",IF(INDEX($N$2:$N$501,MATCH($K101,$A$2:$A$501,0))&gt;=$N101,"Ordem cronológica inválida",IF(INDEX($A$2:$A$501,MATCH($K101,$A$2:$A$501,0))=LOOKUP(2,1/(($M$2:$M$501=$M101)*($N$2:$N$501&lt;$N101)),$A$2:$A$501),"OK","Salto na cadeia")))))))))</f>
        <v/>
      </c>
      <c r="U101" s="16">
        <f>IF($A101="","",IF(OR($M101="",$N101=""),"Não",IF(COUNTIFS($M$2:$M$501,$M101,$N$2:$N$501,"&gt;"&amp;$N101)=0,IF(COUNTIFS($M$2:$M$501,$M101,$N$2:$N$501,$N101)=1,"Sim","Conflito"),"Não")))</f>
        <v/>
      </c>
      <c r="V101" s="16">
        <f>IF($A101="","",IF(OR($M101="",$N101=""),"",IF(COUNTIFS($M$2:$M$501,$M101,$G$2:$G$501,"RETORNO RECEBIDO",$N$2:$N$501,"&lt;="&amp;$N101)&gt;0,"Retorno","Fluxo normal")))</f>
        <v/>
      </c>
      <c r="W101" s="16">
        <f>IF($A101="","",IF($O101&lt;&gt;"OK",$O101,IF($Q101&lt;&gt;"OK",$Q101,IF($P101&lt;&gt;"OK",$P101,IF($R101&lt;&gt;"OK",$R101,IF($S101&lt;&gt;"OK",$S101,IF($T101&lt;&gt;"OK",$T101,IF($U101="Conflito","Conflito de ordem","OK"))))))))</f>
        <v/>
      </c>
      <c r="X101" s="16">
        <f>IF($A101="","",IF($W101="OK","OK","Pendente"))</f>
        <v/>
      </c>
    </row>
    <row r="102">
      <c r="A102" s="14" t="n"/>
      <c r="B102" s="31" t="n"/>
      <c r="C102" s="14" t="n"/>
      <c r="D102" s="14" t="n"/>
      <c r="E102" s="14" t="n"/>
      <c r="F102" s="14" t="n"/>
      <c r="G102" s="14" t="n"/>
      <c r="H102" s="14" t="n"/>
      <c r="I102" s="14" t="n"/>
      <c r="J102" s="14" t="n"/>
      <c r="K102" s="14" t="n"/>
      <c r="L102" s="15" t="n"/>
      <c r="M102" s="16">
        <f>IF(COUNTA($D102:$F102)=0,"",IF(OR($D102="",$E102="",$F102=""),"",$D102&amp;"|"&amp;$E102&amp;"|"&amp;$F102))</f>
        <v/>
      </c>
      <c r="N102" s="32">
        <f>IF(OR($B102="",$C102=""),"",$B102+$C102/100000)</f>
        <v/>
      </c>
      <c r="O102" s="16">
        <f>IF(COUNTA($A102:$L102)=0,"",IF(OR($A102="",$B102="",$C102="",$D102="",$E102="",$F102="",$G102="",$H102="",$I102=""),"Campos obrigatórios ausentes","OK"))</f>
        <v/>
      </c>
      <c r="P102" s="16">
        <f>IF($A102="","",IF($M102="","Identificação incompleta",IF(COUNTIF('Itens rastreáveis'!$E$2:$E$201,$M102)=0,"Identificador não cadastrado",IF(COUNTIF('Itens rastreáveis'!$E$2:$E$201,$M102)&gt;1,"Identificador duplicado no cadastro","OK"))))</f>
        <v/>
      </c>
      <c r="Q102" s="16">
        <f>IF($A102="","",IF(COUNTIF($A$2:$A$501,$A102)=1,"OK","ID do evento duplicado"))</f>
        <v/>
      </c>
      <c r="R102" s="16">
        <f>IF($A102="","",IF(OR($M102="",$N102=""),"Não verificável",IF($G102="RECEBIMENTO",IF(COUNTIFS($M$2:$M$501,$M102,$G$2:$G$501,"RECEBIMENTO")&gt;1,"Recebimento duplicado",IF($K102="","OK","Recebimento com evento anterior")),IF(COUNTIFS($M$2:$M$501,$M102,$G$2:$G$501,"RECEBIMENTO",$N$2:$N$501,"&lt;"&amp;$N102)&gt;0,"OK","Entrada anterior não localizada"))))</f>
        <v/>
      </c>
      <c r="S102" s="16">
        <f>IF($A102="","",IF(IFERROR(VLOOKUP($G102,Listas!$A$2:$C$9,2,FALSE),"Sim")="Sim",IF($J102="","Pedido obrigatório","OK"),"OK"))</f>
        <v/>
      </c>
      <c r="T102" s="16">
        <f>IF($A102="","",IF($G102="RECEBIMENTO",IF($K102="","OK","Revisar evento anterior"),IF($K102="","Evento anterior ausente",IF(COUNTIF($A$2:$A$501,$K102)=0,"Evento anterior inexistente",IF(COUNTIF($A$2:$A$501,$K102)&gt;1,"Evento anterior ambíguo",IF($K102=$A102,"Autorreferência",IF(COUNTIFS($A$2:$A$501,$K102,$M$2:$M$501,$M102)=0,"Anterior de outro identificador",IF(INDEX($N$2:$N$501,MATCH($K102,$A$2:$A$501,0))&gt;=$N102,"Ordem cronológica inválida",IF(INDEX($A$2:$A$501,MATCH($K102,$A$2:$A$501,0))=LOOKUP(2,1/(($M$2:$M$501=$M102)*($N$2:$N$501&lt;$N102)),$A$2:$A$501),"OK","Salto na cadeia")))))))))</f>
        <v/>
      </c>
      <c r="U102" s="16">
        <f>IF($A102="","",IF(OR($M102="",$N102=""),"Não",IF(COUNTIFS($M$2:$M$501,$M102,$N$2:$N$501,"&gt;"&amp;$N102)=0,IF(COUNTIFS($M$2:$M$501,$M102,$N$2:$N$501,$N102)=1,"Sim","Conflito"),"Não")))</f>
        <v/>
      </c>
      <c r="V102" s="16">
        <f>IF($A102="","",IF(OR($M102="",$N102=""),"",IF(COUNTIFS($M$2:$M$501,$M102,$G$2:$G$501,"RETORNO RECEBIDO",$N$2:$N$501,"&lt;="&amp;$N102)&gt;0,"Retorno","Fluxo normal")))</f>
        <v/>
      </c>
      <c r="W102" s="16">
        <f>IF($A102="","",IF($O102&lt;&gt;"OK",$O102,IF($Q102&lt;&gt;"OK",$Q102,IF($P102&lt;&gt;"OK",$P102,IF($R102&lt;&gt;"OK",$R102,IF($S102&lt;&gt;"OK",$S102,IF($T102&lt;&gt;"OK",$T102,IF($U102="Conflito","Conflito de ordem","OK"))))))))</f>
        <v/>
      </c>
      <c r="X102" s="16">
        <f>IF($A102="","",IF($W102="OK","OK","Pendente"))</f>
        <v/>
      </c>
    </row>
    <row r="103">
      <c r="A103" s="14" t="n"/>
      <c r="B103" s="31" t="n"/>
      <c r="C103" s="14" t="n"/>
      <c r="D103" s="14" t="n"/>
      <c r="E103" s="14" t="n"/>
      <c r="F103" s="14" t="n"/>
      <c r="G103" s="14" t="n"/>
      <c r="H103" s="14" t="n"/>
      <c r="I103" s="14" t="n"/>
      <c r="J103" s="14" t="n"/>
      <c r="K103" s="14" t="n"/>
      <c r="L103" s="15" t="n"/>
      <c r="M103" s="16">
        <f>IF(COUNTA($D103:$F103)=0,"",IF(OR($D103="",$E103="",$F103=""),"",$D103&amp;"|"&amp;$E103&amp;"|"&amp;$F103))</f>
        <v/>
      </c>
      <c r="N103" s="32">
        <f>IF(OR($B103="",$C103=""),"",$B103+$C103/100000)</f>
        <v/>
      </c>
      <c r="O103" s="16">
        <f>IF(COUNTA($A103:$L103)=0,"",IF(OR($A103="",$B103="",$C103="",$D103="",$E103="",$F103="",$G103="",$H103="",$I103=""),"Campos obrigatórios ausentes","OK"))</f>
        <v/>
      </c>
      <c r="P103" s="16">
        <f>IF($A103="","",IF($M103="","Identificação incompleta",IF(COUNTIF('Itens rastreáveis'!$E$2:$E$201,$M103)=0,"Identificador não cadastrado",IF(COUNTIF('Itens rastreáveis'!$E$2:$E$201,$M103)&gt;1,"Identificador duplicado no cadastro","OK"))))</f>
        <v/>
      </c>
      <c r="Q103" s="16">
        <f>IF($A103="","",IF(COUNTIF($A$2:$A$501,$A103)=1,"OK","ID do evento duplicado"))</f>
        <v/>
      </c>
      <c r="R103" s="16">
        <f>IF($A103="","",IF(OR($M103="",$N103=""),"Não verificável",IF($G103="RECEBIMENTO",IF(COUNTIFS($M$2:$M$501,$M103,$G$2:$G$501,"RECEBIMENTO")&gt;1,"Recebimento duplicado",IF($K103="","OK","Recebimento com evento anterior")),IF(COUNTIFS($M$2:$M$501,$M103,$G$2:$G$501,"RECEBIMENTO",$N$2:$N$501,"&lt;"&amp;$N103)&gt;0,"OK","Entrada anterior não localizada"))))</f>
        <v/>
      </c>
      <c r="S103" s="16">
        <f>IF($A103="","",IF(IFERROR(VLOOKUP($G103,Listas!$A$2:$C$9,2,FALSE),"Sim")="Sim",IF($J103="","Pedido obrigatório","OK"),"OK"))</f>
        <v/>
      </c>
      <c r="T103" s="16">
        <f>IF($A103="","",IF($G103="RECEBIMENTO",IF($K103="","OK","Revisar evento anterior"),IF($K103="","Evento anterior ausente",IF(COUNTIF($A$2:$A$501,$K103)=0,"Evento anterior inexistente",IF(COUNTIF($A$2:$A$501,$K103)&gt;1,"Evento anterior ambíguo",IF($K103=$A103,"Autorreferência",IF(COUNTIFS($A$2:$A$501,$K103,$M$2:$M$501,$M103)=0,"Anterior de outro identificador",IF(INDEX($N$2:$N$501,MATCH($K103,$A$2:$A$501,0))&gt;=$N103,"Ordem cronológica inválida",IF(INDEX($A$2:$A$501,MATCH($K103,$A$2:$A$501,0))=LOOKUP(2,1/(($M$2:$M$501=$M103)*($N$2:$N$501&lt;$N103)),$A$2:$A$501),"OK","Salto na cadeia")))))))))</f>
        <v/>
      </c>
      <c r="U103" s="16">
        <f>IF($A103="","",IF(OR($M103="",$N103=""),"Não",IF(COUNTIFS($M$2:$M$501,$M103,$N$2:$N$501,"&gt;"&amp;$N103)=0,IF(COUNTIFS($M$2:$M$501,$M103,$N$2:$N$501,$N103)=1,"Sim","Conflito"),"Não")))</f>
        <v/>
      </c>
      <c r="V103" s="16">
        <f>IF($A103="","",IF(OR($M103="",$N103=""),"",IF(COUNTIFS($M$2:$M$501,$M103,$G$2:$G$501,"RETORNO RECEBIDO",$N$2:$N$501,"&lt;="&amp;$N103)&gt;0,"Retorno","Fluxo normal")))</f>
        <v/>
      </c>
      <c r="W103" s="16">
        <f>IF($A103="","",IF($O103&lt;&gt;"OK",$O103,IF($Q103&lt;&gt;"OK",$Q103,IF($P103&lt;&gt;"OK",$P103,IF($R103&lt;&gt;"OK",$R103,IF($S103&lt;&gt;"OK",$S103,IF($T103&lt;&gt;"OK",$T103,IF($U103="Conflito","Conflito de ordem","OK"))))))))</f>
        <v/>
      </c>
      <c r="X103" s="16">
        <f>IF($A103="","",IF($W103="OK","OK","Pendente"))</f>
        <v/>
      </c>
    </row>
    <row r="104">
      <c r="A104" s="14" t="n"/>
      <c r="B104" s="31" t="n"/>
      <c r="C104" s="14" t="n"/>
      <c r="D104" s="14" t="n"/>
      <c r="E104" s="14" t="n"/>
      <c r="F104" s="14" t="n"/>
      <c r="G104" s="14" t="n"/>
      <c r="H104" s="14" t="n"/>
      <c r="I104" s="14" t="n"/>
      <c r="J104" s="14" t="n"/>
      <c r="K104" s="14" t="n"/>
      <c r="L104" s="15" t="n"/>
      <c r="M104" s="16">
        <f>IF(COUNTA($D104:$F104)=0,"",IF(OR($D104="",$E104="",$F104=""),"",$D104&amp;"|"&amp;$E104&amp;"|"&amp;$F104))</f>
        <v/>
      </c>
      <c r="N104" s="32">
        <f>IF(OR($B104="",$C104=""),"",$B104+$C104/100000)</f>
        <v/>
      </c>
      <c r="O104" s="16">
        <f>IF(COUNTA($A104:$L104)=0,"",IF(OR($A104="",$B104="",$C104="",$D104="",$E104="",$F104="",$G104="",$H104="",$I104=""),"Campos obrigatórios ausentes","OK"))</f>
        <v/>
      </c>
      <c r="P104" s="16">
        <f>IF($A104="","",IF($M104="","Identificação incompleta",IF(COUNTIF('Itens rastreáveis'!$E$2:$E$201,$M104)=0,"Identificador não cadastrado",IF(COUNTIF('Itens rastreáveis'!$E$2:$E$201,$M104)&gt;1,"Identificador duplicado no cadastro","OK"))))</f>
        <v/>
      </c>
      <c r="Q104" s="16">
        <f>IF($A104="","",IF(COUNTIF($A$2:$A$501,$A104)=1,"OK","ID do evento duplicado"))</f>
        <v/>
      </c>
      <c r="R104" s="16">
        <f>IF($A104="","",IF(OR($M104="",$N104=""),"Não verificável",IF($G104="RECEBIMENTO",IF(COUNTIFS($M$2:$M$501,$M104,$G$2:$G$501,"RECEBIMENTO")&gt;1,"Recebimento duplicado",IF($K104="","OK","Recebimento com evento anterior")),IF(COUNTIFS($M$2:$M$501,$M104,$G$2:$G$501,"RECEBIMENTO",$N$2:$N$501,"&lt;"&amp;$N104)&gt;0,"OK","Entrada anterior não localizada"))))</f>
        <v/>
      </c>
      <c r="S104" s="16">
        <f>IF($A104="","",IF(IFERROR(VLOOKUP($G104,Listas!$A$2:$C$9,2,FALSE),"Sim")="Sim",IF($J104="","Pedido obrigatório","OK"),"OK"))</f>
        <v/>
      </c>
      <c r="T104" s="16">
        <f>IF($A104="","",IF($G104="RECEBIMENTO",IF($K104="","OK","Revisar evento anterior"),IF($K104="","Evento anterior ausente",IF(COUNTIF($A$2:$A$501,$K104)=0,"Evento anterior inexistente",IF(COUNTIF($A$2:$A$501,$K104)&gt;1,"Evento anterior ambíguo",IF($K104=$A104,"Autorreferência",IF(COUNTIFS($A$2:$A$501,$K104,$M$2:$M$501,$M104)=0,"Anterior de outro identificador",IF(INDEX($N$2:$N$501,MATCH($K104,$A$2:$A$501,0))&gt;=$N104,"Ordem cronológica inválida",IF(INDEX($A$2:$A$501,MATCH($K104,$A$2:$A$501,0))=LOOKUP(2,1/(($M$2:$M$501=$M104)*($N$2:$N$501&lt;$N104)),$A$2:$A$501),"OK","Salto na cadeia")))))))))</f>
        <v/>
      </c>
      <c r="U104" s="16">
        <f>IF($A104="","",IF(OR($M104="",$N104=""),"Não",IF(COUNTIFS($M$2:$M$501,$M104,$N$2:$N$501,"&gt;"&amp;$N104)=0,IF(COUNTIFS($M$2:$M$501,$M104,$N$2:$N$501,$N104)=1,"Sim","Conflito"),"Não")))</f>
        <v/>
      </c>
      <c r="V104" s="16">
        <f>IF($A104="","",IF(OR($M104="",$N104=""),"",IF(COUNTIFS($M$2:$M$501,$M104,$G$2:$G$501,"RETORNO RECEBIDO",$N$2:$N$501,"&lt;="&amp;$N104)&gt;0,"Retorno","Fluxo normal")))</f>
        <v/>
      </c>
      <c r="W104" s="16">
        <f>IF($A104="","",IF($O104&lt;&gt;"OK",$O104,IF($Q104&lt;&gt;"OK",$Q104,IF($P104&lt;&gt;"OK",$P104,IF($R104&lt;&gt;"OK",$R104,IF($S104&lt;&gt;"OK",$S104,IF($T104&lt;&gt;"OK",$T104,IF($U104="Conflito","Conflito de ordem","OK"))))))))</f>
        <v/>
      </c>
      <c r="X104" s="16">
        <f>IF($A104="","",IF($W104="OK","OK","Pendente"))</f>
        <v/>
      </c>
    </row>
    <row r="105">
      <c r="A105" s="14" t="n"/>
      <c r="B105" s="31" t="n"/>
      <c r="C105" s="14" t="n"/>
      <c r="D105" s="14" t="n"/>
      <c r="E105" s="14" t="n"/>
      <c r="F105" s="14" t="n"/>
      <c r="G105" s="14" t="n"/>
      <c r="H105" s="14" t="n"/>
      <c r="I105" s="14" t="n"/>
      <c r="J105" s="14" t="n"/>
      <c r="K105" s="14" t="n"/>
      <c r="L105" s="15" t="n"/>
      <c r="M105" s="16">
        <f>IF(COUNTA($D105:$F105)=0,"",IF(OR($D105="",$E105="",$F105=""),"",$D105&amp;"|"&amp;$E105&amp;"|"&amp;$F105))</f>
        <v/>
      </c>
      <c r="N105" s="32">
        <f>IF(OR($B105="",$C105=""),"",$B105+$C105/100000)</f>
        <v/>
      </c>
      <c r="O105" s="16">
        <f>IF(COUNTA($A105:$L105)=0,"",IF(OR($A105="",$B105="",$C105="",$D105="",$E105="",$F105="",$G105="",$H105="",$I105=""),"Campos obrigatórios ausentes","OK"))</f>
        <v/>
      </c>
      <c r="P105" s="16">
        <f>IF($A105="","",IF($M105="","Identificação incompleta",IF(COUNTIF('Itens rastreáveis'!$E$2:$E$201,$M105)=0,"Identificador não cadastrado",IF(COUNTIF('Itens rastreáveis'!$E$2:$E$201,$M105)&gt;1,"Identificador duplicado no cadastro","OK"))))</f>
        <v/>
      </c>
      <c r="Q105" s="16">
        <f>IF($A105="","",IF(COUNTIF($A$2:$A$501,$A105)=1,"OK","ID do evento duplicado"))</f>
        <v/>
      </c>
      <c r="R105" s="16">
        <f>IF($A105="","",IF(OR($M105="",$N105=""),"Não verificável",IF($G105="RECEBIMENTO",IF(COUNTIFS($M$2:$M$501,$M105,$G$2:$G$501,"RECEBIMENTO")&gt;1,"Recebimento duplicado",IF($K105="","OK","Recebimento com evento anterior")),IF(COUNTIFS($M$2:$M$501,$M105,$G$2:$G$501,"RECEBIMENTO",$N$2:$N$501,"&lt;"&amp;$N105)&gt;0,"OK","Entrada anterior não localizada"))))</f>
        <v/>
      </c>
      <c r="S105" s="16">
        <f>IF($A105="","",IF(IFERROR(VLOOKUP($G105,Listas!$A$2:$C$9,2,FALSE),"Sim")="Sim",IF($J105="","Pedido obrigatório","OK"),"OK"))</f>
        <v/>
      </c>
      <c r="T105" s="16">
        <f>IF($A105="","",IF($G105="RECEBIMENTO",IF($K105="","OK","Revisar evento anterior"),IF($K105="","Evento anterior ausente",IF(COUNTIF($A$2:$A$501,$K105)=0,"Evento anterior inexistente",IF(COUNTIF($A$2:$A$501,$K105)&gt;1,"Evento anterior ambíguo",IF($K105=$A105,"Autorreferência",IF(COUNTIFS($A$2:$A$501,$K105,$M$2:$M$501,$M105)=0,"Anterior de outro identificador",IF(INDEX($N$2:$N$501,MATCH($K105,$A$2:$A$501,0))&gt;=$N105,"Ordem cronológica inválida",IF(INDEX($A$2:$A$501,MATCH($K105,$A$2:$A$501,0))=LOOKUP(2,1/(($M$2:$M$501=$M105)*($N$2:$N$501&lt;$N105)),$A$2:$A$501),"OK","Salto na cadeia")))))))))</f>
        <v/>
      </c>
      <c r="U105" s="16">
        <f>IF($A105="","",IF(OR($M105="",$N105=""),"Não",IF(COUNTIFS($M$2:$M$501,$M105,$N$2:$N$501,"&gt;"&amp;$N105)=0,IF(COUNTIFS($M$2:$M$501,$M105,$N$2:$N$501,$N105)=1,"Sim","Conflito"),"Não")))</f>
        <v/>
      </c>
      <c r="V105" s="16">
        <f>IF($A105="","",IF(OR($M105="",$N105=""),"",IF(COUNTIFS($M$2:$M$501,$M105,$G$2:$G$501,"RETORNO RECEBIDO",$N$2:$N$501,"&lt;="&amp;$N105)&gt;0,"Retorno","Fluxo normal")))</f>
        <v/>
      </c>
      <c r="W105" s="16">
        <f>IF($A105="","",IF($O105&lt;&gt;"OK",$O105,IF($Q105&lt;&gt;"OK",$Q105,IF($P105&lt;&gt;"OK",$P105,IF($R105&lt;&gt;"OK",$R105,IF($S105&lt;&gt;"OK",$S105,IF($T105&lt;&gt;"OK",$T105,IF($U105="Conflito","Conflito de ordem","OK"))))))))</f>
        <v/>
      </c>
      <c r="X105" s="16">
        <f>IF($A105="","",IF($W105="OK","OK","Pendente"))</f>
        <v/>
      </c>
    </row>
    <row r="106">
      <c r="A106" s="14" t="n"/>
      <c r="B106" s="31" t="n"/>
      <c r="C106" s="14" t="n"/>
      <c r="D106" s="14" t="n"/>
      <c r="E106" s="14" t="n"/>
      <c r="F106" s="14" t="n"/>
      <c r="G106" s="14" t="n"/>
      <c r="H106" s="14" t="n"/>
      <c r="I106" s="14" t="n"/>
      <c r="J106" s="14" t="n"/>
      <c r="K106" s="14" t="n"/>
      <c r="L106" s="15" t="n"/>
      <c r="M106" s="16">
        <f>IF(COUNTA($D106:$F106)=0,"",IF(OR($D106="",$E106="",$F106=""),"",$D106&amp;"|"&amp;$E106&amp;"|"&amp;$F106))</f>
        <v/>
      </c>
      <c r="N106" s="32">
        <f>IF(OR($B106="",$C106=""),"",$B106+$C106/100000)</f>
        <v/>
      </c>
      <c r="O106" s="16">
        <f>IF(COUNTA($A106:$L106)=0,"",IF(OR($A106="",$B106="",$C106="",$D106="",$E106="",$F106="",$G106="",$H106="",$I106=""),"Campos obrigatórios ausentes","OK"))</f>
        <v/>
      </c>
      <c r="P106" s="16">
        <f>IF($A106="","",IF($M106="","Identificação incompleta",IF(COUNTIF('Itens rastreáveis'!$E$2:$E$201,$M106)=0,"Identificador não cadastrado",IF(COUNTIF('Itens rastreáveis'!$E$2:$E$201,$M106)&gt;1,"Identificador duplicado no cadastro","OK"))))</f>
        <v/>
      </c>
      <c r="Q106" s="16">
        <f>IF($A106="","",IF(COUNTIF($A$2:$A$501,$A106)=1,"OK","ID do evento duplicado"))</f>
        <v/>
      </c>
      <c r="R106" s="16">
        <f>IF($A106="","",IF(OR($M106="",$N106=""),"Não verificável",IF($G106="RECEBIMENTO",IF(COUNTIFS($M$2:$M$501,$M106,$G$2:$G$501,"RECEBIMENTO")&gt;1,"Recebimento duplicado",IF($K106="","OK","Recebimento com evento anterior")),IF(COUNTIFS($M$2:$M$501,$M106,$G$2:$G$501,"RECEBIMENTO",$N$2:$N$501,"&lt;"&amp;$N106)&gt;0,"OK","Entrada anterior não localizada"))))</f>
        <v/>
      </c>
      <c r="S106" s="16">
        <f>IF($A106="","",IF(IFERROR(VLOOKUP($G106,Listas!$A$2:$C$9,2,FALSE),"Sim")="Sim",IF($J106="","Pedido obrigatório","OK"),"OK"))</f>
        <v/>
      </c>
      <c r="T106" s="16">
        <f>IF($A106="","",IF($G106="RECEBIMENTO",IF($K106="","OK","Revisar evento anterior"),IF($K106="","Evento anterior ausente",IF(COUNTIF($A$2:$A$501,$K106)=0,"Evento anterior inexistente",IF(COUNTIF($A$2:$A$501,$K106)&gt;1,"Evento anterior ambíguo",IF($K106=$A106,"Autorreferência",IF(COUNTIFS($A$2:$A$501,$K106,$M$2:$M$501,$M106)=0,"Anterior de outro identificador",IF(INDEX($N$2:$N$501,MATCH($K106,$A$2:$A$501,0))&gt;=$N106,"Ordem cronológica inválida",IF(INDEX($A$2:$A$501,MATCH($K106,$A$2:$A$501,0))=LOOKUP(2,1/(($M$2:$M$501=$M106)*($N$2:$N$501&lt;$N106)),$A$2:$A$501),"OK","Salto na cadeia")))))))))</f>
        <v/>
      </c>
      <c r="U106" s="16">
        <f>IF($A106="","",IF(OR($M106="",$N106=""),"Não",IF(COUNTIFS($M$2:$M$501,$M106,$N$2:$N$501,"&gt;"&amp;$N106)=0,IF(COUNTIFS($M$2:$M$501,$M106,$N$2:$N$501,$N106)=1,"Sim","Conflito"),"Não")))</f>
        <v/>
      </c>
      <c r="V106" s="16">
        <f>IF($A106="","",IF(OR($M106="",$N106=""),"",IF(COUNTIFS($M$2:$M$501,$M106,$G$2:$G$501,"RETORNO RECEBIDO",$N$2:$N$501,"&lt;="&amp;$N106)&gt;0,"Retorno","Fluxo normal")))</f>
        <v/>
      </c>
      <c r="W106" s="16">
        <f>IF($A106="","",IF($O106&lt;&gt;"OK",$O106,IF($Q106&lt;&gt;"OK",$Q106,IF($P106&lt;&gt;"OK",$P106,IF($R106&lt;&gt;"OK",$R106,IF($S106&lt;&gt;"OK",$S106,IF($T106&lt;&gt;"OK",$T106,IF($U106="Conflito","Conflito de ordem","OK"))))))))</f>
        <v/>
      </c>
      <c r="X106" s="16">
        <f>IF($A106="","",IF($W106="OK","OK","Pendente"))</f>
        <v/>
      </c>
    </row>
    <row r="107">
      <c r="A107" s="14" t="n"/>
      <c r="B107" s="31" t="n"/>
      <c r="C107" s="14" t="n"/>
      <c r="D107" s="14" t="n"/>
      <c r="E107" s="14" t="n"/>
      <c r="F107" s="14" t="n"/>
      <c r="G107" s="14" t="n"/>
      <c r="H107" s="14" t="n"/>
      <c r="I107" s="14" t="n"/>
      <c r="J107" s="14" t="n"/>
      <c r="K107" s="14" t="n"/>
      <c r="L107" s="15" t="n"/>
      <c r="M107" s="16">
        <f>IF(COUNTA($D107:$F107)=0,"",IF(OR($D107="",$E107="",$F107=""),"",$D107&amp;"|"&amp;$E107&amp;"|"&amp;$F107))</f>
        <v/>
      </c>
      <c r="N107" s="32">
        <f>IF(OR($B107="",$C107=""),"",$B107+$C107/100000)</f>
        <v/>
      </c>
      <c r="O107" s="16">
        <f>IF(COUNTA($A107:$L107)=0,"",IF(OR($A107="",$B107="",$C107="",$D107="",$E107="",$F107="",$G107="",$H107="",$I107=""),"Campos obrigatórios ausentes","OK"))</f>
        <v/>
      </c>
      <c r="P107" s="16">
        <f>IF($A107="","",IF($M107="","Identificação incompleta",IF(COUNTIF('Itens rastreáveis'!$E$2:$E$201,$M107)=0,"Identificador não cadastrado",IF(COUNTIF('Itens rastreáveis'!$E$2:$E$201,$M107)&gt;1,"Identificador duplicado no cadastro","OK"))))</f>
        <v/>
      </c>
      <c r="Q107" s="16">
        <f>IF($A107="","",IF(COUNTIF($A$2:$A$501,$A107)=1,"OK","ID do evento duplicado"))</f>
        <v/>
      </c>
      <c r="R107" s="16">
        <f>IF($A107="","",IF(OR($M107="",$N107=""),"Não verificável",IF($G107="RECEBIMENTO",IF(COUNTIFS($M$2:$M$501,$M107,$G$2:$G$501,"RECEBIMENTO")&gt;1,"Recebimento duplicado",IF($K107="","OK","Recebimento com evento anterior")),IF(COUNTIFS($M$2:$M$501,$M107,$G$2:$G$501,"RECEBIMENTO",$N$2:$N$501,"&lt;"&amp;$N107)&gt;0,"OK","Entrada anterior não localizada"))))</f>
        <v/>
      </c>
      <c r="S107" s="16">
        <f>IF($A107="","",IF(IFERROR(VLOOKUP($G107,Listas!$A$2:$C$9,2,FALSE),"Sim")="Sim",IF($J107="","Pedido obrigatório","OK"),"OK"))</f>
        <v/>
      </c>
      <c r="T107" s="16">
        <f>IF($A107="","",IF($G107="RECEBIMENTO",IF($K107="","OK","Revisar evento anterior"),IF($K107="","Evento anterior ausente",IF(COUNTIF($A$2:$A$501,$K107)=0,"Evento anterior inexistente",IF(COUNTIF($A$2:$A$501,$K107)&gt;1,"Evento anterior ambíguo",IF($K107=$A107,"Autorreferência",IF(COUNTIFS($A$2:$A$501,$K107,$M$2:$M$501,$M107)=0,"Anterior de outro identificador",IF(INDEX($N$2:$N$501,MATCH($K107,$A$2:$A$501,0))&gt;=$N107,"Ordem cronológica inválida",IF(INDEX($A$2:$A$501,MATCH($K107,$A$2:$A$501,0))=LOOKUP(2,1/(($M$2:$M$501=$M107)*($N$2:$N$501&lt;$N107)),$A$2:$A$501),"OK","Salto na cadeia")))))))))</f>
        <v/>
      </c>
      <c r="U107" s="16">
        <f>IF($A107="","",IF(OR($M107="",$N107=""),"Não",IF(COUNTIFS($M$2:$M$501,$M107,$N$2:$N$501,"&gt;"&amp;$N107)=0,IF(COUNTIFS($M$2:$M$501,$M107,$N$2:$N$501,$N107)=1,"Sim","Conflito"),"Não")))</f>
        <v/>
      </c>
      <c r="V107" s="16">
        <f>IF($A107="","",IF(OR($M107="",$N107=""),"",IF(COUNTIFS($M$2:$M$501,$M107,$G$2:$G$501,"RETORNO RECEBIDO",$N$2:$N$501,"&lt;="&amp;$N107)&gt;0,"Retorno","Fluxo normal")))</f>
        <v/>
      </c>
      <c r="W107" s="16">
        <f>IF($A107="","",IF($O107&lt;&gt;"OK",$O107,IF($Q107&lt;&gt;"OK",$Q107,IF($P107&lt;&gt;"OK",$P107,IF($R107&lt;&gt;"OK",$R107,IF($S107&lt;&gt;"OK",$S107,IF($T107&lt;&gt;"OK",$T107,IF($U107="Conflito","Conflito de ordem","OK"))))))))</f>
        <v/>
      </c>
      <c r="X107" s="16">
        <f>IF($A107="","",IF($W107="OK","OK","Pendente"))</f>
        <v/>
      </c>
    </row>
    <row r="108">
      <c r="A108" s="14" t="n"/>
      <c r="B108" s="31" t="n"/>
      <c r="C108" s="14" t="n"/>
      <c r="D108" s="14" t="n"/>
      <c r="E108" s="14" t="n"/>
      <c r="F108" s="14" t="n"/>
      <c r="G108" s="14" t="n"/>
      <c r="H108" s="14" t="n"/>
      <c r="I108" s="14" t="n"/>
      <c r="J108" s="14" t="n"/>
      <c r="K108" s="14" t="n"/>
      <c r="L108" s="15" t="n"/>
      <c r="M108" s="16">
        <f>IF(COUNTA($D108:$F108)=0,"",IF(OR($D108="",$E108="",$F108=""),"",$D108&amp;"|"&amp;$E108&amp;"|"&amp;$F108))</f>
        <v/>
      </c>
      <c r="N108" s="32">
        <f>IF(OR($B108="",$C108=""),"",$B108+$C108/100000)</f>
        <v/>
      </c>
      <c r="O108" s="16">
        <f>IF(COUNTA($A108:$L108)=0,"",IF(OR($A108="",$B108="",$C108="",$D108="",$E108="",$F108="",$G108="",$H108="",$I108=""),"Campos obrigatórios ausentes","OK"))</f>
        <v/>
      </c>
      <c r="P108" s="16">
        <f>IF($A108="","",IF($M108="","Identificação incompleta",IF(COUNTIF('Itens rastreáveis'!$E$2:$E$201,$M108)=0,"Identificador não cadastrado",IF(COUNTIF('Itens rastreáveis'!$E$2:$E$201,$M108)&gt;1,"Identificador duplicado no cadastro","OK"))))</f>
        <v/>
      </c>
      <c r="Q108" s="16">
        <f>IF($A108="","",IF(COUNTIF($A$2:$A$501,$A108)=1,"OK","ID do evento duplicado"))</f>
        <v/>
      </c>
      <c r="R108" s="16">
        <f>IF($A108="","",IF(OR($M108="",$N108=""),"Não verificável",IF($G108="RECEBIMENTO",IF(COUNTIFS($M$2:$M$501,$M108,$G$2:$G$501,"RECEBIMENTO")&gt;1,"Recebimento duplicado",IF($K108="","OK","Recebimento com evento anterior")),IF(COUNTIFS($M$2:$M$501,$M108,$G$2:$G$501,"RECEBIMENTO",$N$2:$N$501,"&lt;"&amp;$N108)&gt;0,"OK","Entrada anterior não localizada"))))</f>
        <v/>
      </c>
      <c r="S108" s="16">
        <f>IF($A108="","",IF(IFERROR(VLOOKUP($G108,Listas!$A$2:$C$9,2,FALSE),"Sim")="Sim",IF($J108="","Pedido obrigatório","OK"),"OK"))</f>
        <v/>
      </c>
      <c r="T108" s="16">
        <f>IF($A108="","",IF($G108="RECEBIMENTO",IF($K108="","OK","Revisar evento anterior"),IF($K108="","Evento anterior ausente",IF(COUNTIF($A$2:$A$501,$K108)=0,"Evento anterior inexistente",IF(COUNTIF($A$2:$A$501,$K108)&gt;1,"Evento anterior ambíguo",IF($K108=$A108,"Autorreferência",IF(COUNTIFS($A$2:$A$501,$K108,$M$2:$M$501,$M108)=0,"Anterior de outro identificador",IF(INDEX($N$2:$N$501,MATCH($K108,$A$2:$A$501,0))&gt;=$N108,"Ordem cronológica inválida",IF(INDEX($A$2:$A$501,MATCH($K108,$A$2:$A$501,0))=LOOKUP(2,1/(($M$2:$M$501=$M108)*($N$2:$N$501&lt;$N108)),$A$2:$A$501),"OK","Salto na cadeia")))))))))</f>
        <v/>
      </c>
      <c r="U108" s="16">
        <f>IF($A108="","",IF(OR($M108="",$N108=""),"Não",IF(COUNTIFS($M$2:$M$501,$M108,$N$2:$N$501,"&gt;"&amp;$N108)=0,IF(COUNTIFS($M$2:$M$501,$M108,$N$2:$N$501,$N108)=1,"Sim","Conflito"),"Não")))</f>
        <v/>
      </c>
      <c r="V108" s="16">
        <f>IF($A108="","",IF(OR($M108="",$N108=""),"",IF(COUNTIFS($M$2:$M$501,$M108,$G$2:$G$501,"RETORNO RECEBIDO",$N$2:$N$501,"&lt;="&amp;$N108)&gt;0,"Retorno","Fluxo normal")))</f>
        <v/>
      </c>
      <c r="W108" s="16">
        <f>IF($A108="","",IF($O108&lt;&gt;"OK",$O108,IF($Q108&lt;&gt;"OK",$Q108,IF($P108&lt;&gt;"OK",$P108,IF($R108&lt;&gt;"OK",$R108,IF($S108&lt;&gt;"OK",$S108,IF($T108&lt;&gt;"OK",$T108,IF($U108="Conflito","Conflito de ordem","OK"))))))))</f>
        <v/>
      </c>
      <c r="X108" s="16">
        <f>IF($A108="","",IF($W108="OK","OK","Pendente"))</f>
        <v/>
      </c>
    </row>
    <row r="109">
      <c r="A109" s="14" t="n"/>
      <c r="B109" s="31" t="n"/>
      <c r="C109" s="14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5" t="n"/>
      <c r="M109" s="16">
        <f>IF(COUNTA($D109:$F109)=0,"",IF(OR($D109="",$E109="",$F109=""),"",$D109&amp;"|"&amp;$E109&amp;"|"&amp;$F109))</f>
        <v/>
      </c>
      <c r="N109" s="32">
        <f>IF(OR($B109="",$C109=""),"",$B109+$C109/100000)</f>
        <v/>
      </c>
      <c r="O109" s="16">
        <f>IF(COUNTA($A109:$L109)=0,"",IF(OR($A109="",$B109="",$C109="",$D109="",$E109="",$F109="",$G109="",$H109="",$I109=""),"Campos obrigatórios ausentes","OK"))</f>
        <v/>
      </c>
      <c r="P109" s="16">
        <f>IF($A109="","",IF($M109="","Identificação incompleta",IF(COUNTIF('Itens rastreáveis'!$E$2:$E$201,$M109)=0,"Identificador não cadastrado",IF(COUNTIF('Itens rastreáveis'!$E$2:$E$201,$M109)&gt;1,"Identificador duplicado no cadastro","OK"))))</f>
        <v/>
      </c>
      <c r="Q109" s="16">
        <f>IF($A109="","",IF(COUNTIF($A$2:$A$501,$A109)=1,"OK","ID do evento duplicado"))</f>
        <v/>
      </c>
      <c r="R109" s="16">
        <f>IF($A109="","",IF(OR($M109="",$N109=""),"Não verificável",IF($G109="RECEBIMENTO",IF(COUNTIFS($M$2:$M$501,$M109,$G$2:$G$501,"RECEBIMENTO")&gt;1,"Recebimento duplicado",IF($K109="","OK","Recebimento com evento anterior")),IF(COUNTIFS($M$2:$M$501,$M109,$G$2:$G$501,"RECEBIMENTO",$N$2:$N$501,"&lt;"&amp;$N109)&gt;0,"OK","Entrada anterior não localizada"))))</f>
        <v/>
      </c>
      <c r="S109" s="16">
        <f>IF($A109="","",IF(IFERROR(VLOOKUP($G109,Listas!$A$2:$C$9,2,FALSE),"Sim")="Sim",IF($J109="","Pedido obrigatório","OK"),"OK"))</f>
        <v/>
      </c>
      <c r="T109" s="16">
        <f>IF($A109="","",IF($G109="RECEBIMENTO",IF($K109="","OK","Revisar evento anterior"),IF($K109="","Evento anterior ausente",IF(COUNTIF($A$2:$A$501,$K109)=0,"Evento anterior inexistente",IF(COUNTIF($A$2:$A$501,$K109)&gt;1,"Evento anterior ambíguo",IF($K109=$A109,"Autorreferência",IF(COUNTIFS($A$2:$A$501,$K109,$M$2:$M$501,$M109)=0,"Anterior de outro identificador",IF(INDEX($N$2:$N$501,MATCH($K109,$A$2:$A$501,0))&gt;=$N109,"Ordem cronológica inválida",IF(INDEX($A$2:$A$501,MATCH($K109,$A$2:$A$501,0))=LOOKUP(2,1/(($M$2:$M$501=$M109)*($N$2:$N$501&lt;$N109)),$A$2:$A$501),"OK","Salto na cadeia")))))))))</f>
        <v/>
      </c>
      <c r="U109" s="16">
        <f>IF($A109="","",IF(OR($M109="",$N109=""),"Não",IF(COUNTIFS($M$2:$M$501,$M109,$N$2:$N$501,"&gt;"&amp;$N109)=0,IF(COUNTIFS($M$2:$M$501,$M109,$N$2:$N$501,$N109)=1,"Sim","Conflito"),"Não")))</f>
        <v/>
      </c>
      <c r="V109" s="16">
        <f>IF($A109="","",IF(OR($M109="",$N109=""),"",IF(COUNTIFS($M$2:$M$501,$M109,$G$2:$G$501,"RETORNO RECEBIDO",$N$2:$N$501,"&lt;="&amp;$N109)&gt;0,"Retorno","Fluxo normal")))</f>
        <v/>
      </c>
      <c r="W109" s="16">
        <f>IF($A109="","",IF($O109&lt;&gt;"OK",$O109,IF($Q109&lt;&gt;"OK",$Q109,IF($P109&lt;&gt;"OK",$P109,IF($R109&lt;&gt;"OK",$R109,IF($S109&lt;&gt;"OK",$S109,IF($T109&lt;&gt;"OK",$T109,IF($U109="Conflito","Conflito de ordem","OK"))))))))</f>
        <v/>
      </c>
      <c r="X109" s="16">
        <f>IF($A109="","",IF($W109="OK","OK","Pendente"))</f>
        <v/>
      </c>
    </row>
    <row r="110">
      <c r="A110" s="14" t="n"/>
      <c r="B110" s="31" t="n"/>
      <c r="C110" s="14" t="n"/>
      <c r="D110" s="14" t="n"/>
      <c r="E110" s="14" t="n"/>
      <c r="F110" s="14" t="n"/>
      <c r="G110" s="14" t="n"/>
      <c r="H110" s="14" t="n"/>
      <c r="I110" s="14" t="n"/>
      <c r="J110" s="14" t="n"/>
      <c r="K110" s="14" t="n"/>
      <c r="L110" s="15" t="n"/>
      <c r="M110" s="16">
        <f>IF(COUNTA($D110:$F110)=0,"",IF(OR($D110="",$E110="",$F110=""),"",$D110&amp;"|"&amp;$E110&amp;"|"&amp;$F110))</f>
        <v/>
      </c>
      <c r="N110" s="32">
        <f>IF(OR($B110="",$C110=""),"",$B110+$C110/100000)</f>
        <v/>
      </c>
      <c r="O110" s="16">
        <f>IF(COUNTA($A110:$L110)=0,"",IF(OR($A110="",$B110="",$C110="",$D110="",$E110="",$F110="",$G110="",$H110="",$I110=""),"Campos obrigatórios ausentes","OK"))</f>
        <v/>
      </c>
      <c r="P110" s="16">
        <f>IF($A110="","",IF($M110="","Identificação incompleta",IF(COUNTIF('Itens rastreáveis'!$E$2:$E$201,$M110)=0,"Identificador não cadastrado",IF(COUNTIF('Itens rastreáveis'!$E$2:$E$201,$M110)&gt;1,"Identificador duplicado no cadastro","OK"))))</f>
        <v/>
      </c>
      <c r="Q110" s="16">
        <f>IF($A110="","",IF(COUNTIF($A$2:$A$501,$A110)=1,"OK","ID do evento duplicado"))</f>
        <v/>
      </c>
      <c r="R110" s="16">
        <f>IF($A110="","",IF(OR($M110="",$N110=""),"Não verificável",IF($G110="RECEBIMENTO",IF(COUNTIFS($M$2:$M$501,$M110,$G$2:$G$501,"RECEBIMENTO")&gt;1,"Recebimento duplicado",IF($K110="","OK","Recebimento com evento anterior")),IF(COUNTIFS($M$2:$M$501,$M110,$G$2:$G$501,"RECEBIMENTO",$N$2:$N$501,"&lt;"&amp;$N110)&gt;0,"OK","Entrada anterior não localizada"))))</f>
        <v/>
      </c>
      <c r="S110" s="16">
        <f>IF($A110="","",IF(IFERROR(VLOOKUP($G110,Listas!$A$2:$C$9,2,FALSE),"Sim")="Sim",IF($J110="","Pedido obrigatório","OK"),"OK"))</f>
        <v/>
      </c>
      <c r="T110" s="16">
        <f>IF($A110="","",IF($G110="RECEBIMENTO",IF($K110="","OK","Revisar evento anterior"),IF($K110="","Evento anterior ausente",IF(COUNTIF($A$2:$A$501,$K110)=0,"Evento anterior inexistente",IF(COUNTIF($A$2:$A$501,$K110)&gt;1,"Evento anterior ambíguo",IF($K110=$A110,"Autorreferência",IF(COUNTIFS($A$2:$A$501,$K110,$M$2:$M$501,$M110)=0,"Anterior de outro identificador",IF(INDEX($N$2:$N$501,MATCH($K110,$A$2:$A$501,0))&gt;=$N110,"Ordem cronológica inválida",IF(INDEX($A$2:$A$501,MATCH($K110,$A$2:$A$501,0))=LOOKUP(2,1/(($M$2:$M$501=$M110)*($N$2:$N$501&lt;$N110)),$A$2:$A$501),"OK","Salto na cadeia")))))))))</f>
        <v/>
      </c>
      <c r="U110" s="16">
        <f>IF($A110="","",IF(OR($M110="",$N110=""),"Não",IF(COUNTIFS($M$2:$M$501,$M110,$N$2:$N$501,"&gt;"&amp;$N110)=0,IF(COUNTIFS($M$2:$M$501,$M110,$N$2:$N$501,$N110)=1,"Sim","Conflito"),"Não")))</f>
        <v/>
      </c>
      <c r="V110" s="16">
        <f>IF($A110="","",IF(OR($M110="",$N110=""),"",IF(COUNTIFS($M$2:$M$501,$M110,$G$2:$G$501,"RETORNO RECEBIDO",$N$2:$N$501,"&lt;="&amp;$N110)&gt;0,"Retorno","Fluxo normal")))</f>
        <v/>
      </c>
      <c r="W110" s="16">
        <f>IF($A110="","",IF($O110&lt;&gt;"OK",$O110,IF($Q110&lt;&gt;"OK",$Q110,IF($P110&lt;&gt;"OK",$P110,IF($R110&lt;&gt;"OK",$R110,IF($S110&lt;&gt;"OK",$S110,IF($T110&lt;&gt;"OK",$T110,IF($U110="Conflito","Conflito de ordem","OK"))))))))</f>
        <v/>
      </c>
      <c r="X110" s="16">
        <f>IF($A110="","",IF($W110="OK","OK","Pendente"))</f>
        <v/>
      </c>
    </row>
    <row r="111">
      <c r="A111" s="14" t="n"/>
      <c r="B111" s="31" t="n"/>
      <c r="C111" s="14" t="n"/>
      <c r="D111" s="14" t="n"/>
      <c r="E111" s="14" t="n"/>
      <c r="F111" s="14" t="n"/>
      <c r="G111" s="14" t="n"/>
      <c r="H111" s="14" t="n"/>
      <c r="I111" s="14" t="n"/>
      <c r="J111" s="14" t="n"/>
      <c r="K111" s="14" t="n"/>
      <c r="L111" s="15" t="n"/>
      <c r="M111" s="16">
        <f>IF(COUNTA($D111:$F111)=0,"",IF(OR($D111="",$E111="",$F111=""),"",$D111&amp;"|"&amp;$E111&amp;"|"&amp;$F111))</f>
        <v/>
      </c>
      <c r="N111" s="32">
        <f>IF(OR($B111="",$C111=""),"",$B111+$C111/100000)</f>
        <v/>
      </c>
      <c r="O111" s="16">
        <f>IF(COUNTA($A111:$L111)=0,"",IF(OR($A111="",$B111="",$C111="",$D111="",$E111="",$F111="",$G111="",$H111="",$I111=""),"Campos obrigatórios ausentes","OK"))</f>
        <v/>
      </c>
      <c r="P111" s="16">
        <f>IF($A111="","",IF($M111="","Identificação incompleta",IF(COUNTIF('Itens rastreáveis'!$E$2:$E$201,$M111)=0,"Identificador não cadastrado",IF(COUNTIF('Itens rastreáveis'!$E$2:$E$201,$M111)&gt;1,"Identificador duplicado no cadastro","OK"))))</f>
        <v/>
      </c>
      <c r="Q111" s="16">
        <f>IF($A111="","",IF(COUNTIF($A$2:$A$501,$A111)=1,"OK","ID do evento duplicado"))</f>
        <v/>
      </c>
      <c r="R111" s="16">
        <f>IF($A111="","",IF(OR($M111="",$N111=""),"Não verificável",IF($G111="RECEBIMENTO",IF(COUNTIFS($M$2:$M$501,$M111,$G$2:$G$501,"RECEBIMENTO")&gt;1,"Recebimento duplicado",IF($K111="","OK","Recebimento com evento anterior")),IF(COUNTIFS($M$2:$M$501,$M111,$G$2:$G$501,"RECEBIMENTO",$N$2:$N$501,"&lt;"&amp;$N111)&gt;0,"OK","Entrada anterior não localizada"))))</f>
        <v/>
      </c>
      <c r="S111" s="16">
        <f>IF($A111="","",IF(IFERROR(VLOOKUP($G111,Listas!$A$2:$C$9,2,FALSE),"Sim")="Sim",IF($J111="","Pedido obrigatório","OK"),"OK"))</f>
        <v/>
      </c>
      <c r="T111" s="16">
        <f>IF($A111="","",IF($G111="RECEBIMENTO",IF($K111="","OK","Revisar evento anterior"),IF($K111="","Evento anterior ausente",IF(COUNTIF($A$2:$A$501,$K111)=0,"Evento anterior inexistente",IF(COUNTIF($A$2:$A$501,$K111)&gt;1,"Evento anterior ambíguo",IF($K111=$A111,"Autorreferência",IF(COUNTIFS($A$2:$A$501,$K111,$M$2:$M$501,$M111)=0,"Anterior de outro identificador",IF(INDEX($N$2:$N$501,MATCH($K111,$A$2:$A$501,0))&gt;=$N111,"Ordem cronológica inválida",IF(INDEX($A$2:$A$501,MATCH($K111,$A$2:$A$501,0))=LOOKUP(2,1/(($M$2:$M$501=$M111)*($N$2:$N$501&lt;$N111)),$A$2:$A$501),"OK","Salto na cadeia")))))))))</f>
        <v/>
      </c>
      <c r="U111" s="16">
        <f>IF($A111="","",IF(OR($M111="",$N111=""),"Não",IF(COUNTIFS($M$2:$M$501,$M111,$N$2:$N$501,"&gt;"&amp;$N111)=0,IF(COUNTIFS($M$2:$M$501,$M111,$N$2:$N$501,$N111)=1,"Sim","Conflito"),"Não")))</f>
        <v/>
      </c>
      <c r="V111" s="16">
        <f>IF($A111="","",IF(OR($M111="",$N111=""),"",IF(COUNTIFS($M$2:$M$501,$M111,$G$2:$G$501,"RETORNO RECEBIDO",$N$2:$N$501,"&lt;="&amp;$N111)&gt;0,"Retorno","Fluxo normal")))</f>
        <v/>
      </c>
      <c r="W111" s="16">
        <f>IF($A111="","",IF($O111&lt;&gt;"OK",$O111,IF($Q111&lt;&gt;"OK",$Q111,IF($P111&lt;&gt;"OK",$P111,IF($R111&lt;&gt;"OK",$R111,IF($S111&lt;&gt;"OK",$S111,IF($T111&lt;&gt;"OK",$T111,IF($U111="Conflito","Conflito de ordem","OK"))))))))</f>
        <v/>
      </c>
      <c r="X111" s="16">
        <f>IF($A111="","",IF($W111="OK","OK","Pendente"))</f>
        <v/>
      </c>
    </row>
    <row r="112">
      <c r="A112" s="14" t="n"/>
      <c r="B112" s="31" t="n"/>
      <c r="C112" s="14" t="n"/>
      <c r="D112" s="14" t="n"/>
      <c r="E112" s="14" t="n"/>
      <c r="F112" s="14" t="n"/>
      <c r="G112" s="14" t="n"/>
      <c r="H112" s="14" t="n"/>
      <c r="I112" s="14" t="n"/>
      <c r="J112" s="14" t="n"/>
      <c r="K112" s="14" t="n"/>
      <c r="L112" s="15" t="n"/>
      <c r="M112" s="16">
        <f>IF(COUNTA($D112:$F112)=0,"",IF(OR($D112="",$E112="",$F112=""),"",$D112&amp;"|"&amp;$E112&amp;"|"&amp;$F112))</f>
        <v/>
      </c>
      <c r="N112" s="32">
        <f>IF(OR($B112="",$C112=""),"",$B112+$C112/100000)</f>
        <v/>
      </c>
      <c r="O112" s="16">
        <f>IF(COUNTA($A112:$L112)=0,"",IF(OR($A112="",$B112="",$C112="",$D112="",$E112="",$F112="",$G112="",$H112="",$I112=""),"Campos obrigatórios ausentes","OK"))</f>
        <v/>
      </c>
      <c r="P112" s="16">
        <f>IF($A112="","",IF($M112="","Identificação incompleta",IF(COUNTIF('Itens rastreáveis'!$E$2:$E$201,$M112)=0,"Identificador não cadastrado",IF(COUNTIF('Itens rastreáveis'!$E$2:$E$201,$M112)&gt;1,"Identificador duplicado no cadastro","OK"))))</f>
        <v/>
      </c>
      <c r="Q112" s="16">
        <f>IF($A112="","",IF(COUNTIF($A$2:$A$501,$A112)=1,"OK","ID do evento duplicado"))</f>
        <v/>
      </c>
      <c r="R112" s="16">
        <f>IF($A112="","",IF(OR($M112="",$N112=""),"Não verificável",IF($G112="RECEBIMENTO",IF(COUNTIFS($M$2:$M$501,$M112,$G$2:$G$501,"RECEBIMENTO")&gt;1,"Recebimento duplicado",IF($K112="","OK","Recebimento com evento anterior")),IF(COUNTIFS($M$2:$M$501,$M112,$G$2:$G$501,"RECEBIMENTO",$N$2:$N$501,"&lt;"&amp;$N112)&gt;0,"OK","Entrada anterior não localizada"))))</f>
        <v/>
      </c>
      <c r="S112" s="16">
        <f>IF($A112="","",IF(IFERROR(VLOOKUP($G112,Listas!$A$2:$C$9,2,FALSE),"Sim")="Sim",IF($J112="","Pedido obrigatório","OK"),"OK"))</f>
        <v/>
      </c>
      <c r="T112" s="16">
        <f>IF($A112="","",IF($G112="RECEBIMENTO",IF($K112="","OK","Revisar evento anterior"),IF($K112="","Evento anterior ausente",IF(COUNTIF($A$2:$A$501,$K112)=0,"Evento anterior inexistente",IF(COUNTIF($A$2:$A$501,$K112)&gt;1,"Evento anterior ambíguo",IF($K112=$A112,"Autorreferência",IF(COUNTIFS($A$2:$A$501,$K112,$M$2:$M$501,$M112)=0,"Anterior de outro identificador",IF(INDEX($N$2:$N$501,MATCH($K112,$A$2:$A$501,0))&gt;=$N112,"Ordem cronológica inválida",IF(INDEX($A$2:$A$501,MATCH($K112,$A$2:$A$501,0))=LOOKUP(2,1/(($M$2:$M$501=$M112)*($N$2:$N$501&lt;$N112)),$A$2:$A$501),"OK","Salto na cadeia")))))))))</f>
        <v/>
      </c>
      <c r="U112" s="16">
        <f>IF($A112="","",IF(OR($M112="",$N112=""),"Não",IF(COUNTIFS($M$2:$M$501,$M112,$N$2:$N$501,"&gt;"&amp;$N112)=0,IF(COUNTIFS($M$2:$M$501,$M112,$N$2:$N$501,$N112)=1,"Sim","Conflito"),"Não")))</f>
        <v/>
      </c>
      <c r="V112" s="16">
        <f>IF($A112="","",IF(OR($M112="",$N112=""),"",IF(COUNTIFS($M$2:$M$501,$M112,$G$2:$G$501,"RETORNO RECEBIDO",$N$2:$N$501,"&lt;="&amp;$N112)&gt;0,"Retorno","Fluxo normal")))</f>
        <v/>
      </c>
      <c r="W112" s="16">
        <f>IF($A112="","",IF($O112&lt;&gt;"OK",$O112,IF($Q112&lt;&gt;"OK",$Q112,IF($P112&lt;&gt;"OK",$P112,IF($R112&lt;&gt;"OK",$R112,IF($S112&lt;&gt;"OK",$S112,IF($T112&lt;&gt;"OK",$T112,IF($U112="Conflito","Conflito de ordem","OK"))))))))</f>
        <v/>
      </c>
      <c r="X112" s="16">
        <f>IF($A112="","",IF($W112="OK","OK","Pendente"))</f>
        <v/>
      </c>
    </row>
    <row r="113">
      <c r="A113" s="14" t="n"/>
      <c r="B113" s="31" t="n"/>
      <c r="C113" s="14" t="n"/>
      <c r="D113" s="14" t="n"/>
      <c r="E113" s="14" t="n"/>
      <c r="F113" s="14" t="n"/>
      <c r="G113" s="14" t="n"/>
      <c r="H113" s="14" t="n"/>
      <c r="I113" s="14" t="n"/>
      <c r="J113" s="14" t="n"/>
      <c r="K113" s="14" t="n"/>
      <c r="L113" s="15" t="n"/>
      <c r="M113" s="16">
        <f>IF(COUNTA($D113:$F113)=0,"",IF(OR($D113="",$E113="",$F113=""),"",$D113&amp;"|"&amp;$E113&amp;"|"&amp;$F113))</f>
        <v/>
      </c>
      <c r="N113" s="32">
        <f>IF(OR($B113="",$C113=""),"",$B113+$C113/100000)</f>
        <v/>
      </c>
      <c r="O113" s="16">
        <f>IF(COUNTA($A113:$L113)=0,"",IF(OR($A113="",$B113="",$C113="",$D113="",$E113="",$F113="",$G113="",$H113="",$I113=""),"Campos obrigatórios ausentes","OK"))</f>
        <v/>
      </c>
      <c r="P113" s="16">
        <f>IF($A113="","",IF($M113="","Identificação incompleta",IF(COUNTIF('Itens rastreáveis'!$E$2:$E$201,$M113)=0,"Identificador não cadastrado",IF(COUNTIF('Itens rastreáveis'!$E$2:$E$201,$M113)&gt;1,"Identificador duplicado no cadastro","OK"))))</f>
        <v/>
      </c>
      <c r="Q113" s="16">
        <f>IF($A113="","",IF(COUNTIF($A$2:$A$501,$A113)=1,"OK","ID do evento duplicado"))</f>
        <v/>
      </c>
      <c r="R113" s="16">
        <f>IF($A113="","",IF(OR($M113="",$N113=""),"Não verificável",IF($G113="RECEBIMENTO",IF(COUNTIFS($M$2:$M$501,$M113,$G$2:$G$501,"RECEBIMENTO")&gt;1,"Recebimento duplicado",IF($K113="","OK","Recebimento com evento anterior")),IF(COUNTIFS($M$2:$M$501,$M113,$G$2:$G$501,"RECEBIMENTO",$N$2:$N$501,"&lt;"&amp;$N113)&gt;0,"OK","Entrada anterior não localizada"))))</f>
        <v/>
      </c>
      <c r="S113" s="16">
        <f>IF($A113="","",IF(IFERROR(VLOOKUP($G113,Listas!$A$2:$C$9,2,FALSE),"Sim")="Sim",IF($J113="","Pedido obrigatório","OK"),"OK"))</f>
        <v/>
      </c>
      <c r="T113" s="16">
        <f>IF($A113="","",IF($G113="RECEBIMENTO",IF($K113="","OK","Revisar evento anterior"),IF($K113="","Evento anterior ausente",IF(COUNTIF($A$2:$A$501,$K113)=0,"Evento anterior inexistente",IF(COUNTIF($A$2:$A$501,$K113)&gt;1,"Evento anterior ambíguo",IF($K113=$A113,"Autorreferência",IF(COUNTIFS($A$2:$A$501,$K113,$M$2:$M$501,$M113)=0,"Anterior de outro identificador",IF(INDEX($N$2:$N$501,MATCH($K113,$A$2:$A$501,0))&gt;=$N113,"Ordem cronológica inválida",IF(INDEX($A$2:$A$501,MATCH($K113,$A$2:$A$501,0))=LOOKUP(2,1/(($M$2:$M$501=$M113)*($N$2:$N$501&lt;$N113)),$A$2:$A$501),"OK","Salto na cadeia")))))))))</f>
        <v/>
      </c>
      <c r="U113" s="16">
        <f>IF($A113="","",IF(OR($M113="",$N113=""),"Não",IF(COUNTIFS($M$2:$M$501,$M113,$N$2:$N$501,"&gt;"&amp;$N113)=0,IF(COUNTIFS($M$2:$M$501,$M113,$N$2:$N$501,$N113)=1,"Sim","Conflito"),"Não")))</f>
        <v/>
      </c>
      <c r="V113" s="16">
        <f>IF($A113="","",IF(OR($M113="",$N113=""),"",IF(COUNTIFS($M$2:$M$501,$M113,$G$2:$G$501,"RETORNO RECEBIDO",$N$2:$N$501,"&lt;="&amp;$N113)&gt;0,"Retorno","Fluxo normal")))</f>
        <v/>
      </c>
      <c r="W113" s="16">
        <f>IF($A113="","",IF($O113&lt;&gt;"OK",$O113,IF($Q113&lt;&gt;"OK",$Q113,IF($P113&lt;&gt;"OK",$P113,IF($R113&lt;&gt;"OK",$R113,IF($S113&lt;&gt;"OK",$S113,IF($T113&lt;&gt;"OK",$T113,IF($U113="Conflito","Conflito de ordem","OK"))))))))</f>
        <v/>
      </c>
      <c r="X113" s="16">
        <f>IF($A113="","",IF($W113="OK","OK","Pendente"))</f>
        <v/>
      </c>
    </row>
    <row r="114">
      <c r="A114" s="14" t="n"/>
      <c r="B114" s="31" t="n"/>
      <c r="C114" s="14" t="n"/>
      <c r="D114" s="14" t="n"/>
      <c r="E114" s="14" t="n"/>
      <c r="F114" s="14" t="n"/>
      <c r="G114" s="14" t="n"/>
      <c r="H114" s="14" t="n"/>
      <c r="I114" s="14" t="n"/>
      <c r="J114" s="14" t="n"/>
      <c r="K114" s="14" t="n"/>
      <c r="L114" s="15" t="n"/>
      <c r="M114" s="16">
        <f>IF(COUNTA($D114:$F114)=0,"",IF(OR($D114="",$E114="",$F114=""),"",$D114&amp;"|"&amp;$E114&amp;"|"&amp;$F114))</f>
        <v/>
      </c>
      <c r="N114" s="32">
        <f>IF(OR($B114="",$C114=""),"",$B114+$C114/100000)</f>
        <v/>
      </c>
      <c r="O114" s="16">
        <f>IF(COUNTA($A114:$L114)=0,"",IF(OR($A114="",$B114="",$C114="",$D114="",$E114="",$F114="",$G114="",$H114="",$I114=""),"Campos obrigatórios ausentes","OK"))</f>
        <v/>
      </c>
      <c r="P114" s="16">
        <f>IF($A114="","",IF($M114="","Identificação incompleta",IF(COUNTIF('Itens rastreáveis'!$E$2:$E$201,$M114)=0,"Identificador não cadastrado",IF(COUNTIF('Itens rastreáveis'!$E$2:$E$201,$M114)&gt;1,"Identificador duplicado no cadastro","OK"))))</f>
        <v/>
      </c>
      <c r="Q114" s="16">
        <f>IF($A114="","",IF(COUNTIF($A$2:$A$501,$A114)=1,"OK","ID do evento duplicado"))</f>
        <v/>
      </c>
      <c r="R114" s="16">
        <f>IF($A114="","",IF(OR($M114="",$N114=""),"Não verificável",IF($G114="RECEBIMENTO",IF(COUNTIFS($M$2:$M$501,$M114,$G$2:$G$501,"RECEBIMENTO")&gt;1,"Recebimento duplicado",IF($K114="","OK","Recebimento com evento anterior")),IF(COUNTIFS($M$2:$M$501,$M114,$G$2:$G$501,"RECEBIMENTO",$N$2:$N$501,"&lt;"&amp;$N114)&gt;0,"OK","Entrada anterior não localizada"))))</f>
        <v/>
      </c>
      <c r="S114" s="16">
        <f>IF($A114="","",IF(IFERROR(VLOOKUP($G114,Listas!$A$2:$C$9,2,FALSE),"Sim")="Sim",IF($J114="","Pedido obrigatório","OK"),"OK"))</f>
        <v/>
      </c>
      <c r="T114" s="16">
        <f>IF($A114="","",IF($G114="RECEBIMENTO",IF($K114="","OK","Revisar evento anterior"),IF($K114="","Evento anterior ausente",IF(COUNTIF($A$2:$A$501,$K114)=0,"Evento anterior inexistente",IF(COUNTIF($A$2:$A$501,$K114)&gt;1,"Evento anterior ambíguo",IF($K114=$A114,"Autorreferência",IF(COUNTIFS($A$2:$A$501,$K114,$M$2:$M$501,$M114)=0,"Anterior de outro identificador",IF(INDEX($N$2:$N$501,MATCH($K114,$A$2:$A$501,0))&gt;=$N114,"Ordem cronológica inválida",IF(INDEX($A$2:$A$501,MATCH($K114,$A$2:$A$501,0))=LOOKUP(2,1/(($M$2:$M$501=$M114)*($N$2:$N$501&lt;$N114)),$A$2:$A$501),"OK","Salto na cadeia")))))))))</f>
        <v/>
      </c>
      <c r="U114" s="16">
        <f>IF($A114="","",IF(OR($M114="",$N114=""),"Não",IF(COUNTIFS($M$2:$M$501,$M114,$N$2:$N$501,"&gt;"&amp;$N114)=0,IF(COUNTIFS($M$2:$M$501,$M114,$N$2:$N$501,$N114)=1,"Sim","Conflito"),"Não")))</f>
        <v/>
      </c>
      <c r="V114" s="16">
        <f>IF($A114="","",IF(OR($M114="",$N114=""),"",IF(COUNTIFS($M$2:$M$501,$M114,$G$2:$G$501,"RETORNO RECEBIDO",$N$2:$N$501,"&lt;="&amp;$N114)&gt;0,"Retorno","Fluxo normal")))</f>
        <v/>
      </c>
      <c r="W114" s="16">
        <f>IF($A114="","",IF($O114&lt;&gt;"OK",$O114,IF($Q114&lt;&gt;"OK",$Q114,IF($P114&lt;&gt;"OK",$P114,IF($R114&lt;&gt;"OK",$R114,IF($S114&lt;&gt;"OK",$S114,IF($T114&lt;&gt;"OK",$T114,IF($U114="Conflito","Conflito de ordem","OK"))))))))</f>
        <v/>
      </c>
      <c r="X114" s="16">
        <f>IF($A114="","",IF($W114="OK","OK","Pendente"))</f>
        <v/>
      </c>
    </row>
    <row r="115">
      <c r="A115" s="14" t="n"/>
      <c r="B115" s="31" t="n"/>
      <c r="C115" s="14" t="n"/>
      <c r="D115" s="14" t="n"/>
      <c r="E115" s="14" t="n"/>
      <c r="F115" s="14" t="n"/>
      <c r="G115" s="14" t="n"/>
      <c r="H115" s="14" t="n"/>
      <c r="I115" s="14" t="n"/>
      <c r="J115" s="14" t="n"/>
      <c r="K115" s="14" t="n"/>
      <c r="L115" s="15" t="n"/>
      <c r="M115" s="16">
        <f>IF(COUNTA($D115:$F115)=0,"",IF(OR($D115="",$E115="",$F115=""),"",$D115&amp;"|"&amp;$E115&amp;"|"&amp;$F115))</f>
        <v/>
      </c>
      <c r="N115" s="32">
        <f>IF(OR($B115="",$C115=""),"",$B115+$C115/100000)</f>
        <v/>
      </c>
      <c r="O115" s="16">
        <f>IF(COUNTA($A115:$L115)=0,"",IF(OR($A115="",$B115="",$C115="",$D115="",$E115="",$F115="",$G115="",$H115="",$I115=""),"Campos obrigatórios ausentes","OK"))</f>
        <v/>
      </c>
      <c r="P115" s="16">
        <f>IF($A115="","",IF($M115="","Identificação incompleta",IF(COUNTIF('Itens rastreáveis'!$E$2:$E$201,$M115)=0,"Identificador não cadastrado",IF(COUNTIF('Itens rastreáveis'!$E$2:$E$201,$M115)&gt;1,"Identificador duplicado no cadastro","OK"))))</f>
        <v/>
      </c>
      <c r="Q115" s="16">
        <f>IF($A115="","",IF(COUNTIF($A$2:$A$501,$A115)=1,"OK","ID do evento duplicado"))</f>
        <v/>
      </c>
      <c r="R115" s="16">
        <f>IF($A115="","",IF(OR($M115="",$N115=""),"Não verificável",IF($G115="RECEBIMENTO",IF(COUNTIFS($M$2:$M$501,$M115,$G$2:$G$501,"RECEBIMENTO")&gt;1,"Recebimento duplicado",IF($K115="","OK","Recebimento com evento anterior")),IF(COUNTIFS($M$2:$M$501,$M115,$G$2:$G$501,"RECEBIMENTO",$N$2:$N$501,"&lt;"&amp;$N115)&gt;0,"OK","Entrada anterior não localizada"))))</f>
        <v/>
      </c>
      <c r="S115" s="16">
        <f>IF($A115="","",IF(IFERROR(VLOOKUP($G115,Listas!$A$2:$C$9,2,FALSE),"Sim")="Sim",IF($J115="","Pedido obrigatório","OK"),"OK"))</f>
        <v/>
      </c>
      <c r="T115" s="16">
        <f>IF($A115="","",IF($G115="RECEBIMENTO",IF($K115="","OK","Revisar evento anterior"),IF($K115="","Evento anterior ausente",IF(COUNTIF($A$2:$A$501,$K115)=0,"Evento anterior inexistente",IF(COUNTIF($A$2:$A$501,$K115)&gt;1,"Evento anterior ambíguo",IF($K115=$A115,"Autorreferência",IF(COUNTIFS($A$2:$A$501,$K115,$M$2:$M$501,$M115)=0,"Anterior de outro identificador",IF(INDEX($N$2:$N$501,MATCH($K115,$A$2:$A$501,0))&gt;=$N115,"Ordem cronológica inválida",IF(INDEX($A$2:$A$501,MATCH($K115,$A$2:$A$501,0))=LOOKUP(2,1/(($M$2:$M$501=$M115)*($N$2:$N$501&lt;$N115)),$A$2:$A$501),"OK","Salto na cadeia")))))))))</f>
        <v/>
      </c>
      <c r="U115" s="16">
        <f>IF($A115="","",IF(OR($M115="",$N115=""),"Não",IF(COUNTIFS($M$2:$M$501,$M115,$N$2:$N$501,"&gt;"&amp;$N115)=0,IF(COUNTIFS($M$2:$M$501,$M115,$N$2:$N$501,$N115)=1,"Sim","Conflito"),"Não")))</f>
        <v/>
      </c>
      <c r="V115" s="16">
        <f>IF($A115="","",IF(OR($M115="",$N115=""),"",IF(COUNTIFS($M$2:$M$501,$M115,$G$2:$G$501,"RETORNO RECEBIDO",$N$2:$N$501,"&lt;="&amp;$N115)&gt;0,"Retorno","Fluxo normal")))</f>
        <v/>
      </c>
      <c r="W115" s="16">
        <f>IF($A115="","",IF($O115&lt;&gt;"OK",$O115,IF($Q115&lt;&gt;"OK",$Q115,IF($P115&lt;&gt;"OK",$P115,IF($R115&lt;&gt;"OK",$R115,IF($S115&lt;&gt;"OK",$S115,IF($T115&lt;&gt;"OK",$T115,IF($U115="Conflito","Conflito de ordem","OK"))))))))</f>
        <v/>
      </c>
      <c r="X115" s="16">
        <f>IF($A115="","",IF($W115="OK","OK","Pendente"))</f>
        <v/>
      </c>
    </row>
    <row r="116">
      <c r="A116" s="14" t="n"/>
      <c r="B116" s="31" t="n"/>
      <c r="C116" s="14" t="n"/>
      <c r="D116" s="14" t="n"/>
      <c r="E116" s="14" t="n"/>
      <c r="F116" s="14" t="n"/>
      <c r="G116" s="14" t="n"/>
      <c r="H116" s="14" t="n"/>
      <c r="I116" s="14" t="n"/>
      <c r="J116" s="14" t="n"/>
      <c r="K116" s="14" t="n"/>
      <c r="L116" s="15" t="n"/>
      <c r="M116" s="16">
        <f>IF(COUNTA($D116:$F116)=0,"",IF(OR($D116="",$E116="",$F116=""),"",$D116&amp;"|"&amp;$E116&amp;"|"&amp;$F116))</f>
        <v/>
      </c>
      <c r="N116" s="32">
        <f>IF(OR($B116="",$C116=""),"",$B116+$C116/100000)</f>
        <v/>
      </c>
      <c r="O116" s="16">
        <f>IF(COUNTA($A116:$L116)=0,"",IF(OR($A116="",$B116="",$C116="",$D116="",$E116="",$F116="",$G116="",$H116="",$I116=""),"Campos obrigatórios ausentes","OK"))</f>
        <v/>
      </c>
      <c r="P116" s="16">
        <f>IF($A116="","",IF($M116="","Identificação incompleta",IF(COUNTIF('Itens rastreáveis'!$E$2:$E$201,$M116)=0,"Identificador não cadastrado",IF(COUNTIF('Itens rastreáveis'!$E$2:$E$201,$M116)&gt;1,"Identificador duplicado no cadastro","OK"))))</f>
        <v/>
      </c>
      <c r="Q116" s="16">
        <f>IF($A116="","",IF(COUNTIF($A$2:$A$501,$A116)=1,"OK","ID do evento duplicado"))</f>
        <v/>
      </c>
      <c r="R116" s="16">
        <f>IF($A116="","",IF(OR($M116="",$N116=""),"Não verificável",IF($G116="RECEBIMENTO",IF(COUNTIFS($M$2:$M$501,$M116,$G$2:$G$501,"RECEBIMENTO")&gt;1,"Recebimento duplicado",IF($K116="","OK","Recebimento com evento anterior")),IF(COUNTIFS($M$2:$M$501,$M116,$G$2:$G$501,"RECEBIMENTO",$N$2:$N$501,"&lt;"&amp;$N116)&gt;0,"OK","Entrada anterior não localizada"))))</f>
        <v/>
      </c>
      <c r="S116" s="16">
        <f>IF($A116="","",IF(IFERROR(VLOOKUP($G116,Listas!$A$2:$C$9,2,FALSE),"Sim")="Sim",IF($J116="","Pedido obrigatório","OK"),"OK"))</f>
        <v/>
      </c>
      <c r="T116" s="16">
        <f>IF($A116="","",IF($G116="RECEBIMENTO",IF($K116="","OK","Revisar evento anterior"),IF($K116="","Evento anterior ausente",IF(COUNTIF($A$2:$A$501,$K116)=0,"Evento anterior inexistente",IF(COUNTIF($A$2:$A$501,$K116)&gt;1,"Evento anterior ambíguo",IF($K116=$A116,"Autorreferência",IF(COUNTIFS($A$2:$A$501,$K116,$M$2:$M$501,$M116)=0,"Anterior de outro identificador",IF(INDEX($N$2:$N$501,MATCH($K116,$A$2:$A$501,0))&gt;=$N116,"Ordem cronológica inválida",IF(INDEX($A$2:$A$501,MATCH($K116,$A$2:$A$501,0))=LOOKUP(2,1/(($M$2:$M$501=$M116)*($N$2:$N$501&lt;$N116)),$A$2:$A$501),"OK","Salto na cadeia")))))))))</f>
        <v/>
      </c>
      <c r="U116" s="16">
        <f>IF($A116="","",IF(OR($M116="",$N116=""),"Não",IF(COUNTIFS($M$2:$M$501,$M116,$N$2:$N$501,"&gt;"&amp;$N116)=0,IF(COUNTIFS($M$2:$M$501,$M116,$N$2:$N$501,$N116)=1,"Sim","Conflito"),"Não")))</f>
        <v/>
      </c>
      <c r="V116" s="16">
        <f>IF($A116="","",IF(OR($M116="",$N116=""),"",IF(COUNTIFS($M$2:$M$501,$M116,$G$2:$G$501,"RETORNO RECEBIDO",$N$2:$N$501,"&lt;="&amp;$N116)&gt;0,"Retorno","Fluxo normal")))</f>
        <v/>
      </c>
      <c r="W116" s="16">
        <f>IF($A116="","",IF($O116&lt;&gt;"OK",$O116,IF($Q116&lt;&gt;"OK",$Q116,IF($P116&lt;&gt;"OK",$P116,IF($R116&lt;&gt;"OK",$R116,IF($S116&lt;&gt;"OK",$S116,IF($T116&lt;&gt;"OK",$T116,IF($U116="Conflito","Conflito de ordem","OK"))))))))</f>
        <v/>
      </c>
      <c r="X116" s="16">
        <f>IF($A116="","",IF($W116="OK","OK","Pendente"))</f>
        <v/>
      </c>
    </row>
    <row r="117">
      <c r="A117" s="14" t="n"/>
      <c r="B117" s="31" t="n"/>
      <c r="C117" s="14" t="n"/>
      <c r="D117" s="14" t="n"/>
      <c r="E117" s="14" t="n"/>
      <c r="F117" s="14" t="n"/>
      <c r="G117" s="14" t="n"/>
      <c r="H117" s="14" t="n"/>
      <c r="I117" s="14" t="n"/>
      <c r="J117" s="14" t="n"/>
      <c r="K117" s="14" t="n"/>
      <c r="L117" s="15" t="n"/>
      <c r="M117" s="16">
        <f>IF(COUNTA($D117:$F117)=0,"",IF(OR($D117="",$E117="",$F117=""),"",$D117&amp;"|"&amp;$E117&amp;"|"&amp;$F117))</f>
        <v/>
      </c>
      <c r="N117" s="32">
        <f>IF(OR($B117="",$C117=""),"",$B117+$C117/100000)</f>
        <v/>
      </c>
      <c r="O117" s="16">
        <f>IF(COUNTA($A117:$L117)=0,"",IF(OR($A117="",$B117="",$C117="",$D117="",$E117="",$F117="",$G117="",$H117="",$I117=""),"Campos obrigatórios ausentes","OK"))</f>
        <v/>
      </c>
      <c r="P117" s="16">
        <f>IF($A117="","",IF($M117="","Identificação incompleta",IF(COUNTIF('Itens rastreáveis'!$E$2:$E$201,$M117)=0,"Identificador não cadastrado",IF(COUNTIF('Itens rastreáveis'!$E$2:$E$201,$M117)&gt;1,"Identificador duplicado no cadastro","OK"))))</f>
        <v/>
      </c>
      <c r="Q117" s="16">
        <f>IF($A117="","",IF(COUNTIF($A$2:$A$501,$A117)=1,"OK","ID do evento duplicado"))</f>
        <v/>
      </c>
      <c r="R117" s="16">
        <f>IF($A117="","",IF(OR($M117="",$N117=""),"Não verificável",IF($G117="RECEBIMENTO",IF(COUNTIFS($M$2:$M$501,$M117,$G$2:$G$501,"RECEBIMENTO")&gt;1,"Recebimento duplicado",IF($K117="","OK","Recebimento com evento anterior")),IF(COUNTIFS($M$2:$M$501,$M117,$G$2:$G$501,"RECEBIMENTO",$N$2:$N$501,"&lt;"&amp;$N117)&gt;0,"OK","Entrada anterior não localizada"))))</f>
        <v/>
      </c>
      <c r="S117" s="16">
        <f>IF($A117="","",IF(IFERROR(VLOOKUP($G117,Listas!$A$2:$C$9,2,FALSE),"Sim")="Sim",IF($J117="","Pedido obrigatório","OK"),"OK"))</f>
        <v/>
      </c>
      <c r="T117" s="16">
        <f>IF($A117="","",IF($G117="RECEBIMENTO",IF($K117="","OK","Revisar evento anterior"),IF($K117="","Evento anterior ausente",IF(COUNTIF($A$2:$A$501,$K117)=0,"Evento anterior inexistente",IF(COUNTIF($A$2:$A$501,$K117)&gt;1,"Evento anterior ambíguo",IF($K117=$A117,"Autorreferência",IF(COUNTIFS($A$2:$A$501,$K117,$M$2:$M$501,$M117)=0,"Anterior de outro identificador",IF(INDEX($N$2:$N$501,MATCH($K117,$A$2:$A$501,0))&gt;=$N117,"Ordem cronológica inválida",IF(INDEX($A$2:$A$501,MATCH($K117,$A$2:$A$501,0))=LOOKUP(2,1/(($M$2:$M$501=$M117)*($N$2:$N$501&lt;$N117)),$A$2:$A$501),"OK","Salto na cadeia")))))))))</f>
        <v/>
      </c>
      <c r="U117" s="16">
        <f>IF($A117="","",IF(OR($M117="",$N117=""),"Não",IF(COUNTIFS($M$2:$M$501,$M117,$N$2:$N$501,"&gt;"&amp;$N117)=0,IF(COUNTIFS($M$2:$M$501,$M117,$N$2:$N$501,$N117)=1,"Sim","Conflito"),"Não")))</f>
        <v/>
      </c>
      <c r="V117" s="16">
        <f>IF($A117="","",IF(OR($M117="",$N117=""),"",IF(COUNTIFS($M$2:$M$501,$M117,$G$2:$G$501,"RETORNO RECEBIDO",$N$2:$N$501,"&lt;="&amp;$N117)&gt;0,"Retorno","Fluxo normal")))</f>
        <v/>
      </c>
      <c r="W117" s="16">
        <f>IF($A117="","",IF($O117&lt;&gt;"OK",$O117,IF($Q117&lt;&gt;"OK",$Q117,IF($P117&lt;&gt;"OK",$P117,IF($R117&lt;&gt;"OK",$R117,IF($S117&lt;&gt;"OK",$S117,IF($T117&lt;&gt;"OK",$T117,IF($U117="Conflito","Conflito de ordem","OK"))))))))</f>
        <v/>
      </c>
      <c r="X117" s="16">
        <f>IF($A117="","",IF($W117="OK","OK","Pendente"))</f>
        <v/>
      </c>
    </row>
    <row r="118">
      <c r="A118" s="14" t="n"/>
      <c r="B118" s="31" t="n"/>
      <c r="C118" s="14" t="n"/>
      <c r="D118" s="14" t="n"/>
      <c r="E118" s="14" t="n"/>
      <c r="F118" s="14" t="n"/>
      <c r="G118" s="14" t="n"/>
      <c r="H118" s="14" t="n"/>
      <c r="I118" s="14" t="n"/>
      <c r="J118" s="14" t="n"/>
      <c r="K118" s="14" t="n"/>
      <c r="L118" s="15" t="n"/>
      <c r="M118" s="16">
        <f>IF(COUNTA($D118:$F118)=0,"",IF(OR($D118="",$E118="",$F118=""),"",$D118&amp;"|"&amp;$E118&amp;"|"&amp;$F118))</f>
        <v/>
      </c>
      <c r="N118" s="32">
        <f>IF(OR($B118="",$C118=""),"",$B118+$C118/100000)</f>
        <v/>
      </c>
      <c r="O118" s="16">
        <f>IF(COUNTA($A118:$L118)=0,"",IF(OR($A118="",$B118="",$C118="",$D118="",$E118="",$F118="",$G118="",$H118="",$I118=""),"Campos obrigatórios ausentes","OK"))</f>
        <v/>
      </c>
      <c r="P118" s="16">
        <f>IF($A118="","",IF($M118="","Identificação incompleta",IF(COUNTIF('Itens rastreáveis'!$E$2:$E$201,$M118)=0,"Identificador não cadastrado",IF(COUNTIF('Itens rastreáveis'!$E$2:$E$201,$M118)&gt;1,"Identificador duplicado no cadastro","OK"))))</f>
        <v/>
      </c>
      <c r="Q118" s="16">
        <f>IF($A118="","",IF(COUNTIF($A$2:$A$501,$A118)=1,"OK","ID do evento duplicado"))</f>
        <v/>
      </c>
      <c r="R118" s="16">
        <f>IF($A118="","",IF(OR($M118="",$N118=""),"Não verificável",IF($G118="RECEBIMENTO",IF(COUNTIFS($M$2:$M$501,$M118,$G$2:$G$501,"RECEBIMENTO")&gt;1,"Recebimento duplicado",IF($K118="","OK","Recebimento com evento anterior")),IF(COUNTIFS($M$2:$M$501,$M118,$G$2:$G$501,"RECEBIMENTO",$N$2:$N$501,"&lt;"&amp;$N118)&gt;0,"OK","Entrada anterior não localizada"))))</f>
        <v/>
      </c>
      <c r="S118" s="16">
        <f>IF($A118="","",IF(IFERROR(VLOOKUP($G118,Listas!$A$2:$C$9,2,FALSE),"Sim")="Sim",IF($J118="","Pedido obrigatório","OK"),"OK"))</f>
        <v/>
      </c>
      <c r="T118" s="16">
        <f>IF($A118="","",IF($G118="RECEBIMENTO",IF($K118="","OK","Revisar evento anterior"),IF($K118="","Evento anterior ausente",IF(COUNTIF($A$2:$A$501,$K118)=0,"Evento anterior inexistente",IF(COUNTIF($A$2:$A$501,$K118)&gt;1,"Evento anterior ambíguo",IF($K118=$A118,"Autorreferência",IF(COUNTIFS($A$2:$A$501,$K118,$M$2:$M$501,$M118)=0,"Anterior de outro identificador",IF(INDEX($N$2:$N$501,MATCH($K118,$A$2:$A$501,0))&gt;=$N118,"Ordem cronológica inválida",IF(INDEX($A$2:$A$501,MATCH($K118,$A$2:$A$501,0))=LOOKUP(2,1/(($M$2:$M$501=$M118)*($N$2:$N$501&lt;$N118)),$A$2:$A$501),"OK","Salto na cadeia")))))))))</f>
        <v/>
      </c>
      <c r="U118" s="16">
        <f>IF($A118="","",IF(OR($M118="",$N118=""),"Não",IF(COUNTIFS($M$2:$M$501,$M118,$N$2:$N$501,"&gt;"&amp;$N118)=0,IF(COUNTIFS($M$2:$M$501,$M118,$N$2:$N$501,$N118)=1,"Sim","Conflito"),"Não")))</f>
        <v/>
      </c>
      <c r="V118" s="16">
        <f>IF($A118="","",IF(OR($M118="",$N118=""),"",IF(COUNTIFS($M$2:$M$501,$M118,$G$2:$G$501,"RETORNO RECEBIDO",$N$2:$N$501,"&lt;="&amp;$N118)&gt;0,"Retorno","Fluxo normal")))</f>
        <v/>
      </c>
      <c r="W118" s="16">
        <f>IF($A118="","",IF($O118&lt;&gt;"OK",$O118,IF($Q118&lt;&gt;"OK",$Q118,IF($P118&lt;&gt;"OK",$P118,IF($R118&lt;&gt;"OK",$R118,IF($S118&lt;&gt;"OK",$S118,IF($T118&lt;&gt;"OK",$T118,IF($U118="Conflito","Conflito de ordem","OK"))))))))</f>
        <v/>
      </c>
      <c r="X118" s="16">
        <f>IF($A118="","",IF($W118="OK","OK","Pendente"))</f>
        <v/>
      </c>
    </row>
    <row r="119">
      <c r="A119" s="14" t="n"/>
      <c r="B119" s="31" t="n"/>
      <c r="C119" s="14" t="n"/>
      <c r="D119" s="14" t="n"/>
      <c r="E119" s="14" t="n"/>
      <c r="F119" s="14" t="n"/>
      <c r="G119" s="14" t="n"/>
      <c r="H119" s="14" t="n"/>
      <c r="I119" s="14" t="n"/>
      <c r="J119" s="14" t="n"/>
      <c r="K119" s="14" t="n"/>
      <c r="L119" s="15" t="n"/>
      <c r="M119" s="16">
        <f>IF(COUNTA($D119:$F119)=0,"",IF(OR($D119="",$E119="",$F119=""),"",$D119&amp;"|"&amp;$E119&amp;"|"&amp;$F119))</f>
        <v/>
      </c>
      <c r="N119" s="32">
        <f>IF(OR($B119="",$C119=""),"",$B119+$C119/100000)</f>
        <v/>
      </c>
      <c r="O119" s="16">
        <f>IF(COUNTA($A119:$L119)=0,"",IF(OR($A119="",$B119="",$C119="",$D119="",$E119="",$F119="",$G119="",$H119="",$I119=""),"Campos obrigatórios ausentes","OK"))</f>
        <v/>
      </c>
      <c r="P119" s="16">
        <f>IF($A119="","",IF($M119="","Identificação incompleta",IF(COUNTIF('Itens rastreáveis'!$E$2:$E$201,$M119)=0,"Identificador não cadastrado",IF(COUNTIF('Itens rastreáveis'!$E$2:$E$201,$M119)&gt;1,"Identificador duplicado no cadastro","OK"))))</f>
        <v/>
      </c>
      <c r="Q119" s="16">
        <f>IF($A119="","",IF(COUNTIF($A$2:$A$501,$A119)=1,"OK","ID do evento duplicado"))</f>
        <v/>
      </c>
      <c r="R119" s="16">
        <f>IF($A119="","",IF(OR($M119="",$N119=""),"Não verificável",IF($G119="RECEBIMENTO",IF(COUNTIFS($M$2:$M$501,$M119,$G$2:$G$501,"RECEBIMENTO")&gt;1,"Recebimento duplicado",IF($K119="","OK","Recebimento com evento anterior")),IF(COUNTIFS($M$2:$M$501,$M119,$G$2:$G$501,"RECEBIMENTO",$N$2:$N$501,"&lt;"&amp;$N119)&gt;0,"OK","Entrada anterior não localizada"))))</f>
        <v/>
      </c>
      <c r="S119" s="16">
        <f>IF($A119="","",IF(IFERROR(VLOOKUP($G119,Listas!$A$2:$C$9,2,FALSE),"Sim")="Sim",IF($J119="","Pedido obrigatório","OK"),"OK"))</f>
        <v/>
      </c>
      <c r="T119" s="16">
        <f>IF($A119="","",IF($G119="RECEBIMENTO",IF($K119="","OK","Revisar evento anterior"),IF($K119="","Evento anterior ausente",IF(COUNTIF($A$2:$A$501,$K119)=0,"Evento anterior inexistente",IF(COUNTIF($A$2:$A$501,$K119)&gt;1,"Evento anterior ambíguo",IF($K119=$A119,"Autorreferência",IF(COUNTIFS($A$2:$A$501,$K119,$M$2:$M$501,$M119)=0,"Anterior de outro identificador",IF(INDEX($N$2:$N$501,MATCH($K119,$A$2:$A$501,0))&gt;=$N119,"Ordem cronológica inválida",IF(INDEX($A$2:$A$501,MATCH($K119,$A$2:$A$501,0))=LOOKUP(2,1/(($M$2:$M$501=$M119)*($N$2:$N$501&lt;$N119)),$A$2:$A$501),"OK","Salto na cadeia")))))))))</f>
        <v/>
      </c>
      <c r="U119" s="16">
        <f>IF($A119="","",IF(OR($M119="",$N119=""),"Não",IF(COUNTIFS($M$2:$M$501,$M119,$N$2:$N$501,"&gt;"&amp;$N119)=0,IF(COUNTIFS($M$2:$M$501,$M119,$N$2:$N$501,$N119)=1,"Sim","Conflito"),"Não")))</f>
        <v/>
      </c>
      <c r="V119" s="16">
        <f>IF($A119="","",IF(OR($M119="",$N119=""),"",IF(COUNTIFS($M$2:$M$501,$M119,$G$2:$G$501,"RETORNO RECEBIDO",$N$2:$N$501,"&lt;="&amp;$N119)&gt;0,"Retorno","Fluxo normal")))</f>
        <v/>
      </c>
      <c r="W119" s="16">
        <f>IF($A119="","",IF($O119&lt;&gt;"OK",$O119,IF($Q119&lt;&gt;"OK",$Q119,IF($P119&lt;&gt;"OK",$P119,IF($R119&lt;&gt;"OK",$R119,IF($S119&lt;&gt;"OK",$S119,IF($T119&lt;&gt;"OK",$T119,IF($U119="Conflito","Conflito de ordem","OK"))))))))</f>
        <v/>
      </c>
      <c r="X119" s="16">
        <f>IF($A119="","",IF($W119="OK","OK","Pendente"))</f>
        <v/>
      </c>
    </row>
    <row r="120">
      <c r="A120" s="14" t="n"/>
      <c r="B120" s="31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5" t="n"/>
      <c r="M120" s="16">
        <f>IF(COUNTA($D120:$F120)=0,"",IF(OR($D120="",$E120="",$F120=""),"",$D120&amp;"|"&amp;$E120&amp;"|"&amp;$F120))</f>
        <v/>
      </c>
      <c r="N120" s="32">
        <f>IF(OR($B120="",$C120=""),"",$B120+$C120/100000)</f>
        <v/>
      </c>
      <c r="O120" s="16">
        <f>IF(COUNTA($A120:$L120)=0,"",IF(OR($A120="",$B120="",$C120="",$D120="",$E120="",$F120="",$G120="",$H120="",$I120=""),"Campos obrigatórios ausentes","OK"))</f>
        <v/>
      </c>
      <c r="P120" s="16">
        <f>IF($A120="","",IF($M120="","Identificação incompleta",IF(COUNTIF('Itens rastreáveis'!$E$2:$E$201,$M120)=0,"Identificador não cadastrado",IF(COUNTIF('Itens rastreáveis'!$E$2:$E$201,$M120)&gt;1,"Identificador duplicado no cadastro","OK"))))</f>
        <v/>
      </c>
      <c r="Q120" s="16">
        <f>IF($A120="","",IF(COUNTIF($A$2:$A$501,$A120)=1,"OK","ID do evento duplicado"))</f>
        <v/>
      </c>
      <c r="R120" s="16">
        <f>IF($A120="","",IF(OR($M120="",$N120=""),"Não verificável",IF($G120="RECEBIMENTO",IF(COUNTIFS($M$2:$M$501,$M120,$G$2:$G$501,"RECEBIMENTO")&gt;1,"Recebimento duplicado",IF($K120="","OK","Recebimento com evento anterior")),IF(COUNTIFS($M$2:$M$501,$M120,$G$2:$G$501,"RECEBIMENTO",$N$2:$N$501,"&lt;"&amp;$N120)&gt;0,"OK","Entrada anterior não localizada"))))</f>
        <v/>
      </c>
      <c r="S120" s="16">
        <f>IF($A120="","",IF(IFERROR(VLOOKUP($G120,Listas!$A$2:$C$9,2,FALSE),"Sim")="Sim",IF($J120="","Pedido obrigatório","OK"),"OK"))</f>
        <v/>
      </c>
      <c r="T120" s="16">
        <f>IF($A120="","",IF($G120="RECEBIMENTO",IF($K120="","OK","Revisar evento anterior"),IF($K120="","Evento anterior ausente",IF(COUNTIF($A$2:$A$501,$K120)=0,"Evento anterior inexistente",IF(COUNTIF($A$2:$A$501,$K120)&gt;1,"Evento anterior ambíguo",IF($K120=$A120,"Autorreferência",IF(COUNTIFS($A$2:$A$501,$K120,$M$2:$M$501,$M120)=0,"Anterior de outro identificador",IF(INDEX($N$2:$N$501,MATCH($K120,$A$2:$A$501,0))&gt;=$N120,"Ordem cronológica inválida",IF(INDEX($A$2:$A$501,MATCH($K120,$A$2:$A$501,0))=LOOKUP(2,1/(($M$2:$M$501=$M120)*($N$2:$N$501&lt;$N120)),$A$2:$A$501),"OK","Salto na cadeia")))))))))</f>
        <v/>
      </c>
      <c r="U120" s="16">
        <f>IF($A120="","",IF(OR($M120="",$N120=""),"Não",IF(COUNTIFS($M$2:$M$501,$M120,$N$2:$N$501,"&gt;"&amp;$N120)=0,IF(COUNTIFS($M$2:$M$501,$M120,$N$2:$N$501,$N120)=1,"Sim","Conflito"),"Não")))</f>
        <v/>
      </c>
      <c r="V120" s="16">
        <f>IF($A120="","",IF(OR($M120="",$N120=""),"",IF(COUNTIFS($M$2:$M$501,$M120,$G$2:$G$501,"RETORNO RECEBIDO",$N$2:$N$501,"&lt;="&amp;$N120)&gt;0,"Retorno","Fluxo normal")))</f>
        <v/>
      </c>
      <c r="W120" s="16">
        <f>IF($A120="","",IF($O120&lt;&gt;"OK",$O120,IF($Q120&lt;&gt;"OK",$Q120,IF($P120&lt;&gt;"OK",$P120,IF($R120&lt;&gt;"OK",$R120,IF($S120&lt;&gt;"OK",$S120,IF($T120&lt;&gt;"OK",$T120,IF($U120="Conflito","Conflito de ordem","OK"))))))))</f>
        <v/>
      </c>
      <c r="X120" s="16">
        <f>IF($A120="","",IF($W120="OK","OK","Pendente"))</f>
        <v/>
      </c>
    </row>
    <row r="121">
      <c r="A121" s="14" t="n"/>
      <c r="B121" s="31" t="n"/>
      <c r="C121" s="14" t="n"/>
      <c r="D121" s="14" t="n"/>
      <c r="E121" s="14" t="n"/>
      <c r="F121" s="14" t="n"/>
      <c r="G121" s="14" t="n"/>
      <c r="H121" s="14" t="n"/>
      <c r="I121" s="14" t="n"/>
      <c r="J121" s="14" t="n"/>
      <c r="K121" s="14" t="n"/>
      <c r="L121" s="15" t="n"/>
      <c r="M121" s="16">
        <f>IF(COUNTA($D121:$F121)=0,"",IF(OR($D121="",$E121="",$F121=""),"",$D121&amp;"|"&amp;$E121&amp;"|"&amp;$F121))</f>
        <v/>
      </c>
      <c r="N121" s="32">
        <f>IF(OR($B121="",$C121=""),"",$B121+$C121/100000)</f>
        <v/>
      </c>
      <c r="O121" s="16">
        <f>IF(COUNTA($A121:$L121)=0,"",IF(OR($A121="",$B121="",$C121="",$D121="",$E121="",$F121="",$G121="",$H121="",$I121=""),"Campos obrigatórios ausentes","OK"))</f>
        <v/>
      </c>
      <c r="P121" s="16">
        <f>IF($A121="","",IF($M121="","Identificação incompleta",IF(COUNTIF('Itens rastreáveis'!$E$2:$E$201,$M121)=0,"Identificador não cadastrado",IF(COUNTIF('Itens rastreáveis'!$E$2:$E$201,$M121)&gt;1,"Identificador duplicado no cadastro","OK"))))</f>
        <v/>
      </c>
      <c r="Q121" s="16">
        <f>IF($A121="","",IF(COUNTIF($A$2:$A$501,$A121)=1,"OK","ID do evento duplicado"))</f>
        <v/>
      </c>
      <c r="R121" s="16">
        <f>IF($A121="","",IF(OR($M121="",$N121=""),"Não verificável",IF($G121="RECEBIMENTO",IF(COUNTIFS($M$2:$M$501,$M121,$G$2:$G$501,"RECEBIMENTO")&gt;1,"Recebimento duplicado",IF($K121="","OK","Recebimento com evento anterior")),IF(COUNTIFS($M$2:$M$501,$M121,$G$2:$G$501,"RECEBIMENTO",$N$2:$N$501,"&lt;"&amp;$N121)&gt;0,"OK","Entrada anterior não localizada"))))</f>
        <v/>
      </c>
      <c r="S121" s="16">
        <f>IF($A121="","",IF(IFERROR(VLOOKUP($G121,Listas!$A$2:$C$9,2,FALSE),"Sim")="Sim",IF($J121="","Pedido obrigatório","OK"),"OK"))</f>
        <v/>
      </c>
      <c r="T121" s="16">
        <f>IF($A121="","",IF($G121="RECEBIMENTO",IF($K121="","OK","Revisar evento anterior"),IF($K121="","Evento anterior ausente",IF(COUNTIF($A$2:$A$501,$K121)=0,"Evento anterior inexistente",IF(COUNTIF($A$2:$A$501,$K121)&gt;1,"Evento anterior ambíguo",IF($K121=$A121,"Autorreferência",IF(COUNTIFS($A$2:$A$501,$K121,$M$2:$M$501,$M121)=0,"Anterior de outro identificador",IF(INDEX($N$2:$N$501,MATCH($K121,$A$2:$A$501,0))&gt;=$N121,"Ordem cronológica inválida",IF(INDEX($A$2:$A$501,MATCH($K121,$A$2:$A$501,0))=LOOKUP(2,1/(($M$2:$M$501=$M121)*($N$2:$N$501&lt;$N121)),$A$2:$A$501),"OK","Salto na cadeia")))))))))</f>
        <v/>
      </c>
      <c r="U121" s="16">
        <f>IF($A121="","",IF(OR($M121="",$N121=""),"Não",IF(COUNTIFS($M$2:$M$501,$M121,$N$2:$N$501,"&gt;"&amp;$N121)=0,IF(COUNTIFS($M$2:$M$501,$M121,$N$2:$N$501,$N121)=1,"Sim","Conflito"),"Não")))</f>
        <v/>
      </c>
      <c r="V121" s="16">
        <f>IF($A121="","",IF(OR($M121="",$N121=""),"",IF(COUNTIFS($M$2:$M$501,$M121,$G$2:$G$501,"RETORNO RECEBIDO",$N$2:$N$501,"&lt;="&amp;$N121)&gt;0,"Retorno","Fluxo normal")))</f>
        <v/>
      </c>
      <c r="W121" s="16">
        <f>IF($A121="","",IF($O121&lt;&gt;"OK",$O121,IF($Q121&lt;&gt;"OK",$Q121,IF($P121&lt;&gt;"OK",$P121,IF($R121&lt;&gt;"OK",$R121,IF($S121&lt;&gt;"OK",$S121,IF($T121&lt;&gt;"OK",$T121,IF($U121="Conflito","Conflito de ordem","OK"))))))))</f>
        <v/>
      </c>
      <c r="X121" s="16">
        <f>IF($A121="","",IF($W121="OK","OK","Pendente"))</f>
        <v/>
      </c>
    </row>
    <row r="122">
      <c r="A122" s="14" t="n"/>
      <c r="B122" s="31" t="n"/>
      <c r="C122" s="14" t="n"/>
      <c r="D122" s="14" t="n"/>
      <c r="E122" s="14" t="n"/>
      <c r="F122" s="14" t="n"/>
      <c r="G122" s="14" t="n"/>
      <c r="H122" s="14" t="n"/>
      <c r="I122" s="14" t="n"/>
      <c r="J122" s="14" t="n"/>
      <c r="K122" s="14" t="n"/>
      <c r="L122" s="15" t="n"/>
      <c r="M122" s="16">
        <f>IF(COUNTA($D122:$F122)=0,"",IF(OR($D122="",$E122="",$F122=""),"",$D122&amp;"|"&amp;$E122&amp;"|"&amp;$F122))</f>
        <v/>
      </c>
      <c r="N122" s="32">
        <f>IF(OR($B122="",$C122=""),"",$B122+$C122/100000)</f>
        <v/>
      </c>
      <c r="O122" s="16">
        <f>IF(COUNTA($A122:$L122)=0,"",IF(OR($A122="",$B122="",$C122="",$D122="",$E122="",$F122="",$G122="",$H122="",$I122=""),"Campos obrigatórios ausentes","OK"))</f>
        <v/>
      </c>
      <c r="P122" s="16">
        <f>IF($A122="","",IF($M122="","Identificação incompleta",IF(COUNTIF('Itens rastreáveis'!$E$2:$E$201,$M122)=0,"Identificador não cadastrado",IF(COUNTIF('Itens rastreáveis'!$E$2:$E$201,$M122)&gt;1,"Identificador duplicado no cadastro","OK"))))</f>
        <v/>
      </c>
      <c r="Q122" s="16">
        <f>IF($A122="","",IF(COUNTIF($A$2:$A$501,$A122)=1,"OK","ID do evento duplicado"))</f>
        <v/>
      </c>
      <c r="R122" s="16">
        <f>IF($A122="","",IF(OR($M122="",$N122=""),"Não verificável",IF($G122="RECEBIMENTO",IF(COUNTIFS($M$2:$M$501,$M122,$G$2:$G$501,"RECEBIMENTO")&gt;1,"Recebimento duplicado",IF($K122="","OK","Recebimento com evento anterior")),IF(COUNTIFS($M$2:$M$501,$M122,$G$2:$G$501,"RECEBIMENTO",$N$2:$N$501,"&lt;"&amp;$N122)&gt;0,"OK","Entrada anterior não localizada"))))</f>
        <v/>
      </c>
      <c r="S122" s="16">
        <f>IF($A122="","",IF(IFERROR(VLOOKUP($G122,Listas!$A$2:$C$9,2,FALSE),"Sim")="Sim",IF($J122="","Pedido obrigatório","OK"),"OK"))</f>
        <v/>
      </c>
      <c r="T122" s="16">
        <f>IF($A122="","",IF($G122="RECEBIMENTO",IF($K122="","OK","Revisar evento anterior"),IF($K122="","Evento anterior ausente",IF(COUNTIF($A$2:$A$501,$K122)=0,"Evento anterior inexistente",IF(COUNTIF($A$2:$A$501,$K122)&gt;1,"Evento anterior ambíguo",IF($K122=$A122,"Autorreferência",IF(COUNTIFS($A$2:$A$501,$K122,$M$2:$M$501,$M122)=0,"Anterior de outro identificador",IF(INDEX($N$2:$N$501,MATCH($K122,$A$2:$A$501,0))&gt;=$N122,"Ordem cronológica inválida",IF(INDEX($A$2:$A$501,MATCH($K122,$A$2:$A$501,0))=LOOKUP(2,1/(($M$2:$M$501=$M122)*($N$2:$N$501&lt;$N122)),$A$2:$A$501),"OK","Salto na cadeia")))))))))</f>
        <v/>
      </c>
      <c r="U122" s="16">
        <f>IF($A122="","",IF(OR($M122="",$N122=""),"Não",IF(COUNTIFS($M$2:$M$501,$M122,$N$2:$N$501,"&gt;"&amp;$N122)=0,IF(COUNTIFS($M$2:$M$501,$M122,$N$2:$N$501,$N122)=1,"Sim","Conflito"),"Não")))</f>
        <v/>
      </c>
      <c r="V122" s="16">
        <f>IF($A122="","",IF(OR($M122="",$N122=""),"",IF(COUNTIFS($M$2:$M$501,$M122,$G$2:$G$501,"RETORNO RECEBIDO",$N$2:$N$501,"&lt;="&amp;$N122)&gt;0,"Retorno","Fluxo normal")))</f>
        <v/>
      </c>
      <c r="W122" s="16">
        <f>IF($A122="","",IF($O122&lt;&gt;"OK",$O122,IF($Q122&lt;&gt;"OK",$Q122,IF($P122&lt;&gt;"OK",$P122,IF($R122&lt;&gt;"OK",$R122,IF($S122&lt;&gt;"OK",$S122,IF($T122&lt;&gt;"OK",$T122,IF($U122="Conflito","Conflito de ordem","OK"))))))))</f>
        <v/>
      </c>
      <c r="X122" s="16">
        <f>IF($A122="","",IF($W122="OK","OK","Pendente"))</f>
        <v/>
      </c>
    </row>
    <row r="123">
      <c r="A123" s="14" t="n"/>
      <c r="B123" s="31" t="n"/>
      <c r="C123" s="14" t="n"/>
      <c r="D123" s="14" t="n"/>
      <c r="E123" s="14" t="n"/>
      <c r="F123" s="14" t="n"/>
      <c r="G123" s="14" t="n"/>
      <c r="H123" s="14" t="n"/>
      <c r="I123" s="14" t="n"/>
      <c r="J123" s="14" t="n"/>
      <c r="K123" s="14" t="n"/>
      <c r="L123" s="15" t="n"/>
      <c r="M123" s="16">
        <f>IF(COUNTA($D123:$F123)=0,"",IF(OR($D123="",$E123="",$F123=""),"",$D123&amp;"|"&amp;$E123&amp;"|"&amp;$F123))</f>
        <v/>
      </c>
      <c r="N123" s="32">
        <f>IF(OR($B123="",$C123=""),"",$B123+$C123/100000)</f>
        <v/>
      </c>
      <c r="O123" s="16">
        <f>IF(COUNTA($A123:$L123)=0,"",IF(OR($A123="",$B123="",$C123="",$D123="",$E123="",$F123="",$G123="",$H123="",$I123=""),"Campos obrigatórios ausentes","OK"))</f>
        <v/>
      </c>
      <c r="P123" s="16">
        <f>IF($A123="","",IF($M123="","Identificação incompleta",IF(COUNTIF('Itens rastreáveis'!$E$2:$E$201,$M123)=0,"Identificador não cadastrado",IF(COUNTIF('Itens rastreáveis'!$E$2:$E$201,$M123)&gt;1,"Identificador duplicado no cadastro","OK"))))</f>
        <v/>
      </c>
      <c r="Q123" s="16">
        <f>IF($A123="","",IF(COUNTIF($A$2:$A$501,$A123)=1,"OK","ID do evento duplicado"))</f>
        <v/>
      </c>
      <c r="R123" s="16">
        <f>IF($A123="","",IF(OR($M123="",$N123=""),"Não verificável",IF($G123="RECEBIMENTO",IF(COUNTIFS($M$2:$M$501,$M123,$G$2:$G$501,"RECEBIMENTO")&gt;1,"Recebimento duplicado",IF($K123="","OK","Recebimento com evento anterior")),IF(COUNTIFS($M$2:$M$501,$M123,$G$2:$G$501,"RECEBIMENTO",$N$2:$N$501,"&lt;"&amp;$N123)&gt;0,"OK","Entrada anterior não localizada"))))</f>
        <v/>
      </c>
      <c r="S123" s="16">
        <f>IF($A123="","",IF(IFERROR(VLOOKUP($G123,Listas!$A$2:$C$9,2,FALSE),"Sim")="Sim",IF($J123="","Pedido obrigatório","OK"),"OK"))</f>
        <v/>
      </c>
      <c r="T123" s="16">
        <f>IF($A123="","",IF($G123="RECEBIMENTO",IF($K123="","OK","Revisar evento anterior"),IF($K123="","Evento anterior ausente",IF(COUNTIF($A$2:$A$501,$K123)=0,"Evento anterior inexistente",IF(COUNTIF($A$2:$A$501,$K123)&gt;1,"Evento anterior ambíguo",IF($K123=$A123,"Autorreferência",IF(COUNTIFS($A$2:$A$501,$K123,$M$2:$M$501,$M123)=0,"Anterior de outro identificador",IF(INDEX($N$2:$N$501,MATCH($K123,$A$2:$A$501,0))&gt;=$N123,"Ordem cronológica inválida",IF(INDEX($A$2:$A$501,MATCH($K123,$A$2:$A$501,0))=LOOKUP(2,1/(($M$2:$M$501=$M123)*($N$2:$N$501&lt;$N123)),$A$2:$A$501),"OK","Salto na cadeia")))))))))</f>
        <v/>
      </c>
      <c r="U123" s="16">
        <f>IF($A123="","",IF(OR($M123="",$N123=""),"Não",IF(COUNTIFS($M$2:$M$501,$M123,$N$2:$N$501,"&gt;"&amp;$N123)=0,IF(COUNTIFS($M$2:$M$501,$M123,$N$2:$N$501,$N123)=1,"Sim","Conflito"),"Não")))</f>
        <v/>
      </c>
      <c r="V123" s="16">
        <f>IF($A123="","",IF(OR($M123="",$N123=""),"",IF(COUNTIFS($M$2:$M$501,$M123,$G$2:$G$501,"RETORNO RECEBIDO",$N$2:$N$501,"&lt;="&amp;$N123)&gt;0,"Retorno","Fluxo normal")))</f>
        <v/>
      </c>
      <c r="W123" s="16">
        <f>IF($A123="","",IF($O123&lt;&gt;"OK",$O123,IF($Q123&lt;&gt;"OK",$Q123,IF($P123&lt;&gt;"OK",$P123,IF($R123&lt;&gt;"OK",$R123,IF($S123&lt;&gt;"OK",$S123,IF($T123&lt;&gt;"OK",$T123,IF($U123="Conflito","Conflito de ordem","OK"))))))))</f>
        <v/>
      </c>
      <c r="X123" s="16">
        <f>IF($A123="","",IF($W123="OK","OK","Pendente"))</f>
        <v/>
      </c>
    </row>
    <row r="124">
      <c r="A124" s="14" t="n"/>
      <c r="B124" s="31" t="n"/>
      <c r="C124" s="14" t="n"/>
      <c r="D124" s="14" t="n"/>
      <c r="E124" s="14" t="n"/>
      <c r="F124" s="14" t="n"/>
      <c r="G124" s="14" t="n"/>
      <c r="H124" s="14" t="n"/>
      <c r="I124" s="14" t="n"/>
      <c r="J124" s="14" t="n"/>
      <c r="K124" s="14" t="n"/>
      <c r="L124" s="15" t="n"/>
      <c r="M124" s="16">
        <f>IF(COUNTA($D124:$F124)=0,"",IF(OR($D124="",$E124="",$F124=""),"",$D124&amp;"|"&amp;$E124&amp;"|"&amp;$F124))</f>
        <v/>
      </c>
      <c r="N124" s="32">
        <f>IF(OR($B124="",$C124=""),"",$B124+$C124/100000)</f>
        <v/>
      </c>
      <c r="O124" s="16">
        <f>IF(COUNTA($A124:$L124)=0,"",IF(OR($A124="",$B124="",$C124="",$D124="",$E124="",$F124="",$G124="",$H124="",$I124=""),"Campos obrigatórios ausentes","OK"))</f>
        <v/>
      </c>
      <c r="P124" s="16">
        <f>IF($A124="","",IF($M124="","Identificação incompleta",IF(COUNTIF('Itens rastreáveis'!$E$2:$E$201,$M124)=0,"Identificador não cadastrado",IF(COUNTIF('Itens rastreáveis'!$E$2:$E$201,$M124)&gt;1,"Identificador duplicado no cadastro","OK"))))</f>
        <v/>
      </c>
      <c r="Q124" s="16">
        <f>IF($A124="","",IF(COUNTIF($A$2:$A$501,$A124)=1,"OK","ID do evento duplicado"))</f>
        <v/>
      </c>
      <c r="R124" s="16">
        <f>IF($A124="","",IF(OR($M124="",$N124=""),"Não verificável",IF($G124="RECEBIMENTO",IF(COUNTIFS($M$2:$M$501,$M124,$G$2:$G$501,"RECEBIMENTO")&gt;1,"Recebimento duplicado",IF($K124="","OK","Recebimento com evento anterior")),IF(COUNTIFS($M$2:$M$501,$M124,$G$2:$G$501,"RECEBIMENTO",$N$2:$N$501,"&lt;"&amp;$N124)&gt;0,"OK","Entrada anterior não localizada"))))</f>
        <v/>
      </c>
      <c r="S124" s="16">
        <f>IF($A124="","",IF(IFERROR(VLOOKUP($G124,Listas!$A$2:$C$9,2,FALSE),"Sim")="Sim",IF($J124="","Pedido obrigatório","OK"),"OK"))</f>
        <v/>
      </c>
      <c r="T124" s="16">
        <f>IF($A124="","",IF($G124="RECEBIMENTO",IF($K124="","OK","Revisar evento anterior"),IF($K124="","Evento anterior ausente",IF(COUNTIF($A$2:$A$501,$K124)=0,"Evento anterior inexistente",IF(COUNTIF($A$2:$A$501,$K124)&gt;1,"Evento anterior ambíguo",IF($K124=$A124,"Autorreferência",IF(COUNTIFS($A$2:$A$501,$K124,$M$2:$M$501,$M124)=0,"Anterior de outro identificador",IF(INDEX($N$2:$N$501,MATCH($K124,$A$2:$A$501,0))&gt;=$N124,"Ordem cronológica inválida",IF(INDEX($A$2:$A$501,MATCH($K124,$A$2:$A$501,0))=LOOKUP(2,1/(($M$2:$M$501=$M124)*($N$2:$N$501&lt;$N124)),$A$2:$A$501),"OK","Salto na cadeia")))))))))</f>
        <v/>
      </c>
      <c r="U124" s="16">
        <f>IF($A124="","",IF(OR($M124="",$N124=""),"Não",IF(COUNTIFS($M$2:$M$501,$M124,$N$2:$N$501,"&gt;"&amp;$N124)=0,IF(COUNTIFS($M$2:$M$501,$M124,$N$2:$N$501,$N124)=1,"Sim","Conflito"),"Não")))</f>
        <v/>
      </c>
      <c r="V124" s="16">
        <f>IF($A124="","",IF(OR($M124="",$N124=""),"",IF(COUNTIFS($M$2:$M$501,$M124,$G$2:$G$501,"RETORNO RECEBIDO",$N$2:$N$501,"&lt;="&amp;$N124)&gt;0,"Retorno","Fluxo normal")))</f>
        <v/>
      </c>
      <c r="W124" s="16">
        <f>IF($A124="","",IF($O124&lt;&gt;"OK",$O124,IF($Q124&lt;&gt;"OK",$Q124,IF($P124&lt;&gt;"OK",$P124,IF($R124&lt;&gt;"OK",$R124,IF($S124&lt;&gt;"OK",$S124,IF($T124&lt;&gt;"OK",$T124,IF($U124="Conflito","Conflito de ordem","OK"))))))))</f>
        <v/>
      </c>
      <c r="X124" s="16">
        <f>IF($A124="","",IF($W124="OK","OK","Pendente"))</f>
        <v/>
      </c>
    </row>
    <row r="125">
      <c r="A125" s="14" t="n"/>
      <c r="B125" s="31" t="n"/>
      <c r="C125" s="14" t="n"/>
      <c r="D125" s="14" t="n"/>
      <c r="E125" s="14" t="n"/>
      <c r="F125" s="14" t="n"/>
      <c r="G125" s="14" t="n"/>
      <c r="H125" s="14" t="n"/>
      <c r="I125" s="14" t="n"/>
      <c r="J125" s="14" t="n"/>
      <c r="K125" s="14" t="n"/>
      <c r="L125" s="15" t="n"/>
      <c r="M125" s="16">
        <f>IF(COUNTA($D125:$F125)=0,"",IF(OR($D125="",$E125="",$F125=""),"",$D125&amp;"|"&amp;$E125&amp;"|"&amp;$F125))</f>
        <v/>
      </c>
      <c r="N125" s="32">
        <f>IF(OR($B125="",$C125=""),"",$B125+$C125/100000)</f>
        <v/>
      </c>
      <c r="O125" s="16">
        <f>IF(COUNTA($A125:$L125)=0,"",IF(OR($A125="",$B125="",$C125="",$D125="",$E125="",$F125="",$G125="",$H125="",$I125=""),"Campos obrigatórios ausentes","OK"))</f>
        <v/>
      </c>
      <c r="P125" s="16">
        <f>IF($A125="","",IF($M125="","Identificação incompleta",IF(COUNTIF('Itens rastreáveis'!$E$2:$E$201,$M125)=0,"Identificador não cadastrado",IF(COUNTIF('Itens rastreáveis'!$E$2:$E$201,$M125)&gt;1,"Identificador duplicado no cadastro","OK"))))</f>
        <v/>
      </c>
      <c r="Q125" s="16">
        <f>IF($A125="","",IF(COUNTIF($A$2:$A$501,$A125)=1,"OK","ID do evento duplicado"))</f>
        <v/>
      </c>
      <c r="R125" s="16">
        <f>IF($A125="","",IF(OR($M125="",$N125=""),"Não verificável",IF($G125="RECEBIMENTO",IF(COUNTIFS($M$2:$M$501,$M125,$G$2:$G$501,"RECEBIMENTO")&gt;1,"Recebimento duplicado",IF($K125="","OK","Recebimento com evento anterior")),IF(COUNTIFS($M$2:$M$501,$M125,$G$2:$G$501,"RECEBIMENTO",$N$2:$N$501,"&lt;"&amp;$N125)&gt;0,"OK","Entrada anterior não localizada"))))</f>
        <v/>
      </c>
      <c r="S125" s="16">
        <f>IF($A125="","",IF(IFERROR(VLOOKUP($G125,Listas!$A$2:$C$9,2,FALSE),"Sim")="Sim",IF($J125="","Pedido obrigatório","OK"),"OK"))</f>
        <v/>
      </c>
      <c r="T125" s="16">
        <f>IF($A125="","",IF($G125="RECEBIMENTO",IF($K125="","OK","Revisar evento anterior"),IF($K125="","Evento anterior ausente",IF(COUNTIF($A$2:$A$501,$K125)=0,"Evento anterior inexistente",IF(COUNTIF($A$2:$A$501,$K125)&gt;1,"Evento anterior ambíguo",IF($K125=$A125,"Autorreferência",IF(COUNTIFS($A$2:$A$501,$K125,$M$2:$M$501,$M125)=0,"Anterior de outro identificador",IF(INDEX($N$2:$N$501,MATCH($K125,$A$2:$A$501,0))&gt;=$N125,"Ordem cronológica inválida",IF(INDEX($A$2:$A$501,MATCH($K125,$A$2:$A$501,0))=LOOKUP(2,1/(($M$2:$M$501=$M125)*($N$2:$N$501&lt;$N125)),$A$2:$A$501),"OK","Salto na cadeia")))))))))</f>
        <v/>
      </c>
      <c r="U125" s="16">
        <f>IF($A125="","",IF(OR($M125="",$N125=""),"Não",IF(COUNTIFS($M$2:$M$501,$M125,$N$2:$N$501,"&gt;"&amp;$N125)=0,IF(COUNTIFS($M$2:$M$501,$M125,$N$2:$N$501,$N125)=1,"Sim","Conflito"),"Não")))</f>
        <v/>
      </c>
      <c r="V125" s="16">
        <f>IF($A125="","",IF(OR($M125="",$N125=""),"",IF(COUNTIFS($M$2:$M$501,$M125,$G$2:$G$501,"RETORNO RECEBIDO",$N$2:$N$501,"&lt;="&amp;$N125)&gt;0,"Retorno","Fluxo normal")))</f>
        <v/>
      </c>
      <c r="W125" s="16">
        <f>IF($A125="","",IF($O125&lt;&gt;"OK",$O125,IF($Q125&lt;&gt;"OK",$Q125,IF($P125&lt;&gt;"OK",$P125,IF($R125&lt;&gt;"OK",$R125,IF($S125&lt;&gt;"OK",$S125,IF($T125&lt;&gt;"OK",$T125,IF($U125="Conflito","Conflito de ordem","OK"))))))))</f>
        <v/>
      </c>
      <c r="X125" s="16">
        <f>IF($A125="","",IF($W125="OK","OK","Pendente"))</f>
        <v/>
      </c>
    </row>
    <row r="126">
      <c r="A126" s="14" t="n"/>
      <c r="B126" s="31" t="n"/>
      <c r="C126" s="14" t="n"/>
      <c r="D126" s="14" t="n"/>
      <c r="E126" s="14" t="n"/>
      <c r="F126" s="14" t="n"/>
      <c r="G126" s="14" t="n"/>
      <c r="H126" s="14" t="n"/>
      <c r="I126" s="14" t="n"/>
      <c r="J126" s="14" t="n"/>
      <c r="K126" s="14" t="n"/>
      <c r="L126" s="15" t="n"/>
      <c r="M126" s="16">
        <f>IF(COUNTA($D126:$F126)=0,"",IF(OR($D126="",$E126="",$F126=""),"",$D126&amp;"|"&amp;$E126&amp;"|"&amp;$F126))</f>
        <v/>
      </c>
      <c r="N126" s="32">
        <f>IF(OR($B126="",$C126=""),"",$B126+$C126/100000)</f>
        <v/>
      </c>
      <c r="O126" s="16">
        <f>IF(COUNTA($A126:$L126)=0,"",IF(OR($A126="",$B126="",$C126="",$D126="",$E126="",$F126="",$G126="",$H126="",$I126=""),"Campos obrigatórios ausentes","OK"))</f>
        <v/>
      </c>
      <c r="P126" s="16">
        <f>IF($A126="","",IF($M126="","Identificação incompleta",IF(COUNTIF('Itens rastreáveis'!$E$2:$E$201,$M126)=0,"Identificador não cadastrado",IF(COUNTIF('Itens rastreáveis'!$E$2:$E$201,$M126)&gt;1,"Identificador duplicado no cadastro","OK"))))</f>
        <v/>
      </c>
      <c r="Q126" s="16">
        <f>IF($A126="","",IF(COUNTIF($A$2:$A$501,$A126)=1,"OK","ID do evento duplicado"))</f>
        <v/>
      </c>
      <c r="R126" s="16">
        <f>IF($A126="","",IF(OR($M126="",$N126=""),"Não verificável",IF($G126="RECEBIMENTO",IF(COUNTIFS($M$2:$M$501,$M126,$G$2:$G$501,"RECEBIMENTO")&gt;1,"Recebimento duplicado",IF($K126="","OK","Recebimento com evento anterior")),IF(COUNTIFS($M$2:$M$501,$M126,$G$2:$G$501,"RECEBIMENTO",$N$2:$N$501,"&lt;"&amp;$N126)&gt;0,"OK","Entrada anterior não localizada"))))</f>
        <v/>
      </c>
      <c r="S126" s="16">
        <f>IF($A126="","",IF(IFERROR(VLOOKUP($G126,Listas!$A$2:$C$9,2,FALSE),"Sim")="Sim",IF($J126="","Pedido obrigatório","OK"),"OK"))</f>
        <v/>
      </c>
      <c r="T126" s="16">
        <f>IF($A126="","",IF($G126="RECEBIMENTO",IF($K126="","OK","Revisar evento anterior"),IF($K126="","Evento anterior ausente",IF(COUNTIF($A$2:$A$501,$K126)=0,"Evento anterior inexistente",IF(COUNTIF($A$2:$A$501,$K126)&gt;1,"Evento anterior ambíguo",IF($K126=$A126,"Autorreferência",IF(COUNTIFS($A$2:$A$501,$K126,$M$2:$M$501,$M126)=0,"Anterior de outro identificador",IF(INDEX($N$2:$N$501,MATCH($K126,$A$2:$A$501,0))&gt;=$N126,"Ordem cronológica inválida",IF(INDEX($A$2:$A$501,MATCH($K126,$A$2:$A$501,0))=LOOKUP(2,1/(($M$2:$M$501=$M126)*($N$2:$N$501&lt;$N126)),$A$2:$A$501),"OK","Salto na cadeia")))))))))</f>
        <v/>
      </c>
      <c r="U126" s="16">
        <f>IF($A126="","",IF(OR($M126="",$N126=""),"Não",IF(COUNTIFS($M$2:$M$501,$M126,$N$2:$N$501,"&gt;"&amp;$N126)=0,IF(COUNTIFS($M$2:$M$501,$M126,$N$2:$N$501,$N126)=1,"Sim","Conflito"),"Não")))</f>
        <v/>
      </c>
      <c r="V126" s="16">
        <f>IF($A126="","",IF(OR($M126="",$N126=""),"",IF(COUNTIFS($M$2:$M$501,$M126,$G$2:$G$501,"RETORNO RECEBIDO",$N$2:$N$501,"&lt;="&amp;$N126)&gt;0,"Retorno","Fluxo normal")))</f>
        <v/>
      </c>
      <c r="W126" s="16">
        <f>IF($A126="","",IF($O126&lt;&gt;"OK",$O126,IF($Q126&lt;&gt;"OK",$Q126,IF($P126&lt;&gt;"OK",$P126,IF($R126&lt;&gt;"OK",$R126,IF($S126&lt;&gt;"OK",$S126,IF($T126&lt;&gt;"OK",$T126,IF($U126="Conflito","Conflito de ordem","OK"))))))))</f>
        <v/>
      </c>
      <c r="X126" s="16">
        <f>IF($A126="","",IF($W126="OK","OK","Pendente"))</f>
        <v/>
      </c>
    </row>
    <row r="127">
      <c r="A127" s="14" t="n"/>
      <c r="B127" s="31" t="n"/>
      <c r="C127" s="14" t="n"/>
      <c r="D127" s="14" t="n"/>
      <c r="E127" s="14" t="n"/>
      <c r="F127" s="14" t="n"/>
      <c r="G127" s="14" t="n"/>
      <c r="H127" s="14" t="n"/>
      <c r="I127" s="14" t="n"/>
      <c r="J127" s="14" t="n"/>
      <c r="K127" s="14" t="n"/>
      <c r="L127" s="15" t="n"/>
      <c r="M127" s="16">
        <f>IF(COUNTA($D127:$F127)=0,"",IF(OR($D127="",$E127="",$F127=""),"",$D127&amp;"|"&amp;$E127&amp;"|"&amp;$F127))</f>
        <v/>
      </c>
      <c r="N127" s="32">
        <f>IF(OR($B127="",$C127=""),"",$B127+$C127/100000)</f>
        <v/>
      </c>
      <c r="O127" s="16">
        <f>IF(COUNTA($A127:$L127)=0,"",IF(OR($A127="",$B127="",$C127="",$D127="",$E127="",$F127="",$G127="",$H127="",$I127=""),"Campos obrigatórios ausentes","OK"))</f>
        <v/>
      </c>
      <c r="P127" s="16">
        <f>IF($A127="","",IF($M127="","Identificação incompleta",IF(COUNTIF('Itens rastreáveis'!$E$2:$E$201,$M127)=0,"Identificador não cadastrado",IF(COUNTIF('Itens rastreáveis'!$E$2:$E$201,$M127)&gt;1,"Identificador duplicado no cadastro","OK"))))</f>
        <v/>
      </c>
      <c r="Q127" s="16">
        <f>IF($A127="","",IF(COUNTIF($A$2:$A$501,$A127)=1,"OK","ID do evento duplicado"))</f>
        <v/>
      </c>
      <c r="R127" s="16">
        <f>IF($A127="","",IF(OR($M127="",$N127=""),"Não verificável",IF($G127="RECEBIMENTO",IF(COUNTIFS($M$2:$M$501,$M127,$G$2:$G$501,"RECEBIMENTO")&gt;1,"Recebimento duplicado",IF($K127="","OK","Recebimento com evento anterior")),IF(COUNTIFS($M$2:$M$501,$M127,$G$2:$G$501,"RECEBIMENTO",$N$2:$N$501,"&lt;"&amp;$N127)&gt;0,"OK","Entrada anterior não localizada"))))</f>
        <v/>
      </c>
      <c r="S127" s="16">
        <f>IF($A127="","",IF(IFERROR(VLOOKUP($G127,Listas!$A$2:$C$9,2,FALSE),"Sim")="Sim",IF($J127="","Pedido obrigatório","OK"),"OK"))</f>
        <v/>
      </c>
      <c r="T127" s="16">
        <f>IF($A127="","",IF($G127="RECEBIMENTO",IF($K127="","OK","Revisar evento anterior"),IF($K127="","Evento anterior ausente",IF(COUNTIF($A$2:$A$501,$K127)=0,"Evento anterior inexistente",IF(COUNTIF($A$2:$A$501,$K127)&gt;1,"Evento anterior ambíguo",IF($K127=$A127,"Autorreferência",IF(COUNTIFS($A$2:$A$501,$K127,$M$2:$M$501,$M127)=0,"Anterior de outro identificador",IF(INDEX($N$2:$N$501,MATCH($K127,$A$2:$A$501,0))&gt;=$N127,"Ordem cronológica inválida",IF(INDEX($A$2:$A$501,MATCH($K127,$A$2:$A$501,0))=LOOKUP(2,1/(($M$2:$M$501=$M127)*($N$2:$N$501&lt;$N127)),$A$2:$A$501),"OK","Salto na cadeia")))))))))</f>
        <v/>
      </c>
      <c r="U127" s="16">
        <f>IF($A127="","",IF(OR($M127="",$N127=""),"Não",IF(COUNTIFS($M$2:$M$501,$M127,$N$2:$N$501,"&gt;"&amp;$N127)=0,IF(COUNTIFS($M$2:$M$501,$M127,$N$2:$N$501,$N127)=1,"Sim","Conflito"),"Não")))</f>
        <v/>
      </c>
      <c r="V127" s="16">
        <f>IF($A127="","",IF(OR($M127="",$N127=""),"",IF(COUNTIFS($M$2:$M$501,$M127,$G$2:$G$501,"RETORNO RECEBIDO",$N$2:$N$501,"&lt;="&amp;$N127)&gt;0,"Retorno","Fluxo normal")))</f>
        <v/>
      </c>
      <c r="W127" s="16">
        <f>IF($A127="","",IF($O127&lt;&gt;"OK",$O127,IF($Q127&lt;&gt;"OK",$Q127,IF($P127&lt;&gt;"OK",$P127,IF($R127&lt;&gt;"OK",$R127,IF($S127&lt;&gt;"OK",$S127,IF($T127&lt;&gt;"OK",$T127,IF($U127="Conflito","Conflito de ordem","OK"))))))))</f>
        <v/>
      </c>
      <c r="X127" s="16">
        <f>IF($A127="","",IF($W127="OK","OK","Pendente"))</f>
        <v/>
      </c>
    </row>
    <row r="128">
      <c r="A128" s="14" t="n"/>
      <c r="B128" s="31" t="n"/>
      <c r="C128" s="14" t="n"/>
      <c r="D128" s="14" t="n"/>
      <c r="E128" s="14" t="n"/>
      <c r="F128" s="14" t="n"/>
      <c r="G128" s="14" t="n"/>
      <c r="H128" s="14" t="n"/>
      <c r="I128" s="14" t="n"/>
      <c r="J128" s="14" t="n"/>
      <c r="K128" s="14" t="n"/>
      <c r="L128" s="15" t="n"/>
      <c r="M128" s="16">
        <f>IF(COUNTA($D128:$F128)=0,"",IF(OR($D128="",$E128="",$F128=""),"",$D128&amp;"|"&amp;$E128&amp;"|"&amp;$F128))</f>
        <v/>
      </c>
      <c r="N128" s="32">
        <f>IF(OR($B128="",$C128=""),"",$B128+$C128/100000)</f>
        <v/>
      </c>
      <c r="O128" s="16">
        <f>IF(COUNTA($A128:$L128)=0,"",IF(OR($A128="",$B128="",$C128="",$D128="",$E128="",$F128="",$G128="",$H128="",$I128=""),"Campos obrigatórios ausentes","OK"))</f>
        <v/>
      </c>
      <c r="P128" s="16">
        <f>IF($A128="","",IF($M128="","Identificação incompleta",IF(COUNTIF('Itens rastreáveis'!$E$2:$E$201,$M128)=0,"Identificador não cadastrado",IF(COUNTIF('Itens rastreáveis'!$E$2:$E$201,$M128)&gt;1,"Identificador duplicado no cadastro","OK"))))</f>
        <v/>
      </c>
      <c r="Q128" s="16">
        <f>IF($A128="","",IF(COUNTIF($A$2:$A$501,$A128)=1,"OK","ID do evento duplicado"))</f>
        <v/>
      </c>
      <c r="R128" s="16">
        <f>IF($A128="","",IF(OR($M128="",$N128=""),"Não verificável",IF($G128="RECEBIMENTO",IF(COUNTIFS($M$2:$M$501,$M128,$G$2:$G$501,"RECEBIMENTO")&gt;1,"Recebimento duplicado",IF($K128="","OK","Recebimento com evento anterior")),IF(COUNTIFS($M$2:$M$501,$M128,$G$2:$G$501,"RECEBIMENTO",$N$2:$N$501,"&lt;"&amp;$N128)&gt;0,"OK","Entrada anterior não localizada"))))</f>
        <v/>
      </c>
      <c r="S128" s="16">
        <f>IF($A128="","",IF(IFERROR(VLOOKUP($G128,Listas!$A$2:$C$9,2,FALSE),"Sim")="Sim",IF($J128="","Pedido obrigatório","OK"),"OK"))</f>
        <v/>
      </c>
      <c r="T128" s="16">
        <f>IF($A128="","",IF($G128="RECEBIMENTO",IF($K128="","OK","Revisar evento anterior"),IF($K128="","Evento anterior ausente",IF(COUNTIF($A$2:$A$501,$K128)=0,"Evento anterior inexistente",IF(COUNTIF($A$2:$A$501,$K128)&gt;1,"Evento anterior ambíguo",IF($K128=$A128,"Autorreferência",IF(COUNTIFS($A$2:$A$501,$K128,$M$2:$M$501,$M128)=0,"Anterior de outro identificador",IF(INDEX($N$2:$N$501,MATCH($K128,$A$2:$A$501,0))&gt;=$N128,"Ordem cronológica inválida",IF(INDEX($A$2:$A$501,MATCH($K128,$A$2:$A$501,0))=LOOKUP(2,1/(($M$2:$M$501=$M128)*($N$2:$N$501&lt;$N128)),$A$2:$A$501),"OK","Salto na cadeia")))))))))</f>
        <v/>
      </c>
      <c r="U128" s="16">
        <f>IF($A128="","",IF(OR($M128="",$N128=""),"Não",IF(COUNTIFS($M$2:$M$501,$M128,$N$2:$N$501,"&gt;"&amp;$N128)=0,IF(COUNTIFS($M$2:$M$501,$M128,$N$2:$N$501,$N128)=1,"Sim","Conflito"),"Não")))</f>
        <v/>
      </c>
      <c r="V128" s="16">
        <f>IF($A128="","",IF(OR($M128="",$N128=""),"",IF(COUNTIFS($M$2:$M$501,$M128,$G$2:$G$501,"RETORNO RECEBIDO",$N$2:$N$501,"&lt;="&amp;$N128)&gt;0,"Retorno","Fluxo normal")))</f>
        <v/>
      </c>
      <c r="W128" s="16">
        <f>IF($A128="","",IF($O128&lt;&gt;"OK",$O128,IF($Q128&lt;&gt;"OK",$Q128,IF($P128&lt;&gt;"OK",$P128,IF($R128&lt;&gt;"OK",$R128,IF($S128&lt;&gt;"OK",$S128,IF($T128&lt;&gt;"OK",$T128,IF($U128="Conflito","Conflito de ordem","OK"))))))))</f>
        <v/>
      </c>
      <c r="X128" s="16">
        <f>IF($A128="","",IF($W128="OK","OK","Pendente"))</f>
        <v/>
      </c>
    </row>
    <row r="129">
      <c r="A129" s="14" t="n"/>
      <c r="B129" s="31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5" t="n"/>
      <c r="M129" s="16">
        <f>IF(COUNTA($D129:$F129)=0,"",IF(OR($D129="",$E129="",$F129=""),"",$D129&amp;"|"&amp;$E129&amp;"|"&amp;$F129))</f>
        <v/>
      </c>
      <c r="N129" s="32">
        <f>IF(OR($B129="",$C129=""),"",$B129+$C129/100000)</f>
        <v/>
      </c>
      <c r="O129" s="16">
        <f>IF(COUNTA($A129:$L129)=0,"",IF(OR($A129="",$B129="",$C129="",$D129="",$E129="",$F129="",$G129="",$H129="",$I129=""),"Campos obrigatórios ausentes","OK"))</f>
        <v/>
      </c>
      <c r="P129" s="16">
        <f>IF($A129="","",IF($M129="","Identificação incompleta",IF(COUNTIF('Itens rastreáveis'!$E$2:$E$201,$M129)=0,"Identificador não cadastrado",IF(COUNTIF('Itens rastreáveis'!$E$2:$E$201,$M129)&gt;1,"Identificador duplicado no cadastro","OK"))))</f>
        <v/>
      </c>
      <c r="Q129" s="16">
        <f>IF($A129="","",IF(COUNTIF($A$2:$A$501,$A129)=1,"OK","ID do evento duplicado"))</f>
        <v/>
      </c>
      <c r="R129" s="16">
        <f>IF($A129="","",IF(OR($M129="",$N129=""),"Não verificável",IF($G129="RECEBIMENTO",IF(COUNTIFS($M$2:$M$501,$M129,$G$2:$G$501,"RECEBIMENTO")&gt;1,"Recebimento duplicado",IF($K129="","OK","Recebimento com evento anterior")),IF(COUNTIFS($M$2:$M$501,$M129,$G$2:$G$501,"RECEBIMENTO",$N$2:$N$501,"&lt;"&amp;$N129)&gt;0,"OK","Entrada anterior não localizada"))))</f>
        <v/>
      </c>
      <c r="S129" s="16">
        <f>IF($A129="","",IF(IFERROR(VLOOKUP($G129,Listas!$A$2:$C$9,2,FALSE),"Sim")="Sim",IF($J129="","Pedido obrigatório","OK"),"OK"))</f>
        <v/>
      </c>
      <c r="T129" s="16">
        <f>IF($A129="","",IF($G129="RECEBIMENTO",IF($K129="","OK","Revisar evento anterior"),IF($K129="","Evento anterior ausente",IF(COUNTIF($A$2:$A$501,$K129)=0,"Evento anterior inexistente",IF(COUNTIF($A$2:$A$501,$K129)&gt;1,"Evento anterior ambíguo",IF($K129=$A129,"Autorreferência",IF(COUNTIFS($A$2:$A$501,$K129,$M$2:$M$501,$M129)=0,"Anterior de outro identificador",IF(INDEX($N$2:$N$501,MATCH($K129,$A$2:$A$501,0))&gt;=$N129,"Ordem cronológica inválida",IF(INDEX($A$2:$A$501,MATCH($K129,$A$2:$A$501,0))=LOOKUP(2,1/(($M$2:$M$501=$M129)*($N$2:$N$501&lt;$N129)),$A$2:$A$501),"OK","Salto na cadeia")))))))))</f>
        <v/>
      </c>
      <c r="U129" s="16">
        <f>IF($A129="","",IF(OR($M129="",$N129=""),"Não",IF(COUNTIFS($M$2:$M$501,$M129,$N$2:$N$501,"&gt;"&amp;$N129)=0,IF(COUNTIFS($M$2:$M$501,$M129,$N$2:$N$501,$N129)=1,"Sim","Conflito"),"Não")))</f>
        <v/>
      </c>
      <c r="V129" s="16">
        <f>IF($A129="","",IF(OR($M129="",$N129=""),"",IF(COUNTIFS($M$2:$M$501,$M129,$G$2:$G$501,"RETORNO RECEBIDO",$N$2:$N$501,"&lt;="&amp;$N129)&gt;0,"Retorno","Fluxo normal")))</f>
        <v/>
      </c>
      <c r="W129" s="16">
        <f>IF($A129="","",IF($O129&lt;&gt;"OK",$O129,IF($Q129&lt;&gt;"OK",$Q129,IF($P129&lt;&gt;"OK",$P129,IF($R129&lt;&gt;"OK",$R129,IF($S129&lt;&gt;"OK",$S129,IF($T129&lt;&gt;"OK",$T129,IF($U129="Conflito","Conflito de ordem","OK"))))))))</f>
        <v/>
      </c>
      <c r="X129" s="16">
        <f>IF($A129="","",IF($W129="OK","OK","Pendente"))</f>
        <v/>
      </c>
    </row>
    <row r="130">
      <c r="A130" s="14" t="n"/>
      <c r="B130" s="31" t="n"/>
      <c r="C130" s="14" t="n"/>
      <c r="D130" s="14" t="n"/>
      <c r="E130" s="14" t="n"/>
      <c r="F130" s="14" t="n"/>
      <c r="G130" s="14" t="n"/>
      <c r="H130" s="14" t="n"/>
      <c r="I130" s="14" t="n"/>
      <c r="J130" s="14" t="n"/>
      <c r="K130" s="14" t="n"/>
      <c r="L130" s="15" t="n"/>
      <c r="M130" s="16">
        <f>IF(COUNTA($D130:$F130)=0,"",IF(OR($D130="",$E130="",$F130=""),"",$D130&amp;"|"&amp;$E130&amp;"|"&amp;$F130))</f>
        <v/>
      </c>
      <c r="N130" s="32">
        <f>IF(OR($B130="",$C130=""),"",$B130+$C130/100000)</f>
        <v/>
      </c>
      <c r="O130" s="16">
        <f>IF(COUNTA($A130:$L130)=0,"",IF(OR($A130="",$B130="",$C130="",$D130="",$E130="",$F130="",$G130="",$H130="",$I130=""),"Campos obrigatórios ausentes","OK"))</f>
        <v/>
      </c>
      <c r="P130" s="16">
        <f>IF($A130="","",IF($M130="","Identificação incompleta",IF(COUNTIF('Itens rastreáveis'!$E$2:$E$201,$M130)=0,"Identificador não cadastrado",IF(COUNTIF('Itens rastreáveis'!$E$2:$E$201,$M130)&gt;1,"Identificador duplicado no cadastro","OK"))))</f>
        <v/>
      </c>
      <c r="Q130" s="16">
        <f>IF($A130="","",IF(COUNTIF($A$2:$A$501,$A130)=1,"OK","ID do evento duplicado"))</f>
        <v/>
      </c>
      <c r="R130" s="16">
        <f>IF($A130="","",IF(OR($M130="",$N130=""),"Não verificável",IF($G130="RECEBIMENTO",IF(COUNTIFS($M$2:$M$501,$M130,$G$2:$G$501,"RECEBIMENTO")&gt;1,"Recebimento duplicado",IF($K130="","OK","Recebimento com evento anterior")),IF(COUNTIFS($M$2:$M$501,$M130,$G$2:$G$501,"RECEBIMENTO",$N$2:$N$501,"&lt;"&amp;$N130)&gt;0,"OK","Entrada anterior não localizada"))))</f>
        <v/>
      </c>
      <c r="S130" s="16">
        <f>IF($A130="","",IF(IFERROR(VLOOKUP($G130,Listas!$A$2:$C$9,2,FALSE),"Sim")="Sim",IF($J130="","Pedido obrigatório","OK"),"OK"))</f>
        <v/>
      </c>
      <c r="T130" s="16">
        <f>IF($A130="","",IF($G130="RECEBIMENTO",IF($K130="","OK","Revisar evento anterior"),IF($K130="","Evento anterior ausente",IF(COUNTIF($A$2:$A$501,$K130)=0,"Evento anterior inexistente",IF(COUNTIF($A$2:$A$501,$K130)&gt;1,"Evento anterior ambíguo",IF($K130=$A130,"Autorreferência",IF(COUNTIFS($A$2:$A$501,$K130,$M$2:$M$501,$M130)=0,"Anterior de outro identificador",IF(INDEX($N$2:$N$501,MATCH($K130,$A$2:$A$501,0))&gt;=$N130,"Ordem cronológica inválida",IF(INDEX($A$2:$A$501,MATCH($K130,$A$2:$A$501,0))=LOOKUP(2,1/(($M$2:$M$501=$M130)*($N$2:$N$501&lt;$N130)),$A$2:$A$501),"OK","Salto na cadeia")))))))))</f>
        <v/>
      </c>
      <c r="U130" s="16">
        <f>IF($A130="","",IF(OR($M130="",$N130=""),"Não",IF(COUNTIFS($M$2:$M$501,$M130,$N$2:$N$501,"&gt;"&amp;$N130)=0,IF(COUNTIFS($M$2:$M$501,$M130,$N$2:$N$501,$N130)=1,"Sim","Conflito"),"Não")))</f>
        <v/>
      </c>
      <c r="V130" s="16">
        <f>IF($A130="","",IF(OR($M130="",$N130=""),"",IF(COUNTIFS($M$2:$M$501,$M130,$G$2:$G$501,"RETORNO RECEBIDO",$N$2:$N$501,"&lt;="&amp;$N130)&gt;0,"Retorno","Fluxo normal")))</f>
        <v/>
      </c>
      <c r="W130" s="16">
        <f>IF($A130="","",IF($O130&lt;&gt;"OK",$O130,IF($Q130&lt;&gt;"OK",$Q130,IF($P130&lt;&gt;"OK",$P130,IF($R130&lt;&gt;"OK",$R130,IF($S130&lt;&gt;"OK",$S130,IF($T130&lt;&gt;"OK",$T130,IF($U130="Conflito","Conflito de ordem","OK"))))))))</f>
        <v/>
      </c>
      <c r="X130" s="16">
        <f>IF($A130="","",IF($W130="OK","OK","Pendente"))</f>
        <v/>
      </c>
    </row>
    <row r="131">
      <c r="A131" s="14" t="n"/>
      <c r="B131" s="31" t="n"/>
      <c r="C131" s="14" t="n"/>
      <c r="D131" s="14" t="n"/>
      <c r="E131" s="14" t="n"/>
      <c r="F131" s="14" t="n"/>
      <c r="G131" s="14" t="n"/>
      <c r="H131" s="14" t="n"/>
      <c r="I131" s="14" t="n"/>
      <c r="J131" s="14" t="n"/>
      <c r="K131" s="14" t="n"/>
      <c r="L131" s="15" t="n"/>
      <c r="M131" s="16">
        <f>IF(COUNTA($D131:$F131)=0,"",IF(OR($D131="",$E131="",$F131=""),"",$D131&amp;"|"&amp;$E131&amp;"|"&amp;$F131))</f>
        <v/>
      </c>
      <c r="N131" s="32">
        <f>IF(OR($B131="",$C131=""),"",$B131+$C131/100000)</f>
        <v/>
      </c>
      <c r="O131" s="16">
        <f>IF(COUNTA($A131:$L131)=0,"",IF(OR($A131="",$B131="",$C131="",$D131="",$E131="",$F131="",$G131="",$H131="",$I131=""),"Campos obrigatórios ausentes","OK"))</f>
        <v/>
      </c>
      <c r="P131" s="16">
        <f>IF($A131="","",IF($M131="","Identificação incompleta",IF(COUNTIF('Itens rastreáveis'!$E$2:$E$201,$M131)=0,"Identificador não cadastrado",IF(COUNTIF('Itens rastreáveis'!$E$2:$E$201,$M131)&gt;1,"Identificador duplicado no cadastro","OK"))))</f>
        <v/>
      </c>
      <c r="Q131" s="16">
        <f>IF($A131="","",IF(COUNTIF($A$2:$A$501,$A131)=1,"OK","ID do evento duplicado"))</f>
        <v/>
      </c>
      <c r="R131" s="16">
        <f>IF($A131="","",IF(OR($M131="",$N131=""),"Não verificável",IF($G131="RECEBIMENTO",IF(COUNTIFS($M$2:$M$501,$M131,$G$2:$G$501,"RECEBIMENTO")&gt;1,"Recebimento duplicado",IF($K131="","OK","Recebimento com evento anterior")),IF(COUNTIFS($M$2:$M$501,$M131,$G$2:$G$501,"RECEBIMENTO",$N$2:$N$501,"&lt;"&amp;$N131)&gt;0,"OK","Entrada anterior não localizada"))))</f>
        <v/>
      </c>
      <c r="S131" s="16">
        <f>IF($A131="","",IF(IFERROR(VLOOKUP($G131,Listas!$A$2:$C$9,2,FALSE),"Sim")="Sim",IF($J131="","Pedido obrigatório","OK"),"OK"))</f>
        <v/>
      </c>
      <c r="T131" s="16">
        <f>IF($A131="","",IF($G131="RECEBIMENTO",IF($K131="","OK","Revisar evento anterior"),IF($K131="","Evento anterior ausente",IF(COUNTIF($A$2:$A$501,$K131)=0,"Evento anterior inexistente",IF(COUNTIF($A$2:$A$501,$K131)&gt;1,"Evento anterior ambíguo",IF($K131=$A131,"Autorreferência",IF(COUNTIFS($A$2:$A$501,$K131,$M$2:$M$501,$M131)=0,"Anterior de outro identificador",IF(INDEX($N$2:$N$501,MATCH($K131,$A$2:$A$501,0))&gt;=$N131,"Ordem cronológica inválida",IF(INDEX($A$2:$A$501,MATCH($K131,$A$2:$A$501,0))=LOOKUP(2,1/(($M$2:$M$501=$M131)*($N$2:$N$501&lt;$N131)),$A$2:$A$501),"OK","Salto na cadeia")))))))))</f>
        <v/>
      </c>
      <c r="U131" s="16">
        <f>IF($A131="","",IF(OR($M131="",$N131=""),"Não",IF(COUNTIFS($M$2:$M$501,$M131,$N$2:$N$501,"&gt;"&amp;$N131)=0,IF(COUNTIFS($M$2:$M$501,$M131,$N$2:$N$501,$N131)=1,"Sim","Conflito"),"Não")))</f>
        <v/>
      </c>
      <c r="V131" s="16">
        <f>IF($A131="","",IF(OR($M131="",$N131=""),"",IF(COUNTIFS($M$2:$M$501,$M131,$G$2:$G$501,"RETORNO RECEBIDO",$N$2:$N$501,"&lt;="&amp;$N131)&gt;0,"Retorno","Fluxo normal")))</f>
        <v/>
      </c>
      <c r="W131" s="16">
        <f>IF($A131="","",IF($O131&lt;&gt;"OK",$O131,IF($Q131&lt;&gt;"OK",$Q131,IF($P131&lt;&gt;"OK",$P131,IF($R131&lt;&gt;"OK",$R131,IF($S131&lt;&gt;"OK",$S131,IF($T131&lt;&gt;"OK",$T131,IF($U131="Conflito","Conflito de ordem","OK"))))))))</f>
        <v/>
      </c>
      <c r="X131" s="16">
        <f>IF($A131="","",IF($W131="OK","OK","Pendente"))</f>
        <v/>
      </c>
    </row>
    <row r="132">
      <c r="A132" s="14" t="n"/>
      <c r="B132" s="31" t="n"/>
      <c r="C132" s="14" t="n"/>
      <c r="D132" s="14" t="n"/>
      <c r="E132" s="14" t="n"/>
      <c r="F132" s="14" t="n"/>
      <c r="G132" s="14" t="n"/>
      <c r="H132" s="14" t="n"/>
      <c r="I132" s="14" t="n"/>
      <c r="J132" s="14" t="n"/>
      <c r="K132" s="14" t="n"/>
      <c r="L132" s="15" t="n"/>
      <c r="M132" s="16">
        <f>IF(COUNTA($D132:$F132)=0,"",IF(OR($D132="",$E132="",$F132=""),"",$D132&amp;"|"&amp;$E132&amp;"|"&amp;$F132))</f>
        <v/>
      </c>
      <c r="N132" s="32">
        <f>IF(OR($B132="",$C132=""),"",$B132+$C132/100000)</f>
        <v/>
      </c>
      <c r="O132" s="16">
        <f>IF(COUNTA($A132:$L132)=0,"",IF(OR($A132="",$B132="",$C132="",$D132="",$E132="",$F132="",$G132="",$H132="",$I132=""),"Campos obrigatórios ausentes","OK"))</f>
        <v/>
      </c>
      <c r="P132" s="16">
        <f>IF($A132="","",IF($M132="","Identificação incompleta",IF(COUNTIF('Itens rastreáveis'!$E$2:$E$201,$M132)=0,"Identificador não cadastrado",IF(COUNTIF('Itens rastreáveis'!$E$2:$E$201,$M132)&gt;1,"Identificador duplicado no cadastro","OK"))))</f>
        <v/>
      </c>
      <c r="Q132" s="16">
        <f>IF($A132="","",IF(COUNTIF($A$2:$A$501,$A132)=1,"OK","ID do evento duplicado"))</f>
        <v/>
      </c>
      <c r="R132" s="16">
        <f>IF($A132="","",IF(OR($M132="",$N132=""),"Não verificável",IF($G132="RECEBIMENTO",IF(COUNTIFS($M$2:$M$501,$M132,$G$2:$G$501,"RECEBIMENTO")&gt;1,"Recebimento duplicado",IF($K132="","OK","Recebimento com evento anterior")),IF(COUNTIFS($M$2:$M$501,$M132,$G$2:$G$501,"RECEBIMENTO",$N$2:$N$501,"&lt;"&amp;$N132)&gt;0,"OK","Entrada anterior não localizada"))))</f>
        <v/>
      </c>
      <c r="S132" s="16">
        <f>IF($A132="","",IF(IFERROR(VLOOKUP($G132,Listas!$A$2:$C$9,2,FALSE),"Sim")="Sim",IF($J132="","Pedido obrigatório","OK"),"OK"))</f>
        <v/>
      </c>
      <c r="T132" s="16">
        <f>IF($A132="","",IF($G132="RECEBIMENTO",IF($K132="","OK","Revisar evento anterior"),IF($K132="","Evento anterior ausente",IF(COUNTIF($A$2:$A$501,$K132)=0,"Evento anterior inexistente",IF(COUNTIF($A$2:$A$501,$K132)&gt;1,"Evento anterior ambíguo",IF($K132=$A132,"Autorreferência",IF(COUNTIFS($A$2:$A$501,$K132,$M$2:$M$501,$M132)=0,"Anterior de outro identificador",IF(INDEX($N$2:$N$501,MATCH($K132,$A$2:$A$501,0))&gt;=$N132,"Ordem cronológica inválida",IF(INDEX($A$2:$A$501,MATCH($K132,$A$2:$A$501,0))=LOOKUP(2,1/(($M$2:$M$501=$M132)*($N$2:$N$501&lt;$N132)),$A$2:$A$501),"OK","Salto na cadeia")))))))))</f>
        <v/>
      </c>
      <c r="U132" s="16">
        <f>IF($A132="","",IF(OR($M132="",$N132=""),"Não",IF(COUNTIFS($M$2:$M$501,$M132,$N$2:$N$501,"&gt;"&amp;$N132)=0,IF(COUNTIFS($M$2:$M$501,$M132,$N$2:$N$501,$N132)=1,"Sim","Conflito"),"Não")))</f>
        <v/>
      </c>
      <c r="V132" s="16">
        <f>IF($A132="","",IF(OR($M132="",$N132=""),"",IF(COUNTIFS($M$2:$M$501,$M132,$G$2:$G$501,"RETORNO RECEBIDO",$N$2:$N$501,"&lt;="&amp;$N132)&gt;0,"Retorno","Fluxo normal")))</f>
        <v/>
      </c>
      <c r="W132" s="16">
        <f>IF($A132="","",IF($O132&lt;&gt;"OK",$O132,IF($Q132&lt;&gt;"OK",$Q132,IF($P132&lt;&gt;"OK",$P132,IF($R132&lt;&gt;"OK",$R132,IF($S132&lt;&gt;"OK",$S132,IF($T132&lt;&gt;"OK",$T132,IF($U132="Conflito","Conflito de ordem","OK"))))))))</f>
        <v/>
      </c>
      <c r="X132" s="16">
        <f>IF($A132="","",IF($W132="OK","OK","Pendente"))</f>
        <v/>
      </c>
    </row>
    <row r="133">
      <c r="A133" s="14" t="n"/>
      <c r="B133" s="31" t="n"/>
      <c r="C133" s="14" t="n"/>
      <c r="D133" s="14" t="n"/>
      <c r="E133" s="14" t="n"/>
      <c r="F133" s="14" t="n"/>
      <c r="G133" s="14" t="n"/>
      <c r="H133" s="14" t="n"/>
      <c r="I133" s="14" t="n"/>
      <c r="J133" s="14" t="n"/>
      <c r="K133" s="14" t="n"/>
      <c r="L133" s="15" t="n"/>
      <c r="M133" s="16">
        <f>IF(COUNTA($D133:$F133)=0,"",IF(OR($D133="",$E133="",$F133=""),"",$D133&amp;"|"&amp;$E133&amp;"|"&amp;$F133))</f>
        <v/>
      </c>
      <c r="N133" s="32">
        <f>IF(OR($B133="",$C133=""),"",$B133+$C133/100000)</f>
        <v/>
      </c>
      <c r="O133" s="16">
        <f>IF(COUNTA($A133:$L133)=0,"",IF(OR($A133="",$B133="",$C133="",$D133="",$E133="",$F133="",$G133="",$H133="",$I133=""),"Campos obrigatórios ausentes","OK"))</f>
        <v/>
      </c>
      <c r="P133" s="16">
        <f>IF($A133="","",IF($M133="","Identificação incompleta",IF(COUNTIF('Itens rastreáveis'!$E$2:$E$201,$M133)=0,"Identificador não cadastrado",IF(COUNTIF('Itens rastreáveis'!$E$2:$E$201,$M133)&gt;1,"Identificador duplicado no cadastro","OK"))))</f>
        <v/>
      </c>
      <c r="Q133" s="16">
        <f>IF($A133="","",IF(COUNTIF($A$2:$A$501,$A133)=1,"OK","ID do evento duplicado"))</f>
        <v/>
      </c>
      <c r="R133" s="16">
        <f>IF($A133="","",IF(OR($M133="",$N133=""),"Não verificável",IF($G133="RECEBIMENTO",IF(COUNTIFS($M$2:$M$501,$M133,$G$2:$G$501,"RECEBIMENTO")&gt;1,"Recebimento duplicado",IF($K133="","OK","Recebimento com evento anterior")),IF(COUNTIFS($M$2:$M$501,$M133,$G$2:$G$501,"RECEBIMENTO",$N$2:$N$501,"&lt;"&amp;$N133)&gt;0,"OK","Entrada anterior não localizada"))))</f>
        <v/>
      </c>
      <c r="S133" s="16">
        <f>IF($A133="","",IF(IFERROR(VLOOKUP($G133,Listas!$A$2:$C$9,2,FALSE),"Sim")="Sim",IF($J133="","Pedido obrigatório","OK"),"OK"))</f>
        <v/>
      </c>
      <c r="T133" s="16">
        <f>IF($A133="","",IF($G133="RECEBIMENTO",IF($K133="","OK","Revisar evento anterior"),IF($K133="","Evento anterior ausente",IF(COUNTIF($A$2:$A$501,$K133)=0,"Evento anterior inexistente",IF(COUNTIF($A$2:$A$501,$K133)&gt;1,"Evento anterior ambíguo",IF($K133=$A133,"Autorreferência",IF(COUNTIFS($A$2:$A$501,$K133,$M$2:$M$501,$M133)=0,"Anterior de outro identificador",IF(INDEX($N$2:$N$501,MATCH($K133,$A$2:$A$501,0))&gt;=$N133,"Ordem cronológica inválida",IF(INDEX($A$2:$A$501,MATCH($K133,$A$2:$A$501,0))=LOOKUP(2,1/(($M$2:$M$501=$M133)*($N$2:$N$501&lt;$N133)),$A$2:$A$501),"OK","Salto na cadeia")))))))))</f>
        <v/>
      </c>
      <c r="U133" s="16">
        <f>IF($A133="","",IF(OR($M133="",$N133=""),"Não",IF(COUNTIFS($M$2:$M$501,$M133,$N$2:$N$501,"&gt;"&amp;$N133)=0,IF(COUNTIFS($M$2:$M$501,$M133,$N$2:$N$501,$N133)=1,"Sim","Conflito"),"Não")))</f>
        <v/>
      </c>
      <c r="V133" s="16">
        <f>IF($A133="","",IF(OR($M133="",$N133=""),"",IF(COUNTIFS($M$2:$M$501,$M133,$G$2:$G$501,"RETORNO RECEBIDO",$N$2:$N$501,"&lt;="&amp;$N133)&gt;0,"Retorno","Fluxo normal")))</f>
        <v/>
      </c>
      <c r="W133" s="16">
        <f>IF($A133="","",IF($O133&lt;&gt;"OK",$O133,IF($Q133&lt;&gt;"OK",$Q133,IF($P133&lt;&gt;"OK",$P133,IF($R133&lt;&gt;"OK",$R133,IF($S133&lt;&gt;"OK",$S133,IF($T133&lt;&gt;"OK",$T133,IF($U133="Conflito","Conflito de ordem","OK"))))))))</f>
        <v/>
      </c>
      <c r="X133" s="16">
        <f>IF($A133="","",IF($W133="OK","OK","Pendente"))</f>
        <v/>
      </c>
    </row>
    <row r="134">
      <c r="A134" s="14" t="n"/>
      <c r="B134" s="31" t="n"/>
      <c r="C134" s="14" t="n"/>
      <c r="D134" s="14" t="n"/>
      <c r="E134" s="14" t="n"/>
      <c r="F134" s="14" t="n"/>
      <c r="G134" s="14" t="n"/>
      <c r="H134" s="14" t="n"/>
      <c r="I134" s="14" t="n"/>
      <c r="J134" s="14" t="n"/>
      <c r="K134" s="14" t="n"/>
      <c r="L134" s="15" t="n"/>
      <c r="M134" s="16">
        <f>IF(COUNTA($D134:$F134)=0,"",IF(OR($D134="",$E134="",$F134=""),"",$D134&amp;"|"&amp;$E134&amp;"|"&amp;$F134))</f>
        <v/>
      </c>
      <c r="N134" s="32">
        <f>IF(OR($B134="",$C134=""),"",$B134+$C134/100000)</f>
        <v/>
      </c>
      <c r="O134" s="16">
        <f>IF(COUNTA($A134:$L134)=0,"",IF(OR($A134="",$B134="",$C134="",$D134="",$E134="",$F134="",$G134="",$H134="",$I134=""),"Campos obrigatórios ausentes","OK"))</f>
        <v/>
      </c>
      <c r="P134" s="16">
        <f>IF($A134="","",IF($M134="","Identificação incompleta",IF(COUNTIF('Itens rastreáveis'!$E$2:$E$201,$M134)=0,"Identificador não cadastrado",IF(COUNTIF('Itens rastreáveis'!$E$2:$E$201,$M134)&gt;1,"Identificador duplicado no cadastro","OK"))))</f>
        <v/>
      </c>
      <c r="Q134" s="16">
        <f>IF($A134="","",IF(COUNTIF($A$2:$A$501,$A134)=1,"OK","ID do evento duplicado"))</f>
        <v/>
      </c>
      <c r="R134" s="16">
        <f>IF($A134="","",IF(OR($M134="",$N134=""),"Não verificável",IF($G134="RECEBIMENTO",IF(COUNTIFS($M$2:$M$501,$M134,$G$2:$G$501,"RECEBIMENTO")&gt;1,"Recebimento duplicado",IF($K134="","OK","Recebimento com evento anterior")),IF(COUNTIFS($M$2:$M$501,$M134,$G$2:$G$501,"RECEBIMENTO",$N$2:$N$501,"&lt;"&amp;$N134)&gt;0,"OK","Entrada anterior não localizada"))))</f>
        <v/>
      </c>
      <c r="S134" s="16">
        <f>IF($A134="","",IF(IFERROR(VLOOKUP($G134,Listas!$A$2:$C$9,2,FALSE),"Sim")="Sim",IF($J134="","Pedido obrigatório","OK"),"OK"))</f>
        <v/>
      </c>
      <c r="T134" s="16">
        <f>IF($A134="","",IF($G134="RECEBIMENTO",IF($K134="","OK","Revisar evento anterior"),IF($K134="","Evento anterior ausente",IF(COUNTIF($A$2:$A$501,$K134)=0,"Evento anterior inexistente",IF(COUNTIF($A$2:$A$501,$K134)&gt;1,"Evento anterior ambíguo",IF($K134=$A134,"Autorreferência",IF(COUNTIFS($A$2:$A$501,$K134,$M$2:$M$501,$M134)=0,"Anterior de outro identificador",IF(INDEX($N$2:$N$501,MATCH($K134,$A$2:$A$501,0))&gt;=$N134,"Ordem cronológica inválida",IF(INDEX($A$2:$A$501,MATCH($K134,$A$2:$A$501,0))=LOOKUP(2,1/(($M$2:$M$501=$M134)*($N$2:$N$501&lt;$N134)),$A$2:$A$501),"OK","Salto na cadeia")))))))))</f>
        <v/>
      </c>
      <c r="U134" s="16">
        <f>IF($A134="","",IF(OR($M134="",$N134=""),"Não",IF(COUNTIFS($M$2:$M$501,$M134,$N$2:$N$501,"&gt;"&amp;$N134)=0,IF(COUNTIFS($M$2:$M$501,$M134,$N$2:$N$501,$N134)=1,"Sim","Conflito"),"Não")))</f>
        <v/>
      </c>
      <c r="V134" s="16">
        <f>IF($A134="","",IF(OR($M134="",$N134=""),"",IF(COUNTIFS($M$2:$M$501,$M134,$G$2:$G$501,"RETORNO RECEBIDO",$N$2:$N$501,"&lt;="&amp;$N134)&gt;0,"Retorno","Fluxo normal")))</f>
        <v/>
      </c>
      <c r="W134" s="16">
        <f>IF($A134="","",IF($O134&lt;&gt;"OK",$O134,IF($Q134&lt;&gt;"OK",$Q134,IF($P134&lt;&gt;"OK",$P134,IF($R134&lt;&gt;"OK",$R134,IF($S134&lt;&gt;"OK",$S134,IF($T134&lt;&gt;"OK",$T134,IF($U134="Conflito","Conflito de ordem","OK"))))))))</f>
        <v/>
      </c>
      <c r="X134" s="16">
        <f>IF($A134="","",IF($W134="OK","OK","Pendente"))</f>
        <v/>
      </c>
    </row>
    <row r="135">
      <c r="A135" s="14" t="n"/>
      <c r="B135" s="31" t="n"/>
      <c r="C135" s="14" t="n"/>
      <c r="D135" s="14" t="n"/>
      <c r="E135" s="14" t="n"/>
      <c r="F135" s="14" t="n"/>
      <c r="G135" s="14" t="n"/>
      <c r="H135" s="14" t="n"/>
      <c r="I135" s="14" t="n"/>
      <c r="J135" s="14" t="n"/>
      <c r="K135" s="14" t="n"/>
      <c r="L135" s="15" t="n"/>
      <c r="M135" s="16">
        <f>IF(COUNTA($D135:$F135)=0,"",IF(OR($D135="",$E135="",$F135=""),"",$D135&amp;"|"&amp;$E135&amp;"|"&amp;$F135))</f>
        <v/>
      </c>
      <c r="N135" s="32">
        <f>IF(OR($B135="",$C135=""),"",$B135+$C135/100000)</f>
        <v/>
      </c>
      <c r="O135" s="16">
        <f>IF(COUNTA($A135:$L135)=0,"",IF(OR($A135="",$B135="",$C135="",$D135="",$E135="",$F135="",$G135="",$H135="",$I135=""),"Campos obrigatórios ausentes","OK"))</f>
        <v/>
      </c>
      <c r="P135" s="16">
        <f>IF($A135="","",IF($M135="","Identificação incompleta",IF(COUNTIF('Itens rastreáveis'!$E$2:$E$201,$M135)=0,"Identificador não cadastrado",IF(COUNTIF('Itens rastreáveis'!$E$2:$E$201,$M135)&gt;1,"Identificador duplicado no cadastro","OK"))))</f>
        <v/>
      </c>
      <c r="Q135" s="16">
        <f>IF($A135="","",IF(COUNTIF($A$2:$A$501,$A135)=1,"OK","ID do evento duplicado"))</f>
        <v/>
      </c>
      <c r="R135" s="16">
        <f>IF($A135="","",IF(OR($M135="",$N135=""),"Não verificável",IF($G135="RECEBIMENTO",IF(COUNTIFS($M$2:$M$501,$M135,$G$2:$G$501,"RECEBIMENTO")&gt;1,"Recebimento duplicado",IF($K135="","OK","Recebimento com evento anterior")),IF(COUNTIFS($M$2:$M$501,$M135,$G$2:$G$501,"RECEBIMENTO",$N$2:$N$501,"&lt;"&amp;$N135)&gt;0,"OK","Entrada anterior não localizada"))))</f>
        <v/>
      </c>
      <c r="S135" s="16">
        <f>IF($A135="","",IF(IFERROR(VLOOKUP($G135,Listas!$A$2:$C$9,2,FALSE),"Sim")="Sim",IF($J135="","Pedido obrigatório","OK"),"OK"))</f>
        <v/>
      </c>
      <c r="T135" s="16">
        <f>IF($A135="","",IF($G135="RECEBIMENTO",IF($K135="","OK","Revisar evento anterior"),IF($K135="","Evento anterior ausente",IF(COUNTIF($A$2:$A$501,$K135)=0,"Evento anterior inexistente",IF(COUNTIF($A$2:$A$501,$K135)&gt;1,"Evento anterior ambíguo",IF($K135=$A135,"Autorreferência",IF(COUNTIFS($A$2:$A$501,$K135,$M$2:$M$501,$M135)=0,"Anterior de outro identificador",IF(INDEX($N$2:$N$501,MATCH($K135,$A$2:$A$501,0))&gt;=$N135,"Ordem cronológica inválida",IF(INDEX($A$2:$A$501,MATCH($K135,$A$2:$A$501,0))=LOOKUP(2,1/(($M$2:$M$501=$M135)*($N$2:$N$501&lt;$N135)),$A$2:$A$501),"OK","Salto na cadeia")))))))))</f>
        <v/>
      </c>
      <c r="U135" s="16">
        <f>IF($A135="","",IF(OR($M135="",$N135=""),"Não",IF(COUNTIFS($M$2:$M$501,$M135,$N$2:$N$501,"&gt;"&amp;$N135)=0,IF(COUNTIFS($M$2:$M$501,$M135,$N$2:$N$501,$N135)=1,"Sim","Conflito"),"Não")))</f>
        <v/>
      </c>
      <c r="V135" s="16">
        <f>IF($A135="","",IF(OR($M135="",$N135=""),"",IF(COUNTIFS($M$2:$M$501,$M135,$G$2:$G$501,"RETORNO RECEBIDO",$N$2:$N$501,"&lt;="&amp;$N135)&gt;0,"Retorno","Fluxo normal")))</f>
        <v/>
      </c>
      <c r="W135" s="16">
        <f>IF($A135="","",IF($O135&lt;&gt;"OK",$O135,IF($Q135&lt;&gt;"OK",$Q135,IF($P135&lt;&gt;"OK",$P135,IF($R135&lt;&gt;"OK",$R135,IF($S135&lt;&gt;"OK",$S135,IF($T135&lt;&gt;"OK",$T135,IF($U135="Conflito","Conflito de ordem","OK"))))))))</f>
        <v/>
      </c>
      <c r="X135" s="16">
        <f>IF($A135="","",IF($W135="OK","OK","Pendente"))</f>
        <v/>
      </c>
    </row>
    <row r="136">
      <c r="A136" s="14" t="n"/>
      <c r="B136" s="31" t="n"/>
      <c r="C136" s="14" t="n"/>
      <c r="D136" s="14" t="n"/>
      <c r="E136" s="14" t="n"/>
      <c r="F136" s="14" t="n"/>
      <c r="G136" s="14" t="n"/>
      <c r="H136" s="14" t="n"/>
      <c r="I136" s="14" t="n"/>
      <c r="J136" s="14" t="n"/>
      <c r="K136" s="14" t="n"/>
      <c r="L136" s="15" t="n"/>
      <c r="M136" s="16">
        <f>IF(COUNTA($D136:$F136)=0,"",IF(OR($D136="",$E136="",$F136=""),"",$D136&amp;"|"&amp;$E136&amp;"|"&amp;$F136))</f>
        <v/>
      </c>
      <c r="N136" s="32">
        <f>IF(OR($B136="",$C136=""),"",$B136+$C136/100000)</f>
        <v/>
      </c>
      <c r="O136" s="16">
        <f>IF(COUNTA($A136:$L136)=0,"",IF(OR($A136="",$B136="",$C136="",$D136="",$E136="",$F136="",$G136="",$H136="",$I136=""),"Campos obrigatórios ausentes","OK"))</f>
        <v/>
      </c>
      <c r="P136" s="16">
        <f>IF($A136="","",IF($M136="","Identificação incompleta",IF(COUNTIF('Itens rastreáveis'!$E$2:$E$201,$M136)=0,"Identificador não cadastrado",IF(COUNTIF('Itens rastreáveis'!$E$2:$E$201,$M136)&gt;1,"Identificador duplicado no cadastro","OK"))))</f>
        <v/>
      </c>
      <c r="Q136" s="16">
        <f>IF($A136="","",IF(COUNTIF($A$2:$A$501,$A136)=1,"OK","ID do evento duplicado"))</f>
        <v/>
      </c>
      <c r="R136" s="16">
        <f>IF($A136="","",IF(OR($M136="",$N136=""),"Não verificável",IF($G136="RECEBIMENTO",IF(COUNTIFS($M$2:$M$501,$M136,$G$2:$G$501,"RECEBIMENTO")&gt;1,"Recebimento duplicado",IF($K136="","OK","Recebimento com evento anterior")),IF(COUNTIFS($M$2:$M$501,$M136,$G$2:$G$501,"RECEBIMENTO",$N$2:$N$501,"&lt;"&amp;$N136)&gt;0,"OK","Entrada anterior não localizada"))))</f>
        <v/>
      </c>
      <c r="S136" s="16">
        <f>IF($A136="","",IF(IFERROR(VLOOKUP($G136,Listas!$A$2:$C$9,2,FALSE),"Sim")="Sim",IF($J136="","Pedido obrigatório","OK"),"OK"))</f>
        <v/>
      </c>
      <c r="T136" s="16">
        <f>IF($A136="","",IF($G136="RECEBIMENTO",IF($K136="","OK","Revisar evento anterior"),IF($K136="","Evento anterior ausente",IF(COUNTIF($A$2:$A$501,$K136)=0,"Evento anterior inexistente",IF(COUNTIF($A$2:$A$501,$K136)&gt;1,"Evento anterior ambíguo",IF($K136=$A136,"Autorreferência",IF(COUNTIFS($A$2:$A$501,$K136,$M$2:$M$501,$M136)=0,"Anterior de outro identificador",IF(INDEX($N$2:$N$501,MATCH($K136,$A$2:$A$501,0))&gt;=$N136,"Ordem cronológica inválida",IF(INDEX($A$2:$A$501,MATCH($K136,$A$2:$A$501,0))=LOOKUP(2,1/(($M$2:$M$501=$M136)*($N$2:$N$501&lt;$N136)),$A$2:$A$501),"OK","Salto na cadeia")))))))))</f>
        <v/>
      </c>
      <c r="U136" s="16">
        <f>IF($A136="","",IF(OR($M136="",$N136=""),"Não",IF(COUNTIFS($M$2:$M$501,$M136,$N$2:$N$501,"&gt;"&amp;$N136)=0,IF(COUNTIFS($M$2:$M$501,$M136,$N$2:$N$501,$N136)=1,"Sim","Conflito"),"Não")))</f>
        <v/>
      </c>
      <c r="V136" s="16">
        <f>IF($A136="","",IF(OR($M136="",$N136=""),"",IF(COUNTIFS($M$2:$M$501,$M136,$G$2:$G$501,"RETORNO RECEBIDO",$N$2:$N$501,"&lt;="&amp;$N136)&gt;0,"Retorno","Fluxo normal")))</f>
        <v/>
      </c>
      <c r="W136" s="16">
        <f>IF($A136="","",IF($O136&lt;&gt;"OK",$O136,IF($Q136&lt;&gt;"OK",$Q136,IF($P136&lt;&gt;"OK",$P136,IF($R136&lt;&gt;"OK",$R136,IF($S136&lt;&gt;"OK",$S136,IF($T136&lt;&gt;"OK",$T136,IF($U136="Conflito","Conflito de ordem","OK"))))))))</f>
        <v/>
      </c>
      <c r="X136" s="16">
        <f>IF($A136="","",IF($W136="OK","OK","Pendente"))</f>
        <v/>
      </c>
    </row>
    <row r="137">
      <c r="A137" s="14" t="n"/>
      <c r="B137" s="31" t="n"/>
      <c r="C137" s="14" t="n"/>
      <c r="D137" s="14" t="n"/>
      <c r="E137" s="14" t="n"/>
      <c r="F137" s="14" t="n"/>
      <c r="G137" s="14" t="n"/>
      <c r="H137" s="14" t="n"/>
      <c r="I137" s="14" t="n"/>
      <c r="J137" s="14" t="n"/>
      <c r="K137" s="14" t="n"/>
      <c r="L137" s="15" t="n"/>
      <c r="M137" s="16">
        <f>IF(COUNTA($D137:$F137)=0,"",IF(OR($D137="",$E137="",$F137=""),"",$D137&amp;"|"&amp;$E137&amp;"|"&amp;$F137))</f>
        <v/>
      </c>
      <c r="N137" s="32">
        <f>IF(OR($B137="",$C137=""),"",$B137+$C137/100000)</f>
        <v/>
      </c>
      <c r="O137" s="16">
        <f>IF(COUNTA($A137:$L137)=0,"",IF(OR($A137="",$B137="",$C137="",$D137="",$E137="",$F137="",$G137="",$H137="",$I137=""),"Campos obrigatórios ausentes","OK"))</f>
        <v/>
      </c>
      <c r="P137" s="16">
        <f>IF($A137="","",IF($M137="","Identificação incompleta",IF(COUNTIF('Itens rastreáveis'!$E$2:$E$201,$M137)=0,"Identificador não cadastrado",IF(COUNTIF('Itens rastreáveis'!$E$2:$E$201,$M137)&gt;1,"Identificador duplicado no cadastro","OK"))))</f>
        <v/>
      </c>
      <c r="Q137" s="16">
        <f>IF($A137="","",IF(COUNTIF($A$2:$A$501,$A137)=1,"OK","ID do evento duplicado"))</f>
        <v/>
      </c>
      <c r="R137" s="16">
        <f>IF($A137="","",IF(OR($M137="",$N137=""),"Não verificável",IF($G137="RECEBIMENTO",IF(COUNTIFS($M$2:$M$501,$M137,$G$2:$G$501,"RECEBIMENTO")&gt;1,"Recebimento duplicado",IF($K137="","OK","Recebimento com evento anterior")),IF(COUNTIFS($M$2:$M$501,$M137,$G$2:$G$501,"RECEBIMENTO",$N$2:$N$501,"&lt;"&amp;$N137)&gt;0,"OK","Entrada anterior não localizada"))))</f>
        <v/>
      </c>
      <c r="S137" s="16">
        <f>IF($A137="","",IF(IFERROR(VLOOKUP($G137,Listas!$A$2:$C$9,2,FALSE),"Sim")="Sim",IF($J137="","Pedido obrigatório","OK"),"OK"))</f>
        <v/>
      </c>
      <c r="T137" s="16">
        <f>IF($A137="","",IF($G137="RECEBIMENTO",IF($K137="","OK","Revisar evento anterior"),IF($K137="","Evento anterior ausente",IF(COUNTIF($A$2:$A$501,$K137)=0,"Evento anterior inexistente",IF(COUNTIF($A$2:$A$501,$K137)&gt;1,"Evento anterior ambíguo",IF($K137=$A137,"Autorreferência",IF(COUNTIFS($A$2:$A$501,$K137,$M$2:$M$501,$M137)=0,"Anterior de outro identificador",IF(INDEX($N$2:$N$501,MATCH($K137,$A$2:$A$501,0))&gt;=$N137,"Ordem cronológica inválida",IF(INDEX($A$2:$A$501,MATCH($K137,$A$2:$A$501,0))=LOOKUP(2,1/(($M$2:$M$501=$M137)*($N$2:$N$501&lt;$N137)),$A$2:$A$501),"OK","Salto na cadeia")))))))))</f>
        <v/>
      </c>
      <c r="U137" s="16">
        <f>IF($A137="","",IF(OR($M137="",$N137=""),"Não",IF(COUNTIFS($M$2:$M$501,$M137,$N$2:$N$501,"&gt;"&amp;$N137)=0,IF(COUNTIFS($M$2:$M$501,$M137,$N$2:$N$501,$N137)=1,"Sim","Conflito"),"Não")))</f>
        <v/>
      </c>
      <c r="V137" s="16">
        <f>IF($A137="","",IF(OR($M137="",$N137=""),"",IF(COUNTIFS($M$2:$M$501,$M137,$G$2:$G$501,"RETORNO RECEBIDO",$N$2:$N$501,"&lt;="&amp;$N137)&gt;0,"Retorno","Fluxo normal")))</f>
        <v/>
      </c>
      <c r="W137" s="16">
        <f>IF($A137="","",IF($O137&lt;&gt;"OK",$O137,IF($Q137&lt;&gt;"OK",$Q137,IF($P137&lt;&gt;"OK",$P137,IF($R137&lt;&gt;"OK",$R137,IF($S137&lt;&gt;"OK",$S137,IF($T137&lt;&gt;"OK",$T137,IF($U137="Conflito","Conflito de ordem","OK"))))))))</f>
        <v/>
      </c>
      <c r="X137" s="16">
        <f>IF($A137="","",IF($W137="OK","OK","Pendente"))</f>
        <v/>
      </c>
    </row>
    <row r="138">
      <c r="A138" s="14" t="n"/>
      <c r="B138" s="31" t="n"/>
      <c r="C138" s="14" t="n"/>
      <c r="D138" s="14" t="n"/>
      <c r="E138" s="14" t="n"/>
      <c r="F138" s="14" t="n"/>
      <c r="G138" s="14" t="n"/>
      <c r="H138" s="14" t="n"/>
      <c r="I138" s="14" t="n"/>
      <c r="J138" s="14" t="n"/>
      <c r="K138" s="14" t="n"/>
      <c r="L138" s="15" t="n"/>
      <c r="M138" s="16">
        <f>IF(COUNTA($D138:$F138)=0,"",IF(OR($D138="",$E138="",$F138=""),"",$D138&amp;"|"&amp;$E138&amp;"|"&amp;$F138))</f>
        <v/>
      </c>
      <c r="N138" s="32">
        <f>IF(OR($B138="",$C138=""),"",$B138+$C138/100000)</f>
        <v/>
      </c>
      <c r="O138" s="16">
        <f>IF(COUNTA($A138:$L138)=0,"",IF(OR($A138="",$B138="",$C138="",$D138="",$E138="",$F138="",$G138="",$H138="",$I138=""),"Campos obrigatórios ausentes","OK"))</f>
        <v/>
      </c>
      <c r="P138" s="16">
        <f>IF($A138="","",IF($M138="","Identificação incompleta",IF(COUNTIF('Itens rastreáveis'!$E$2:$E$201,$M138)=0,"Identificador não cadastrado",IF(COUNTIF('Itens rastreáveis'!$E$2:$E$201,$M138)&gt;1,"Identificador duplicado no cadastro","OK"))))</f>
        <v/>
      </c>
      <c r="Q138" s="16">
        <f>IF($A138="","",IF(COUNTIF($A$2:$A$501,$A138)=1,"OK","ID do evento duplicado"))</f>
        <v/>
      </c>
      <c r="R138" s="16">
        <f>IF($A138="","",IF(OR($M138="",$N138=""),"Não verificável",IF($G138="RECEBIMENTO",IF(COUNTIFS($M$2:$M$501,$M138,$G$2:$G$501,"RECEBIMENTO")&gt;1,"Recebimento duplicado",IF($K138="","OK","Recebimento com evento anterior")),IF(COUNTIFS($M$2:$M$501,$M138,$G$2:$G$501,"RECEBIMENTO",$N$2:$N$501,"&lt;"&amp;$N138)&gt;0,"OK","Entrada anterior não localizada"))))</f>
        <v/>
      </c>
      <c r="S138" s="16">
        <f>IF($A138="","",IF(IFERROR(VLOOKUP($G138,Listas!$A$2:$C$9,2,FALSE),"Sim")="Sim",IF($J138="","Pedido obrigatório","OK"),"OK"))</f>
        <v/>
      </c>
      <c r="T138" s="16">
        <f>IF($A138="","",IF($G138="RECEBIMENTO",IF($K138="","OK","Revisar evento anterior"),IF($K138="","Evento anterior ausente",IF(COUNTIF($A$2:$A$501,$K138)=0,"Evento anterior inexistente",IF(COUNTIF($A$2:$A$501,$K138)&gt;1,"Evento anterior ambíguo",IF($K138=$A138,"Autorreferência",IF(COUNTIFS($A$2:$A$501,$K138,$M$2:$M$501,$M138)=0,"Anterior de outro identificador",IF(INDEX($N$2:$N$501,MATCH($K138,$A$2:$A$501,0))&gt;=$N138,"Ordem cronológica inválida",IF(INDEX($A$2:$A$501,MATCH($K138,$A$2:$A$501,0))=LOOKUP(2,1/(($M$2:$M$501=$M138)*($N$2:$N$501&lt;$N138)),$A$2:$A$501),"OK","Salto na cadeia")))))))))</f>
        <v/>
      </c>
      <c r="U138" s="16">
        <f>IF($A138="","",IF(OR($M138="",$N138=""),"Não",IF(COUNTIFS($M$2:$M$501,$M138,$N$2:$N$501,"&gt;"&amp;$N138)=0,IF(COUNTIFS($M$2:$M$501,$M138,$N$2:$N$501,$N138)=1,"Sim","Conflito"),"Não")))</f>
        <v/>
      </c>
      <c r="V138" s="16">
        <f>IF($A138="","",IF(OR($M138="",$N138=""),"",IF(COUNTIFS($M$2:$M$501,$M138,$G$2:$G$501,"RETORNO RECEBIDO",$N$2:$N$501,"&lt;="&amp;$N138)&gt;0,"Retorno","Fluxo normal")))</f>
        <v/>
      </c>
      <c r="W138" s="16">
        <f>IF($A138="","",IF($O138&lt;&gt;"OK",$O138,IF($Q138&lt;&gt;"OK",$Q138,IF($P138&lt;&gt;"OK",$P138,IF($R138&lt;&gt;"OK",$R138,IF($S138&lt;&gt;"OK",$S138,IF($T138&lt;&gt;"OK",$T138,IF($U138="Conflito","Conflito de ordem","OK"))))))))</f>
        <v/>
      </c>
      <c r="X138" s="16">
        <f>IF($A138="","",IF($W138="OK","OK","Pendente"))</f>
        <v/>
      </c>
    </row>
    <row r="139">
      <c r="A139" s="14" t="n"/>
      <c r="B139" s="31" t="n"/>
      <c r="C139" s="14" t="n"/>
      <c r="D139" s="14" t="n"/>
      <c r="E139" s="14" t="n"/>
      <c r="F139" s="14" t="n"/>
      <c r="G139" s="14" t="n"/>
      <c r="H139" s="14" t="n"/>
      <c r="I139" s="14" t="n"/>
      <c r="J139" s="14" t="n"/>
      <c r="K139" s="14" t="n"/>
      <c r="L139" s="15" t="n"/>
      <c r="M139" s="16">
        <f>IF(COUNTA($D139:$F139)=0,"",IF(OR($D139="",$E139="",$F139=""),"",$D139&amp;"|"&amp;$E139&amp;"|"&amp;$F139))</f>
        <v/>
      </c>
      <c r="N139" s="32">
        <f>IF(OR($B139="",$C139=""),"",$B139+$C139/100000)</f>
        <v/>
      </c>
      <c r="O139" s="16">
        <f>IF(COUNTA($A139:$L139)=0,"",IF(OR($A139="",$B139="",$C139="",$D139="",$E139="",$F139="",$G139="",$H139="",$I139=""),"Campos obrigatórios ausentes","OK"))</f>
        <v/>
      </c>
      <c r="P139" s="16">
        <f>IF($A139="","",IF($M139="","Identificação incompleta",IF(COUNTIF('Itens rastreáveis'!$E$2:$E$201,$M139)=0,"Identificador não cadastrado",IF(COUNTIF('Itens rastreáveis'!$E$2:$E$201,$M139)&gt;1,"Identificador duplicado no cadastro","OK"))))</f>
        <v/>
      </c>
      <c r="Q139" s="16">
        <f>IF($A139="","",IF(COUNTIF($A$2:$A$501,$A139)=1,"OK","ID do evento duplicado"))</f>
        <v/>
      </c>
      <c r="R139" s="16">
        <f>IF($A139="","",IF(OR($M139="",$N139=""),"Não verificável",IF($G139="RECEBIMENTO",IF(COUNTIFS($M$2:$M$501,$M139,$G$2:$G$501,"RECEBIMENTO")&gt;1,"Recebimento duplicado",IF($K139="","OK","Recebimento com evento anterior")),IF(COUNTIFS($M$2:$M$501,$M139,$G$2:$G$501,"RECEBIMENTO",$N$2:$N$501,"&lt;"&amp;$N139)&gt;0,"OK","Entrada anterior não localizada"))))</f>
        <v/>
      </c>
      <c r="S139" s="16">
        <f>IF($A139="","",IF(IFERROR(VLOOKUP($G139,Listas!$A$2:$C$9,2,FALSE),"Sim")="Sim",IF($J139="","Pedido obrigatório","OK"),"OK"))</f>
        <v/>
      </c>
      <c r="T139" s="16">
        <f>IF($A139="","",IF($G139="RECEBIMENTO",IF($K139="","OK","Revisar evento anterior"),IF($K139="","Evento anterior ausente",IF(COUNTIF($A$2:$A$501,$K139)=0,"Evento anterior inexistente",IF(COUNTIF($A$2:$A$501,$K139)&gt;1,"Evento anterior ambíguo",IF($K139=$A139,"Autorreferência",IF(COUNTIFS($A$2:$A$501,$K139,$M$2:$M$501,$M139)=0,"Anterior de outro identificador",IF(INDEX($N$2:$N$501,MATCH($K139,$A$2:$A$501,0))&gt;=$N139,"Ordem cronológica inválida",IF(INDEX($A$2:$A$501,MATCH($K139,$A$2:$A$501,0))=LOOKUP(2,1/(($M$2:$M$501=$M139)*($N$2:$N$501&lt;$N139)),$A$2:$A$501),"OK","Salto na cadeia")))))))))</f>
        <v/>
      </c>
      <c r="U139" s="16">
        <f>IF($A139="","",IF(OR($M139="",$N139=""),"Não",IF(COUNTIFS($M$2:$M$501,$M139,$N$2:$N$501,"&gt;"&amp;$N139)=0,IF(COUNTIFS($M$2:$M$501,$M139,$N$2:$N$501,$N139)=1,"Sim","Conflito"),"Não")))</f>
        <v/>
      </c>
      <c r="V139" s="16">
        <f>IF($A139="","",IF(OR($M139="",$N139=""),"",IF(COUNTIFS($M$2:$M$501,$M139,$G$2:$G$501,"RETORNO RECEBIDO",$N$2:$N$501,"&lt;="&amp;$N139)&gt;0,"Retorno","Fluxo normal")))</f>
        <v/>
      </c>
      <c r="W139" s="16">
        <f>IF($A139="","",IF($O139&lt;&gt;"OK",$O139,IF($Q139&lt;&gt;"OK",$Q139,IF($P139&lt;&gt;"OK",$P139,IF($R139&lt;&gt;"OK",$R139,IF($S139&lt;&gt;"OK",$S139,IF($T139&lt;&gt;"OK",$T139,IF($U139="Conflito","Conflito de ordem","OK"))))))))</f>
        <v/>
      </c>
      <c r="X139" s="16">
        <f>IF($A139="","",IF($W139="OK","OK","Pendente"))</f>
        <v/>
      </c>
    </row>
    <row r="140">
      <c r="A140" s="14" t="n"/>
      <c r="B140" s="31" t="n"/>
      <c r="C140" s="14" t="n"/>
      <c r="D140" s="14" t="n"/>
      <c r="E140" s="14" t="n"/>
      <c r="F140" s="14" t="n"/>
      <c r="G140" s="14" t="n"/>
      <c r="H140" s="14" t="n"/>
      <c r="I140" s="14" t="n"/>
      <c r="J140" s="14" t="n"/>
      <c r="K140" s="14" t="n"/>
      <c r="L140" s="15" t="n"/>
      <c r="M140" s="16">
        <f>IF(COUNTA($D140:$F140)=0,"",IF(OR($D140="",$E140="",$F140=""),"",$D140&amp;"|"&amp;$E140&amp;"|"&amp;$F140))</f>
        <v/>
      </c>
      <c r="N140" s="32">
        <f>IF(OR($B140="",$C140=""),"",$B140+$C140/100000)</f>
        <v/>
      </c>
      <c r="O140" s="16">
        <f>IF(COUNTA($A140:$L140)=0,"",IF(OR($A140="",$B140="",$C140="",$D140="",$E140="",$F140="",$G140="",$H140="",$I140=""),"Campos obrigatórios ausentes","OK"))</f>
        <v/>
      </c>
      <c r="P140" s="16">
        <f>IF($A140="","",IF($M140="","Identificação incompleta",IF(COUNTIF('Itens rastreáveis'!$E$2:$E$201,$M140)=0,"Identificador não cadastrado",IF(COUNTIF('Itens rastreáveis'!$E$2:$E$201,$M140)&gt;1,"Identificador duplicado no cadastro","OK"))))</f>
        <v/>
      </c>
      <c r="Q140" s="16">
        <f>IF($A140="","",IF(COUNTIF($A$2:$A$501,$A140)=1,"OK","ID do evento duplicado"))</f>
        <v/>
      </c>
      <c r="R140" s="16">
        <f>IF($A140="","",IF(OR($M140="",$N140=""),"Não verificável",IF($G140="RECEBIMENTO",IF(COUNTIFS($M$2:$M$501,$M140,$G$2:$G$501,"RECEBIMENTO")&gt;1,"Recebimento duplicado",IF($K140="","OK","Recebimento com evento anterior")),IF(COUNTIFS($M$2:$M$501,$M140,$G$2:$G$501,"RECEBIMENTO",$N$2:$N$501,"&lt;"&amp;$N140)&gt;0,"OK","Entrada anterior não localizada"))))</f>
        <v/>
      </c>
      <c r="S140" s="16">
        <f>IF($A140="","",IF(IFERROR(VLOOKUP($G140,Listas!$A$2:$C$9,2,FALSE),"Sim")="Sim",IF($J140="","Pedido obrigatório","OK"),"OK"))</f>
        <v/>
      </c>
      <c r="T140" s="16">
        <f>IF($A140="","",IF($G140="RECEBIMENTO",IF($K140="","OK","Revisar evento anterior"),IF($K140="","Evento anterior ausente",IF(COUNTIF($A$2:$A$501,$K140)=0,"Evento anterior inexistente",IF(COUNTIF($A$2:$A$501,$K140)&gt;1,"Evento anterior ambíguo",IF($K140=$A140,"Autorreferência",IF(COUNTIFS($A$2:$A$501,$K140,$M$2:$M$501,$M140)=0,"Anterior de outro identificador",IF(INDEX($N$2:$N$501,MATCH($K140,$A$2:$A$501,0))&gt;=$N140,"Ordem cronológica inválida",IF(INDEX($A$2:$A$501,MATCH($K140,$A$2:$A$501,0))=LOOKUP(2,1/(($M$2:$M$501=$M140)*($N$2:$N$501&lt;$N140)),$A$2:$A$501),"OK","Salto na cadeia")))))))))</f>
        <v/>
      </c>
      <c r="U140" s="16">
        <f>IF($A140="","",IF(OR($M140="",$N140=""),"Não",IF(COUNTIFS($M$2:$M$501,$M140,$N$2:$N$501,"&gt;"&amp;$N140)=0,IF(COUNTIFS($M$2:$M$501,$M140,$N$2:$N$501,$N140)=1,"Sim","Conflito"),"Não")))</f>
        <v/>
      </c>
      <c r="V140" s="16">
        <f>IF($A140="","",IF(OR($M140="",$N140=""),"",IF(COUNTIFS($M$2:$M$501,$M140,$G$2:$G$501,"RETORNO RECEBIDO",$N$2:$N$501,"&lt;="&amp;$N140)&gt;0,"Retorno","Fluxo normal")))</f>
        <v/>
      </c>
      <c r="W140" s="16">
        <f>IF($A140="","",IF($O140&lt;&gt;"OK",$O140,IF($Q140&lt;&gt;"OK",$Q140,IF($P140&lt;&gt;"OK",$P140,IF($R140&lt;&gt;"OK",$R140,IF($S140&lt;&gt;"OK",$S140,IF($T140&lt;&gt;"OK",$T140,IF($U140="Conflito","Conflito de ordem","OK"))))))))</f>
        <v/>
      </c>
      <c r="X140" s="16">
        <f>IF($A140="","",IF($W140="OK","OK","Pendente"))</f>
        <v/>
      </c>
    </row>
    <row r="141">
      <c r="A141" s="14" t="n"/>
      <c r="B141" s="31" t="n"/>
      <c r="C141" s="14" t="n"/>
      <c r="D141" s="14" t="n"/>
      <c r="E141" s="14" t="n"/>
      <c r="F141" s="14" t="n"/>
      <c r="G141" s="14" t="n"/>
      <c r="H141" s="14" t="n"/>
      <c r="I141" s="14" t="n"/>
      <c r="J141" s="14" t="n"/>
      <c r="K141" s="14" t="n"/>
      <c r="L141" s="15" t="n"/>
      <c r="M141" s="16">
        <f>IF(COUNTA($D141:$F141)=0,"",IF(OR($D141="",$E141="",$F141=""),"",$D141&amp;"|"&amp;$E141&amp;"|"&amp;$F141))</f>
        <v/>
      </c>
      <c r="N141" s="32">
        <f>IF(OR($B141="",$C141=""),"",$B141+$C141/100000)</f>
        <v/>
      </c>
      <c r="O141" s="16">
        <f>IF(COUNTA($A141:$L141)=0,"",IF(OR($A141="",$B141="",$C141="",$D141="",$E141="",$F141="",$G141="",$H141="",$I141=""),"Campos obrigatórios ausentes","OK"))</f>
        <v/>
      </c>
      <c r="P141" s="16">
        <f>IF($A141="","",IF($M141="","Identificação incompleta",IF(COUNTIF('Itens rastreáveis'!$E$2:$E$201,$M141)=0,"Identificador não cadastrado",IF(COUNTIF('Itens rastreáveis'!$E$2:$E$201,$M141)&gt;1,"Identificador duplicado no cadastro","OK"))))</f>
        <v/>
      </c>
      <c r="Q141" s="16">
        <f>IF($A141="","",IF(COUNTIF($A$2:$A$501,$A141)=1,"OK","ID do evento duplicado"))</f>
        <v/>
      </c>
      <c r="R141" s="16">
        <f>IF($A141="","",IF(OR($M141="",$N141=""),"Não verificável",IF($G141="RECEBIMENTO",IF(COUNTIFS($M$2:$M$501,$M141,$G$2:$G$501,"RECEBIMENTO")&gt;1,"Recebimento duplicado",IF($K141="","OK","Recebimento com evento anterior")),IF(COUNTIFS($M$2:$M$501,$M141,$G$2:$G$501,"RECEBIMENTO",$N$2:$N$501,"&lt;"&amp;$N141)&gt;0,"OK","Entrada anterior não localizada"))))</f>
        <v/>
      </c>
      <c r="S141" s="16">
        <f>IF($A141="","",IF(IFERROR(VLOOKUP($G141,Listas!$A$2:$C$9,2,FALSE),"Sim")="Sim",IF($J141="","Pedido obrigatório","OK"),"OK"))</f>
        <v/>
      </c>
      <c r="T141" s="16">
        <f>IF($A141="","",IF($G141="RECEBIMENTO",IF($K141="","OK","Revisar evento anterior"),IF($K141="","Evento anterior ausente",IF(COUNTIF($A$2:$A$501,$K141)=0,"Evento anterior inexistente",IF(COUNTIF($A$2:$A$501,$K141)&gt;1,"Evento anterior ambíguo",IF($K141=$A141,"Autorreferência",IF(COUNTIFS($A$2:$A$501,$K141,$M$2:$M$501,$M141)=0,"Anterior de outro identificador",IF(INDEX($N$2:$N$501,MATCH($K141,$A$2:$A$501,0))&gt;=$N141,"Ordem cronológica inválida",IF(INDEX($A$2:$A$501,MATCH($K141,$A$2:$A$501,0))=LOOKUP(2,1/(($M$2:$M$501=$M141)*($N$2:$N$501&lt;$N141)),$A$2:$A$501),"OK","Salto na cadeia")))))))))</f>
        <v/>
      </c>
      <c r="U141" s="16">
        <f>IF($A141="","",IF(OR($M141="",$N141=""),"Não",IF(COUNTIFS($M$2:$M$501,$M141,$N$2:$N$501,"&gt;"&amp;$N141)=0,IF(COUNTIFS($M$2:$M$501,$M141,$N$2:$N$501,$N141)=1,"Sim","Conflito"),"Não")))</f>
        <v/>
      </c>
      <c r="V141" s="16">
        <f>IF($A141="","",IF(OR($M141="",$N141=""),"",IF(COUNTIFS($M$2:$M$501,$M141,$G$2:$G$501,"RETORNO RECEBIDO",$N$2:$N$501,"&lt;="&amp;$N141)&gt;0,"Retorno","Fluxo normal")))</f>
        <v/>
      </c>
      <c r="W141" s="16">
        <f>IF($A141="","",IF($O141&lt;&gt;"OK",$O141,IF($Q141&lt;&gt;"OK",$Q141,IF($P141&lt;&gt;"OK",$P141,IF($R141&lt;&gt;"OK",$R141,IF($S141&lt;&gt;"OK",$S141,IF($T141&lt;&gt;"OK",$T141,IF($U141="Conflito","Conflito de ordem","OK"))))))))</f>
        <v/>
      </c>
      <c r="X141" s="16">
        <f>IF($A141="","",IF($W141="OK","OK","Pendente"))</f>
        <v/>
      </c>
    </row>
    <row r="142">
      <c r="A142" s="14" t="n"/>
      <c r="B142" s="31" t="n"/>
      <c r="C142" s="14" t="n"/>
      <c r="D142" s="14" t="n"/>
      <c r="E142" s="14" t="n"/>
      <c r="F142" s="14" t="n"/>
      <c r="G142" s="14" t="n"/>
      <c r="H142" s="14" t="n"/>
      <c r="I142" s="14" t="n"/>
      <c r="J142" s="14" t="n"/>
      <c r="K142" s="14" t="n"/>
      <c r="L142" s="15" t="n"/>
      <c r="M142" s="16">
        <f>IF(COUNTA($D142:$F142)=0,"",IF(OR($D142="",$E142="",$F142=""),"",$D142&amp;"|"&amp;$E142&amp;"|"&amp;$F142))</f>
        <v/>
      </c>
      <c r="N142" s="32">
        <f>IF(OR($B142="",$C142=""),"",$B142+$C142/100000)</f>
        <v/>
      </c>
      <c r="O142" s="16">
        <f>IF(COUNTA($A142:$L142)=0,"",IF(OR($A142="",$B142="",$C142="",$D142="",$E142="",$F142="",$G142="",$H142="",$I142=""),"Campos obrigatórios ausentes","OK"))</f>
        <v/>
      </c>
      <c r="P142" s="16">
        <f>IF($A142="","",IF($M142="","Identificação incompleta",IF(COUNTIF('Itens rastreáveis'!$E$2:$E$201,$M142)=0,"Identificador não cadastrado",IF(COUNTIF('Itens rastreáveis'!$E$2:$E$201,$M142)&gt;1,"Identificador duplicado no cadastro","OK"))))</f>
        <v/>
      </c>
      <c r="Q142" s="16">
        <f>IF($A142="","",IF(COUNTIF($A$2:$A$501,$A142)=1,"OK","ID do evento duplicado"))</f>
        <v/>
      </c>
      <c r="R142" s="16">
        <f>IF($A142="","",IF(OR($M142="",$N142=""),"Não verificável",IF($G142="RECEBIMENTO",IF(COUNTIFS($M$2:$M$501,$M142,$G$2:$G$501,"RECEBIMENTO")&gt;1,"Recebimento duplicado",IF($K142="","OK","Recebimento com evento anterior")),IF(COUNTIFS($M$2:$M$501,$M142,$G$2:$G$501,"RECEBIMENTO",$N$2:$N$501,"&lt;"&amp;$N142)&gt;0,"OK","Entrada anterior não localizada"))))</f>
        <v/>
      </c>
      <c r="S142" s="16">
        <f>IF($A142="","",IF(IFERROR(VLOOKUP($G142,Listas!$A$2:$C$9,2,FALSE),"Sim")="Sim",IF($J142="","Pedido obrigatório","OK"),"OK"))</f>
        <v/>
      </c>
      <c r="T142" s="16">
        <f>IF($A142="","",IF($G142="RECEBIMENTO",IF($K142="","OK","Revisar evento anterior"),IF($K142="","Evento anterior ausente",IF(COUNTIF($A$2:$A$501,$K142)=0,"Evento anterior inexistente",IF(COUNTIF($A$2:$A$501,$K142)&gt;1,"Evento anterior ambíguo",IF($K142=$A142,"Autorreferência",IF(COUNTIFS($A$2:$A$501,$K142,$M$2:$M$501,$M142)=0,"Anterior de outro identificador",IF(INDEX($N$2:$N$501,MATCH($K142,$A$2:$A$501,0))&gt;=$N142,"Ordem cronológica inválida",IF(INDEX($A$2:$A$501,MATCH($K142,$A$2:$A$501,0))=LOOKUP(2,1/(($M$2:$M$501=$M142)*($N$2:$N$501&lt;$N142)),$A$2:$A$501),"OK","Salto na cadeia")))))))))</f>
        <v/>
      </c>
      <c r="U142" s="16">
        <f>IF($A142="","",IF(OR($M142="",$N142=""),"Não",IF(COUNTIFS($M$2:$M$501,$M142,$N$2:$N$501,"&gt;"&amp;$N142)=0,IF(COUNTIFS($M$2:$M$501,$M142,$N$2:$N$501,$N142)=1,"Sim","Conflito"),"Não")))</f>
        <v/>
      </c>
      <c r="V142" s="16">
        <f>IF($A142="","",IF(OR($M142="",$N142=""),"",IF(COUNTIFS($M$2:$M$501,$M142,$G$2:$G$501,"RETORNO RECEBIDO",$N$2:$N$501,"&lt;="&amp;$N142)&gt;0,"Retorno","Fluxo normal")))</f>
        <v/>
      </c>
      <c r="W142" s="16">
        <f>IF($A142="","",IF($O142&lt;&gt;"OK",$O142,IF($Q142&lt;&gt;"OK",$Q142,IF($P142&lt;&gt;"OK",$P142,IF($R142&lt;&gt;"OK",$R142,IF($S142&lt;&gt;"OK",$S142,IF($T142&lt;&gt;"OK",$T142,IF($U142="Conflito","Conflito de ordem","OK"))))))))</f>
        <v/>
      </c>
      <c r="X142" s="16">
        <f>IF($A142="","",IF($W142="OK","OK","Pendente"))</f>
        <v/>
      </c>
    </row>
    <row r="143">
      <c r="A143" s="14" t="n"/>
      <c r="B143" s="31" t="n"/>
      <c r="C143" s="14" t="n"/>
      <c r="D143" s="14" t="n"/>
      <c r="E143" s="14" t="n"/>
      <c r="F143" s="14" t="n"/>
      <c r="G143" s="14" t="n"/>
      <c r="H143" s="14" t="n"/>
      <c r="I143" s="14" t="n"/>
      <c r="J143" s="14" t="n"/>
      <c r="K143" s="14" t="n"/>
      <c r="L143" s="15" t="n"/>
      <c r="M143" s="16">
        <f>IF(COUNTA($D143:$F143)=0,"",IF(OR($D143="",$E143="",$F143=""),"",$D143&amp;"|"&amp;$E143&amp;"|"&amp;$F143))</f>
        <v/>
      </c>
      <c r="N143" s="32">
        <f>IF(OR($B143="",$C143=""),"",$B143+$C143/100000)</f>
        <v/>
      </c>
      <c r="O143" s="16">
        <f>IF(COUNTA($A143:$L143)=0,"",IF(OR($A143="",$B143="",$C143="",$D143="",$E143="",$F143="",$G143="",$H143="",$I143=""),"Campos obrigatórios ausentes","OK"))</f>
        <v/>
      </c>
      <c r="P143" s="16">
        <f>IF($A143="","",IF($M143="","Identificação incompleta",IF(COUNTIF('Itens rastreáveis'!$E$2:$E$201,$M143)=0,"Identificador não cadastrado",IF(COUNTIF('Itens rastreáveis'!$E$2:$E$201,$M143)&gt;1,"Identificador duplicado no cadastro","OK"))))</f>
        <v/>
      </c>
      <c r="Q143" s="16">
        <f>IF($A143="","",IF(COUNTIF($A$2:$A$501,$A143)=1,"OK","ID do evento duplicado"))</f>
        <v/>
      </c>
      <c r="R143" s="16">
        <f>IF($A143="","",IF(OR($M143="",$N143=""),"Não verificável",IF($G143="RECEBIMENTO",IF(COUNTIFS($M$2:$M$501,$M143,$G$2:$G$501,"RECEBIMENTO")&gt;1,"Recebimento duplicado",IF($K143="","OK","Recebimento com evento anterior")),IF(COUNTIFS($M$2:$M$501,$M143,$G$2:$G$501,"RECEBIMENTO",$N$2:$N$501,"&lt;"&amp;$N143)&gt;0,"OK","Entrada anterior não localizada"))))</f>
        <v/>
      </c>
      <c r="S143" s="16">
        <f>IF($A143="","",IF(IFERROR(VLOOKUP($G143,Listas!$A$2:$C$9,2,FALSE),"Sim")="Sim",IF($J143="","Pedido obrigatório","OK"),"OK"))</f>
        <v/>
      </c>
      <c r="T143" s="16">
        <f>IF($A143="","",IF($G143="RECEBIMENTO",IF($K143="","OK","Revisar evento anterior"),IF($K143="","Evento anterior ausente",IF(COUNTIF($A$2:$A$501,$K143)=0,"Evento anterior inexistente",IF(COUNTIF($A$2:$A$501,$K143)&gt;1,"Evento anterior ambíguo",IF($K143=$A143,"Autorreferência",IF(COUNTIFS($A$2:$A$501,$K143,$M$2:$M$501,$M143)=0,"Anterior de outro identificador",IF(INDEX($N$2:$N$501,MATCH($K143,$A$2:$A$501,0))&gt;=$N143,"Ordem cronológica inválida",IF(INDEX($A$2:$A$501,MATCH($K143,$A$2:$A$501,0))=LOOKUP(2,1/(($M$2:$M$501=$M143)*($N$2:$N$501&lt;$N143)),$A$2:$A$501),"OK","Salto na cadeia")))))))))</f>
        <v/>
      </c>
      <c r="U143" s="16">
        <f>IF($A143="","",IF(OR($M143="",$N143=""),"Não",IF(COUNTIFS($M$2:$M$501,$M143,$N$2:$N$501,"&gt;"&amp;$N143)=0,IF(COUNTIFS($M$2:$M$501,$M143,$N$2:$N$501,$N143)=1,"Sim","Conflito"),"Não")))</f>
        <v/>
      </c>
      <c r="V143" s="16">
        <f>IF($A143="","",IF(OR($M143="",$N143=""),"",IF(COUNTIFS($M$2:$M$501,$M143,$G$2:$G$501,"RETORNO RECEBIDO",$N$2:$N$501,"&lt;="&amp;$N143)&gt;0,"Retorno","Fluxo normal")))</f>
        <v/>
      </c>
      <c r="W143" s="16">
        <f>IF($A143="","",IF($O143&lt;&gt;"OK",$O143,IF($Q143&lt;&gt;"OK",$Q143,IF($P143&lt;&gt;"OK",$P143,IF($R143&lt;&gt;"OK",$R143,IF($S143&lt;&gt;"OK",$S143,IF($T143&lt;&gt;"OK",$T143,IF($U143="Conflito","Conflito de ordem","OK"))))))))</f>
        <v/>
      </c>
      <c r="X143" s="16">
        <f>IF($A143="","",IF($W143="OK","OK","Pendente"))</f>
        <v/>
      </c>
    </row>
    <row r="144">
      <c r="A144" s="14" t="n"/>
      <c r="B144" s="31" t="n"/>
      <c r="C144" s="14" t="n"/>
      <c r="D144" s="14" t="n"/>
      <c r="E144" s="14" t="n"/>
      <c r="F144" s="14" t="n"/>
      <c r="G144" s="14" t="n"/>
      <c r="H144" s="14" t="n"/>
      <c r="I144" s="14" t="n"/>
      <c r="J144" s="14" t="n"/>
      <c r="K144" s="14" t="n"/>
      <c r="L144" s="15" t="n"/>
      <c r="M144" s="16">
        <f>IF(COUNTA($D144:$F144)=0,"",IF(OR($D144="",$E144="",$F144=""),"",$D144&amp;"|"&amp;$E144&amp;"|"&amp;$F144))</f>
        <v/>
      </c>
      <c r="N144" s="32">
        <f>IF(OR($B144="",$C144=""),"",$B144+$C144/100000)</f>
        <v/>
      </c>
      <c r="O144" s="16">
        <f>IF(COUNTA($A144:$L144)=0,"",IF(OR($A144="",$B144="",$C144="",$D144="",$E144="",$F144="",$G144="",$H144="",$I144=""),"Campos obrigatórios ausentes","OK"))</f>
        <v/>
      </c>
      <c r="P144" s="16">
        <f>IF($A144="","",IF($M144="","Identificação incompleta",IF(COUNTIF('Itens rastreáveis'!$E$2:$E$201,$M144)=0,"Identificador não cadastrado",IF(COUNTIF('Itens rastreáveis'!$E$2:$E$201,$M144)&gt;1,"Identificador duplicado no cadastro","OK"))))</f>
        <v/>
      </c>
      <c r="Q144" s="16">
        <f>IF($A144="","",IF(COUNTIF($A$2:$A$501,$A144)=1,"OK","ID do evento duplicado"))</f>
        <v/>
      </c>
      <c r="R144" s="16">
        <f>IF($A144="","",IF(OR($M144="",$N144=""),"Não verificável",IF($G144="RECEBIMENTO",IF(COUNTIFS($M$2:$M$501,$M144,$G$2:$G$501,"RECEBIMENTO")&gt;1,"Recebimento duplicado",IF($K144="","OK","Recebimento com evento anterior")),IF(COUNTIFS($M$2:$M$501,$M144,$G$2:$G$501,"RECEBIMENTO",$N$2:$N$501,"&lt;"&amp;$N144)&gt;0,"OK","Entrada anterior não localizada"))))</f>
        <v/>
      </c>
      <c r="S144" s="16">
        <f>IF($A144="","",IF(IFERROR(VLOOKUP($G144,Listas!$A$2:$C$9,2,FALSE),"Sim")="Sim",IF($J144="","Pedido obrigatório","OK"),"OK"))</f>
        <v/>
      </c>
      <c r="T144" s="16">
        <f>IF($A144="","",IF($G144="RECEBIMENTO",IF($K144="","OK","Revisar evento anterior"),IF($K144="","Evento anterior ausente",IF(COUNTIF($A$2:$A$501,$K144)=0,"Evento anterior inexistente",IF(COUNTIF($A$2:$A$501,$K144)&gt;1,"Evento anterior ambíguo",IF($K144=$A144,"Autorreferência",IF(COUNTIFS($A$2:$A$501,$K144,$M$2:$M$501,$M144)=0,"Anterior de outro identificador",IF(INDEX($N$2:$N$501,MATCH($K144,$A$2:$A$501,0))&gt;=$N144,"Ordem cronológica inválida",IF(INDEX($A$2:$A$501,MATCH($K144,$A$2:$A$501,0))=LOOKUP(2,1/(($M$2:$M$501=$M144)*($N$2:$N$501&lt;$N144)),$A$2:$A$501),"OK","Salto na cadeia")))))))))</f>
        <v/>
      </c>
      <c r="U144" s="16">
        <f>IF($A144="","",IF(OR($M144="",$N144=""),"Não",IF(COUNTIFS($M$2:$M$501,$M144,$N$2:$N$501,"&gt;"&amp;$N144)=0,IF(COUNTIFS($M$2:$M$501,$M144,$N$2:$N$501,$N144)=1,"Sim","Conflito"),"Não")))</f>
        <v/>
      </c>
      <c r="V144" s="16">
        <f>IF($A144="","",IF(OR($M144="",$N144=""),"",IF(COUNTIFS($M$2:$M$501,$M144,$G$2:$G$501,"RETORNO RECEBIDO",$N$2:$N$501,"&lt;="&amp;$N144)&gt;0,"Retorno","Fluxo normal")))</f>
        <v/>
      </c>
      <c r="W144" s="16">
        <f>IF($A144="","",IF($O144&lt;&gt;"OK",$O144,IF($Q144&lt;&gt;"OK",$Q144,IF($P144&lt;&gt;"OK",$P144,IF($R144&lt;&gt;"OK",$R144,IF($S144&lt;&gt;"OK",$S144,IF($T144&lt;&gt;"OK",$T144,IF($U144="Conflito","Conflito de ordem","OK"))))))))</f>
        <v/>
      </c>
      <c r="X144" s="16">
        <f>IF($A144="","",IF($W144="OK","OK","Pendente"))</f>
        <v/>
      </c>
    </row>
    <row r="145">
      <c r="A145" s="14" t="n"/>
      <c r="B145" s="31" t="n"/>
      <c r="C145" s="14" t="n"/>
      <c r="D145" s="14" t="n"/>
      <c r="E145" s="14" t="n"/>
      <c r="F145" s="14" t="n"/>
      <c r="G145" s="14" t="n"/>
      <c r="H145" s="14" t="n"/>
      <c r="I145" s="14" t="n"/>
      <c r="J145" s="14" t="n"/>
      <c r="K145" s="14" t="n"/>
      <c r="L145" s="15" t="n"/>
      <c r="M145" s="16">
        <f>IF(COUNTA($D145:$F145)=0,"",IF(OR($D145="",$E145="",$F145=""),"",$D145&amp;"|"&amp;$E145&amp;"|"&amp;$F145))</f>
        <v/>
      </c>
      <c r="N145" s="32">
        <f>IF(OR($B145="",$C145=""),"",$B145+$C145/100000)</f>
        <v/>
      </c>
      <c r="O145" s="16">
        <f>IF(COUNTA($A145:$L145)=0,"",IF(OR($A145="",$B145="",$C145="",$D145="",$E145="",$F145="",$G145="",$H145="",$I145=""),"Campos obrigatórios ausentes","OK"))</f>
        <v/>
      </c>
      <c r="P145" s="16">
        <f>IF($A145="","",IF($M145="","Identificação incompleta",IF(COUNTIF('Itens rastreáveis'!$E$2:$E$201,$M145)=0,"Identificador não cadastrado",IF(COUNTIF('Itens rastreáveis'!$E$2:$E$201,$M145)&gt;1,"Identificador duplicado no cadastro","OK"))))</f>
        <v/>
      </c>
      <c r="Q145" s="16">
        <f>IF($A145="","",IF(COUNTIF($A$2:$A$501,$A145)=1,"OK","ID do evento duplicado"))</f>
        <v/>
      </c>
      <c r="R145" s="16">
        <f>IF($A145="","",IF(OR($M145="",$N145=""),"Não verificável",IF($G145="RECEBIMENTO",IF(COUNTIFS($M$2:$M$501,$M145,$G$2:$G$501,"RECEBIMENTO")&gt;1,"Recebimento duplicado",IF($K145="","OK","Recebimento com evento anterior")),IF(COUNTIFS($M$2:$M$501,$M145,$G$2:$G$501,"RECEBIMENTO",$N$2:$N$501,"&lt;"&amp;$N145)&gt;0,"OK","Entrada anterior não localizada"))))</f>
        <v/>
      </c>
      <c r="S145" s="16">
        <f>IF($A145="","",IF(IFERROR(VLOOKUP($G145,Listas!$A$2:$C$9,2,FALSE),"Sim")="Sim",IF($J145="","Pedido obrigatório","OK"),"OK"))</f>
        <v/>
      </c>
      <c r="T145" s="16">
        <f>IF($A145="","",IF($G145="RECEBIMENTO",IF($K145="","OK","Revisar evento anterior"),IF($K145="","Evento anterior ausente",IF(COUNTIF($A$2:$A$501,$K145)=0,"Evento anterior inexistente",IF(COUNTIF($A$2:$A$501,$K145)&gt;1,"Evento anterior ambíguo",IF($K145=$A145,"Autorreferência",IF(COUNTIFS($A$2:$A$501,$K145,$M$2:$M$501,$M145)=0,"Anterior de outro identificador",IF(INDEX($N$2:$N$501,MATCH($K145,$A$2:$A$501,0))&gt;=$N145,"Ordem cronológica inválida",IF(INDEX($A$2:$A$501,MATCH($K145,$A$2:$A$501,0))=LOOKUP(2,1/(($M$2:$M$501=$M145)*($N$2:$N$501&lt;$N145)),$A$2:$A$501),"OK","Salto na cadeia")))))))))</f>
        <v/>
      </c>
      <c r="U145" s="16">
        <f>IF($A145="","",IF(OR($M145="",$N145=""),"Não",IF(COUNTIFS($M$2:$M$501,$M145,$N$2:$N$501,"&gt;"&amp;$N145)=0,IF(COUNTIFS($M$2:$M$501,$M145,$N$2:$N$501,$N145)=1,"Sim","Conflito"),"Não")))</f>
        <v/>
      </c>
      <c r="V145" s="16">
        <f>IF($A145="","",IF(OR($M145="",$N145=""),"",IF(COUNTIFS($M$2:$M$501,$M145,$G$2:$G$501,"RETORNO RECEBIDO",$N$2:$N$501,"&lt;="&amp;$N145)&gt;0,"Retorno","Fluxo normal")))</f>
        <v/>
      </c>
      <c r="W145" s="16">
        <f>IF($A145="","",IF($O145&lt;&gt;"OK",$O145,IF($Q145&lt;&gt;"OK",$Q145,IF($P145&lt;&gt;"OK",$P145,IF($R145&lt;&gt;"OK",$R145,IF($S145&lt;&gt;"OK",$S145,IF($T145&lt;&gt;"OK",$T145,IF($U145="Conflito","Conflito de ordem","OK"))))))))</f>
        <v/>
      </c>
      <c r="X145" s="16">
        <f>IF($A145="","",IF($W145="OK","OK","Pendente"))</f>
        <v/>
      </c>
    </row>
    <row r="146">
      <c r="A146" s="14" t="n"/>
      <c r="B146" s="31" t="n"/>
      <c r="C146" s="14" t="n"/>
      <c r="D146" s="14" t="n"/>
      <c r="E146" s="14" t="n"/>
      <c r="F146" s="14" t="n"/>
      <c r="G146" s="14" t="n"/>
      <c r="H146" s="14" t="n"/>
      <c r="I146" s="14" t="n"/>
      <c r="J146" s="14" t="n"/>
      <c r="K146" s="14" t="n"/>
      <c r="L146" s="15" t="n"/>
      <c r="M146" s="16">
        <f>IF(COUNTA($D146:$F146)=0,"",IF(OR($D146="",$E146="",$F146=""),"",$D146&amp;"|"&amp;$E146&amp;"|"&amp;$F146))</f>
        <v/>
      </c>
      <c r="N146" s="32">
        <f>IF(OR($B146="",$C146=""),"",$B146+$C146/100000)</f>
        <v/>
      </c>
      <c r="O146" s="16">
        <f>IF(COUNTA($A146:$L146)=0,"",IF(OR($A146="",$B146="",$C146="",$D146="",$E146="",$F146="",$G146="",$H146="",$I146=""),"Campos obrigatórios ausentes","OK"))</f>
        <v/>
      </c>
      <c r="P146" s="16">
        <f>IF($A146="","",IF($M146="","Identificação incompleta",IF(COUNTIF('Itens rastreáveis'!$E$2:$E$201,$M146)=0,"Identificador não cadastrado",IF(COUNTIF('Itens rastreáveis'!$E$2:$E$201,$M146)&gt;1,"Identificador duplicado no cadastro","OK"))))</f>
        <v/>
      </c>
      <c r="Q146" s="16">
        <f>IF($A146="","",IF(COUNTIF($A$2:$A$501,$A146)=1,"OK","ID do evento duplicado"))</f>
        <v/>
      </c>
      <c r="R146" s="16">
        <f>IF($A146="","",IF(OR($M146="",$N146=""),"Não verificável",IF($G146="RECEBIMENTO",IF(COUNTIFS($M$2:$M$501,$M146,$G$2:$G$501,"RECEBIMENTO")&gt;1,"Recebimento duplicado",IF($K146="","OK","Recebimento com evento anterior")),IF(COUNTIFS($M$2:$M$501,$M146,$G$2:$G$501,"RECEBIMENTO",$N$2:$N$501,"&lt;"&amp;$N146)&gt;0,"OK","Entrada anterior não localizada"))))</f>
        <v/>
      </c>
      <c r="S146" s="16">
        <f>IF($A146="","",IF(IFERROR(VLOOKUP($G146,Listas!$A$2:$C$9,2,FALSE),"Sim")="Sim",IF($J146="","Pedido obrigatório","OK"),"OK"))</f>
        <v/>
      </c>
      <c r="T146" s="16">
        <f>IF($A146="","",IF($G146="RECEBIMENTO",IF($K146="","OK","Revisar evento anterior"),IF($K146="","Evento anterior ausente",IF(COUNTIF($A$2:$A$501,$K146)=0,"Evento anterior inexistente",IF(COUNTIF($A$2:$A$501,$K146)&gt;1,"Evento anterior ambíguo",IF($K146=$A146,"Autorreferência",IF(COUNTIFS($A$2:$A$501,$K146,$M$2:$M$501,$M146)=0,"Anterior de outro identificador",IF(INDEX($N$2:$N$501,MATCH($K146,$A$2:$A$501,0))&gt;=$N146,"Ordem cronológica inválida",IF(INDEX($A$2:$A$501,MATCH($K146,$A$2:$A$501,0))=LOOKUP(2,1/(($M$2:$M$501=$M146)*($N$2:$N$501&lt;$N146)),$A$2:$A$501),"OK","Salto na cadeia")))))))))</f>
        <v/>
      </c>
      <c r="U146" s="16">
        <f>IF($A146="","",IF(OR($M146="",$N146=""),"Não",IF(COUNTIFS($M$2:$M$501,$M146,$N$2:$N$501,"&gt;"&amp;$N146)=0,IF(COUNTIFS($M$2:$M$501,$M146,$N$2:$N$501,$N146)=1,"Sim","Conflito"),"Não")))</f>
        <v/>
      </c>
      <c r="V146" s="16">
        <f>IF($A146="","",IF(OR($M146="",$N146=""),"",IF(COUNTIFS($M$2:$M$501,$M146,$G$2:$G$501,"RETORNO RECEBIDO",$N$2:$N$501,"&lt;="&amp;$N146)&gt;0,"Retorno","Fluxo normal")))</f>
        <v/>
      </c>
      <c r="W146" s="16">
        <f>IF($A146="","",IF($O146&lt;&gt;"OK",$O146,IF($Q146&lt;&gt;"OK",$Q146,IF($P146&lt;&gt;"OK",$P146,IF($R146&lt;&gt;"OK",$R146,IF($S146&lt;&gt;"OK",$S146,IF($T146&lt;&gt;"OK",$T146,IF($U146="Conflito","Conflito de ordem","OK"))))))))</f>
        <v/>
      </c>
      <c r="X146" s="16">
        <f>IF($A146="","",IF($W146="OK","OK","Pendente"))</f>
        <v/>
      </c>
    </row>
    <row r="147">
      <c r="A147" s="14" t="n"/>
      <c r="B147" s="31" t="n"/>
      <c r="C147" s="14" t="n"/>
      <c r="D147" s="14" t="n"/>
      <c r="E147" s="14" t="n"/>
      <c r="F147" s="14" t="n"/>
      <c r="G147" s="14" t="n"/>
      <c r="H147" s="14" t="n"/>
      <c r="I147" s="14" t="n"/>
      <c r="J147" s="14" t="n"/>
      <c r="K147" s="14" t="n"/>
      <c r="L147" s="15" t="n"/>
      <c r="M147" s="16">
        <f>IF(COUNTA($D147:$F147)=0,"",IF(OR($D147="",$E147="",$F147=""),"",$D147&amp;"|"&amp;$E147&amp;"|"&amp;$F147))</f>
        <v/>
      </c>
      <c r="N147" s="32">
        <f>IF(OR($B147="",$C147=""),"",$B147+$C147/100000)</f>
        <v/>
      </c>
      <c r="O147" s="16">
        <f>IF(COUNTA($A147:$L147)=0,"",IF(OR($A147="",$B147="",$C147="",$D147="",$E147="",$F147="",$G147="",$H147="",$I147=""),"Campos obrigatórios ausentes","OK"))</f>
        <v/>
      </c>
      <c r="P147" s="16">
        <f>IF($A147="","",IF($M147="","Identificação incompleta",IF(COUNTIF('Itens rastreáveis'!$E$2:$E$201,$M147)=0,"Identificador não cadastrado",IF(COUNTIF('Itens rastreáveis'!$E$2:$E$201,$M147)&gt;1,"Identificador duplicado no cadastro","OK"))))</f>
        <v/>
      </c>
      <c r="Q147" s="16">
        <f>IF($A147="","",IF(COUNTIF($A$2:$A$501,$A147)=1,"OK","ID do evento duplicado"))</f>
        <v/>
      </c>
      <c r="R147" s="16">
        <f>IF($A147="","",IF(OR($M147="",$N147=""),"Não verificável",IF($G147="RECEBIMENTO",IF(COUNTIFS($M$2:$M$501,$M147,$G$2:$G$501,"RECEBIMENTO")&gt;1,"Recebimento duplicado",IF($K147="","OK","Recebimento com evento anterior")),IF(COUNTIFS($M$2:$M$501,$M147,$G$2:$G$501,"RECEBIMENTO",$N$2:$N$501,"&lt;"&amp;$N147)&gt;0,"OK","Entrada anterior não localizada"))))</f>
        <v/>
      </c>
      <c r="S147" s="16">
        <f>IF($A147="","",IF(IFERROR(VLOOKUP($G147,Listas!$A$2:$C$9,2,FALSE),"Sim")="Sim",IF($J147="","Pedido obrigatório","OK"),"OK"))</f>
        <v/>
      </c>
      <c r="T147" s="16">
        <f>IF($A147="","",IF($G147="RECEBIMENTO",IF($K147="","OK","Revisar evento anterior"),IF($K147="","Evento anterior ausente",IF(COUNTIF($A$2:$A$501,$K147)=0,"Evento anterior inexistente",IF(COUNTIF($A$2:$A$501,$K147)&gt;1,"Evento anterior ambíguo",IF($K147=$A147,"Autorreferência",IF(COUNTIFS($A$2:$A$501,$K147,$M$2:$M$501,$M147)=0,"Anterior de outro identificador",IF(INDEX($N$2:$N$501,MATCH($K147,$A$2:$A$501,0))&gt;=$N147,"Ordem cronológica inválida",IF(INDEX($A$2:$A$501,MATCH($K147,$A$2:$A$501,0))=LOOKUP(2,1/(($M$2:$M$501=$M147)*($N$2:$N$501&lt;$N147)),$A$2:$A$501),"OK","Salto na cadeia")))))))))</f>
        <v/>
      </c>
      <c r="U147" s="16">
        <f>IF($A147="","",IF(OR($M147="",$N147=""),"Não",IF(COUNTIFS($M$2:$M$501,$M147,$N$2:$N$501,"&gt;"&amp;$N147)=0,IF(COUNTIFS($M$2:$M$501,$M147,$N$2:$N$501,$N147)=1,"Sim","Conflito"),"Não")))</f>
        <v/>
      </c>
      <c r="V147" s="16">
        <f>IF($A147="","",IF(OR($M147="",$N147=""),"",IF(COUNTIFS($M$2:$M$501,$M147,$G$2:$G$501,"RETORNO RECEBIDO",$N$2:$N$501,"&lt;="&amp;$N147)&gt;0,"Retorno","Fluxo normal")))</f>
        <v/>
      </c>
      <c r="W147" s="16">
        <f>IF($A147="","",IF($O147&lt;&gt;"OK",$O147,IF($Q147&lt;&gt;"OK",$Q147,IF($P147&lt;&gt;"OK",$P147,IF($R147&lt;&gt;"OK",$R147,IF($S147&lt;&gt;"OK",$S147,IF($T147&lt;&gt;"OK",$T147,IF($U147="Conflito","Conflito de ordem","OK"))))))))</f>
        <v/>
      </c>
      <c r="X147" s="16">
        <f>IF($A147="","",IF($W147="OK","OK","Pendente"))</f>
        <v/>
      </c>
    </row>
    <row r="148">
      <c r="A148" s="14" t="n"/>
      <c r="B148" s="31" t="n"/>
      <c r="C148" s="14" t="n"/>
      <c r="D148" s="14" t="n"/>
      <c r="E148" s="14" t="n"/>
      <c r="F148" s="14" t="n"/>
      <c r="G148" s="14" t="n"/>
      <c r="H148" s="14" t="n"/>
      <c r="I148" s="14" t="n"/>
      <c r="J148" s="14" t="n"/>
      <c r="K148" s="14" t="n"/>
      <c r="L148" s="15" t="n"/>
      <c r="M148" s="16">
        <f>IF(COUNTA($D148:$F148)=0,"",IF(OR($D148="",$E148="",$F148=""),"",$D148&amp;"|"&amp;$E148&amp;"|"&amp;$F148))</f>
        <v/>
      </c>
      <c r="N148" s="32">
        <f>IF(OR($B148="",$C148=""),"",$B148+$C148/100000)</f>
        <v/>
      </c>
      <c r="O148" s="16">
        <f>IF(COUNTA($A148:$L148)=0,"",IF(OR($A148="",$B148="",$C148="",$D148="",$E148="",$F148="",$G148="",$H148="",$I148=""),"Campos obrigatórios ausentes","OK"))</f>
        <v/>
      </c>
      <c r="P148" s="16">
        <f>IF($A148="","",IF($M148="","Identificação incompleta",IF(COUNTIF('Itens rastreáveis'!$E$2:$E$201,$M148)=0,"Identificador não cadastrado",IF(COUNTIF('Itens rastreáveis'!$E$2:$E$201,$M148)&gt;1,"Identificador duplicado no cadastro","OK"))))</f>
        <v/>
      </c>
      <c r="Q148" s="16">
        <f>IF($A148="","",IF(COUNTIF($A$2:$A$501,$A148)=1,"OK","ID do evento duplicado"))</f>
        <v/>
      </c>
      <c r="R148" s="16">
        <f>IF($A148="","",IF(OR($M148="",$N148=""),"Não verificável",IF($G148="RECEBIMENTO",IF(COUNTIFS($M$2:$M$501,$M148,$G$2:$G$501,"RECEBIMENTO")&gt;1,"Recebimento duplicado",IF($K148="","OK","Recebimento com evento anterior")),IF(COUNTIFS($M$2:$M$501,$M148,$G$2:$G$501,"RECEBIMENTO",$N$2:$N$501,"&lt;"&amp;$N148)&gt;0,"OK","Entrada anterior não localizada"))))</f>
        <v/>
      </c>
      <c r="S148" s="16">
        <f>IF($A148="","",IF(IFERROR(VLOOKUP($G148,Listas!$A$2:$C$9,2,FALSE),"Sim")="Sim",IF($J148="","Pedido obrigatório","OK"),"OK"))</f>
        <v/>
      </c>
      <c r="T148" s="16">
        <f>IF($A148="","",IF($G148="RECEBIMENTO",IF($K148="","OK","Revisar evento anterior"),IF($K148="","Evento anterior ausente",IF(COUNTIF($A$2:$A$501,$K148)=0,"Evento anterior inexistente",IF(COUNTIF($A$2:$A$501,$K148)&gt;1,"Evento anterior ambíguo",IF($K148=$A148,"Autorreferência",IF(COUNTIFS($A$2:$A$501,$K148,$M$2:$M$501,$M148)=0,"Anterior de outro identificador",IF(INDEX($N$2:$N$501,MATCH($K148,$A$2:$A$501,0))&gt;=$N148,"Ordem cronológica inválida",IF(INDEX($A$2:$A$501,MATCH($K148,$A$2:$A$501,0))=LOOKUP(2,1/(($M$2:$M$501=$M148)*($N$2:$N$501&lt;$N148)),$A$2:$A$501),"OK","Salto na cadeia")))))))))</f>
        <v/>
      </c>
      <c r="U148" s="16">
        <f>IF($A148="","",IF(OR($M148="",$N148=""),"Não",IF(COUNTIFS($M$2:$M$501,$M148,$N$2:$N$501,"&gt;"&amp;$N148)=0,IF(COUNTIFS($M$2:$M$501,$M148,$N$2:$N$501,$N148)=1,"Sim","Conflito"),"Não")))</f>
        <v/>
      </c>
      <c r="V148" s="16">
        <f>IF($A148="","",IF(OR($M148="",$N148=""),"",IF(COUNTIFS($M$2:$M$501,$M148,$G$2:$G$501,"RETORNO RECEBIDO",$N$2:$N$501,"&lt;="&amp;$N148)&gt;0,"Retorno","Fluxo normal")))</f>
        <v/>
      </c>
      <c r="W148" s="16">
        <f>IF($A148="","",IF($O148&lt;&gt;"OK",$O148,IF($Q148&lt;&gt;"OK",$Q148,IF($P148&lt;&gt;"OK",$P148,IF($R148&lt;&gt;"OK",$R148,IF($S148&lt;&gt;"OK",$S148,IF($T148&lt;&gt;"OK",$T148,IF($U148="Conflito","Conflito de ordem","OK"))))))))</f>
        <v/>
      </c>
      <c r="X148" s="16">
        <f>IF($A148="","",IF($W148="OK","OK","Pendente"))</f>
        <v/>
      </c>
    </row>
    <row r="149">
      <c r="A149" s="14" t="n"/>
      <c r="B149" s="31" t="n"/>
      <c r="C149" s="14" t="n"/>
      <c r="D149" s="14" t="n"/>
      <c r="E149" s="14" t="n"/>
      <c r="F149" s="14" t="n"/>
      <c r="G149" s="14" t="n"/>
      <c r="H149" s="14" t="n"/>
      <c r="I149" s="14" t="n"/>
      <c r="J149" s="14" t="n"/>
      <c r="K149" s="14" t="n"/>
      <c r="L149" s="15" t="n"/>
      <c r="M149" s="16">
        <f>IF(COUNTA($D149:$F149)=0,"",IF(OR($D149="",$E149="",$F149=""),"",$D149&amp;"|"&amp;$E149&amp;"|"&amp;$F149))</f>
        <v/>
      </c>
      <c r="N149" s="32">
        <f>IF(OR($B149="",$C149=""),"",$B149+$C149/100000)</f>
        <v/>
      </c>
      <c r="O149" s="16">
        <f>IF(COUNTA($A149:$L149)=0,"",IF(OR($A149="",$B149="",$C149="",$D149="",$E149="",$F149="",$G149="",$H149="",$I149=""),"Campos obrigatórios ausentes","OK"))</f>
        <v/>
      </c>
      <c r="P149" s="16">
        <f>IF($A149="","",IF($M149="","Identificação incompleta",IF(COUNTIF('Itens rastreáveis'!$E$2:$E$201,$M149)=0,"Identificador não cadastrado",IF(COUNTIF('Itens rastreáveis'!$E$2:$E$201,$M149)&gt;1,"Identificador duplicado no cadastro","OK"))))</f>
        <v/>
      </c>
      <c r="Q149" s="16">
        <f>IF($A149="","",IF(COUNTIF($A$2:$A$501,$A149)=1,"OK","ID do evento duplicado"))</f>
        <v/>
      </c>
      <c r="R149" s="16">
        <f>IF($A149="","",IF(OR($M149="",$N149=""),"Não verificável",IF($G149="RECEBIMENTO",IF(COUNTIFS($M$2:$M$501,$M149,$G$2:$G$501,"RECEBIMENTO")&gt;1,"Recebimento duplicado",IF($K149="","OK","Recebimento com evento anterior")),IF(COUNTIFS($M$2:$M$501,$M149,$G$2:$G$501,"RECEBIMENTO",$N$2:$N$501,"&lt;"&amp;$N149)&gt;0,"OK","Entrada anterior não localizada"))))</f>
        <v/>
      </c>
      <c r="S149" s="16">
        <f>IF($A149="","",IF(IFERROR(VLOOKUP($G149,Listas!$A$2:$C$9,2,FALSE),"Sim")="Sim",IF($J149="","Pedido obrigatório","OK"),"OK"))</f>
        <v/>
      </c>
      <c r="T149" s="16">
        <f>IF($A149="","",IF($G149="RECEBIMENTO",IF($K149="","OK","Revisar evento anterior"),IF($K149="","Evento anterior ausente",IF(COUNTIF($A$2:$A$501,$K149)=0,"Evento anterior inexistente",IF(COUNTIF($A$2:$A$501,$K149)&gt;1,"Evento anterior ambíguo",IF($K149=$A149,"Autorreferência",IF(COUNTIFS($A$2:$A$501,$K149,$M$2:$M$501,$M149)=0,"Anterior de outro identificador",IF(INDEX($N$2:$N$501,MATCH($K149,$A$2:$A$501,0))&gt;=$N149,"Ordem cronológica inválida",IF(INDEX($A$2:$A$501,MATCH($K149,$A$2:$A$501,0))=LOOKUP(2,1/(($M$2:$M$501=$M149)*($N$2:$N$501&lt;$N149)),$A$2:$A$501),"OK","Salto na cadeia")))))))))</f>
        <v/>
      </c>
      <c r="U149" s="16">
        <f>IF($A149="","",IF(OR($M149="",$N149=""),"Não",IF(COUNTIFS($M$2:$M$501,$M149,$N$2:$N$501,"&gt;"&amp;$N149)=0,IF(COUNTIFS($M$2:$M$501,$M149,$N$2:$N$501,$N149)=1,"Sim","Conflito"),"Não")))</f>
        <v/>
      </c>
      <c r="V149" s="16">
        <f>IF($A149="","",IF(OR($M149="",$N149=""),"",IF(COUNTIFS($M$2:$M$501,$M149,$G$2:$G$501,"RETORNO RECEBIDO",$N$2:$N$501,"&lt;="&amp;$N149)&gt;0,"Retorno","Fluxo normal")))</f>
        <v/>
      </c>
      <c r="W149" s="16">
        <f>IF($A149="","",IF($O149&lt;&gt;"OK",$O149,IF($Q149&lt;&gt;"OK",$Q149,IF($P149&lt;&gt;"OK",$P149,IF($R149&lt;&gt;"OK",$R149,IF($S149&lt;&gt;"OK",$S149,IF($T149&lt;&gt;"OK",$T149,IF($U149="Conflito","Conflito de ordem","OK"))))))))</f>
        <v/>
      </c>
      <c r="X149" s="16">
        <f>IF($A149="","",IF($W149="OK","OK","Pendente"))</f>
        <v/>
      </c>
    </row>
    <row r="150">
      <c r="A150" s="14" t="n"/>
      <c r="B150" s="31" t="n"/>
      <c r="C150" s="14" t="n"/>
      <c r="D150" s="14" t="n"/>
      <c r="E150" s="14" t="n"/>
      <c r="F150" s="14" t="n"/>
      <c r="G150" s="14" t="n"/>
      <c r="H150" s="14" t="n"/>
      <c r="I150" s="14" t="n"/>
      <c r="J150" s="14" t="n"/>
      <c r="K150" s="14" t="n"/>
      <c r="L150" s="15" t="n"/>
      <c r="M150" s="16">
        <f>IF(COUNTA($D150:$F150)=0,"",IF(OR($D150="",$E150="",$F150=""),"",$D150&amp;"|"&amp;$E150&amp;"|"&amp;$F150))</f>
        <v/>
      </c>
      <c r="N150" s="32">
        <f>IF(OR($B150="",$C150=""),"",$B150+$C150/100000)</f>
        <v/>
      </c>
      <c r="O150" s="16">
        <f>IF(COUNTA($A150:$L150)=0,"",IF(OR($A150="",$B150="",$C150="",$D150="",$E150="",$F150="",$G150="",$H150="",$I150=""),"Campos obrigatórios ausentes","OK"))</f>
        <v/>
      </c>
      <c r="P150" s="16">
        <f>IF($A150="","",IF($M150="","Identificação incompleta",IF(COUNTIF('Itens rastreáveis'!$E$2:$E$201,$M150)=0,"Identificador não cadastrado",IF(COUNTIF('Itens rastreáveis'!$E$2:$E$201,$M150)&gt;1,"Identificador duplicado no cadastro","OK"))))</f>
        <v/>
      </c>
      <c r="Q150" s="16">
        <f>IF($A150="","",IF(COUNTIF($A$2:$A$501,$A150)=1,"OK","ID do evento duplicado"))</f>
        <v/>
      </c>
      <c r="R150" s="16">
        <f>IF($A150="","",IF(OR($M150="",$N150=""),"Não verificável",IF($G150="RECEBIMENTO",IF(COUNTIFS($M$2:$M$501,$M150,$G$2:$G$501,"RECEBIMENTO")&gt;1,"Recebimento duplicado",IF($K150="","OK","Recebimento com evento anterior")),IF(COUNTIFS($M$2:$M$501,$M150,$G$2:$G$501,"RECEBIMENTO",$N$2:$N$501,"&lt;"&amp;$N150)&gt;0,"OK","Entrada anterior não localizada"))))</f>
        <v/>
      </c>
      <c r="S150" s="16">
        <f>IF($A150="","",IF(IFERROR(VLOOKUP($G150,Listas!$A$2:$C$9,2,FALSE),"Sim")="Sim",IF($J150="","Pedido obrigatório","OK"),"OK"))</f>
        <v/>
      </c>
      <c r="T150" s="16">
        <f>IF($A150="","",IF($G150="RECEBIMENTO",IF($K150="","OK","Revisar evento anterior"),IF($K150="","Evento anterior ausente",IF(COUNTIF($A$2:$A$501,$K150)=0,"Evento anterior inexistente",IF(COUNTIF($A$2:$A$501,$K150)&gt;1,"Evento anterior ambíguo",IF($K150=$A150,"Autorreferência",IF(COUNTIFS($A$2:$A$501,$K150,$M$2:$M$501,$M150)=0,"Anterior de outro identificador",IF(INDEX($N$2:$N$501,MATCH($K150,$A$2:$A$501,0))&gt;=$N150,"Ordem cronológica inválida",IF(INDEX($A$2:$A$501,MATCH($K150,$A$2:$A$501,0))=LOOKUP(2,1/(($M$2:$M$501=$M150)*($N$2:$N$501&lt;$N150)),$A$2:$A$501),"OK","Salto na cadeia")))))))))</f>
        <v/>
      </c>
      <c r="U150" s="16">
        <f>IF($A150="","",IF(OR($M150="",$N150=""),"Não",IF(COUNTIFS($M$2:$M$501,$M150,$N$2:$N$501,"&gt;"&amp;$N150)=0,IF(COUNTIFS($M$2:$M$501,$M150,$N$2:$N$501,$N150)=1,"Sim","Conflito"),"Não")))</f>
        <v/>
      </c>
      <c r="V150" s="16">
        <f>IF($A150="","",IF(OR($M150="",$N150=""),"",IF(COUNTIFS($M$2:$M$501,$M150,$G$2:$G$501,"RETORNO RECEBIDO",$N$2:$N$501,"&lt;="&amp;$N150)&gt;0,"Retorno","Fluxo normal")))</f>
        <v/>
      </c>
      <c r="W150" s="16">
        <f>IF($A150="","",IF($O150&lt;&gt;"OK",$O150,IF($Q150&lt;&gt;"OK",$Q150,IF($P150&lt;&gt;"OK",$P150,IF($R150&lt;&gt;"OK",$R150,IF($S150&lt;&gt;"OK",$S150,IF($T150&lt;&gt;"OK",$T150,IF($U150="Conflito","Conflito de ordem","OK"))))))))</f>
        <v/>
      </c>
      <c r="X150" s="16">
        <f>IF($A150="","",IF($W150="OK","OK","Pendente"))</f>
        <v/>
      </c>
    </row>
    <row r="151">
      <c r="A151" s="14" t="n"/>
      <c r="B151" s="31" t="n"/>
      <c r="C151" s="14" t="n"/>
      <c r="D151" s="14" t="n"/>
      <c r="E151" s="14" t="n"/>
      <c r="F151" s="14" t="n"/>
      <c r="G151" s="14" t="n"/>
      <c r="H151" s="14" t="n"/>
      <c r="I151" s="14" t="n"/>
      <c r="J151" s="14" t="n"/>
      <c r="K151" s="14" t="n"/>
      <c r="L151" s="15" t="n"/>
      <c r="M151" s="16">
        <f>IF(COUNTA($D151:$F151)=0,"",IF(OR($D151="",$E151="",$F151=""),"",$D151&amp;"|"&amp;$E151&amp;"|"&amp;$F151))</f>
        <v/>
      </c>
      <c r="N151" s="32">
        <f>IF(OR($B151="",$C151=""),"",$B151+$C151/100000)</f>
        <v/>
      </c>
      <c r="O151" s="16">
        <f>IF(COUNTA($A151:$L151)=0,"",IF(OR($A151="",$B151="",$C151="",$D151="",$E151="",$F151="",$G151="",$H151="",$I151=""),"Campos obrigatórios ausentes","OK"))</f>
        <v/>
      </c>
      <c r="P151" s="16">
        <f>IF($A151="","",IF($M151="","Identificação incompleta",IF(COUNTIF('Itens rastreáveis'!$E$2:$E$201,$M151)=0,"Identificador não cadastrado",IF(COUNTIF('Itens rastreáveis'!$E$2:$E$201,$M151)&gt;1,"Identificador duplicado no cadastro","OK"))))</f>
        <v/>
      </c>
      <c r="Q151" s="16">
        <f>IF($A151="","",IF(COUNTIF($A$2:$A$501,$A151)=1,"OK","ID do evento duplicado"))</f>
        <v/>
      </c>
      <c r="R151" s="16">
        <f>IF($A151="","",IF(OR($M151="",$N151=""),"Não verificável",IF($G151="RECEBIMENTO",IF(COUNTIFS($M$2:$M$501,$M151,$G$2:$G$501,"RECEBIMENTO")&gt;1,"Recebimento duplicado",IF($K151="","OK","Recebimento com evento anterior")),IF(COUNTIFS($M$2:$M$501,$M151,$G$2:$G$501,"RECEBIMENTO",$N$2:$N$501,"&lt;"&amp;$N151)&gt;0,"OK","Entrada anterior não localizada"))))</f>
        <v/>
      </c>
      <c r="S151" s="16">
        <f>IF($A151="","",IF(IFERROR(VLOOKUP($G151,Listas!$A$2:$C$9,2,FALSE),"Sim")="Sim",IF($J151="","Pedido obrigatório","OK"),"OK"))</f>
        <v/>
      </c>
      <c r="T151" s="16">
        <f>IF($A151="","",IF($G151="RECEBIMENTO",IF($K151="","OK","Revisar evento anterior"),IF($K151="","Evento anterior ausente",IF(COUNTIF($A$2:$A$501,$K151)=0,"Evento anterior inexistente",IF(COUNTIF($A$2:$A$501,$K151)&gt;1,"Evento anterior ambíguo",IF($K151=$A151,"Autorreferência",IF(COUNTIFS($A$2:$A$501,$K151,$M$2:$M$501,$M151)=0,"Anterior de outro identificador",IF(INDEX($N$2:$N$501,MATCH($K151,$A$2:$A$501,0))&gt;=$N151,"Ordem cronológica inválida",IF(INDEX($A$2:$A$501,MATCH($K151,$A$2:$A$501,0))=LOOKUP(2,1/(($M$2:$M$501=$M151)*($N$2:$N$501&lt;$N151)),$A$2:$A$501),"OK","Salto na cadeia")))))))))</f>
        <v/>
      </c>
      <c r="U151" s="16">
        <f>IF($A151="","",IF(OR($M151="",$N151=""),"Não",IF(COUNTIFS($M$2:$M$501,$M151,$N$2:$N$501,"&gt;"&amp;$N151)=0,IF(COUNTIFS($M$2:$M$501,$M151,$N$2:$N$501,$N151)=1,"Sim","Conflito"),"Não")))</f>
        <v/>
      </c>
      <c r="V151" s="16">
        <f>IF($A151="","",IF(OR($M151="",$N151=""),"",IF(COUNTIFS($M$2:$M$501,$M151,$G$2:$G$501,"RETORNO RECEBIDO",$N$2:$N$501,"&lt;="&amp;$N151)&gt;0,"Retorno","Fluxo normal")))</f>
        <v/>
      </c>
      <c r="W151" s="16">
        <f>IF($A151="","",IF($O151&lt;&gt;"OK",$O151,IF($Q151&lt;&gt;"OK",$Q151,IF($P151&lt;&gt;"OK",$P151,IF($R151&lt;&gt;"OK",$R151,IF($S151&lt;&gt;"OK",$S151,IF($T151&lt;&gt;"OK",$T151,IF($U151="Conflito","Conflito de ordem","OK"))))))))</f>
        <v/>
      </c>
      <c r="X151" s="16">
        <f>IF($A151="","",IF($W151="OK","OK","Pendente"))</f>
        <v/>
      </c>
    </row>
    <row r="152">
      <c r="A152" s="14" t="n"/>
      <c r="B152" s="31" t="n"/>
      <c r="C152" s="14" t="n"/>
      <c r="D152" s="14" t="n"/>
      <c r="E152" s="14" t="n"/>
      <c r="F152" s="14" t="n"/>
      <c r="G152" s="14" t="n"/>
      <c r="H152" s="14" t="n"/>
      <c r="I152" s="14" t="n"/>
      <c r="J152" s="14" t="n"/>
      <c r="K152" s="14" t="n"/>
      <c r="L152" s="15" t="n"/>
      <c r="M152" s="16">
        <f>IF(COUNTA($D152:$F152)=0,"",IF(OR($D152="",$E152="",$F152=""),"",$D152&amp;"|"&amp;$E152&amp;"|"&amp;$F152))</f>
        <v/>
      </c>
      <c r="N152" s="32">
        <f>IF(OR($B152="",$C152=""),"",$B152+$C152/100000)</f>
        <v/>
      </c>
      <c r="O152" s="16">
        <f>IF(COUNTA($A152:$L152)=0,"",IF(OR($A152="",$B152="",$C152="",$D152="",$E152="",$F152="",$G152="",$H152="",$I152=""),"Campos obrigatórios ausentes","OK"))</f>
        <v/>
      </c>
      <c r="P152" s="16">
        <f>IF($A152="","",IF($M152="","Identificação incompleta",IF(COUNTIF('Itens rastreáveis'!$E$2:$E$201,$M152)=0,"Identificador não cadastrado",IF(COUNTIF('Itens rastreáveis'!$E$2:$E$201,$M152)&gt;1,"Identificador duplicado no cadastro","OK"))))</f>
        <v/>
      </c>
      <c r="Q152" s="16">
        <f>IF($A152="","",IF(COUNTIF($A$2:$A$501,$A152)=1,"OK","ID do evento duplicado"))</f>
        <v/>
      </c>
      <c r="R152" s="16">
        <f>IF($A152="","",IF(OR($M152="",$N152=""),"Não verificável",IF($G152="RECEBIMENTO",IF(COUNTIFS($M$2:$M$501,$M152,$G$2:$G$501,"RECEBIMENTO")&gt;1,"Recebimento duplicado",IF($K152="","OK","Recebimento com evento anterior")),IF(COUNTIFS($M$2:$M$501,$M152,$G$2:$G$501,"RECEBIMENTO",$N$2:$N$501,"&lt;"&amp;$N152)&gt;0,"OK","Entrada anterior não localizada"))))</f>
        <v/>
      </c>
      <c r="S152" s="16">
        <f>IF($A152="","",IF(IFERROR(VLOOKUP($G152,Listas!$A$2:$C$9,2,FALSE),"Sim")="Sim",IF($J152="","Pedido obrigatório","OK"),"OK"))</f>
        <v/>
      </c>
      <c r="T152" s="16">
        <f>IF($A152="","",IF($G152="RECEBIMENTO",IF($K152="","OK","Revisar evento anterior"),IF($K152="","Evento anterior ausente",IF(COUNTIF($A$2:$A$501,$K152)=0,"Evento anterior inexistente",IF(COUNTIF($A$2:$A$501,$K152)&gt;1,"Evento anterior ambíguo",IF($K152=$A152,"Autorreferência",IF(COUNTIFS($A$2:$A$501,$K152,$M$2:$M$501,$M152)=0,"Anterior de outro identificador",IF(INDEX($N$2:$N$501,MATCH($K152,$A$2:$A$501,0))&gt;=$N152,"Ordem cronológica inválida",IF(INDEX($A$2:$A$501,MATCH($K152,$A$2:$A$501,0))=LOOKUP(2,1/(($M$2:$M$501=$M152)*($N$2:$N$501&lt;$N152)),$A$2:$A$501),"OK","Salto na cadeia")))))))))</f>
        <v/>
      </c>
      <c r="U152" s="16">
        <f>IF($A152="","",IF(OR($M152="",$N152=""),"Não",IF(COUNTIFS($M$2:$M$501,$M152,$N$2:$N$501,"&gt;"&amp;$N152)=0,IF(COUNTIFS($M$2:$M$501,$M152,$N$2:$N$501,$N152)=1,"Sim","Conflito"),"Não")))</f>
        <v/>
      </c>
      <c r="V152" s="16">
        <f>IF($A152="","",IF(OR($M152="",$N152=""),"",IF(COUNTIFS($M$2:$M$501,$M152,$G$2:$G$501,"RETORNO RECEBIDO",$N$2:$N$501,"&lt;="&amp;$N152)&gt;0,"Retorno","Fluxo normal")))</f>
        <v/>
      </c>
      <c r="W152" s="16">
        <f>IF($A152="","",IF($O152&lt;&gt;"OK",$O152,IF($Q152&lt;&gt;"OK",$Q152,IF($P152&lt;&gt;"OK",$P152,IF($R152&lt;&gt;"OK",$R152,IF($S152&lt;&gt;"OK",$S152,IF($T152&lt;&gt;"OK",$T152,IF($U152="Conflito","Conflito de ordem","OK"))))))))</f>
        <v/>
      </c>
      <c r="X152" s="16">
        <f>IF($A152="","",IF($W152="OK","OK","Pendente"))</f>
        <v/>
      </c>
    </row>
    <row r="153">
      <c r="A153" s="14" t="n"/>
      <c r="B153" s="31" t="n"/>
      <c r="C153" s="14" t="n"/>
      <c r="D153" s="14" t="n"/>
      <c r="E153" s="14" t="n"/>
      <c r="F153" s="14" t="n"/>
      <c r="G153" s="14" t="n"/>
      <c r="H153" s="14" t="n"/>
      <c r="I153" s="14" t="n"/>
      <c r="J153" s="14" t="n"/>
      <c r="K153" s="14" t="n"/>
      <c r="L153" s="15" t="n"/>
      <c r="M153" s="16">
        <f>IF(COUNTA($D153:$F153)=0,"",IF(OR($D153="",$E153="",$F153=""),"",$D153&amp;"|"&amp;$E153&amp;"|"&amp;$F153))</f>
        <v/>
      </c>
      <c r="N153" s="32">
        <f>IF(OR($B153="",$C153=""),"",$B153+$C153/100000)</f>
        <v/>
      </c>
      <c r="O153" s="16">
        <f>IF(COUNTA($A153:$L153)=0,"",IF(OR($A153="",$B153="",$C153="",$D153="",$E153="",$F153="",$G153="",$H153="",$I153=""),"Campos obrigatórios ausentes","OK"))</f>
        <v/>
      </c>
      <c r="P153" s="16">
        <f>IF($A153="","",IF($M153="","Identificação incompleta",IF(COUNTIF('Itens rastreáveis'!$E$2:$E$201,$M153)=0,"Identificador não cadastrado",IF(COUNTIF('Itens rastreáveis'!$E$2:$E$201,$M153)&gt;1,"Identificador duplicado no cadastro","OK"))))</f>
        <v/>
      </c>
      <c r="Q153" s="16">
        <f>IF($A153="","",IF(COUNTIF($A$2:$A$501,$A153)=1,"OK","ID do evento duplicado"))</f>
        <v/>
      </c>
      <c r="R153" s="16">
        <f>IF($A153="","",IF(OR($M153="",$N153=""),"Não verificável",IF($G153="RECEBIMENTO",IF(COUNTIFS($M$2:$M$501,$M153,$G$2:$G$501,"RECEBIMENTO")&gt;1,"Recebimento duplicado",IF($K153="","OK","Recebimento com evento anterior")),IF(COUNTIFS($M$2:$M$501,$M153,$G$2:$G$501,"RECEBIMENTO",$N$2:$N$501,"&lt;"&amp;$N153)&gt;0,"OK","Entrada anterior não localizada"))))</f>
        <v/>
      </c>
      <c r="S153" s="16">
        <f>IF($A153="","",IF(IFERROR(VLOOKUP($G153,Listas!$A$2:$C$9,2,FALSE),"Sim")="Sim",IF($J153="","Pedido obrigatório","OK"),"OK"))</f>
        <v/>
      </c>
      <c r="T153" s="16">
        <f>IF($A153="","",IF($G153="RECEBIMENTO",IF($K153="","OK","Revisar evento anterior"),IF($K153="","Evento anterior ausente",IF(COUNTIF($A$2:$A$501,$K153)=0,"Evento anterior inexistente",IF(COUNTIF($A$2:$A$501,$K153)&gt;1,"Evento anterior ambíguo",IF($K153=$A153,"Autorreferência",IF(COUNTIFS($A$2:$A$501,$K153,$M$2:$M$501,$M153)=0,"Anterior de outro identificador",IF(INDEX($N$2:$N$501,MATCH($K153,$A$2:$A$501,0))&gt;=$N153,"Ordem cronológica inválida",IF(INDEX($A$2:$A$501,MATCH($K153,$A$2:$A$501,0))=LOOKUP(2,1/(($M$2:$M$501=$M153)*($N$2:$N$501&lt;$N153)),$A$2:$A$501),"OK","Salto na cadeia")))))))))</f>
        <v/>
      </c>
      <c r="U153" s="16">
        <f>IF($A153="","",IF(OR($M153="",$N153=""),"Não",IF(COUNTIFS($M$2:$M$501,$M153,$N$2:$N$501,"&gt;"&amp;$N153)=0,IF(COUNTIFS($M$2:$M$501,$M153,$N$2:$N$501,$N153)=1,"Sim","Conflito"),"Não")))</f>
        <v/>
      </c>
      <c r="V153" s="16">
        <f>IF($A153="","",IF(OR($M153="",$N153=""),"",IF(COUNTIFS($M$2:$M$501,$M153,$G$2:$G$501,"RETORNO RECEBIDO",$N$2:$N$501,"&lt;="&amp;$N153)&gt;0,"Retorno","Fluxo normal")))</f>
        <v/>
      </c>
      <c r="W153" s="16">
        <f>IF($A153="","",IF($O153&lt;&gt;"OK",$O153,IF($Q153&lt;&gt;"OK",$Q153,IF($P153&lt;&gt;"OK",$P153,IF($R153&lt;&gt;"OK",$R153,IF($S153&lt;&gt;"OK",$S153,IF($T153&lt;&gt;"OK",$T153,IF($U153="Conflito","Conflito de ordem","OK"))))))))</f>
        <v/>
      </c>
      <c r="X153" s="16">
        <f>IF($A153="","",IF($W153="OK","OK","Pendente"))</f>
        <v/>
      </c>
    </row>
    <row r="154">
      <c r="A154" s="14" t="n"/>
      <c r="B154" s="31" t="n"/>
      <c r="C154" s="14" t="n"/>
      <c r="D154" s="14" t="n"/>
      <c r="E154" s="14" t="n"/>
      <c r="F154" s="14" t="n"/>
      <c r="G154" s="14" t="n"/>
      <c r="H154" s="14" t="n"/>
      <c r="I154" s="14" t="n"/>
      <c r="J154" s="14" t="n"/>
      <c r="K154" s="14" t="n"/>
      <c r="L154" s="15" t="n"/>
      <c r="M154" s="16">
        <f>IF(COUNTA($D154:$F154)=0,"",IF(OR($D154="",$E154="",$F154=""),"",$D154&amp;"|"&amp;$E154&amp;"|"&amp;$F154))</f>
        <v/>
      </c>
      <c r="N154" s="32">
        <f>IF(OR($B154="",$C154=""),"",$B154+$C154/100000)</f>
        <v/>
      </c>
      <c r="O154" s="16">
        <f>IF(COUNTA($A154:$L154)=0,"",IF(OR($A154="",$B154="",$C154="",$D154="",$E154="",$F154="",$G154="",$H154="",$I154=""),"Campos obrigatórios ausentes","OK"))</f>
        <v/>
      </c>
      <c r="P154" s="16">
        <f>IF($A154="","",IF($M154="","Identificação incompleta",IF(COUNTIF('Itens rastreáveis'!$E$2:$E$201,$M154)=0,"Identificador não cadastrado",IF(COUNTIF('Itens rastreáveis'!$E$2:$E$201,$M154)&gt;1,"Identificador duplicado no cadastro","OK"))))</f>
        <v/>
      </c>
      <c r="Q154" s="16">
        <f>IF($A154="","",IF(COUNTIF($A$2:$A$501,$A154)=1,"OK","ID do evento duplicado"))</f>
        <v/>
      </c>
      <c r="R154" s="16">
        <f>IF($A154="","",IF(OR($M154="",$N154=""),"Não verificável",IF($G154="RECEBIMENTO",IF(COUNTIFS($M$2:$M$501,$M154,$G$2:$G$501,"RECEBIMENTO")&gt;1,"Recebimento duplicado",IF($K154="","OK","Recebimento com evento anterior")),IF(COUNTIFS($M$2:$M$501,$M154,$G$2:$G$501,"RECEBIMENTO",$N$2:$N$501,"&lt;"&amp;$N154)&gt;0,"OK","Entrada anterior não localizada"))))</f>
        <v/>
      </c>
      <c r="S154" s="16">
        <f>IF($A154="","",IF(IFERROR(VLOOKUP($G154,Listas!$A$2:$C$9,2,FALSE),"Sim")="Sim",IF($J154="","Pedido obrigatório","OK"),"OK"))</f>
        <v/>
      </c>
      <c r="T154" s="16">
        <f>IF($A154="","",IF($G154="RECEBIMENTO",IF($K154="","OK","Revisar evento anterior"),IF($K154="","Evento anterior ausente",IF(COUNTIF($A$2:$A$501,$K154)=0,"Evento anterior inexistente",IF(COUNTIF($A$2:$A$501,$K154)&gt;1,"Evento anterior ambíguo",IF($K154=$A154,"Autorreferência",IF(COUNTIFS($A$2:$A$501,$K154,$M$2:$M$501,$M154)=0,"Anterior de outro identificador",IF(INDEX($N$2:$N$501,MATCH($K154,$A$2:$A$501,0))&gt;=$N154,"Ordem cronológica inválida",IF(INDEX($A$2:$A$501,MATCH($K154,$A$2:$A$501,0))=LOOKUP(2,1/(($M$2:$M$501=$M154)*($N$2:$N$501&lt;$N154)),$A$2:$A$501),"OK","Salto na cadeia")))))))))</f>
        <v/>
      </c>
      <c r="U154" s="16">
        <f>IF($A154="","",IF(OR($M154="",$N154=""),"Não",IF(COUNTIFS($M$2:$M$501,$M154,$N$2:$N$501,"&gt;"&amp;$N154)=0,IF(COUNTIFS($M$2:$M$501,$M154,$N$2:$N$501,$N154)=1,"Sim","Conflito"),"Não")))</f>
        <v/>
      </c>
      <c r="V154" s="16">
        <f>IF($A154="","",IF(OR($M154="",$N154=""),"",IF(COUNTIFS($M$2:$M$501,$M154,$G$2:$G$501,"RETORNO RECEBIDO",$N$2:$N$501,"&lt;="&amp;$N154)&gt;0,"Retorno","Fluxo normal")))</f>
        <v/>
      </c>
      <c r="W154" s="16">
        <f>IF($A154="","",IF($O154&lt;&gt;"OK",$O154,IF($Q154&lt;&gt;"OK",$Q154,IF($P154&lt;&gt;"OK",$P154,IF($R154&lt;&gt;"OK",$R154,IF($S154&lt;&gt;"OK",$S154,IF($T154&lt;&gt;"OK",$T154,IF($U154="Conflito","Conflito de ordem","OK"))))))))</f>
        <v/>
      </c>
      <c r="X154" s="16">
        <f>IF($A154="","",IF($W154="OK","OK","Pendente"))</f>
        <v/>
      </c>
    </row>
    <row r="155">
      <c r="A155" s="14" t="n"/>
      <c r="B155" s="31" t="n"/>
      <c r="C155" s="14" t="n"/>
      <c r="D155" s="14" t="n"/>
      <c r="E155" s="14" t="n"/>
      <c r="F155" s="14" t="n"/>
      <c r="G155" s="14" t="n"/>
      <c r="H155" s="14" t="n"/>
      <c r="I155" s="14" t="n"/>
      <c r="J155" s="14" t="n"/>
      <c r="K155" s="14" t="n"/>
      <c r="L155" s="15" t="n"/>
      <c r="M155" s="16">
        <f>IF(COUNTA($D155:$F155)=0,"",IF(OR($D155="",$E155="",$F155=""),"",$D155&amp;"|"&amp;$E155&amp;"|"&amp;$F155))</f>
        <v/>
      </c>
      <c r="N155" s="32">
        <f>IF(OR($B155="",$C155=""),"",$B155+$C155/100000)</f>
        <v/>
      </c>
      <c r="O155" s="16">
        <f>IF(COUNTA($A155:$L155)=0,"",IF(OR($A155="",$B155="",$C155="",$D155="",$E155="",$F155="",$G155="",$H155="",$I155=""),"Campos obrigatórios ausentes","OK"))</f>
        <v/>
      </c>
      <c r="P155" s="16">
        <f>IF($A155="","",IF($M155="","Identificação incompleta",IF(COUNTIF('Itens rastreáveis'!$E$2:$E$201,$M155)=0,"Identificador não cadastrado",IF(COUNTIF('Itens rastreáveis'!$E$2:$E$201,$M155)&gt;1,"Identificador duplicado no cadastro","OK"))))</f>
        <v/>
      </c>
      <c r="Q155" s="16">
        <f>IF($A155="","",IF(COUNTIF($A$2:$A$501,$A155)=1,"OK","ID do evento duplicado"))</f>
        <v/>
      </c>
      <c r="R155" s="16">
        <f>IF($A155="","",IF(OR($M155="",$N155=""),"Não verificável",IF($G155="RECEBIMENTO",IF(COUNTIFS($M$2:$M$501,$M155,$G$2:$G$501,"RECEBIMENTO")&gt;1,"Recebimento duplicado",IF($K155="","OK","Recebimento com evento anterior")),IF(COUNTIFS($M$2:$M$501,$M155,$G$2:$G$501,"RECEBIMENTO",$N$2:$N$501,"&lt;"&amp;$N155)&gt;0,"OK","Entrada anterior não localizada"))))</f>
        <v/>
      </c>
      <c r="S155" s="16">
        <f>IF($A155="","",IF(IFERROR(VLOOKUP($G155,Listas!$A$2:$C$9,2,FALSE),"Sim")="Sim",IF($J155="","Pedido obrigatório","OK"),"OK"))</f>
        <v/>
      </c>
      <c r="T155" s="16">
        <f>IF($A155="","",IF($G155="RECEBIMENTO",IF($K155="","OK","Revisar evento anterior"),IF($K155="","Evento anterior ausente",IF(COUNTIF($A$2:$A$501,$K155)=0,"Evento anterior inexistente",IF(COUNTIF($A$2:$A$501,$K155)&gt;1,"Evento anterior ambíguo",IF($K155=$A155,"Autorreferência",IF(COUNTIFS($A$2:$A$501,$K155,$M$2:$M$501,$M155)=0,"Anterior de outro identificador",IF(INDEX($N$2:$N$501,MATCH($K155,$A$2:$A$501,0))&gt;=$N155,"Ordem cronológica inválida",IF(INDEX($A$2:$A$501,MATCH($K155,$A$2:$A$501,0))=LOOKUP(2,1/(($M$2:$M$501=$M155)*($N$2:$N$501&lt;$N155)),$A$2:$A$501),"OK","Salto na cadeia")))))))))</f>
        <v/>
      </c>
      <c r="U155" s="16">
        <f>IF($A155="","",IF(OR($M155="",$N155=""),"Não",IF(COUNTIFS($M$2:$M$501,$M155,$N$2:$N$501,"&gt;"&amp;$N155)=0,IF(COUNTIFS($M$2:$M$501,$M155,$N$2:$N$501,$N155)=1,"Sim","Conflito"),"Não")))</f>
        <v/>
      </c>
      <c r="V155" s="16">
        <f>IF($A155="","",IF(OR($M155="",$N155=""),"",IF(COUNTIFS($M$2:$M$501,$M155,$G$2:$G$501,"RETORNO RECEBIDO",$N$2:$N$501,"&lt;="&amp;$N155)&gt;0,"Retorno","Fluxo normal")))</f>
        <v/>
      </c>
      <c r="W155" s="16">
        <f>IF($A155="","",IF($O155&lt;&gt;"OK",$O155,IF($Q155&lt;&gt;"OK",$Q155,IF($P155&lt;&gt;"OK",$P155,IF($R155&lt;&gt;"OK",$R155,IF($S155&lt;&gt;"OK",$S155,IF($T155&lt;&gt;"OK",$T155,IF($U155="Conflito","Conflito de ordem","OK"))))))))</f>
        <v/>
      </c>
      <c r="X155" s="16">
        <f>IF($A155="","",IF($W155="OK","OK","Pendente"))</f>
        <v/>
      </c>
    </row>
    <row r="156">
      <c r="A156" s="14" t="n"/>
      <c r="B156" s="31" t="n"/>
      <c r="C156" s="14" t="n"/>
      <c r="D156" s="14" t="n"/>
      <c r="E156" s="14" t="n"/>
      <c r="F156" s="14" t="n"/>
      <c r="G156" s="14" t="n"/>
      <c r="H156" s="14" t="n"/>
      <c r="I156" s="14" t="n"/>
      <c r="J156" s="14" t="n"/>
      <c r="K156" s="14" t="n"/>
      <c r="L156" s="15" t="n"/>
      <c r="M156" s="16">
        <f>IF(COUNTA($D156:$F156)=0,"",IF(OR($D156="",$E156="",$F156=""),"",$D156&amp;"|"&amp;$E156&amp;"|"&amp;$F156))</f>
        <v/>
      </c>
      <c r="N156" s="32">
        <f>IF(OR($B156="",$C156=""),"",$B156+$C156/100000)</f>
        <v/>
      </c>
      <c r="O156" s="16">
        <f>IF(COUNTA($A156:$L156)=0,"",IF(OR($A156="",$B156="",$C156="",$D156="",$E156="",$F156="",$G156="",$H156="",$I156=""),"Campos obrigatórios ausentes","OK"))</f>
        <v/>
      </c>
      <c r="P156" s="16">
        <f>IF($A156="","",IF($M156="","Identificação incompleta",IF(COUNTIF('Itens rastreáveis'!$E$2:$E$201,$M156)=0,"Identificador não cadastrado",IF(COUNTIF('Itens rastreáveis'!$E$2:$E$201,$M156)&gt;1,"Identificador duplicado no cadastro","OK"))))</f>
        <v/>
      </c>
      <c r="Q156" s="16">
        <f>IF($A156="","",IF(COUNTIF($A$2:$A$501,$A156)=1,"OK","ID do evento duplicado"))</f>
        <v/>
      </c>
      <c r="R156" s="16">
        <f>IF($A156="","",IF(OR($M156="",$N156=""),"Não verificável",IF($G156="RECEBIMENTO",IF(COUNTIFS($M$2:$M$501,$M156,$G$2:$G$501,"RECEBIMENTO")&gt;1,"Recebimento duplicado",IF($K156="","OK","Recebimento com evento anterior")),IF(COUNTIFS($M$2:$M$501,$M156,$G$2:$G$501,"RECEBIMENTO",$N$2:$N$501,"&lt;"&amp;$N156)&gt;0,"OK","Entrada anterior não localizada"))))</f>
        <v/>
      </c>
      <c r="S156" s="16">
        <f>IF($A156="","",IF(IFERROR(VLOOKUP($G156,Listas!$A$2:$C$9,2,FALSE),"Sim")="Sim",IF($J156="","Pedido obrigatório","OK"),"OK"))</f>
        <v/>
      </c>
      <c r="T156" s="16">
        <f>IF($A156="","",IF($G156="RECEBIMENTO",IF($K156="","OK","Revisar evento anterior"),IF($K156="","Evento anterior ausente",IF(COUNTIF($A$2:$A$501,$K156)=0,"Evento anterior inexistente",IF(COUNTIF($A$2:$A$501,$K156)&gt;1,"Evento anterior ambíguo",IF($K156=$A156,"Autorreferência",IF(COUNTIFS($A$2:$A$501,$K156,$M$2:$M$501,$M156)=0,"Anterior de outro identificador",IF(INDEX($N$2:$N$501,MATCH($K156,$A$2:$A$501,0))&gt;=$N156,"Ordem cronológica inválida",IF(INDEX($A$2:$A$501,MATCH($K156,$A$2:$A$501,0))=LOOKUP(2,1/(($M$2:$M$501=$M156)*($N$2:$N$501&lt;$N156)),$A$2:$A$501),"OK","Salto na cadeia")))))))))</f>
        <v/>
      </c>
      <c r="U156" s="16">
        <f>IF($A156="","",IF(OR($M156="",$N156=""),"Não",IF(COUNTIFS($M$2:$M$501,$M156,$N$2:$N$501,"&gt;"&amp;$N156)=0,IF(COUNTIFS($M$2:$M$501,$M156,$N$2:$N$501,$N156)=1,"Sim","Conflito"),"Não")))</f>
        <v/>
      </c>
      <c r="V156" s="16">
        <f>IF($A156="","",IF(OR($M156="",$N156=""),"",IF(COUNTIFS($M$2:$M$501,$M156,$G$2:$G$501,"RETORNO RECEBIDO",$N$2:$N$501,"&lt;="&amp;$N156)&gt;0,"Retorno","Fluxo normal")))</f>
        <v/>
      </c>
      <c r="W156" s="16">
        <f>IF($A156="","",IF($O156&lt;&gt;"OK",$O156,IF($Q156&lt;&gt;"OK",$Q156,IF($P156&lt;&gt;"OK",$P156,IF($R156&lt;&gt;"OK",$R156,IF($S156&lt;&gt;"OK",$S156,IF($T156&lt;&gt;"OK",$T156,IF($U156="Conflito","Conflito de ordem","OK"))))))))</f>
        <v/>
      </c>
      <c r="X156" s="16">
        <f>IF($A156="","",IF($W156="OK","OK","Pendente"))</f>
        <v/>
      </c>
    </row>
    <row r="157">
      <c r="A157" s="14" t="n"/>
      <c r="B157" s="31" t="n"/>
      <c r="C157" s="14" t="n"/>
      <c r="D157" s="14" t="n"/>
      <c r="E157" s="14" t="n"/>
      <c r="F157" s="14" t="n"/>
      <c r="G157" s="14" t="n"/>
      <c r="H157" s="14" t="n"/>
      <c r="I157" s="14" t="n"/>
      <c r="J157" s="14" t="n"/>
      <c r="K157" s="14" t="n"/>
      <c r="L157" s="15" t="n"/>
      <c r="M157" s="16">
        <f>IF(COUNTA($D157:$F157)=0,"",IF(OR($D157="",$E157="",$F157=""),"",$D157&amp;"|"&amp;$E157&amp;"|"&amp;$F157))</f>
        <v/>
      </c>
      <c r="N157" s="32">
        <f>IF(OR($B157="",$C157=""),"",$B157+$C157/100000)</f>
        <v/>
      </c>
      <c r="O157" s="16">
        <f>IF(COUNTA($A157:$L157)=0,"",IF(OR($A157="",$B157="",$C157="",$D157="",$E157="",$F157="",$G157="",$H157="",$I157=""),"Campos obrigatórios ausentes","OK"))</f>
        <v/>
      </c>
      <c r="P157" s="16">
        <f>IF($A157="","",IF($M157="","Identificação incompleta",IF(COUNTIF('Itens rastreáveis'!$E$2:$E$201,$M157)=0,"Identificador não cadastrado",IF(COUNTIF('Itens rastreáveis'!$E$2:$E$201,$M157)&gt;1,"Identificador duplicado no cadastro","OK"))))</f>
        <v/>
      </c>
      <c r="Q157" s="16">
        <f>IF($A157="","",IF(COUNTIF($A$2:$A$501,$A157)=1,"OK","ID do evento duplicado"))</f>
        <v/>
      </c>
      <c r="R157" s="16">
        <f>IF($A157="","",IF(OR($M157="",$N157=""),"Não verificável",IF($G157="RECEBIMENTO",IF(COUNTIFS($M$2:$M$501,$M157,$G$2:$G$501,"RECEBIMENTO")&gt;1,"Recebimento duplicado",IF($K157="","OK","Recebimento com evento anterior")),IF(COUNTIFS($M$2:$M$501,$M157,$G$2:$G$501,"RECEBIMENTO",$N$2:$N$501,"&lt;"&amp;$N157)&gt;0,"OK","Entrada anterior não localizada"))))</f>
        <v/>
      </c>
      <c r="S157" s="16">
        <f>IF($A157="","",IF(IFERROR(VLOOKUP($G157,Listas!$A$2:$C$9,2,FALSE),"Sim")="Sim",IF($J157="","Pedido obrigatório","OK"),"OK"))</f>
        <v/>
      </c>
      <c r="T157" s="16">
        <f>IF($A157="","",IF($G157="RECEBIMENTO",IF($K157="","OK","Revisar evento anterior"),IF($K157="","Evento anterior ausente",IF(COUNTIF($A$2:$A$501,$K157)=0,"Evento anterior inexistente",IF(COUNTIF($A$2:$A$501,$K157)&gt;1,"Evento anterior ambíguo",IF($K157=$A157,"Autorreferência",IF(COUNTIFS($A$2:$A$501,$K157,$M$2:$M$501,$M157)=0,"Anterior de outro identificador",IF(INDEX($N$2:$N$501,MATCH($K157,$A$2:$A$501,0))&gt;=$N157,"Ordem cronológica inválida",IF(INDEX($A$2:$A$501,MATCH($K157,$A$2:$A$501,0))=LOOKUP(2,1/(($M$2:$M$501=$M157)*($N$2:$N$501&lt;$N157)),$A$2:$A$501),"OK","Salto na cadeia")))))))))</f>
        <v/>
      </c>
      <c r="U157" s="16">
        <f>IF($A157="","",IF(OR($M157="",$N157=""),"Não",IF(COUNTIFS($M$2:$M$501,$M157,$N$2:$N$501,"&gt;"&amp;$N157)=0,IF(COUNTIFS($M$2:$M$501,$M157,$N$2:$N$501,$N157)=1,"Sim","Conflito"),"Não")))</f>
        <v/>
      </c>
      <c r="V157" s="16">
        <f>IF($A157="","",IF(OR($M157="",$N157=""),"",IF(COUNTIFS($M$2:$M$501,$M157,$G$2:$G$501,"RETORNO RECEBIDO",$N$2:$N$501,"&lt;="&amp;$N157)&gt;0,"Retorno","Fluxo normal")))</f>
        <v/>
      </c>
      <c r="W157" s="16">
        <f>IF($A157="","",IF($O157&lt;&gt;"OK",$O157,IF($Q157&lt;&gt;"OK",$Q157,IF($P157&lt;&gt;"OK",$P157,IF($R157&lt;&gt;"OK",$R157,IF($S157&lt;&gt;"OK",$S157,IF($T157&lt;&gt;"OK",$T157,IF($U157="Conflito","Conflito de ordem","OK"))))))))</f>
        <v/>
      </c>
      <c r="X157" s="16">
        <f>IF($A157="","",IF($W157="OK","OK","Pendente"))</f>
        <v/>
      </c>
    </row>
    <row r="158">
      <c r="A158" s="14" t="n"/>
      <c r="B158" s="31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5" t="n"/>
      <c r="M158" s="16">
        <f>IF(COUNTA($D158:$F158)=0,"",IF(OR($D158="",$E158="",$F158=""),"",$D158&amp;"|"&amp;$E158&amp;"|"&amp;$F158))</f>
        <v/>
      </c>
      <c r="N158" s="32">
        <f>IF(OR($B158="",$C158=""),"",$B158+$C158/100000)</f>
        <v/>
      </c>
      <c r="O158" s="16">
        <f>IF(COUNTA($A158:$L158)=0,"",IF(OR($A158="",$B158="",$C158="",$D158="",$E158="",$F158="",$G158="",$H158="",$I158=""),"Campos obrigatórios ausentes","OK"))</f>
        <v/>
      </c>
      <c r="P158" s="16">
        <f>IF($A158="","",IF($M158="","Identificação incompleta",IF(COUNTIF('Itens rastreáveis'!$E$2:$E$201,$M158)=0,"Identificador não cadastrado",IF(COUNTIF('Itens rastreáveis'!$E$2:$E$201,$M158)&gt;1,"Identificador duplicado no cadastro","OK"))))</f>
        <v/>
      </c>
      <c r="Q158" s="16">
        <f>IF($A158="","",IF(COUNTIF($A$2:$A$501,$A158)=1,"OK","ID do evento duplicado"))</f>
        <v/>
      </c>
      <c r="R158" s="16">
        <f>IF($A158="","",IF(OR($M158="",$N158=""),"Não verificável",IF($G158="RECEBIMENTO",IF(COUNTIFS($M$2:$M$501,$M158,$G$2:$G$501,"RECEBIMENTO")&gt;1,"Recebimento duplicado",IF($K158="","OK","Recebimento com evento anterior")),IF(COUNTIFS($M$2:$M$501,$M158,$G$2:$G$501,"RECEBIMENTO",$N$2:$N$501,"&lt;"&amp;$N158)&gt;0,"OK","Entrada anterior não localizada"))))</f>
        <v/>
      </c>
      <c r="S158" s="16">
        <f>IF($A158="","",IF(IFERROR(VLOOKUP($G158,Listas!$A$2:$C$9,2,FALSE),"Sim")="Sim",IF($J158="","Pedido obrigatório","OK"),"OK"))</f>
        <v/>
      </c>
      <c r="T158" s="16">
        <f>IF($A158="","",IF($G158="RECEBIMENTO",IF($K158="","OK","Revisar evento anterior"),IF($K158="","Evento anterior ausente",IF(COUNTIF($A$2:$A$501,$K158)=0,"Evento anterior inexistente",IF(COUNTIF($A$2:$A$501,$K158)&gt;1,"Evento anterior ambíguo",IF($K158=$A158,"Autorreferência",IF(COUNTIFS($A$2:$A$501,$K158,$M$2:$M$501,$M158)=0,"Anterior de outro identificador",IF(INDEX($N$2:$N$501,MATCH($K158,$A$2:$A$501,0))&gt;=$N158,"Ordem cronológica inválida",IF(INDEX($A$2:$A$501,MATCH($K158,$A$2:$A$501,0))=LOOKUP(2,1/(($M$2:$M$501=$M158)*($N$2:$N$501&lt;$N158)),$A$2:$A$501),"OK","Salto na cadeia")))))))))</f>
        <v/>
      </c>
      <c r="U158" s="16">
        <f>IF($A158="","",IF(OR($M158="",$N158=""),"Não",IF(COUNTIFS($M$2:$M$501,$M158,$N$2:$N$501,"&gt;"&amp;$N158)=0,IF(COUNTIFS($M$2:$M$501,$M158,$N$2:$N$501,$N158)=1,"Sim","Conflito"),"Não")))</f>
        <v/>
      </c>
      <c r="V158" s="16">
        <f>IF($A158="","",IF(OR($M158="",$N158=""),"",IF(COUNTIFS($M$2:$M$501,$M158,$G$2:$G$501,"RETORNO RECEBIDO",$N$2:$N$501,"&lt;="&amp;$N158)&gt;0,"Retorno","Fluxo normal")))</f>
        <v/>
      </c>
      <c r="W158" s="16">
        <f>IF($A158="","",IF($O158&lt;&gt;"OK",$O158,IF($Q158&lt;&gt;"OK",$Q158,IF($P158&lt;&gt;"OK",$P158,IF($R158&lt;&gt;"OK",$R158,IF($S158&lt;&gt;"OK",$S158,IF($T158&lt;&gt;"OK",$T158,IF($U158="Conflito","Conflito de ordem","OK"))))))))</f>
        <v/>
      </c>
      <c r="X158" s="16">
        <f>IF($A158="","",IF($W158="OK","OK","Pendente"))</f>
        <v/>
      </c>
    </row>
    <row r="159">
      <c r="A159" s="14" t="n"/>
      <c r="B159" s="31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5" t="n"/>
      <c r="M159" s="16">
        <f>IF(COUNTA($D159:$F159)=0,"",IF(OR($D159="",$E159="",$F159=""),"",$D159&amp;"|"&amp;$E159&amp;"|"&amp;$F159))</f>
        <v/>
      </c>
      <c r="N159" s="32">
        <f>IF(OR($B159="",$C159=""),"",$B159+$C159/100000)</f>
        <v/>
      </c>
      <c r="O159" s="16">
        <f>IF(COUNTA($A159:$L159)=0,"",IF(OR($A159="",$B159="",$C159="",$D159="",$E159="",$F159="",$G159="",$H159="",$I159=""),"Campos obrigatórios ausentes","OK"))</f>
        <v/>
      </c>
      <c r="P159" s="16">
        <f>IF($A159="","",IF($M159="","Identificação incompleta",IF(COUNTIF('Itens rastreáveis'!$E$2:$E$201,$M159)=0,"Identificador não cadastrado",IF(COUNTIF('Itens rastreáveis'!$E$2:$E$201,$M159)&gt;1,"Identificador duplicado no cadastro","OK"))))</f>
        <v/>
      </c>
      <c r="Q159" s="16">
        <f>IF($A159="","",IF(COUNTIF($A$2:$A$501,$A159)=1,"OK","ID do evento duplicado"))</f>
        <v/>
      </c>
      <c r="R159" s="16">
        <f>IF($A159="","",IF(OR($M159="",$N159=""),"Não verificável",IF($G159="RECEBIMENTO",IF(COUNTIFS($M$2:$M$501,$M159,$G$2:$G$501,"RECEBIMENTO")&gt;1,"Recebimento duplicado",IF($K159="","OK","Recebimento com evento anterior")),IF(COUNTIFS($M$2:$M$501,$M159,$G$2:$G$501,"RECEBIMENTO",$N$2:$N$501,"&lt;"&amp;$N159)&gt;0,"OK","Entrada anterior não localizada"))))</f>
        <v/>
      </c>
      <c r="S159" s="16">
        <f>IF($A159="","",IF(IFERROR(VLOOKUP($G159,Listas!$A$2:$C$9,2,FALSE),"Sim")="Sim",IF($J159="","Pedido obrigatório","OK"),"OK"))</f>
        <v/>
      </c>
      <c r="T159" s="16">
        <f>IF($A159="","",IF($G159="RECEBIMENTO",IF($K159="","OK","Revisar evento anterior"),IF($K159="","Evento anterior ausente",IF(COUNTIF($A$2:$A$501,$K159)=0,"Evento anterior inexistente",IF(COUNTIF($A$2:$A$501,$K159)&gt;1,"Evento anterior ambíguo",IF($K159=$A159,"Autorreferência",IF(COUNTIFS($A$2:$A$501,$K159,$M$2:$M$501,$M159)=0,"Anterior de outro identificador",IF(INDEX($N$2:$N$501,MATCH($K159,$A$2:$A$501,0))&gt;=$N159,"Ordem cronológica inválida",IF(INDEX($A$2:$A$501,MATCH($K159,$A$2:$A$501,0))=LOOKUP(2,1/(($M$2:$M$501=$M159)*($N$2:$N$501&lt;$N159)),$A$2:$A$501),"OK","Salto na cadeia")))))))))</f>
        <v/>
      </c>
      <c r="U159" s="16">
        <f>IF($A159="","",IF(OR($M159="",$N159=""),"Não",IF(COUNTIFS($M$2:$M$501,$M159,$N$2:$N$501,"&gt;"&amp;$N159)=0,IF(COUNTIFS($M$2:$M$501,$M159,$N$2:$N$501,$N159)=1,"Sim","Conflito"),"Não")))</f>
        <v/>
      </c>
      <c r="V159" s="16">
        <f>IF($A159="","",IF(OR($M159="",$N159=""),"",IF(COUNTIFS($M$2:$M$501,$M159,$G$2:$G$501,"RETORNO RECEBIDO",$N$2:$N$501,"&lt;="&amp;$N159)&gt;0,"Retorno","Fluxo normal")))</f>
        <v/>
      </c>
      <c r="W159" s="16">
        <f>IF($A159="","",IF($O159&lt;&gt;"OK",$O159,IF($Q159&lt;&gt;"OK",$Q159,IF($P159&lt;&gt;"OK",$P159,IF($R159&lt;&gt;"OK",$R159,IF($S159&lt;&gt;"OK",$S159,IF($T159&lt;&gt;"OK",$T159,IF($U159="Conflito","Conflito de ordem","OK"))))))))</f>
        <v/>
      </c>
      <c r="X159" s="16">
        <f>IF($A159="","",IF($W159="OK","OK","Pendente"))</f>
        <v/>
      </c>
    </row>
    <row r="160">
      <c r="A160" s="14" t="n"/>
      <c r="B160" s="31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5" t="n"/>
      <c r="M160" s="16">
        <f>IF(COUNTA($D160:$F160)=0,"",IF(OR($D160="",$E160="",$F160=""),"",$D160&amp;"|"&amp;$E160&amp;"|"&amp;$F160))</f>
        <v/>
      </c>
      <c r="N160" s="32">
        <f>IF(OR($B160="",$C160=""),"",$B160+$C160/100000)</f>
        <v/>
      </c>
      <c r="O160" s="16">
        <f>IF(COUNTA($A160:$L160)=0,"",IF(OR($A160="",$B160="",$C160="",$D160="",$E160="",$F160="",$G160="",$H160="",$I160=""),"Campos obrigatórios ausentes","OK"))</f>
        <v/>
      </c>
      <c r="P160" s="16">
        <f>IF($A160="","",IF($M160="","Identificação incompleta",IF(COUNTIF('Itens rastreáveis'!$E$2:$E$201,$M160)=0,"Identificador não cadastrado",IF(COUNTIF('Itens rastreáveis'!$E$2:$E$201,$M160)&gt;1,"Identificador duplicado no cadastro","OK"))))</f>
        <v/>
      </c>
      <c r="Q160" s="16">
        <f>IF($A160="","",IF(COUNTIF($A$2:$A$501,$A160)=1,"OK","ID do evento duplicado"))</f>
        <v/>
      </c>
      <c r="R160" s="16">
        <f>IF($A160="","",IF(OR($M160="",$N160=""),"Não verificável",IF($G160="RECEBIMENTO",IF(COUNTIFS($M$2:$M$501,$M160,$G$2:$G$501,"RECEBIMENTO")&gt;1,"Recebimento duplicado",IF($K160="","OK","Recebimento com evento anterior")),IF(COUNTIFS($M$2:$M$501,$M160,$G$2:$G$501,"RECEBIMENTO",$N$2:$N$501,"&lt;"&amp;$N160)&gt;0,"OK","Entrada anterior não localizada"))))</f>
        <v/>
      </c>
      <c r="S160" s="16">
        <f>IF($A160="","",IF(IFERROR(VLOOKUP($G160,Listas!$A$2:$C$9,2,FALSE),"Sim")="Sim",IF($J160="","Pedido obrigatório","OK"),"OK"))</f>
        <v/>
      </c>
      <c r="T160" s="16">
        <f>IF($A160="","",IF($G160="RECEBIMENTO",IF($K160="","OK","Revisar evento anterior"),IF($K160="","Evento anterior ausente",IF(COUNTIF($A$2:$A$501,$K160)=0,"Evento anterior inexistente",IF(COUNTIF($A$2:$A$501,$K160)&gt;1,"Evento anterior ambíguo",IF($K160=$A160,"Autorreferência",IF(COUNTIFS($A$2:$A$501,$K160,$M$2:$M$501,$M160)=0,"Anterior de outro identificador",IF(INDEX($N$2:$N$501,MATCH($K160,$A$2:$A$501,0))&gt;=$N160,"Ordem cronológica inválida",IF(INDEX($A$2:$A$501,MATCH($K160,$A$2:$A$501,0))=LOOKUP(2,1/(($M$2:$M$501=$M160)*($N$2:$N$501&lt;$N160)),$A$2:$A$501),"OK","Salto na cadeia")))))))))</f>
        <v/>
      </c>
      <c r="U160" s="16">
        <f>IF($A160="","",IF(OR($M160="",$N160=""),"Não",IF(COUNTIFS($M$2:$M$501,$M160,$N$2:$N$501,"&gt;"&amp;$N160)=0,IF(COUNTIFS($M$2:$M$501,$M160,$N$2:$N$501,$N160)=1,"Sim","Conflito"),"Não")))</f>
        <v/>
      </c>
      <c r="V160" s="16">
        <f>IF($A160="","",IF(OR($M160="",$N160=""),"",IF(COUNTIFS($M$2:$M$501,$M160,$G$2:$G$501,"RETORNO RECEBIDO",$N$2:$N$501,"&lt;="&amp;$N160)&gt;0,"Retorno","Fluxo normal")))</f>
        <v/>
      </c>
      <c r="W160" s="16">
        <f>IF($A160="","",IF($O160&lt;&gt;"OK",$O160,IF($Q160&lt;&gt;"OK",$Q160,IF($P160&lt;&gt;"OK",$P160,IF($R160&lt;&gt;"OK",$R160,IF($S160&lt;&gt;"OK",$S160,IF($T160&lt;&gt;"OK",$T160,IF($U160="Conflito","Conflito de ordem","OK"))))))))</f>
        <v/>
      </c>
      <c r="X160" s="16">
        <f>IF($A160="","",IF($W160="OK","OK","Pendente"))</f>
        <v/>
      </c>
    </row>
    <row r="161">
      <c r="A161" s="14" t="n"/>
      <c r="B161" s="31" t="n"/>
      <c r="C161" s="14" t="n"/>
      <c r="D161" s="14" t="n"/>
      <c r="E161" s="14" t="n"/>
      <c r="F161" s="14" t="n"/>
      <c r="G161" s="14" t="n"/>
      <c r="H161" s="14" t="n"/>
      <c r="I161" s="14" t="n"/>
      <c r="J161" s="14" t="n"/>
      <c r="K161" s="14" t="n"/>
      <c r="L161" s="15" t="n"/>
      <c r="M161" s="16">
        <f>IF(COUNTA($D161:$F161)=0,"",IF(OR($D161="",$E161="",$F161=""),"",$D161&amp;"|"&amp;$E161&amp;"|"&amp;$F161))</f>
        <v/>
      </c>
      <c r="N161" s="32">
        <f>IF(OR($B161="",$C161=""),"",$B161+$C161/100000)</f>
        <v/>
      </c>
      <c r="O161" s="16">
        <f>IF(COUNTA($A161:$L161)=0,"",IF(OR($A161="",$B161="",$C161="",$D161="",$E161="",$F161="",$G161="",$H161="",$I161=""),"Campos obrigatórios ausentes","OK"))</f>
        <v/>
      </c>
      <c r="P161" s="16">
        <f>IF($A161="","",IF($M161="","Identificação incompleta",IF(COUNTIF('Itens rastreáveis'!$E$2:$E$201,$M161)=0,"Identificador não cadastrado",IF(COUNTIF('Itens rastreáveis'!$E$2:$E$201,$M161)&gt;1,"Identificador duplicado no cadastro","OK"))))</f>
        <v/>
      </c>
      <c r="Q161" s="16">
        <f>IF($A161="","",IF(COUNTIF($A$2:$A$501,$A161)=1,"OK","ID do evento duplicado"))</f>
        <v/>
      </c>
      <c r="R161" s="16">
        <f>IF($A161="","",IF(OR($M161="",$N161=""),"Não verificável",IF($G161="RECEBIMENTO",IF(COUNTIFS($M$2:$M$501,$M161,$G$2:$G$501,"RECEBIMENTO")&gt;1,"Recebimento duplicado",IF($K161="","OK","Recebimento com evento anterior")),IF(COUNTIFS($M$2:$M$501,$M161,$G$2:$G$501,"RECEBIMENTO",$N$2:$N$501,"&lt;"&amp;$N161)&gt;0,"OK","Entrada anterior não localizada"))))</f>
        <v/>
      </c>
      <c r="S161" s="16">
        <f>IF($A161="","",IF(IFERROR(VLOOKUP($G161,Listas!$A$2:$C$9,2,FALSE),"Sim")="Sim",IF($J161="","Pedido obrigatório","OK"),"OK"))</f>
        <v/>
      </c>
      <c r="T161" s="16">
        <f>IF($A161="","",IF($G161="RECEBIMENTO",IF($K161="","OK","Revisar evento anterior"),IF($K161="","Evento anterior ausente",IF(COUNTIF($A$2:$A$501,$K161)=0,"Evento anterior inexistente",IF(COUNTIF($A$2:$A$501,$K161)&gt;1,"Evento anterior ambíguo",IF($K161=$A161,"Autorreferência",IF(COUNTIFS($A$2:$A$501,$K161,$M$2:$M$501,$M161)=0,"Anterior de outro identificador",IF(INDEX($N$2:$N$501,MATCH($K161,$A$2:$A$501,0))&gt;=$N161,"Ordem cronológica inválida",IF(INDEX($A$2:$A$501,MATCH($K161,$A$2:$A$501,0))=LOOKUP(2,1/(($M$2:$M$501=$M161)*($N$2:$N$501&lt;$N161)),$A$2:$A$501),"OK","Salto na cadeia")))))))))</f>
        <v/>
      </c>
      <c r="U161" s="16">
        <f>IF($A161="","",IF(OR($M161="",$N161=""),"Não",IF(COUNTIFS($M$2:$M$501,$M161,$N$2:$N$501,"&gt;"&amp;$N161)=0,IF(COUNTIFS($M$2:$M$501,$M161,$N$2:$N$501,$N161)=1,"Sim","Conflito"),"Não")))</f>
        <v/>
      </c>
      <c r="V161" s="16">
        <f>IF($A161="","",IF(OR($M161="",$N161=""),"",IF(COUNTIFS($M$2:$M$501,$M161,$G$2:$G$501,"RETORNO RECEBIDO",$N$2:$N$501,"&lt;="&amp;$N161)&gt;0,"Retorno","Fluxo normal")))</f>
        <v/>
      </c>
      <c r="W161" s="16">
        <f>IF($A161="","",IF($O161&lt;&gt;"OK",$O161,IF($Q161&lt;&gt;"OK",$Q161,IF($P161&lt;&gt;"OK",$P161,IF($R161&lt;&gt;"OK",$R161,IF($S161&lt;&gt;"OK",$S161,IF($T161&lt;&gt;"OK",$T161,IF($U161="Conflito","Conflito de ordem","OK"))))))))</f>
        <v/>
      </c>
      <c r="X161" s="16">
        <f>IF($A161="","",IF($W161="OK","OK","Pendente"))</f>
        <v/>
      </c>
    </row>
    <row r="162">
      <c r="A162" s="14" t="n"/>
      <c r="B162" s="31" t="n"/>
      <c r="C162" s="14" t="n"/>
      <c r="D162" s="14" t="n"/>
      <c r="E162" s="14" t="n"/>
      <c r="F162" s="14" t="n"/>
      <c r="G162" s="14" t="n"/>
      <c r="H162" s="14" t="n"/>
      <c r="I162" s="14" t="n"/>
      <c r="J162" s="14" t="n"/>
      <c r="K162" s="14" t="n"/>
      <c r="L162" s="15" t="n"/>
      <c r="M162" s="16">
        <f>IF(COUNTA($D162:$F162)=0,"",IF(OR($D162="",$E162="",$F162=""),"",$D162&amp;"|"&amp;$E162&amp;"|"&amp;$F162))</f>
        <v/>
      </c>
      <c r="N162" s="32">
        <f>IF(OR($B162="",$C162=""),"",$B162+$C162/100000)</f>
        <v/>
      </c>
      <c r="O162" s="16">
        <f>IF(COUNTA($A162:$L162)=0,"",IF(OR($A162="",$B162="",$C162="",$D162="",$E162="",$F162="",$G162="",$H162="",$I162=""),"Campos obrigatórios ausentes","OK"))</f>
        <v/>
      </c>
      <c r="P162" s="16">
        <f>IF($A162="","",IF($M162="","Identificação incompleta",IF(COUNTIF('Itens rastreáveis'!$E$2:$E$201,$M162)=0,"Identificador não cadastrado",IF(COUNTIF('Itens rastreáveis'!$E$2:$E$201,$M162)&gt;1,"Identificador duplicado no cadastro","OK"))))</f>
        <v/>
      </c>
      <c r="Q162" s="16">
        <f>IF($A162="","",IF(COUNTIF($A$2:$A$501,$A162)=1,"OK","ID do evento duplicado"))</f>
        <v/>
      </c>
      <c r="R162" s="16">
        <f>IF($A162="","",IF(OR($M162="",$N162=""),"Não verificável",IF($G162="RECEBIMENTO",IF(COUNTIFS($M$2:$M$501,$M162,$G$2:$G$501,"RECEBIMENTO")&gt;1,"Recebimento duplicado",IF($K162="","OK","Recebimento com evento anterior")),IF(COUNTIFS($M$2:$M$501,$M162,$G$2:$G$501,"RECEBIMENTO",$N$2:$N$501,"&lt;"&amp;$N162)&gt;0,"OK","Entrada anterior não localizada"))))</f>
        <v/>
      </c>
      <c r="S162" s="16">
        <f>IF($A162="","",IF(IFERROR(VLOOKUP($G162,Listas!$A$2:$C$9,2,FALSE),"Sim")="Sim",IF($J162="","Pedido obrigatório","OK"),"OK"))</f>
        <v/>
      </c>
      <c r="T162" s="16">
        <f>IF($A162="","",IF($G162="RECEBIMENTO",IF($K162="","OK","Revisar evento anterior"),IF($K162="","Evento anterior ausente",IF(COUNTIF($A$2:$A$501,$K162)=0,"Evento anterior inexistente",IF(COUNTIF($A$2:$A$501,$K162)&gt;1,"Evento anterior ambíguo",IF($K162=$A162,"Autorreferência",IF(COUNTIFS($A$2:$A$501,$K162,$M$2:$M$501,$M162)=0,"Anterior de outro identificador",IF(INDEX($N$2:$N$501,MATCH($K162,$A$2:$A$501,0))&gt;=$N162,"Ordem cronológica inválida",IF(INDEX($A$2:$A$501,MATCH($K162,$A$2:$A$501,0))=LOOKUP(2,1/(($M$2:$M$501=$M162)*($N$2:$N$501&lt;$N162)),$A$2:$A$501),"OK","Salto na cadeia")))))))))</f>
        <v/>
      </c>
      <c r="U162" s="16">
        <f>IF($A162="","",IF(OR($M162="",$N162=""),"Não",IF(COUNTIFS($M$2:$M$501,$M162,$N$2:$N$501,"&gt;"&amp;$N162)=0,IF(COUNTIFS($M$2:$M$501,$M162,$N$2:$N$501,$N162)=1,"Sim","Conflito"),"Não")))</f>
        <v/>
      </c>
      <c r="V162" s="16">
        <f>IF($A162="","",IF(OR($M162="",$N162=""),"",IF(COUNTIFS($M$2:$M$501,$M162,$G$2:$G$501,"RETORNO RECEBIDO",$N$2:$N$501,"&lt;="&amp;$N162)&gt;0,"Retorno","Fluxo normal")))</f>
        <v/>
      </c>
      <c r="W162" s="16">
        <f>IF($A162="","",IF($O162&lt;&gt;"OK",$O162,IF($Q162&lt;&gt;"OK",$Q162,IF($P162&lt;&gt;"OK",$P162,IF($R162&lt;&gt;"OK",$R162,IF($S162&lt;&gt;"OK",$S162,IF($T162&lt;&gt;"OK",$T162,IF($U162="Conflito","Conflito de ordem","OK"))))))))</f>
        <v/>
      </c>
      <c r="X162" s="16">
        <f>IF($A162="","",IF($W162="OK","OK","Pendente"))</f>
        <v/>
      </c>
    </row>
    <row r="163">
      <c r="A163" s="14" t="n"/>
      <c r="B163" s="31" t="n"/>
      <c r="C163" s="14" t="n"/>
      <c r="D163" s="14" t="n"/>
      <c r="E163" s="14" t="n"/>
      <c r="F163" s="14" t="n"/>
      <c r="G163" s="14" t="n"/>
      <c r="H163" s="14" t="n"/>
      <c r="I163" s="14" t="n"/>
      <c r="J163" s="14" t="n"/>
      <c r="K163" s="14" t="n"/>
      <c r="L163" s="15" t="n"/>
      <c r="M163" s="16">
        <f>IF(COUNTA($D163:$F163)=0,"",IF(OR($D163="",$E163="",$F163=""),"",$D163&amp;"|"&amp;$E163&amp;"|"&amp;$F163))</f>
        <v/>
      </c>
      <c r="N163" s="32">
        <f>IF(OR($B163="",$C163=""),"",$B163+$C163/100000)</f>
        <v/>
      </c>
      <c r="O163" s="16">
        <f>IF(COUNTA($A163:$L163)=0,"",IF(OR($A163="",$B163="",$C163="",$D163="",$E163="",$F163="",$G163="",$H163="",$I163=""),"Campos obrigatórios ausentes","OK"))</f>
        <v/>
      </c>
      <c r="P163" s="16">
        <f>IF($A163="","",IF($M163="","Identificação incompleta",IF(COUNTIF('Itens rastreáveis'!$E$2:$E$201,$M163)=0,"Identificador não cadastrado",IF(COUNTIF('Itens rastreáveis'!$E$2:$E$201,$M163)&gt;1,"Identificador duplicado no cadastro","OK"))))</f>
        <v/>
      </c>
      <c r="Q163" s="16">
        <f>IF($A163="","",IF(COUNTIF($A$2:$A$501,$A163)=1,"OK","ID do evento duplicado"))</f>
        <v/>
      </c>
      <c r="R163" s="16">
        <f>IF($A163="","",IF(OR($M163="",$N163=""),"Não verificável",IF($G163="RECEBIMENTO",IF(COUNTIFS($M$2:$M$501,$M163,$G$2:$G$501,"RECEBIMENTO")&gt;1,"Recebimento duplicado",IF($K163="","OK","Recebimento com evento anterior")),IF(COUNTIFS($M$2:$M$501,$M163,$G$2:$G$501,"RECEBIMENTO",$N$2:$N$501,"&lt;"&amp;$N163)&gt;0,"OK","Entrada anterior não localizada"))))</f>
        <v/>
      </c>
      <c r="S163" s="16">
        <f>IF($A163="","",IF(IFERROR(VLOOKUP($G163,Listas!$A$2:$C$9,2,FALSE),"Sim")="Sim",IF($J163="","Pedido obrigatório","OK"),"OK"))</f>
        <v/>
      </c>
      <c r="T163" s="16">
        <f>IF($A163="","",IF($G163="RECEBIMENTO",IF($K163="","OK","Revisar evento anterior"),IF($K163="","Evento anterior ausente",IF(COUNTIF($A$2:$A$501,$K163)=0,"Evento anterior inexistente",IF(COUNTIF($A$2:$A$501,$K163)&gt;1,"Evento anterior ambíguo",IF($K163=$A163,"Autorreferência",IF(COUNTIFS($A$2:$A$501,$K163,$M$2:$M$501,$M163)=0,"Anterior de outro identificador",IF(INDEX($N$2:$N$501,MATCH($K163,$A$2:$A$501,0))&gt;=$N163,"Ordem cronológica inválida",IF(INDEX($A$2:$A$501,MATCH($K163,$A$2:$A$501,0))=LOOKUP(2,1/(($M$2:$M$501=$M163)*($N$2:$N$501&lt;$N163)),$A$2:$A$501),"OK","Salto na cadeia")))))))))</f>
        <v/>
      </c>
      <c r="U163" s="16">
        <f>IF($A163="","",IF(OR($M163="",$N163=""),"Não",IF(COUNTIFS($M$2:$M$501,$M163,$N$2:$N$501,"&gt;"&amp;$N163)=0,IF(COUNTIFS($M$2:$M$501,$M163,$N$2:$N$501,$N163)=1,"Sim","Conflito"),"Não")))</f>
        <v/>
      </c>
      <c r="V163" s="16">
        <f>IF($A163="","",IF(OR($M163="",$N163=""),"",IF(COUNTIFS($M$2:$M$501,$M163,$G$2:$G$501,"RETORNO RECEBIDO",$N$2:$N$501,"&lt;="&amp;$N163)&gt;0,"Retorno","Fluxo normal")))</f>
        <v/>
      </c>
      <c r="W163" s="16">
        <f>IF($A163="","",IF($O163&lt;&gt;"OK",$O163,IF($Q163&lt;&gt;"OK",$Q163,IF($P163&lt;&gt;"OK",$P163,IF($R163&lt;&gt;"OK",$R163,IF($S163&lt;&gt;"OK",$S163,IF($T163&lt;&gt;"OK",$T163,IF($U163="Conflito","Conflito de ordem","OK"))))))))</f>
        <v/>
      </c>
      <c r="X163" s="16">
        <f>IF($A163="","",IF($W163="OK","OK","Pendente"))</f>
        <v/>
      </c>
    </row>
    <row r="164">
      <c r="A164" s="14" t="n"/>
      <c r="B164" s="31" t="n"/>
      <c r="C164" s="14" t="n"/>
      <c r="D164" s="14" t="n"/>
      <c r="E164" s="14" t="n"/>
      <c r="F164" s="14" t="n"/>
      <c r="G164" s="14" t="n"/>
      <c r="H164" s="14" t="n"/>
      <c r="I164" s="14" t="n"/>
      <c r="J164" s="14" t="n"/>
      <c r="K164" s="14" t="n"/>
      <c r="L164" s="15" t="n"/>
      <c r="M164" s="16">
        <f>IF(COUNTA($D164:$F164)=0,"",IF(OR($D164="",$E164="",$F164=""),"",$D164&amp;"|"&amp;$E164&amp;"|"&amp;$F164))</f>
        <v/>
      </c>
      <c r="N164" s="32">
        <f>IF(OR($B164="",$C164=""),"",$B164+$C164/100000)</f>
        <v/>
      </c>
      <c r="O164" s="16">
        <f>IF(COUNTA($A164:$L164)=0,"",IF(OR($A164="",$B164="",$C164="",$D164="",$E164="",$F164="",$G164="",$H164="",$I164=""),"Campos obrigatórios ausentes","OK"))</f>
        <v/>
      </c>
      <c r="P164" s="16">
        <f>IF($A164="","",IF($M164="","Identificação incompleta",IF(COUNTIF('Itens rastreáveis'!$E$2:$E$201,$M164)=0,"Identificador não cadastrado",IF(COUNTIF('Itens rastreáveis'!$E$2:$E$201,$M164)&gt;1,"Identificador duplicado no cadastro","OK"))))</f>
        <v/>
      </c>
      <c r="Q164" s="16">
        <f>IF($A164="","",IF(COUNTIF($A$2:$A$501,$A164)=1,"OK","ID do evento duplicado"))</f>
        <v/>
      </c>
      <c r="R164" s="16">
        <f>IF($A164="","",IF(OR($M164="",$N164=""),"Não verificável",IF($G164="RECEBIMENTO",IF(COUNTIFS($M$2:$M$501,$M164,$G$2:$G$501,"RECEBIMENTO")&gt;1,"Recebimento duplicado",IF($K164="","OK","Recebimento com evento anterior")),IF(COUNTIFS($M$2:$M$501,$M164,$G$2:$G$501,"RECEBIMENTO",$N$2:$N$501,"&lt;"&amp;$N164)&gt;0,"OK","Entrada anterior não localizada"))))</f>
        <v/>
      </c>
      <c r="S164" s="16">
        <f>IF($A164="","",IF(IFERROR(VLOOKUP($G164,Listas!$A$2:$C$9,2,FALSE),"Sim")="Sim",IF($J164="","Pedido obrigatório","OK"),"OK"))</f>
        <v/>
      </c>
      <c r="T164" s="16">
        <f>IF($A164="","",IF($G164="RECEBIMENTO",IF($K164="","OK","Revisar evento anterior"),IF($K164="","Evento anterior ausente",IF(COUNTIF($A$2:$A$501,$K164)=0,"Evento anterior inexistente",IF(COUNTIF($A$2:$A$501,$K164)&gt;1,"Evento anterior ambíguo",IF($K164=$A164,"Autorreferência",IF(COUNTIFS($A$2:$A$501,$K164,$M$2:$M$501,$M164)=0,"Anterior de outro identificador",IF(INDEX($N$2:$N$501,MATCH($K164,$A$2:$A$501,0))&gt;=$N164,"Ordem cronológica inválida",IF(INDEX($A$2:$A$501,MATCH($K164,$A$2:$A$501,0))=LOOKUP(2,1/(($M$2:$M$501=$M164)*($N$2:$N$501&lt;$N164)),$A$2:$A$501),"OK","Salto na cadeia")))))))))</f>
        <v/>
      </c>
      <c r="U164" s="16">
        <f>IF($A164="","",IF(OR($M164="",$N164=""),"Não",IF(COUNTIFS($M$2:$M$501,$M164,$N$2:$N$501,"&gt;"&amp;$N164)=0,IF(COUNTIFS($M$2:$M$501,$M164,$N$2:$N$501,$N164)=1,"Sim","Conflito"),"Não")))</f>
        <v/>
      </c>
      <c r="V164" s="16">
        <f>IF($A164="","",IF(OR($M164="",$N164=""),"",IF(COUNTIFS($M$2:$M$501,$M164,$G$2:$G$501,"RETORNO RECEBIDO",$N$2:$N$501,"&lt;="&amp;$N164)&gt;0,"Retorno","Fluxo normal")))</f>
        <v/>
      </c>
      <c r="W164" s="16">
        <f>IF($A164="","",IF($O164&lt;&gt;"OK",$O164,IF($Q164&lt;&gt;"OK",$Q164,IF($P164&lt;&gt;"OK",$P164,IF($R164&lt;&gt;"OK",$R164,IF($S164&lt;&gt;"OK",$S164,IF($T164&lt;&gt;"OK",$T164,IF($U164="Conflito","Conflito de ordem","OK"))))))))</f>
        <v/>
      </c>
      <c r="X164" s="16">
        <f>IF($A164="","",IF($W164="OK","OK","Pendente"))</f>
        <v/>
      </c>
    </row>
    <row r="165">
      <c r="A165" s="14" t="n"/>
      <c r="B165" s="31" t="n"/>
      <c r="C165" s="14" t="n"/>
      <c r="D165" s="14" t="n"/>
      <c r="E165" s="14" t="n"/>
      <c r="F165" s="14" t="n"/>
      <c r="G165" s="14" t="n"/>
      <c r="H165" s="14" t="n"/>
      <c r="I165" s="14" t="n"/>
      <c r="J165" s="14" t="n"/>
      <c r="K165" s="14" t="n"/>
      <c r="L165" s="15" t="n"/>
      <c r="M165" s="16">
        <f>IF(COUNTA($D165:$F165)=0,"",IF(OR($D165="",$E165="",$F165=""),"",$D165&amp;"|"&amp;$E165&amp;"|"&amp;$F165))</f>
        <v/>
      </c>
      <c r="N165" s="32">
        <f>IF(OR($B165="",$C165=""),"",$B165+$C165/100000)</f>
        <v/>
      </c>
      <c r="O165" s="16">
        <f>IF(COUNTA($A165:$L165)=0,"",IF(OR($A165="",$B165="",$C165="",$D165="",$E165="",$F165="",$G165="",$H165="",$I165=""),"Campos obrigatórios ausentes","OK"))</f>
        <v/>
      </c>
      <c r="P165" s="16">
        <f>IF($A165="","",IF($M165="","Identificação incompleta",IF(COUNTIF('Itens rastreáveis'!$E$2:$E$201,$M165)=0,"Identificador não cadastrado",IF(COUNTIF('Itens rastreáveis'!$E$2:$E$201,$M165)&gt;1,"Identificador duplicado no cadastro","OK"))))</f>
        <v/>
      </c>
      <c r="Q165" s="16">
        <f>IF($A165="","",IF(COUNTIF($A$2:$A$501,$A165)=1,"OK","ID do evento duplicado"))</f>
        <v/>
      </c>
      <c r="R165" s="16">
        <f>IF($A165="","",IF(OR($M165="",$N165=""),"Não verificável",IF($G165="RECEBIMENTO",IF(COUNTIFS($M$2:$M$501,$M165,$G$2:$G$501,"RECEBIMENTO")&gt;1,"Recebimento duplicado",IF($K165="","OK","Recebimento com evento anterior")),IF(COUNTIFS($M$2:$M$501,$M165,$G$2:$G$501,"RECEBIMENTO",$N$2:$N$501,"&lt;"&amp;$N165)&gt;0,"OK","Entrada anterior não localizada"))))</f>
        <v/>
      </c>
      <c r="S165" s="16">
        <f>IF($A165="","",IF(IFERROR(VLOOKUP($G165,Listas!$A$2:$C$9,2,FALSE),"Sim")="Sim",IF($J165="","Pedido obrigatório","OK"),"OK"))</f>
        <v/>
      </c>
      <c r="T165" s="16">
        <f>IF($A165="","",IF($G165="RECEBIMENTO",IF($K165="","OK","Revisar evento anterior"),IF($K165="","Evento anterior ausente",IF(COUNTIF($A$2:$A$501,$K165)=0,"Evento anterior inexistente",IF(COUNTIF($A$2:$A$501,$K165)&gt;1,"Evento anterior ambíguo",IF($K165=$A165,"Autorreferência",IF(COUNTIFS($A$2:$A$501,$K165,$M$2:$M$501,$M165)=0,"Anterior de outro identificador",IF(INDEX($N$2:$N$501,MATCH($K165,$A$2:$A$501,0))&gt;=$N165,"Ordem cronológica inválida",IF(INDEX($A$2:$A$501,MATCH($K165,$A$2:$A$501,0))=LOOKUP(2,1/(($M$2:$M$501=$M165)*($N$2:$N$501&lt;$N165)),$A$2:$A$501),"OK","Salto na cadeia")))))))))</f>
        <v/>
      </c>
      <c r="U165" s="16">
        <f>IF($A165="","",IF(OR($M165="",$N165=""),"Não",IF(COUNTIFS($M$2:$M$501,$M165,$N$2:$N$501,"&gt;"&amp;$N165)=0,IF(COUNTIFS($M$2:$M$501,$M165,$N$2:$N$501,$N165)=1,"Sim","Conflito"),"Não")))</f>
        <v/>
      </c>
      <c r="V165" s="16">
        <f>IF($A165="","",IF(OR($M165="",$N165=""),"",IF(COUNTIFS($M$2:$M$501,$M165,$G$2:$G$501,"RETORNO RECEBIDO",$N$2:$N$501,"&lt;="&amp;$N165)&gt;0,"Retorno","Fluxo normal")))</f>
        <v/>
      </c>
      <c r="W165" s="16">
        <f>IF($A165="","",IF($O165&lt;&gt;"OK",$O165,IF($Q165&lt;&gt;"OK",$Q165,IF($P165&lt;&gt;"OK",$P165,IF($R165&lt;&gt;"OK",$R165,IF($S165&lt;&gt;"OK",$S165,IF($T165&lt;&gt;"OK",$T165,IF($U165="Conflito","Conflito de ordem","OK"))))))))</f>
        <v/>
      </c>
      <c r="X165" s="16">
        <f>IF($A165="","",IF($W165="OK","OK","Pendente"))</f>
        <v/>
      </c>
    </row>
    <row r="166">
      <c r="A166" s="14" t="n"/>
      <c r="B166" s="31" t="n"/>
      <c r="C166" s="14" t="n"/>
      <c r="D166" s="14" t="n"/>
      <c r="E166" s="14" t="n"/>
      <c r="F166" s="14" t="n"/>
      <c r="G166" s="14" t="n"/>
      <c r="H166" s="14" t="n"/>
      <c r="I166" s="14" t="n"/>
      <c r="J166" s="14" t="n"/>
      <c r="K166" s="14" t="n"/>
      <c r="L166" s="15" t="n"/>
      <c r="M166" s="16">
        <f>IF(COUNTA($D166:$F166)=0,"",IF(OR($D166="",$E166="",$F166=""),"",$D166&amp;"|"&amp;$E166&amp;"|"&amp;$F166))</f>
        <v/>
      </c>
      <c r="N166" s="32">
        <f>IF(OR($B166="",$C166=""),"",$B166+$C166/100000)</f>
        <v/>
      </c>
      <c r="O166" s="16">
        <f>IF(COUNTA($A166:$L166)=0,"",IF(OR($A166="",$B166="",$C166="",$D166="",$E166="",$F166="",$G166="",$H166="",$I166=""),"Campos obrigatórios ausentes","OK"))</f>
        <v/>
      </c>
      <c r="P166" s="16">
        <f>IF($A166="","",IF($M166="","Identificação incompleta",IF(COUNTIF('Itens rastreáveis'!$E$2:$E$201,$M166)=0,"Identificador não cadastrado",IF(COUNTIF('Itens rastreáveis'!$E$2:$E$201,$M166)&gt;1,"Identificador duplicado no cadastro","OK"))))</f>
        <v/>
      </c>
      <c r="Q166" s="16">
        <f>IF($A166="","",IF(COUNTIF($A$2:$A$501,$A166)=1,"OK","ID do evento duplicado"))</f>
        <v/>
      </c>
      <c r="R166" s="16">
        <f>IF($A166="","",IF(OR($M166="",$N166=""),"Não verificável",IF($G166="RECEBIMENTO",IF(COUNTIFS($M$2:$M$501,$M166,$G$2:$G$501,"RECEBIMENTO")&gt;1,"Recebimento duplicado",IF($K166="","OK","Recebimento com evento anterior")),IF(COUNTIFS($M$2:$M$501,$M166,$G$2:$G$501,"RECEBIMENTO",$N$2:$N$501,"&lt;"&amp;$N166)&gt;0,"OK","Entrada anterior não localizada"))))</f>
        <v/>
      </c>
      <c r="S166" s="16">
        <f>IF($A166="","",IF(IFERROR(VLOOKUP($G166,Listas!$A$2:$C$9,2,FALSE),"Sim")="Sim",IF($J166="","Pedido obrigatório","OK"),"OK"))</f>
        <v/>
      </c>
      <c r="T166" s="16">
        <f>IF($A166="","",IF($G166="RECEBIMENTO",IF($K166="","OK","Revisar evento anterior"),IF($K166="","Evento anterior ausente",IF(COUNTIF($A$2:$A$501,$K166)=0,"Evento anterior inexistente",IF(COUNTIF($A$2:$A$501,$K166)&gt;1,"Evento anterior ambíguo",IF($K166=$A166,"Autorreferência",IF(COUNTIFS($A$2:$A$501,$K166,$M$2:$M$501,$M166)=0,"Anterior de outro identificador",IF(INDEX($N$2:$N$501,MATCH($K166,$A$2:$A$501,0))&gt;=$N166,"Ordem cronológica inválida",IF(INDEX($A$2:$A$501,MATCH($K166,$A$2:$A$501,0))=LOOKUP(2,1/(($M$2:$M$501=$M166)*($N$2:$N$501&lt;$N166)),$A$2:$A$501),"OK","Salto na cadeia")))))))))</f>
        <v/>
      </c>
      <c r="U166" s="16">
        <f>IF($A166="","",IF(OR($M166="",$N166=""),"Não",IF(COUNTIFS($M$2:$M$501,$M166,$N$2:$N$501,"&gt;"&amp;$N166)=0,IF(COUNTIFS($M$2:$M$501,$M166,$N$2:$N$501,$N166)=1,"Sim","Conflito"),"Não")))</f>
        <v/>
      </c>
      <c r="V166" s="16">
        <f>IF($A166="","",IF(OR($M166="",$N166=""),"",IF(COUNTIFS($M$2:$M$501,$M166,$G$2:$G$501,"RETORNO RECEBIDO",$N$2:$N$501,"&lt;="&amp;$N166)&gt;0,"Retorno","Fluxo normal")))</f>
        <v/>
      </c>
      <c r="W166" s="16">
        <f>IF($A166="","",IF($O166&lt;&gt;"OK",$O166,IF($Q166&lt;&gt;"OK",$Q166,IF($P166&lt;&gt;"OK",$P166,IF($R166&lt;&gt;"OK",$R166,IF($S166&lt;&gt;"OK",$S166,IF($T166&lt;&gt;"OK",$T166,IF($U166="Conflito","Conflito de ordem","OK"))))))))</f>
        <v/>
      </c>
      <c r="X166" s="16">
        <f>IF($A166="","",IF($W166="OK","OK","Pendente"))</f>
        <v/>
      </c>
    </row>
    <row r="167">
      <c r="A167" s="14" t="n"/>
      <c r="B167" s="31" t="n"/>
      <c r="C167" s="14" t="n"/>
      <c r="D167" s="14" t="n"/>
      <c r="E167" s="14" t="n"/>
      <c r="F167" s="14" t="n"/>
      <c r="G167" s="14" t="n"/>
      <c r="H167" s="14" t="n"/>
      <c r="I167" s="14" t="n"/>
      <c r="J167" s="14" t="n"/>
      <c r="K167" s="14" t="n"/>
      <c r="L167" s="15" t="n"/>
      <c r="M167" s="16">
        <f>IF(COUNTA($D167:$F167)=0,"",IF(OR($D167="",$E167="",$F167=""),"",$D167&amp;"|"&amp;$E167&amp;"|"&amp;$F167))</f>
        <v/>
      </c>
      <c r="N167" s="32">
        <f>IF(OR($B167="",$C167=""),"",$B167+$C167/100000)</f>
        <v/>
      </c>
      <c r="O167" s="16">
        <f>IF(COUNTA($A167:$L167)=0,"",IF(OR($A167="",$B167="",$C167="",$D167="",$E167="",$F167="",$G167="",$H167="",$I167=""),"Campos obrigatórios ausentes","OK"))</f>
        <v/>
      </c>
      <c r="P167" s="16">
        <f>IF($A167="","",IF($M167="","Identificação incompleta",IF(COUNTIF('Itens rastreáveis'!$E$2:$E$201,$M167)=0,"Identificador não cadastrado",IF(COUNTIF('Itens rastreáveis'!$E$2:$E$201,$M167)&gt;1,"Identificador duplicado no cadastro","OK"))))</f>
        <v/>
      </c>
      <c r="Q167" s="16">
        <f>IF($A167="","",IF(COUNTIF($A$2:$A$501,$A167)=1,"OK","ID do evento duplicado"))</f>
        <v/>
      </c>
      <c r="R167" s="16">
        <f>IF($A167="","",IF(OR($M167="",$N167=""),"Não verificável",IF($G167="RECEBIMENTO",IF(COUNTIFS($M$2:$M$501,$M167,$G$2:$G$501,"RECEBIMENTO")&gt;1,"Recebimento duplicado",IF($K167="","OK","Recebimento com evento anterior")),IF(COUNTIFS($M$2:$M$501,$M167,$G$2:$G$501,"RECEBIMENTO",$N$2:$N$501,"&lt;"&amp;$N167)&gt;0,"OK","Entrada anterior não localizada"))))</f>
        <v/>
      </c>
      <c r="S167" s="16">
        <f>IF($A167="","",IF(IFERROR(VLOOKUP($G167,Listas!$A$2:$C$9,2,FALSE),"Sim")="Sim",IF($J167="","Pedido obrigatório","OK"),"OK"))</f>
        <v/>
      </c>
      <c r="T167" s="16">
        <f>IF($A167="","",IF($G167="RECEBIMENTO",IF($K167="","OK","Revisar evento anterior"),IF($K167="","Evento anterior ausente",IF(COUNTIF($A$2:$A$501,$K167)=0,"Evento anterior inexistente",IF(COUNTIF($A$2:$A$501,$K167)&gt;1,"Evento anterior ambíguo",IF($K167=$A167,"Autorreferência",IF(COUNTIFS($A$2:$A$501,$K167,$M$2:$M$501,$M167)=0,"Anterior de outro identificador",IF(INDEX($N$2:$N$501,MATCH($K167,$A$2:$A$501,0))&gt;=$N167,"Ordem cronológica inválida",IF(INDEX($A$2:$A$501,MATCH($K167,$A$2:$A$501,0))=LOOKUP(2,1/(($M$2:$M$501=$M167)*($N$2:$N$501&lt;$N167)),$A$2:$A$501),"OK","Salto na cadeia")))))))))</f>
        <v/>
      </c>
      <c r="U167" s="16">
        <f>IF($A167="","",IF(OR($M167="",$N167=""),"Não",IF(COUNTIFS($M$2:$M$501,$M167,$N$2:$N$501,"&gt;"&amp;$N167)=0,IF(COUNTIFS($M$2:$M$501,$M167,$N$2:$N$501,$N167)=1,"Sim","Conflito"),"Não")))</f>
        <v/>
      </c>
      <c r="V167" s="16">
        <f>IF($A167="","",IF(OR($M167="",$N167=""),"",IF(COUNTIFS($M$2:$M$501,$M167,$G$2:$G$501,"RETORNO RECEBIDO",$N$2:$N$501,"&lt;="&amp;$N167)&gt;0,"Retorno","Fluxo normal")))</f>
        <v/>
      </c>
      <c r="W167" s="16">
        <f>IF($A167="","",IF($O167&lt;&gt;"OK",$O167,IF($Q167&lt;&gt;"OK",$Q167,IF($P167&lt;&gt;"OK",$P167,IF($R167&lt;&gt;"OK",$R167,IF($S167&lt;&gt;"OK",$S167,IF($T167&lt;&gt;"OK",$T167,IF($U167="Conflito","Conflito de ordem","OK"))))))))</f>
        <v/>
      </c>
      <c r="X167" s="16">
        <f>IF($A167="","",IF($W167="OK","OK","Pendente"))</f>
        <v/>
      </c>
    </row>
    <row r="168">
      <c r="A168" s="14" t="n"/>
      <c r="B168" s="31" t="n"/>
      <c r="C168" s="14" t="n"/>
      <c r="D168" s="14" t="n"/>
      <c r="E168" s="14" t="n"/>
      <c r="F168" s="14" t="n"/>
      <c r="G168" s="14" t="n"/>
      <c r="H168" s="14" t="n"/>
      <c r="I168" s="14" t="n"/>
      <c r="J168" s="14" t="n"/>
      <c r="K168" s="14" t="n"/>
      <c r="L168" s="15" t="n"/>
      <c r="M168" s="16">
        <f>IF(COUNTA($D168:$F168)=0,"",IF(OR($D168="",$E168="",$F168=""),"",$D168&amp;"|"&amp;$E168&amp;"|"&amp;$F168))</f>
        <v/>
      </c>
      <c r="N168" s="32">
        <f>IF(OR($B168="",$C168=""),"",$B168+$C168/100000)</f>
        <v/>
      </c>
      <c r="O168" s="16">
        <f>IF(COUNTA($A168:$L168)=0,"",IF(OR($A168="",$B168="",$C168="",$D168="",$E168="",$F168="",$G168="",$H168="",$I168=""),"Campos obrigatórios ausentes","OK"))</f>
        <v/>
      </c>
      <c r="P168" s="16">
        <f>IF($A168="","",IF($M168="","Identificação incompleta",IF(COUNTIF('Itens rastreáveis'!$E$2:$E$201,$M168)=0,"Identificador não cadastrado",IF(COUNTIF('Itens rastreáveis'!$E$2:$E$201,$M168)&gt;1,"Identificador duplicado no cadastro","OK"))))</f>
        <v/>
      </c>
      <c r="Q168" s="16">
        <f>IF($A168="","",IF(COUNTIF($A$2:$A$501,$A168)=1,"OK","ID do evento duplicado"))</f>
        <v/>
      </c>
      <c r="R168" s="16">
        <f>IF($A168="","",IF(OR($M168="",$N168=""),"Não verificável",IF($G168="RECEBIMENTO",IF(COUNTIFS($M$2:$M$501,$M168,$G$2:$G$501,"RECEBIMENTO")&gt;1,"Recebimento duplicado",IF($K168="","OK","Recebimento com evento anterior")),IF(COUNTIFS($M$2:$M$501,$M168,$G$2:$G$501,"RECEBIMENTO",$N$2:$N$501,"&lt;"&amp;$N168)&gt;0,"OK","Entrada anterior não localizada"))))</f>
        <v/>
      </c>
      <c r="S168" s="16">
        <f>IF($A168="","",IF(IFERROR(VLOOKUP($G168,Listas!$A$2:$C$9,2,FALSE),"Sim")="Sim",IF($J168="","Pedido obrigatório","OK"),"OK"))</f>
        <v/>
      </c>
      <c r="T168" s="16">
        <f>IF($A168="","",IF($G168="RECEBIMENTO",IF($K168="","OK","Revisar evento anterior"),IF($K168="","Evento anterior ausente",IF(COUNTIF($A$2:$A$501,$K168)=0,"Evento anterior inexistente",IF(COUNTIF($A$2:$A$501,$K168)&gt;1,"Evento anterior ambíguo",IF($K168=$A168,"Autorreferência",IF(COUNTIFS($A$2:$A$501,$K168,$M$2:$M$501,$M168)=0,"Anterior de outro identificador",IF(INDEX($N$2:$N$501,MATCH($K168,$A$2:$A$501,0))&gt;=$N168,"Ordem cronológica inválida",IF(INDEX($A$2:$A$501,MATCH($K168,$A$2:$A$501,0))=LOOKUP(2,1/(($M$2:$M$501=$M168)*($N$2:$N$501&lt;$N168)),$A$2:$A$501),"OK","Salto na cadeia")))))))))</f>
        <v/>
      </c>
      <c r="U168" s="16">
        <f>IF($A168="","",IF(OR($M168="",$N168=""),"Não",IF(COUNTIFS($M$2:$M$501,$M168,$N$2:$N$501,"&gt;"&amp;$N168)=0,IF(COUNTIFS($M$2:$M$501,$M168,$N$2:$N$501,$N168)=1,"Sim","Conflito"),"Não")))</f>
        <v/>
      </c>
      <c r="V168" s="16">
        <f>IF($A168="","",IF(OR($M168="",$N168=""),"",IF(COUNTIFS($M$2:$M$501,$M168,$G$2:$G$501,"RETORNO RECEBIDO",$N$2:$N$501,"&lt;="&amp;$N168)&gt;0,"Retorno","Fluxo normal")))</f>
        <v/>
      </c>
      <c r="W168" s="16">
        <f>IF($A168="","",IF($O168&lt;&gt;"OK",$O168,IF($Q168&lt;&gt;"OK",$Q168,IF($P168&lt;&gt;"OK",$P168,IF($R168&lt;&gt;"OK",$R168,IF($S168&lt;&gt;"OK",$S168,IF($T168&lt;&gt;"OK",$T168,IF($U168="Conflito","Conflito de ordem","OK"))))))))</f>
        <v/>
      </c>
      <c r="X168" s="16">
        <f>IF($A168="","",IF($W168="OK","OK","Pendente"))</f>
        <v/>
      </c>
    </row>
    <row r="169">
      <c r="A169" s="14" t="n"/>
      <c r="B169" s="31" t="n"/>
      <c r="C169" s="14" t="n"/>
      <c r="D169" s="14" t="n"/>
      <c r="E169" s="14" t="n"/>
      <c r="F169" s="14" t="n"/>
      <c r="G169" s="14" t="n"/>
      <c r="H169" s="14" t="n"/>
      <c r="I169" s="14" t="n"/>
      <c r="J169" s="14" t="n"/>
      <c r="K169" s="14" t="n"/>
      <c r="L169" s="15" t="n"/>
      <c r="M169" s="16">
        <f>IF(COUNTA($D169:$F169)=0,"",IF(OR($D169="",$E169="",$F169=""),"",$D169&amp;"|"&amp;$E169&amp;"|"&amp;$F169))</f>
        <v/>
      </c>
      <c r="N169" s="32">
        <f>IF(OR($B169="",$C169=""),"",$B169+$C169/100000)</f>
        <v/>
      </c>
      <c r="O169" s="16">
        <f>IF(COUNTA($A169:$L169)=0,"",IF(OR($A169="",$B169="",$C169="",$D169="",$E169="",$F169="",$G169="",$H169="",$I169=""),"Campos obrigatórios ausentes","OK"))</f>
        <v/>
      </c>
      <c r="P169" s="16">
        <f>IF($A169="","",IF($M169="","Identificação incompleta",IF(COUNTIF('Itens rastreáveis'!$E$2:$E$201,$M169)=0,"Identificador não cadastrado",IF(COUNTIF('Itens rastreáveis'!$E$2:$E$201,$M169)&gt;1,"Identificador duplicado no cadastro","OK"))))</f>
        <v/>
      </c>
      <c r="Q169" s="16">
        <f>IF($A169="","",IF(COUNTIF($A$2:$A$501,$A169)=1,"OK","ID do evento duplicado"))</f>
        <v/>
      </c>
      <c r="R169" s="16">
        <f>IF($A169="","",IF(OR($M169="",$N169=""),"Não verificável",IF($G169="RECEBIMENTO",IF(COUNTIFS($M$2:$M$501,$M169,$G$2:$G$501,"RECEBIMENTO")&gt;1,"Recebimento duplicado",IF($K169="","OK","Recebimento com evento anterior")),IF(COUNTIFS($M$2:$M$501,$M169,$G$2:$G$501,"RECEBIMENTO",$N$2:$N$501,"&lt;"&amp;$N169)&gt;0,"OK","Entrada anterior não localizada"))))</f>
        <v/>
      </c>
      <c r="S169" s="16">
        <f>IF($A169="","",IF(IFERROR(VLOOKUP($G169,Listas!$A$2:$C$9,2,FALSE),"Sim")="Sim",IF($J169="","Pedido obrigatório","OK"),"OK"))</f>
        <v/>
      </c>
      <c r="T169" s="16">
        <f>IF($A169="","",IF($G169="RECEBIMENTO",IF($K169="","OK","Revisar evento anterior"),IF($K169="","Evento anterior ausente",IF(COUNTIF($A$2:$A$501,$K169)=0,"Evento anterior inexistente",IF(COUNTIF($A$2:$A$501,$K169)&gt;1,"Evento anterior ambíguo",IF($K169=$A169,"Autorreferência",IF(COUNTIFS($A$2:$A$501,$K169,$M$2:$M$501,$M169)=0,"Anterior de outro identificador",IF(INDEX($N$2:$N$501,MATCH($K169,$A$2:$A$501,0))&gt;=$N169,"Ordem cronológica inválida",IF(INDEX($A$2:$A$501,MATCH($K169,$A$2:$A$501,0))=LOOKUP(2,1/(($M$2:$M$501=$M169)*($N$2:$N$501&lt;$N169)),$A$2:$A$501),"OK","Salto na cadeia")))))))))</f>
        <v/>
      </c>
      <c r="U169" s="16">
        <f>IF($A169="","",IF(OR($M169="",$N169=""),"Não",IF(COUNTIFS($M$2:$M$501,$M169,$N$2:$N$501,"&gt;"&amp;$N169)=0,IF(COUNTIFS($M$2:$M$501,$M169,$N$2:$N$501,$N169)=1,"Sim","Conflito"),"Não")))</f>
        <v/>
      </c>
      <c r="V169" s="16">
        <f>IF($A169="","",IF(OR($M169="",$N169=""),"",IF(COUNTIFS($M$2:$M$501,$M169,$G$2:$G$501,"RETORNO RECEBIDO",$N$2:$N$501,"&lt;="&amp;$N169)&gt;0,"Retorno","Fluxo normal")))</f>
        <v/>
      </c>
      <c r="W169" s="16">
        <f>IF($A169="","",IF($O169&lt;&gt;"OK",$O169,IF($Q169&lt;&gt;"OK",$Q169,IF($P169&lt;&gt;"OK",$P169,IF($R169&lt;&gt;"OK",$R169,IF($S169&lt;&gt;"OK",$S169,IF($T169&lt;&gt;"OK",$T169,IF($U169="Conflito","Conflito de ordem","OK"))))))))</f>
        <v/>
      </c>
      <c r="X169" s="16">
        <f>IF($A169="","",IF($W169="OK","OK","Pendente"))</f>
        <v/>
      </c>
    </row>
    <row r="170">
      <c r="A170" s="14" t="n"/>
      <c r="B170" s="31" t="n"/>
      <c r="C170" s="14" t="n"/>
      <c r="D170" s="14" t="n"/>
      <c r="E170" s="14" t="n"/>
      <c r="F170" s="14" t="n"/>
      <c r="G170" s="14" t="n"/>
      <c r="H170" s="14" t="n"/>
      <c r="I170" s="14" t="n"/>
      <c r="J170" s="14" t="n"/>
      <c r="K170" s="14" t="n"/>
      <c r="L170" s="15" t="n"/>
      <c r="M170" s="16">
        <f>IF(COUNTA($D170:$F170)=0,"",IF(OR($D170="",$E170="",$F170=""),"",$D170&amp;"|"&amp;$E170&amp;"|"&amp;$F170))</f>
        <v/>
      </c>
      <c r="N170" s="32">
        <f>IF(OR($B170="",$C170=""),"",$B170+$C170/100000)</f>
        <v/>
      </c>
      <c r="O170" s="16">
        <f>IF(COUNTA($A170:$L170)=0,"",IF(OR($A170="",$B170="",$C170="",$D170="",$E170="",$F170="",$G170="",$H170="",$I170=""),"Campos obrigatórios ausentes","OK"))</f>
        <v/>
      </c>
      <c r="P170" s="16">
        <f>IF($A170="","",IF($M170="","Identificação incompleta",IF(COUNTIF('Itens rastreáveis'!$E$2:$E$201,$M170)=0,"Identificador não cadastrado",IF(COUNTIF('Itens rastreáveis'!$E$2:$E$201,$M170)&gt;1,"Identificador duplicado no cadastro","OK"))))</f>
        <v/>
      </c>
      <c r="Q170" s="16">
        <f>IF($A170="","",IF(COUNTIF($A$2:$A$501,$A170)=1,"OK","ID do evento duplicado"))</f>
        <v/>
      </c>
      <c r="R170" s="16">
        <f>IF($A170="","",IF(OR($M170="",$N170=""),"Não verificável",IF($G170="RECEBIMENTO",IF(COUNTIFS($M$2:$M$501,$M170,$G$2:$G$501,"RECEBIMENTO")&gt;1,"Recebimento duplicado",IF($K170="","OK","Recebimento com evento anterior")),IF(COUNTIFS($M$2:$M$501,$M170,$G$2:$G$501,"RECEBIMENTO",$N$2:$N$501,"&lt;"&amp;$N170)&gt;0,"OK","Entrada anterior não localizada"))))</f>
        <v/>
      </c>
      <c r="S170" s="16">
        <f>IF($A170="","",IF(IFERROR(VLOOKUP($G170,Listas!$A$2:$C$9,2,FALSE),"Sim")="Sim",IF($J170="","Pedido obrigatório","OK"),"OK"))</f>
        <v/>
      </c>
      <c r="T170" s="16">
        <f>IF($A170="","",IF($G170="RECEBIMENTO",IF($K170="","OK","Revisar evento anterior"),IF($K170="","Evento anterior ausente",IF(COUNTIF($A$2:$A$501,$K170)=0,"Evento anterior inexistente",IF(COUNTIF($A$2:$A$501,$K170)&gt;1,"Evento anterior ambíguo",IF($K170=$A170,"Autorreferência",IF(COUNTIFS($A$2:$A$501,$K170,$M$2:$M$501,$M170)=0,"Anterior de outro identificador",IF(INDEX($N$2:$N$501,MATCH($K170,$A$2:$A$501,0))&gt;=$N170,"Ordem cronológica inválida",IF(INDEX($A$2:$A$501,MATCH($K170,$A$2:$A$501,0))=LOOKUP(2,1/(($M$2:$M$501=$M170)*($N$2:$N$501&lt;$N170)),$A$2:$A$501),"OK","Salto na cadeia")))))))))</f>
        <v/>
      </c>
      <c r="U170" s="16">
        <f>IF($A170="","",IF(OR($M170="",$N170=""),"Não",IF(COUNTIFS($M$2:$M$501,$M170,$N$2:$N$501,"&gt;"&amp;$N170)=0,IF(COUNTIFS($M$2:$M$501,$M170,$N$2:$N$501,$N170)=1,"Sim","Conflito"),"Não")))</f>
        <v/>
      </c>
      <c r="V170" s="16">
        <f>IF($A170="","",IF(OR($M170="",$N170=""),"",IF(COUNTIFS($M$2:$M$501,$M170,$G$2:$G$501,"RETORNO RECEBIDO",$N$2:$N$501,"&lt;="&amp;$N170)&gt;0,"Retorno","Fluxo normal")))</f>
        <v/>
      </c>
      <c r="W170" s="16">
        <f>IF($A170="","",IF($O170&lt;&gt;"OK",$O170,IF($Q170&lt;&gt;"OK",$Q170,IF($P170&lt;&gt;"OK",$P170,IF($R170&lt;&gt;"OK",$R170,IF($S170&lt;&gt;"OK",$S170,IF($T170&lt;&gt;"OK",$T170,IF($U170="Conflito","Conflito de ordem","OK"))))))))</f>
        <v/>
      </c>
      <c r="X170" s="16">
        <f>IF($A170="","",IF($W170="OK","OK","Pendente"))</f>
        <v/>
      </c>
    </row>
    <row r="171">
      <c r="A171" s="14" t="n"/>
      <c r="B171" s="31" t="n"/>
      <c r="C171" s="14" t="n"/>
      <c r="D171" s="14" t="n"/>
      <c r="E171" s="14" t="n"/>
      <c r="F171" s="14" t="n"/>
      <c r="G171" s="14" t="n"/>
      <c r="H171" s="14" t="n"/>
      <c r="I171" s="14" t="n"/>
      <c r="J171" s="14" t="n"/>
      <c r="K171" s="14" t="n"/>
      <c r="L171" s="15" t="n"/>
      <c r="M171" s="16">
        <f>IF(COUNTA($D171:$F171)=0,"",IF(OR($D171="",$E171="",$F171=""),"",$D171&amp;"|"&amp;$E171&amp;"|"&amp;$F171))</f>
        <v/>
      </c>
      <c r="N171" s="32">
        <f>IF(OR($B171="",$C171=""),"",$B171+$C171/100000)</f>
        <v/>
      </c>
      <c r="O171" s="16">
        <f>IF(COUNTA($A171:$L171)=0,"",IF(OR($A171="",$B171="",$C171="",$D171="",$E171="",$F171="",$G171="",$H171="",$I171=""),"Campos obrigatórios ausentes","OK"))</f>
        <v/>
      </c>
      <c r="P171" s="16">
        <f>IF($A171="","",IF($M171="","Identificação incompleta",IF(COUNTIF('Itens rastreáveis'!$E$2:$E$201,$M171)=0,"Identificador não cadastrado",IF(COUNTIF('Itens rastreáveis'!$E$2:$E$201,$M171)&gt;1,"Identificador duplicado no cadastro","OK"))))</f>
        <v/>
      </c>
      <c r="Q171" s="16">
        <f>IF($A171="","",IF(COUNTIF($A$2:$A$501,$A171)=1,"OK","ID do evento duplicado"))</f>
        <v/>
      </c>
      <c r="R171" s="16">
        <f>IF($A171="","",IF(OR($M171="",$N171=""),"Não verificável",IF($G171="RECEBIMENTO",IF(COUNTIFS($M$2:$M$501,$M171,$G$2:$G$501,"RECEBIMENTO")&gt;1,"Recebimento duplicado",IF($K171="","OK","Recebimento com evento anterior")),IF(COUNTIFS($M$2:$M$501,$M171,$G$2:$G$501,"RECEBIMENTO",$N$2:$N$501,"&lt;"&amp;$N171)&gt;0,"OK","Entrada anterior não localizada"))))</f>
        <v/>
      </c>
      <c r="S171" s="16">
        <f>IF($A171="","",IF(IFERROR(VLOOKUP($G171,Listas!$A$2:$C$9,2,FALSE),"Sim")="Sim",IF($J171="","Pedido obrigatório","OK"),"OK"))</f>
        <v/>
      </c>
      <c r="T171" s="16">
        <f>IF($A171="","",IF($G171="RECEBIMENTO",IF($K171="","OK","Revisar evento anterior"),IF($K171="","Evento anterior ausente",IF(COUNTIF($A$2:$A$501,$K171)=0,"Evento anterior inexistente",IF(COUNTIF($A$2:$A$501,$K171)&gt;1,"Evento anterior ambíguo",IF($K171=$A171,"Autorreferência",IF(COUNTIFS($A$2:$A$501,$K171,$M$2:$M$501,$M171)=0,"Anterior de outro identificador",IF(INDEX($N$2:$N$501,MATCH($K171,$A$2:$A$501,0))&gt;=$N171,"Ordem cronológica inválida",IF(INDEX($A$2:$A$501,MATCH($K171,$A$2:$A$501,0))=LOOKUP(2,1/(($M$2:$M$501=$M171)*($N$2:$N$501&lt;$N171)),$A$2:$A$501),"OK","Salto na cadeia")))))))))</f>
        <v/>
      </c>
      <c r="U171" s="16">
        <f>IF($A171="","",IF(OR($M171="",$N171=""),"Não",IF(COUNTIFS($M$2:$M$501,$M171,$N$2:$N$501,"&gt;"&amp;$N171)=0,IF(COUNTIFS($M$2:$M$501,$M171,$N$2:$N$501,$N171)=1,"Sim","Conflito"),"Não")))</f>
        <v/>
      </c>
      <c r="V171" s="16">
        <f>IF($A171="","",IF(OR($M171="",$N171=""),"",IF(COUNTIFS($M$2:$M$501,$M171,$G$2:$G$501,"RETORNO RECEBIDO",$N$2:$N$501,"&lt;="&amp;$N171)&gt;0,"Retorno","Fluxo normal")))</f>
        <v/>
      </c>
      <c r="W171" s="16">
        <f>IF($A171="","",IF($O171&lt;&gt;"OK",$O171,IF($Q171&lt;&gt;"OK",$Q171,IF($P171&lt;&gt;"OK",$P171,IF($R171&lt;&gt;"OK",$R171,IF($S171&lt;&gt;"OK",$S171,IF($T171&lt;&gt;"OK",$T171,IF($U171="Conflito","Conflito de ordem","OK"))))))))</f>
        <v/>
      </c>
      <c r="X171" s="16">
        <f>IF($A171="","",IF($W171="OK","OK","Pendente"))</f>
        <v/>
      </c>
    </row>
    <row r="172">
      <c r="A172" s="14" t="n"/>
      <c r="B172" s="31" t="n"/>
      <c r="C172" s="14" t="n"/>
      <c r="D172" s="14" t="n"/>
      <c r="E172" s="14" t="n"/>
      <c r="F172" s="14" t="n"/>
      <c r="G172" s="14" t="n"/>
      <c r="H172" s="14" t="n"/>
      <c r="I172" s="14" t="n"/>
      <c r="J172" s="14" t="n"/>
      <c r="K172" s="14" t="n"/>
      <c r="L172" s="15" t="n"/>
      <c r="M172" s="16">
        <f>IF(COUNTA($D172:$F172)=0,"",IF(OR($D172="",$E172="",$F172=""),"",$D172&amp;"|"&amp;$E172&amp;"|"&amp;$F172))</f>
        <v/>
      </c>
      <c r="N172" s="32">
        <f>IF(OR($B172="",$C172=""),"",$B172+$C172/100000)</f>
        <v/>
      </c>
      <c r="O172" s="16">
        <f>IF(COUNTA($A172:$L172)=0,"",IF(OR($A172="",$B172="",$C172="",$D172="",$E172="",$F172="",$G172="",$H172="",$I172=""),"Campos obrigatórios ausentes","OK"))</f>
        <v/>
      </c>
      <c r="P172" s="16">
        <f>IF($A172="","",IF($M172="","Identificação incompleta",IF(COUNTIF('Itens rastreáveis'!$E$2:$E$201,$M172)=0,"Identificador não cadastrado",IF(COUNTIF('Itens rastreáveis'!$E$2:$E$201,$M172)&gt;1,"Identificador duplicado no cadastro","OK"))))</f>
        <v/>
      </c>
      <c r="Q172" s="16">
        <f>IF($A172="","",IF(COUNTIF($A$2:$A$501,$A172)=1,"OK","ID do evento duplicado"))</f>
        <v/>
      </c>
      <c r="R172" s="16">
        <f>IF($A172="","",IF(OR($M172="",$N172=""),"Não verificável",IF($G172="RECEBIMENTO",IF(COUNTIFS($M$2:$M$501,$M172,$G$2:$G$501,"RECEBIMENTO")&gt;1,"Recebimento duplicado",IF($K172="","OK","Recebimento com evento anterior")),IF(COUNTIFS($M$2:$M$501,$M172,$G$2:$G$501,"RECEBIMENTO",$N$2:$N$501,"&lt;"&amp;$N172)&gt;0,"OK","Entrada anterior não localizada"))))</f>
        <v/>
      </c>
      <c r="S172" s="16">
        <f>IF($A172="","",IF(IFERROR(VLOOKUP($G172,Listas!$A$2:$C$9,2,FALSE),"Sim")="Sim",IF($J172="","Pedido obrigatório","OK"),"OK"))</f>
        <v/>
      </c>
      <c r="T172" s="16">
        <f>IF($A172="","",IF($G172="RECEBIMENTO",IF($K172="","OK","Revisar evento anterior"),IF($K172="","Evento anterior ausente",IF(COUNTIF($A$2:$A$501,$K172)=0,"Evento anterior inexistente",IF(COUNTIF($A$2:$A$501,$K172)&gt;1,"Evento anterior ambíguo",IF($K172=$A172,"Autorreferência",IF(COUNTIFS($A$2:$A$501,$K172,$M$2:$M$501,$M172)=0,"Anterior de outro identificador",IF(INDEX($N$2:$N$501,MATCH($K172,$A$2:$A$501,0))&gt;=$N172,"Ordem cronológica inválida",IF(INDEX($A$2:$A$501,MATCH($K172,$A$2:$A$501,0))=LOOKUP(2,1/(($M$2:$M$501=$M172)*($N$2:$N$501&lt;$N172)),$A$2:$A$501),"OK","Salto na cadeia")))))))))</f>
        <v/>
      </c>
      <c r="U172" s="16">
        <f>IF($A172="","",IF(OR($M172="",$N172=""),"Não",IF(COUNTIFS($M$2:$M$501,$M172,$N$2:$N$501,"&gt;"&amp;$N172)=0,IF(COUNTIFS($M$2:$M$501,$M172,$N$2:$N$501,$N172)=1,"Sim","Conflito"),"Não")))</f>
        <v/>
      </c>
      <c r="V172" s="16">
        <f>IF($A172="","",IF(OR($M172="",$N172=""),"",IF(COUNTIFS($M$2:$M$501,$M172,$G$2:$G$501,"RETORNO RECEBIDO",$N$2:$N$501,"&lt;="&amp;$N172)&gt;0,"Retorno","Fluxo normal")))</f>
        <v/>
      </c>
      <c r="W172" s="16">
        <f>IF($A172="","",IF($O172&lt;&gt;"OK",$O172,IF($Q172&lt;&gt;"OK",$Q172,IF($P172&lt;&gt;"OK",$P172,IF($R172&lt;&gt;"OK",$R172,IF($S172&lt;&gt;"OK",$S172,IF($T172&lt;&gt;"OK",$T172,IF($U172="Conflito","Conflito de ordem","OK"))))))))</f>
        <v/>
      </c>
      <c r="X172" s="16">
        <f>IF($A172="","",IF($W172="OK","OK","Pendente"))</f>
        <v/>
      </c>
    </row>
    <row r="173">
      <c r="A173" s="14" t="n"/>
      <c r="B173" s="31" t="n"/>
      <c r="C173" s="14" t="n"/>
      <c r="D173" s="14" t="n"/>
      <c r="E173" s="14" t="n"/>
      <c r="F173" s="14" t="n"/>
      <c r="G173" s="14" t="n"/>
      <c r="H173" s="14" t="n"/>
      <c r="I173" s="14" t="n"/>
      <c r="J173" s="14" t="n"/>
      <c r="K173" s="14" t="n"/>
      <c r="L173" s="15" t="n"/>
      <c r="M173" s="16">
        <f>IF(COUNTA($D173:$F173)=0,"",IF(OR($D173="",$E173="",$F173=""),"",$D173&amp;"|"&amp;$E173&amp;"|"&amp;$F173))</f>
        <v/>
      </c>
      <c r="N173" s="32">
        <f>IF(OR($B173="",$C173=""),"",$B173+$C173/100000)</f>
        <v/>
      </c>
      <c r="O173" s="16">
        <f>IF(COUNTA($A173:$L173)=0,"",IF(OR($A173="",$B173="",$C173="",$D173="",$E173="",$F173="",$G173="",$H173="",$I173=""),"Campos obrigatórios ausentes","OK"))</f>
        <v/>
      </c>
      <c r="P173" s="16">
        <f>IF($A173="","",IF($M173="","Identificação incompleta",IF(COUNTIF('Itens rastreáveis'!$E$2:$E$201,$M173)=0,"Identificador não cadastrado",IF(COUNTIF('Itens rastreáveis'!$E$2:$E$201,$M173)&gt;1,"Identificador duplicado no cadastro","OK"))))</f>
        <v/>
      </c>
      <c r="Q173" s="16">
        <f>IF($A173="","",IF(COUNTIF($A$2:$A$501,$A173)=1,"OK","ID do evento duplicado"))</f>
        <v/>
      </c>
      <c r="R173" s="16">
        <f>IF($A173="","",IF(OR($M173="",$N173=""),"Não verificável",IF($G173="RECEBIMENTO",IF(COUNTIFS($M$2:$M$501,$M173,$G$2:$G$501,"RECEBIMENTO")&gt;1,"Recebimento duplicado",IF($K173="","OK","Recebimento com evento anterior")),IF(COUNTIFS($M$2:$M$501,$M173,$G$2:$G$501,"RECEBIMENTO",$N$2:$N$501,"&lt;"&amp;$N173)&gt;0,"OK","Entrada anterior não localizada"))))</f>
        <v/>
      </c>
      <c r="S173" s="16">
        <f>IF($A173="","",IF(IFERROR(VLOOKUP($G173,Listas!$A$2:$C$9,2,FALSE),"Sim")="Sim",IF($J173="","Pedido obrigatório","OK"),"OK"))</f>
        <v/>
      </c>
      <c r="T173" s="16">
        <f>IF($A173="","",IF($G173="RECEBIMENTO",IF($K173="","OK","Revisar evento anterior"),IF($K173="","Evento anterior ausente",IF(COUNTIF($A$2:$A$501,$K173)=0,"Evento anterior inexistente",IF(COUNTIF($A$2:$A$501,$K173)&gt;1,"Evento anterior ambíguo",IF($K173=$A173,"Autorreferência",IF(COUNTIFS($A$2:$A$501,$K173,$M$2:$M$501,$M173)=0,"Anterior de outro identificador",IF(INDEX($N$2:$N$501,MATCH($K173,$A$2:$A$501,0))&gt;=$N173,"Ordem cronológica inválida",IF(INDEX($A$2:$A$501,MATCH($K173,$A$2:$A$501,0))=LOOKUP(2,1/(($M$2:$M$501=$M173)*($N$2:$N$501&lt;$N173)),$A$2:$A$501),"OK","Salto na cadeia")))))))))</f>
        <v/>
      </c>
      <c r="U173" s="16">
        <f>IF($A173="","",IF(OR($M173="",$N173=""),"Não",IF(COUNTIFS($M$2:$M$501,$M173,$N$2:$N$501,"&gt;"&amp;$N173)=0,IF(COUNTIFS($M$2:$M$501,$M173,$N$2:$N$501,$N173)=1,"Sim","Conflito"),"Não")))</f>
        <v/>
      </c>
      <c r="V173" s="16">
        <f>IF($A173="","",IF(OR($M173="",$N173=""),"",IF(COUNTIFS($M$2:$M$501,$M173,$G$2:$G$501,"RETORNO RECEBIDO",$N$2:$N$501,"&lt;="&amp;$N173)&gt;0,"Retorno","Fluxo normal")))</f>
        <v/>
      </c>
      <c r="W173" s="16">
        <f>IF($A173="","",IF($O173&lt;&gt;"OK",$O173,IF($Q173&lt;&gt;"OK",$Q173,IF($P173&lt;&gt;"OK",$P173,IF($R173&lt;&gt;"OK",$R173,IF($S173&lt;&gt;"OK",$S173,IF($T173&lt;&gt;"OK",$T173,IF($U173="Conflito","Conflito de ordem","OK"))))))))</f>
        <v/>
      </c>
      <c r="X173" s="16">
        <f>IF($A173="","",IF($W173="OK","OK","Pendente"))</f>
        <v/>
      </c>
    </row>
    <row r="174">
      <c r="A174" s="14" t="n"/>
      <c r="B174" s="31" t="n"/>
      <c r="C174" s="14" t="n"/>
      <c r="D174" s="14" t="n"/>
      <c r="E174" s="14" t="n"/>
      <c r="F174" s="14" t="n"/>
      <c r="G174" s="14" t="n"/>
      <c r="H174" s="14" t="n"/>
      <c r="I174" s="14" t="n"/>
      <c r="J174" s="14" t="n"/>
      <c r="K174" s="14" t="n"/>
      <c r="L174" s="15" t="n"/>
      <c r="M174" s="16">
        <f>IF(COUNTA($D174:$F174)=0,"",IF(OR($D174="",$E174="",$F174=""),"",$D174&amp;"|"&amp;$E174&amp;"|"&amp;$F174))</f>
        <v/>
      </c>
      <c r="N174" s="32">
        <f>IF(OR($B174="",$C174=""),"",$B174+$C174/100000)</f>
        <v/>
      </c>
      <c r="O174" s="16">
        <f>IF(COUNTA($A174:$L174)=0,"",IF(OR($A174="",$B174="",$C174="",$D174="",$E174="",$F174="",$G174="",$H174="",$I174=""),"Campos obrigatórios ausentes","OK"))</f>
        <v/>
      </c>
      <c r="P174" s="16">
        <f>IF($A174="","",IF($M174="","Identificação incompleta",IF(COUNTIF('Itens rastreáveis'!$E$2:$E$201,$M174)=0,"Identificador não cadastrado",IF(COUNTIF('Itens rastreáveis'!$E$2:$E$201,$M174)&gt;1,"Identificador duplicado no cadastro","OK"))))</f>
        <v/>
      </c>
      <c r="Q174" s="16">
        <f>IF($A174="","",IF(COUNTIF($A$2:$A$501,$A174)=1,"OK","ID do evento duplicado"))</f>
        <v/>
      </c>
      <c r="R174" s="16">
        <f>IF($A174="","",IF(OR($M174="",$N174=""),"Não verificável",IF($G174="RECEBIMENTO",IF(COUNTIFS($M$2:$M$501,$M174,$G$2:$G$501,"RECEBIMENTO")&gt;1,"Recebimento duplicado",IF($K174="","OK","Recebimento com evento anterior")),IF(COUNTIFS($M$2:$M$501,$M174,$G$2:$G$501,"RECEBIMENTO",$N$2:$N$501,"&lt;"&amp;$N174)&gt;0,"OK","Entrada anterior não localizada"))))</f>
        <v/>
      </c>
      <c r="S174" s="16">
        <f>IF($A174="","",IF(IFERROR(VLOOKUP($G174,Listas!$A$2:$C$9,2,FALSE),"Sim")="Sim",IF($J174="","Pedido obrigatório","OK"),"OK"))</f>
        <v/>
      </c>
      <c r="T174" s="16">
        <f>IF($A174="","",IF($G174="RECEBIMENTO",IF($K174="","OK","Revisar evento anterior"),IF($K174="","Evento anterior ausente",IF(COUNTIF($A$2:$A$501,$K174)=0,"Evento anterior inexistente",IF(COUNTIF($A$2:$A$501,$K174)&gt;1,"Evento anterior ambíguo",IF($K174=$A174,"Autorreferência",IF(COUNTIFS($A$2:$A$501,$K174,$M$2:$M$501,$M174)=0,"Anterior de outro identificador",IF(INDEX($N$2:$N$501,MATCH($K174,$A$2:$A$501,0))&gt;=$N174,"Ordem cronológica inválida",IF(INDEX($A$2:$A$501,MATCH($K174,$A$2:$A$501,0))=LOOKUP(2,1/(($M$2:$M$501=$M174)*($N$2:$N$501&lt;$N174)),$A$2:$A$501),"OK","Salto na cadeia")))))))))</f>
        <v/>
      </c>
      <c r="U174" s="16">
        <f>IF($A174="","",IF(OR($M174="",$N174=""),"Não",IF(COUNTIFS($M$2:$M$501,$M174,$N$2:$N$501,"&gt;"&amp;$N174)=0,IF(COUNTIFS($M$2:$M$501,$M174,$N$2:$N$501,$N174)=1,"Sim","Conflito"),"Não")))</f>
        <v/>
      </c>
      <c r="V174" s="16">
        <f>IF($A174="","",IF(OR($M174="",$N174=""),"",IF(COUNTIFS($M$2:$M$501,$M174,$G$2:$G$501,"RETORNO RECEBIDO",$N$2:$N$501,"&lt;="&amp;$N174)&gt;0,"Retorno","Fluxo normal")))</f>
        <v/>
      </c>
      <c r="W174" s="16">
        <f>IF($A174="","",IF($O174&lt;&gt;"OK",$O174,IF($Q174&lt;&gt;"OK",$Q174,IF($P174&lt;&gt;"OK",$P174,IF($R174&lt;&gt;"OK",$R174,IF($S174&lt;&gt;"OK",$S174,IF($T174&lt;&gt;"OK",$T174,IF($U174="Conflito","Conflito de ordem","OK"))))))))</f>
        <v/>
      </c>
      <c r="X174" s="16">
        <f>IF($A174="","",IF($W174="OK","OK","Pendente"))</f>
        <v/>
      </c>
    </row>
    <row r="175">
      <c r="A175" s="14" t="n"/>
      <c r="B175" s="31" t="n"/>
      <c r="C175" s="14" t="n"/>
      <c r="D175" s="14" t="n"/>
      <c r="E175" s="14" t="n"/>
      <c r="F175" s="14" t="n"/>
      <c r="G175" s="14" t="n"/>
      <c r="H175" s="14" t="n"/>
      <c r="I175" s="14" t="n"/>
      <c r="J175" s="14" t="n"/>
      <c r="K175" s="14" t="n"/>
      <c r="L175" s="15" t="n"/>
      <c r="M175" s="16">
        <f>IF(COUNTA($D175:$F175)=0,"",IF(OR($D175="",$E175="",$F175=""),"",$D175&amp;"|"&amp;$E175&amp;"|"&amp;$F175))</f>
        <v/>
      </c>
      <c r="N175" s="32">
        <f>IF(OR($B175="",$C175=""),"",$B175+$C175/100000)</f>
        <v/>
      </c>
      <c r="O175" s="16">
        <f>IF(COUNTA($A175:$L175)=0,"",IF(OR($A175="",$B175="",$C175="",$D175="",$E175="",$F175="",$G175="",$H175="",$I175=""),"Campos obrigatórios ausentes","OK"))</f>
        <v/>
      </c>
      <c r="P175" s="16">
        <f>IF($A175="","",IF($M175="","Identificação incompleta",IF(COUNTIF('Itens rastreáveis'!$E$2:$E$201,$M175)=0,"Identificador não cadastrado",IF(COUNTIF('Itens rastreáveis'!$E$2:$E$201,$M175)&gt;1,"Identificador duplicado no cadastro","OK"))))</f>
        <v/>
      </c>
      <c r="Q175" s="16">
        <f>IF($A175="","",IF(COUNTIF($A$2:$A$501,$A175)=1,"OK","ID do evento duplicado"))</f>
        <v/>
      </c>
      <c r="R175" s="16">
        <f>IF($A175="","",IF(OR($M175="",$N175=""),"Não verificável",IF($G175="RECEBIMENTO",IF(COUNTIFS($M$2:$M$501,$M175,$G$2:$G$501,"RECEBIMENTO")&gt;1,"Recebimento duplicado",IF($K175="","OK","Recebimento com evento anterior")),IF(COUNTIFS($M$2:$M$501,$M175,$G$2:$G$501,"RECEBIMENTO",$N$2:$N$501,"&lt;"&amp;$N175)&gt;0,"OK","Entrada anterior não localizada"))))</f>
        <v/>
      </c>
      <c r="S175" s="16">
        <f>IF($A175="","",IF(IFERROR(VLOOKUP($G175,Listas!$A$2:$C$9,2,FALSE),"Sim")="Sim",IF($J175="","Pedido obrigatório","OK"),"OK"))</f>
        <v/>
      </c>
      <c r="T175" s="16">
        <f>IF($A175="","",IF($G175="RECEBIMENTO",IF($K175="","OK","Revisar evento anterior"),IF($K175="","Evento anterior ausente",IF(COUNTIF($A$2:$A$501,$K175)=0,"Evento anterior inexistente",IF(COUNTIF($A$2:$A$501,$K175)&gt;1,"Evento anterior ambíguo",IF($K175=$A175,"Autorreferência",IF(COUNTIFS($A$2:$A$501,$K175,$M$2:$M$501,$M175)=0,"Anterior de outro identificador",IF(INDEX($N$2:$N$501,MATCH($K175,$A$2:$A$501,0))&gt;=$N175,"Ordem cronológica inválida",IF(INDEX($A$2:$A$501,MATCH($K175,$A$2:$A$501,0))=LOOKUP(2,1/(($M$2:$M$501=$M175)*($N$2:$N$501&lt;$N175)),$A$2:$A$501),"OK","Salto na cadeia")))))))))</f>
        <v/>
      </c>
      <c r="U175" s="16">
        <f>IF($A175="","",IF(OR($M175="",$N175=""),"Não",IF(COUNTIFS($M$2:$M$501,$M175,$N$2:$N$501,"&gt;"&amp;$N175)=0,IF(COUNTIFS($M$2:$M$501,$M175,$N$2:$N$501,$N175)=1,"Sim","Conflito"),"Não")))</f>
        <v/>
      </c>
      <c r="V175" s="16">
        <f>IF($A175="","",IF(OR($M175="",$N175=""),"",IF(COUNTIFS($M$2:$M$501,$M175,$G$2:$G$501,"RETORNO RECEBIDO",$N$2:$N$501,"&lt;="&amp;$N175)&gt;0,"Retorno","Fluxo normal")))</f>
        <v/>
      </c>
      <c r="W175" s="16">
        <f>IF($A175="","",IF($O175&lt;&gt;"OK",$O175,IF($Q175&lt;&gt;"OK",$Q175,IF($P175&lt;&gt;"OK",$P175,IF($R175&lt;&gt;"OK",$R175,IF($S175&lt;&gt;"OK",$S175,IF($T175&lt;&gt;"OK",$T175,IF($U175="Conflito","Conflito de ordem","OK"))))))))</f>
        <v/>
      </c>
      <c r="X175" s="16">
        <f>IF($A175="","",IF($W175="OK","OK","Pendente"))</f>
        <v/>
      </c>
    </row>
    <row r="176">
      <c r="A176" s="14" t="n"/>
      <c r="B176" s="31" t="n"/>
      <c r="C176" s="14" t="n"/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5" t="n"/>
      <c r="M176" s="16">
        <f>IF(COUNTA($D176:$F176)=0,"",IF(OR($D176="",$E176="",$F176=""),"",$D176&amp;"|"&amp;$E176&amp;"|"&amp;$F176))</f>
        <v/>
      </c>
      <c r="N176" s="32">
        <f>IF(OR($B176="",$C176=""),"",$B176+$C176/100000)</f>
        <v/>
      </c>
      <c r="O176" s="16">
        <f>IF(COUNTA($A176:$L176)=0,"",IF(OR($A176="",$B176="",$C176="",$D176="",$E176="",$F176="",$G176="",$H176="",$I176=""),"Campos obrigatórios ausentes","OK"))</f>
        <v/>
      </c>
      <c r="P176" s="16">
        <f>IF($A176="","",IF($M176="","Identificação incompleta",IF(COUNTIF('Itens rastreáveis'!$E$2:$E$201,$M176)=0,"Identificador não cadastrado",IF(COUNTIF('Itens rastreáveis'!$E$2:$E$201,$M176)&gt;1,"Identificador duplicado no cadastro","OK"))))</f>
        <v/>
      </c>
      <c r="Q176" s="16">
        <f>IF($A176="","",IF(COUNTIF($A$2:$A$501,$A176)=1,"OK","ID do evento duplicado"))</f>
        <v/>
      </c>
      <c r="R176" s="16">
        <f>IF($A176="","",IF(OR($M176="",$N176=""),"Não verificável",IF($G176="RECEBIMENTO",IF(COUNTIFS($M$2:$M$501,$M176,$G$2:$G$501,"RECEBIMENTO")&gt;1,"Recebimento duplicado",IF($K176="","OK","Recebimento com evento anterior")),IF(COUNTIFS($M$2:$M$501,$M176,$G$2:$G$501,"RECEBIMENTO",$N$2:$N$501,"&lt;"&amp;$N176)&gt;0,"OK","Entrada anterior não localizada"))))</f>
        <v/>
      </c>
      <c r="S176" s="16">
        <f>IF($A176="","",IF(IFERROR(VLOOKUP($G176,Listas!$A$2:$C$9,2,FALSE),"Sim")="Sim",IF($J176="","Pedido obrigatório","OK"),"OK"))</f>
        <v/>
      </c>
      <c r="T176" s="16">
        <f>IF($A176="","",IF($G176="RECEBIMENTO",IF($K176="","OK","Revisar evento anterior"),IF($K176="","Evento anterior ausente",IF(COUNTIF($A$2:$A$501,$K176)=0,"Evento anterior inexistente",IF(COUNTIF($A$2:$A$501,$K176)&gt;1,"Evento anterior ambíguo",IF($K176=$A176,"Autorreferência",IF(COUNTIFS($A$2:$A$501,$K176,$M$2:$M$501,$M176)=0,"Anterior de outro identificador",IF(INDEX($N$2:$N$501,MATCH($K176,$A$2:$A$501,0))&gt;=$N176,"Ordem cronológica inválida",IF(INDEX($A$2:$A$501,MATCH($K176,$A$2:$A$501,0))=LOOKUP(2,1/(($M$2:$M$501=$M176)*($N$2:$N$501&lt;$N176)),$A$2:$A$501),"OK","Salto na cadeia")))))))))</f>
        <v/>
      </c>
      <c r="U176" s="16">
        <f>IF($A176="","",IF(OR($M176="",$N176=""),"Não",IF(COUNTIFS($M$2:$M$501,$M176,$N$2:$N$501,"&gt;"&amp;$N176)=0,IF(COUNTIFS($M$2:$M$501,$M176,$N$2:$N$501,$N176)=1,"Sim","Conflito"),"Não")))</f>
        <v/>
      </c>
      <c r="V176" s="16">
        <f>IF($A176="","",IF(OR($M176="",$N176=""),"",IF(COUNTIFS($M$2:$M$501,$M176,$G$2:$G$501,"RETORNO RECEBIDO",$N$2:$N$501,"&lt;="&amp;$N176)&gt;0,"Retorno","Fluxo normal")))</f>
        <v/>
      </c>
      <c r="W176" s="16">
        <f>IF($A176="","",IF($O176&lt;&gt;"OK",$O176,IF($Q176&lt;&gt;"OK",$Q176,IF($P176&lt;&gt;"OK",$P176,IF($R176&lt;&gt;"OK",$R176,IF($S176&lt;&gt;"OK",$S176,IF($T176&lt;&gt;"OK",$T176,IF($U176="Conflito","Conflito de ordem","OK"))))))))</f>
        <v/>
      </c>
      <c r="X176" s="16">
        <f>IF($A176="","",IF($W176="OK","OK","Pendente"))</f>
        <v/>
      </c>
    </row>
    <row r="177">
      <c r="A177" s="14" t="n"/>
      <c r="B177" s="31" t="n"/>
      <c r="C177" s="14" t="n"/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5" t="n"/>
      <c r="M177" s="16">
        <f>IF(COUNTA($D177:$F177)=0,"",IF(OR($D177="",$E177="",$F177=""),"",$D177&amp;"|"&amp;$E177&amp;"|"&amp;$F177))</f>
        <v/>
      </c>
      <c r="N177" s="32">
        <f>IF(OR($B177="",$C177=""),"",$B177+$C177/100000)</f>
        <v/>
      </c>
      <c r="O177" s="16">
        <f>IF(COUNTA($A177:$L177)=0,"",IF(OR($A177="",$B177="",$C177="",$D177="",$E177="",$F177="",$G177="",$H177="",$I177=""),"Campos obrigatórios ausentes","OK"))</f>
        <v/>
      </c>
      <c r="P177" s="16">
        <f>IF($A177="","",IF($M177="","Identificação incompleta",IF(COUNTIF('Itens rastreáveis'!$E$2:$E$201,$M177)=0,"Identificador não cadastrado",IF(COUNTIF('Itens rastreáveis'!$E$2:$E$201,$M177)&gt;1,"Identificador duplicado no cadastro","OK"))))</f>
        <v/>
      </c>
      <c r="Q177" s="16">
        <f>IF($A177="","",IF(COUNTIF($A$2:$A$501,$A177)=1,"OK","ID do evento duplicado"))</f>
        <v/>
      </c>
      <c r="R177" s="16">
        <f>IF($A177="","",IF(OR($M177="",$N177=""),"Não verificável",IF($G177="RECEBIMENTO",IF(COUNTIFS($M$2:$M$501,$M177,$G$2:$G$501,"RECEBIMENTO")&gt;1,"Recebimento duplicado",IF($K177="","OK","Recebimento com evento anterior")),IF(COUNTIFS($M$2:$M$501,$M177,$G$2:$G$501,"RECEBIMENTO",$N$2:$N$501,"&lt;"&amp;$N177)&gt;0,"OK","Entrada anterior não localizada"))))</f>
        <v/>
      </c>
      <c r="S177" s="16">
        <f>IF($A177="","",IF(IFERROR(VLOOKUP($G177,Listas!$A$2:$C$9,2,FALSE),"Sim")="Sim",IF($J177="","Pedido obrigatório","OK"),"OK"))</f>
        <v/>
      </c>
      <c r="T177" s="16">
        <f>IF($A177="","",IF($G177="RECEBIMENTO",IF($K177="","OK","Revisar evento anterior"),IF($K177="","Evento anterior ausente",IF(COUNTIF($A$2:$A$501,$K177)=0,"Evento anterior inexistente",IF(COUNTIF($A$2:$A$501,$K177)&gt;1,"Evento anterior ambíguo",IF($K177=$A177,"Autorreferência",IF(COUNTIFS($A$2:$A$501,$K177,$M$2:$M$501,$M177)=0,"Anterior de outro identificador",IF(INDEX($N$2:$N$501,MATCH($K177,$A$2:$A$501,0))&gt;=$N177,"Ordem cronológica inválida",IF(INDEX($A$2:$A$501,MATCH($K177,$A$2:$A$501,0))=LOOKUP(2,1/(($M$2:$M$501=$M177)*($N$2:$N$501&lt;$N177)),$A$2:$A$501),"OK","Salto na cadeia")))))))))</f>
        <v/>
      </c>
      <c r="U177" s="16">
        <f>IF($A177="","",IF(OR($M177="",$N177=""),"Não",IF(COUNTIFS($M$2:$M$501,$M177,$N$2:$N$501,"&gt;"&amp;$N177)=0,IF(COUNTIFS($M$2:$M$501,$M177,$N$2:$N$501,$N177)=1,"Sim","Conflito"),"Não")))</f>
        <v/>
      </c>
      <c r="V177" s="16">
        <f>IF($A177="","",IF(OR($M177="",$N177=""),"",IF(COUNTIFS($M$2:$M$501,$M177,$G$2:$G$501,"RETORNO RECEBIDO",$N$2:$N$501,"&lt;="&amp;$N177)&gt;0,"Retorno","Fluxo normal")))</f>
        <v/>
      </c>
      <c r="W177" s="16">
        <f>IF($A177="","",IF($O177&lt;&gt;"OK",$O177,IF($Q177&lt;&gt;"OK",$Q177,IF($P177&lt;&gt;"OK",$P177,IF($R177&lt;&gt;"OK",$R177,IF($S177&lt;&gt;"OK",$S177,IF($T177&lt;&gt;"OK",$T177,IF($U177="Conflito","Conflito de ordem","OK"))))))))</f>
        <v/>
      </c>
      <c r="X177" s="16">
        <f>IF($A177="","",IF($W177="OK","OK","Pendente"))</f>
        <v/>
      </c>
    </row>
    <row r="178">
      <c r="A178" s="14" t="n"/>
      <c r="B178" s="31" t="n"/>
      <c r="C178" s="14" t="n"/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5" t="n"/>
      <c r="M178" s="16">
        <f>IF(COUNTA($D178:$F178)=0,"",IF(OR($D178="",$E178="",$F178=""),"",$D178&amp;"|"&amp;$E178&amp;"|"&amp;$F178))</f>
        <v/>
      </c>
      <c r="N178" s="32">
        <f>IF(OR($B178="",$C178=""),"",$B178+$C178/100000)</f>
        <v/>
      </c>
      <c r="O178" s="16">
        <f>IF(COUNTA($A178:$L178)=0,"",IF(OR($A178="",$B178="",$C178="",$D178="",$E178="",$F178="",$G178="",$H178="",$I178=""),"Campos obrigatórios ausentes","OK"))</f>
        <v/>
      </c>
      <c r="P178" s="16">
        <f>IF($A178="","",IF($M178="","Identificação incompleta",IF(COUNTIF('Itens rastreáveis'!$E$2:$E$201,$M178)=0,"Identificador não cadastrado",IF(COUNTIF('Itens rastreáveis'!$E$2:$E$201,$M178)&gt;1,"Identificador duplicado no cadastro","OK"))))</f>
        <v/>
      </c>
      <c r="Q178" s="16">
        <f>IF($A178="","",IF(COUNTIF($A$2:$A$501,$A178)=1,"OK","ID do evento duplicado"))</f>
        <v/>
      </c>
      <c r="R178" s="16">
        <f>IF($A178="","",IF(OR($M178="",$N178=""),"Não verificável",IF($G178="RECEBIMENTO",IF(COUNTIFS($M$2:$M$501,$M178,$G$2:$G$501,"RECEBIMENTO")&gt;1,"Recebimento duplicado",IF($K178="","OK","Recebimento com evento anterior")),IF(COUNTIFS($M$2:$M$501,$M178,$G$2:$G$501,"RECEBIMENTO",$N$2:$N$501,"&lt;"&amp;$N178)&gt;0,"OK","Entrada anterior não localizada"))))</f>
        <v/>
      </c>
      <c r="S178" s="16">
        <f>IF($A178="","",IF(IFERROR(VLOOKUP($G178,Listas!$A$2:$C$9,2,FALSE),"Sim")="Sim",IF($J178="","Pedido obrigatório","OK"),"OK"))</f>
        <v/>
      </c>
      <c r="T178" s="16">
        <f>IF($A178="","",IF($G178="RECEBIMENTO",IF($K178="","OK","Revisar evento anterior"),IF($K178="","Evento anterior ausente",IF(COUNTIF($A$2:$A$501,$K178)=0,"Evento anterior inexistente",IF(COUNTIF($A$2:$A$501,$K178)&gt;1,"Evento anterior ambíguo",IF($K178=$A178,"Autorreferência",IF(COUNTIFS($A$2:$A$501,$K178,$M$2:$M$501,$M178)=0,"Anterior de outro identificador",IF(INDEX($N$2:$N$501,MATCH($K178,$A$2:$A$501,0))&gt;=$N178,"Ordem cronológica inválida",IF(INDEX($A$2:$A$501,MATCH($K178,$A$2:$A$501,0))=LOOKUP(2,1/(($M$2:$M$501=$M178)*($N$2:$N$501&lt;$N178)),$A$2:$A$501),"OK","Salto na cadeia")))))))))</f>
        <v/>
      </c>
      <c r="U178" s="16">
        <f>IF($A178="","",IF(OR($M178="",$N178=""),"Não",IF(COUNTIFS($M$2:$M$501,$M178,$N$2:$N$501,"&gt;"&amp;$N178)=0,IF(COUNTIFS($M$2:$M$501,$M178,$N$2:$N$501,$N178)=1,"Sim","Conflito"),"Não")))</f>
        <v/>
      </c>
      <c r="V178" s="16">
        <f>IF($A178="","",IF(OR($M178="",$N178=""),"",IF(COUNTIFS($M$2:$M$501,$M178,$G$2:$G$501,"RETORNO RECEBIDO",$N$2:$N$501,"&lt;="&amp;$N178)&gt;0,"Retorno","Fluxo normal")))</f>
        <v/>
      </c>
      <c r="W178" s="16">
        <f>IF($A178="","",IF($O178&lt;&gt;"OK",$O178,IF($Q178&lt;&gt;"OK",$Q178,IF($P178&lt;&gt;"OK",$P178,IF($R178&lt;&gt;"OK",$R178,IF($S178&lt;&gt;"OK",$S178,IF($T178&lt;&gt;"OK",$T178,IF($U178="Conflito","Conflito de ordem","OK"))))))))</f>
        <v/>
      </c>
      <c r="X178" s="16">
        <f>IF($A178="","",IF($W178="OK","OK","Pendente"))</f>
        <v/>
      </c>
    </row>
    <row r="179">
      <c r="A179" s="14" t="n"/>
      <c r="B179" s="31" t="n"/>
      <c r="C179" s="14" t="n"/>
      <c r="D179" s="14" t="n"/>
      <c r="E179" s="14" t="n"/>
      <c r="F179" s="14" t="n"/>
      <c r="G179" s="14" t="n"/>
      <c r="H179" s="14" t="n"/>
      <c r="I179" s="14" t="n"/>
      <c r="J179" s="14" t="n"/>
      <c r="K179" s="14" t="n"/>
      <c r="L179" s="15" t="n"/>
      <c r="M179" s="16">
        <f>IF(COUNTA($D179:$F179)=0,"",IF(OR($D179="",$E179="",$F179=""),"",$D179&amp;"|"&amp;$E179&amp;"|"&amp;$F179))</f>
        <v/>
      </c>
      <c r="N179" s="32">
        <f>IF(OR($B179="",$C179=""),"",$B179+$C179/100000)</f>
        <v/>
      </c>
      <c r="O179" s="16">
        <f>IF(COUNTA($A179:$L179)=0,"",IF(OR($A179="",$B179="",$C179="",$D179="",$E179="",$F179="",$G179="",$H179="",$I179=""),"Campos obrigatórios ausentes","OK"))</f>
        <v/>
      </c>
      <c r="P179" s="16">
        <f>IF($A179="","",IF($M179="","Identificação incompleta",IF(COUNTIF('Itens rastreáveis'!$E$2:$E$201,$M179)=0,"Identificador não cadastrado",IF(COUNTIF('Itens rastreáveis'!$E$2:$E$201,$M179)&gt;1,"Identificador duplicado no cadastro","OK"))))</f>
        <v/>
      </c>
      <c r="Q179" s="16">
        <f>IF($A179="","",IF(COUNTIF($A$2:$A$501,$A179)=1,"OK","ID do evento duplicado"))</f>
        <v/>
      </c>
      <c r="R179" s="16">
        <f>IF($A179="","",IF(OR($M179="",$N179=""),"Não verificável",IF($G179="RECEBIMENTO",IF(COUNTIFS($M$2:$M$501,$M179,$G$2:$G$501,"RECEBIMENTO")&gt;1,"Recebimento duplicado",IF($K179="","OK","Recebimento com evento anterior")),IF(COUNTIFS($M$2:$M$501,$M179,$G$2:$G$501,"RECEBIMENTO",$N$2:$N$501,"&lt;"&amp;$N179)&gt;0,"OK","Entrada anterior não localizada"))))</f>
        <v/>
      </c>
      <c r="S179" s="16">
        <f>IF($A179="","",IF(IFERROR(VLOOKUP($G179,Listas!$A$2:$C$9,2,FALSE),"Sim")="Sim",IF($J179="","Pedido obrigatório","OK"),"OK"))</f>
        <v/>
      </c>
      <c r="T179" s="16">
        <f>IF($A179="","",IF($G179="RECEBIMENTO",IF($K179="","OK","Revisar evento anterior"),IF($K179="","Evento anterior ausente",IF(COUNTIF($A$2:$A$501,$K179)=0,"Evento anterior inexistente",IF(COUNTIF($A$2:$A$501,$K179)&gt;1,"Evento anterior ambíguo",IF($K179=$A179,"Autorreferência",IF(COUNTIFS($A$2:$A$501,$K179,$M$2:$M$501,$M179)=0,"Anterior de outro identificador",IF(INDEX($N$2:$N$501,MATCH($K179,$A$2:$A$501,0))&gt;=$N179,"Ordem cronológica inválida",IF(INDEX($A$2:$A$501,MATCH($K179,$A$2:$A$501,0))=LOOKUP(2,1/(($M$2:$M$501=$M179)*($N$2:$N$501&lt;$N179)),$A$2:$A$501),"OK","Salto na cadeia")))))))))</f>
        <v/>
      </c>
      <c r="U179" s="16">
        <f>IF($A179="","",IF(OR($M179="",$N179=""),"Não",IF(COUNTIFS($M$2:$M$501,$M179,$N$2:$N$501,"&gt;"&amp;$N179)=0,IF(COUNTIFS($M$2:$M$501,$M179,$N$2:$N$501,$N179)=1,"Sim","Conflito"),"Não")))</f>
        <v/>
      </c>
      <c r="V179" s="16">
        <f>IF($A179="","",IF(OR($M179="",$N179=""),"",IF(COUNTIFS($M$2:$M$501,$M179,$G$2:$G$501,"RETORNO RECEBIDO",$N$2:$N$501,"&lt;="&amp;$N179)&gt;0,"Retorno","Fluxo normal")))</f>
        <v/>
      </c>
      <c r="W179" s="16">
        <f>IF($A179="","",IF($O179&lt;&gt;"OK",$O179,IF($Q179&lt;&gt;"OK",$Q179,IF($P179&lt;&gt;"OK",$P179,IF($R179&lt;&gt;"OK",$R179,IF($S179&lt;&gt;"OK",$S179,IF($T179&lt;&gt;"OK",$T179,IF($U179="Conflito","Conflito de ordem","OK"))))))))</f>
        <v/>
      </c>
      <c r="X179" s="16">
        <f>IF($A179="","",IF($W179="OK","OK","Pendente"))</f>
        <v/>
      </c>
    </row>
    <row r="180">
      <c r="A180" s="14" t="n"/>
      <c r="B180" s="31" t="n"/>
      <c r="C180" s="14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5" t="n"/>
      <c r="M180" s="16">
        <f>IF(COUNTA($D180:$F180)=0,"",IF(OR($D180="",$E180="",$F180=""),"",$D180&amp;"|"&amp;$E180&amp;"|"&amp;$F180))</f>
        <v/>
      </c>
      <c r="N180" s="32">
        <f>IF(OR($B180="",$C180=""),"",$B180+$C180/100000)</f>
        <v/>
      </c>
      <c r="O180" s="16">
        <f>IF(COUNTA($A180:$L180)=0,"",IF(OR($A180="",$B180="",$C180="",$D180="",$E180="",$F180="",$G180="",$H180="",$I180=""),"Campos obrigatórios ausentes","OK"))</f>
        <v/>
      </c>
      <c r="P180" s="16">
        <f>IF($A180="","",IF($M180="","Identificação incompleta",IF(COUNTIF('Itens rastreáveis'!$E$2:$E$201,$M180)=0,"Identificador não cadastrado",IF(COUNTIF('Itens rastreáveis'!$E$2:$E$201,$M180)&gt;1,"Identificador duplicado no cadastro","OK"))))</f>
        <v/>
      </c>
      <c r="Q180" s="16">
        <f>IF($A180="","",IF(COUNTIF($A$2:$A$501,$A180)=1,"OK","ID do evento duplicado"))</f>
        <v/>
      </c>
      <c r="R180" s="16">
        <f>IF($A180="","",IF(OR($M180="",$N180=""),"Não verificável",IF($G180="RECEBIMENTO",IF(COUNTIFS($M$2:$M$501,$M180,$G$2:$G$501,"RECEBIMENTO")&gt;1,"Recebimento duplicado",IF($K180="","OK","Recebimento com evento anterior")),IF(COUNTIFS($M$2:$M$501,$M180,$G$2:$G$501,"RECEBIMENTO",$N$2:$N$501,"&lt;"&amp;$N180)&gt;0,"OK","Entrada anterior não localizada"))))</f>
        <v/>
      </c>
      <c r="S180" s="16">
        <f>IF($A180="","",IF(IFERROR(VLOOKUP($G180,Listas!$A$2:$C$9,2,FALSE),"Sim")="Sim",IF($J180="","Pedido obrigatório","OK"),"OK"))</f>
        <v/>
      </c>
      <c r="T180" s="16">
        <f>IF($A180="","",IF($G180="RECEBIMENTO",IF($K180="","OK","Revisar evento anterior"),IF($K180="","Evento anterior ausente",IF(COUNTIF($A$2:$A$501,$K180)=0,"Evento anterior inexistente",IF(COUNTIF($A$2:$A$501,$K180)&gt;1,"Evento anterior ambíguo",IF($K180=$A180,"Autorreferência",IF(COUNTIFS($A$2:$A$501,$K180,$M$2:$M$501,$M180)=0,"Anterior de outro identificador",IF(INDEX($N$2:$N$501,MATCH($K180,$A$2:$A$501,0))&gt;=$N180,"Ordem cronológica inválida",IF(INDEX($A$2:$A$501,MATCH($K180,$A$2:$A$501,0))=LOOKUP(2,1/(($M$2:$M$501=$M180)*($N$2:$N$501&lt;$N180)),$A$2:$A$501),"OK","Salto na cadeia")))))))))</f>
        <v/>
      </c>
      <c r="U180" s="16">
        <f>IF($A180="","",IF(OR($M180="",$N180=""),"Não",IF(COUNTIFS($M$2:$M$501,$M180,$N$2:$N$501,"&gt;"&amp;$N180)=0,IF(COUNTIFS($M$2:$M$501,$M180,$N$2:$N$501,$N180)=1,"Sim","Conflito"),"Não")))</f>
        <v/>
      </c>
      <c r="V180" s="16">
        <f>IF($A180="","",IF(OR($M180="",$N180=""),"",IF(COUNTIFS($M$2:$M$501,$M180,$G$2:$G$501,"RETORNO RECEBIDO",$N$2:$N$501,"&lt;="&amp;$N180)&gt;0,"Retorno","Fluxo normal")))</f>
        <v/>
      </c>
      <c r="W180" s="16">
        <f>IF($A180="","",IF($O180&lt;&gt;"OK",$O180,IF($Q180&lt;&gt;"OK",$Q180,IF($P180&lt;&gt;"OK",$P180,IF($R180&lt;&gt;"OK",$R180,IF($S180&lt;&gt;"OK",$S180,IF($T180&lt;&gt;"OK",$T180,IF($U180="Conflito","Conflito de ordem","OK"))))))))</f>
        <v/>
      </c>
      <c r="X180" s="16">
        <f>IF($A180="","",IF($W180="OK","OK","Pendente"))</f>
        <v/>
      </c>
    </row>
    <row r="181">
      <c r="A181" s="14" t="n"/>
      <c r="B181" s="31" t="n"/>
      <c r="C181" s="14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5" t="n"/>
      <c r="M181" s="16">
        <f>IF(COUNTA($D181:$F181)=0,"",IF(OR($D181="",$E181="",$F181=""),"",$D181&amp;"|"&amp;$E181&amp;"|"&amp;$F181))</f>
        <v/>
      </c>
      <c r="N181" s="32">
        <f>IF(OR($B181="",$C181=""),"",$B181+$C181/100000)</f>
        <v/>
      </c>
      <c r="O181" s="16">
        <f>IF(COUNTA($A181:$L181)=0,"",IF(OR($A181="",$B181="",$C181="",$D181="",$E181="",$F181="",$G181="",$H181="",$I181=""),"Campos obrigatórios ausentes","OK"))</f>
        <v/>
      </c>
      <c r="P181" s="16">
        <f>IF($A181="","",IF($M181="","Identificação incompleta",IF(COUNTIF('Itens rastreáveis'!$E$2:$E$201,$M181)=0,"Identificador não cadastrado",IF(COUNTIF('Itens rastreáveis'!$E$2:$E$201,$M181)&gt;1,"Identificador duplicado no cadastro","OK"))))</f>
        <v/>
      </c>
      <c r="Q181" s="16">
        <f>IF($A181="","",IF(COUNTIF($A$2:$A$501,$A181)=1,"OK","ID do evento duplicado"))</f>
        <v/>
      </c>
      <c r="R181" s="16">
        <f>IF($A181="","",IF(OR($M181="",$N181=""),"Não verificável",IF($G181="RECEBIMENTO",IF(COUNTIFS($M$2:$M$501,$M181,$G$2:$G$501,"RECEBIMENTO")&gt;1,"Recebimento duplicado",IF($K181="","OK","Recebimento com evento anterior")),IF(COUNTIFS($M$2:$M$501,$M181,$G$2:$G$501,"RECEBIMENTO",$N$2:$N$501,"&lt;"&amp;$N181)&gt;0,"OK","Entrada anterior não localizada"))))</f>
        <v/>
      </c>
      <c r="S181" s="16">
        <f>IF($A181="","",IF(IFERROR(VLOOKUP($G181,Listas!$A$2:$C$9,2,FALSE),"Sim")="Sim",IF($J181="","Pedido obrigatório","OK"),"OK"))</f>
        <v/>
      </c>
      <c r="T181" s="16">
        <f>IF($A181="","",IF($G181="RECEBIMENTO",IF($K181="","OK","Revisar evento anterior"),IF($K181="","Evento anterior ausente",IF(COUNTIF($A$2:$A$501,$K181)=0,"Evento anterior inexistente",IF(COUNTIF($A$2:$A$501,$K181)&gt;1,"Evento anterior ambíguo",IF($K181=$A181,"Autorreferência",IF(COUNTIFS($A$2:$A$501,$K181,$M$2:$M$501,$M181)=0,"Anterior de outro identificador",IF(INDEX($N$2:$N$501,MATCH($K181,$A$2:$A$501,0))&gt;=$N181,"Ordem cronológica inválida",IF(INDEX($A$2:$A$501,MATCH($K181,$A$2:$A$501,0))=LOOKUP(2,1/(($M$2:$M$501=$M181)*($N$2:$N$501&lt;$N181)),$A$2:$A$501),"OK","Salto na cadeia")))))))))</f>
        <v/>
      </c>
      <c r="U181" s="16">
        <f>IF($A181="","",IF(OR($M181="",$N181=""),"Não",IF(COUNTIFS($M$2:$M$501,$M181,$N$2:$N$501,"&gt;"&amp;$N181)=0,IF(COUNTIFS($M$2:$M$501,$M181,$N$2:$N$501,$N181)=1,"Sim","Conflito"),"Não")))</f>
        <v/>
      </c>
      <c r="V181" s="16">
        <f>IF($A181="","",IF(OR($M181="",$N181=""),"",IF(COUNTIFS($M$2:$M$501,$M181,$G$2:$G$501,"RETORNO RECEBIDO",$N$2:$N$501,"&lt;="&amp;$N181)&gt;0,"Retorno","Fluxo normal")))</f>
        <v/>
      </c>
      <c r="W181" s="16">
        <f>IF($A181="","",IF($O181&lt;&gt;"OK",$O181,IF($Q181&lt;&gt;"OK",$Q181,IF($P181&lt;&gt;"OK",$P181,IF($R181&lt;&gt;"OK",$R181,IF($S181&lt;&gt;"OK",$S181,IF($T181&lt;&gt;"OK",$T181,IF($U181="Conflito","Conflito de ordem","OK"))))))))</f>
        <v/>
      </c>
      <c r="X181" s="16">
        <f>IF($A181="","",IF($W181="OK","OK","Pendente"))</f>
        <v/>
      </c>
    </row>
    <row r="182">
      <c r="A182" s="14" t="n"/>
      <c r="B182" s="31" t="n"/>
      <c r="C182" s="14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5" t="n"/>
      <c r="M182" s="16">
        <f>IF(COUNTA($D182:$F182)=0,"",IF(OR($D182="",$E182="",$F182=""),"",$D182&amp;"|"&amp;$E182&amp;"|"&amp;$F182))</f>
        <v/>
      </c>
      <c r="N182" s="32">
        <f>IF(OR($B182="",$C182=""),"",$B182+$C182/100000)</f>
        <v/>
      </c>
      <c r="O182" s="16">
        <f>IF(COUNTA($A182:$L182)=0,"",IF(OR($A182="",$B182="",$C182="",$D182="",$E182="",$F182="",$G182="",$H182="",$I182=""),"Campos obrigatórios ausentes","OK"))</f>
        <v/>
      </c>
      <c r="P182" s="16">
        <f>IF($A182="","",IF($M182="","Identificação incompleta",IF(COUNTIF('Itens rastreáveis'!$E$2:$E$201,$M182)=0,"Identificador não cadastrado",IF(COUNTIF('Itens rastreáveis'!$E$2:$E$201,$M182)&gt;1,"Identificador duplicado no cadastro","OK"))))</f>
        <v/>
      </c>
      <c r="Q182" s="16">
        <f>IF($A182="","",IF(COUNTIF($A$2:$A$501,$A182)=1,"OK","ID do evento duplicado"))</f>
        <v/>
      </c>
      <c r="R182" s="16">
        <f>IF($A182="","",IF(OR($M182="",$N182=""),"Não verificável",IF($G182="RECEBIMENTO",IF(COUNTIFS($M$2:$M$501,$M182,$G$2:$G$501,"RECEBIMENTO")&gt;1,"Recebimento duplicado",IF($K182="","OK","Recebimento com evento anterior")),IF(COUNTIFS($M$2:$M$501,$M182,$G$2:$G$501,"RECEBIMENTO",$N$2:$N$501,"&lt;"&amp;$N182)&gt;0,"OK","Entrada anterior não localizada"))))</f>
        <v/>
      </c>
      <c r="S182" s="16">
        <f>IF($A182="","",IF(IFERROR(VLOOKUP($G182,Listas!$A$2:$C$9,2,FALSE),"Sim")="Sim",IF($J182="","Pedido obrigatório","OK"),"OK"))</f>
        <v/>
      </c>
      <c r="T182" s="16">
        <f>IF($A182="","",IF($G182="RECEBIMENTO",IF($K182="","OK","Revisar evento anterior"),IF($K182="","Evento anterior ausente",IF(COUNTIF($A$2:$A$501,$K182)=0,"Evento anterior inexistente",IF(COUNTIF($A$2:$A$501,$K182)&gt;1,"Evento anterior ambíguo",IF($K182=$A182,"Autorreferência",IF(COUNTIFS($A$2:$A$501,$K182,$M$2:$M$501,$M182)=0,"Anterior de outro identificador",IF(INDEX($N$2:$N$501,MATCH($K182,$A$2:$A$501,0))&gt;=$N182,"Ordem cronológica inválida",IF(INDEX($A$2:$A$501,MATCH($K182,$A$2:$A$501,0))=LOOKUP(2,1/(($M$2:$M$501=$M182)*($N$2:$N$501&lt;$N182)),$A$2:$A$501),"OK","Salto na cadeia")))))))))</f>
        <v/>
      </c>
      <c r="U182" s="16">
        <f>IF($A182="","",IF(OR($M182="",$N182=""),"Não",IF(COUNTIFS($M$2:$M$501,$M182,$N$2:$N$501,"&gt;"&amp;$N182)=0,IF(COUNTIFS($M$2:$M$501,$M182,$N$2:$N$501,$N182)=1,"Sim","Conflito"),"Não")))</f>
        <v/>
      </c>
      <c r="V182" s="16">
        <f>IF($A182="","",IF(OR($M182="",$N182=""),"",IF(COUNTIFS($M$2:$M$501,$M182,$G$2:$G$501,"RETORNO RECEBIDO",$N$2:$N$501,"&lt;="&amp;$N182)&gt;0,"Retorno","Fluxo normal")))</f>
        <v/>
      </c>
      <c r="W182" s="16">
        <f>IF($A182="","",IF($O182&lt;&gt;"OK",$O182,IF($Q182&lt;&gt;"OK",$Q182,IF($P182&lt;&gt;"OK",$P182,IF($R182&lt;&gt;"OK",$R182,IF($S182&lt;&gt;"OK",$S182,IF($T182&lt;&gt;"OK",$T182,IF($U182="Conflito","Conflito de ordem","OK"))))))))</f>
        <v/>
      </c>
      <c r="X182" s="16">
        <f>IF($A182="","",IF($W182="OK","OK","Pendente"))</f>
        <v/>
      </c>
    </row>
    <row r="183">
      <c r="A183" s="14" t="n"/>
      <c r="B183" s="31" t="n"/>
      <c r="C183" s="14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5" t="n"/>
      <c r="M183" s="16">
        <f>IF(COUNTA($D183:$F183)=0,"",IF(OR($D183="",$E183="",$F183=""),"",$D183&amp;"|"&amp;$E183&amp;"|"&amp;$F183))</f>
        <v/>
      </c>
      <c r="N183" s="32">
        <f>IF(OR($B183="",$C183=""),"",$B183+$C183/100000)</f>
        <v/>
      </c>
      <c r="O183" s="16">
        <f>IF(COUNTA($A183:$L183)=0,"",IF(OR($A183="",$B183="",$C183="",$D183="",$E183="",$F183="",$G183="",$H183="",$I183=""),"Campos obrigatórios ausentes","OK"))</f>
        <v/>
      </c>
      <c r="P183" s="16">
        <f>IF($A183="","",IF($M183="","Identificação incompleta",IF(COUNTIF('Itens rastreáveis'!$E$2:$E$201,$M183)=0,"Identificador não cadastrado",IF(COUNTIF('Itens rastreáveis'!$E$2:$E$201,$M183)&gt;1,"Identificador duplicado no cadastro","OK"))))</f>
        <v/>
      </c>
      <c r="Q183" s="16">
        <f>IF($A183="","",IF(COUNTIF($A$2:$A$501,$A183)=1,"OK","ID do evento duplicado"))</f>
        <v/>
      </c>
      <c r="R183" s="16">
        <f>IF($A183="","",IF(OR($M183="",$N183=""),"Não verificável",IF($G183="RECEBIMENTO",IF(COUNTIFS($M$2:$M$501,$M183,$G$2:$G$501,"RECEBIMENTO")&gt;1,"Recebimento duplicado",IF($K183="","OK","Recebimento com evento anterior")),IF(COUNTIFS($M$2:$M$501,$M183,$G$2:$G$501,"RECEBIMENTO",$N$2:$N$501,"&lt;"&amp;$N183)&gt;0,"OK","Entrada anterior não localizada"))))</f>
        <v/>
      </c>
      <c r="S183" s="16">
        <f>IF($A183="","",IF(IFERROR(VLOOKUP($G183,Listas!$A$2:$C$9,2,FALSE),"Sim")="Sim",IF($J183="","Pedido obrigatório","OK"),"OK"))</f>
        <v/>
      </c>
      <c r="T183" s="16">
        <f>IF($A183="","",IF($G183="RECEBIMENTO",IF($K183="","OK","Revisar evento anterior"),IF($K183="","Evento anterior ausente",IF(COUNTIF($A$2:$A$501,$K183)=0,"Evento anterior inexistente",IF(COUNTIF($A$2:$A$501,$K183)&gt;1,"Evento anterior ambíguo",IF($K183=$A183,"Autorreferência",IF(COUNTIFS($A$2:$A$501,$K183,$M$2:$M$501,$M183)=0,"Anterior de outro identificador",IF(INDEX($N$2:$N$501,MATCH($K183,$A$2:$A$501,0))&gt;=$N183,"Ordem cronológica inválida",IF(INDEX($A$2:$A$501,MATCH($K183,$A$2:$A$501,0))=LOOKUP(2,1/(($M$2:$M$501=$M183)*($N$2:$N$501&lt;$N183)),$A$2:$A$501),"OK","Salto na cadeia")))))))))</f>
        <v/>
      </c>
      <c r="U183" s="16">
        <f>IF($A183="","",IF(OR($M183="",$N183=""),"Não",IF(COUNTIFS($M$2:$M$501,$M183,$N$2:$N$501,"&gt;"&amp;$N183)=0,IF(COUNTIFS($M$2:$M$501,$M183,$N$2:$N$501,$N183)=1,"Sim","Conflito"),"Não")))</f>
        <v/>
      </c>
      <c r="V183" s="16">
        <f>IF($A183="","",IF(OR($M183="",$N183=""),"",IF(COUNTIFS($M$2:$M$501,$M183,$G$2:$G$501,"RETORNO RECEBIDO",$N$2:$N$501,"&lt;="&amp;$N183)&gt;0,"Retorno","Fluxo normal")))</f>
        <v/>
      </c>
      <c r="W183" s="16">
        <f>IF($A183="","",IF($O183&lt;&gt;"OK",$O183,IF($Q183&lt;&gt;"OK",$Q183,IF($P183&lt;&gt;"OK",$P183,IF($R183&lt;&gt;"OK",$R183,IF($S183&lt;&gt;"OK",$S183,IF($T183&lt;&gt;"OK",$T183,IF($U183="Conflito","Conflito de ordem","OK"))))))))</f>
        <v/>
      </c>
      <c r="X183" s="16">
        <f>IF($A183="","",IF($W183="OK","OK","Pendente"))</f>
        <v/>
      </c>
    </row>
    <row r="184">
      <c r="A184" s="14" t="n"/>
      <c r="B184" s="31" t="n"/>
      <c r="C184" s="14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5" t="n"/>
      <c r="M184" s="16">
        <f>IF(COUNTA($D184:$F184)=0,"",IF(OR($D184="",$E184="",$F184=""),"",$D184&amp;"|"&amp;$E184&amp;"|"&amp;$F184))</f>
        <v/>
      </c>
      <c r="N184" s="32">
        <f>IF(OR($B184="",$C184=""),"",$B184+$C184/100000)</f>
        <v/>
      </c>
      <c r="O184" s="16">
        <f>IF(COUNTA($A184:$L184)=0,"",IF(OR($A184="",$B184="",$C184="",$D184="",$E184="",$F184="",$G184="",$H184="",$I184=""),"Campos obrigatórios ausentes","OK"))</f>
        <v/>
      </c>
      <c r="P184" s="16">
        <f>IF($A184="","",IF($M184="","Identificação incompleta",IF(COUNTIF('Itens rastreáveis'!$E$2:$E$201,$M184)=0,"Identificador não cadastrado",IF(COUNTIF('Itens rastreáveis'!$E$2:$E$201,$M184)&gt;1,"Identificador duplicado no cadastro","OK"))))</f>
        <v/>
      </c>
      <c r="Q184" s="16">
        <f>IF($A184="","",IF(COUNTIF($A$2:$A$501,$A184)=1,"OK","ID do evento duplicado"))</f>
        <v/>
      </c>
      <c r="R184" s="16">
        <f>IF($A184="","",IF(OR($M184="",$N184=""),"Não verificável",IF($G184="RECEBIMENTO",IF(COUNTIFS($M$2:$M$501,$M184,$G$2:$G$501,"RECEBIMENTO")&gt;1,"Recebimento duplicado",IF($K184="","OK","Recebimento com evento anterior")),IF(COUNTIFS($M$2:$M$501,$M184,$G$2:$G$501,"RECEBIMENTO",$N$2:$N$501,"&lt;"&amp;$N184)&gt;0,"OK","Entrada anterior não localizada"))))</f>
        <v/>
      </c>
      <c r="S184" s="16">
        <f>IF($A184="","",IF(IFERROR(VLOOKUP($G184,Listas!$A$2:$C$9,2,FALSE),"Sim")="Sim",IF($J184="","Pedido obrigatório","OK"),"OK"))</f>
        <v/>
      </c>
      <c r="T184" s="16">
        <f>IF($A184="","",IF($G184="RECEBIMENTO",IF($K184="","OK","Revisar evento anterior"),IF($K184="","Evento anterior ausente",IF(COUNTIF($A$2:$A$501,$K184)=0,"Evento anterior inexistente",IF(COUNTIF($A$2:$A$501,$K184)&gt;1,"Evento anterior ambíguo",IF($K184=$A184,"Autorreferência",IF(COUNTIFS($A$2:$A$501,$K184,$M$2:$M$501,$M184)=0,"Anterior de outro identificador",IF(INDEX($N$2:$N$501,MATCH($K184,$A$2:$A$501,0))&gt;=$N184,"Ordem cronológica inválida",IF(INDEX($A$2:$A$501,MATCH($K184,$A$2:$A$501,0))=LOOKUP(2,1/(($M$2:$M$501=$M184)*($N$2:$N$501&lt;$N184)),$A$2:$A$501),"OK","Salto na cadeia")))))))))</f>
        <v/>
      </c>
      <c r="U184" s="16">
        <f>IF($A184="","",IF(OR($M184="",$N184=""),"Não",IF(COUNTIFS($M$2:$M$501,$M184,$N$2:$N$501,"&gt;"&amp;$N184)=0,IF(COUNTIFS($M$2:$M$501,$M184,$N$2:$N$501,$N184)=1,"Sim","Conflito"),"Não")))</f>
        <v/>
      </c>
      <c r="V184" s="16">
        <f>IF($A184="","",IF(OR($M184="",$N184=""),"",IF(COUNTIFS($M$2:$M$501,$M184,$G$2:$G$501,"RETORNO RECEBIDO",$N$2:$N$501,"&lt;="&amp;$N184)&gt;0,"Retorno","Fluxo normal")))</f>
        <v/>
      </c>
      <c r="W184" s="16">
        <f>IF($A184="","",IF($O184&lt;&gt;"OK",$O184,IF($Q184&lt;&gt;"OK",$Q184,IF($P184&lt;&gt;"OK",$P184,IF($R184&lt;&gt;"OK",$R184,IF($S184&lt;&gt;"OK",$S184,IF($T184&lt;&gt;"OK",$T184,IF($U184="Conflito","Conflito de ordem","OK"))))))))</f>
        <v/>
      </c>
      <c r="X184" s="16">
        <f>IF($A184="","",IF($W184="OK","OK","Pendente"))</f>
        <v/>
      </c>
    </row>
    <row r="185">
      <c r="A185" s="14" t="n"/>
      <c r="B185" s="31" t="n"/>
      <c r="C185" s="14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5" t="n"/>
      <c r="M185" s="16">
        <f>IF(COUNTA($D185:$F185)=0,"",IF(OR($D185="",$E185="",$F185=""),"",$D185&amp;"|"&amp;$E185&amp;"|"&amp;$F185))</f>
        <v/>
      </c>
      <c r="N185" s="32">
        <f>IF(OR($B185="",$C185=""),"",$B185+$C185/100000)</f>
        <v/>
      </c>
      <c r="O185" s="16">
        <f>IF(COUNTA($A185:$L185)=0,"",IF(OR($A185="",$B185="",$C185="",$D185="",$E185="",$F185="",$G185="",$H185="",$I185=""),"Campos obrigatórios ausentes","OK"))</f>
        <v/>
      </c>
      <c r="P185" s="16">
        <f>IF($A185="","",IF($M185="","Identificação incompleta",IF(COUNTIF('Itens rastreáveis'!$E$2:$E$201,$M185)=0,"Identificador não cadastrado",IF(COUNTIF('Itens rastreáveis'!$E$2:$E$201,$M185)&gt;1,"Identificador duplicado no cadastro","OK"))))</f>
        <v/>
      </c>
      <c r="Q185" s="16">
        <f>IF($A185="","",IF(COUNTIF($A$2:$A$501,$A185)=1,"OK","ID do evento duplicado"))</f>
        <v/>
      </c>
      <c r="R185" s="16">
        <f>IF($A185="","",IF(OR($M185="",$N185=""),"Não verificável",IF($G185="RECEBIMENTO",IF(COUNTIFS($M$2:$M$501,$M185,$G$2:$G$501,"RECEBIMENTO")&gt;1,"Recebimento duplicado",IF($K185="","OK","Recebimento com evento anterior")),IF(COUNTIFS($M$2:$M$501,$M185,$G$2:$G$501,"RECEBIMENTO",$N$2:$N$501,"&lt;"&amp;$N185)&gt;0,"OK","Entrada anterior não localizada"))))</f>
        <v/>
      </c>
      <c r="S185" s="16">
        <f>IF($A185="","",IF(IFERROR(VLOOKUP($G185,Listas!$A$2:$C$9,2,FALSE),"Sim")="Sim",IF($J185="","Pedido obrigatório","OK"),"OK"))</f>
        <v/>
      </c>
      <c r="T185" s="16">
        <f>IF($A185="","",IF($G185="RECEBIMENTO",IF($K185="","OK","Revisar evento anterior"),IF($K185="","Evento anterior ausente",IF(COUNTIF($A$2:$A$501,$K185)=0,"Evento anterior inexistente",IF(COUNTIF($A$2:$A$501,$K185)&gt;1,"Evento anterior ambíguo",IF($K185=$A185,"Autorreferência",IF(COUNTIFS($A$2:$A$501,$K185,$M$2:$M$501,$M185)=0,"Anterior de outro identificador",IF(INDEX($N$2:$N$501,MATCH($K185,$A$2:$A$501,0))&gt;=$N185,"Ordem cronológica inválida",IF(INDEX($A$2:$A$501,MATCH($K185,$A$2:$A$501,0))=LOOKUP(2,1/(($M$2:$M$501=$M185)*($N$2:$N$501&lt;$N185)),$A$2:$A$501),"OK","Salto na cadeia")))))))))</f>
        <v/>
      </c>
      <c r="U185" s="16">
        <f>IF($A185="","",IF(OR($M185="",$N185=""),"Não",IF(COUNTIFS($M$2:$M$501,$M185,$N$2:$N$501,"&gt;"&amp;$N185)=0,IF(COUNTIFS($M$2:$M$501,$M185,$N$2:$N$501,$N185)=1,"Sim","Conflito"),"Não")))</f>
        <v/>
      </c>
      <c r="V185" s="16">
        <f>IF($A185="","",IF(OR($M185="",$N185=""),"",IF(COUNTIFS($M$2:$M$501,$M185,$G$2:$G$501,"RETORNO RECEBIDO",$N$2:$N$501,"&lt;="&amp;$N185)&gt;0,"Retorno","Fluxo normal")))</f>
        <v/>
      </c>
      <c r="W185" s="16">
        <f>IF($A185="","",IF($O185&lt;&gt;"OK",$O185,IF($Q185&lt;&gt;"OK",$Q185,IF($P185&lt;&gt;"OK",$P185,IF($R185&lt;&gt;"OK",$R185,IF($S185&lt;&gt;"OK",$S185,IF($T185&lt;&gt;"OK",$T185,IF($U185="Conflito","Conflito de ordem","OK"))))))))</f>
        <v/>
      </c>
      <c r="X185" s="16">
        <f>IF($A185="","",IF($W185="OK","OK","Pendente"))</f>
        <v/>
      </c>
    </row>
    <row r="186">
      <c r="A186" s="14" t="n"/>
      <c r="B186" s="31" t="n"/>
      <c r="C186" s="14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5" t="n"/>
      <c r="M186" s="16">
        <f>IF(COUNTA($D186:$F186)=0,"",IF(OR($D186="",$E186="",$F186=""),"",$D186&amp;"|"&amp;$E186&amp;"|"&amp;$F186))</f>
        <v/>
      </c>
      <c r="N186" s="32">
        <f>IF(OR($B186="",$C186=""),"",$B186+$C186/100000)</f>
        <v/>
      </c>
      <c r="O186" s="16">
        <f>IF(COUNTA($A186:$L186)=0,"",IF(OR($A186="",$B186="",$C186="",$D186="",$E186="",$F186="",$G186="",$H186="",$I186=""),"Campos obrigatórios ausentes","OK"))</f>
        <v/>
      </c>
      <c r="P186" s="16">
        <f>IF($A186="","",IF($M186="","Identificação incompleta",IF(COUNTIF('Itens rastreáveis'!$E$2:$E$201,$M186)=0,"Identificador não cadastrado",IF(COUNTIF('Itens rastreáveis'!$E$2:$E$201,$M186)&gt;1,"Identificador duplicado no cadastro","OK"))))</f>
        <v/>
      </c>
      <c r="Q186" s="16">
        <f>IF($A186="","",IF(COUNTIF($A$2:$A$501,$A186)=1,"OK","ID do evento duplicado"))</f>
        <v/>
      </c>
      <c r="R186" s="16">
        <f>IF($A186="","",IF(OR($M186="",$N186=""),"Não verificável",IF($G186="RECEBIMENTO",IF(COUNTIFS($M$2:$M$501,$M186,$G$2:$G$501,"RECEBIMENTO")&gt;1,"Recebimento duplicado",IF($K186="","OK","Recebimento com evento anterior")),IF(COUNTIFS($M$2:$M$501,$M186,$G$2:$G$501,"RECEBIMENTO",$N$2:$N$501,"&lt;"&amp;$N186)&gt;0,"OK","Entrada anterior não localizada"))))</f>
        <v/>
      </c>
      <c r="S186" s="16">
        <f>IF($A186="","",IF(IFERROR(VLOOKUP($G186,Listas!$A$2:$C$9,2,FALSE),"Sim")="Sim",IF($J186="","Pedido obrigatório","OK"),"OK"))</f>
        <v/>
      </c>
      <c r="T186" s="16">
        <f>IF($A186="","",IF($G186="RECEBIMENTO",IF($K186="","OK","Revisar evento anterior"),IF($K186="","Evento anterior ausente",IF(COUNTIF($A$2:$A$501,$K186)=0,"Evento anterior inexistente",IF(COUNTIF($A$2:$A$501,$K186)&gt;1,"Evento anterior ambíguo",IF($K186=$A186,"Autorreferência",IF(COUNTIFS($A$2:$A$501,$K186,$M$2:$M$501,$M186)=0,"Anterior de outro identificador",IF(INDEX($N$2:$N$501,MATCH($K186,$A$2:$A$501,0))&gt;=$N186,"Ordem cronológica inválida",IF(INDEX($A$2:$A$501,MATCH($K186,$A$2:$A$501,0))=LOOKUP(2,1/(($M$2:$M$501=$M186)*($N$2:$N$501&lt;$N186)),$A$2:$A$501),"OK","Salto na cadeia")))))))))</f>
        <v/>
      </c>
      <c r="U186" s="16">
        <f>IF($A186="","",IF(OR($M186="",$N186=""),"Não",IF(COUNTIFS($M$2:$M$501,$M186,$N$2:$N$501,"&gt;"&amp;$N186)=0,IF(COUNTIFS($M$2:$M$501,$M186,$N$2:$N$501,$N186)=1,"Sim","Conflito"),"Não")))</f>
        <v/>
      </c>
      <c r="V186" s="16">
        <f>IF($A186="","",IF(OR($M186="",$N186=""),"",IF(COUNTIFS($M$2:$M$501,$M186,$G$2:$G$501,"RETORNO RECEBIDO",$N$2:$N$501,"&lt;="&amp;$N186)&gt;0,"Retorno","Fluxo normal")))</f>
        <v/>
      </c>
      <c r="W186" s="16">
        <f>IF($A186="","",IF($O186&lt;&gt;"OK",$O186,IF($Q186&lt;&gt;"OK",$Q186,IF($P186&lt;&gt;"OK",$P186,IF($R186&lt;&gt;"OK",$R186,IF($S186&lt;&gt;"OK",$S186,IF($T186&lt;&gt;"OK",$T186,IF($U186="Conflito","Conflito de ordem","OK"))))))))</f>
        <v/>
      </c>
      <c r="X186" s="16">
        <f>IF($A186="","",IF($W186="OK","OK","Pendente"))</f>
        <v/>
      </c>
    </row>
    <row r="187">
      <c r="A187" s="14" t="n"/>
      <c r="B187" s="31" t="n"/>
      <c r="C187" s="14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5" t="n"/>
      <c r="M187" s="16">
        <f>IF(COUNTA($D187:$F187)=0,"",IF(OR($D187="",$E187="",$F187=""),"",$D187&amp;"|"&amp;$E187&amp;"|"&amp;$F187))</f>
        <v/>
      </c>
      <c r="N187" s="32">
        <f>IF(OR($B187="",$C187=""),"",$B187+$C187/100000)</f>
        <v/>
      </c>
      <c r="O187" s="16">
        <f>IF(COUNTA($A187:$L187)=0,"",IF(OR($A187="",$B187="",$C187="",$D187="",$E187="",$F187="",$G187="",$H187="",$I187=""),"Campos obrigatórios ausentes","OK"))</f>
        <v/>
      </c>
      <c r="P187" s="16">
        <f>IF($A187="","",IF($M187="","Identificação incompleta",IF(COUNTIF('Itens rastreáveis'!$E$2:$E$201,$M187)=0,"Identificador não cadastrado",IF(COUNTIF('Itens rastreáveis'!$E$2:$E$201,$M187)&gt;1,"Identificador duplicado no cadastro","OK"))))</f>
        <v/>
      </c>
      <c r="Q187" s="16">
        <f>IF($A187="","",IF(COUNTIF($A$2:$A$501,$A187)=1,"OK","ID do evento duplicado"))</f>
        <v/>
      </c>
      <c r="R187" s="16">
        <f>IF($A187="","",IF(OR($M187="",$N187=""),"Não verificável",IF($G187="RECEBIMENTO",IF(COUNTIFS($M$2:$M$501,$M187,$G$2:$G$501,"RECEBIMENTO")&gt;1,"Recebimento duplicado",IF($K187="","OK","Recebimento com evento anterior")),IF(COUNTIFS($M$2:$M$501,$M187,$G$2:$G$501,"RECEBIMENTO",$N$2:$N$501,"&lt;"&amp;$N187)&gt;0,"OK","Entrada anterior não localizada"))))</f>
        <v/>
      </c>
      <c r="S187" s="16">
        <f>IF($A187="","",IF(IFERROR(VLOOKUP($G187,Listas!$A$2:$C$9,2,FALSE),"Sim")="Sim",IF($J187="","Pedido obrigatório","OK"),"OK"))</f>
        <v/>
      </c>
      <c r="T187" s="16">
        <f>IF($A187="","",IF($G187="RECEBIMENTO",IF($K187="","OK","Revisar evento anterior"),IF($K187="","Evento anterior ausente",IF(COUNTIF($A$2:$A$501,$K187)=0,"Evento anterior inexistente",IF(COUNTIF($A$2:$A$501,$K187)&gt;1,"Evento anterior ambíguo",IF($K187=$A187,"Autorreferência",IF(COUNTIFS($A$2:$A$501,$K187,$M$2:$M$501,$M187)=0,"Anterior de outro identificador",IF(INDEX($N$2:$N$501,MATCH($K187,$A$2:$A$501,0))&gt;=$N187,"Ordem cronológica inválida",IF(INDEX($A$2:$A$501,MATCH($K187,$A$2:$A$501,0))=LOOKUP(2,1/(($M$2:$M$501=$M187)*($N$2:$N$501&lt;$N187)),$A$2:$A$501),"OK","Salto na cadeia")))))))))</f>
        <v/>
      </c>
      <c r="U187" s="16">
        <f>IF($A187="","",IF(OR($M187="",$N187=""),"Não",IF(COUNTIFS($M$2:$M$501,$M187,$N$2:$N$501,"&gt;"&amp;$N187)=0,IF(COUNTIFS($M$2:$M$501,$M187,$N$2:$N$501,$N187)=1,"Sim","Conflito"),"Não")))</f>
        <v/>
      </c>
      <c r="V187" s="16">
        <f>IF($A187="","",IF(OR($M187="",$N187=""),"",IF(COUNTIFS($M$2:$M$501,$M187,$G$2:$G$501,"RETORNO RECEBIDO",$N$2:$N$501,"&lt;="&amp;$N187)&gt;0,"Retorno","Fluxo normal")))</f>
        <v/>
      </c>
      <c r="W187" s="16">
        <f>IF($A187="","",IF($O187&lt;&gt;"OK",$O187,IF($Q187&lt;&gt;"OK",$Q187,IF($P187&lt;&gt;"OK",$P187,IF($R187&lt;&gt;"OK",$R187,IF($S187&lt;&gt;"OK",$S187,IF($T187&lt;&gt;"OK",$T187,IF($U187="Conflito","Conflito de ordem","OK"))))))))</f>
        <v/>
      </c>
      <c r="X187" s="16">
        <f>IF($A187="","",IF($W187="OK","OK","Pendente"))</f>
        <v/>
      </c>
    </row>
    <row r="188">
      <c r="A188" s="14" t="n"/>
      <c r="B188" s="31" t="n"/>
      <c r="C188" s="14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5" t="n"/>
      <c r="M188" s="16">
        <f>IF(COUNTA($D188:$F188)=0,"",IF(OR($D188="",$E188="",$F188=""),"",$D188&amp;"|"&amp;$E188&amp;"|"&amp;$F188))</f>
        <v/>
      </c>
      <c r="N188" s="32">
        <f>IF(OR($B188="",$C188=""),"",$B188+$C188/100000)</f>
        <v/>
      </c>
      <c r="O188" s="16">
        <f>IF(COUNTA($A188:$L188)=0,"",IF(OR($A188="",$B188="",$C188="",$D188="",$E188="",$F188="",$G188="",$H188="",$I188=""),"Campos obrigatórios ausentes","OK"))</f>
        <v/>
      </c>
      <c r="P188" s="16">
        <f>IF($A188="","",IF($M188="","Identificação incompleta",IF(COUNTIF('Itens rastreáveis'!$E$2:$E$201,$M188)=0,"Identificador não cadastrado",IF(COUNTIF('Itens rastreáveis'!$E$2:$E$201,$M188)&gt;1,"Identificador duplicado no cadastro","OK"))))</f>
        <v/>
      </c>
      <c r="Q188" s="16">
        <f>IF($A188="","",IF(COUNTIF($A$2:$A$501,$A188)=1,"OK","ID do evento duplicado"))</f>
        <v/>
      </c>
      <c r="R188" s="16">
        <f>IF($A188="","",IF(OR($M188="",$N188=""),"Não verificável",IF($G188="RECEBIMENTO",IF(COUNTIFS($M$2:$M$501,$M188,$G$2:$G$501,"RECEBIMENTO")&gt;1,"Recebimento duplicado",IF($K188="","OK","Recebimento com evento anterior")),IF(COUNTIFS($M$2:$M$501,$M188,$G$2:$G$501,"RECEBIMENTO",$N$2:$N$501,"&lt;"&amp;$N188)&gt;0,"OK","Entrada anterior não localizada"))))</f>
        <v/>
      </c>
      <c r="S188" s="16">
        <f>IF($A188="","",IF(IFERROR(VLOOKUP($G188,Listas!$A$2:$C$9,2,FALSE),"Sim")="Sim",IF($J188="","Pedido obrigatório","OK"),"OK"))</f>
        <v/>
      </c>
      <c r="T188" s="16">
        <f>IF($A188="","",IF($G188="RECEBIMENTO",IF($K188="","OK","Revisar evento anterior"),IF($K188="","Evento anterior ausente",IF(COUNTIF($A$2:$A$501,$K188)=0,"Evento anterior inexistente",IF(COUNTIF($A$2:$A$501,$K188)&gt;1,"Evento anterior ambíguo",IF($K188=$A188,"Autorreferência",IF(COUNTIFS($A$2:$A$501,$K188,$M$2:$M$501,$M188)=0,"Anterior de outro identificador",IF(INDEX($N$2:$N$501,MATCH($K188,$A$2:$A$501,0))&gt;=$N188,"Ordem cronológica inválida",IF(INDEX($A$2:$A$501,MATCH($K188,$A$2:$A$501,0))=LOOKUP(2,1/(($M$2:$M$501=$M188)*($N$2:$N$501&lt;$N188)),$A$2:$A$501),"OK","Salto na cadeia")))))))))</f>
        <v/>
      </c>
      <c r="U188" s="16">
        <f>IF($A188="","",IF(OR($M188="",$N188=""),"Não",IF(COUNTIFS($M$2:$M$501,$M188,$N$2:$N$501,"&gt;"&amp;$N188)=0,IF(COUNTIFS($M$2:$M$501,$M188,$N$2:$N$501,$N188)=1,"Sim","Conflito"),"Não")))</f>
        <v/>
      </c>
      <c r="V188" s="16">
        <f>IF($A188="","",IF(OR($M188="",$N188=""),"",IF(COUNTIFS($M$2:$M$501,$M188,$G$2:$G$501,"RETORNO RECEBIDO",$N$2:$N$501,"&lt;="&amp;$N188)&gt;0,"Retorno","Fluxo normal")))</f>
        <v/>
      </c>
      <c r="W188" s="16">
        <f>IF($A188="","",IF($O188&lt;&gt;"OK",$O188,IF($Q188&lt;&gt;"OK",$Q188,IF($P188&lt;&gt;"OK",$P188,IF($R188&lt;&gt;"OK",$R188,IF($S188&lt;&gt;"OK",$S188,IF($T188&lt;&gt;"OK",$T188,IF($U188="Conflito","Conflito de ordem","OK"))))))))</f>
        <v/>
      </c>
      <c r="X188" s="16">
        <f>IF($A188="","",IF($W188="OK","OK","Pendente"))</f>
        <v/>
      </c>
    </row>
    <row r="189">
      <c r="A189" s="14" t="n"/>
      <c r="B189" s="31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5" t="n"/>
      <c r="M189" s="16">
        <f>IF(COUNTA($D189:$F189)=0,"",IF(OR($D189="",$E189="",$F189=""),"",$D189&amp;"|"&amp;$E189&amp;"|"&amp;$F189))</f>
        <v/>
      </c>
      <c r="N189" s="32">
        <f>IF(OR($B189="",$C189=""),"",$B189+$C189/100000)</f>
        <v/>
      </c>
      <c r="O189" s="16">
        <f>IF(COUNTA($A189:$L189)=0,"",IF(OR($A189="",$B189="",$C189="",$D189="",$E189="",$F189="",$G189="",$H189="",$I189=""),"Campos obrigatórios ausentes","OK"))</f>
        <v/>
      </c>
      <c r="P189" s="16">
        <f>IF($A189="","",IF($M189="","Identificação incompleta",IF(COUNTIF('Itens rastreáveis'!$E$2:$E$201,$M189)=0,"Identificador não cadastrado",IF(COUNTIF('Itens rastreáveis'!$E$2:$E$201,$M189)&gt;1,"Identificador duplicado no cadastro","OK"))))</f>
        <v/>
      </c>
      <c r="Q189" s="16">
        <f>IF($A189="","",IF(COUNTIF($A$2:$A$501,$A189)=1,"OK","ID do evento duplicado"))</f>
        <v/>
      </c>
      <c r="R189" s="16">
        <f>IF($A189="","",IF(OR($M189="",$N189=""),"Não verificável",IF($G189="RECEBIMENTO",IF(COUNTIFS($M$2:$M$501,$M189,$G$2:$G$501,"RECEBIMENTO")&gt;1,"Recebimento duplicado",IF($K189="","OK","Recebimento com evento anterior")),IF(COUNTIFS($M$2:$M$501,$M189,$G$2:$G$501,"RECEBIMENTO",$N$2:$N$501,"&lt;"&amp;$N189)&gt;0,"OK","Entrada anterior não localizada"))))</f>
        <v/>
      </c>
      <c r="S189" s="16">
        <f>IF($A189="","",IF(IFERROR(VLOOKUP($G189,Listas!$A$2:$C$9,2,FALSE),"Sim")="Sim",IF($J189="","Pedido obrigatório","OK"),"OK"))</f>
        <v/>
      </c>
      <c r="T189" s="16">
        <f>IF($A189="","",IF($G189="RECEBIMENTO",IF($K189="","OK","Revisar evento anterior"),IF($K189="","Evento anterior ausente",IF(COUNTIF($A$2:$A$501,$K189)=0,"Evento anterior inexistente",IF(COUNTIF($A$2:$A$501,$K189)&gt;1,"Evento anterior ambíguo",IF($K189=$A189,"Autorreferência",IF(COUNTIFS($A$2:$A$501,$K189,$M$2:$M$501,$M189)=0,"Anterior de outro identificador",IF(INDEX($N$2:$N$501,MATCH($K189,$A$2:$A$501,0))&gt;=$N189,"Ordem cronológica inválida",IF(INDEX($A$2:$A$501,MATCH($K189,$A$2:$A$501,0))=LOOKUP(2,1/(($M$2:$M$501=$M189)*($N$2:$N$501&lt;$N189)),$A$2:$A$501),"OK","Salto na cadeia")))))))))</f>
        <v/>
      </c>
      <c r="U189" s="16">
        <f>IF($A189="","",IF(OR($M189="",$N189=""),"Não",IF(COUNTIFS($M$2:$M$501,$M189,$N$2:$N$501,"&gt;"&amp;$N189)=0,IF(COUNTIFS($M$2:$M$501,$M189,$N$2:$N$501,$N189)=1,"Sim","Conflito"),"Não")))</f>
        <v/>
      </c>
      <c r="V189" s="16">
        <f>IF($A189="","",IF(OR($M189="",$N189=""),"",IF(COUNTIFS($M$2:$M$501,$M189,$G$2:$G$501,"RETORNO RECEBIDO",$N$2:$N$501,"&lt;="&amp;$N189)&gt;0,"Retorno","Fluxo normal")))</f>
        <v/>
      </c>
      <c r="W189" s="16">
        <f>IF($A189="","",IF($O189&lt;&gt;"OK",$O189,IF($Q189&lt;&gt;"OK",$Q189,IF($P189&lt;&gt;"OK",$P189,IF($R189&lt;&gt;"OK",$R189,IF($S189&lt;&gt;"OK",$S189,IF($T189&lt;&gt;"OK",$T189,IF($U189="Conflito","Conflito de ordem","OK"))))))))</f>
        <v/>
      </c>
      <c r="X189" s="16">
        <f>IF($A189="","",IF($W189="OK","OK","Pendente"))</f>
        <v/>
      </c>
    </row>
    <row r="190">
      <c r="A190" s="14" t="n"/>
      <c r="B190" s="31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5" t="n"/>
      <c r="M190" s="16">
        <f>IF(COUNTA($D190:$F190)=0,"",IF(OR($D190="",$E190="",$F190=""),"",$D190&amp;"|"&amp;$E190&amp;"|"&amp;$F190))</f>
        <v/>
      </c>
      <c r="N190" s="32">
        <f>IF(OR($B190="",$C190=""),"",$B190+$C190/100000)</f>
        <v/>
      </c>
      <c r="O190" s="16">
        <f>IF(COUNTA($A190:$L190)=0,"",IF(OR($A190="",$B190="",$C190="",$D190="",$E190="",$F190="",$G190="",$H190="",$I190=""),"Campos obrigatórios ausentes","OK"))</f>
        <v/>
      </c>
      <c r="P190" s="16">
        <f>IF($A190="","",IF($M190="","Identificação incompleta",IF(COUNTIF('Itens rastreáveis'!$E$2:$E$201,$M190)=0,"Identificador não cadastrado",IF(COUNTIF('Itens rastreáveis'!$E$2:$E$201,$M190)&gt;1,"Identificador duplicado no cadastro","OK"))))</f>
        <v/>
      </c>
      <c r="Q190" s="16">
        <f>IF($A190="","",IF(COUNTIF($A$2:$A$501,$A190)=1,"OK","ID do evento duplicado"))</f>
        <v/>
      </c>
      <c r="R190" s="16">
        <f>IF($A190="","",IF(OR($M190="",$N190=""),"Não verificável",IF($G190="RECEBIMENTO",IF(COUNTIFS($M$2:$M$501,$M190,$G$2:$G$501,"RECEBIMENTO")&gt;1,"Recebimento duplicado",IF($K190="","OK","Recebimento com evento anterior")),IF(COUNTIFS($M$2:$M$501,$M190,$G$2:$G$501,"RECEBIMENTO",$N$2:$N$501,"&lt;"&amp;$N190)&gt;0,"OK","Entrada anterior não localizada"))))</f>
        <v/>
      </c>
      <c r="S190" s="16">
        <f>IF($A190="","",IF(IFERROR(VLOOKUP($G190,Listas!$A$2:$C$9,2,FALSE),"Sim")="Sim",IF($J190="","Pedido obrigatório","OK"),"OK"))</f>
        <v/>
      </c>
      <c r="T190" s="16">
        <f>IF($A190="","",IF($G190="RECEBIMENTO",IF($K190="","OK","Revisar evento anterior"),IF($K190="","Evento anterior ausente",IF(COUNTIF($A$2:$A$501,$K190)=0,"Evento anterior inexistente",IF(COUNTIF($A$2:$A$501,$K190)&gt;1,"Evento anterior ambíguo",IF($K190=$A190,"Autorreferência",IF(COUNTIFS($A$2:$A$501,$K190,$M$2:$M$501,$M190)=0,"Anterior de outro identificador",IF(INDEX($N$2:$N$501,MATCH($K190,$A$2:$A$501,0))&gt;=$N190,"Ordem cronológica inválida",IF(INDEX($A$2:$A$501,MATCH($K190,$A$2:$A$501,0))=LOOKUP(2,1/(($M$2:$M$501=$M190)*($N$2:$N$501&lt;$N190)),$A$2:$A$501),"OK","Salto na cadeia")))))))))</f>
        <v/>
      </c>
      <c r="U190" s="16">
        <f>IF($A190="","",IF(OR($M190="",$N190=""),"Não",IF(COUNTIFS($M$2:$M$501,$M190,$N$2:$N$501,"&gt;"&amp;$N190)=0,IF(COUNTIFS($M$2:$M$501,$M190,$N$2:$N$501,$N190)=1,"Sim","Conflito"),"Não")))</f>
        <v/>
      </c>
      <c r="V190" s="16">
        <f>IF($A190="","",IF(OR($M190="",$N190=""),"",IF(COUNTIFS($M$2:$M$501,$M190,$G$2:$G$501,"RETORNO RECEBIDO",$N$2:$N$501,"&lt;="&amp;$N190)&gt;0,"Retorno","Fluxo normal")))</f>
        <v/>
      </c>
      <c r="W190" s="16">
        <f>IF($A190="","",IF($O190&lt;&gt;"OK",$O190,IF($Q190&lt;&gt;"OK",$Q190,IF($P190&lt;&gt;"OK",$P190,IF($R190&lt;&gt;"OK",$R190,IF($S190&lt;&gt;"OK",$S190,IF($T190&lt;&gt;"OK",$T190,IF($U190="Conflito","Conflito de ordem","OK"))))))))</f>
        <v/>
      </c>
      <c r="X190" s="16">
        <f>IF($A190="","",IF($W190="OK","OK","Pendente"))</f>
        <v/>
      </c>
    </row>
    <row r="191">
      <c r="A191" s="14" t="n"/>
      <c r="B191" s="31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5" t="n"/>
      <c r="M191" s="16">
        <f>IF(COUNTA($D191:$F191)=0,"",IF(OR($D191="",$E191="",$F191=""),"",$D191&amp;"|"&amp;$E191&amp;"|"&amp;$F191))</f>
        <v/>
      </c>
      <c r="N191" s="32">
        <f>IF(OR($B191="",$C191=""),"",$B191+$C191/100000)</f>
        <v/>
      </c>
      <c r="O191" s="16">
        <f>IF(COUNTA($A191:$L191)=0,"",IF(OR($A191="",$B191="",$C191="",$D191="",$E191="",$F191="",$G191="",$H191="",$I191=""),"Campos obrigatórios ausentes","OK"))</f>
        <v/>
      </c>
      <c r="P191" s="16">
        <f>IF($A191="","",IF($M191="","Identificação incompleta",IF(COUNTIF('Itens rastreáveis'!$E$2:$E$201,$M191)=0,"Identificador não cadastrado",IF(COUNTIF('Itens rastreáveis'!$E$2:$E$201,$M191)&gt;1,"Identificador duplicado no cadastro","OK"))))</f>
        <v/>
      </c>
      <c r="Q191" s="16">
        <f>IF($A191="","",IF(COUNTIF($A$2:$A$501,$A191)=1,"OK","ID do evento duplicado"))</f>
        <v/>
      </c>
      <c r="R191" s="16">
        <f>IF($A191="","",IF(OR($M191="",$N191=""),"Não verificável",IF($G191="RECEBIMENTO",IF(COUNTIFS($M$2:$M$501,$M191,$G$2:$G$501,"RECEBIMENTO")&gt;1,"Recebimento duplicado",IF($K191="","OK","Recebimento com evento anterior")),IF(COUNTIFS($M$2:$M$501,$M191,$G$2:$G$501,"RECEBIMENTO",$N$2:$N$501,"&lt;"&amp;$N191)&gt;0,"OK","Entrada anterior não localizada"))))</f>
        <v/>
      </c>
      <c r="S191" s="16">
        <f>IF($A191="","",IF(IFERROR(VLOOKUP($G191,Listas!$A$2:$C$9,2,FALSE),"Sim")="Sim",IF($J191="","Pedido obrigatório","OK"),"OK"))</f>
        <v/>
      </c>
      <c r="T191" s="16">
        <f>IF($A191="","",IF($G191="RECEBIMENTO",IF($K191="","OK","Revisar evento anterior"),IF($K191="","Evento anterior ausente",IF(COUNTIF($A$2:$A$501,$K191)=0,"Evento anterior inexistente",IF(COUNTIF($A$2:$A$501,$K191)&gt;1,"Evento anterior ambíguo",IF($K191=$A191,"Autorreferência",IF(COUNTIFS($A$2:$A$501,$K191,$M$2:$M$501,$M191)=0,"Anterior de outro identificador",IF(INDEX($N$2:$N$501,MATCH($K191,$A$2:$A$501,0))&gt;=$N191,"Ordem cronológica inválida",IF(INDEX($A$2:$A$501,MATCH($K191,$A$2:$A$501,0))=LOOKUP(2,1/(($M$2:$M$501=$M191)*($N$2:$N$501&lt;$N191)),$A$2:$A$501),"OK","Salto na cadeia")))))))))</f>
        <v/>
      </c>
      <c r="U191" s="16">
        <f>IF($A191="","",IF(OR($M191="",$N191=""),"Não",IF(COUNTIFS($M$2:$M$501,$M191,$N$2:$N$501,"&gt;"&amp;$N191)=0,IF(COUNTIFS($M$2:$M$501,$M191,$N$2:$N$501,$N191)=1,"Sim","Conflito"),"Não")))</f>
        <v/>
      </c>
      <c r="V191" s="16">
        <f>IF($A191="","",IF(OR($M191="",$N191=""),"",IF(COUNTIFS($M$2:$M$501,$M191,$G$2:$G$501,"RETORNO RECEBIDO",$N$2:$N$501,"&lt;="&amp;$N191)&gt;0,"Retorno","Fluxo normal")))</f>
        <v/>
      </c>
      <c r="W191" s="16">
        <f>IF($A191="","",IF($O191&lt;&gt;"OK",$O191,IF($Q191&lt;&gt;"OK",$Q191,IF($P191&lt;&gt;"OK",$P191,IF($R191&lt;&gt;"OK",$R191,IF($S191&lt;&gt;"OK",$S191,IF($T191&lt;&gt;"OK",$T191,IF($U191="Conflito","Conflito de ordem","OK"))))))))</f>
        <v/>
      </c>
      <c r="X191" s="16">
        <f>IF($A191="","",IF($W191="OK","OK","Pendente"))</f>
        <v/>
      </c>
    </row>
    <row r="192">
      <c r="A192" s="14" t="n"/>
      <c r="B192" s="31" t="n"/>
      <c r="C192" s="14" t="n"/>
      <c r="D192" s="14" t="n"/>
      <c r="E192" s="14" t="n"/>
      <c r="F192" s="14" t="n"/>
      <c r="G192" s="14" t="n"/>
      <c r="H192" s="14" t="n"/>
      <c r="I192" s="14" t="n"/>
      <c r="J192" s="14" t="n"/>
      <c r="K192" s="14" t="n"/>
      <c r="L192" s="15" t="n"/>
      <c r="M192" s="16">
        <f>IF(COUNTA($D192:$F192)=0,"",IF(OR($D192="",$E192="",$F192=""),"",$D192&amp;"|"&amp;$E192&amp;"|"&amp;$F192))</f>
        <v/>
      </c>
      <c r="N192" s="32">
        <f>IF(OR($B192="",$C192=""),"",$B192+$C192/100000)</f>
        <v/>
      </c>
      <c r="O192" s="16">
        <f>IF(COUNTA($A192:$L192)=0,"",IF(OR($A192="",$B192="",$C192="",$D192="",$E192="",$F192="",$G192="",$H192="",$I192=""),"Campos obrigatórios ausentes","OK"))</f>
        <v/>
      </c>
      <c r="P192" s="16">
        <f>IF($A192="","",IF($M192="","Identificação incompleta",IF(COUNTIF('Itens rastreáveis'!$E$2:$E$201,$M192)=0,"Identificador não cadastrado",IF(COUNTIF('Itens rastreáveis'!$E$2:$E$201,$M192)&gt;1,"Identificador duplicado no cadastro","OK"))))</f>
        <v/>
      </c>
      <c r="Q192" s="16">
        <f>IF($A192="","",IF(COUNTIF($A$2:$A$501,$A192)=1,"OK","ID do evento duplicado"))</f>
        <v/>
      </c>
      <c r="R192" s="16">
        <f>IF($A192="","",IF(OR($M192="",$N192=""),"Não verificável",IF($G192="RECEBIMENTO",IF(COUNTIFS($M$2:$M$501,$M192,$G$2:$G$501,"RECEBIMENTO")&gt;1,"Recebimento duplicado",IF($K192="","OK","Recebimento com evento anterior")),IF(COUNTIFS($M$2:$M$501,$M192,$G$2:$G$501,"RECEBIMENTO",$N$2:$N$501,"&lt;"&amp;$N192)&gt;0,"OK","Entrada anterior não localizada"))))</f>
        <v/>
      </c>
      <c r="S192" s="16">
        <f>IF($A192="","",IF(IFERROR(VLOOKUP($G192,Listas!$A$2:$C$9,2,FALSE),"Sim")="Sim",IF($J192="","Pedido obrigatório","OK"),"OK"))</f>
        <v/>
      </c>
      <c r="T192" s="16">
        <f>IF($A192="","",IF($G192="RECEBIMENTO",IF($K192="","OK","Revisar evento anterior"),IF($K192="","Evento anterior ausente",IF(COUNTIF($A$2:$A$501,$K192)=0,"Evento anterior inexistente",IF(COUNTIF($A$2:$A$501,$K192)&gt;1,"Evento anterior ambíguo",IF($K192=$A192,"Autorreferência",IF(COUNTIFS($A$2:$A$501,$K192,$M$2:$M$501,$M192)=0,"Anterior de outro identificador",IF(INDEX($N$2:$N$501,MATCH($K192,$A$2:$A$501,0))&gt;=$N192,"Ordem cronológica inválida",IF(INDEX($A$2:$A$501,MATCH($K192,$A$2:$A$501,0))=LOOKUP(2,1/(($M$2:$M$501=$M192)*($N$2:$N$501&lt;$N192)),$A$2:$A$501),"OK","Salto na cadeia")))))))))</f>
        <v/>
      </c>
      <c r="U192" s="16">
        <f>IF($A192="","",IF(OR($M192="",$N192=""),"Não",IF(COUNTIFS($M$2:$M$501,$M192,$N$2:$N$501,"&gt;"&amp;$N192)=0,IF(COUNTIFS($M$2:$M$501,$M192,$N$2:$N$501,$N192)=1,"Sim","Conflito"),"Não")))</f>
        <v/>
      </c>
      <c r="V192" s="16">
        <f>IF($A192="","",IF(OR($M192="",$N192=""),"",IF(COUNTIFS($M$2:$M$501,$M192,$G$2:$G$501,"RETORNO RECEBIDO",$N$2:$N$501,"&lt;="&amp;$N192)&gt;0,"Retorno","Fluxo normal")))</f>
        <v/>
      </c>
      <c r="W192" s="16">
        <f>IF($A192="","",IF($O192&lt;&gt;"OK",$O192,IF($Q192&lt;&gt;"OK",$Q192,IF($P192&lt;&gt;"OK",$P192,IF($R192&lt;&gt;"OK",$R192,IF($S192&lt;&gt;"OK",$S192,IF($T192&lt;&gt;"OK",$T192,IF($U192="Conflito","Conflito de ordem","OK"))))))))</f>
        <v/>
      </c>
      <c r="X192" s="16">
        <f>IF($A192="","",IF($W192="OK","OK","Pendente"))</f>
        <v/>
      </c>
    </row>
    <row r="193">
      <c r="A193" s="14" t="n"/>
      <c r="B193" s="31" t="n"/>
      <c r="C193" s="14" t="n"/>
      <c r="D193" s="14" t="n"/>
      <c r="E193" s="14" t="n"/>
      <c r="F193" s="14" t="n"/>
      <c r="G193" s="14" t="n"/>
      <c r="H193" s="14" t="n"/>
      <c r="I193" s="14" t="n"/>
      <c r="J193" s="14" t="n"/>
      <c r="K193" s="14" t="n"/>
      <c r="L193" s="15" t="n"/>
      <c r="M193" s="16">
        <f>IF(COUNTA($D193:$F193)=0,"",IF(OR($D193="",$E193="",$F193=""),"",$D193&amp;"|"&amp;$E193&amp;"|"&amp;$F193))</f>
        <v/>
      </c>
      <c r="N193" s="32">
        <f>IF(OR($B193="",$C193=""),"",$B193+$C193/100000)</f>
        <v/>
      </c>
      <c r="O193" s="16">
        <f>IF(COUNTA($A193:$L193)=0,"",IF(OR($A193="",$B193="",$C193="",$D193="",$E193="",$F193="",$G193="",$H193="",$I193=""),"Campos obrigatórios ausentes","OK"))</f>
        <v/>
      </c>
      <c r="P193" s="16">
        <f>IF($A193="","",IF($M193="","Identificação incompleta",IF(COUNTIF('Itens rastreáveis'!$E$2:$E$201,$M193)=0,"Identificador não cadastrado",IF(COUNTIF('Itens rastreáveis'!$E$2:$E$201,$M193)&gt;1,"Identificador duplicado no cadastro","OK"))))</f>
        <v/>
      </c>
      <c r="Q193" s="16">
        <f>IF($A193="","",IF(COUNTIF($A$2:$A$501,$A193)=1,"OK","ID do evento duplicado"))</f>
        <v/>
      </c>
      <c r="R193" s="16">
        <f>IF($A193="","",IF(OR($M193="",$N193=""),"Não verificável",IF($G193="RECEBIMENTO",IF(COUNTIFS($M$2:$M$501,$M193,$G$2:$G$501,"RECEBIMENTO")&gt;1,"Recebimento duplicado",IF($K193="","OK","Recebimento com evento anterior")),IF(COUNTIFS($M$2:$M$501,$M193,$G$2:$G$501,"RECEBIMENTO",$N$2:$N$501,"&lt;"&amp;$N193)&gt;0,"OK","Entrada anterior não localizada"))))</f>
        <v/>
      </c>
      <c r="S193" s="16">
        <f>IF($A193="","",IF(IFERROR(VLOOKUP($G193,Listas!$A$2:$C$9,2,FALSE),"Sim")="Sim",IF($J193="","Pedido obrigatório","OK"),"OK"))</f>
        <v/>
      </c>
      <c r="T193" s="16">
        <f>IF($A193="","",IF($G193="RECEBIMENTO",IF($K193="","OK","Revisar evento anterior"),IF($K193="","Evento anterior ausente",IF(COUNTIF($A$2:$A$501,$K193)=0,"Evento anterior inexistente",IF(COUNTIF($A$2:$A$501,$K193)&gt;1,"Evento anterior ambíguo",IF($K193=$A193,"Autorreferência",IF(COUNTIFS($A$2:$A$501,$K193,$M$2:$M$501,$M193)=0,"Anterior de outro identificador",IF(INDEX($N$2:$N$501,MATCH($K193,$A$2:$A$501,0))&gt;=$N193,"Ordem cronológica inválida",IF(INDEX($A$2:$A$501,MATCH($K193,$A$2:$A$501,0))=LOOKUP(2,1/(($M$2:$M$501=$M193)*($N$2:$N$501&lt;$N193)),$A$2:$A$501),"OK","Salto na cadeia")))))))))</f>
        <v/>
      </c>
      <c r="U193" s="16">
        <f>IF($A193="","",IF(OR($M193="",$N193=""),"Não",IF(COUNTIFS($M$2:$M$501,$M193,$N$2:$N$501,"&gt;"&amp;$N193)=0,IF(COUNTIFS($M$2:$M$501,$M193,$N$2:$N$501,$N193)=1,"Sim","Conflito"),"Não")))</f>
        <v/>
      </c>
      <c r="V193" s="16">
        <f>IF($A193="","",IF(OR($M193="",$N193=""),"",IF(COUNTIFS($M$2:$M$501,$M193,$G$2:$G$501,"RETORNO RECEBIDO",$N$2:$N$501,"&lt;="&amp;$N193)&gt;0,"Retorno","Fluxo normal")))</f>
        <v/>
      </c>
      <c r="W193" s="16">
        <f>IF($A193="","",IF($O193&lt;&gt;"OK",$O193,IF($Q193&lt;&gt;"OK",$Q193,IF($P193&lt;&gt;"OK",$P193,IF($R193&lt;&gt;"OK",$R193,IF($S193&lt;&gt;"OK",$S193,IF($T193&lt;&gt;"OK",$T193,IF($U193="Conflito","Conflito de ordem","OK"))))))))</f>
        <v/>
      </c>
      <c r="X193" s="16">
        <f>IF($A193="","",IF($W193="OK","OK","Pendente"))</f>
        <v/>
      </c>
    </row>
    <row r="194">
      <c r="A194" s="14" t="n"/>
      <c r="B194" s="31" t="n"/>
      <c r="C194" s="14" t="n"/>
      <c r="D194" s="14" t="n"/>
      <c r="E194" s="14" t="n"/>
      <c r="F194" s="14" t="n"/>
      <c r="G194" s="14" t="n"/>
      <c r="H194" s="14" t="n"/>
      <c r="I194" s="14" t="n"/>
      <c r="J194" s="14" t="n"/>
      <c r="K194" s="14" t="n"/>
      <c r="L194" s="15" t="n"/>
      <c r="M194" s="16">
        <f>IF(COUNTA($D194:$F194)=0,"",IF(OR($D194="",$E194="",$F194=""),"",$D194&amp;"|"&amp;$E194&amp;"|"&amp;$F194))</f>
        <v/>
      </c>
      <c r="N194" s="32">
        <f>IF(OR($B194="",$C194=""),"",$B194+$C194/100000)</f>
        <v/>
      </c>
      <c r="O194" s="16">
        <f>IF(COUNTA($A194:$L194)=0,"",IF(OR($A194="",$B194="",$C194="",$D194="",$E194="",$F194="",$G194="",$H194="",$I194=""),"Campos obrigatórios ausentes","OK"))</f>
        <v/>
      </c>
      <c r="P194" s="16">
        <f>IF($A194="","",IF($M194="","Identificação incompleta",IF(COUNTIF('Itens rastreáveis'!$E$2:$E$201,$M194)=0,"Identificador não cadastrado",IF(COUNTIF('Itens rastreáveis'!$E$2:$E$201,$M194)&gt;1,"Identificador duplicado no cadastro","OK"))))</f>
        <v/>
      </c>
      <c r="Q194" s="16">
        <f>IF($A194="","",IF(COUNTIF($A$2:$A$501,$A194)=1,"OK","ID do evento duplicado"))</f>
        <v/>
      </c>
      <c r="R194" s="16">
        <f>IF($A194="","",IF(OR($M194="",$N194=""),"Não verificável",IF($G194="RECEBIMENTO",IF(COUNTIFS($M$2:$M$501,$M194,$G$2:$G$501,"RECEBIMENTO")&gt;1,"Recebimento duplicado",IF($K194="","OK","Recebimento com evento anterior")),IF(COUNTIFS($M$2:$M$501,$M194,$G$2:$G$501,"RECEBIMENTO",$N$2:$N$501,"&lt;"&amp;$N194)&gt;0,"OK","Entrada anterior não localizada"))))</f>
        <v/>
      </c>
      <c r="S194" s="16">
        <f>IF($A194="","",IF(IFERROR(VLOOKUP($G194,Listas!$A$2:$C$9,2,FALSE),"Sim")="Sim",IF($J194="","Pedido obrigatório","OK"),"OK"))</f>
        <v/>
      </c>
      <c r="T194" s="16">
        <f>IF($A194="","",IF($G194="RECEBIMENTO",IF($K194="","OK","Revisar evento anterior"),IF($K194="","Evento anterior ausente",IF(COUNTIF($A$2:$A$501,$K194)=0,"Evento anterior inexistente",IF(COUNTIF($A$2:$A$501,$K194)&gt;1,"Evento anterior ambíguo",IF($K194=$A194,"Autorreferência",IF(COUNTIFS($A$2:$A$501,$K194,$M$2:$M$501,$M194)=0,"Anterior de outro identificador",IF(INDEX($N$2:$N$501,MATCH($K194,$A$2:$A$501,0))&gt;=$N194,"Ordem cronológica inválida",IF(INDEX($A$2:$A$501,MATCH($K194,$A$2:$A$501,0))=LOOKUP(2,1/(($M$2:$M$501=$M194)*($N$2:$N$501&lt;$N194)),$A$2:$A$501),"OK","Salto na cadeia")))))))))</f>
        <v/>
      </c>
      <c r="U194" s="16">
        <f>IF($A194="","",IF(OR($M194="",$N194=""),"Não",IF(COUNTIFS($M$2:$M$501,$M194,$N$2:$N$501,"&gt;"&amp;$N194)=0,IF(COUNTIFS($M$2:$M$501,$M194,$N$2:$N$501,$N194)=1,"Sim","Conflito"),"Não")))</f>
        <v/>
      </c>
      <c r="V194" s="16">
        <f>IF($A194="","",IF(OR($M194="",$N194=""),"",IF(COUNTIFS($M$2:$M$501,$M194,$G$2:$G$501,"RETORNO RECEBIDO",$N$2:$N$501,"&lt;="&amp;$N194)&gt;0,"Retorno","Fluxo normal")))</f>
        <v/>
      </c>
      <c r="W194" s="16">
        <f>IF($A194="","",IF($O194&lt;&gt;"OK",$O194,IF($Q194&lt;&gt;"OK",$Q194,IF($P194&lt;&gt;"OK",$P194,IF($R194&lt;&gt;"OK",$R194,IF($S194&lt;&gt;"OK",$S194,IF($T194&lt;&gt;"OK",$T194,IF($U194="Conflito","Conflito de ordem","OK"))))))))</f>
        <v/>
      </c>
      <c r="X194" s="16">
        <f>IF($A194="","",IF($W194="OK","OK","Pendente"))</f>
        <v/>
      </c>
    </row>
    <row r="195">
      <c r="A195" s="14" t="n"/>
      <c r="B195" s="31" t="n"/>
      <c r="C195" s="14" t="n"/>
      <c r="D195" s="14" t="n"/>
      <c r="E195" s="14" t="n"/>
      <c r="F195" s="14" t="n"/>
      <c r="G195" s="14" t="n"/>
      <c r="H195" s="14" t="n"/>
      <c r="I195" s="14" t="n"/>
      <c r="J195" s="14" t="n"/>
      <c r="K195" s="14" t="n"/>
      <c r="L195" s="15" t="n"/>
      <c r="M195" s="16">
        <f>IF(COUNTA($D195:$F195)=0,"",IF(OR($D195="",$E195="",$F195=""),"",$D195&amp;"|"&amp;$E195&amp;"|"&amp;$F195))</f>
        <v/>
      </c>
      <c r="N195" s="32">
        <f>IF(OR($B195="",$C195=""),"",$B195+$C195/100000)</f>
        <v/>
      </c>
      <c r="O195" s="16">
        <f>IF(COUNTA($A195:$L195)=0,"",IF(OR($A195="",$B195="",$C195="",$D195="",$E195="",$F195="",$G195="",$H195="",$I195=""),"Campos obrigatórios ausentes","OK"))</f>
        <v/>
      </c>
      <c r="P195" s="16">
        <f>IF($A195="","",IF($M195="","Identificação incompleta",IF(COUNTIF('Itens rastreáveis'!$E$2:$E$201,$M195)=0,"Identificador não cadastrado",IF(COUNTIF('Itens rastreáveis'!$E$2:$E$201,$M195)&gt;1,"Identificador duplicado no cadastro","OK"))))</f>
        <v/>
      </c>
      <c r="Q195" s="16">
        <f>IF($A195="","",IF(COUNTIF($A$2:$A$501,$A195)=1,"OK","ID do evento duplicado"))</f>
        <v/>
      </c>
      <c r="R195" s="16">
        <f>IF($A195="","",IF(OR($M195="",$N195=""),"Não verificável",IF($G195="RECEBIMENTO",IF(COUNTIFS($M$2:$M$501,$M195,$G$2:$G$501,"RECEBIMENTO")&gt;1,"Recebimento duplicado",IF($K195="","OK","Recebimento com evento anterior")),IF(COUNTIFS($M$2:$M$501,$M195,$G$2:$G$501,"RECEBIMENTO",$N$2:$N$501,"&lt;"&amp;$N195)&gt;0,"OK","Entrada anterior não localizada"))))</f>
        <v/>
      </c>
      <c r="S195" s="16">
        <f>IF($A195="","",IF(IFERROR(VLOOKUP($G195,Listas!$A$2:$C$9,2,FALSE),"Sim")="Sim",IF($J195="","Pedido obrigatório","OK"),"OK"))</f>
        <v/>
      </c>
      <c r="T195" s="16">
        <f>IF($A195="","",IF($G195="RECEBIMENTO",IF($K195="","OK","Revisar evento anterior"),IF($K195="","Evento anterior ausente",IF(COUNTIF($A$2:$A$501,$K195)=0,"Evento anterior inexistente",IF(COUNTIF($A$2:$A$501,$K195)&gt;1,"Evento anterior ambíguo",IF($K195=$A195,"Autorreferência",IF(COUNTIFS($A$2:$A$501,$K195,$M$2:$M$501,$M195)=0,"Anterior de outro identificador",IF(INDEX($N$2:$N$501,MATCH($K195,$A$2:$A$501,0))&gt;=$N195,"Ordem cronológica inválida",IF(INDEX($A$2:$A$501,MATCH($K195,$A$2:$A$501,0))=LOOKUP(2,1/(($M$2:$M$501=$M195)*($N$2:$N$501&lt;$N195)),$A$2:$A$501),"OK","Salto na cadeia")))))))))</f>
        <v/>
      </c>
      <c r="U195" s="16">
        <f>IF($A195="","",IF(OR($M195="",$N195=""),"Não",IF(COUNTIFS($M$2:$M$501,$M195,$N$2:$N$501,"&gt;"&amp;$N195)=0,IF(COUNTIFS($M$2:$M$501,$M195,$N$2:$N$501,$N195)=1,"Sim","Conflito"),"Não")))</f>
        <v/>
      </c>
      <c r="V195" s="16">
        <f>IF($A195="","",IF(OR($M195="",$N195=""),"",IF(COUNTIFS($M$2:$M$501,$M195,$G$2:$G$501,"RETORNO RECEBIDO",$N$2:$N$501,"&lt;="&amp;$N195)&gt;0,"Retorno","Fluxo normal")))</f>
        <v/>
      </c>
      <c r="W195" s="16">
        <f>IF($A195="","",IF($O195&lt;&gt;"OK",$O195,IF($Q195&lt;&gt;"OK",$Q195,IF($P195&lt;&gt;"OK",$P195,IF($R195&lt;&gt;"OK",$R195,IF($S195&lt;&gt;"OK",$S195,IF($T195&lt;&gt;"OK",$T195,IF($U195="Conflito","Conflito de ordem","OK"))))))))</f>
        <v/>
      </c>
      <c r="X195" s="16">
        <f>IF($A195="","",IF($W195="OK","OK","Pendente"))</f>
        <v/>
      </c>
    </row>
    <row r="196">
      <c r="A196" s="14" t="n"/>
      <c r="B196" s="31" t="n"/>
      <c r="C196" s="14" t="n"/>
      <c r="D196" s="14" t="n"/>
      <c r="E196" s="14" t="n"/>
      <c r="F196" s="14" t="n"/>
      <c r="G196" s="14" t="n"/>
      <c r="H196" s="14" t="n"/>
      <c r="I196" s="14" t="n"/>
      <c r="J196" s="14" t="n"/>
      <c r="K196" s="14" t="n"/>
      <c r="L196" s="15" t="n"/>
      <c r="M196" s="16">
        <f>IF(COUNTA($D196:$F196)=0,"",IF(OR($D196="",$E196="",$F196=""),"",$D196&amp;"|"&amp;$E196&amp;"|"&amp;$F196))</f>
        <v/>
      </c>
      <c r="N196" s="32">
        <f>IF(OR($B196="",$C196=""),"",$B196+$C196/100000)</f>
        <v/>
      </c>
      <c r="O196" s="16">
        <f>IF(COUNTA($A196:$L196)=0,"",IF(OR($A196="",$B196="",$C196="",$D196="",$E196="",$F196="",$G196="",$H196="",$I196=""),"Campos obrigatórios ausentes","OK"))</f>
        <v/>
      </c>
      <c r="P196" s="16">
        <f>IF($A196="","",IF($M196="","Identificação incompleta",IF(COUNTIF('Itens rastreáveis'!$E$2:$E$201,$M196)=0,"Identificador não cadastrado",IF(COUNTIF('Itens rastreáveis'!$E$2:$E$201,$M196)&gt;1,"Identificador duplicado no cadastro","OK"))))</f>
        <v/>
      </c>
      <c r="Q196" s="16">
        <f>IF($A196="","",IF(COUNTIF($A$2:$A$501,$A196)=1,"OK","ID do evento duplicado"))</f>
        <v/>
      </c>
      <c r="R196" s="16">
        <f>IF($A196="","",IF(OR($M196="",$N196=""),"Não verificável",IF($G196="RECEBIMENTO",IF(COUNTIFS($M$2:$M$501,$M196,$G$2:$G$501,"RECEBIMENTO")&gt;1,"Recebimento duplicado",IF($K196="","OK","Recebimento com evento anterior")),IF(COUNTIFS($M$2:$M$501,$M196,$G$2:$G$501,"RECEBIMENTO",$N$2:$N$501,"&lt;"&amp;$N196)&gt;0,"OK","Entrada anterior não localizada"))))</f>
        <v/>
      </c>
      <c r="S196" s="16">
        <f>IF($A196="","",IF(IFERROR(VLOOKUP($G196,Listas!$A$2:$C$9,2,FALSE),"Sim")="Sim",IF($J196="","Pedido obrigatório","OK"),"OK"))</f>
        <v/>
      </c>
      <c r="T196" s="16">
        <f>IF($A196="","",IF($G196="RECEBIMENTO",IF($K196="","OK","Revisar evento anterior"),IF($K196="","Evento anterior ausente",IF(COUNTIF($A$2:$A$501,$K196)=0,"Evento anterior inexistente",IF(COUNTIF($A$2:$A$501,$K196)&gt;1,"Evento anterior ambíguo",IF($K196=$A196,"Autorreferência",IF(COUNTIFS($A$2:$A$501,$K196,$M$2:$M$501,$M196)=0,"Anterior de outro identificador",IF(INDEX($N$2:$N$501,MATCH($K196,$A$2:$A$501,0))&gt;=$N196,"Ordem cronológica inválida",IF(INDEX($A$2:$A$501,MATCH($K196,$A$2:$A$501,0))=LOOKUP(2,1/(($M$2:$M$501=$M196)*($N$2:$N$501&lt;$N196)),$A$2:$A$501),"OK","Salto na cadeia")))))))))</f>
        <v/>
      </c>
      <c r="U196" s="16">
        <f>IF($A196="","",IF(OR($M196="",$N196=""),"Não",IF(COUNTIFS($M$2:$M$501,$M196,$N$2:$N$501,"&gt;"&amp;$N196)=0,IF(COUNTIFS($M$2:$M$501,$M196,$N$2:$N$501,$N196)=1,"Sim","Conflito"),"Não")))</f>
        <v/>
      </c>
      <c r="V196" s="16">
        <f>IF($A196="","",IF(OR($M196="",$N196=""),"",IF(COUNTIFS($M$2:$M$501,$M196,$G$2:$G$501,"RETORNO RECEBIDO",$N$2:$N$501,"&lt;="&amp;$N196)&gt;0,"Retorno","Fluxo normal")))</f>
        <v/>
      </c>
      <c r="W196" s="16">
        <f>IF($A196="","",IF($O196&lt;&gt;"OK",$O196,IF($Q196&lt;&gt;"OK",$Q196,IF($P196&lt;&gt;"OK",$P196,IF($R196&lt;&gt;"OK",$R196,IF($S196&lt;&gt;"OK",$S196,IF($T196&lt;&gt;"OK",$T196,IF($U196="Conflito","Conflito de ordem","OK"))))))))</f>
        <v/>
      </c>
      <c r="X196" s="16">
        <f>IF($A196="","",IF($W196="OK","OK","Pendente"))</f>
        <v/>
      </c>
    </row>
    <row r="197">
      <c r="A197" s="14" t="n"/>
      <c r="B197" s="31" t="n"/>
      <c r="C197" s="14" t="n"/>
      <c r="D197" s="14" t="n"/>
      <c r="E197" s="14" t="n"/>
      <c r="F197" s="14" t="n"/>
      <c r="G197" s="14" t="n"/>
      <c r="H197" s="14" t="n"/>
      <c r="I197" s="14" t="n"/>
      <c r="J197" s="14" t="n"/>
      <c r="K197" s="14" t="n"/>
      <c r="L197" s="15" t="n"/>
      <c r="M197" s="16">
        <f>IF(COUNTA($D197:$F197)=0,"",IF(OR($D197="",$E197="",$F197=""),"",$D197&amp;"|"&amp;$E197&amp;"|"&amp;$F197))</f>
        <v/>
      </c>
      <c r="N197" s="32">
        <f>IF(OR($B197="",$C197=""),"",$B197+$C197/100000)</f>
        <v/>
      </c>
      <c r="O197" s="16">
        <f>IF(COUNTA($A197:$L197)=0,"",IF(OR($A197="",$B197="",$C197="",$D197="",$E197="",$F197="",$G197="",$H197="",$I197=""),"Campos obrigatórios ausentes","OK"))</f>
        <v/>
      </c>
      <c r="P197" s="16">
        <f>IF($A197="","",IF($M197="","Identificação incompleta",IF(COUNTIF('Itens rastreáveis'!$E$2:$E$201,$M197)=0,"Identificador não cadastrado",IF(COUNTIF('Itens rastreáveis'!$E$2:$E$201,$M197)&gt;1,"Identificador duplicado no cadastro","OK"))))</f>
        <v/>
      </c>
      <c r="Q197" s="16">
        <f>IF($A197="","",IF(COUNTIF($A$2:$A$501,$A197)=1,"OK","ID do evento duplicado"))</f>
        <v/>
      </c>
      <c r="R197" s="16">
        <f>IF($A197="","",IF(OR($M197="",$N197=""),"Não verificável",IF($G197="RECEBIMENTO",IF(COUNTIFS($M$2:$M$501,$M197,$G$2:$G$501,"RECEBIMENTO")&gt;1,"Recebimento duplicado",IF($K197="","OK","Recebimento com evento anterior")),IF(COUNTIFS($M$2:$M$501,$M197,$G$2:$G$501,"RECEBIMENTO",$N$2:$N$501,"&lt;"&amp;$N197)&gt;0,"OK","Entrada anterior não localizada"))))</f>
        <v/>
      </c>
      <c r="S197" s="16">
        <f>IF($A197="","",IF(IFERROR(VLOOKUP($G197,Listas!$A$2:$C$9,2,FALSE),"Sim")="Sim",IF($J197="","Pedido obrigatório","OK"),"OK"))</f>
        <v/>
      </c>
      <c r="T197" s="16">
        <f>IF($A197="","",IF($G197="RECEBIMENTO",IF($K197="","OK","Revisar evento anterior"),IF($K197="","Evento anterior ausente",IF(COUNTIF($A$2:$A$501,$K197)=0,"Evento anterior inexistente",IF(COUNTIF($A$2:$A$501,$K197)&gt;1,"Evento anterior ambíguo",IF($K197=$A197,"Autorreferência",IF(COUNTIFS($A$2:$A$501,$K197,$M$2:$M$501,$M197)=0,"Anterior de outro identificador",IF(INDEX($N$2:$N$501,MATCH($K197,$A$2:$A$501,0))&gt;=$N197,"Ordem cronológica inválida",IF(INDEX($A$2:$A$501,MATCH($K197,$A$2:$A$501,0))=LOOKUP(2,1/(($M$2:$M$501=$M197)*($N$2:$N$501&lt;$N197)),$A$2:$A$501),"OK","Salto na cadeia")))))))))</f>
        <v/>
      </c>
      <c r="U197" s="16">
        <f>IF($A197="","",IF(OR($M197="",$N197=""),"Não",IF(COUNTIFS($M$2:$M$501,$M197,$N$2:$N$501,"&gt;"&amp;$N197)=0,IF(COUNTIFS($M$2:$M$501,$M197,$N$2:$N$501,$N197)=1,"Sim","Conflito"),"Não")))</f>
        <v/>
      </c>
      <c r="V197" s="16">
        <f>IF($A197="","",IF(OR($M197="",$N197=""),"",IF(COUNTIFS($M$2:$M$501,$M197,$G$2:$G$501,"RETORNO RECEBIDO",$N$2:$N$501,"&lt;="&amp;$N197)&gt;0,"Retorno","Fluxo normal")))</f>
        <v/>
      </c>
      <c r="W197" s="16">
        <f>IF($A197="","",IF($O197&lt;&gt;"OK",$O197,IF($Q197&lt;&gt;"OK",$Q197,IF($P197&lt;&gt;"OK",$P197,IF($R197&lt;&gt;"OK",$R197,IF($S197&lt;&gt;"OK",$S197,IF($T197&lt;&gt;"OK",$T197,IF($U197="Conflito","Conflito de ordem","OK"))))))))</f>
        <v/>
      </c>
      <c r="X197" s="16">
        <f>IF($A197="","",IF($W197="OK","OK","Pendente"))</f>
        <v/>
      </c>
    </row>
    <row r="198">
      <c r="A198" s="14" t="n"/>
      <c r="B198" s="31" t="n"/>
      <c r="C198" s="14" t="n"/>
      <c r="D198" s="14" t="n"/>
      <c r="E198" s="14" t="n"/>
      <c r="F198" s="14" t="n"/>
      <c r="G198" s="14" t="n"/>
      <c r="H198" s="14" t="n"/>
      <c r="I198" s="14" t="n"/>
      <c r="J198" s="14" t="n"/>
      <c r="K198" s="14" t="n"/>
      <c r="L198" s="15" t="n"/>
      <c r="M198" s="16">
        <f>IF(COUNTA($D198:$F198)=0,"",IF(OR($D198="",$E198="",$F198=""),"",$D198&amp;"|"&amp;$E198&amp;"|"&amp;$F198))</f>
        <v/>
      </c>
      <c r="N198" s="32">
        <f>IF(OR($B198="",$C198=""),"",$B198+$C198/100000)</f>
        <v/>
      </c>
      <c r="O198" s="16">
        <f>IF(COUNTA($A198:$L198)=0,"",IF(OR($A198="",$B198="",$C198="",$D198="",$E198="",$F198="",$G198="",$H198="",$I198=""),"Campos obrigatórios ausentes","OK"))</f>
        <v/>
      </c>
      <c r="P198" s="16">
        <f>IF($A198="","",IF($M198="","Identificação incompleta",IF(COUNTIF('Itens rastreáveis'!$E$2:$E$201,$M198)=0,"Identificador não cadastrado",IF(COUNTIF('Itens rastreáveis'!$E$2:$E$201,$M198)&gt;1,"Identificador duplicado no cadastro","OK"))))</f>
        <v/>
      </c>
      <c r="Q198" s="16">
        <f>IF($A198="","",IF(COUNTIF($A$2:$A$501,$A198)=1,"OK","ID do evento duplicado"))</f>
        <v/>
      </c>
      <c r="R198" s="16">
        <f>IF($A198="","",IF(OR($M198="",$N198=""),"Não verificável",IF($G198="RECEBIMENTO",IF(COUNTIFS($M$2:$M$501,$M198,$G$2:$G$501,"RECEBIMENTO")&gt;1,"Recebimento duplicado",IF($K198="","OK","Recebimento com evento anterior")),IF(COUNTIFS($M$2:$M$501,$M198,$G$2:$G$501,"RECEBIMENTO",$N$2:$N$501,"&lt;"&amp;$N198)&gt;0,"OK","Entrada anterior não localizada"))))</f>
        <v/>
      </c>
      <c r="S198" s="16">
        <f>IF($A198="","",IF(IFERROR(VLOOKUP($G198,Listas!$A$2:$C$9,2,FALSE),"Sim")="Sim",IF($J198="","Pedido obrigatório","OK"),"OK"))</f>
        <v/>
      </c>
      <c r="T198" s="16">
        <f>IF($A198="","",IF($G198="RECEBIMENTO",IF($K198="","OK","Revisar evento anterior"),IF($K198="","Evento anterior ausente",IF(COUNTIF($A$2:$A$501,$K198)=0,"Evento anterior inexistente",IF(COUNTIF($A$2:$A$501,$K198)&gt;1,"Evento anterior ambíguo",IF($K198=$A198,"Autorreferência",IF(COUNTIFS($A$2:$A$501,$K198,$M$2:$M$501,$M198)=0,"Anterior de outro identificador",IF(INDEX($N$2:$N$501,MATCH($K198,$A$2:$A$501,0))&gt;=$N198,"Ordem cronológica inválida",IF(INDEX($A$2:$A$501,MATCH($K198,$A$2:$A$501,0))=LOOKUP(2,1/(($M$2:$M$501=$M198)*($N$2:$N$501&lt;$N198)),$A$2:$A$501),"OK","Salto na cadeia")))))))))</f>
        <v/>
      </c>
      <c r="U198" s="16">
        <f>IF($A198="","",IF(OR($M198="",$N198=""),"Não",IF(COUNTIFS($M$2:$M$501,$M198,$N$2:$N$501,"&gt;"&amp;$N198)=0,IF(COUNTIFS($M$2:$M$501,$M198,$N$2:$N$501,$N198)=1,"Sim","Conflito"),"Não")))</f>
        <v/>
      </c>
      <c r="V198" s="16">
        <f>IF($A198="","",IF(OR($M198="",$N198=""),"",IF(COUNTIFS($M$2:$M$501,$M198,$G$2:$G$501,"RETORNO RECEBIDO",$N$2:$N$501,"&lt;="&amp;$N198)&gt;0,"Retorno","Fluxo normal")))</f>
        <v/>
      </c>
      <c r="W198" s="16">
        <f>IF($A198="","",IF($O198&lt;&gt;"OK",$O198,IF($Q198&lt;&gt;"OK",$Q198,IF($P198&lt;&gt;"OK",$P198,IF($R198&lt;&gt;"OK",$R198,IF($S198&lt;&gt;"OK",$S198,IF($T198&lt;&gt;"OK",$T198,IF($U198="Conflito","Conflito de ordem","OK"))))))))</f>
        <v/>
      </c>
      <c r="X198" s="16">
        <f>IF($A198="","",IF($W198="OK","OK","Pendente"))</f>
        <v/>
      </c>
    </row>
    <row r="199">
      <c r="A199" s="14" t="n"/>
      <c r="B199" s="31" t="n"/>
      <c r="C199" s="14" t="n"/>
      <c r="D199" s="14" t="n"/>
      <c r="E199" s="14" t="n"/>
      <c r="F199" s="14" t="n"/>
      <c r="G199" s="14" t="n"/>
      <c r="H199" s="14" t="n"/>
      <c r="I199" s="14" t="n"/>
      <c r="J199" s="14" t="n"/>
      <c r="K199" s="14" t="n"/>
      <c r="L199" s="15" t="n"/>
      <c r="M199" s="16">
        <f>IF(COUNTA($D199:$F199)=0,"",IF(OR($D199="",$E199="",$F199=""),"",$D199&amp;"|"&amp;$E199&amp;"|"&amp;$F199))</f>
        <v/>
      </c>
      <c r="N199" s="32">
        <f>IF(OR($B199="",$C199=""),"",$B199+$C199/100000)</f>
        <v/>
      </c>
      <c r="O199" s="16">
        <f>IF(COUNTA($A199:$L199)=0,"",IF(OR($A199="",$B199="",$C199="",$D199="",$E199="",$F199="",$G199="",$H199="",$I199=""),"Campos obrigatórios ausentes","OK"))</f>
        <v/>
      </c>
      <c r="P199" s="16">
        <f>IF($A199="","",IF($M199="","Identificação incompleta",IF(COUNTIF('Itens rastreáveis'!$E$2:$E$201,$M199)=0,"Identificador não cadastrado",IF(COUNTIF('Itens rastreáveis'!$E$2:$E$201,$M199)&gt;1,"Identificador duplicado no cadastro","OK"))))</f>
        <v/>
      </c>
      <c r="Q199" s="16">
        <f>IF($A199="","",IF(COUNTIF($A$2:$A$501,$A199)=1,"OK","ID do evento duplicado"))</f>
        <v/>
      </c>
      <c r="R199" s="16">
        <f>IF($A199="","",IF(OR($M199="",$N199=""),"Não verificável",IF($G199="RECEBIMENTO",IF(COUNTIFS($M$2:$M$501,$M199,$G$2:$G$501,"RECEBIMENTO")&gt;1,"Recebimento duplicado",IF($K199="","OK","Recebimento com evento anterior")),IF(COUNTIFS($M$2:$M$501,$M199,$G$2:$G$501,"RECEBIMENTO",$N$2:$N$501,"&lt;"&amp;$N199)&gt;0,"OK","Entrada anterior não localizada"))))</f>
        <v/>
      </c>
      <c r="S199" s="16">
        <f>IF($A199="","",IF(IFERROR(VLOOKUP($G199,Listas!$A$2:$C$9,2,FALSE),"Sim")="Sim",IF($J199="","Pedido obrigatório","OK"),"OK"))</f>
        <v/>
      </c>
      <c r="T199" s="16">
        <f>IF($A199="","",IF($G199="RECEBIMENTO",IF($K199="","OK","Revisar evento anterior"),IF($K199="","Evento anterior ausente",IF(COUNTIF($A$2:$A$501,$K199)=0,"Evento anterior inexistente",IF(COUNTIF($A$2:$A$501,$K199)&gt;1,"Evento anterior ambíguo",IF($K199=$A199,"Autorreferência",IF(COUNTIFS($A$2:$A$501,$K199,$M$2:$M$501,$M199)=0,"Anterior de outro identificador",IF(INDEX($N$2:$N$501,MATCH($K199,$A$2:$A$501,0))&gt;=$N199,"Ordem cronológica inválida",IF(INDEX($A$2:$A$501,MATCH($K199,$A$2:$A$501,0))=LOOKUP(2,1/(($M$2:$M$501=$M199)*($N$2:$N$501&lt;$N199)),$A$2:$A$501),"OK","Salto na cadeia")))))))))</f>
        <v/>
      </c>
      <c r="U199" s="16">
        <f>IF($A199="","",IF(OR($M199="",$N199=""),"Não",IF(COUNTIFS($M$2:$M$501,$M199,$N$2:$N$501,"&gt;"&amp;$N199)=0,IF(COUNTIFS($M$2:$M$501,$M199,$N$2:$N$501,$N199)=1,"Sim","Conflito"),"Não")))</f>
        <v/>
      </c>
      <c r="V199" s="16">
        <f>IF($A199="","",IF(OR($M199="",$N199=""),"",IF(COUNTIFS($M$2:$M$501,$M199,$G$2:$G$501,"RETORNO RECEBIDO",$N$2:$N$501,"&lt;="&amp;$N199)&gt;0,"Retorno","Fluxo normal")))</f>
        <v/>
      </c>
      <c r="W199" s="16">
        <f>IF($A199="","",IF($O199&lt;&gt;"OK",$O199,IF($Q199&lt;&gt;"OK",$Q199,IF($P199&lt;&gt;"OK",$P199,IF($R199&lt;&gt;"OK",$R199,IF($S199&lt;&gt;"OK",$S199,IF($T199&lt;&gt;"OK",$T199,IF($U199="Conflito","Conflito de ordem","OK"))))))))</f>
        <v/>
      </c>
      <c r="X199" s="16">
        <f>IF($A199="","",IF($W199="OK","OK","Pendente"))</f>
        <v/>
      </c>
    </row>
    <row r="200">
      <c r="A200" s="14" t="n"/>
      <c r="B200" s="31" t="n"/>
      <c r="C200" s="14" t="n"/>
      <c r="D200" s="14" t="n"/>
      <c r="E200" s="14" t="n"/>
      <c r="F200" s="14" t="n"/>
      <c r="G200" s="14" t="n"/>
      <c r="H200" s="14" t="n"/>
      <c r="I200" s="14" t="n"/>
      <c r="J200" s="14" t="n"/>
      <c r="K200" s="14" t="n"/>
      <c r="L200" s="15" t="n"/>
      <c r="M200" s="16">
        <f>IF(COUNTA($D200:$F200)=0,"",IF(OR($D200="",$E200="",$F200=""),"",$D200&amp;"|"&amp;$E200&amp;"|"&amp;$F200))</f>
        <v/>
      </c>
      <c r="N200" s="32">
        <f>IF(OR($B200="",$C200=""),"",$B200+$C200/100000)</f>
        <v/>
      </c>
      <c r="O200" s="16">
        <f>IF(COUNTA($A200:$L200)=0,"",IF(OR($A200="",$B200="",$C200="",$D200="",$E200="",$F200="",$G200="",$H200="",$I200=""),"Campos obrigatórios ausentes","OK"))</f>
        <v/>
      </c>
      <c r="P200" s="16">
        <f>IF($A200="","",IF($M200="","Identificação incompleta",IF(COUNTIF('Itens rastreáveis'!$E$2:$E$201,$M200)=0,"Identificador não cadastrado",IF(COUNTIF('Itens rastreáveis'!$E$2:$E$201,$M200)&gt;1,"Identificador duplicado no cadastro","OK"))))</f>
        <v/>
      </c>
      <c r="Q200" s="16">
        <f>IF($A200="","",IF(COUNTIF($A$2:$A$501,$A200)=1,"OK","ID do evento duplicado"))</f>
        <v/>
      </c>
      <c r="R200" s="16">
        <f>IF($A200="","",IF(OR($M200="",$N200=""),"Não verificável",IF($G200="RECEBIMENTO",IF(COUNTIFS($M$2:$M$501,$M200,$G$2:$G$501,"RECEBIMENTO")&gt;1,"Recebimento duplicado",IF($K200="","OK","Recebimento com evento anterior")),IF(COUNTIFS($M$2:$M$501,$M200,$G$2:$G$501,"RECEBIMENTO",$N$2:$N$501,"&lt;"&amp;$N200)&gt;0,"OK","Entrada anterior não localizada"))))</f>
        <v/>
      </c>
      <c r="S200" s="16">
        <f>IF($A200="","",IF(IFERROR(VLOOKUP($G200,Listas!$A$2:$C$9,2,FALSE),"Sim")="Sim",IF($J200="","Pedido obrigatório","OK"),"OK"))</f>
        <v/>
      </c>
      <c r="T200" s="16">
        <f>IF($A200="","",IF($G200="RECEBIMENTO",IF($K200="","OK","Revisar evento anterior"),IF($K200="","Evento anterior ausente",IF(COUNTIF($A$2:$A$501,$K200)=0,"Evento anterior inexistente",IF(COUNTIF($A$2:$A$501,$K200)&gt;1,"Evento anterior ambíguo",IF($K200=$A200,"Autorreferência",IF(COUNTIFS($A$2:$A$501,$K200,$M$2:$M$501,$M200)=0,"Anterior de outro identificador",IF(INDEX($N$2:$N$501,MATCH($K200,$A$2:$A$501,0))&gt;=$N200,"Ordem cronológica inválida",IF(INDEX($A$2:$A$501,MATCH($K200,$A$2:$A$501,0))=LOOKUP(2,1/(($M$2:$M$501=$M200)*($N$2:$N$501&lt;$N200)),$A$2:$A$501),"OK","Salto na cadeia")))))))))</f>
        <v/>
      </c>
      <c r="U200" s="16">
        <f>IF($A200="","",IF(OR($M200="",$N200=""),"Não",IF(COUNTIFS($M$2:$M$501,$M200,$N$2:$N$501,"&gt;"&amp;$N200)=0,IF(COUNTIFS($M$2:$M$501,$M200,$N$2:$N$501,$N200)=1,"Sim","Conflito"),"Não")))</f>
        <v/>
      </c>
      <c r="V200" s="16">
        <f>IF($A200="","",IF(OR($M200="",$N200=""),"",IF(COUNTIFS($M$2:$M$501,$M200,$G$2:$G$501,"RETORNO RECEBIDO",$N$2:$N$501,"&lt;="&amp;$N200)&gt;0,"Retorno","Fluxo normal")))</f>
        <v/>
      </c>
      <c r="W200" s="16">
        <f>IF($A200="","",IF($O200&lt;&gt;"OK",$O200,IF($Q200&lt;&gt;"OK",$Q200,IF($P200&lt;&gt;"OK",$P200,IF($R200&lt;&gt;"OK",$R200,IF($S200&lt;&gt;"OK",$S200,IF($T200&lt;&gt;"OK",$T200,IF($U200="Conflito","Conflito de ordem","OK"))))))))</f>
        <v/>
      </c>
      <c r="X200" s="16">
        <f>IF($A200="","",IF($W200="OK","OK","Pendente"))</f>
        <v/>
      </c>
    </row>
    <row r="201">
      <c r="A201" s="14" t="n"/>
      <c r="B201" s="31" t="n"/>
      <c r="C201" s="14" t="n"/>
      <c r="D201" s="14" t="n"/>
      <c r="E201" s="14" t="n"/>
      <c r="F201" s="14" t="n"/>
      <c r="G201" s="14" t="n"/>
      <c r="H201" s="14" t="n"/>
      <c r="I201" s="14" t="n"/>
      <c r="J201" s="14" t="n"/>
      <c r="K201" s="14" t="n"/>
      <c r="L201" s="15" t="n"/>
      <c r="M201" s="16">
        <f>IF(COUNTA($D201:$F201)=0,"",IF(OR($D201="",$E201="",$F201=""),"",$D201&amp;"|"&amp;$E201&amp;"|"&amp;$F201))</f>
        <v/>
      </c>
      <c r="N201" s="32">
        <f>IF(OR($B201="",$C201=""),"",$B201+$C201/100000)</f>
        <v/>
      </c>
      <c r="O201" s="16">
        <f>IF(COUNTA($A201:$L201)=0,"",IF(OR($A201="",$B201="",$C201="",$D201="",$E201="",$F201="",$G201="",$H201="",$I201=""),"Campos obrigatórios ausentes","OK"))</f>
        <v/>
      </c>
      <c r="P201" s="16">
        <f>IF($A201="","",IF($M201="","Identificação incompleta",IF(COUNTIF('Itens rastreáveis'!$E$2:$E$201,$M201)=0,"Identificador não cadastrado",IF(COUNTIF('Itens rastreáveis'!$E$2:$E$201,$M201)&gt;1,"Identificador duplicado no cadastro","OK"))))</f>
        <v/>
      </c>
      <c r="Q201" s="16">
        <f>IF($A201="","",IF(COUNTIF($A$2:$A$501,$A201)=1,"OK","ID do evento duplicado"))</f>
        <v/>
      </c>
      <c r="R201" s="16">
        <f>IF($A201="","",IF(OR($M201="",$N201=""),"Não verificável",IF($G201="RECEBIMENTO",IF(COUNTIFS($M$2:$M$501,$M201,$G$2:$G$501,"RECEBIMENTO")&gt;1,"Recebimento duplicado",IF($K201="","OK","Recebimento com evento anterior")),IF(COUNTIFS($M$2:$M$501,$M201,$G$2:$G$501,"RECEBIMENTO",$N$2:$N$501,"&lt;"&amp;$N201)&gt;0,"OK","Entrada anterior não localizada"))))</f>
        <v/>
      </c>
      <c r="S201" s="16">
        <f>IF($A201="","",IF(IFERROR(VLOOKUP($G201,Listas!$A$2:$C$9,2,FALSE),"Sim")="Sim",IF($J201="","Pedido obrigatório","OK"),"OK"))</f>
        <v/>
      </c>
      <c r="T201" s="16">
        <f>IF($A201="","",IF($G201="RECEBIMENTO",IF($K201="","OK","Revisar evento anterior"),IF($K201="","Evento anterior ausente",IF(COUNTIF($A$2:$A$501,$K201)=0,"Evento anterior inexistente",IF(COUNTIF($A$2:$A$501,$K201)&gt;1,"Evento anterior ambíguo",IF($K201=$A201,"Autorreferência",IF(COUNTIFS($A$2:$A$501,$K201,$M$2:$M$501,$M201)=0,"Anterior de outro identificador",IF(INDEX($N$2:$N$501,MATCH($K201,$A$2:$A$501,0))&gt;=$N201,"Ordem cronológica inválida",IF(INDEX($A$2:$A$501,MATCH($K201,$A$2:$A$501,0))=LOOKUP(2,1/(($M$2:$M$501=$M201)*($N$2:$N$501&lt;$N201)),$A$2:$A$501),"OK","Salto na cadeia")))))))))</f>
        <v/>
      </c>
      <c r="U201" s="16">
        <f>IF($A201="","",IF(OR($M201="",$N201=""),"Não",IF(COUNTIFS($M$2:$M$501,$M201,$N$2:$N$501,"&gt;"&amp;$N201)=0,IF(COUNTIFS($M$2:$M$501,$M201,$N$2:$N$501,$N201)=1,"Sim","Conflito"),"Não")))</f>
        <v/>
      </c>
      <c r="V201" s="16">
        <f>IF($A201="","",IF(OR($M201="",$N201=""),"",IF(COUNTIFS($M$2:$M$501,$M201,$G$2:$G$501,"RETORNO RECEBIDO",$N$2:$N$501,"&lt;="&amp;$N201)&gt;0,"Retorno","Fluxo normal")))</f>
        <v/>
      </c>
      <c r="W201" s="16">
        <f>IF($A201="","",IF($O201&lt;&gt;"OK",$O201,IF($Q201&lt;&gt;"OK",$Q201,IF($P201&lt;&gt;"OK",$P201,IF($R201&lt;&gt;"OK",$R201,IF($S201&lt;&gt;"OK",$S201,IF($T201&lt;&gt;"OK",$T201,IF($U201="Conflito","Conflito de ordem","OK"))))))))</f>
        <v/>
      </c>
      <c r="X201" s="16">
        <f>IF($A201="","",IF($W201="OK","OK","Pendente"))</f>
        <v/>
      </c>
    </row>
    <row r="202">
      <c r="A202" s="14" t="n"/>
      <c r="B202" s="31" t="n"/>
      <c r="C202" s="14" t="n"/>
      <c r="D202" s="14" t="n"/>
      <c r="E202" s="14" t="n"/>
      <c r="F202" s="14" t="n"/>
      <c r="G202" s="14" t="n"/>
      <c r="H202" s="14" t="n"/>
      <c r="I202" s="14" t="n"/>
      <c r="J202" s="14" t="n"/>
      <c r="K202" s="14" t="n"/>
      <c r="L202" s="15" t="n"/>
      <c r="M202" s="16">
        <f>IF(COUNTA($D202:$F202)=0,"",IF(OR($D202="",$E202="",$F202=""),"",$D202&amp;"|"&amp;$E202&amp;"|"&amp;$F202))</f>
        <v/>
      </c>
      <c r="N202" s="32">
        <f>IF(OR($B202="",$C202=""),"",$B202+$C202/100000)</f>
        <v/>
      </c>
      <c r="O202" s="16">
        <f>IF(COUNTA($A202:$L202)=0,"",IF(OR($A202="",$B202="",$C202="",$D202="",$E202="",$F202="",$G202="",$H202="",$I202=""),"Campos obrigatórios ausentes","OK"))</f>
        <v/>
      </c>
      <c r="P202" s="16">
        <f>IF($A202="","",IF($M202="","Identificação incompleta",IF(COUNTIF('Itens rastreáveis'!$E$2:$E$201,$M202)=0,"Identificador não cadastrado",IF(COUNTIF('Itens rastreáveis'!$E$2:$E$201,$M202)&gt;1,"Identificador duplicado no cadastro","OK"))))</f>
        <v/>
      </c>
      <c r="Q202" s="16">
        <f>IF($A202="","",IF(COUNTIF($A$2:$A$501,$A202)=1,"OK","ID do evento duplicado"))</f>
        <v/>
      </c>
      <c r="R202" s="16">
        <f>IF($A202="","",IF(OR($M202="",$N202=""),"Não verificável",IF($G202="RECEBIMENTO",IF(COUNTIFS($M$2:$M$501,$M202,$G$2:$G$501,"RECEBIMENTO")&gt;1,"Recebimento duplicado",IF($K202="","OK","Recebimento com evento anterior")),IF(COUNTIFS($M$2:$M$501,$M202,$G$2:$G$501,"RECEBIMENTO",$N$2:$N$501,"&lt;"&amp;$N202)&gt;0,"OK","Entrada anterior não localizada"))))</f>
        <v/>
      </c>
      <c r="S202" s="16">
        <f>IF($A202="","",IF(IFERROR(VLOOKUP($G202,Listas!$A$2:$C$9,2,FALSE),"Sim")="Sim",IF($J202="","Pedido obrigatório","OK"),"OK"))</f>
        <v/>
      </c>
      <c r="T202" s="16">
        <f>IF($A202="","",IF($G202="RECEBIMENTO",IF($K202="","OK","Revisar evento anterior"),IF($K202="","Evento anterior ausente",IF(COUNTIF($A$2:$A$501,$K202)=0,"Evento anterior inexistente",IF(COUNTIF($A$2:$A$501,$K202)&gt;1,"Evento anterior ambíguo",IF($K202=$A202,"Autorreferência",IF(COUNTIFS($A$2:$A$501,$K202,$M$2:$M$501,$M202)=0,"Anterior de outro identificador",IF(INDEX($N$2:$N$501,MATCH($K202,$A$2:$A$501,0))&gt;=$N202,"Ordem cronológica inválida",IF(INDEX($A$2:$A$501,MATCH($K202,$A$2:$A$501,0))=LOOKUP(2,1/(($M$2:$M$501=$M202)*($N$2:$N$501&lt;$N202)),$A$2:$A$501),"OK","Salto na cadeia")))))))))</f>
        <v/>
      </c>
      <c r="U202" s="16">
        <f>IF($A202="","",IF(OR($M202="",$N202=""),"Não",IF(COUNTIFS($M$2:$M$501,$M202,$N$2:$N$501,"&gt;"&amp;$N202)=0,IF(COUNTIFS($M$2:$M$501,$M202,$N$2:$N$501,$N202)=1,"Sim","Conflito"),"Não")))</f>
        <v/>
      </c>
      <c r="V202" s="16">
        <f>IF($A202="","",IF(OR($M202="",$N202=""),"",IF(COUNTIFS($M$2:$M$501,$M202,$G$2:$G$501,"RETORNO RECEBIDO",$N$2:$N$501,"&lt;="&amp;$N202)&gt;0,"Retorno","Fluxo normal")))</f>
        <v/>
      </c>
      <c r="W202" s="16">
        <f>IF($A202="","",IF($O202&lt;&gt;"OK",$O202,IF($Q202&lt;&gt;"OK",$Q202,IF($P202&lt;&gt;"OK",$P202,IF($R202&lt;&gt;"OK",$R202,IF($S202&lt;&gt;"OK",$S202,IF($T202&lt;&gt;"OK",$T202,IF($U202="Conflito","Conflito de ordem","OK"))))))))</f>
        <v/>
      </c>
      <c r="X202" s="16">
        <f>IF($A202="","",IF($W202="OK","OK","Pendente"))</f>
        <v/>
      </c>
    </row>
    <row r="203">
      <c r="A203" s="14" t="n"/>
      <c r="B203" s="31" t="n"/>
      <c r="C203" s="14" t="n"/>
      <c r="D203" s="14" t="n"/>
      <c r="E203" s="14" t="n"/>
      <c r="F203" s="14" t="n"/>
      <c r="G203" s="14" t="n"/>
      <c r="H203" s="14" t="n"/>
      <c r="I203" s="14" t="n"/>
      <c r="J203" s="14" t="n"/>
      <c r="K203" s="14" t="n"/>
      <c r="L203" s="15" t="n"/>
      <c r="M203" s="16">
        <f>IF(COUNTA($D203:$F203)=0,"",IF(OR($D203="",$E203="",$F203=""),"",$D203&amp;"|"&amp;$E203&amp;"|"&amp;$F203))</f>
        <v/>
      </c>
      <c r="N203" s="32">
        <f>IF(OR($B203="",$C203=""),"",$B203+$C203/100000)</f>
        <v/>
      </c>
      <c r="O203" s="16">
        <f>IF(COUNTA($A203:$L203)=0,"",IF(OR($A203="",$B203="",$C203="",$D203="",$E203="",$F203="",$G203="",$H203="",$I203=""),"Campos obrigatórios ausentes","OK"))</f>
        <v/>
      </c>
      <c r="P203" s="16">
        <f>IF($A203="","",IF($M203="","Identificação incompleta",IF(COUNTIF('Itens rastreáveis'!$E$2:$E$201,$M203)=0,"Identificador não cadastrado",IF(COUNTIF('Itens rastreáveis'!$E$2:$E$201,$M203)&gt;1,"Identificador duplicado no cadastro","OK"))))</f>
        <v/>
      </c>
      <c r="Q203" s="16">
        <f>IF($A203="","",IF(COUNTIF($A$2:$A$501,$A203)=1,"OK","ID do evento duplicado"))</f>
        <v/>
      </c>
      <c r="R203" s="16">
        <f>IF($A203="","",IF(OR($M203="",$N203=""),"Não verificável",IF($G203="RECEBIMENTO",IF(COUNTIFS($M$2:$M$501,$M203,$G$2:$G$501,"RECEBIMENTO")&gt;1,"Recebimento duplicado",IF($K203="","OK","Recebimento com evento anterior")),IF(COUNTIFS($M$2:$M$501,$M203,$G$2:$G$501,"RECEBIMENTO",$N$2:$N$501,"&lt;"&amp;$N203)&gt;0,"OK","Entrada anterior não localizada"))))</f>
        <v/>
      </c>
      <c r="S203" s="16">
        <f>IF($A203="","",IF(IFERROR(VLOOKUP($G203,Listas!$A$2:$C$9,2,FALSE),"Sim")="Sim",IF($J203="","Pedido obrigatório","OK"),"OK"))</f>
        <v/>
      </c>
      <c r="T203" s="16">
        <f>IF($A203="","",IF($G203="RECEBIMENTO",IF($K203="","OK","Revisar evento anterior"),IF($K203="","Evento anterior ausente",IF(COUNTIF($A$2:$A$501,$K203)=0,"Evento anterior inexistente",IF(COUNTIF($A$2:$A$501,$K203)&gt;1,"Evento anterior ambíguo",IF($K203=$A203,"Autorreferência",IF(COUNTIFS($A$2:$A$501,$K203,$M$2:$M$501,$M203)=0,"Anterior de outro identificador",IF(INDEX($N$2:$N$501,MATCH($K203,$A$2:$A$501,0))&gt;=$N203,"Ordem cronológica inválida",IF(INDEX($A$2:$A$501,MATCH($K203,$A$2:$A$501,0))=LOOKUP(2,1/(($M$2:$M$501=$M203)*($N$2:$N$501&lt;$N203)),$A$2:$A$501),"OK","Salto na cadeia")))))))))</f>
        <v/>
      </c>
      <c r="U203" s="16">
        <f>IF($A203="","",IF(OR($M203="",$N203=""),"Não",IF(COUNTIFS($M$2:$M$501,$M203,$N$2:$N$501,"&gt;"&amp;$N203)=0,IF(COUNTIFS($M$2:$M$501,$M203,$N$2:$N$501,$N203)=1,"Sim","Conflito"),"Não")))</f>
        <v/>
      </c>
      <c r="V203" s="16">
        <f>IF($A203="","",IF(OR($M203="",$N203=""),"",IF(COUNTIFS($M$2:$M$501,$M203,$G$2:$G$501,"RETORNO RECEBIDO",$N$2:$N$501,"&lt;="&amp;$N203)&gt;0,"Retorno","Fluxo normal")))</f>
        <v/>
      </c>
      <c r="W203" s="16">
        <f>IF($A203="","",IF($O203&lt;&gt;"OK",$O203,IF($Q203&lt;&gt;"OK",$Q203,IF($P203&lt;&gt;"OK",$P203,IF($R203&lt;&gt;"OK",$R203,IF($S203&lt;&gt;"OK",$S203,IF($T203&lt;&gt;"OK",$T203,IF($U203="Conflito","Conflito de ordem","OK"))))))))</f>
        <v/>
      </c>
      <c r="X203" s="16">
        <f>IF($A203="","",IF($W203="OK","OK","Pendente"))</f>
        <v/>
      </c>
    </row>
    <row r="204">
      <c r="A204" s="14" t="n"/>
      <c r="B204" s="31" t="n"/>
      <c r="C204" s="14" t="n"/>
      <c r="D204" s="14" t="n"/>
      <c r="E204" s="14" t="n"/>
      <c r="F204" s="14" t="n"/>
      <c r="G204" s="14" t="n"/>
      <c r="H204" s="14" t="n"/>
      <c r="I204" s="14" t="n"/>
      <c r="J204" s="14" t="n"/>
      <c r="K204" s="14" t="n"/>
      <c r="L204" s="15" t="n"/>
      <c r="M204" s="16">
        <f>IF(COUNTA($D204:$F204)=0,"",IF(OR($D204="",$E204="",$F204=""),"",$D204&amp;"|"&amp;$E204&amp;"|"&amp;$F204))</f>
        <v/>
      </c>
      <c r="N204" s="32">
        <f>IF(OR($B204="",$C204=""),"",$B204+$C204/100000)</f>
        <v/>
      </c>
      <c r="O204" s="16">
        <f>IF(COUNTA($A204:$L204)=0,"",IF(OR($A204="",$B204="",$C204="",$D204="",$E204="",$F204="",$G204="",$H204="",$I204=""),"Campos obrigatórios ausentes","OK"))</f>
        <v/>
      </c>
      <c r="P204" s="16">
        <f>IF($A204="","",IF($M204="","Identificação incompleta",IF(COUNTIF('Itens rastreáveis'!$E$2:$E$201,$M204)=0,"Identificador não cadastrado",IF(COUNTIF('Itens rastreáveis'!$E$2:$E$201,$M204)&gt;1,"Identificador duplicado no cadastro","OK"))))</f>
        <v/>
      </c>
      <c r="Q204" s="16">
        <f>IF($A204="","",IF(COUNTIF($A$2:$A$501,$A204)=1,"OK","ID do evento duplicado"))</f>
        <v/>
      </c>
      <c r="R204" s="16">
        <f>IF($A204="","",IF(OR($M204="",$N204=""),"Não verificável",IF($G204="RECEBIMENTO",IF(COUNTIFS($M$2:$M$501,$M204,$G$2:$G$501,"RECEBIMENTO")&gt;1,"Recebimento duplicado",IF($K204="","OK","Recebimento com evento anterior")),IF(COUNTIFS($M$2:$M$501,$M204,$G$2:$G$501,"RECEBIMENTO",$N$2:$N$501,"&lt;"&amp;$N204)&gt;0,"OK","Entrada anterior não localizada"))))</f>
        <v/>
      </c>
      <c r="S204" s="16">
        <f>IF($A204="","",IF(IFERROR(VLOOKUP($G204,Listas!$A$2:$C$9,2,FALSE),"Sim")="Sim",IF($J204="","Pedido obrigatório","OK"),"OK"))</f>
        <v/>
      </c>
      <c r="T204" s="16">
        <f>IF($A204="","",IF($G204="RECEBIMENTO",IF($K204="","OK","Revisar evento anterior"),IF($K204="","Evento anterior ausente",IF(COUNTIF($A$2:$A$501,$K204)=0,"Evento anterior inexistente",IF(COUNTIF($A$2:$A$501,$K204)&gt;1,"Evento anterior ambíguo",IF($K204=$A204,"Autorreferência",IF(COUNTIFS($A$2:$A$501,$K204,$M$2:$M$501,$M204)=0,"Anterior de outro identificador",IF(INDEX($N$2:$N$501,MATCH($K204,$A$2:$A$501,0))&gt;=$N204,"Ordem cronológica inválida",IF(INDEX($A$2:$A$501,MATCH($K204,$A$2:$A$501,0))=LOOKUP(2,1/(($M$2:$M$501=$M204)*($N$2:$N$501&lt;$N204)),$A$2:$A$501),"OK","Salto na cadeia")))))))))</f>
        <v/>
      </c>
      <c r="U204" s="16">
        <f>IF($A204="","",IF(OR($M204="",$N204=""),"Não",IF(COUNTIFS($M$2:$M$501,$M204,$N$2:$N$501,"&gt;"&amp;$N204)=0,IF(COUNTIFS($M$2:$M$501,$M204,$N$2:$N$501,$N204)=1,"Sim","Conflito"),"Não")))</f>
        <v/>
      </c>
      <c r="V204" s="16">
        <f>IF($A204="","",IF(OR($M204="",$N204=""),"",IF(COUNTIFS($M$2:$M$501,$M204,$G$2:$G$501,"RETORNO RECEBIDO",$N$2:$N$501,"&lt;="&amp;$N204)&gt;0,"Retorno","Fluxo normal")))</f>
        <v/>
      </c>
      <c r="W204" s="16">
        <f>IF($A204="","",IF($O204&lt;&gt;"OK",$O204,IF($Q204&lt;&gt;"OK",$Q204,IF($P204&lt;&gt;"OK",$P204,IF($R204&lt;&gt;"OK",$R204,IF($S204&lt;&gt;"OK",$S204,IF($T204&lt;&gt;"OK",$T204,IF($U204="Conflito","Conflito de ordem","OK"))))))))</f>
        <v/>
      </c>
      <c r="X204" s="16">
        <f>IF($A204="","",IF($W204="OK","OK","Pendente"))</f>
        <v/>
      </c>
    </row>
    <row r="205">
      <c r="A205" s="14" t="n"/>
      <c r="B205" s="31" t="n"/>
      <c r="C205" s="14" t="n"/>
      <c r="D205" s="14" t="n"/>
      <c r="E205" s="14" t="n"/>
      <c r="F205" s="14" t="n"/>
      <c r="G205" s="14" t="n"/>
      <c r="H205" s="14" t="n"/>
      <c r="I205" s="14" t="n"/>
      <c r="J205" s="14" t="n"/>
      <c r="K205" s="14" t="n"/>
      <c r="L205" s="15" t="n"/>
      <c r="M205" s="16">
        <f>IF(COUNTA($D205:$F205)=0,"",IF(OR($D205="",$E205="",$F205=""),"",$D205&amp;"|"&amp;$E205&amp;"|"&amp;$F205))</f>
        <v/>
      </c>
      <c r="N205" s="32">
        <f>IF(OR($B205="",$C205=""),"",$B205+$C205/100000)</f>
        <v/>
      </c>
      <c r="O205" s="16">
        <f>IF(COUNTA($A205:$L205)=0,"",IF(OR($A205="",$B205="",$C205="",$D205="",$E205="",$F205="",$G205="",$H205="",$I205=""),"Campos obrigatórios ausentes","OK"))</f>
        <v/>
      </c>
      <c r="P205" s="16">
        <f>IF($A205="","",IF($M205="","Identificação incompleta",IF(COUNTIF('Itens rastreáveis'!$E$2:$E$201,$M205)=0,"Identificador não cadastrado",IF(COUNTIF('Itens rastreáveis'!$E$2:$E$201,$M205)&gt;1,"Identificador duplicado no cadastro","OK"))))</f>
        <v/>
      </c>
      <c r="Q205" s="16">
        <f>IF($A205="","",IF(COUNTIF($A$2:$A$501,$A205)=1,"OK","ID do evento duplicado"))</f>
        <v/>
      </c>
      <c r="R205" s="16">
        <f>IF($A205="","",IF(OR($M205="",$N205=""),"Não verificável",IF($G205="RECEBIMENTO",IF(COUNTIFS($M$2:$M$501,$M205,$G$2:$G$501,"RECEBIMENTO")&gt;1,"Recebimento duplicado",IF($K205="","OK","Recebimento com evento anterior")),IF(COUNTIFS($M$2:$M$501,$M205,$G$2:$G$501,"RECEBIMENTO",$N$2:$N$501,"&lt;"&amp;$N205)&gt;0,"OK","Entrada anterior não localizada"))))</f>
        <v/>
      </c>
      <c r="S205" s="16">
        <f>IF($A205="","",IF(IFERROR(VLOOKUP($G205,Listas!$A$2:$C$9,2,FALSE),"Sim")="Sim",IF($J205="","Pedido obrigatório","OK"),"OK"))</f>
        <v/>
      </c>
      <c r="T205" s="16">
        <f>IF($A205="","",IF($G205="RECEBIMENTO",IF($K205="","OK","Revisar evento anterior"),IF($K205="","Evento anterior ausente",IF(COUNTIF($A$2:$A$501,$K205)=0,"Evento anterior inexistente",IF(COUNTIF($A$2:$A$501,$K205)&gt;1,"Evento anterior ambíguo",IF($K205=$A205,"Autorreferência",IF(COUNTIFS($A$2:$A$501,$K205,$M$2:$M$501,$M205)=0,"Anterior de outro identificador",IF(INDEX($N$2:$N$501,MATCH($K205,$A$2:$A$501,0))&gt;=$N205,"Ordem cronológica inválida",IF(INDEX($A$2:$A$501,MATCH($K205,$A$2:$A$501,0))=LOOKUP(2,1/(($M$2:$M$501=$M205)*($N$2:$N$501&lt;$N205)),$A$2:$A$501),"OK","Salto na cadeia")))))))))</f>
        <v/>
      </c>
      <c r="U205" s="16">
        <f>IF($A205="","",IF(OR($M205="",$N205=""),"Não",IF(COUNTIFS($M$2:$M$501,$M205,$N$2:$N$501,"&gt;"&amp;$N205)=0,IF(COUNTIFS($M$2:$M$501,$M205,$N$2:$N$501,$N205)=1,"Sim","Conflito"),"Não")))</f>
        <v/>
      </c>
      <c r="V205" s="16">
        <f>IF($A205="","",IF(OR($M205="",$N205=""),"",IF(COUNTIFS($M$2:$M$501,$M205,$G$2:$G$501,"RETORNO RECEBIDO",$N$2:$N$501,"&lt;="&amp;$N205)&gt;0,"Retorno","Fluxo normal")))</f>
        <v/>
      </c>
      <c r="W205" s="16">
        <f>IF($A205="","",IF($O205&lt;&gt;"OK",$O205,IF($Q205&lt;&gt;"OK",$Q205,IF($P205&lt;&gt;"OK",$P205,IF($R205&lt;&gt;"OK",$R205,IF($S205&lt;&gt;"OK",$S205,IF($T205&lt;&gt;"OK",$T205,IF($U205="Conflito","Conflito de ordem","OK"))))))))</f>
        <v/>
      </c>
      <c r="X205" s="16">
        <f>IF($A205="","",IF($W205="OK","OK","Pendente"))</f>
        <v/>
      </c>
    </row>
    <row r="206">
      <c r="A206" s="14" t="n"/>
      <c r="B206" s="31" t="n"/>
      <c r="C206" s="14" t="n"/>
      <c r="D206" s="14" t="n"/>
      <c r="E206" s="14" t="n"/>
      <c r="F206" s="14" t="n"/>
      <c r="G206" s="14" t="n"/>
      <c r="H206" s="14" t="n"/>
      <c r="I206" s="14" t="n"/>
      <c r="J206" s="14" t="n"/>
      <c r="K206" s="14" t="n"/>
      <c r="L206" s="15" t="n"/>
      <c r="M206" s="16">
        <f>IF(COUNTA($D206:$F206)=0,"",IF(OR($D206="",$E206="",$F206=""),"",$D206&amp;"|"&amp;$E206&amp;"|"&amp;$F206))</f>
        <v/>
      </c>
      <c r="N206" s="32">
        <f>IF(OR($B206="",$C206=""),"",$B206+$C206/100000)</f>
        <v/>
      </c>
      <c r="O206" s="16">
        <f>IF(COUNTA($A206:$L206)=0,"",IF(OR($A206="",$B206="",$C206="",$D206="",$E206="",$F206="",$G206="",$H206="",$I206=""),"Campos obrigatórios ausentes","OK"))</f>
        <v/>
      </c>
      <c r="P206" s="16">
        <f>IF($A206="","",IF($M206="","Identificação incompleta",IF(COUNTIF('Itens rastreáveis'!$E$2:$E$201,$M206)=0,"Identificador não cadastrado",IF(COUNTIF('Itens rastreáveis'!$E$2:$E$201,$M206)&gt;1,"Identificador duplicado no cadastro","OK"))))</f>
        <v/>
      </c>
      <c r="Q206" s="16">
        <f>IF($A206="","",IF(COUNTIF($A$2:$A$501,$A206)=1,"OK","ID do evento duplicado"))</f>
        <v/>
      </c>
      <c r="R206" s="16">
        <f>IF($A206="","",IF(OR($M206="",$N206=""),"Não verificável",IF($G206="RECEBIMENTO",IF(COUNTIFS($M$2:$M$501,$M206,$G$2:$G$501,"RECEBIMENTO")&gt;1,"Recebimento duplicado",IF($K206="","OK","Recebimento com evento anterior")),IF(COUNTIFS($M$2:$M$501,$M206,$G$2:$G$501,"RECEBIMENTO",$N$2:$N$501,"&lt;"&amp;$N206)&gt;0,"OK","Entrada anterior não localizada"))))</f>
        <v/>
      </c>
      <c r="S206" s="16">
        <f>IF($A206="","",IF(IFERROR(VLOOKUP($G206,Listas!$A$2:$C$9,2,FALSE),"Sim")="Sim",IF($J206="","Pedido obrigatório","OK"),"OK"))</f>
        <v/>
      </c>
      <c r="T206" s="16">
        <f>IF($A206="","",IF($G206="RECEBIMENTO",IF($K206="","OK","Revisar evento anterior"),IF($K206="","Evento anterior ausente",IF(COUNTIF($A$2:$A$501,$K206)=0,"Evento anterior inexistente",IF(COUNTIF($A$2:$A$501,$K206)&gt;1,"Evento anterior ambíguo",IF($K206=$A206,"Autorreferência",IF(COUNTIFS($A$2:$A$501,$K206,$M$2:$M$501,$M206)=0,"Anterior de outro identificador",IF(INDEX($N$2:$N$501,MATCH($K206,$A$2:$A$501,0))&gt;=$N206,"Ordem cronológica inválida",IF(INDEX($A$2:$A$501,MATCH($K206,$A$2:$A$501,0))=LOOKUP(2,1/(($M$2:$M$501=$M206)*($N$2:$N$501&lt;$N206)),$A$2:$A$501),"OK","Salto na cadeia")))))))))</f>
        <v/>
      </c>
      <c r="U206" s="16">
        <f>IF($A206="","",IF(OR($M206="",$N206=""),"Não",IF(COUNTIFS($M$2:$M$501,$M206,$N$2:$N$501,"&gt;"&amp;$N206)=0,IF(COUNTIFS($M$2:$M$501,$M206,$N$2:$N$501,$N206)=1,"Sim","Conflito"),"Não")))</f>
        <v/>
      </c>
      <c r="V206" s="16">
        <f>IF($A206="","",IF(OR($M206="",$N206=""),"",IF(COUNTIFS($M$2:$M$501,$M206,$G$2:$G$501,"RETORNO RECEBIDO",$N$2:$N$501,"&lt;="&amp;$N206)&gt;0,"Retorno","Fluxo normal")))</f>
        <v/>
      </c>
      <c r="W206" s="16">
        <f>IF($A206="","",IF($O206&lt;&gt;"OK",$O206,IF($Q206&lt;&gt;"OK",$Q206,IF($P206&lt;&gt;"OK",$P206,IF($R206&lt;&gt;"OK",$R206,IF($S206&lt;&gt;"OK",$S206,IF($T206&lt;&gt;"OK",$T206,IF($U206="Conflito","Conflito de ordem","OK"))))))))</f>
        <v/>
      </c>
      <c r="X206" s="16">
        <f>IF($A206="","",IF($W206="OK","OK","Pendente"))</f>
        <v/>
      </c>
    </row>
    <row r="207">
      <c r="A207" s="14" t="n"/>
      <c r="B207" s="31" t="n"/>
      <c r="C207" s="14" t="n"/>
      <c r="D207" s="14" t="n"/>
      <c r="E207" s="14" t="n"/>
      <c r="F207" s="14" t="n"/>
      <c r="G207" s="14" t="n"/>
      <c r="H207" s="14" t="n"/>
      <c r="I207" s="14" t="n"/>
      <c r="J207" s="14" t="n"/>
      <c r="K207" s="14" t="n"/>
      <c r="L207" s="15" t="n"/>
      <c r="M207" s="16">
        <f>IF(COUNTA($D207:$F207)=0,"",IF(OR($D207="",$E207="",$F207=""),"",$D207&amp;"|"&amp;$E207&amp;"|"&amp;$F207))</f>
        <v/>
      </c>
      <c r="N207" s="32">
        <f>IF(OR($B207="",$C207=""),"",$B207+$C207/100000)</f>
        <v/>
      </c>
      <c r="O207" s="16">
        <f>IF(COUNTA($A207:$L207)=0,"",IF(OR($A207="",$B207="",$C207="",$D207="",$E207="",$F207="",$G207="",$H207="",$I207=""),"Campos obrigatórios ausentes","OK"))</f>
        <v/>
      </c>
      <c r="P207" s="16">
        <f>IF($A207="","",IF($M207="","Identificação incompleta",IF(COUNTIF('Itens rastreáveis'!$E$2:$E$201,$M207)=0,"Identificador não cadastrado",IF(COUNTIF('Itens rastreáveis'!$E$2:$E$201,$M207)&gt;1,"Identificador duplicado no cadastro","OK"))))</f>
        <v/>
      </c>
      <c r="Q207" s="16">
        <f>IF($A207="","",IF(COUNTIF($A$2:$A$501,$A207)=1,"OK","ID do evento duplicado"))</f>
        <v/>
      </c>
      <c r="R207" s="16">
        <f>IF($A207="","",IF(OR($M207="",$N207=""),"Não verificável",IF($G207="RECEBIMENTO",IF(COUNTIFS($M$2:$M$501,$M207,$G$2:$G$501,"RECEBIMENTO")&gt;1,"Recebimento duplicado",IF($K207="","OK","Recebimento com evento anterior")),IF(COUNTIFS($M$2:$M$501,$M207,$G$2:$G$501,"RECEBIMENTO",$N$2:$N$501,"&lt;"&amp;$N207)&gt;0,"OK","Entrada anterior não localizada"))))</f>
        <v/>
      </c>
      <c r="S207" s="16">
        <f>IF($A207="","",IF(IFERROR(VLOOKUP($G207,Listas!$A$2:$C$9,2,FALSE),"Sim")="Sim",IF($J207="","Pedido obrigatório","OK"),"OK"))</f>
        <v/>
      </c>
      <c r="T207" s="16">
        <f>IF($A207="","",IF($G207="RECEBIMENTO",IF($K207="","OK","Revisar evento anterior"),IF($K207="","Evento anterior ausente",IF(COUNTIF($A$2:$A$501,$K207)=0,"Evento anterior inexistente",IF(COUNTIF($A$2:$A$501,$K207)&gt;1,"Evento anterior ambíguo",IF($K207=$A207,"Autorreferência",IF(COUNTIFS($A$2:$A$501,$K207,$M$2:$M$501,$M207)=0,"Anterior de outro identificador",IF(INDEX($N$2:$N$501,MATCH($K207,$A$2:$A$501,0))&gt;=$N207,"Ordem cronológica inválida",IF(INDEX($A$2:$A$501,MATCH($K207,$A$2:$A$501,0))=LOOKUP(2,1/(($M$2:$M$501=$M207)*($N$2:$N$501&lt;$N207)),$A$2:$A$501),"OK","Salto na cadeia")))))))))</f>
        <v/>
      </c>
      <c r="U207" s="16">
        <f>IF($A207="","",IF(OR($M207="",$N207=""),"Não",IF(COUNTIFS($M$2:$M$501,$M207,$N$2:$N$501,"&gt;"&amp;$N207)=0,IF(COUNTIFS($M$2:$M$501,$M207,$N$2:$N$501,$N207)=1,"Sim","Conflito"),"Não")))</f>
        <v/>
      </c>
      <c r="V207" s="16">
        <f>IF($A207="","",IF(OR($M207="",$N207=""),"",IF(COUNTIFS($M$2:$M$501,$M207,$G$2:$G$501,"RETORNO RECEBIDO",$N$2:$N$501,"&lt;="&amp;$N207)&gt;0,"Retorno","Fluxo normal")))</f>
        <v/>
      </c>
      <c r="W207" s="16">
        <f>IF($A207="","",IF($O207&lt;&gt;"OK",$O207,IF($Q207&lt;&gt;"OK",$Q207,IF($P207&lt;&gt;"OK",$P207,IF($R207&lt;&gt;"OK",$R207,IF($S207&lt;&gt;"OK",$S207,IF($T207&lt;&gt;"OK",$T207,IF($U207="Conflito","Conflito de ordem","OK"))))))))</f>
        <v/>
      </c>
      <c r="X207" s="16">
        <f>IF($A207="","",IF($W207="OK","OK","Pendente"))</f>
        <v/>
      </c>
    </row>
    <row r="208">
      <c r="A208" s="14" t="n"/>
      <c r="B208" s="31" t="n"/>
      <c r="C208" s="14" t="n"/>
      <c r="D208" s="14" t="n"/>
      <c r="E208" s="14" t="n"/>
      <c r="F208" s="14" t="n"/>
      <c r="G208" s="14" t="n"/>
      <c r="H208" s="14" t="n"/>
      <c r="I208" s="14" t="n"/>
      <c r="J208" s="14" t="n"/>
      <c r="K208" s="14" t="n"/>
      <c r="L208" s="15" t="n"/>
      <c r="M208" s="16">
        <f>IF(COUNTA($D208:$F208)=0,"",IF(OR($D208="",$E208="",$F208=""),"",$D208&amp;"|"&amp;$E208&amp;"|"&amp;$F208))</f>
        <v/>
      </c>
      <c r="N208" s="32">
        <f>IF(OR($B208="",$C208=""),"",$B208+$C208/100000)</f>
        <v/>
      </c>
      <c r="O208" s="16">
        <f>IF(COUNTA($A208:$L208)=0,"",IF(OR($A208="",$B208="",$C208="",$D208="",$E208="",$F208="",$G208="",$H208="",$I208=""),"Campos obrigatórios ausentes","OK"))</f>
        <v/>
      </c>
      <c r="P208" s="16">
        <f>IF($A208="","",IF($M208="","Identificação incompleta",IF(COUNTIF('Itens rastreáveis'!$E$2:$E$201,$M208)=0,"Identificador não cadastrado",IF(COUNTIF('Itens rastreáveis'!$E$2:$E$201,$M208)&gt;1,"Identificador duplicado no cadastro","OK"))))</f>
        <v/>
      </c>
      <c r="Q208" s="16">
        <f>IF($A208="","",IF(COUNTIF($A$2:$A$501,$A208)=1,"OK","ID do evento duplicado"))</f>
        <v/>
      </c>
      <c r="R208" s="16">
        <f>IF($A208="","",IF(OR($M208="",$N208=""),"Não verificável",IF($G208="RECEBIMENTO",IF(COUNTIFS($M$2:$M$501,$M208,$G$2:$G$501,"RECEBIMENTO")&gt;1,"Recebimento duplicado",IF($K208="","OK","Recebimento com evento anterior")),IF(COUNTIFS($M$2:$M$501,$M208,$G$2:$G$501,"RECEBIMENTO",$N$2:$N$501,"&lt;"&amp;$N208)&gt;0,"OK","Entrada anterior não localizada"))))</f>
        <v/>
      </c>
      <c r="S208" s="16">
        <f>IF($A208="","",IF(IFERROR(VLOOKUP($G208,Listas!$A$2:$C$9,2,FALSE),"Sim")="Sim",IF($J208="","Pedido obrigatório","OK"),"OK"))</f>
        <v/>
      </c>
      <c r="T208" s="16">
        <f>IF($A208="","",IF($G208="RECEBIMENTO",IF($K208="","OK","Revisar evento anterior"),IF($K208="","Evento anterior ausente",IF(COUNTIF($A$2:$A$501,$K208)=0,"Evento anterior inexistente",IF(COUNTIF($A$2:$A$501,$K208)&gt;1,"Evento anterior ambíguo",IF($K208=$A208,"Autorreferência",IF(COUNTIFS($A$2:$A$501,$K208,$M$2:$M$501,$M208)=0,"Anterior de outro identificador",IF(INDEX($N$2:$N$501,MATCH($K208,$A$2:$A$501,0))&gt;=$N208,"Ordem cronológica inválida",IF(INDEX($A$2:$A$501,MATCH($K208,$A$2:$A$501,0))=LOOKUP(2,1/(($M$2:$M$501=$M208)*($N$2:$N$501&lt;$N208)),$A$2:$A$501),"OK","Salto na cadeia")))))))))</f>
        <v/>
      </c>
      <c r="U208" s="16">
        <f>IF($A208="","",IF(OR($M208="",$N208=""),"Não",IF(COUNTIFS($M$2:$M$501,$M208,$N$2:$N$501,"&gt;"&amp;$N208)=0,IF(COUNTIFS($M$2:$M$501,$M208,$N$2:$N$501,$N208)=1,"Sim","Conflito"),"Não")))</f>
        <v/>
      </c>
      <c r="V208" s="16">
        <f>IF($A208="","",IF(OR($M208="",$N208=""),"",IF(COUNTIFS($M$2:$M$501,$M208,$G$2:$G$501,"RETORNO RECEBIDO",$N$2:$N$501,"&lt;="&amp;$N208)&gt;0,"Retorno","Fluxo normal")))</f>
        <v/>
      </c>
      <c r="W208" s="16">
        <f>IF($A208="","",IF($O208&lt;&gt;"OK",$O208,IF($Q208&lt;&gt;"OK",$Q208,IF($P208&lt;&gt;"OK",$P208,IF($R208&lt;&gt;"OK",$R208,IF($S208&lt;&gt;"OK",$S208,IF($T208&lt;&gt;"OK",$T208,IF($U208="Conflito","Conflito de ordem","OK"))))))))</f>
        <v/>
      </c>
      <c r="X208" s="16">
        <f>IF($A208="","",IF($W208="OK","OK","Pendente"))</f>
        <v/>
      </c>
    </row>
    <row r="209">
      <c r="A209" s="14" t="n"/>
      <c r="B209" s="31" t="n"/>
      <c r="C209" s="14" t="n"/>
      <c r="D209" s="14" t="n"/>
      <c r="E209" s="14" t="n"/>
      <c r="F209" s="14" t="n"/>
      <c r="G209" s="14" t="n"/>
      <c r="H209" s="14" t="n"/>
      <c r="I209" s="14" t="n"/>
      <c r="J209" s="14" t="n"/>
      <c r="K209" s="14" t="n"/>
      <c r="L209" s="15" t="n"/>
      <c r="M209" s="16">
        <f>IF(COUNTA($D209:$F209)=0,"",IF(OR($D209="",$E209="",$F209=""),"",$D209&amp;"|"&amp;$E209&amp;"|"&amp;$F209))</f>
        <v/>
      </c>
      <c r="N209" s="32">
        <f>IF(OR($B209="",$C209=""),"",$B209+$C209/100000)</f>
        <v/>
      </c>
      <c r="O209" s="16">
        <f>IF(COUNTA($A209:$L209)=0,"",IF(OR($A209="",$B209="",$C209="",$D209="",$E209="",$F209="",$G209="",$H209="",$I209=""),"Campos obrigatórios ausentes","OK"))</f>
        <v/>
      </c>
      <c r="P209" s="16">
        <f>IF($A209="","",IF($M209="","Identificação incompleta",IF(COUNTIF('Itens rastreáveis'!$E$2:$E$201,$M209)=0,"Identificador não cadastrado",IF(COUNTIF('Itens rastreáveis'!$E$2:$E$201,$M209)&gt;1,"Identificador duplicado no cadastro","OK"))))</f>
        <v/>
      </c>
      <c r="Q209" s="16">
        <f>IF($A209="","",IF(COUNTIF($A$2:$A$501,$A209)=1,"OK","ID do evento duplicado"))</f>
        <v/>
      </c>
      <c r="R209" s="16">
        <f>IF($A209="","",IF(OR($M209="",$N209=""),"Não verificável",IF($G209="RECEBIMENTO",IF(COUNTIFS($M$2:$M$501,$M209,$G$2:$G$501,"RECEBIMENTO")&gt;1,"Recebimento duplicado",IF($K209="","OK","Recebimento com evento anterior")),IF(COUNTIFS($M$2:$M$501,$M209,$G$2:$G$501,"RECEBIMENTO",$N$2:$N$501,"&lt;"&amp;$N209)&gt;0,"OK","Entrada anterior não localizada"))))</f>
        <v/>
      </c>
      <c r="S209" s="16">
        <f>IF($A209="","",IF(IFERROR(VLOOKUP($G209,Listas!$A$2:$C$9,2,FALSE),"Sim")="Sim",IF($J209="","Pedido obrigatório","OK"),"OK"))</f>
        <v/>
      </c>
      <c r="T209" s="16">
        <f>IF($A209="","",IF($G209="RECEBIMENTO",IF($K209="","OK","Revisar evento anterior"),IF($K209="","Evento anterior ausente",IF(COUNTIF($A$2:$A$501,$K209)=0,"Evento anterior inexistente",IF(COUNTIF($A$2:$A$501,$K209)&gt;1,"Evento anterior ambíguo",IF($K209=$A209,"Autorreferência",IF(COUNTIFS($A$2:$A$501,$K209,$M$2:$M$501,$M209)=0,"Anterior de outro identificador",IF(INDEX($N$2:$N$501,MATCH($K209,$A$2:$A$501,0))&gt;=$N209,"Ordem cronológica inválida",IF(INDEX($A$2:$A$501,MATCH($K209,$A$2:$A$501,0))=LOOKUP(2,1/(($M$2:$M$501=$M209)*($N$2:$N$501&lt;$N209)),$A$2:$A$501),"OK","Salto na cadeia")))))))))</f>
        <v/>
      </c>
      <c r="U209" s="16">
        <f>IF($A209="","",IF(OR($M209="",$N209=""),"Não",IF(COUNTIFS($M$2:$M$501,$M209,$N$2:$N$501,"&gt;"&amp;$N209)=0,IF(COUNTIFS($M$2:$M$501,$M209,$N$2:$N$501,$N209)=1,"Sim","Conflito"),"Não")))</f>
        <v/>
      </c>
      <c r="V209" s="16">
        <f>IF($A209="","",IF(OR($M209="",$N209=""),"",IF(COUNTIFS($M$2:$M$501,$M209,$G$2:$G$501,"RETORNO RECEBIDO",$N$2:$N$501,"&lt;="&amp;$N209)&gt;0,"Retorno","Fluxo normal")))</f>
        <v/>
      </c>
      <c r="W209" s="16">
        <f>IF($A209="","",IF($O209&lt;&gt;"OK",$O209,IF($Q209&lt;&gt;"OK",$Q209,IF($P209&lt;&gt;"OK",$P209,IF($R209&lt;&gt;"OK",$R209,IF($S209&lt;&gt;"OK",$S209,IF($T209&lt;&gt;"OK",$T209,IF($U209="Conflito","Conflito de ordem","OK"))))))))</f>
        <v/>
      </c>
      <c r="X209" s="16">
        <f>IF($A209="","",IF($W209="OK","OK","Pendente"))</f>
        <v/>
      </c>
    </row>
    <row r="210">
      <c r="A210" s="14" t="n"/>
      <c r="B210" s="31" t="n"/>
      <c r="C210" s="14" t="n"/>
      <c r="D210" s="14" t="n"/>
      <c r="E210" s="14" t="n"/>
      <c r="F210" s="14" t="n"/>
      <c r="G210" s="14" t="n"/>
      <c r="H210" s="14" t="n"/>
      <c r="I210" s="14" t="n"/>
      <c r="J210" s="14" t="n"/>
      <c r="K210" s="14" t="n"/>
      <c r="L210" s="15" t="n"/>
      <c r="M210" s="16">
        <f>IF(COUNTA($D210:$F210)=0,"",IF(OR($D210="",$E210="",$F210=""),"",$D210&amp;"|"&amp;$E210&amp;"|"&amp;$F210))</f>
        <v/>
      </c>
      <c r="N210" s="32">
        <f>IF(OR($B210="",$C210=""),"",$B210+$C210/100000)</f>
        <v/>
      </c>
      <c r="O210" s="16">
        <f>IF(COUNTA($A210:$L210)=0,"",IF(OR($A210="",$B210="",$C210="",$D210="",$E210="",$F210="",$G210="",$H210="",$I210=""),"Campos obrigatórios ausentes","OK"))</f>
        <v/>
      </c>
      <c r="P210" s="16">
        <f>IF($A210="","",IF($M210="","Identificação incompleta",IF(COUNTIF('Itens rastreáveis'!$E$2:$E$201,$M210)=0,"Identificador não cadastrado",IF(COUNTIF('Itens rastreáveis'!$E$2:$E$201,$M210)&gt;1,"Identificador duplicado no cadastro","OK"))))</f>
        <v/>
      </c>
      <c r="Q210" s="16">
        <f>IF($A210="","",IF(COUNTIF($A$2:$A$501,$A210)=1,"OK","ID do evento duplicado"))</f>
        <v/>
      </c>
      <c r="R210" s="16">
        <f>IF($A210="","",IF(OR($M210="",$N210=""),"Não verificável",IF($G210="RECEBIMENTO",IF(COUNTIFS($M$2:$M$501,$M210,$G$2:$G$501,"RECEBIMENTO")&gt;1,"Recebimento duplicado",IF($K210="","OK","Recebimento com evento anterior")),IF(COUNTIFS($M$2:$M$501,$M210,$G$2:$G$501,"RECEBIMENTO",$N$2:$N$501,"&lt;"&amp;$N210)&gt;0,"OK","Entrada anterior não localizada"))))</f>
        <v/>
      </c>
      <c r="S210" s="16">
        <f>IF($A210="","",IF(IFERROR(VLOOKUP($G210,Listas!$A$2:$C$9,2,FALSE),"Sim")="Sim",IF($J210="","Pedido obrigatório","OK"),"OK"))</f>
        <v/>
      </c>
      <c r="T210" s="16">
        <f>IF($A210="","",IF($G210="RECEBIMENTO",IF($K210="","OK","Revisar evento anterior"),IF($K210="","Evento anterior ausente",IF(COUNTIF($A$2:$A$501,$K210)=0,"Evento anterior inexistente",IF(COUNTIF($A$2:$A$501,$K210)&gt;1,"Evento anterior ambíguo",IF($K210=$A210,"Autorreferência",IF(COUNTIFS($A$2:$A$501,$K210,$M$2:$M$501,$M210)=0,"Anterior de outro identificador",IF(INDEX($N$2:$N$501,MATCH($K210,$A$2:$A$501,0))&gt;=$N210,"Ordem cronológica inválida",IF(INDEX($A$2:$A$501,MATCH($K210,$A$2:$A$501,0))=LOOKUP(2,1/(($M$2:$M$501=$M210)*($N$2:$N$501&lt;$N210)),$A$2:$A$501),"OK","Salto na cadeia")))))))))</f>
        <v/>
      </c>
      <c r="U210" s="16">
        <f>IF($A210="","",IF(OR($M210="",$N210=""),"Não",IF(COUNTIFS($M$2:$M$501,$M210,$N$2:$N$501,"&gt;"&amp;$N210)=0,IF(COUNTIFS($M$2:$M$501,$M210,$N$2:$N$501,$N210)=1,"Sim","Conflito"),"Não")))</f>
        <v/>
      </c>
      <c r="V210" s="16">
        <f>IF($A210="","",IF(OR($M210="",$N210=""),"",IF(COUNTIFS($M$2:$M$501,$M210,$G$2:$G$501,"RETORNO RECEBIDO",$N$2:$N$501,"&lt;="&amp;$N210)&gt;0,"Retorno","Fluxo normal")))</f>
        <v/>
      </c>
      <c r="W210" s="16">
        <f>IF($A210="","",IF($O210&lt;&gt;"OK",$O210,IF($Q210&lt;&gt;"OK",$Q210,IF($P210&lt;&gt;"OK",$P210,IF($R210&lt;&gt;"OK",$R210,IF($S210&lt;&gt;"OK",$S210,IF($T210&lt;&gt;"OK",$T210,IF($U210="Conflito","Conflito de ordem","OK"))))))))</f>
        <v/>
      </c>
      <c r="X210" s="16">
        <f>IF($A210="","",IF($W210="OK","OK","Pendente"))</f>
        <v/>
      </c>
    </row>
    <row r="211">
      <c r="A211" s="14" t="n"/>
      <c r="B211" s="31" t="n"/>
      <c r="C211" s="14" t="n"/>
      <c r="D211" s="14" t="n"/>
      <c r="E211" s="14" t="n"/>
      <c r="F211" s="14" t="n"/>
      <c r="G211" s="14" t="n"/>
      <c r="H211" s="14" t="n"/>
      <c r="I211" s="14" t="n"/>
      <c r="J211" s="14" t="n"/>
      <c r="K211" s="14" t="n"/>
      <c r="L211" s="15" t="n"/>
      <c r="M211" s="16">
        <f>IF(COUNTA($D211:$F211)=0,"",IF(OR($D211="",$E211="",$F211=""),"",$D211&amp;"|"&amp;$E211&amp;"|"&amp;$F211))</f>
        <v/>
      </c>
      <c r="N211" s="32">
        <f>IF(OR($B211="",$C211=""),"",$B211+$C211/100000)</f>
        <v/>
      </c>
      <c r="O211" s="16">
        <f>IF(COUNTA($A211:$L211)=0,"",IF(OR($A211="",$B211="",$C211="",$D211="",$E211="",$F211="",$G211="",$H211="",$I211=""),"Campos obrigatórios ausentes","OK"))</f>
        <v/>
      </c>
      <c r="P211" s="16">
        <f>IF($A211="","",IF($M211="","Identificação incompleta",IF(COUNTIF('Itens rastreáveis'!$E$2:$E$201,$M211)=0,"Identificador não cadastrado",IF(COUNTIF('Itens rastreáveis'!$E$2:$E$201,$M211)&gt;1,"Identificador duplicado no cadastro","OK"))))</f>
        <v/>
      </c>
      <c r="Q211" s="16">
        <f>IF($A211="","",IF(COUNTIF($A$2:$A$501,$A211)=1,"OK","ID do evento duplicado"))</f>
        <v/>
      </c>
      <c r="R211" s="16">
        <f>IF($A211="","",IF(OR($M211="",$N211=""),"Não verificável",IF($G211="RECEBIMENTO",IF(COUNTIFS($M$2:$M$501,$M211,$G$2:$G$501,"RECEBIMENTO")&gt;1,"Recebimento duplicado",IF($K211="","OK","Recebimento com evento anterior")),IF(COUNTIFS($M$2:$M$501,$M211,$G$2:$G$501,"RECEBIMENTO",$N$2:$N$501,"&lt;"&amp;$N211)&gt;0,"OK","Entrada anterior não localizada"))))</f>
        <v/>
      </c>
      <c r="S211" s="16">
        <f>IF($A211="","",IF(IFERROR(VLOOKUP($G211,Listas!$A$2:$C$9,2,FALSE),"Sim")="Sim",IF($J211="","Pedido obrigatório","OK"),"OK"))</f>
        <v/>
      </c>
      <c r="T211" s="16">
        <f>IF($A211="","",IF($G211="RECEBIMENTO",IF($K211="","OK","Revisar evento anterior"),IF($K211="","Evento anterior ausente",IF(COUNTIF($A$2:$A$501,$K211)=0,"Evento anterior inexistente",IF(COUNTIF($A$2:$A$501,$K211)&gt;1,"Evento anterior ambíguo",IF($K211=$A211,"Autorreferência",IF(COUNTIFS($A$2:$A$501,$K211,$M$2:$M$501,$M211)=0,"Anterior de outro identificador",IF(INDEX($N$2:$N$501,MATCH($K211,$A$2:$A$501,0))&gt;=$N211,"Ordem cronológica inválida",IF(INDEX($A$2:$A$501,MATCH($K211,$A$2:$A$501,0))=LOOKUP(2,1/(($M$2:$M$501=$M211)*($N$2:$N$501&lt;$N211)),$A$2:$A$501),"OK","Salto na cadeia")))))))))</f>
        <v/>
      </c>
      <c r="U211" s="16">
        <f>IF($A211="","",IF(OR($M211="",$N211=""),"Não",IF(COUNTIFS($M$2:$M$501,$M211,$N$2:$N$501,"&gt;"&amp;$N211)=0,IF(COUNTIFS($M$2:$M$501,$M211,$N$2:$N$501,$N211)=1,"Sim","Conflito"),"Não")))</f>
        <v/>
      </c>
      <c r="V211" s="16">
        <f>IF($A211="","",IF(OR($M211="",$N211=""),"",IF(COUNTIFS($M$2:$M$501,$M211,$G$2:$G$501,"RETORNO RECEBIDO",$N$2:$N$501,"&lt;="&amp;$N211)&gt;0,"Retorno","Fluxo normal")))</f>
        <v/>
      </c>
      <c r="W211" s="16">
        <f>IF($A211="","",IF($O211&lt;&gt;"OK",$O211,IF($Q211&lt;&gt;"OK",$Q211,IF($P211&lt;&gt;"OK",$P211,IF($R211&lt;&gt;"OK",$R211,IF($S211&lt;&gt;"OK",$S211,IF($T211&lt;&gt;"OK",$T211,IF($U211="Conflito","Conflito de ordem","OK"))))))))</f>
        <v/>
      </c>
      <c r="X211" s="16">
        <f>IF($A211="","",IF($W211="OK","OK","Pendente"))</f>
        <v/>
      </c>
    </row>
    <row r="212">
      <c r="A212" s="14" t="n"/>
      <c r="B212" s="31" t="n"/>
      <c r="C212" s="14" t="n"/>
      <c r="D212" s="14" t="n"/>
      <c r="E212" s="14" t="n"/>
      <c r="F212" s="14" t="n"/>
      <c r="G212" s="14" t="n"/>
      <c r="H212" s="14" t="n"/>
      <c r="I212" s="14" t="n"/>
      <c r="J212" s="14" t="n"/>
      <c r="K212" s="14" t="n"/>
      <c r="L212" s="15" t="n"/>
      <c r="M212" s="16">
        <f>IF(COUNTA($D212:$F212)=0,"",IF(OR($D212="",$E212="",$F212=""),"",$D212&amp;"|"&amp;$E212&amp;"|"&amp;$F212))</f>
        <v/>
      </c>
      <c r="N212" s="32">
        <f>IF(OR($B212="",$C212=""),"",$B212+$C212/100000)</f>
        <v/>
      </c>
      <c r="O212" s="16">
        <f>IF(COUNTA($A212:$L212)=0,"",IF(OR($A212="",$B212="",$C212="",$D212="",$E212="",$F212="",$G212="",$H212="",$I212=""),"Campos obrigatórios ausentes","OK"))</f>
        <v/>
      </c>
      <c r="P212" s="16">
        <f>IF($A212="","",IF($M212="","Identificação incompleta",IF(COUNTIF('Itens rastreáveis'!$E$2:$E$201,$M212)=0,"Identificador não cadastrado",IF(COUNTIF('Itens rastreáveis'!$E$2:$E$201,$M212)&gt;1,"Identificador duplicado no cadastro","OK"))))</f>
        <v/>
      </c>
      <c r="Q212" s="16">
        <f>IF($A212="","",IF(COUNTIF($A$2:$A$501,$A212)=1,"OK","ID do evento duplicado"))</f>
        <v/>
      </c>
      <c r="R212" s="16">
        <f>IF($A212="","",IF(OR($M212="",$N212=""),"Não verificável",IF($G212="RECEBIMENTO",IF(COUNTIFS($M$2:$M$501,$M212,$G$2:$G$501,"RECEBIMENTO")&gt;1,"Recebimento duplicado",IF($K212="","OK","Recebimento com evento anterior")),IF(COUNTIFS($M$2:$M$501,$M212,$G$2:$G$501,"RECEBIMENTO",$N$2:$N$501,"&lt;"&amp;$N212)&gt;0,"OK","Entrada anterior não localizada"))))</f>
        <v/>
      </c>
      <c r="S212" s="16">
        <f>IF($A212="","",IF(IFERROR(VLOOKUP($G212,Listas!$A$2:$C$9,2,FALSE),"Sim")="Sim",IF($J212="","Pedido obrigatório","OK"),"OK"))</f>
        <v/>
      </c>
      <c r="T212" s="16">
        <f>IF($A212="","",IF($G212="RECEBIMENTO",IF($K212="","OK","Revisar evento anterior"),IF($K212="","Evento anterior ausente",IF(COUNTIF($A$2:$A$501,$K212)=0,"Evento anterior inexistente",IF(COUNTIF($A$2:$A$501,$K212)&gt;1,"Evento anterior ambíguo",IF($K212=$A212,"Autorreferência",IF(COUNTIFS($A$2:$A$501,$K212,$M$2:$M$501,$M212)=0,"Anterior de outro identificador",IF(INDEX($N$2:$N$501,MATCH($K212,$A$2:$A$501,0))&gt;=$N212,"Ordem cronológica inválida",IF(INDEX($A$2:$A$501,MATCH($K212,$A$2:$A$501,0))=LOOKUP(2,1/(($M$2:$M$501=$M212)*($N$2:$N$501&lt;$N212)),$A$2:$A$501),"OK","Salto na cadeia")))))))))</f>
        <v/>
      </c>
      <c r="U212" s="16">
        <f>IF($A212="","",IF(OR($M212="",$N212=""),"Não",IF(COUNTIFS($M$2:$M$501,$M212,$N$2:$N$501,"&gt;"&amp;$N212)=0,IF(COUNTIFS($M$2:$M$501,$M212,$N$2:$N$501,$N212)=1,"Sim","Conflito"),"Não")))</f>
        <v/>
      </c>
      <c r="V212" s="16">
        <f>IF($A212="","",IF(OR($M212="",$N212=""),"",IF(COUNTIFS($M$2:$M$501,$M212,$G$2:$G$501,"RETORNO RECEBIDO",$N$2:$N$501,"&lt;="&amp;$N212)&gt;0,"Retorno","Fluxo normal")))</f>
        <v/>
      </c>
      <c r="W212" s="16">
        <f>IF($A212="","",IF($O212&lt;&gt;"OK",$O212,IF($Q212&lt;&gt;"OK",$Q212,IF($P212&lt;&gt;"OK",$P212,IF($R212&lt;&gt;"OK",$R212,IF($S212&lt;&gt;"OK",$S212,IF($T212&lt;&gt;"OK",$T212,IF($U212="Conflito","Conflito de ordem","OK"))))))))</f>
        <v/>
      </c>
      <c r="X212" s="16">
        <f>IF($A212="","",IF($W212="OK","OK","Pendente"))</f>
        <v/>
      </c>
    </row>
    <row r="213">
      <c r="A213" s="14" t="n"/>
      <c r="B213" s="31" t="n"/>
      <c r="C213" s="14" t="n"/>
      <c r="D213" s="14" t="n"/>
      <c r="E213" s="14" t="n"/>
      <c r="F213" s="14" t="n"/>
      <c r="G213" s="14" t="n"/>
      <c r="H213" s="14" t="n"/>
      <c r="I213" s="14" t="n"/>
      <c r="J213" s="14" t="n"/>
      <c r="K213" s="14" t="n"/>
      <c r="L213" s="15" t="n"/>
      <c r="M213" s="16">
        <f>IF(COUNTA($D213:$F213)=0,"",IF(OR($D213="",$E213="",$F213=""),"",$D213&amp;"|"&amp;$E213&amp;"|"&amp;$F213))</f>
        <v/>
      </c>
      <c r="N213" s="32">
        <f>IF(OR($B213="",$C213=""),"",$B213+$C213/100000)</f>
        <v/>
      </c>
      <c r="O213" s="16">
        <f>IF(COUNTA($A213:$L213)=0,"",IF(OR($A213="",$B213="",$C213="",$D213="",$E213="",$F213="",$G213="",$H213="",$I213=""),"Campos obrigatórios ausentes","OK"))</f>
        <v/>
      </c>
      <c r="P213" s="16">
        <f>IF($A213="","",IF($M213="","Identificação incompleta",IF(COUNTIF('Itens rastreáveis'!$E$2:$E$201,$M213)=0,"Identificador não cadastrado",IF(COUNTIF('Itens rastreáveis'!$E$2:$E$201,$M213)&gt;1,"Identificador duplicado no cadastro","OK"))))</f>
        <v/>
      </c>
      <c r="Q213" s="16">
        <f>IF($A213="","",IF(COUNTIF($A$2:$A$501,$A213)=1,"OK","ID do evento duplicado"))</f>
        <v/>
      </c>
      <c r="R213" s="16">
        <f>IF($A213="","",IF(OR($M213="",$N213=""),"Não verificável",IF($G213="RECEBIMENTO",IF(COUNTIFS($M$2:$M$501,$M213,$G$2:$G$501,"RECEBIMENTO")&gt;1,"Recebimento duplicado",IF($K213="","OK","Recebimento com evento anterior")),IF(COUNTIFS($M$2:$M$501,$M213,$G$2:$G$501,"RECEBIMENTO",$N$2:$N$501,"&lt;"&amp;$N213)&gt;0,"OK","Entrada anterior não localizada"))))</f>
        <v/>
      </c>
      <c r="S213" s="16">
        <f>IF($A213="","",IF(IFERROR(VLOOKUP($G213,Listas!$A$2:$C$9,2,FALSE),"Sim")="Sim",IF($J213="","Pedido obrigatório","OK"),"OK"))</f>
        <v/>
      </c>
      <c r="T213" s="16">
        <f>IF($A213="","",IF($G213="RECEBIMENTO",IF($K213="","OK","Revisar evento anterior"),IF($K213="","Evento anterior ausente",IF(COUNTIF($A$2:$A$501,$K213)=0,"Evento anterior inexistente",IF(COUNTIF($A$2:$A$501,$K213)&gt;1,"Evento anterior ambíguo",IF($K213=$A213,"Autorreferência",IF(COUNTIFS($A$2:$A$501,$K213,$M$2:$M$501,$M213)=0,"Anterior de outro identificador",IF(INDEX($N$2:$N$501,MATCH($K213,$A$2:$A$501,0))&gt;=$N213,"Ordem cronológica inválida",IF(INDEX($A$2:$A$501,MATCH($K213,$A$2:$A$501,0))=LOOKUP(2,1/(($M$2:$M$501=$M213)*($N$2:$N$501&lt;$N213)),$A$2:$A$501),"OK","Salto na cadeia")))))))))</f>
        <v/>
      </c>
      <c r="U213" s="16">
        <f>IF($A213="","",IF(OR($M213="",$N213=""),"Não",IF(COUNTIFS($M$2:$M$501,$M213,$N$2:$N$501,"&gt;"&amp;$N213)=0,IF(COUNTIFS($M$2:$M$501,$M213,$N$2:$N$501,$N213)=1,"Sim","Conflito"),"Não")))</f>
        <v/>
      </c>
      <c r="V213" s="16">
        <f>IF($A213="","",IF(OR($M213="",$N213=""),"",IF(COUNTIFS($M$2:$M$501,$M213,$G$2:$G$501,"RETORNO RECEBIDO",$N$2:$N$501,"&lt;="&amp;$N213)&gt;0,"Retorno","Fluxo normal")))</f>
        <v/>
      </c>
      <c r="W213" s="16">
        <f>IF($A213="","",IF($O213&lt;&gt;"OK",$O213,IF($Q213&lt;&gt;"OK",$Q213,IF($P213&lt;&gt;"OK",$P213,IF($R213&lt;&gt;"OK",$R213,IF($S213&lt;&gt;"OK",$S213,IF($T213&lt;&gt;"OK",$T213,IF($U213="Conflito","Conflito de ordem","OK"))))))))</f>
        <v/>
      </c>
      <c r="X213" s="16">
        <f>IF($A213="","",IF($W213="OK","OK","Pendente"))</f>
        <v/>
      </c>
    </row>
    <row r="214">
      <c r="A214" s="14" t="n"/>
      <c r="B214" s="31" t="n"/>
      <c r="C214" s="14" t="n"/>
      <c r="D214" s="14" t="n"/>
      <c r="E214" s="14" t="n"/>
      <c r="F214" s="14" t="n"/>
      <c r="G214" s="14" t="n"/>
      <c r="H214" s="14" t="n"/>
      <c r="I214" s="14" t="n"/>
      <c r="J214" s="14" t="n"/>
      <c r="K214" s="14" t="n"/>
      <c r="L214" s="15" t="n"/>
      <c r="M214" s="16">
        <f>IF(COUNTA($D214:$F214)=0,"",IF(OR($D214="",$E214="",$F214=""),"",$D214&amp;"|"&amp;$E214&amp;"|"&amp;$F214))</f>
        <v/>
      </c>
      <c r="N214" s="32">
        <f>IF(OR($B214="",$C214=""),"",$B214+$C214/100000)</f>
        <v/>
      </c>
      <c r="O214" s="16">
        <f>IF(COUNTA($A214:$L214)=0,"",IF(OR($A214="",$B214="",$C214="",$D214="",$E214="",$F214="",$G214="",$H214="",$I214=""),"Campos obrigatórios ausentes","OK"))</f>
        <v/>
      </c>
      <c r="P214" s="16">
        <f>IF($A214="","",IF($M214="","Identificação incompleta",IF(COUNTIF('Itens rastreáveis'!$E$2:$E$201,$M214)=0,"Identificador não cadastrado",IF(COUNTIF('Itens rastreáveis'!$E$2:$E$201,$M214)&gt;1,"Identificador duplicado no cadastro","OK"))))</f>
        <v/>
      </c>
      <c r="Q214" s="16">
        <f>IF($A214="","",IF(COUNTIF($A$2:$A$501,$A214)=1,"OK","ID do evento duplicado"))</f>
        <v/>
      </c>
      <c r="R214" s="16">
        <f>IF($A214="","",IF(OR($M214="",$N214=""),"Não verificável",IF($G214="RECEBIMENTO",IF(COUNTIFS($M$2:$M$501,$M214,$G$2:$G$501,"RECEBIMENTO")&gt;1,"Recebimento duplicado",IF($K214="","OK","Recebimento com evento anterior")),IF(COUNTIFS($M$2:$M$501,$M214,$G$2:$G$501,"RECEBIMENTO",$N$2:$N$501,"&lt;"&amp;$N214)&gt;0,"OK","Entrada anterior não localizada"))))</f>
        <v/>
      </c>
      <c r="S214" s="16">
        <f>IF($A214="","",IF(IFERROR(VLOOKUP($G214,Listas!$A$2:$C$9,2,FALSE),"Sim")="Sim",IF($J214="","Pedido obrigatório","OK"),"OK"))</f>
        <v/>
      </c>
      <c r="T214" s="16">
        <f>IF($A214="","",IF($G214="RECEBIMENTO",IF($K214="","OK","Revisar evento anterior"),IF($K214="","Evento anterior ausente",IF(COUNTIF($A$2:$A$501,$K214)=0,"Evento anterior inexistente",IF(COUNTIF($A$2:$A$501,$K214)&gt;1,"Evento anterior ambíguo",IF($K214=$A214,"Autorreferência",IF(COUNTIFS($A$2:$A$501,$K214,$M$2:$M$501,$M214)=0,"Anterior de outro identificador",IF(INDEX($N$2:$N$501,MATCH($K214,$A$2:$A$501,0))&gt;=$N214,"Ordem cronológica inválida",IF(INDEX($A$2:$A$501,MATCH($K214,$A$2:$A$501,0))=LOOKUP(2,1/(($M$2:$M$501=$M214)*($N$2:$N$501&lt;$N214)),$A$2:$A$501),"OK","Salto na cadeia")))))))))</f>
        <v/>
      </c>
      <c r="U214" s="16">
        <f>IF($A214="","",IF(OR($M214="",$N214=""),"Não",IF(COUNTIFS($M$2:$M$501,$M214,$N$2:$N$501,"&gt;"&amp;$N214)=0,IF(COUNTIFS($M$2:$M$501,$M214,$N$2:$N$501,$N214)=1,"Sim","Conflito"),"Não")))</f>
        <v/>
      </c>
      <c r="V214" s="16">
        <f>IF($A214="","",IF(OR($M214="",$N214=""),"",IF(COUNTIFS($M$2:$M$501,$M214,$G$2:$G$501,"RETORNO RECEBIDO",$N$2:$N$501,"&lt;="&amp;$N214)&gt;0,"Retorno","Fluxo normal")))</f>
        <v/>
      </c>
      <c r="W214" s="16">
        <f>IF($A214="","",IF($O214&lt;&gt;"OK",$O214,IF($Q214&lt;&gt;"OK",$Q214,IF($P214&lt;&gt;"OK",$P214,IF($R214&lt;&gt;"OK",$R214,IF($S214&lt;&gt;"OK",$S214,IF($T214&lt;&gt;"OK",$T214,IF($U214="Conflito","Conflito de ordem","OK"))))))))</f>
        <v/>
      </c>
      <c r="X214" s="16">
        <f>IF($A214="","",IF($W214="OK","OK","Pendente"))</f>
        <v/>
      </c>
    </row>
    <row r="215">
      <c r="A215" s="14" t="n"/>
      <c r="B215" s="31" t="n"/>
      <c r="C215" s="14" t="n"/>
      <c r="D215" s="14" t="n"/>
      <c r="E215" s="14" t="n"/>
      <c r="F215" s="14" t="n"/>
      <c r="G215" s="14" t="n"/>
      <c r="H215" s="14" t="n"/>
      <c r="I215" s="14" t="n"/>
      <c r="J215" s="14" t="n"/>
      <c r="K215" s="14" t="n"/>
      <c r="L215" s="15" t="n"/>
      <c r="M215" s="16">
        <f>IF(COUNTA($D215:$F215)=0,"",IF(OR($D215="",$E215="",$F215=""),"",$D215&amp;"|"&amp;$E215&amp;"|"&amp;$F215))</f>
        <v/>
      </c>
      <c r="N215" s="32">
        <f>IF(OR($B215="",$C215=""),"",$B215+$C215/100000)</f>
        <v/>
      </c>
      <c r="O215" s="16">
        <f>IF(COUNTA($A215:$L215)=0,"",IF(OR($A215="",$B215="",$C215="",$D215="",$E215="",$F215="",$G215="",$H215="",$I215=""),"Campos obrigatórios ausentes","OK"))</f>
        <v/>
      </c>
      <c r="P215" s="16">
        <f>IF($A215="","",IF($M215="","Identificação incompleta",IF(COUNTIF('Itens rastreáveis'!$E$2:$E$201,$M215)=0,"Identificador não cadastrado",IF(COUNTIF('Itens rastreáveis'!$E$2:$E$201,$M215)&gt;1,"Identificador duplicado no cadastro","OK"))))</f>
        <v/>
      </c>
      <c r="Q215" s="16">
        <f>IF($A215="","",IF(COUNTIF($A$2:$A$501,$A215)=1,"OK","ID do evento duplicado"))</f>
        <v/>
      </c>
      <c r="R215" s="16">
        <f>IF($A215="","",IF(OR($M215="",$N215=""),"Não verificável",IF($G215="RECEBIMENTO",IF(COUNTIFS($M$2:$M$501,$M215,$G$2:$G$501,"RECEBIMENTO")&gt;1,"Recebimento duplicado",IF($K215="","OK","Recebimento com evento anterior")),IF(COUNTIFS($M$2:$M$501,$M215,$G$2:$G$501,"RECEBIMENTO",$N$2:$N$501,"&lt;"&amp;$N215)&gt;0,"OK","Entrada anterior não localizada"))))</f>
        <v/>
      </c>
      <c r="S215" s="16">
        <f>IF($A215="","",IF(IFERROR(VLOOKUP($G215,Listas!$A$2:$C$9,2,FALSE),"Sim")="Sim",IF($J215="","Pedido obrigatório","OK"),"OK"))</f>
        <v/>
      </c>
      <c r="T215" s="16">
        <f>IF($A215="","",IF($G215="RECEBIMENTO",IF($K215="","OK","Revisar evento anterior"),IF($K215="","Evento anterior ausente",IF(COUNTIF($A$2:$A$501,$K215)=0,"Evento anterior inexistente",IF(COUNTIF($A$2:$A$501,$K215)&gt;1,"Evento anterior ambíguo",IF($K215=$A215,"Autorreferência",IF(COUNTIFS($A$2:$A$501,$K215,$M$2:$M$501,$M215)=0,"Anterior de outro identificador",IF(INDEX($N$2:$N$501,MATCH($K215,$A$2:$A$501,0))&gt;=$N215,"Ordem cronológica inválida",IF(INDEX($A$2:$A$501,MATCH($K215,$A$2:$A$501,0))=LOOKUP(2,1/(($M$2:$M$501=$M215)*($N$2:$N$501&lt;$N215)),$A$2:$A$501),"OK","Salto na cadeia")))))))))</f>
        <v/>
      </c>
      <c r="U215" s="16">
        <f>IF($A215="","",IF(OR($M215="",$N215=""),"Não",IF(COUNTIFS($M$2:$M$501,$M215,$N$2:$N$501,"&gt;"&amp;$N215)=0,IF(COUNTIFS($M$2:$M$501,$M215,$N$2:$N$501,$N215)=1,"Sim","Conflito"),"Não")))</f>
        <v/>
      </c>
      <c r="V215" s="16">
        <f>IF($A215="","",IF(OR($M215="",$N215=""),"",IF(COUNTIFS($M$2:$M$501,$M215,$G$2:$G$501,"RETORNO RECEBIDO",$N$2:$N$501,"&lt;="&amp;$N215)&gt;0,"Retorno","Fluxo normal")))</f>
        <v/>
      </c>
      <c r="W215" s="16">
        <f>IF($A215="","",IF($O215&lt;&gt;"OK",$O215,IF($Q215&lt;&gt;"OK",$Q215,IF($P215&lt;&gt;"OK",$P215,IF($R215&lt;&gt;"OK",$R215,IF($S215&lt;&gt;"OK",$S215,IF($T215&lt;&gt;"OK",$T215,IF($U215="Conflito","Conflito de ordem","OK"))))))))</f>
        <v/>
      </c>
      <c r="X215" s="16">
        <f>IF($A215="","",IF($W215="OK","OK","Pendente"))</f>
        <v/>
      </c>
    </row>
    <row r="216">
      <c r="A216" s="14" t="n"/>
      <c r="B216" s="31" t="n"/>
      <c r="C216" s="14" t="n"/>
      <c r="D216" s="14" t="n"/>
      <c r="E216" s="14" t="n"/>
      <c r="F216" s="14" t="n"/>
      <c r="G216" s="14" t="n"/>
      <c r="H216" s="14" t="n"/>
      <c r="I216" s="14" t="n"/>
      <c r="J216" s="14" t="n"/>
      <c r="K216" s="14" t="n"/>
      <c r="L216" s="15" t="n"/>
      <c r="M216" s="16">
        <f>IF(COUNTA($D216:$F216)=0,"",IF(OR($D216="",$E216="",$F216=""),"",$D216&amp;"|"&amp;$E216&amp;"|"&amp;$F216))</f>
        <v/>
      </c>
      <c r="N216" s="32">
        <f>IF(OR($B216="",$C216=""),"",$B216+$C216/100000)</f>
        <v/>
      </c>
      <c r="O216" s="16">
        <f>IF(COUNTA($A216:$L216)=0,"",IF(OR($A216="",$B216="",$C216="",$D216="",$E216="",$F216="",$G216="",$H216="",$I216=""),"Campos obrigatórios ausentes","OK"))</f>
        <v/>
      </c>
      <c r="P216" s="16">
        <f>IF($A216="","",IF($M216="","Identificação incompleta",IF(COUNTIF('Itens rastreáveis'!$E$2:$E$201,$M216)=0,"Identificador não cadastrado",IF(COUNTIF('Itens rastreáveis'!$E$2:$E$201,$M216)&gt;1,"Identificador duplicado no cadastro","OK"))))</f>
        <v/>
      </c>
      <c r="Q216" s="16">
        <f>IF($A216="","",IF(COUNTIF($A$2:$A$501,$A216)=1,"OK","ID do evento duplicado"))</f>
        <v/>
      </c>
      <c r="R216" s="16">
        <f>IF($A216="","",IF(OR($M216="",$N216=""),"Não verificável",IF($G216="RECEBIMENTO",IF(COUNTIFS($M$2:$M$501,$M216,$G$2:$G$501,"RECEBIMENTO")&gt;1,"Recebimento duplicado",IF($K216="","OK","Recebimento com evento anterior")),IF(COUNTIFS($M$2:$M$501,$M216,$G$2:$G$501,"RECEBIMENTO",$N$2:$N$501,"&lt;"&amp;$N216)&gt;0,"OK","Entrada anterior não localizada"))))</f>
        <v/>
      </c>
      <c r="S216" s="16">
        <f>IF($A216="","",IF(IFERROR(VLOOKUP($G216,Listas!$A$2:$C$9,2,FALSE),"Sim")="Sim",IF($J216="","Pedido obrigatório","OK"),"OK"))</f>
        <v/>
      </c>
      <c r="T216" s="16">
        <f>IF($A216="","",IF($G216="RECEBIMENTO",IF($K216="","OK","Revisar evento anterior"),IF($K216="","Evento anterior ausente",IF(COUNTIF($A$2:$A$501,$K216)=0,"Evento anterior inexistente",IF(COUNTIF($A$2:$A$501,$K216)&gt;1,"Evento anterior ambíguo",IF($K216=$A216,"Autorreferência",IF(COUNTIFS($A$2:$A$501,$K216,$M$2:$M$501,$M216)=0,"Anterior de outro identificador",IF(INDEX($N$2:$N$501,MATCH($K216,$A$2:$A$501,0))&gt;=$N216,"Ordem cronológica inválida",IF(INDEX($A$2:$A$501,MATCH($K216,$A$2:$A$501,0))=LOOKUP(2,1/(($M$2:$M$501=$M216)*($N$2:$N$501&lt;$N216)),$A$2:$A$501),"OK","Salto na cadeia")))))))))</f>
        <v/>
      </c>
      <c r="U216" s="16">
        <f>IF($A216="","",IF(OR($M216="",$N216=""),"Não",IF(COUNTIFS($M$2:$M$501,$M216,$N$2:$N$501,"&gt;"&amp;$N216)=0,IF(COUNTIFS($M$2:$M$501,$M216,$N$2:$N$501,$N216)=1,"Sim","Conflito"),"Não")))</f>
        <v/>
      </c>
      <c r="V216" s="16">
        <f>IF($A216="","",IF(OR($M216="",$N216=""),"",IF(COUNTIFS($M$2:$M$501,$M216,$G$2:$G$501,"RETORNO RECEBIDO",$N$2:$N$501,"&lt;="&amp;$N216)&gt;0,"Retorno","Fluxo normal")))</f>
        <v/>
      </c>
      <c r="W216" s="16">
        <f>IF($A216="","",IF($O216&lt;&gt;"OK",$O216,IF($Q216&lt;&gt;"OK",$Q216,IF($P216&lt;&gt;"OK",$P216,IF($R216&lt;&gt;"OK",$R216,IF($S216&lt;&gt;"OK",$S216,IF($T216&lt;&gt;"OK",$T216,IF($U216="Conflito","Conflito de ordem","OK"))))))))</f>
        <v/>
      </c>
      <c r="X216" s="16">
        <f>IF($A216="","",IF($W216="OK","OK","Pendente"))</f>
        <v/>
      </c>
    </row>
    <row r="217">
      <c r="A217" s="14" t="n"/>
      <c r="B217" s="31" t="n"/>
      <c r="C217" s="14" t="n"/>
      <c r="D217" s="14" t="n"/>
      <c r="E217" s="14" t="n"/>
      <c r="F217" s="14" t="n"/>
      <c r="G217" s="14" t="n"/>
      <c r="H217" s="14" t="n"/>
      <c r="I217" s="14" t="n"/>
      <c r="J217" s="14" t="n"/>
      <c r="K217" s="14" t="n"/>
      <c r="L217" s="15" t="n"/>
      <c r="M217" s="16">
        <f>IF(COUNTA($D217:$F217)=0,"",IF(OR($D217="",$E217="",$F217=""),"",$D217&amp;"|"&amp;$E217&amp;"|"&amp;$F217))</f>
        <v/>
      </c>
      <c r="N217" s="32">
        <f>IF(OR($B217="",$C217=""),"",$B217+$C217/100000)</f>
        <v/>
      </c>
      <c r="O217" s="16">
        <f>IF(COUNTA($A217:$L217)=0,"",IF(OR($A217="",$B217="",$C217="",$D217="",$E217="",$F217="",$G217="",$H217="",$I217=""),"Campos obrigatórios ausentes","OK"))</f>
        <v/>
      </c>
      <c r="P217" s="16">
        <f>IF($A217="","",IF($M217="","Identificação incompleta",IF(COUNTIF('Itens rastreáveis'!$E$2:$E$201,$M217)=0,"Identificador não cadastrado",IF(COUNTIF('Itens rastreáveis'!$E$2:$E$201,$M217)&gt;1,"Identificador duplicado no cadastro","OK"))))</f>
        <v/>
      </c>
      <c r="Q217" s="16">
        <f>IF($A217="","",IF(COUNTIF($A$2:$A$501,$A217)=1,"OK","ID do evento duplicado"))</f>
        <v/>
      </c>
      <c r="R217" s="16">
        <f>IF($A217="","",IF(OR($M217="",$N217=""),"Não verificável",IF($G217="RECEBIMENTO",IF(COUNTIFS($M$2:$M$501,$M217,$G$2:$G$501,"RECEBIMENTO")&gt;1,"Recebimento duplicado",IF($K217="","OK","Recebimento com evento anterior")),IF(COUNTIFS($M$2:$M$501,$M217,$G$2:$G$501,"RECEBIMENTO",$N$2:$N$501,"&lt;"&amp;$N217)&gt;0,"OK","Entrada anterior não localizada"))))</f>
        <v/>
      </c>
      <c r="S217" s="16">
        <f>IF($A217="","",IF(IFERROR(VLOOKUP($G217,Listas!$A$2:$C$9,2,FALSE),"Sim")="Sim",IF($J217="","Pedido obrigatório","OK"),"OK"))</f>
        <v/>
      </c>
      <c r="T217" s="16">
        <f>IF($A217="","",IF($G217="RECEBIMENTO",IF($K217="","OK","Revisar evento anterior"),IF($K217="","Evento anterior ausente",IF(COUNTIF($A$2:$A$501,$K217)=0,"Evento anterior inexistente",IF(COUNTIF($A$2:$A$501,$K217)&gt;1,"Evento anterior ambíguo",IF($K217=$A217,"Autorreferência",IF(COUNTIFS($A$2:$A$501,$K217,$M$2:$M$501,$M217)=0,"Anterior de outro identificador",IF(INDEX($N$2:$N$501,MATCH($K217,$A$2:$A$501,0))&gt;=$N217,"Ordem cronológica inválida",IF(INDEX($A$2:$A$501,MATCH($K217,$A$2:$A$501,0))=LOOKUP(2,1/(($M$2:$M$501=$M217)*($N$2:$N$501&lt;$N217)),$A$2:$A$501),"OK","Salto na cadeia")))))))))</f>
        <v/>
      </c>
      <c r="U217" s="16">
        <f>IF($A217="","",IF(OR($M217="",$N217=""),"Não",IF(COUNTIFS($M$2:$M$501,$M217,$N$2:$N$501,"&gt;"&amp;$N217)=0,IF(COUNTIFS($M$2:$M$501,$M217,$N$2:$N$501,$N217)=1,"Sim","Conflito"),"Não")))</f>
        <v/>
      </c>
      <c r="V217" s="16">
        <f>IF($A217="","",IF(OR($M217="",$N217=""),"",IF(COUNTIFS($M$2:$M$501,$M217,$G$2:$G$501,"RETORNO RECEBIDO",$N$2:$N$501,"&lt;="&amp;$N217)&gt;0,"Retorno","Fluxo normal")))</f>
        <v/>
      </c>
      <c r="W217" s="16">
        <f>IF($A217="","",IF($O217&lt;&gt;"OK",$O217,IF($Q217&lt;&gt;"OK",$Q217,IF($P217&lt;&gt;"OK",$P217,IF($R217&lt;&gt;"OK",$R217,IF($S217&lt;&gt;"OK",$S217,IF($T217&lt;&gt;"OK",$T217,IF($U217="Conflito","Conflito de ordem","OK"))))))))</f>
        <v/>
      </c>
      <c r="X217" s="16">
        <f>IF($A217="","",IF($W217="OK","OK","Pendente"))</f>
        <v/>
      </c>
    </row>
    <row r="218">
      <c r="A218" s="14" t="n"/>
      <c r="B218" s="31" t="n"/>
      <c r="C218" s="14" t="n"/>
      <c r="D218" s="14" t="n"/>
      <c r="E218" s="14" t="n"/>
      <c r="F218" s="14" t="n"/>
      <c r="G218" s="14" t="n"/>
      <c r="H218" s="14" t="n"/>
      <c r="I218" s="14" t="n"/>
      <c r="J218" s="14" t="n"/>
      <c r="K218" s="14" t="n"/>
      <c r="L218" s="15" t="n"/>
      <c r="M218" s="16">
        <f>IF(COUNTA($D218:$F218)=0,"",IF(OR($D218="",$E218="",$F218=""),"",$D218&amp;"|"&amp;$E218&amp;"|"&amp;$F218))</f>
        <v/>
      </c>
      <c r="N218" s="32">
        <f>IF(OR($B218="",$C218=""),"",$B218+$C218/100000)</f>
        <v/>
      </c>
      <c r="O218" s="16">
        <f>IF(COUNTA($A218:$L218)=0,"",IF(OR($A218="",$B218="",$C218="",$D218="",$E218="",$F218="",$G218="",$H218="",$I218=""),"Campos obrigatórios ausentes","OK"))</f>
        <v/>
      </c>
      <c r="P218" s="16">
        <f>IF($A218="","",IF($M218="","Identificação incompleta",IF(COUNTIF('Itens rastreáveis'!$E$2:$E$201,$M218)=0,"Identificador não cadastrado",IF(COUNTIF('Itens rastreáveis'!$E$2:$E$201,$M218)&gt;1,"Identificador duplicado no cadastro","OK"))))</f>
        <v/>
      </c>
      <c r="Q218" s="16">
        <f>IF($A218="","",IF(COUNTIF($A$2:$A$501,$A218)=1,"OK","ID do evento duplicado"))</f>
        <v/>
      </c>
      <c r="R218" s="16">
        <f>IF($A218="","",IF(OR($M218="",$N218=""),"Não verificável",IF($G218="RECEBIMENTO",IF(COUNTIFS($M$2:$M$501,$M218,$G$2:$G$501,"RECEBIMENTO")&gt;1,"Recebimento duplicado",IF($K218="","OK","Recebimento com evento anterior")),IF(COUNTIFS($M$2:$M$501,$M218,$G$2:$G$501,"RECEBIMENTO",$N$2:$N$501,"&lt;"&amp;$N218)&gt;0,"OK","Entrada anterior não localizada"))))</f>
        <v/>
      </c>
      <c r="S218" s="16">
        <f>IF($A218="","",IF(IFERROR(VLOOKUP($G218,Listas!$A$2:$C$9,2,FALSE),"Sim")="Sim",IF($J218="","Pedido obrigatório","OK"),"OK"))</f>
        <v/>
      </c>
      <c r="T218" s="16">
        <f>IF($A218="","",IF($G218="RECEBIMENTO",IF($K218="","OK","Revisar evento anterior"),IF($K218="","Evento anterior ausente",IF(COUNTIF($A$2:$A$501,$K218)=0,"Evento anterior inexistente",IF(COUNTIF($A$2:$A$501,$K218)&gt;1,"Evento anterior ambíguo",IF($K218=$A218,"Autorreferência",IF(COUNTIFS($A$2:$A$501,$K218,$M$2:$M$501,$M218)=0,"Anterior de outro identificador",IF(INDEX($N$2:$N$501,MATCH($K218,$A$2:$A$501,0))&gt;=$N218,"Ordem cronológica inválida",IF(INDEX($A$2:$A$501,MATCH($K218,$A$2:$A$501,0))=LOOKUP(2,1/(($M$2:$M$501=$M218)*($N$2:$N$501&lt;$N218)),$A$2:$A$501),"OK","Salto na cadeia")))))))))</f>
        <v/>
      </c>
      <c r="U218" s="16">
        <f>IF($A218="","",IF(OR($M218="",$N218=""),"Não",IF(COUNTIFS($M$2:$M$501,$M218,$N$2:$N$501,"&gt;"&amp;$N218)=0,IF(COUNTIFS($M$2:$M$501,$M218,$N$2:$N$501,$N218)=1,"Sim","Conflito"),"Não")))</f>
        <v/>
      </c>
      <c r="V218" s="16">
        <f>IF($A218="","",IF(OR($M218="",$N218=""),"",IF(COUNTIFS($M$2:$M$501,$M218,$G$2:$G$501,"RETORNO RECEBIDO",$N$2:$N$501,"&lt;="&amp;$N218)&gt;0,"Retorno","Fluxo normal")))</f>
        <v/>
      </c>
      <c r="W218" s="16">
        <f>IF($A218="","",IF($O218&lt;&gt;"OK",$O218,IF($Q218&lt;&gt;"OK",$Q218,IF($P218&lt;&gt;"OK",$P218,IF($R218&lt;&gt;"OK",$R218,IF($S218&lt;&gt;"OK",$S218,IF($T218&lt;&gt;"OK",$T218,IF($U218="Conflito","Conflito de ordem","OK"))))))))</f>
        <v/>
      </c>
      <c r="X218" s="16">
        <f>IF($A218="","",IF($W218="OK","OK","Pendente"))</f>
        <v/>
      </c>
    </row>
    <row r="219">
      <c r="A219" s="14" t="n"/>
      <c r="B219" s="31" t="n"/>
      <c r="C219" s="14" t="n"/>
      <c r="D219" s="14" t="n"/>
      <c r="E219" s="14" t="n"/>
      <c r="F219" s="14" t="n"/>
      <c r="G219" s="14" t="n"/>
      <c r="H219" s="14" t="n"/>
      <c r="I219" s="14" t="n"/>
      <c r="J219" s="14" t="n"/>
      <c r="K219" s="14" t="n"/>
      <c r="L219" s="15" t="n"/>
      <c r="M219" s="16">
        <f>IF(COUNTA($D219:$F219)=0,"",IF(OR($D219="",$E219="",$F219=""),"",$D219&amp;"|"&amp;$E219&amp;"|"&amp;$F219))</f>
        <v/>
      </c>
      <c r="N219" s="32">
        <f>IF(OR($B219="",$C219=""),"",$B219+$C219/100000)</f>
        <v/>
      </c>
      <c r="O219" s="16">
        <f>IF(COUNTA($A219:$L219)=0,"",IF(OR($A219="",$B219="",$C219="",$D219="",$E219="",$F219="",$G219="",$H219="",$I219=""),"Campos obrigatórios ausentes","OK"))</f>
        <v/>
      </c>
      <c r="P219" s="16">
        <f>IF($A219="","",IF($M219="","Identificação incompleta",IF(COUNTIF('Itens rastreáveis'!$E$2:$E$201,$M219)=0,"Identificador não cadastrado",IF(COUNTIF('Itens rastreáveis'!$E$2:$E$201,$M219)&gt;1,"Identificador duplicado no cadastro","OK"))))</f>
        <v/>
      </c>
      <c r="Q219" s="16">
        <f>IF($A219="","",IF(COUNTIF($A$2:$A$501,$A219)=1,"OK","ID do evento duplicado"))</f>
        <v/>
      </c>
      <c r="R219" s="16">
        <f>IF($A219="","",IF(OR($M219="",$N219=""),"Não verificável",IF($G219="RECEBIMENTO",IF(COUNTIFS($M$2:$M$501,$M219,$G$2:$G$501,"RECEBIMENTO")&gt;1,"Recebimento duplicado",IF($K219="","OK","Recebimento com evento anterior")),IF(COUNTIFS($M$2:$M$501,$M219,$G$2:$G$501,"RECEBIMENTO",$N$2:$N$501,"&lt;"&amp;$N219)&gt;0,"OK","Entrada anterior não localizada"))))</f>
        <v/>
      </c>
      <c r="S219" s="16">
        <f>IF($A219="","",IF(IFERROR(VLOOKUP($G219,Listas!$A$2:$C$9,2,FALSE),"Sim")="Sim",IF($J219="","Pedido obrigatório","OK"),"OK"))</f>
        <v/>
      </c>
      <c r="T219" s="16">
        <f>IF($A219="","",IF($G219="RECEBIMENTO",IF($K219="","OK","Revisar evento anterior"),IF($K219="","Evento anterior ausente",IF(COUNTIF($A$2:$A$501,$K219)=0,"Evento anterior inexistente",IF(COUNTIF($A$2:$A$501,$K219)&gt;1,"Evento anterior ambíguo",IF($K219=$A219,"Autorreferência",IF(COUNTIFS($A$2:$A$501,$K219,$M$2:$M$501,$M219)=0,"Anterior de outro identificador",IF(INDEX($N$2:$N$501,MATCH($K219,$A$2:$A$501,0))&gt;=$N219,"Ordem cronológica inválida",IF(INDEX($A$2:$A$501,MATCH($K219,$A$2:$A$501,0))=LOOKUP(2,1/(($M$2:$M$501=$M219)*($N$2:$N$501&lt;$N219)),$A$2:$A$501),"OK","Salto na cadeia")))))))))</f>
        <v/>
      </c>
      <c r="U219" s="16">
        <f>IF($A219="","",IF(OR($M219="",$N219=""),"Não",IF(COUNTIFS($M$2:$M$501,$M219,$N$2:$N$501,"&gt;"&amp;$N219)=0,IF(COUNTIFS($M$2:$M$501,$M219,$N$2:$N$501,$N219)=1,"Sim","Conflito"),"Não")))</f>
        <v/>
      </c>
      <c r="V219" s="16">
        <f>IF($A219="","",IF(OR($M219="",$N219=""),"",IF(COUNTIFS($M$2:$M$501,$M219,$G$2:$G$501,"RETORNO RECEBIDO",$N$2:$N$501,"&lt;="&amp;$N219)&gt;0,"Retorno","Fluxo normal")))</f>
        <v/>
      </c>
      <c r="W219" s="16">
        <f>IF($A219="","",IF($O219&lt;&gt;"OK",$O219,IF($Q219&lt;&gt;"OK",$Q219,IF($P219&lt;&gt;"OK",$P219,IF($R219&lt;&gt;"OK",$R219,IF($S219&lt;&gt;"OK",$S219,IF($T219&lt;&gt;"OK",$T219,IF($U219="Conflito","Conflito de ordem","OK"))))))))</f>
        <v/>
      </c>
      <c r="X219" s="16">
        <f>IF($A219="","",IF($W219="OK","OK","Pendente"))</f>
        <v/>
      </c>
    </row>
    <row r="220">
      <c r="A220" s="14" t="n"/>
      <c r="B220" s="31" t="n"/>
      <c r="C220" s="14" t="n"/>
      <c r="D220" s="14" t="n"/>
      <c r="E220" s="14" t="n"/>
      <c r="F220" s="14" t="n"/>
      <c r="G220" s="14" t="n"/>
      <c r="H220" s="14" t="n"/>
      <c r="I220" s="14" t="n"/>
      <c r="J220" s="14" t="n"/>
      <c r="K220" s="14" t="n"/>
      <c r="L220" s="15" t="n"/>
      <c r="M220" s="16">
        <f>IF(COUNTA($D220:$F220)=0,"",IF(OR($D220="",$E220="",$F220=""),"",$D220&amp;"|"&amp;$E220&amp;"|"&amp;$F220))</f>
        <v/>
      </c>
      <c r="N220" s="32">
        <f>IF(OR($B220="",$C220=""),"",$B220+$C220/100000)</f>
        <v/>
      </c>
      <c r="O220" s="16">
        <f>IF(COUNTA($A220:$L220)=0,"",IF(OR($A220="",$B220="",$C220="",$D220="",$E220="",$F220="",$G220="",$H220="",$I220=""),"Campos obrigatórios ausentes","OK"))</f>
        <v/>
      </c>
      <c r="P220" s="16">
        <f>IF($A220="","",IF($M220="","Identificação incompleta",IF(COUNTIF('Itens rastreáveis'!$E$2:$E$201,$M220)=0,"Identificador não cadastrado",IF(COUNTIF('Itens rastreáveis'!$E$2:$E$201,$M220)&gt;1,"Identificador duplicado no cadastro","OK"))))</f>
        <v/>
      </c>
      <c r="Q220" s="16">
        <f>IF($A220="","",IF(COUNTIF($A$2:$A$501,$A220)=1,"OK","ID do evento duplicado"))</f>
        <v/>
      </c>
      <c r="R220" s="16">
        <f>IF($A220="","",IF(OR($M220="",$N220=""),"Não verificável",IF($G220="RECEBIMENTO",IF(COUNTIFS($M$2:$M$501,$M220,$G$2:$G$501,"RECEBIMENTO")&gt;1,"Recebimento duplicado",IF($K220="","OK","Recebimento com evento anterior")),IF(COUNTIFS($M$2:$M$501,$M220,$G$2:$G$501,"RECEBIMENTO",$N$2:$N$501,"&lt;"&amp;$N220)&gt;0,"OK","Entrada anterior não localizada"))))</f>
        <v/>
      </c>
      <c r="S220" s="16">
        <f>IF($A220="","",IF(IFERROR(VLOOKUP($G220,Listas!$A$2:$C$9,2,FALSE),"Sim")="Sim",IF($J220="","Pedido obrigatório","OK"),"OK"))</f>
        <v/>
      </c>
      <c r="T220" s="16">
        <f>IF($A220="","",IF($G220="RECEBIMENTO",IF($K220="","OK","Revisar evento anterior"),IF($K220="","Evento anterior ausente",IF(COUNTIF($A$2:$A$501,$K220)=0,"Evento anterior inexistente",IF(COUNTIF($A$2:$A$501,$K220)&gt;1,"Evento anterior ambíguo",IF($K220=$A220,"Autorreferência",IF(COUNTIFS($A$2:$A$501,$K220,$M$2:$M$501,$M220)=0,"Anterior de outro identificador",IF(INDEX($N$2:$N$501,MATCH($K220,$A$2:$A$501,0))&gt;=$N220,"Ordem cronológica inválida",IF(INDEX($A$2:$A$501,MATCH($K220,$A$2:$A$501,0))=LOOKUP(2,1/(($M$2:$M$501=$M220)*($N$2:$N$501&lt;$N220)),$A$2:$A$501),"OK","Salto na cadeia")))))))))</f>
        <v/>
      </c>
      <c r="U220" s="16">
        <f>IF($A220="","",IF(OR($M220="",$N220=""),"Não",IF(COUNTIFS($M$2:$M$501,$M220,$N$2:$N$501,"&gt;"&amp;$N220)=0,IF(COUNTIFS($M$2:$M$501,$M220,$N$2:$N$501,$N220)=1,"Sim","Conflito"),"Não")))</f>
        <v/>
      </c>
      <c r="V220" s="16">
        <f>IF($A220="","",IF(OR($M220="",$N220=""),"",IF(COUNTIFS($M$2:$M$501,$M220,$G$2:$G$501,"RETORNO RECEBIDO",$N$2:$N$501,"&lt;="&amp;$N220)&gt;0,"Retorno","Fluxo normal")))</f>
        <v/>
      </c>
      <c r="W220" s="16">
        <f>IF($A220="","",IF($O220&lt;&gt;"OK",$O220,IF($Q220&lt;&gt;"OK",$Q220,IF($P220&lt;&gt;"OK",$P220,IF($R220&lt;&gt;"OK",$R220,IF($S220&lt;&gt;"OK",$S220,IF($T220&lt;&gt;"OK",$T220,IF($U220="Conflito","Conflito de ordem","OK"))))))))</f>
        <v/>
      </c>
      <c r="X220" s="16">
        <f>IF($A220="","",IF($W220="OK","OK","Pendente"))</f>
        <v/>
      </c>
    </row>
    <row r="221">
      <c r="A221" s="14" t="n"/>
      <c r="B221" s="31" t="n"/>
      <c r="C221" s="14" t="n"/>
      <c r="D221" s="14" t="n"/>
      <c r="E221" s="14" t="n"/>
      <c r="F221" s="14" t="n"/>
      <c r="G221" s="14" t="n"/>
      <c r="H221" s="14" t="n"/>
      <c r="I221" s="14" t="n"/>
      <c r="J221" s="14" t="n"/>
      <c r="K221" s="14" t="n"/>
      <c r="L221" s="15" t="n"/>
      <c r="M221" s="16">
        <f>IF(COUNTA($D221:$F221)=0,"",IF(OR($D221="",$E221="",$F221=""),"",$D221&amp;"|"&amp;$E221&amp;"|"&amp;$F221))</f>
        <v/>
      </c>
      <c r="N221" s="32">
        <f>IF(OR($B221="",$C221=""),"",$B221+$C221/100000)</f>
        <v/>
      </c>
      <c r="O221" s="16">
        <f>IF(COUNTA($A221:$L221)=0,"",IF(OR($A221="",$B221="",$C221="",$D221="",$E221="",$F221="",$G221="",$H221="",$I221=""),"Campos obrigatórios ausentes","OK"))</f>
        <v/>
      </c>
      <c r="P221" s="16">
        <f>IF($A221="","",IF($M221="","Identificação incompleta",IF(COUNTIF('Itens rastreáveis'!$E$2:$E$201,$M221)=0,"Identificador não cadastrado",IF(COUNTIF('Itens rastreáveis'!$E$2:$E$201,$M221)&gt;1,"Identificador duplicado no cadastro","OK"))))</f>
        <v/>
      </c>
      <c r="Q221" s="16">
        <f>IF($A221="","",IF(COUNTIF($A$2:$A$501,$A221)=1,"OK","ID do evento duplicado"))</f>
        <v/>
      </c>
      <c r="R221" s="16">
        <f>IF($A221="","",IF(OR($M221="",$N221=""),"Não verificável",IF($G221="RECEBIMENTO",IF(COUNTIFS($M$2:$M$501,$M221,$G$2:$G$501,"RECEBIMENTO")&gt;1,"Recebimento duplicado",IF($K221="","OK","Recebimento com evento anterior")),IF(COUNTIFS($M$2:$M$501,$M221,$G$2:$G$501,"RECEBIMENTO",$N$2:$N$501,"&lt;"&amp;$N221)&gt;0,"OK","Entrada anterior não localizada"))))</f>
        <v/>
      </c>
      <c r="S221" s="16">
        <f>IF($A221="","",IF(IFERROR(VLOOKUP($G221,Listas!$A$2:$C$9,2,FALSE),"Sim")="Sim",IF($J221="","Pedido obrigatório","OK"),"OK"))</f>
        <v/>
      </c>
      <c r="T221" s="16">
        <f>IF($A221="","",IF($G221="RECEBIMENTO",IF($K221="","OK","Revisar evento anterior"),IF($K221="","Evento anterior ausente",IF(COUNTIF($A$2:$A$501,$K221)=0,"Evento anterior inexistente",IF(COUNTIF($A$2:$A$501,$K221)&gt;1,"Evento anterior ambíguo",IF($K221=$A221,"Autorreferência",IF(COUNTIFS($A$2:$A$501,$K221,$M$2:$M$501,$M221)=0,"Anterior de outro identificador",IF(INDEX($N$2:$N$501,MATCH($K221,$A$2:$A$501,0))&gt;=$N221,"Ordem cronológica inválida",IF(INDEX($A$2:$A$501,MATCH($K221,$A$2:$A$501,0))=LOOKUP(2,1/(($M$2:$M$501=$M221)*($N$2:$N$501&lt;$N221)),$A$2:$A$501),"OK","Salto na cadeia")))))))))</f>
        <v/>
      </c>
      <c r="U221" s="16">
        <f>IF($A221="","",IF(OR($M221="",$N221=""),"Não",IF(COUNTIFS($M$2:$M$501,$M221,$N$2:$N$501,"&gt;"&amp;$N221)=0,IF(COUNTIFS($M$2:$M$501,$M221,$N$2:$N$501,$N221)=1,"Sim","Conflito"),"Não")))</f>
        <v/>
      </c>
      <c r="V221" s="16">
        <f>IF($A221="","",IF(OR($M221="",$N221=""),"",IF(COUNTIFS($M$2:$M$501,$M221,$G$2:$G$501,"RETORNO RECEBIDO",$N$2:$N$501,"&lt;="&amp;$N221)&gt;0,"Retorno","Fluxo normal")))</f>
        <v/>
      </c>
      <c r="W221" s="16">
        <f>IF($A221="","",IF($O221&lt;&gt;"OK",$O221,IF($Q221&lt;&gt;"OK",$Q221,IF($P221&lt;&gt;"OK",$P221,IF($R221&lt;&gt;"OK",$R221,IF($S221&lt;&gt;"OK",$S221,IF($T221&lt;&gt;"OK",$T221,IF($U221="Conflito","Conflito de ordem","OK"))))))))</f>
        <v/>
      </c>
      <c r="X221" s="16">
        <f>IF($A221="","",IF($W221="OK","OK","Pendente"))</f>
        <v/>
      </c>
    </row>
    <row r="222">
      <c r="A222" s="14" t="n"/>
      <c r="B222" s="31" t="n"/>
      <c r="C222" s="14" t="n"/>
      <c r="D222" s="14" t="n"/>
      <c r="E222" s="14" t="n"/>
      <c r="F222" s="14" t="n"/>
      <c r="G222" s="14" t="n"/>
      <c r="H222" s="14" t="n"/>
      <c r="I222" s="14" t="n"/>
      <c r="J222" s="14" t="n"/>
      <c r="K222" s="14" t="n"/>
      <c r="L222" s="15" t="n"/>
      <c r="M222" s="16">
        <f>IF(COUNTA($D222:$F222)=0,"",IF(OR($D222="",$E222="",$F222=""),"",$D222&amp;"|"&amp;$E222&amp;"|"&amp;$F222))</f>
        <v/>
      </c>
      <c r="N222" s="32">
        <f>IF(OR($B222="",$C222=""),"",$B222+$C222/100000)</f>
        <v/>
      </c>
      <c r="O222" s="16">
        <f>IF(COUNTA($A222:$L222)=0,"",IF(OR($A222="",$B222="",$C222="",$D222="",$E222="",$F222="",$G222="",$H222="",$I222=""),"Campos obrigatórios ausentes","OK"))</f>
        <v/>
      </c>
      <c r="P222" s="16">
        <f>IF($A222="","",IF($M222="","Identificação incompleta",IF(COUNTIF('Itens rastreáveis'!$E$2:$E$201,$M222)=0,"Identificador não cadastrado",IF(COUNTIF('Itens rastreáveis'!$E$2:$E$201,$M222)&gt;1,"Identificador duplicado no cadastro","OK"))))</f>
        <v/>
      </c>
      <c r="Q222" s="16">
        <f>IF($A222="","",IF(COUNTIF($A$2:$A$501,$A222)=1,"OK","ID do evento duplicado"))</f>
        <v/>
      </c>
      <c r="R222" s="16">
        <f>IF($A222="","",IF(OR($M222="",$N222=""),"Não verificável",IF($G222="RECEBIMENTO",IF(COUNTIFS($M$2:$M$501,$M222,$G$2:$G$501,"RECEBIMENTO")&gt;1,"Recebimento duplicado",IF($K222="","OK","Recebimento com evento anterior")),IF(COUNTIFS($M$2:$M$501,$M222,$G$2:$G$501,"RECEBIMENTO",$N$2:$N$501,"&lt;"&amp;$N222)&gt;0,"OK","Entrada anterior não localizada"))))</f>
        <v/>
      </c>
      <c r="S222" s="16">
        <f>IF($A222="","",IF(IFERROR(VLOOKUP($G222,Listas!$A$2:$C$9,2,FALSE),"Sim")="Sim",IF($J222="","Pedido obrigatório","OK"),"OK"))</f>
        <v/>
      </c>
      <c r="T222" s="16">
        <f>IF($A222="","",IF($G222="RECEBIMENTO",IF($K222="","OK","Revisar evento anterior"),IF($K222="","Evento anterior ausente",IF(COUNTIF($A$2:$A$501,$K222)=0,"Evento anterior inexistente",IF(COUNTIF($A$2:$A$501,$K222)&gt;1,"Evento anterior ambíguo",IF($K222=$A222,"Autorreferência",IF(COUNTIFS($A$2:$A$501,$K222,$M$2:$M$501,$M222)=0,"Anterior de outro identificador",IF(INDEX($N$2:$N$501,MATCH($K222,$A$2:$A$501,0))&gt;=$N222,"Ordem cronológica inválida",IF(INDEX($A$2:$A$501,MATCH($K222,$A$2:$A$501,0))=LOOKUP(2,1/(($M$2:$M$501=$M222)*($N$2:$N$501&lt;$N222)),$A$2:$A$501),"OK","Salto na cadeia")))))))))</f>
        <v/>
      </c>
      <c r="U222" s="16">
        <f>IF($A222="","",IF(OR($M222="",$N222=""),"Não",IF(COUNTIFS($M$2:$M$501,$M222,$N$2:$N$501,"&gt;"&amp;$N222)=0,IF(COUNTIFS($M$2:$M$501,$M222,$N$2:$N$501,$N222)=1,"Sim","Conflito"),"Não")))</f>
        <v/>
      </c>
      <c r="V222" s="16">
        <f>IF($A222="","",IF(OR($M222="",$N222=""),"",IF(COUNTIFS($M$2:$M$501,$M222,$G$2:$G$501,"RETORNO RECEBIDO",$N$2:$N$501,"&lt;="&amp;$N222)&gt;0,"Retorno","Fluxo normal")))</f>
        <v/>
      </c>
      <c r="W222" s="16">
        <f>IF($A222="","",IF($O222&lt;&gt;"OK",$O222,IF($Q222&lt;&gt;"OK",$Q222,IF($P222&lt;&gt;"OK",$P222,IF($R222&lt;&gt;"OK",$R222,IF($S222&lt;&gt;"OK",$S222,IF($T222&lt;&gt;"OK",$T222,IF($U222="Conflito","Conflito de ordem","OK"))))))))</f>
        <v/>
      </c>
      <c r="X222" s="16">
        <f>IF($A222="","",IF($W222="OK","OK","Pendente"))</f>
        <v/>
      </c>
    </row>
    <row r="223">
      <c r="A223" s="14" t="n"/>
      <c r="B223" s="31" t="n"/>
      <c r="C223" s="14" t="n"/>
      <c r="D223" s="14" t="n"/>
      <c r="E223" s="14" t="n"/>
      <c r="F223" s="14" t="n"/>
      <c r="G223" s="14" t="n"/>
      <c r="H223" s="14" t="n"/>
      <c r="I223" s="14" t="n"/>
      <c r="J223" s="14" t="n"/>
      <c r="K223" s="14" t="n"/>
      <c r="L223" s="15" t="n"/>
      <c r="M223" s="16">
        <f>IF(COUNTA($D223:$F223)=0,"",IF(OR($D223="",$E223="",$F223=""),"",$D223&amp;"|"&amp;$E223&amp;"|"&amp;$F223))</f>
        <v/>
      </c>
      <c r="N223" s="32">
        <f>IF(OR($B223="",$C223=""),"",$B223+$C223/100000)</f>
        <v/>
      </c>
      <c r="O223" s="16">
        <f>IF(COUNTA($A223:$L223)=0,"",IF(OR($A223="",$B223="",$C223="",$D223="",$E223="",$F223="",$G223="",$H223="",$I223=""),"Campos obrigatórios ausentes","OK"))</f>
        <v/>
      </c>
      <c r="P223" s="16">
        <f>IF($A223="","",IF($M223="","Identificação incompleta",IF(COUNTIF('Itens rastreáveis'!$E$2:$E$201,$M223)=0,"Identificador não cadastrado",IF(COUNTIF('Itens rastreáveis'!$E$2:$E$201,$M223)&gt;1,"Identificador duplicado no cadastro","OK"))))</f>
        <v/>
      </c>
      <c r="Q223" s="16">
        <f>IF($A223="","",IF(COUNTIF($A$2:$A$501,$A223)=1,"OK","ID do evento duplicado"))</f>
        <v/>
      </c>
      <c r="R223" s="16">
        <f>IF($A223="","",IF(OR($M223="",$N223=""),"Não verificável",IF($G223="RECEBIMENTO",IF(COUNTIFS($M$2:$M$501,$M223,$G$2:$G$501,"RECEBIMENTO")&gt;1,"Recebimento duplicado",IF($K223="","OK","Recebimento com evento anterior")),IF(COUNTIFS($M$2:$M$501,$M223,$G$2:$G$501,"RECEBIMENTO",$N$2:$N$501,"&lt;"&amp;$N223)&gt;0,"OK","Entrada anterior não localizada"))))</f>
        <v/>
      </c>
      <c r="S223" s="16">
        <f>IF($A223="","",IF(IFERROR(VLOOKUP($G223,Listas!$A$2:$C$9,2,FALSE),"Sim")="Sim",IF($J223="","Pedido obrigatório","OK"),"OK"))</f>
        <v/>
      </c>
      <c r="T223" s="16">
        <f>IF($A223="","",IF($G223="RECEBIMENTO",IF($K223="","OK","Revisar evento anterior"),IF($K223="","Evento anterior ausente",IF(COUNTIF($A$2:$A$501,$K223)=0,"Evento anterior inexistente",IF(COUNTIF($A$2:$A$501,$K223)&gt;1,"Evento anterior ambíguo",IF($K223=$A223,"Autorreferência",IF(COUNTIFS($A$2:$A$501,$K223,$M$2:$M$501,$M223)=0,"Anterior de outro identificador",IF(INDEX($N$2:$N$501,MATCH($K223,$A$2:$A$501,0))&gt;=$N223,"Ordem cronológica inválida",IF(INDEX($A$2:$A$501,MATCH($K223,$A$2:$A$501,0))=LOOKUP(2,1/(($M$2:$M$501=$M223)*($N$2:$N$501&lt;$N223)),$A$2:$A$501),"OK","Salto na cadeia")))))))))</f>
        <v/>
      </c>
      <c r="U223" s="16">
        <f>IF($A223="","",IF(OR($M223="",$N223=""),"Não",IF(COUNTIFS($M$2:$M$501,$M223,$N$2:$N$501,"&gt;"&amp;$N223)=0,IF(COUNTIFS($M$2:$M$501,$M223,$N$2:$N$501,$N223)=1,"Sim","Conflito"),"Não")))</f>
        <v/>
      </c>
      <c r="V223" s="16">
        <f>IF($A223="","",IF(OR($M223="",$N223=""),"",IF(COUNTIFS($M$2:$M$501,$M223,$G$2:$G$501,"RETORNO RECEBIDO",$N$2:$N$501,"&lt;="&amp;$N223)&gt;0,"Retorno","Fluxo normal")))</f>
        <v/>
      </c>
      <c r="W223" s="16">
        <f>IF($A223="","",IF($O223&lt;&gt;"OK",$O223,IF($Q223&lt;&gt;"OK",$Q223,IF($P223&lt;&gt;"OK",$P223,IF($R223&lt;&gt;"OK",$R223,IF($S223&lt;&gt;"OK",$S223,IF($T223&lt;&gt;"OK",$T223,IF($U223="Conflito","Conflito de ordem","OK"))))))))</f>
        <v/>
      </c>
      <c r="X223" s="16">
        <f>IF($A223="","",IF($W223="OK","OK","Pendente"))</f>
        <v/>
      </c>
    </row>
    <row r="224">
      <c r="A224" s="14" t="n"/>
      <c r="B224" s="31" t="n"/>
      <c r="C224" s="14" t="n"/>
      <c r="D224" s="14" t="n"/>
      <c r="E224" s="14" t="n"/>
      <c r="F224" s="14" t="n"/>
      <c r="G224" s="14" t="n"/>
      <c r="H224" s="14" t="n"/>
      <c r="I224" s="14" t="n"/>
      <c r="J224" s="14" t="n"/>
      <c r="K224" s="14" t="n"/>
      <c r="L224" s="15" t="n"/>
      <c r="M224" s="16">
        <f>IF(COUNTA($D224:$F224)=0,"",IF(OR($D224="",$E224="",$F224=""),"",$D224&amp;"|"&amp;$E224&amp;"|"&amp;$F224))</f>
        <v/>
      </c>
      <c r="N224" s="32">
        <f>IF(OR($B224="",$C224=""),"",$B224+$C224/100000)</f>
        <v/>
      </c>
      <c r="O224" s="16">
        <f>IF(COUNTA($A224:$L224)=0,"",IF(OR($A224="",$B224="",$C224="",$D224="",$E224="",$F224="",$G224="",$H224="",$I224=""),"Campos obrigatórios ausentes","OK"))</f>
        <v/>
      </c>
      <c r="P224" s="16">
        <f>IF($A224="","",IF($M224="","Identificação incompleta",IF(COUNTIF('Itens rastreáveis'!$E$2:$E$201,$M224)=0,"Identificador não cadastrado",IF(COUNTIF('Itens rastreáveis'!$E$2:$E$201,$M224)&gt;1,"Identificador duplicado no cadastro","OK"))))</f>
        <v/>
      </c>
      <c r="Q224" s="16">
        <f>IF($A224="","",IF(COUNTIF($A$2:$A$501,$A224)=1,"OK","ID do evento duplicado"))</f>
        <v/>
      </c>
      <c r="R224" s="16">
        <f>IF($A224="","",IF(OR($M224="",$N224=""),"Não verificável",IF($G224="RECEBIMENTO",IF(COUNTIFS($M$2:$M$501,$M224,$G$2:$G$501,"RECEBIMENTO")&gt;1,"Recebimento duplicado",IF($K224="","OK","Recebimento com evento anterior")),IF(COUNTIFS($M$2:$M$501,$M224,$G$2:$G$501,"RECEBIMENTO",$N$2:$N$501,"&lt;"&amp;$N224)&gt;0,"OK","Entrada anterior não localizada"))))</f>
        <v/>
      </c>
      <c r="S224" s="16">
        <f>IF($A224="","",IF(IFERROR(VLOOKUP($G224,Listas!$A$2:$C$9,2,FALSE),"Sim")="Sim",IF($J224="","Pedido obrigatório","OK"),"OK"))</f>
        <v/>
      </c>
      <c r="T224" s="16">
        <f>IF($A224="","",IF($G224="RECEBIMENTO",IF($K224="","OK","Revisar evento anterior"),IF($K224="","Evento anterior ausente",IF(COUNTIF($A$2:$A$501,$K224)=0,"Evento anterior inexistente",IF(COUNTIF($A$2:$A$501,$K224)&gt;1,"Evento anterior ambíguo",IF($K224=$A224,"Autorreferência",IF(COUNTIFS($A$2:$A$501,$K224,$M$2:$M$501,$M224)=0,"Anterior de outro identificador",IF(INDEX($N$2:$N$501,MATCH($K224,$A$2:$A$501,0))&gt;=$N224,"Ordem cronológica inválida",IF(INDEX($A$2:$A$501,MATCH($K224,$A$2:$A$501,0))=LOOKUP(2,1/(($M$2:$M$501=$M224)*($N$2:$N$501&lt;$N224)),$A$2:$A$501),"OK","Salto na cadeia")))))))))</f>
        <v/>
      </c>
      <c r="U224" s="16">
        <f>IF($A224="","",IF(OR($M224="",$N224=""),"Não",IF(COUNTIFS($M$2:$M$501,$M224,$N$2:$N$501,"&gt;"&amp;$N224)=0,IF(COUNTIFS($M$2:$M$501,$M224,$N$2:$N$501,$N224)=1,"Sim","Conflito"),"Não")))</f>
        <v/>
      </c>
      <c r="V224" s="16">
        <f>IF($A224="","",IF(OR($M224="",$N224=""),"",IF(COUNTIFS($M$2:$M$501,$M224,$G$2:$G$501,"RETORNO RECEBIDO",$N$2:$N$501,"&lt;="&amp;$N224)&gt;0,"Retorno","Fluxo normal")))</f>
        <v/>
      </c>
      <c r="W224" s="16">
        <f>IF($A224="","",IF($O224&lt;&gt;"OK",$O224,IF($Q224&lt;&gt;"OK",$Q224,IF($P224&lt;&gt;"OK",$P224,IF($R224&lt;&gt;"OK",$R224,IF($S224&lt;&gt;"OK",$S224,IF($T224&lt;&gt;"OK",$T224,IF($U224="Conflito","Conflito de ordem","OK"))))))))</f>
        <v/>
      </c>
      <c r="X224" s="16">
        <f>IF($A224="","",IF($W224="OK","OK","Pendente"))</f>
        <v/>
      </c>
    </row>
    <row r="225">
      <c r="A225" s="14" t="n"/>
      <c r="B225" s="31" t="n"/>
      <c r="C225" s="14" t="n"/>
      <c r="D225" s="14" t="n"/>
      <c r="E225" s="14" t="n"/>
      <c r="F225" s="14" t="n"/>
      <c r="G225" s="14" t="n"/>
      <c r="H225" s="14" t="n"/>
      <c r="I225" s="14" t="n"/>
      <c r="J225" s="14" t="n"/>
      <c r="K225" s="14" t="n"/>
      <c r="L225" s="15" t="n"/>
      <c r="M225" s="16">
        <f>IF(COUNTA($D225:$F225)=0,"",IF(OR($D225="",$E225="",$F225=""),"",$D225&amp;"|"&amp;$E225&amp;"|"&amp;$F225))</f>
        <v/>
      </c>
      <c r="N225" s="32">
        <f>IF(OR($B225="",$C225=""),"",$B225+$C225/100000)</f>
        <v/>
      </c>
      <c r="O225" s="16">
        <f>IF(COUNTA($A225:$L225)=0,"",IF(OR($A225="",$B225="",$C225="",$D225="",$E225="",$F225="",$G225="",$H225="",$I225=""),"Campos obrigatórios ausentes","OK"))</f>
        <v/>
      </c>
      <c r="P225" s="16">
        <f>IF($A225="","",IF($M225="","Identificação incompleta",IF(COUNTIF('Itens rastreáveis'!$E$2:$E$201,$M225)=0,"Identificador não cadastrado",IF(COUNTIF('Itens rastreáveis'!$E$2:$E$201,$M225)&gt;1,"Identificador duplicado no cadastro","OK"))))</f>
        <v/>
      </c>
      <c r="Q225" s="16">
        <f>IF($A225="","",IF(COUNTIF($A$2:$A$501,$A225)=1,"OK","ID do evento duplicado"))</f>
        <v/>
      </c>
      <c r="R225" s="16">
        <f>IF($A225="","",IF(OR($M225="",$N225=""),"Não verificável",IF($G225="RECEBIMENTO",IF(COUNTIFS($M$2:$M$501,$M225,$G$2:$G$501,"RECEBIMENTO")&gt;1,"Recebimento duplicado",IF($K225="","OK","Recebimento com evento anterior")),IF(COUNTIFS($M$2:$M$501,$M225,$G$2:$G$501,"RECEBIMENTO",$N$2:$N$501,"&lt;"&amp;$N225)&gt;0,"OK","Entrada anterior não localizada"))))</f>
        <v/>
      </c>
      <c r="S225" s="16">
        <f>IF($A225="","",IF(IFERROR(VLOOKUP($G225,Listas!$A$2:$C$9,2,FALSE),"Sim")="Sim",IF($J225="","Pedido obrigatório","OK"),"OK"))</f>
        <v/>
      </c>
      <c r="T225" s="16">
        <f>IF($A225="","",IF($G225="RECEBIMENTO",IF($K225="","OK","Revisar evento anterior"),IF($K225="","Evento anterior ausente",IF(COUNTIF($A$2:$A$501,$K225)=0,"Evento anterior inexistente",IF(COUNTIF($A$2:$A$501,$K225)&gt;1,"Evento anterior ambíguo",IF($K225=$A225,"Autorreferência",IF(COUNTIFS($A$2:$A$501,$K225,$M$2:$M$501,$M225)=0,"Anterior de outro identificador",IF(INDEX($N$2:$N$501,MATCH($K225,$A$2:$A$501,0))&gt;=$N225,"Ordem cronológica inválida",IF(INDEX($A$2:$A$501,MATCH($K225,$A$2:$A$501,0))=LOOKUP(2,1/(($M$2:$M$501=$M225)*($N$2:$N$501&lt;$N225)),$A$2:$A$501),"OK","Salto na cadeia")))))))))</f>
        <v/>
      </c>
      <c r="U225" s="16">
        <f>IF($A225="","",IF(OR($M225="",$N225=""),"Não",IF(COUNTIFS($M$2:$M$501,$M225,$N$2:$N$501,"&gt;"&amp;$N225)=0,IF(COUNTIFS($M$2:$M$501,$M225,$N$2:$N$501,$N225)=1,"Sim","Conflito"),"Não")))</f>
        <v/>
      </c>
      <c r="V225" s="16">
        <f>IF($A225="","",IF(OR($M225="",$N225=""),"",IF(COUNTIFS($M$2:$M$501,$M225,$G$2:$G$501,"RETORNO RECEBIDO",$N$2:$N$501,"&lt;="&amp;$N225)&gt;0,"Retorno","Fluxo normal")))</f>
        <v/>
      </c>
      <c r="W225" s="16">
        <f>IF($A225="","",IF($O225&lt;&gt;"OK",$O225,IF($Q225&lt;&gt;"OK",$Q225,IF($P225&lt;&gt;"OK",$P225,IF($R225&lt;&gt;"OK",$R225,IF($S225&lt;&gt;"OK",$S225,IF($T225&lt;&gt;"OK",$T225,IF($U225="Conflito","Conflito de ordem","OK"))))))))</f>
        <v/>
      </c>
      <c r="X225" s="16">
        <f>IF($A225="","",IF($W225="OK","OK","Pendente"))</f>
        <v/>
      </c>
    </row>
    <row r="226">
      <c r="A226" s="14" t="n"/>
      <c r="B226" s="31" t="n"/>
      <c r="C226" s="14" t="n"/>
      <c r="D226" s="14" t="n"/>
      <c r="E226" s="14" t="n"/>
      <c r="F226" s="14" t="n"/>
      <c r="G226" s="14" t="n"/>
      <c r="H226" s="14" t="n"/>
      <c r="I226" s="14" t="n"/>
      <c r="J226" s="14" t="n"/>
      <c r="K226" s="14" t="n"/>
      <c r="L226" s="15" t="n"/>
      <c r="M226" s="16">
        <f>IF(COUNTA($D226:$F226)=0,"",IF(OR($D226="",$E226="",$F226=""),"",$D226&amp;"|"&amp;$E226&amp;"|"&amp;$F226))</f>
        <v/>
      </c>
      <c r="N226" s="32">
        <f>IF(OR($B226="",$C226=""),"",$B226+$C226/100000)</f>
        <v/>
      </c>
      <c r="O226" s="16">
        <f>IF(COUNTA($A226:$L226)=0,"",IF(OR($A226="",$B226="",$C226="",$D226="",$E226="",$F226="",$G226="",$H226="",$I226=""),"Campos obrigatórios ausentes","OK"))</f>
        <v/>
      </c>
      <c r="P226" s="16">
        <f>IF($A226="","",IF($M226="","Identificação incompleta",IF(COUNTIF('Itens rastreáveis'!$E$2:$E$201,$M226)=0,"Identificador não cadastrado",IF(COUNTIF('Itens rastreáveis'!$E$2:$E$201,$M226)&gt;1,"Identificador duplicado no cadastro","OK"))))</f>
        <v/>
      </c>
      <c r="Q226" s="16">
        <f>IF($A226="","",IF(COUNTIF($A$2:$A$501,$A226)=1,"OK","ID do evento duplicado"))</f>
        <v/>
      </c>
      <c r="R226" s="16">
        <f>IF($A226="","",IF(OR($M226="",$N226=""),"Não verificável",IF($G226="RECEBIMENTO",IF(COUNTIFS($M$2:$M$501,$M226,$G$2:$G$501,"RECEBIMENTO")&gt;1,"Recebimento duplicado",IF($K226="","OK","Recebimento com evento anterior")),IF(COUNTIFS($M$2:$M$501,$M226,$G$2:$G$501,"RECEBIMENTO",$N$2:$N$501,"&lt;"&amp;$N226)&gt;0,"OK","Entrada anterior não localizada"))))</f>
        <v/>
      </c>
      <c r="S226" s="16">
        <f>IF($A226="","",IF(IFERROR(VLOOKUP($G226,Listas!$A$2:$C$9,2,FALSE),"Sim")="Sim",IF($J226="","Pedido obrigatório","OK"),"OK"))</f>
        <v/>
      </c>
      <c r="T226" s="16">
        <f>IF($A226="","",IF($G226="RECEBIMENTO",IF($K226="","OK","Revisar evento anterior"),IF($K226="","Evento anterior ausente",IF(COUNTIF($A$2:$A$501,$K226)=0,"Evento anterior inexistente",IF(COUNTIF($A$2:$A$501,$K226)&gt;1,"Evento anterior ambíguo",IF($K226=$A226,"Autorreferência",IF(COUNTIFS($A$2:$A$501,$K226,$M$2:$M$501,$M226)=0,"Anterior de outro identificador",IF(INDEX($N$2:$N$501,MATCH($K226,$A$2:$A$501,0))&gt;=$N226,"Ordem cronológica inválida",IF(INDEX($A$2:$A$501,MATCH($K226,$A$2:$A$501,0))=LOOKUP(2,1/(($M$2:$M$501=$M226)*($N$2:$N$501&lt;$N226)),$A$2:$A$501),"OK","Salto na cadeia")))))))))</f>
        <v/>
      </c>
      <c r="U226" s="16">
        <f>IF($A226="","",IF(OR($M226="",$N226=""),"Não",IF(COUNTIFS($M$2:$M$501,$M226,$N$2:$N$501,"&gt;"&amp;$N226)=0,IF(COUNTIFS($M$2:$M$501,$M226,$N$2:$N$501,$N226)=1,"Sim","Conflito"),"Não")))</f>
        <v/>
      </c>
      <c r="V226" s="16">
        <f>IF($A226="","",IF(OR($M226="",$N226=""),"",IF(COUNTIFS($M$2:$M$501,$M226,$G$2:$G$501,"RETORNO RECEBIDO",$N$2:$N$501,"&lt;="&amp;$N226)&gt;0,"Retorno","Fluxo normal")))</f>
        <v/>
      </c>
      <c r="W226" s="16">
        <f>IF($A226="","",IF($O226&lt;&gt;"OK",$O226,IF($Q226&lt;&gt;"OK",$Q226,IF($P226&lt;&gt;"OK",$P226,IF($R226&lt;&gt;"OK",$R226,IF($S226&lt;&gt;"OK",$S226,IF($T226&lt;&gt;"OK",$T226,IF($U226="Conflito","Conflito de ordem","OK"))))))))</f>
        <v/>
      </c>
      <c r="X226" s="16">
        <f>IF($A226="","",IF($W226="OK","OK","Pendente"))</f>
        <v/>
      </c>
    </row>
    <row r="227">
      <c r="A227" s="14" t="n"/>
      <c r="B227" s="31" t="n"/>
      <c r="C227" s="14" t="n"/>
      <c r="D227" s="14" t="n"/>
      <c r="E227" s="14" t="n"/>
      <c r="F227" s="14" t="n"/>
      <c r="G227" s="14" t="n"/>
      <c r="H227" s="14" t="n"/>
      <c r="I227" s="14" t="n"/>
      <c r="J227" s="14" t="n"/>
      <c r="K227" s="14" t="n"/>
      <c r="L227" s="15" t="n"/>
      <c r="M227" s="16">
        <f>IF(COUNTA($D227:$F227)=0,"",IF(OR($D227="",$E227="",$F227=""),"",$D227&amp;"|"&amp;$E227&amp;"|"&amp;$F227))</f>
        <v/>
      </c>
      <c r="N227" s="32">
        <f>IF(OR($B227="",$C227=""),"",$B227+$C227/100000)</f>
        <v/>
      </c>
      <c r="O227" s="16">
        <f>IF(COUNTA($A227:$L227)=0,"",IF(OR($A227="",$B227="",$C227="",$D227="",$E227="",$F227="",$G227="",$H227="",$I227=""),"Campos obrigatórios ausentes","OK"))</f>
        <v/>
      </c>
      <c r="P227" s="16">
        <f>IF($A227="","",IF($M227="","Identificação incompleta",IF(COUNTIF('Itens rastreáveis'!$E$2:$E$201,$M227)=0,"Identificador não cadastrado",IF(COUNTIF('Itens rastreáveis'!$E$2:$E$201,$M227)&gt;1,"Identificador duplicado no cadastro","OK"))))</f>
        <v/>
      </c>
      <c r="Q227" s="16">
        <f>IF($A227="","",IF(COUNTIF($A$2:$A$501,$A227)=1,"OK","ID do evento duplicado"))</f>
        <v/>
      </c>
      <c r="R227" s="16">
        <f>IF($A227="","",IF(OR($M227="",$N227=""),"Não verificável",IF($G227="RECEBIMENTO",IF(COUNTIFS($M$2:$M$501,$M227,$G$2:$G$501,"RECEBIMENTO")&gt;1,"Recebimento duplicado",IF($K227="","OK","Recebimento com evento anterior")),IF(COUNTIFS($M$2:$M$501,$M227,$G$2:$G$501,"RECEBIMENTO",$N$2:$N$501,"&lt;"&amp;$N227)&gt;0,"OK","Entrada anterior não localizada"))))</f>
        <v/>
      </c>
      <c r="S227" s="16">
        <f>IF($A227="","",IF(IFERROR(VLOOKUP($G227,Listas!$A$2:$C$9,2,FALSE),"Sim")="Sim",IF($J227="","Pedido obrigatório","OK"),"OK"))</f>
        <v/>
      </c>
      <c r="T227" s="16">
        <f>IF($A227="","",IF($G227="RECEBIMENTO",IF($K227="","OK","Revisar evento anterior"),IF($K227="","Evento anterior ausente",IF(COUNTIF($A$2:$A$501,$K227)=0,"Evento anterior inexistente",IF(COUNTIF($A$2:$A$501,$K227)&gt;1,"Evento anterior ambíguo",IF($K227=$A227,"Autorreferência",IF(COUNTIFS($A$2:$A$501,$K227,$M$2:$M$501,$M227)=0,"Anterior de outro identificador",IF(INDEX($N$2:$N$501,MATCH($K227,$A$2:$A$501,0))&gt;=$N227,"Ordem cronológica inválida",IF(INDEX($A$2:$A$501,MATCH($K227,$A$2:$A$501,0))=LOOKUP(2,1/(($M$2:$M$501=$M227)*($N$2:$N$501&lt;$N227)),$A$2:$A$501),"OK","Salto na cadeia")))))))))</f>
        <v/>
      </c>
      <c r="U227" s="16">
        <f>IF($A227="","",IF(OR($M227="",$N227=""),"Não",IF(COUNTIFS($M$2:$M$501,$M227,$N$2:$N$501,"&gt;"&amp;$N227)=0,IF(COUNTIFS($M$2:$M$501,$M227,$N$2:$N$501,$N227)=1,"Sim","Conflito"),"Não")))</f>
        <v/>
      </c>
      <c r="V227" s="16">
        <f>IF($A227="","",IF(OR($M227="",$N227=""),"",IF(COUNTIFS($M$2:$M$501,$M227,$G$2:$G$501,"RETORNO RECEBIDO",$N$2:$N$501,"&lt;="&amp;$N227)&gt;0,"Retorno","Fluxo normal")))</f>
        <v/>
      </c>
      <c r="W227" s="16">
        <f>IF($A227="","",IF($O227&lt;&gt;"OK",$O227,IF($Q227&lt;&gt;"OK",$Q227,IF($P227&lt;&gt;"OK",$P227,IF($R227&lt;&gt;"OK",$R227,IF($S227&lt;&gt;"OK",$S227,IF($T227&lt;&gt;"OK",$T227,IF($U227="Conflito","Conflito de ordem","OK"))))))))</f>
        <v/>
      </c>
      <c r="X227" s="16">
        <f>IF($A227="","",IF($W227="OK","OK","Pendente"))</f>
        <v/>
      </c>
    </row>
    <row r="228">
      <c r="A228" s="14" t="n"/>
      <c r="B228" s="31" t="n"/>
      <c r="C228" s="14" t="n"/>
      <c r="D228" s="14" t="n"/>
      <c r="E228" s="14" t="n"/>
      <c r="F228" s="14" t="n"/>
      <c r="G228" s="14" t="n"/>
      <c r="H228" s="14" t="n"/>
      <c r="I228" s="14" t="n"/>
      <c r="J228" s="14" t="n"/>
      <c r="K228" s="14" t="n"/>
      <c r="L228" s="15" t="n"/>
      <c r="M228" s="16">
        <f>IF(COUNTA($D228:$F228)=0,"",IF(OR($D228="",$E228="",$F228=""),"",$D228&amp;"|"&amp;$E228&amp;"|"&amp;$F228))</f>
        <v/>
      </c>
      <c r="N228" s="32">
        <f>IF(OR($B228="",$C228=""),"",$B228+$C228/100000)</f>
        <v/>
      </c>
      <c r="O228" s="16">
        <f>IF(COUNTA($A228:$L228)=0,"",IF(OR($A228="",$B228="",$C228="",$D228="",$E228="",$F228="",$G228="",$H228="",$I228=""),"Campos obrigatórios ausentes","OK"))</f>
        <v/>
      </c>
      <c r="P228" s="16">
        <f>IF($A228="","",IF($M228="","Identificação incompleta",IF(COUNTIF('Itens rastreáveis'!$E$2:$E$201,$M228)=0,"Identificador não cadastrado",IF(COUNTIF('Itens rastreáveis'!$E$2:$E$201,$M228)&gt;1,"Identificador duplicado no cadastro","OK"))))</f>
        <v/>
      </c>
      <c r="Q228" s="16">
        <f>IF($A228="","",IF(COUNTIF($A$2:$A$501,$A228)=1,"OK","ID do evento duplicado"))</f>
        <v/>
      </c>
      <c r="R228" s="16">
        <f>IF($A228="","",IF(OR($M228="",$N228=""),"Não verificável",IF($G228="RECEBIMENTO",IF(COUNTIFS($M$2:$M$501,$M228,$G$2:$G$501,"RECEBIMENTO")&gt;1,"Recebimento duplicado",IF($K228="","OK","Recebimento com evento anterior")),IF(COUNTIFS($M$2:$M$501,$M228,$G$2:$G$501,"RECEBIMENTO",$N$2:$N$501,"&lt;"&amp;$N228)&gt;0,"OK","Entrada anterior não localizada"))))</f>
        <v/>
      </c>
      <c r="S228" s="16">
        <f>IF($A228="","",IF(IFERROR(VLOOKUP($G228,Listas!$A$2:$C$9,2,FALSE),"Sim")="Sim",IF($J228="","Pedido obrigatório","OK"),"OK"))</f>
        <v/>
      </c>
      <c r="T228" s="16">
        <f>IF($A228="","",IF($G228="RECEBIMENTO",IF($K228="","OK","Revisar evento anterior"),IF($K228="","Evento anterior ausente",IF(COUNTIF($A$2:$A$501,$K228)=0,"Evento anterior inexistente",IF(COUNTIF($A$2:$A$501,$K228)&gt;1,"Evento anterior ambíguo",IF($K228=$A228,"Autorreferência",IF(COUNTIFS($A$2:$A$501,$K228,$M$2:$M$501,$M228)=0,"Anterior de outro identificador",IF(INDEX($N$2:$N$501,MATCH($K228,$A$2:$A$501,0))&gt;=$N228,"Ordem cronológica inválida",IF(INDEX($A$2:$A$501,MATCH($K228,$A$2:$A$501,0))=LOOKUP(2,1/(($M$2:$M$501=$M228)*($N$2:$N$501&lt;$N228)),$A$2:$A$501),"OK","Salto na cadeia")))))))))</f>
        <v/>
      </c>
      <c r="U228" s="16">
        <f>IF($A228="","",IF(OR($M228="",$N228=""),"Não",IF(COUNTIFS($M$2:$M$501,$M228,$N$2:$N$501,"&gt;"&amp;$N228)=0,IF(COUNTIFS($M$2:$M$501,$M228,$N$2:$N$501,$N228)=1,"Sim","Conflito"),"Não")))</f>
        <v/>
      </c>
      <c r="V228" s="16">
        <f>IF($A228="","",IF(OR($M228="",$N228=""),"",IF(COUNTIFS($M$2:$M$501,$M228,$G$2:$G$501,"RETORNO RECEBIDO",$N$2:$N$501,"&lt;="&amp;$N228)&gt;0,"Retorno","Fluxo normal")))</f>
        <v/>
      </c>
      <c r="W228" s="16">
        <f>IF($A228="","",IF($O228&lt;&gt;"OK",$O228,IF($Q228&lt;&gt;"OK",$Q228,IF($P228&lt;&gt;"OK",$P228,IF($R228&lt;&gt;"OK",$R228,IF($S228&lt;&gt;"OK",$S228,IF($T228&lt;&gt;"OK",$T228,IF($U228="Conflito","Conflito de ordem","OK"))))))))</f>
        <v/>
      </c>
      <c r="X228" s="16">
        <f>IF($A228="","",IF($W228="OK","OK","Pendente"))</f>
        <v/>
      </c>
    </row>
    <row r="229">
      <c r="A229" s="14" t="n"/>
      <c r="B229" s="31" t="n"/>
      <c r="C229" s="14" t="n"/>
      <c r="D229" s="14" t="n"/>
      <c r="E229" s="14" t="n"/>
      <c r="F229" s="14" t="n"/>
      <c r="G229" s="14" t="n"/>
      <c r="H229" s="14" t="n"/>
      <c r="I229" s="14" t="n"/>
      <c r="J229" s="14" t="n"/>
      <c r="K229" s="14" t="n"/>
      <c r="L229" s="15" t="n"/>
      <c r="M229" s="16">
        <f>IF(COUNTA($D229:$F229)=0,"",IF(OR($D229="",$E229="",$F229=""),"",$D229&amp;"|"&amp;$E229&amp;"|"&amp;$F229))</f>
        <v/>
      </c>
      <c r="N229" s="32">
        <f>IF(OR($B229="",$C229=""),"",$B229+$C229/100000)</f>
        <v/>
      </c>
      <c r="O229" s="16">
        <f>IF(COUNTA($A229:$L229)=0,"",IF(OR($A229="",$B229="",$C229="",$D229="",$E229="",$F229="",$G229="",$H229="",$I229=""),"Campos obrigatórios ausentes","OK"))</f>
        <v/>
      </c>
      <c r="P229" s="16">
        <f>IF($A229="","",IF($M229="","Identificação incompleta",IF(COUNTIF('Itens rastreáveis'!$E$2:$E$201,$M229)=0,"Identificador não cadastrado",IF(COUNTIF('Itens rastreáveis'!$E$2:$E$201,$M229)&gt;1,"Identificador duplicado no cadastro","OK"))))</f>
        <v/>
      </c>
      <c r="Q229" s="16">
        <f>IF($A229="","",IF(COUNTIF($A$2:$A$501,$A229)=1,"OK","ID do evento duplicado"))</f>
        <v/>
      </c>
      <c r="R229" s="16">
        <f>IF($A229="","",IF(OR($M229="",$N229=""),"Não verificável",IF($G229="RECEBIMENTO",IF(COUNTIFS($M$2:$M$501,$M229,$G$2:$G$501,"RECEBIMENTO")&gt;1,"Recebimento duplicado",IF($K229="","OK","Recebimento com evento anterior")),IF(COUNTIFS($M$2:$M$501,$M229,$G$2:$G$501,"RECEBIMENTO",$N$2:$N$501,"&lt;"&amp;$N229)&gt;0,"OK","Entrada anterior não localizada"))))</f>
        <v/>
      </c>
      <c r="S229" s="16">
        <f>IF($A229="","",IF(IFERROR(VLOOKUP($G229,Listas!$A$2:$C$9,2,FALSE),"Sim")="Sim",IF($J229="","Pedido obrigatório","OK"),"OK"))</f>
        <v/>
      </c>
      <c r="T229" s="16">
        <f>IF($A229="","",IF($G229="RECEBIMENTO",IF($K229="","OK","Revisar evento anterior"),IF($K229="","Evento anterior ausente",IF(COUNTIF($A$2:$A$501,$K229)=0,"Evento anterior inexistente",IF(COUNTIF($A$2:$A$501,$K229)&gt;1,"Evento anterior ambíguo",IF($K229=$A229,"Autorreferência",IF(COUNTIFS($A$2:$A$501,$K229,$M$2:$M$501,$M229)=0,"Anterior de outro identificador",IF(INDEX($N$2:$N$501,MATCH($K229,$A$2:$A$501,0))&gt;=$N229,"Ordem cronológica inválida",IF(INDEX($A$2:$A$501,MATCH($K229,$A$2:$A$501,0))=LOOKUP(2,1/(($M$2:$M$501=$M229)*($N$2:$N$501&lt;$N229)),$A$2:$A$501),"OK","Salto na cadeia")))))))))</f>
        <v/>
      </c>
      <c r="U229" s="16">
        <f>IF($A229="","",IF(OR($M229="",$N229=""),"Não",IF(COUNTIFS($M$2:$M$501,$M229,$N$2:$N$501,"&gt;"&amp;$N229)=0,IF(COUNTIFS($M$2:$M$501,$M229,$N$2:$N$501,$N229)=1,"Sim","Conflito"),"Não")))</f>
        <v/>
      </c>
      <c r="V229" s="16">
        <f>IF($A229="","",IF(OR($M229="",$N229=""),"",IF(COUNTIFS($M$2:$M$501,$M229,$G$2:$G$501,"RETORNO RECEBIDO",$N$2:$N$501,"&lt;="&amp;$N229)&gt;0,"Retorno","Fluxo normal")))</f>
        <v/>
      </c>
      <c r="W229" s="16">
        <f>IF($A229="","",IF($O229&lt;&gt;"OK",$O229,IF($Q229&lt;&gt;"OK",$Q229,IF($P229&lt;&gt;"OK",$P229,IF($R229&lt;&gt;"OK",$R229,IF($S229&lt;&gt;"OK",$S229,IF($T229&lt;&gt;"OK",$T229,IF($U229="Conflito","Conflito de ordem","OK"))))))))</f>
        <v/>
      </c>
      <c r="X229" s="16">
        <f>IF($A229="","",IF($W229="OK","OK","Pendente"))</f>
        <v/>
      </c>
    </row>
    <row r="230">
      <c r="A230" s="14" t="n"/>
      <c r="B230" s="31" t="n"/>
      <c r="C230" s="14" t="n"/>
      <c r="D230" s="14" t="n"/>
      <c r="E230" s="14" t="n"/>
      <c r="F230" s="14" t="n"/>
      <c r="G230" s="14" t="n"/>
      <c r="H230" s="14" t="n"/>
      <c r="I230" s="14" t="n"/>
      <c r="J230" s="14" t="n"/>
      <c r="K230" s="14" t="n"/>
      <c r="L230" s="15" t="n"/>
      <c r="M230" s="16">
        <f>IF(COUNTA($D230:$F230)=0,"",IF(OR($D230="",$E230="",$F230=""),"",$D230&amp;"|"&amp;$E230&amp;"|"&amp;$F230))</f>
        <v/>
      </c>
      <c r="N230" s="32">
        <f>IF(OR($B230="",$C230=""),"",$B230+$C230/100000)</f>
        <v/>
      </c>
      <c r="O230" s="16">
        <f>IF(COUNTA($A230:$L230)=0,"",IF(OR($A230="",$B230="",$C230="",$D230="",$E230="",$F230="",$G230="",$H230="",$I230=""),"Campos obrigatórios ausentes","OK"))</f>
        <v/>
      </c>
      <c r="P230" s="16">
        <f>IF($A230="","",IF($M230="","Identificação incompleta",IF(COUNTIF('Itens rastreáveis'!$E$2:$E$201,$M230)=0,"Identificador não cadastrado",IF(COUNTIF('Itens rastreáveis'!$E$2:$E$201,$M230)&gt;1,"Identificador duplicado no cadastro","OK"))))</f>
        <v/>
      </c>
      <c r="Q230" s="16">
        <f>IF($A230="","",IF(COUNTIF($A$2:$A$501,$A230)=1,"OK","ID do evento duplicado"))</f>
        <v/>
      </c>
      <c r="R230" s="16">
        <f>IF($A230="","",IF(OR($M230="",$N230=""),"Não verificável",IF($G230="RECEBIMENTO",IF(COUNTIFS($M$2:$M$501,$M230,$G$2:$G$501,"RECEBIMENTO")&gt;1,"Recebimento duplicado",IF($K230="","OK","Recebimento com evento anterior")),IF(COUNTIFS($M$2:$M$501,$M230,$G$2:$G$501,"RECEBIMENTO",$N$2:$N$501,"&lt;"&amp;$N230)&gt;0,"OK","Entrada anterior não localizada"))))</f>
        <v/>
      </c>
      <c r="S230" s="16">
        <f>IF($A230="","",IF(IFERROR(VLOOKUP($G230,Listas!$A$2:$C$9,2,FALSE),"Sim")="Sim",IF($J230="","Pedido obrigatório","OK"),"OK"))</f>
        <v/>
      </c>
      <c r="T230" s="16">
        <f>IF($A230="","",IF($G230="RECEBIMENTO",IF($K230="","OK","Revisar evento anterior"),IF($K230="","Evento anterior ausente",IF(COUNTIF($A$2:$A$501,$K230)=0,"Evento anterior inexistente",IF(COUNTIF($A$2:$A$501,$K230)&gt;1,"Evento anterior ambíguo",IF($K230=$A230,"Autorreferência",IF(COUNTIFS($A$2:$A$501,$K230,$M$2:$M$501,$M230)=0,"Anterior de outro identificador",IF(INDEX($N$2:$N$501,MATCH($K230,$A$2:$A$501,0))&gt;=$N230,"Ordem cronológica inválida",IF(INDEX($A$2:$A$501,MATCH($K230,$A$2:$A$501,0))=LOOKUP(2,1/(($M$2:$M$501=$M230)*($N$2:$N$501&lt;$N230)),$A$2:$A$501),"OK","Salto na cadeia")))))))))</f>
        <v/>
      </c>
      <c r="U230" s="16">
        <f>IF($A230="","",IF(OR($M230="",$N230=""),"Não",IF(COUNTIFS($M$2:$M$501,$M230,$N$2:$N$501,"&gt;"&amp;$N230)=0,IF(COUNTIFS($M$2:$M$501,$M230,$N$2:$N$501,$N230)=1,"Sim","Conflito"),"Não")))</f>
        <v/>
      </c>
      <c r="V230" s="16">
        <f>IF($A230="","",IF(OR($M230="",$N230=""),"",IF(COUNTIFS($M$2:$M$501,$M230,$G$2:$G$501,"RETORNO RECEBIDO",$N$2:$N$501,"&lt;="&amp;$N230)&gt;0,"Retorno","Fluxo normal")))</f>
        <v/>
      </c>
      <c r="W230" s="16">
        <f>IF($A230="","",IF($O230&lt;&gt;"OK",$O230,IF($Q230&lt;&gt;"OK",$Q230,IF($P230&lt;&gt;"OK",$P230,IF($R230&lt;&gt;"OK",$R230,IF($S230&lt;&gt;"OK",$S230,IF($T230&lt;&gt;"OK",$T230,IF($U230="Conflito","Conflito de ordem","OK"))))))))</f>
        <v/>
      </c>
      <c r="X230" s="16">
        <f>IF($A230="","",IF($W230="OK","OK","Pendente"))</f>
        <v/>
      </c>
    </row>
    <row r="231">
      <c r="A231" s="14" t="n"/>
      <c r="B231" s="31" t="n"/>
      <c r="C231" s="14" t="n"/>
      <c r="D231" s="14" t="n"/>
      <c r="E231" s="14" t="n"/>
      <c r="F231" s="14" t="n"/>
      <c r="G231" s="14" t="n"/>
      <c r="H231" s="14" t="n"/>
      <c r="I231" s="14" t="n"/>
      <c r="J231" s="14" t="n"/>
      <c r="K231" s="14" t="n"/>
      <c r="L231" s="15" t="n"/>
      <c r="M231" s="16">
        <f>IF(COUNTA($D231:$F231)=0,"",IF(OR($D231="",$E231="",$F231=""),"",$D231&amp;"|"&amp;$E231&amp;"|"&amp;$F231))</f>
        <v/>
      </c>
      <c r="N231" s="32">
        <f>IF(OR($B231="",$C231=""),"",$B231+$C231/100000)</f>
        <v/>
      </c>
      <c r="O231" s="16">
        <f>IF(COUNTA($A231:$L231)=0,"",IF(OR($A231="",$B231="",$C231="",$D231="",$E231="",$F231="",$G231="",$H231="",$I231=""),"Campos obrigatórios ausentes","OK"))</f>
        <v/>
      </c>
      <c r="P231" s="16">
        <f>IF($A231="","",IF($M231="","Identificação incompleta",IF(COUNTIF('Itens rastreáveis'!$E$2:$E$201,$M231)=0,"Identificador não cadastrado",IF(COUNTIF('Itens rastreáveis'!$E$2:$E$201,$M231)&gt;1,"Identificador duplicado no cadastro","OK"))))</f>
        <v/>
      </c>
      <c r="Q231" s="16">
        <f>IF($A231="","",IF(COUNTIF($A$2:$A$501,$A231)=1,"OK","ID do evento duplicado"))</f>
        <v/>
      </c>
      <c r="R231" s="16">
        <f>IF($A231="","",IF(OR($M231="",$N231=""),"Não verificável",IF($G231="RECEBIMENTO",IF(COUNTIFS($M$2:$M$501,$M231,$G$2:$G$501,"RECEBIMENTO")&gt;1,"Recebimento duplicado",IF($K231="","OK","Recebimento com evento anterior")),IF(COUNTIFS($M$2:$M$501,$M231,$G$2:$G$501,"RECEBIMENTO",$N$2:$N$501,"&lt;"&amp;$N231)&gt;0,"OK","Entrada anterior não localizada"))))</f>
        <v/>
      </c>
      <c r="S231" s="16">
        <f>IF($A231="","",IF(IFERROR(VLOOKUP($G231,Listas!$A$2:$C$9,2,FALSE),"Sim")="Sim",IF($J231="","Pedido obrigatório","OK"),"OK"))</f>
        <v/>
      </c>
      <c r="T231" s="16">
        <f>IF($A231="","",IF($G231="RECEBIMENTO",IF($K231="","OK","Revisar evento anterior"),IF($K231="","Evento anterior ausente",IF(COUNTIF($A$2:$A$501,$K231)=0,"Evento anterior inexistente",IF(COUNTIF($A$2:$A$501,$K231)&gt;1,"Evento anterior ambíguo",IF($K231=$A231,"Autorreferência",IF(COUNTIFS($A$2:$A$501,$K231,$M$2:$M$501,$M231)=0,"Anterior de outro identificador",IF(INDEX($N$2:$N$501,MATCH($K231,$A$2:$A$501,0))&gt;=$N231,"Ordem cronológica inválida",IF(INDEX($A$2:$A$501,MATCH($K231,$A$2:$A$501,0))=LOOKUP(2,1/(($M$2:$M$501=$M231)*($N$2:$N$501&lt;$N231)),$A$2:$A$501),"OK","Salto na cadeia")))))))))</f>
        <v/>
      </c>
      <c r="U231" s="16">
        <f>IF($A231="","",IF(OR($M231="",$N231=""),"Não",IF(COUNTIFS($M$2:$M$501,$M231,$N$2:$N$501,"&gt;"&amp;$N231)=0,IF(COUNTIFS($M$2:$M$501,$M231,$N$2:$N$501,$N231)=1,"Sim","Conflito"),"Não")))</f>
        <v/>
      </c>
      <c r="V231" s="16">
        <f>IF($A231="","",IF(OR($M231="",$N231=""),"",IF(COUNTIFS($M$2:$M$501,$M231,$G$2:$G$501,"RETORNO RECEBIDO",$N$2:$N$501,"&lt;="&amp;$N231)&gt;0,"Retorno","Fluxo normal")))</f>
        <v/>
      </c>
      <c r="W231" s="16">
        <f>IF($A231="","",IF($O231&lt;&gt;"OK",$O231,IF($Q231&lt;&gt;"OK",$Q231,IF($P231&lt;&gt;"OK",$P231,IF($R231&lt;&gt;"OK",$R231,IF($S231&lt;&gt;"OK",$S231,IF($T231&lt;&gt;"OK",$T231,IF($U231="Conflito","Conflito de ordem","OK"))))))))</f>
        <v/>
      </c>
      <c r="X231" s="16">
        <f>IF($A231="","",IF($W231="OK","OK","Pendente"))</f>
        <v/>
      </c>
    </row>
    <row r="232">
      <c r="A232" s="14" t="n"/>
      <c r="B232" s="31" t="n"/>
      <c r="C232" s="14" t="n"/>
      <c r="D232" s="14" t="n"/>
      <c r="E232" s="14" t="n"/>
      <c r="F232" s="14" t="n"/>
      <c r="G232" s="14" t="n"/>
      <c r="H232" s="14" t="n"/>
      <c r="I232" s="14" t="n"/>
      <c r="J232" s="14" t="n"/>
      <c r="K232" s="14" t="n"/>
      <c r="L232" s="15" t="n"/>
      <c r="M232" s="16">
        <f>IF(COUNTA($D232:$F232)=0,"",IF(OR($D232="",$E232="",$F232=""),"",$D232&amp;"|"&amp;$E232&amp;"|"&amp;$F232))</f>
        <v/>
      </c>
      <c r="N232" s="32">
        <f>IF(OR($B232="",$C232=""),"",$B232+$C232/100000)</f>
        <v/>
      </c>
      <c r="O232" s="16">
        <f>IF(COUNTA($A232:$L232)=0,"",IF(OR($A232="",$B232="",$C232="",$D232="",$E232="",$F232="",$G232="",$H232="",$I232=""),"Campos obrigatórios ausentes","OK"))</f>
        <v/>
      </c>
      <c r="P232" s="16">
        <f>IF($A232="","",IF($M232="","Identificação incompleta",IF(COUNTIF('Itens rastreáveis'!$E$2:$E$201,$M232)=0,"Identificador não cadastrado",IF(COUNTIF('Itens rastreáveis'!$E$2:$E$201,$M232)&gt;1,"Identificador duplicado no cadastro","OK"))))</f>
        <v/>
      </c>
      <c r="Q232" s="16">
        <f>IF($A232="","",IF(COUNTIF($A$2:$A$501,$A232)=1,"OK","ID do evento duplicado"))</f>
        <v/>
      </c>
      <c r="R232" s="16">
        <f>IF($A232="","",IF(OR($M232="",$N232=""),"Não verificável",IF($G232="RECEBIMENTO",IF(COUNTIFS($M$2:$M$501,$M232,$G$2:$G$501,"RECEBIMENTO")&gt;1,"Recebimento duplicado",IF($K232="","OK","Recebimento com evento anterior")),IF(COUNTIFS($M$2:$M$501,$M232,$G$2:$G$501,"RECEBIMENTO",$N$2:$N$501,"&lt;"&amp;$N232)&gt;0,"OK","Entrada anterior não localizada"))))</f>
        <v/>
      </c>
      <c r="S232" s="16">
        <f>IF($A232="","",IF(IFERROR(VLOOKUP($G232,Listas!$A$2:$C$9,2,FALSE),"Sim")="Sim",IF($J232="","Pedido obrigatório","OK"),"OK"))</f>
        <v/>
      </c>
      <c r="T232" s="16">
        <f>IF($A232="","",IF($G232="RECEBIMENTO",IF($K232="","OK","Revisar evento anterior"),IF($K232="","Evento anterior ausente",IF(COUNTIF($A$2:$A$501,$K232)=0,"Evento anterior inexistente",IF(COUNTIF($A$2:$A$501,$K232)&gt;1,"Evento anterior ambíguo",IF($K232=$A232,"Autorreferência",IF(COUNTIFS($A$2:$A$501,$K232,$M$2:$M$501,$M232)=0,"Anterior de outro identificador",IF(INDEX($N$2:$N$501,MATCH($K232,$A$2:$A$501,0))&gt;=$N232,"Ordem cronológica inválida",IF(INDEX($A$2:$A$501,MATCH($K232,$A$2:$A$501,0))=LOOKUP(2,1/(($M$2:$M$501=$M232)*($N$2:$N$501&lt;$N232)),$A$2:$A$501),"OK","Salto na cadeia")))))))))</f>
        <v/>
      </c>
      <c r="U232" s="16">
        <f>IF($A232="","",IF(OR($M232="",$N232=""),"Não",IF(COUNTIFS($M$2:$M$501,$M232,$N$2:$N$501,"&gt;"&amp;$N232)=0,IF(COUNTIFS($M$2:$M$501,$M232,$N$2:$N$501,$N232)=1,"Sim","Conflito"),"Não")))</f>
        <v/>
      </c>
      <c r="V232" s="16">
        <f>IF($A232="","",IF(OR($M232="",$N232=""),"",IF(COUNTIFS($M$2:$M$501,$M232,$G$2:$G$501,"RETORNO RECEBIDO",$N$2:$N$501,"&lt;="&amp;$N232)&gt;0,"Retorno","Fluxo normal")))</f>
        <v/>
      </c>
      <c r="W232" s="16">
        <f>IF($A232="","",IF($O232&lt;&gt;"OK",$O232,IF($Q232&lt;&gt;"OK",$Q232,IF($P232&lt;&gt;"OK",$P232,IF($R232&lt;&gt;"OK",$R232,IF($S232&lt;&gt;"OK",$S232,IF($T232&lt;&gt;"OK",$T232,IF($U232="Conflito","Conflito de ordem","OK"))))))))</f>
        <v/>
      </c>
      <c r="X232" s="16">
        <f>IF($A232="","",IF($W232="OK","OK","Pendente"))</f>
        <v/>
      </c>
    </row>
    <row r="233">
      <c r="A233" s="14" t="n"/>
      <c r="B233" s="31" t="n"/>
      <c r="C233" s="14" t="n"/>
      <c r="D233" s="14" t="n"/>
      <c r="E233" s="14" t="n"/>
      <c r="F233" s="14" t="n"/>
      <c r="G233" s="14" t="n"/>
      <c r="H233" s="14" t="n"/>
      <c r="I233" s="14" t="n"/>
      <c r="J233" s="14" t="n"/>
      <c r="K233" s="14" t="n"/>
      <c r="L233" s="15" t="n"/>
      <c r="M233" s="16">
        <f>IF(COUNTA($D233:$F233)=0,"",IF(OR($D233="",$E233="",$F233=""),"",$D233&amp;"|"&amp;$E233&amp;"|"&amp;$F233))</f>
        <v/>
      </c>
      <c r="N233" s="32">
        <f>IF(OR($B233="",$C233=""),"",$B233+$C233/100000)</f>
        <v/>
      </c>
      <c r="O233" s="16">
        <f>IF(COUNTA($A233:$L233)=0,"",IF(OR($A233="",$B233="",$C233="",$D233="",$E233="",$F233="",$G233="",$H233="",$I233=""),"Campos obrigatórios ausentes","OK"))</f>
        <v/>
      </c>
      <c r="P233" s="16">
        <f>IF($A233="","",IF($M233="","Identificação incompleta",IF(COUNTIF('Itens rastreáveis'!$E$2:$E$201,$M233)=0,"Identificador não cadastrado",IF(COUNTIF('Itens rastreáveis'!$E$2:$E$201,$M233)&gt;1,"Identificador duplicado no cadastro","OK"))))</f>
        <v/>
      </c>
      <c r="Q233" s="16">
        <f>IF($A233="","",IF(COUNTIF($A$2:$A$501,$A233)=1,"OK","ID do evento duplicado"))</f>
        <v/>
      </c>
      <c r="R233" s="16">
        <f>IF($A233="","",IF(OR($M233="",$N233=""),"Não verificável",IF($G233="RECEBIMENTO",IF(COUNTIFS($M$2:$M$501,$M233,$G$2:$G$501,"RECEBIMENTO")&gt;1,"Recebimento duplicado",IF($K233="","OK","Recebimento com evento anterior")),IF(COUNTIFS($M$2:$M$501,$M233,$G$2:$G$501,"RECEBIMENTO",$N$2:$N$501,"&lt;"&amp;$N233)&gt;0,"OK","Entrada anterior não localizada"))))</f>
        <v/>
      </c>
      <c r="S233" s="16">
        <f>IF($A233="","",IF(IFERROR(VLOOKUP($G233,Listas!$A$2:$C$9,2,FALSE),"Sim")="Sim",IF($J233="","Pedido obrigatório","OK"),"OK"))</f>
        <v/>
      </c>
      <c r="T233" s="16">
        <f>IF($A233="","",IF($G233="RECEBIMENTO",IF($K233="","OK","Revisar evento anterior"),IF($K233="","Evento anterior ausente",IF(COUNTIF($A$2:$A$501,$K233)=0,"Evento anterior inexistente",IF(COUNTIF($A$2:$A$501,$K233)&gt;1,"Evento anterior ambíguo",IF($K233=$A233,"Autorreferência",IF(COUNTIFS($A$2:$A$501,$K233,$M$2:$M$501,$M233)=0,"Anterior de outro identificador",IF(INDEX($N$2:$N$501,MATCH($K233,$A$2:$A$501,0))&gt;=$N233,"Ordem cronológica inválida",IF(INDEX($A$2:$A$501,MATCH($K233,$A$2:$A$501,0))=LOOKUP(2,1/(($M$2:$M$501=$M233)*($N$2:$N$501&lt;$N233)),$A$2:$A$501),"OK","Salto na cadeia")))))))))</f>
        <v/>
      </c>
      <c r="U233" s="16">
        <f>IF($A233="","",IF(OR($M233="",$N233=""),"Não",IF(COUNTIFS($M$2:$M$501,$M233,$N$2:$N$501,"&gt;"&amp;$N233)=0,IF(COUNTIFS($M$2:$M$501,$M233,$N$2:$N$501,$N233)=1,"Sim","Conflito"),"Não")))</f>
        <v/>
      </c>
      <c r="V233" s="16">
        <f>IF($A233="","",IF(OR($M233="",$N233=""),"",IF(COUNTIFS($M$2:$M$501,$M233,$G$2:$G$501,"RETORNO RECEBIDO",$N$2:$N$501,"&lt;="&amp;$N233)&gt;0,"Retorno","Fluxo normal")))</f>
        <v/>
      </c>
      <c r="W233" s="16">
        <f>IF($A233="","",IF($O233&lt;&gt;"OK",$O233,IF($Q233&lt;&gt;"OK",$Q233,IF($P233&lt;&gt;"OK",$P233,IF($R233&lt;&gt;"OK",$R233,IF($S233&lt;&gt;"OK",$S233,IF($T233&lt;&gt;"OK",$T233,IF($U233="Conflito","Conflito de ordem","OK"))))))))</f>
        <v/>
      </c>
      <c r="X233" s="16">
        <f>IF($A233="","",IF($W233="OK","OK","Pendente"))</f>
        <v/>
      </c>
    </row>
    <row r="234">
      <c r="A234" s="14" t="n"/>
      <c r="B234" s="31" t="n"/>
      <c r="C234" s="14" t="n"/>
      <c r="D234" s="14" t="n"/>
      <c r="E234" s="14" t="n"/>
      <c r="F234" s="14" t="n"/>
      <c r="G234" s="14" t="n"/>
      <c r="H234" s="14" t="n"/>
      <c r="I234" s="14" t="n"/>
      <c r="J234" s="14" t="n"/>
      <c r="K234" s="14" t="n"/>
      <c r="L234" s="15" t="n"/>
      <c r="M234" s="16">
        <f>IF(COUNTA($D234:$F234)=0,"",IF(OR($D234="",$E234="",$F234=""),"",$D234&amp;"|"&amp;$E234&amp;"|"&amp;$F234))</f>
        <v/>
      </c>
      <c r="N234" s="32">
        <f>IF(OR($B234="",$C234=""),"",$B234+$C234/100000)</f>
        <v/>
      </c>
      <c r="O234" s="16">
        <f>IF(COUNTA($A234:$L234)=0,"",IF(OR($A234="",$B234="",$C234="",$D234="",$E234="",$F234="",$G234="",$H234="",$I234=""),"Campos obrigatórios ausentes","OK"))</f>
        <v/>
      </c>
      <c r="P234" s="16">
        <f>IF($A234="","",IF($M234="","Identificação incompleta",IF(COUNTIF('Itens rastreáveis'!$E$2:$E$201,$M234)=0,"Identificador não cadastrado",IF(COUNTIF('Itens rastreáveis'!$E$2:$E$201,$M234)&gt;1,"Identificador duplicado no cadastro","OK"))))</f>
        <v/>
      </c>
      <c r="Q234" s="16">
        <f>IF($A234="","",IF(COUNTIF($A$2:$A$501,$A234)=1,"OK","ID do evento duplicado"))</f>
        <v/>
      </c>
      <c r="R234" s="16">
        <f>IF($A234="","",IF(OR($M234="",$N234=""),"Não verificável",IF($G234="RECEBIMENTO",IF(COUNTIFS($M$2:$M$501,$M234,$G$2:$G$501,"RECEBIMENTO")&gt;1,"Recebimento duplicado",IF($K234="","OK","Recebimento com evento anterior")),IF(COUNTIFS($M$2:$M$501,$M234,$G$2:$G$501,"RECEBIMENTO",$N$2:$N$501,"&lt;"&amp;$N234)&gt;0,"OK","Entrada anterior não localizada"))))</f>
        <v/>
      </c>
      <c r="S234" s="16">
        <f>IF($A234="","",IF(IFERROR(VLOOKUP($G234,Listas!$A$2:$C$9,2,FALSE),"Sim")="Sim",IF($J234="","Pedido obrigatório","OK"),"OK"))</f>
        <v/>
      </c>
      <c r="T234" s="16">
        <f>IF($A234="","",IF($G234="RECEBIMENTO",IF($K234="","OK","Revisar evento anterior"),IF($K234="","Evento anterior ausente",IF(COUNTIF($A$2:$A$501,$K234)=0,"Evento anterior inexistente",IF(COUNTIF($A$2:$A$501,$K234)&gt;1,"Evento anterior ambíguo",IF($K234=$A234,"Autorreferência",IF(COUNTIFS($A$2:$A$501,$K234,$M$2:$M$501,$M234)=0,"Anterior de outro identificador",IF(INDEX($N$2:$N$501,MATCH($K234,$A$2:$A$501,0))&gt;=$N234,"Ordem cronológica inválida",IF(INDEX($A$2:$A$501,MATCH($K234,$A$2:$A$501,0))=LOOKUP(2,1/(($M$2:$M$501=$M234)*($N$2:$N$501&lt;$N234)),$A$2:$A$501),"OK","Salto na cadeia")))))))))</f>
        <v/>
      </c>
      <c r="U234" s="16">
        <f>IF($A234="","",IF(OR($M234="",$N234=""),"Não",IF(COUNTIFS($M$2:$M$501,$M234,$N$2:$N$501,"&gt;"&amp;$N234)=0,IF(COUNTIFS($M$2:$M$501,$M234,$N$2:$N$501,$N234)=1,"Sim","Conflito"),"Não")))</f>
        <v/>
      </c>
      <c r="V234" s="16">
        <f>IF($A234="","",IF(OR($M234="",$N234=""),"",IF(COUNTIFS($M$2:$M$501,$M234,$G$2:$G$501,"RETORNO RECEBIDO",$N$2:$N$501,"&lt;="&amp;$N234)&gt;0,"Retorno","Fluxo normal")))</f>
        <v/>
      </c>
      <c r="W234" s="16">
        <f>IF($A234="","",IF($O234&lt;&gt;"OK",$O234,IF($Q234&lt;&gt;"OK",$Q234,IF($P234&lt;&gt;"OK",$P234,IF($R234&lt;&gt;"OK",$R234,IF($S234&lt;&gt;"OK",$S234,IF($T234&lt;&gt;"OK",$T234,IF($U234="Conflito","Conflito de ordem","OK"))))))))</f>
        <v/>
      </c>
      <c r="X234" s="16">
        <f>IF($A234="","",IF($W234="OK","OK","Pendente"))</f>
        <v/>
      </c>
    </row>
    <row r="235">
      <c r="A235" s="14" t="n"/>
      <c r="B235" s="31" t="n"/>
      <c r="C235" s="14" t="n"/>
      <c r="D235" s="14" t="n"/>
      <c r="E235" s="14" t="n"/>
      <c r="F235" s="14" t="n"/>
      <c r="G235" s="14" t="n"/>
      <c r="H235" s="14" t="n"/>
      <c r="I235" s="14" t="n"/>
      <c r="J235" s="14" t="n"/>
      <c r="K235" s="14" t="n"/>
      <c r="L235" s="15" t="n"/>
      <c r="M235" s="16">
        <f>IF(COUNTA($D235:$F235)=0,"",IF(OR($D235="",$E235="",$F235=""),"",$D235&amp;"|"&amp;$E235&amp;"|"&amp;$F235))</f>
        <v/>
      </c>
      <c r="N235" s="32">
        <f>IF(OR($B235="",$C235=""),"",$B235+$C235/100000)</f>
        <v/>
      </c>
      <c r="O235" s="16">
        <f>IF(COUNTA($A235:$L235)=0,"",IF(OR($A235="",$B235="",$C235="",$D235="",$E235="",$F235="",$G235="",$H235="",$I235=""),"Campos obrigatórios ausentes","OK"))</f>
        <v/>
      </c>
      <c r="P235" s="16">
        <f>IF($A235="","",IF($M235="","Identificação incompleta",IF(COUNTIF('Itens rastreáveis'!$E$2:$E$201,$M235)=0,"Identificador não cadastrado",IF(COUNTIF('Itens rastreáveis'!$E$2:$E$201,$M235)&gt;1,"Identificador duplicado no cadastro","OK"))))</f>
        <v/>
      </c>
      <c r="Q235" s="16">
        <f>IF($A235="","",IF(COUNTIF($A$2:$A$501,$A235)=1,"OK","ID do evento duplicado"))</f>
        <v/>
      </c>
      <c r="R235" s="16">
        <f>IF($A235="","",IF(OR($M235="",$N235=""),"Não verificável",IF($G235="RECEBIMENTO",IF(COUNTIFS($M$2:$M$501,$M235,$G$2:$G$501,"RECEBIMENTO")&gt;1,"Recebimento duplicado",IF($K235="","OK","Recebimento com evento anterior")),IF(COUNTIFS($M$2:$M$501,$M235,$G$2:$G$501,"RECEBIMENTO",$N$2:$N$501,"&lt;"&amp;$N235)&gt;0,"OK","Entrada anterior não localizada"))))</f>
        <v/>
      </c>
      <c r="S235" s="16">
        <f>IF($A235="","",IF(IFERROR(VLOOKUP($G235,Listas!$A$2:$C$9,2,FALSE),"Sim")="Sim",IF($J235="","Pedido obrigatório","OK"),"OK"))</f>
        <v/>
      </c>
      <c r="T235" s="16">
        <f>IF($A235="","",IF($G235="RECEBIMENTO",IF($K235="","OK","Revisar evento anterior"),IF($K235="","Evento anterior ausente",IF(COUNTIF($A$2:$A$501,$K235)=0,"Evento anterior inexistente",IF(COUNTIF($A$2:$A$501,$K235)&gt;1,"Evento anterior ambíguo",IF($K235=$A235,"Autorreferência",IF(COUNTIFS($A$2:$A$501,$K235,$M$2:$M$501,$M235)=0,"Anterior de outro identificador",IF(INDEX($N$2:$N$501,MATCH($K235,$A$2:$A$501,0))&gt;=$N235,"Ordem cronológica inválida",IF(INDEX($A$2:$A$501,MATCH($K235,$A$2:$A$501,0))=LOOKUP(2,1/(($M$2:$M$501=$M235)*($N$2:$N$501&lt;$N235)),$A$2:$A$501),"OK","Salto na cadeia")))))))))</f>
        <v/>
      </c>
      <c r="U235" s="16">
        <f>IF($A235="","",IF(OR($M235="",$N235=""),"Não",IF(COUNTIFS($M$2:$M$501,$M235,$N$2:$N$501,"&gt;"&amp;$N235)=0,IF(COUNTIFS($M$2:$M$501,$M235,$N$2:$N$501,$N235)=1,"Sim","Conflito"),"Não")))</f>
        <v/>
      </c>
      <c r="V235" s="16">
        <f>IF($A235="","",IF(OR($M235="",$N235=""),"",IF(COUNTIFS($M$2:$M$501,$M235,$G$2:$G$501,"RETORNO RECEBIDO",$N$2:$N$501,"&lt;="&amp;$N235)&gt;0,"Retorno","Fluxo normal")))</f>
        <v/>
      </c>
      <c r="W235" s="16">
        <f>IF($A235="","",IF($O235&lt;&gt;"OK",$O235,IF($Q235&lt;&gt;"OK",$Q235,IF($P235&lt;&gt;"OK",$P235,IF($R235&lt;&gt;"OK",$R235,IF($S235&lt;&gt;"OK",$S235,IF($T235&lt;&gt;"OK",$T235,IF($U235="Conflito","Conflito de ordem","OK"))))))))</f>
        <v/>
      </c>
      <c r="X235" s="16">
        <f>IF($A235="","",IF($W235="OK","OK","Pendente"))</f>
        <v/>
      </c>
    </row>
    <row r="236">
      <c r="A236" s="14" t="n"/>
      <c r="B236" s="31" t="n"/>
      <c r="C236" s="14" t="n"/>
      <c r="D236" s="14" t="n"/>
      <c r="E236" s="14" t="n"/>
      <c r="F236" s="14" t="n"/>
      <c r="G236" s="14" t="n"/>
      <c r="H236" s="14" t="n"/>
      <c r="I236" s="14" t="n"/>
      <c r="J236" s="14" t="n"/>
      <c r="K236" s="14" t="n"/>
      <c r="L236" s="15" t="n"/>
      <c r="M236" s="16">
        <f>IF(COUNTA($D236:$F236)=0,"",IF(OR($D236="",$E236="",$F236=""),"",$D236&amp;"|"&amp;$E236&amp;"|"&amp;$F236))</f>
        <v/>
      </c>
      <c r="N236" s="32">
        <f>IF(OR($B236="",$C236=""),"",$B236+$C236/100000)</f>
        <v/>
      </c>
      <c r="O236" s="16">
        <f>IF(COUNTA($A236:$L236)=0,"",IF(OR($A236="",$B236="",$C236="",$D236="",$E236="",$F236="",$G236="",$H236="",$I236=""),"Campos obrigatórios ausentes","OK"))</f>
        <v/>
      </c>
      <c r="P236" s="16">
        <f>IF($A236="","",IF($M236="","Identificação incompleta",IF(COUNTIF('Itens rastreáveis'!$E$2:$E$201,$M236)=0,"Identificador não cadastrado",IF(COUNTIF('Itens rastreáveis'!$E$2:$E$201,$M236)&gt;1,"Identificador duplicado no cadastro","OK"))))</f>
        <v/>
      </c>
      <c r="Q236" s="16">
        <f>IF($A236="","",IF(COUNTIF($A$2:$A$501,$A236)=1,"OK","ID do evento duplicado"))</f>
        <v/>
      </c>
      <c r="R236" s="16">
        <f>IF($A236="","",IF(OR($M236="",$N236=""),"Não verificável",IF($G236="RECEBIMENTO",IF(COUNTIFS($M$2:$M$501,$M236,$G$2:$G$501,"RECEBIMENTO")&gt;1,"Recebimento duplicado",IF($K236="","OK","Recebimento com evento anterior")),IF(COUNTIFS($M$2:$M$501,$M236,$G$2:$G$501,"RECEBIMENTO",$N$2:$N$501,"&lt;"&amp;$N236)&gt;0,"OK","Entrada anterior não localizada"))))</f>
        <v/>
      </c>
      <c r="S236" s="16">
        <f>IF($A236="","",IF(IFERROR(VLOOKUP($G236,Listas!$A$2:$C$9,2,FALSE),"Sim")="Sim",IF($J236="","Pedido obrigatório","OK"),"OK"))</f>
        <v/>
      </c>
      <c r="T236" s="16">
        <f>IF($A236="","",IF($G236="RECEBIMENTO",IF($K236="","OK","Revisar evento anterior"),IF($K236="","Evento anterior ausente",IF(COUNTIF($A$2:$A$501,$K236)=0,"Evento anterior inexistente",IF(COUNTIF($A$2:$A$501,$K236)&gt;1,"Evento anterior ambíguo",IF($K236=$A236,"Autorreferência",IF(COUNTIFS($A$2:$A$501,$K236,$M$2:$M$501,$M236)=0,"Anterior de outro identificador",IF(INDEX($N$2:$N$501,MATCH($K236,$A$2:$A$501,0))&gt;=$N236,"Ordem cronológica inválida",IF(INDEX($A$2:$A$501,MATCH($K236,$A$2:$A$501,0))=LOOKUP(2,1/(($M$2:$M$501=$M236)*($N$2:$N$501&lt;$N236)),$A$2:$A$501),"OK","Salto na cadeia")))))))))</f>
        <v/>
      </c>
      <c r="U236" s="16">
        <f>IF($A236="","",IF(OR($M236="",$N236=""),"Não",IF(COUNTIFS($M$2:$M$501,$M236,$N$2:$N$501,"&gt;"&amp;$N236)=0,IF(COUNTIFS($M$2:$M$501,$M236,$N$2:$N$501,$N236)=1,"Sim","Conflito"),"Não")))</f>
        <v/>
      </c>
      <c r="V236" s="16">
        <f>IF($A236="","",IF(OR($M236="",$N236=""),"",IF(COUNTIFS($M$2:$M$501,$M236,$G$2:$G$501,"RETORNO RECEBIDO",$N$2:$N$501,"&lt;="&amp;$N236)&gt;0,"Retorno","Fluxo normal")))</f>
        <v/>
      </c>
      <c r="W236" s="16">
        <f>IF($A236="","",IF($O236&lt;&gt;"OK",$O236,IF($Q236&lt;&gt;"OK",$Q236,IF($P236&lt;&gt;"OK",$P236,IF($R236&lt;&gt;"OK",$R236,IF($S236&lt;&gt;"OK",$S236,IF($T236&lt;&gt;"OK",$T236,IF($U236="Conflito","Conflito de ordem","OK"))))))))</f>
        <v/>
      </c>
      <c r="X236" s="16">
        <f>IF($A236="","",IF($W236="OK","OK","Pendente"))</f>
        <v/>
      </c>
    </row>
    <row r="237">
      <c r="A237" s="14" t="n"/>
      <c r="B237" s="31" t="n"/>
      <c r="C237" s="14" t="n"/>
      <c r="D237" s="14" t="n"/>
      <c r="E237" s="14" t="n"/>
      <c r="F237" s="14" t="n"/>
      <c r="G237" s="14" t="n"/>
      <c r="H237" s="14" t="n"/>
      <c r="I237" s="14" t="n"/>
      <c r="J237" s="14" t="n"/>
      <c r="K237" s="14" t="n"/>
      <c r="L237" s="15" t="n"/>
      <c r="M237" s="16">
        <f>IF(COUNTA($D237:$F237)=0,"",IF(OR($D237="",$E237="",$F237=""),"",$D237&amp;"|"&amp;$E237&amp;"|"&amp;$F237))</f>
        <v/>
      </c>
      <c r="N237" s="32">
        <f>IF(OR($B237="",$C237=""),"",$B237+$C237/100000)</f>
        <v/>
      </c>
      <c r="O237" s="16">
        <f>IF(COUNTA($A237:$L237)=0,"",IF(OR($A237="",$B237="",$C237="",$D237="",$E237="",$F237="",$G237="",$H237="",$I237=""),"Campos obrigatórios ausentes","OK"))</f>
        <v/>
      </c>
      <c r="P237" s="16">
        <f>IF($A237="","",IF($M237="","Identificação incompleta",IF(COUNTIF('Itens rastreáveis'!$E$2:$E$201,$M237)=0,"Identificador não cadastrado",IF(COUNTIF('Itens rastreáveis'!$E$2:$E$201,$M237)&gt;1,"Identificador duplicado no cadastro","OK"))))</f>
        <v/>
      </c>
      <c r="Q237" s="16">
        <f>IF($A237="","",IF(COUNTIF($A$2:$A$501,$A237)=1,"OK","ID do evento duplicado"))</f>
        <v/>
      </c>
      <c r="R237" s="16">
        <f>IF($A237="","",IF(OR($M237="",$N237=""),"Não verificável",IF($G237="RECEBIMENTO",IF(COUNTIFS($M$2:$M$501,$M237,$G$2:$G$501,"RECEBIMENTO")&gt;1,"Recebimento duplicado",IF($K237="","OK","Recebimento com evento anterior")),IF(COUNTIFS($M$2:$M$501,$M237,$G$2:$G$501,"RECEBIMENTO",$N$2:$N$501,"&lt;"&amp;$N237)&gt;0,"OK","Entrada anterior não localizada"))))</f>
        <v/>
      </c>
      <c r="S237" s="16">
        <f>IF($A237="","",IF(IFERROR(VLOOKUP($G237,Listas!$A$2:$C$9,2,FALSE),"Sim")="Sim",IF($J237="","Pedido obrigatório","OK"),"OK"))</f>
        <v/>
      </c>
      <c r="T237" s="16">
        <f>IF($A237="","",IF($G237="RECEBIMENTO",IF($K237="","OK","Revisar evento anterior"),IF($K237="","Evento anterior ausente",IF(COUNTIF($A$2:$A$501,$K237)=0,"Evento anterior inexistente",IF(COUNTIF($A$2:$A$501,$K237)&gt;1,"Evento anterior ambíguo",IF($K237=$A237,"Autorreferência",IF(COUNTIFS($A$2:$A$501,$K237,$M$2:$M$501,$M237)=0,"Anterior de outro identificador",IF(INDEX($N$2:$N$501,MATCH($K237,$A$2:$A$501,0))&gt;=$N237,"Ordem cronológica inválida",IF(INDEX($A$2:$A$501,MATCH($K237,$A$2:$A$501,0))=LOOKUP(2,1/(($M$2:$M$501=$M237)*($N$2:$N$501&lt;$N237)),$A$2:$A$501),"OK","Salto na cadeia")))))))))</f>
        <v/>
      </c>
      <c r="U237" s="16">
        <f>IF($A237="","",IF(OR($M237="",$N237=""),"Não",IF(COUNTIFS($M$2:$M$501,$M237,$N$2:$N$501,"&gt;"&amp;$N237)=0,IF(COUNTIFS($M$2:$M$501,$M237,$N$2:$N$501,$N237)=1,"Sim","Conflito"),"Não")))</f>
        <v/>
      </c>
      <c r="V237" s="16">
        <f>IF($A237="","",IF(OR($M237="",$N237=""),"",IF(COUNTIFS($M$2:$M$501,$M237,$G$2:$G$501,"RETORNO RECEBIDO",$N$2:$N$501,"&lt;="&amp;$N237)&gt;0,"Retorno","Fluxo normal")))</f>
        <v/>
      </c>
      <c r="W237" s="16">
        <f>IF($A237="","",IF($O237&lt;&gt;"OK",$O237,IF($Q237&lt;&gt;"OK",$Q237,IF($P237&lt;&gt;"OK",$P237,IF($R237&lt;&gt;"OK",$R237,IF($S237&lt;&gt;"OK",$S237,IF($T237&lt;&gt;"OK",$T237,IF($U237="Conflito","Conflito de ordem","OK"))))))))</f>
        <v/>
      </c>
      <c r="X237" s="16">
        <f>IF($A237="","",IF($W237="OK","OK","Pendente"))</f>
        <v/>
      </c>
    </row>
    <row r="238">
      <c r="A238" s="14" t="n"/>
      <c r="B238" s="31" t="n"/>
      <c r="C238" s="14" t="n"/>
      <c r="D238" s="14" t="n"/>
      <c r="E238" s="14" t="n"/>
      <c r="F238" s="14" t="n"/>
      <c r="G238" s="14" t="n"/>
      <c r="H238" s="14" t="n"/>
      <c r="I238" s="14" t="n"/>
      <c r="J238" s="14" t="n"/>
      <c r="K238" s="14" t="n"/>
      <c r="L238" s="15" t="n"/>
      <c r="M238" s="16">
        <f>IF(COUNTA($D238:$F238)=0,"",IF(OR($D238="",$E238="",$F238=""),"",$D238&amp;"|"&amp;$E238&amp;"|"&amp;$F238))</f>
        <v/>
      </c>
      <c r="N238" s="32">
        <f>IF(OR($B238="",$C238=""),"",$B238+$C238/100000)</f>
        <v/>
      </c>
      <c r="O238" s="16">
        <f>IF(COUNTA($A238:$L238)=0,"",IF(OR($A238="",$B238="",$C238="",$D238="",$E238="",$F238="",$G238="",$H238="",$I238=""),"Campos obrigatórios ausentes","OK"))</f>
        <v/>
      </c>
      <c r="P238" s="16">
        <f>IF($A238="","",IF($M238="","Identificação incompleta",IF(COUNTIF('Itens rastreáveis'!$E$2:$E$201,$M238)=0,"Identificador não cadastrado",IF(COUNTIF('Itens rastreáveis'!$E$2:$E$201,$M238)&gt;1,"Identificador duplicado no cadastro","OK"))))</f>
        <v/>
      </c>
      <c r="Q238" s="16">
        <f>IF($A238="","",IF(COUNTIF($A$2:$A$501,$A238)=1,"OK","ID do evento duplicado"))</f>
        <v/>
      </c>
      <c r="R238" s="16">
        <f>IF($A238="","",IF(OR($M238="",$N238=""),"Não verificável",IF($G238="RECEBIMENTO",IF(COUNTIFS($M$2:$M$501,$M238,$G$2:$G$501,"RECEBIMENTO")&gt;1,"Recebimento duplicado",IF($K238="","OK","Recebimento com evento anterior")),IF(COUNTIFS($M$2:$M$501,$M238,$G$2:$G$501,"RECEBIMENTO",$N$2:$N$501,"&lt;"&amp;$N238)&gt;0,"OK","Entrada anterior não localizada"))))</f>
        <v/>
      </c>
      <c r="S238" s="16">
        <f>IF($A238="","",IF(IFERROR(VLOOKUP($G238,Listas!$A$2:$C$9,2,FALSE),"Sim")="Sim",IF($J238="","Pedido obrigatório","OK"),"OK"))</f>
        <v/>
      </c>
      <c r="T238" s="16">
        <f>IF($A238="","",IF($G238="RECEBIMENTO",IF($K238="","OK","Revisar evento anterior"),IF($K238="","Evento anterior ausente",IF(COUNTIF($A$2:$A$501,$K238)=0,"Evento anterior inexistente",IF(COUNTIF($A$2:$A$501,$K238)&gt;1,"Evento anterior ambíguo",IF($K238=$A238,"Autorreferência",IF(COUNTIFS($A$2:$A$501,$K238,$M$2:$M$501,$M238)=0,"Anterior de outro identificador",IF(INDEX($N$2:$N$501,MATCH($K238,$A$2:$A$501,0))&gt;=$N238,"Ordem cronológica inválida",IF(INDEX($A$2:$A$501,MATCH($K238,$A$2:$A$501,0))=LOOKUP(2,1/(($M$2:$M$501=$M238)*($N$2:$N$501&lt;$N238)),$A$2:$A$501),"OK","Salto na cadeia")))))))))</f>
        <v/>
      </c>
      <c r="U238" s="16">
        <f>IF($A238="","",IF(OR($M238="",$N238=""),"Não",IF(COUNTIFS($M$2:$M$501,$M238,$N$2:$N$501,"&gt;"&amp;$N238)=0,IF(COUNTIFS($M$2:$M$501,$M238,$N$2:$N$501,$N238)=1,"Sim","Conflito"),"Não")))</f>
        <v/>
      </c>
      <c r="V238" s="16">
        <f>IF($A238="","",IF(OR($M238="",$N238=""),"",IF(COUNTIFS($M$2:$M$501,$M238,$G$2:$G$501,"RETORNO RECEBIDO",$N$2:$N$501,"&lt;="&amp;$N238)&gt;0,"Retorno","Fluxo normal")))</f>
        <v/>
      </c>
      <c r="W238" s="16">
        <f>IF($A238="","",IF($O238&lt;&gt;"OK",$O238,IF($Q238&lt;&gt;"OK",$Q238,IF($P238&lt;&gt;"OK",$P238,IF($R238&lt;&gt;"OK",$R238,IF($S238&lt;&gt;"OK",$S238,IF($T238&lt;&gt;"OK",$T238,IF($U238="Conflito","Conflito de ordem","OK"))))))))</f>
        <v/>
      </c>
      <c r="X238" s="16">
        <f>IF($A238="","",IF($W238="OK","OK","Pendente"))</f>
        <v/>
      </c>
    </row>
    <row r="239">
      <c r="A239" s="14" t="n"/>
      <c r="B239" s="31" t="n"/>
      <c r="C239" s="14" t="n"/>
      <c r="D239" s="14" t="n"/>
      <c r="E239" s="14" t="n"/>
      <c r="F239" s="14" t="n"/>
      <c r="G239" s="14" t="n"/>
      <c r="H239" s="14" t="n"/>
      <c r="I239" s="14" t="n"/>
      <c r="J239" s="14" t="n"/>
      <c r="K239" s="14" t="n"/>
      <c r="L239" s="15" t="n"/>
      <c r="M239" s="16">
        <f>IF(COUNTA($D239:$F239)=0,"",IF(OR($D239="",$E239="",$F239=""),"",$D239&amp;"|"&amp;$E239&amp;"|"&amp;$F239))</f>
        <v/>
      </c>
      <c r="N239" s="32">
        <f>IF(OR($B239="",$C239=""),"",$B239+$C239/100000)</f>
        <v/>
      </c>
      <c r="O239" s="16">
        <f>IF(COUNTA($A239:$L239)=0,"",IF(OR($A239="",$B239="",$C239="",$D239="",$E239="",$F239="",$G239="",$H239="",$I239=""),"Campos obrigatórios ausentes","OK"))</f>
        <v/>
      </c>
      <c r="P239" s="16">
        <f>IF($A239="","",IF($M239="","Identificação incompleta",IF(COUNTIF('Itens rastreáveis'!$E$2:$E$201,$M239)=0,"Identificador não cadastrado",IF(COUNTIF('Itens rastreáveis'!$E$2:$E$201,$M239)&gt;1,"Identificador duplicado no cadastro","OK"))))</f>
        <v/>
      </c>
      <c r="Q239" s="16">
        <f>IF($A239="","",IF(COUNTIF($A$2:$A$501,$A239)=1,"OK","ID do evento duplicado"))</f>
        <v/>
      </c>
      <c r="R239" s="16">
        <f>IF($A239="","",IF(OR($M239="",$N239=""),"Não verificável",IF($G239="RECEBIMENTO",IF(COUNTIFS($M$2:$M$501,$M239,$G$2:$G$501,"RECEBIMENTO")&gt;1,"Recebimento duplicado",IF($K239="","OK","Recebimento com evento anterior")),IF(COUNTIFS($M$2:$M$501,$M239,$G$2:$G$501,"RECEBIMENTO",$N$2:$N$501,"&lt;"&amp;$N239)&gt;0,"OK","Entrada anterior não localizada"))))</f>
        <v/>
      </c>
      <c r="S239" s="16">
        <f>IF($A239="","",IF(IFERROR(VLOOKUP($G239,Listas!$A$2:$C$9,2,FALSE),"Sim")="Sim",IF($J239="","Pedido obrigatório","OK"),"OK"))</f>
        <v/>
      </c>
      <c r="T239" s="16">
        <f>IF($A239="","",IF($G239="RECEBIMENTO",IF($K239="","OK","Revisar evento anterior"),IF($K239="","Evento anterior ausente",IF(COUNTIF($A$2:$A$501,$K239)=0,"Evento anterior inexistente",IF(COUNTIF($A$2:$A$501,$K239)&gt;1,"Evento anterior ambíguo",IF($K239=$A239,"Autorreferência",IF(COUNTIFS($A$2:$A$501,$K239,$M$2:$M$501,$M239)=0,"Anterior de outro identificador",IF(INDEX($N$2:$N$501,MATCH($K239,$A$2:$A$501,0))&gt;=$N239,"Ordem cronológica inválida",IF(INDEX($A$2:$A$501,MATCH($K239,$A$2:$A$501,0))=LOOKUP(2,1/(($M$2:$M$501=$M239)*($N$2:$N$501&lt;$N239)),$A$2:$A$501),"OK","Salto na cadeia")))))))))</f>
        <v/>
      </c>
      <c r="U239" s="16">
        <f>IF($A239="","",IF(OR($M239="",$N239=""),"Não",IF(COUNTIFS($M$2:$M$501,$M239,$N$2:$N$501,"&gt;"&amp;$N239)=0,IF(COUNTIFS($M$2:$M$501,$M239,$N$2:$N$501,$N239)=1,"Sim","Conflito"),"Não")))</f>
        <v/>
      </c>
      <c r="V239" s="16">
        <f>IF($A239="","",IF(OR($M239="",$N239=""),"",IF(COUNTIFS($M$2:$M$501,$M239,$G$2:$G$501,"RETORNO RECEBIDO",$N$2:$N$501,"&lt;="&amp;$N239)&gt;0,"Retorno","Fluxo normal")))</f>
        <v/>
      </c>
      <c r="W239" s="16">
        <f>IF($A239="","",IF($O239&lt;&gt;"OK",$O239,IF($Q239&lt;&gt;"OK",$Q239,IF($P239&lt;&gt;"OK",$P239,IF($R239&lt;&gt;"OK",$R239,IF($S239&lt;&gt;"OK",$S239,IF($T239&lt;&gt;"OK",$T239,IF($U239="Conflito","Conflito de ordem","OK"))))))))</f>
        <v/>
      </c>
      <c r="X239" s="16">
        <f>IF($A239="","",IF($W239="OK","OK","Pendente"))</f>
        <v/>
      </c>
    </row>
    <row r="240">
      <c r="A240" s="14" t="n"/>
      <c r="B240" s="31" t="n"/>
      <c r="C240" s="14" t="n"/>
      <c r="D240" s="14" t="n"/>
      <c r="E240" s="14" t="n"/>
      <c r="F240" s="14" t="n"/>
      <c r="G240" s="14" t="n"/>
      <c r="H240" s="14" t="n"/>
      <c r="I240" s="14" t="n"/>
      <c r="J240" s="14" t="n"/>
      <c r="K240" s="14" t="n"/>
      <c r="L240" s="15" t="n"/>
      <c r="M240" s="16">
        <f>IF(COUNTA($D240:$F240)=0,"",IF(OR($D240="",$E240="",$F240=""),"",$D240&amp;"|"&amp;$E240&amp;"|"&amp;$F240))</f>
        <v/>
      </c>
      <c r="N240" s="32">
        <f>IF(OR($B240="",$C240=""),"",$B240+$C240/100000)</f>
        <v/>
      </c>
      <c r="O240" s="16">
        <f>IF(COUNTA($A240:$L240)=0,"",IF(OR($A240="",$B240="",$C240="",$D240="",$E240="",$F240="",$G240="",$H240="",$I240=""),"Campos obrigatórios ausentes","OK"))</f>
        <v/>
      </c>
      <c r="P240" s="16">
        <f>IF($A240="","",IF($M240="","Identificação incompleta",IF(COUNTIF('Itens rastreáveis'!$E$2:$E$201,$M240)=0,"Identificador não cadastrado",IF(COUNTIF('Itens rastreáveis'!$E$2:$E$201,$M240)&gt;1,"Identificador duplicado no cadastro","OK"))))</f>
        <v/>
      </c>
      <c r="Q240" s="16">
        <f>IF($A240="","",IF(COUNTIF($A$2:$A$501,$A240)=1,"OK","ID do evento duplicado"))</f>
        <v/>
      </c>
      <c r="R240" s="16">
        <f>IF($A240="","",IF(OR($M240="",$N240=""),"Não verificável",IF($G240="RECEBIMENTO",IF(COUNTIFS($M$2:$M$501,$M240,$G$2:$G$501,"RECEBIMENTO")&gt;1,"Recebimento duplicado",IF($K240="","OK","Recebimento com evento anterior")),IF(COUNTIFS($M$2:$M$501,$M240,$G$2:$G$501,"RECEBIMENTO",$N$2:$N$501,"&lt;"&amp;$N240)&gt;0,"OK","Entrada anterior não localizada"))))</f>
        <v/>
      </c>
      <c r="S240" s="16">
        <f>IF($A240="","",IF(IFERROR(VLOOKUP($G240,Listas!$A$2:$C$9,2,FALSE),"Sim")="Sim",IF($J240="","Pedido obrigatório","OK"),"OK"))</f>
        <v/>
      </c>
      <c r="T240" s="16">
        <f>IF($A240="","",IF($G240="RECEBIMENTO",IF($K240="","OK","Revisar evento anterior"),IF($K240="","Evento anterior ausente",IF(COUNTIF($A$2:$A$501,$K240)=0,"Evento anterior inexistente",IF(COUNTIF($A$2:$A$501,$K240)&gt;1,"Evento anterior ambíguo",IF($K240=$A240,"Autorreferência",IF(COUNTIFS($A$2:$A$501,$K240,$M$2:$M$501,$M240)=0,"Anterior de outro identificador",IF(INDEX($N$2:$N$501,MATCH($K240,$A$2:$A$501,0))&gt;=$N240,"Ordem cronológica inválida",IF(INDEX($A$2:$A$501,MATCH($K240,$A$2:$A$501,0))=LOOKUP(2,1/(($M$2:$M$501=$M240)*($N$2:$N$501&lt;$N240)),$A$2:$A$501),"OK","Salto na cadeia")))))))))</f>
        <v/>
      </c>
      <c r="U240" s="16">
        <f>IF($A240="","",IF(OR($M240="",$N240=""),"Não",IF(COUNTIFS($M$2:$M$501,$M240,$N$2:$N$501,"&gt;"&amp;$N240)=0,IF(COUNTIFS($M$2:$M$501,$M240,$N$2:$N$501,$N240)=1,"Sim","Conflito"),"Não")))</f>
        <v/>
      </c>
      <c r="V240" s="16">
        <f>IF($A240="","",IF(OR($M240="",$N240=""),"",IF(COUNTIFS($M$2:$M$501,$M240,$G$2:$G$501,"RETORNO RECEBIDO",$N$2:$N$501,"&lt;="&amp;$N240)&gt;0,"Retorno","Fluxo normal")))</f>
        <v/>
      </c>
      <c r="W240" s="16">
        <f>IF($A240="","",IF($O240&lt;&gt;"OK",$O240,IF($Q240&lt;&gt;"OK",$Q240,IF($P240&lt;&gt;"OK",$P240,IF($R240&lt;&gt;"OK",$R240,IF($S240&lt;&gt;"OK",$S240,IF($T240&lt;&gt;"OK",$T240,IF($U240="Conflito","Conflito de ordem","OK"))))))))</f>
        <v/>
      </c>
      <c r="X240" s="16">
        <f>IF($A240="","",IF($W240="OK","OK","Pendente"))</f>
        <v/>
      </c>
    </row>
    <row r="241">
      <c r="A241" s="14" t="n"/>
      <c r="B241" s="31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5" t="n"/>
      <c r="M241" s="16">
        <f>IF(COUNTA($D241:$F241)=0,"",IF(OR($D241="",$E241="",$F241=""),"",$D241&amp;"|"&amp;$E241&amp;"|"&amp;$F241))</f>
        <v/>
      </c>
      <c r="N241" s="32">
        <f>IF(OR($B241="",$C241=""),"",$B241+$C241/100000)</f>
        <v/>
      </c>
      <c r="O241" s="16">
        <f>IF(COUNTA($A241:$L241)=0,"",IF(OR($A241="",$B241="",$C241="",$D241="",$E241="",$F241="",$G241="",$H241="",$I241=""),"Campos obrigatórios ausentes","OK"))</f>
        <v/>
      </c>
      <c r="P241" s="16">
        <f>IF($A241="","",IF($M241="","Identificação incompleta",IF(COUNTIF('Itens rastreáveis'!$E$2:$E$201,$M241)=0,"Identificador não cadastrado",IF(COUNTIF('Itens rastreáveis'!$E$2:$E$201,$M241)&gt;1,"Identificador duplicado no cadastro","OK"))))</f>
        <v/>
      </c>
      <c r="Q241" s="16">
        <f>IF($A241="","",IF(COUNTIF($A$2:$A$501,$A241)=1,"OK","ID do evento duplicado"))</f>
        <v/>
      </c>
      <c r="R241" s="16">
        <f>IF($A241="","",IF(OR($M241="",$N241=""),"Não verificável",IF($G241="RECEBIMENTO",IF(COUNTIFS($M$2:$M$501,$M241,$G$2:$G$501,"RECEBIMENTO")&gt;1,"Recebimento duplicado",IF($K241="","OK","Recebimento com evento anterior")),IF(COUNTIFS($M$2:$M$501,$M241,$G$2:$G$501,"RECEBIMENTO",$N$2:$N$501,"&lt;"&amp;$N241)&gt;0,"OK","Entrada anterior não localizada"))))</f>
        <v/>
      </c>
      <c r="S241" s="16">
        <f>IF($A241="","",IF(IFERROR(VLOOKUP($G241,Listas!$A$2:$C$9,2,FALSE),"Sim")="Sim",IF($J241="","Pedido obrigatório","OK"),"OK"))</f>
        <v/>
      </c>
      <c r="T241" s="16">
        <f>IF($A241="","",IF($G241="RECEBIMENTO",IF($K241="","OK","Revisar evento anterior"),IF($K241="","Evento anterior ausente",IF(COUNTIF($A$2:$A$501,$K241)=0,"Evento anterior inexistente",IF(COUNTIF($A$2:$A$501,$K241)&gt;1,"Evento anterior ambíguo",IF($K241=$A241,"Autorreferência",IF(COUNTIFS($A$2:$A$501,$K241,$M$2:$M$501,$M241)=0,"Anterior de outro identificador",IF(INDEX($N$2:$N$501,MATCH($K241,$A$2:$A$501,0))&gt;=$N241,"Ordem cronológica inválida",IF(INDEX($A$2:$A$501,MATCH($K241,$A$2:$A$501,0))=LOOKUP(2,1/(($M$2:$M$501=$M241)*($N$2:$N$501&lt;$N241)),$A$2:$A$501),"OK","Salto na cadeia")))))))))</f>
        <v/>
      </c>
      <c r="U241" s="16">
        <f>IF($A241="","",IF(OR($M241="",$N241=""),"Não",IF(COUNTIFS($M$2:$M$501,$M241,$N$2:$N$501,"&gt;"&amp;$N241)=0,IF(COUNTIFS($M$2:$M$501,$M241,$N$2:$N$501,$N241)=1,"Sim","Conflito"),"Não")))</f>
        <v/>
      </c>
      <c r="V241" s="16">
        <f>IF($A241="","",IF(OR($M241="",$N241=""),"",IF(COUNTIFS($M$2:$M$501,$M241,$G$2:$G$501,"RETORNO RECEBIDO",$N$2:$N$501,"&lt;="&amp;$N241)&gt;0,"Retorno","Fluxo normal")))</f>
        <v/>
      </c>
      <c r="W241" s="16">
        <f>IF($A241="","",IF($O241&lt;&gt;"OK",$O241,IF($Q241&lt;&gt;"OK",$Q241,IF($P241&lt;&gt;"OK",$P241,IF($R241&lt;&gt;"OK",$R241,IF($S241&lt;&gt;"OK",$S241,IF($T241&lt;&gt;"OK",$T241,IF($U241="Conflito","Conflito de ordem","OK"))))))))</f>
        <v/>
      </c>
      <c r="X241" s="16">
        <f>IF($A241="","",IF($W241="OK","OK","Pendente"))</f>
        <v/>
      </c>
    </row>
    <row r="242">
      <c r="A242" s="14" t="n"/>
      <c r="B242" s="31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5" t="n"/>
      <c r="M242" s="16">
        <f>IF(COUNTA($D242:$F242)=0,"",IF(OR($D242="",$E242="",$F242=""),"",$D242&amp;"|"&amp;$E242&amp;"|"&amp;$F242))</f>
        <v/>
      </c>
      <c r="N242" s="32">
        <f>IF(OR($B242="",$C242=""),"",$B242+$C242/100000)</f>
        <v/>
      </c>
      <c r="O242" s="16">
        <f>IF(COUNTA($A242:$L242)=0,"",IF(OR($A242="",$B242="",$C242="",$D242="",$E242="",$F242="",$G242="",$H242="",$I242=""),"Campos obrigatórios ausentes","OK"))</f>
        <v/>
      </c>
      <c r="P242" s="16">
        <f>IF($A242="","",IF($M242="","Identificação incompleta",IF(COUNTIF('Itens rastreáveis'!$E$2:$E$201,$M242)=0,"Identificador não cadastrado",IF(COUNTIF('Itens rastreáveis'!$E$2:$E$201,$M242)&gt;1,"Identificador duplicado no cadastro","OK"))))</f>
        <v/>
      </c>
      <c r="Q242" s="16">
        <f>IF($A242="","",IF(COUNTIF($A$2:$A$501,$A242)=1,"OK","ID do evento duplicado"))</f>
        <v/>
      </c>
      <c r="R242" s="16">
        <f>IF($A242="","",IF(OR($M242="",$N242=""),"Não verificável",IF($G242="RECEBIMENTO",IF(COUNTIFS($M$2:$M$501,$M242,$G$2:$G$501,"RECEBIMENTO")&gt;1,"Recebimento duplicado",IF($K242="","OK","Recebimento com evento anterior")),IF(COUNTIFS($M$2:$M$501,$M242,$G$2:$G$501,"RECEBIMENTO",$N$2:$N$501,"&lt;"&amp;$N242)&gt;0,"OK","Entrada anterior não localizada"))))</f>
        <v/>
      </c>
      <c r="S242" s="16">
        <f>IF($A242="","",IF(IFERROR(VLOOKUP($G242,Listas!$A$2:$C$9,2,FALSE),"Sim")="Sim",IF($J242="","Pedido obrigatório","OK"),"OK"))</f>
        <v/>
      </c>
      <c r="T242" s="16">
        <f>IF($A242="","",IF($G242="RECEBIMENTO",IF($K242="","OK","Revisar evento anterior"),IF($K242="","Evento anterior ausente",IF(COUNTIF($A$2:$A$501,$K242)=0,"Evento anterior inexistente",IF(COUNTIF($A$2:$A$501,$K242)&gt;1,"Evento anterior ambíguo",IF($K242=$A242,"Autorreferência",IF(COUNTIFS($A$2:$A$501,$K242,$M$2:$M$501,$M242)=0,"Anterior de outro identificador",IF(INDEX($N$2:$N$501,MATCH($K242,$A$2:$A$501,0))&gt;=$N242,"Ordem cronológica inválida",IF(INDEX($A$2:$A$501,MATCH($K242,$A$2:$A$501,0))=LOOKUP(2,1/(($M$2:$M$501=$M242)*($N$2:$N$501&lt;$N242)),$A$2:$A$501),"OK","Salto na cadeia")))))))))</f>
        <v/>
      </c>
      <c r="U242" s="16">
        <f>IF($A242="","",IF(OR($M242="",$N242=""),"Não",IF(COUNTIFS($M$2:$M$501,$M242,$N$2:$N$501,"&gt;"&amp;$N242)=0,IF(COUNTIFS($M$2:$M$501,$M242,$N$2:$N$501,$N242)=1,"Sim","Conflito"),"Não")))</f>
        <v/>
      </c>
      <c r="V242" s="16">
        <f>IF($A242="","",IF(OR($M242="",$N242=""),"",IF(COUNTIFS($M$2:$M$501,$M242,$G$2:$G$501,"RETORNO RECEBIDO",$N$2:$N$501,"&lt;="&amp;$N242)&gt;0,"Retorno","Fluxo normal")))</f>
        <v/>
      </c>
      <c r="W242" s="16">
        <f>IF($A242="","",IF($O242&lt;&gt;"OK",$O242,IF($Q242&lt;&gt;"OK",$Q242,IF($P242&lt;&gt;"OK",$P242,IF($R242&lt;&gt;"OK",$R242,IF($S242&lt;&gt;"OK",$S242,IF($T242&lt;&gt;"OK",$T242,IF($U242="Conflito","Conflito de ordem","OK"))))))))</f>
        <v/>
      </c>
      <c r="X242" s="16">
        <f>IF($A242="","",IF($W242="OK","OK","Pendente"))</f>
        <v/>
      </c>
    </row>
    <row r="243">
      <c r="A243" s="14" t="n"/>
      <c r="B243" s="31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5" t="n"/>
      <c r="M243" s="16">
        <f>IF(COUNTA($D243:$F243)=0,"",IF(OR($D243="",$E243="",$F243=""),"",$D243&amp;"|"&amp;$E243&amp;"|"&amp;$F243))</f>
        <v/>
      </c>
      <c r="N243" s="32">
        <f>IF(OR($B243="",$C243=""),"",$B243+$C243/100000)</f>
        <v/>
      </c>
      <c r="O243" s="16">
        <f>IF(COUNTA($A243:$L243)=0,"",IF(OR($A243="",$B243="",$C243="",$D243="",$E243="",$F243="",$G243="",$H243="",$I243=""),"Campos obrigatórios ausentes","OK"))</f>
        <v/>
      </c>
      <c r="P243" s="16">
        <f>IF($A243="","",IF($M243="","Identificação incompleta",IF(COUNTIF('Itens rastreáveis'!$E$2:$E$201,$M243)=0,"Identificador não cadastrado",IF(COUNTIF('Itens rastreáveis'!$E$2:$E$201,$M243)&gt;1,"Identificador duplicado no cadastro","OK"))))</f>
        <v/>
      </c>
      <c r="Q243" s="16">
        <f>IF($A243="","",IF(COUNTIF($A$2:$A$501,$A243)=1,"OK","ID do evento duplicado"))</f>
        <v/>
      </c>
      <c r="R243" s="16">
        <f>IF($A243="","",IF(OR($M243="",$N243=""),"Não verificável",IF($G243="RECEBIMENTO",IF(COUNTIFS($M$2:$M$501,$M243,$G$2:$G$501,"RECEBIMENTO")&gt;1,"Recebimento duplicado",IF($K243="","OK","Recebimento com evento anterior")),IF(COUNTIFS($M$2:$M$501,$M243,$G$2:$G$501,"RECEBIMENTO",$N$2:$N$501,"&lt;"&amp;$N243)&gt;0,"OK","Entrada anterior não localizada"))))</f>
        <v/>
      </c>
      <c r="S243" s="16">
        <f>IF($A243="","",IF(IFERROR(VLOOKUP($G243,Listas!$A$2:$C$9,2,FALSE),"Sim")="Sim",IF($J243="","Pedido obrigatório","OK"),"OK"))</f>
        <v/>
      </c>
      <c r="T243" s="16">
        <f>IF($A243="","",IF($G243="RECEBIMENTO",IF($K243="","OK","Revisar evento anterior"),IF($K243="","Evento anterior ausente",IF(COUNTIF($A$2:$A$501,$K243)=0,"Evento anterior inexistente",IF(COUNTIF($A$2:$A$501,$K243)&gt;1,"Evento anterior ambíguo",IF($K243=$A243,"Autorreferência",IF(COUNTIFS($A$2:$A$501,$K243,$M$2:$M$501,$M243)=0,"Anterior de outro identificador",IF(INDEX($N$2:$N$501,MATCH($K243,$A$2:$A$501,0))&gt;=$N243,"Ordem cronológica inválida",IF(INDEX($A$2:$A$501,MATCH($K243,$A$2:$A$501,0))=LOOKUP(2,1/(($M$2:$M$501=$M243)*($N$2:$N$501&lt;$N243)),$A$2:$A$501),"OK","Salto na cadeia")))))))))</f>
        <v/>
      </c>
      <c r="U243" s="16">
        <f>IF($A243="","",IF(OR($M243="",$N243=""),"Não",IF(COUNTIFS($M$2:$M$501,$M243,$N$2:$N$501,"&gt;"&amp;$N243)=0,IF(COUNTIFS($M$2:$M$501,$M243,$N$2:$N$501,$N243)=1,"Sim","Conflito"),"Não")))</f>
        <v/>
      </c>
      <c r="V243" s="16">
        <f>IF($A243="","",IF(OR($M243="",$N243=""),"",IF(COUNTIFS($M$2:$M$501,$M243,$G$2:$G$501,"RETORNO RECEBIDO",$N$2:$N$501,"&lt;="&amp;$N243)&gt;0,"Retorno","Fluxo normal")))</f>
        <v/>
      </c>
      <c r="W243" s="16">
        <f>IF($A243="","",IF($O243&lt;&gt;"OK",$O243,IF($Q243&lt;&gt;"OK",$Q243,IF($P243&lt;&gt;"OK",$P243,IF($R243&lt;&gt;"OK",$R243,IF($S243&lt;&gt;"OK",$S243,IF($T243&lt;&gt;"OK",$T243,IF($U243="Conflito","Conflito de ordem","OK"))))))))</f>
        <v/>
      </c>
      <c r="X243" s="16">
        <f>IF($A243="","",IF($W243="OK","OK","Pendente"))</f>
        <v/>
      </c>
    </row>
    <row r="244">
      <c r="A244" s="14" t="n"/>
      <c r="B244" s="31" t="n"/>
      <c r="C244" s="14" t="n"/>
      <c r="D244" s="14" t="n"/>
      <c r="E244" s="14" t="n"/>
      <c r="F244" s="14" t="n"/>
      <c r="G244" s="14" t="n"/>
      <c r="H244" s="14" t="n"/>
      <c r="I244" s="14" t="n"/>
      <c r="J244" s="14" t="n"/>
      <c r="K244" s="14" t="n"/>
      <c r="L244" s="15" t="n"/>
      <c r="M244" s="16">
        <f>IF(COUNTA($D244:$F244)=0,"",IF(OR($D244="",$E244="",$F244=""),"",$D244&amp;"|"&amp;$E244&amp;"|"&amp;$F244))</f>
        <v/>
      </c>
      <c r="N244" s="32">
        <f>IF(OR($B244="",$C244=""),"",$B244+$C244/100000)</f>
        <v/>
      </c>
      <c r="O244" s="16">
        <f>IF(COUNTA($A244:$L244)=0,"",IF(OR($A244="",$B244="",$C244="",$D244="",$E244="",$F244="",$G244="",$H244="",$I244=""),"Campos obrigatórios ausentes","OK"))</f>
        <v/>
      </c>
      <c r="P244" s="16">
        <f>IF($A244="","",IF($M244="","Identificação incompleta",IF(COUNTIF('Itens rastreáveis'!$E$2:$E$201,$M244)=0,"Identificador não cadastrado",IF(COUNTIF('Itens rastreáveis'!$E$2:$E$201,$M244)&gt;1,"Identificador duplicado no cadastro","OK"))))</f>
        <v/>
      </c>
      <c r="Q244" s="16">
        <f>IF($A244="","",IF(COUNTIF($A$2:$A$501,$A244)=1,"OK","ID do evento duplicado"))</f>
        <v/>
      </c>
      <c r="R244" s="16">
        <f>IF($A244="","",IF(OR($M244="",$N244=""),"Não verificável",IF($G244="RECEBIMENTO",IF(COUNTIFS($M$2:$M$501,$M244,$G$2:$G$501,"RECEBIMENTO")&gt;1,"Recebimento duplicado",IF($K244="","OK","Recebimento com evento anterior")),IF(COUNTIFS($M$2:$M$501,$M244,$G$2:$G$501,"RECEBIMENTO",$N$2:$N$501,"&lt;"&amp;$N244)&gt;0,"OK","Entrada anterior não localizada"))))</f>
        <v/>
      </c>
      <c r="S244" s="16">
        <f>IF($A244="","",IF(IFERROR(VLOOKUP($G244,Listas!$A$2:$C$9,2,FALSE),"Sim")="Sim",IF($J244="","Pedido obrigatório","OK"),"OK"))</f>
        <v/>
      </c>
      <c r="T244" s="16">
        <f>IF($A244="","",IF($G244="RECEBIMENTO",IF($K244="","OK","Revisar evento anterior"),IF($K244="","Evento anterior ausente",IF(COUNTIF($A$2:$A$501,$K244)=0,"Evento anterior inexistente",IF(COUNTIF($A$2:$A$501,$K244)&gt;1,"Evento anterior ambíguo",IF($K244=$A244,"Autorreferência",IF(COUNTIFS($A$2:$A$501,$K244,$M$2:$M$501,$M244)=0,"Anterior de outro identificador",IF(INDEX($N$2:$N$501,MATCH($K244,$A$2:$A$501,0))&gt;=$N244,"Ordem cronológica inválida",IF(INDEX($A$2:$A$501,MATCH($K244,$A$2:$A$501,0))=LOOKUP(2,1/(($M$2:$M$501=$M244)*($N$2:$N$501&lt;$N244)),$A$2:$A$501),"OK","Salto na cadeia")))))))))</f>
        <v/>
      </c>
      <c r="U244" s="16">
        <f>IF($A244="","",IF(OR($M244="",$N244=""),"Não",IF(COUNTIFS($M$2:$M$501,$M244,$N$2:$N$501,"&gt;"&amp;$N244)=0,IF(COUNTIFS($M$2:$M$501,$M244,$N$2:$N$501,$N244)=1,"Sim","Conflito"),"Não")))</f>
        <v/>
      </c>
      <c r="V244" s="16">
        <f>IF($A244="","",IF(OR($M244="",$N244=""),"",IF(COUNTIFS($M$2:$M$501,$M244,$G$2:$G$501,"RETORNO RECEBIDO",$N$2:$N$501,"&lt;="&amp;$N244)&gt;0,"Retorno","Fluxo normal")))</f>
        <v/>
      </c>
      <c r="W244" s="16">
        <f>IF($A244="","",IF($O244&lt;&gt;"OK",$O244,IF($Q244&lt;&gt;"OK",$Q244,IF($P244&lt;&gt;"OK",$P244,IF($R244&lt;&gt;"OK",$R244,IF($S244&lt;&gt;"OK",$S244,IF($T244&lt;&gt;"OK",$T244,IF($U244="Conflito","Conflito de ordem","OK"))))))))</f>
        <v/>
      </c>
      <c r="X244" s="16">
        <f>IF($A244="","",IF($W244="OK","OK","Pendente"))</f>
        <v/>
      </c>
    </row>
    <row r="245">
      <c r="A245" s="14" t="n"/>
      <c r="B245" s="31" t="n"/>
      <c r="C245" s="14" t="n"/>
      <c r="D245" s="14" t="n"/>
      <c r="E245" s="14" t="n"/>
      <c r="F245" s="14" t="n"/>
      <c r="G245" s="14" t="n"/>
      <c r="H245" s="14" t="n"/>
      <c r="I245" s="14" t="n"/>
      <c r="J245" s="14" t="n"/>
      <c r="K245" s="14" t="n"/>
      <c r="L245" s="15" t="n"/>
      <c r="M245" s="16">
        <f>IF(COUNTA($D245:$F245)=0,"",IF(OR($D245="",$E245="",$F245=""),"",$D245&amp;"|"&amp;$E245&amp;"|"&amp;$F245))</f>
        <v/>
      </c>
      <c r="N245" s="32">
        <f>IF(OR($B245="",$C245=""),"",$B245+$C245/100000)</f>
        <v/>
      </c>
      <c r="O245" s="16">
        <f>IF(COUNTA($A245:$L245)=0,"",IF(OR($A245="",$B245="",$C245="",$D245="",$E245="",$F245="",$G245="",$H245="",$I245=""),"Campos obrigatórios ausentes","OK"))</f>
        <v/>
      </c>
      <c r="P245" s="16">
        <f>IF($A245="","",IF($M245="","Identificação incompleta",IF(COUNTIF('Itens rastreáveis'!$E$2:$E$201,$M245)=0,"Identificador não cadastrado",IF(COUNTIF('Itens rastreáveis'!$E$2:$E$201,$M245)&gt;1,"Identificador duplicado no cadastro","OK"))))</f>
        <v/>
      </c>
      <c r="Q245" s="16">
        <f>IF($A245="","",IF(COUNTIF($A$2:$A$501,$A245)=1,"OK","ID do evento duplicado"))</f>
        <v/>
      </c>
      <c r="R245" s="16">
        <f>IF($A245="","",IF(OR($M245="",$N245=""),"Não verificável",IF($G245="RECEBIMENTO",IF(COUNTIFS($M$2:$M$501,$M245,$G$2:$G$501,"RECEBIMENTO")&gt;1,"Recebimento duplicado",IF($K245="","OK","Recebimento com evento anterior")),IF(COUNTIFS($M$2:$M$501,$M245,$G$2:$G$501,"RECEBIMENTO",$N$2:$N$501,"&lt;"&amp;$N245)&gt;0,"OK","Entrada anterior não localizada"))))</f>
        <v/>
      </c>
      <c r="S245" s="16">
        <f>IF($A245="","",IF(IFERROR(VLOOKUP($G245,Listas!$A$2:$C$9,2,FALSE),"Sim")="Sim",IF($J245="","Pedido obrigatório","OK"),"OK"))</f>
        <v/>
      </c>
      <c r="T245" s="16">
        <f>IF($A245="","",IF($G245="RECEBIMENTO",IF($K245="","OK","Revisar evento anterior"),IF($K245="","Evento anterior ausente",IF(COUNTIF($A$2:$A$501,$K245)=0,"Evento anterior inexistente",IF(COUNTIF($A$2:$A$501,$K245)&gt;1,"Evento anterior ambíguo",IF($K245=$A245,"Autorreferência",IF(COUNTIFS($A$2:$A$501,$K245,$M$2:$M$501,$M245)=0,"Anterior de outro identificador",IF(INDEX($N$2:$N$501,MATCH($K245,$A$2:$A$501,0))&gt;=$N245,"Ordem cronológica inválida",IF(INDEX($A$2:$A$501,MATCH($K245,$A$2:$A$501,0))=LOOKUP(2,1/(($M$2:$M$501=$M245)*($N$2:$N$501&lt;$N245)),$A$2:$A$501),"OK","Salto na cadeia")))))))))</f>
        <v/>
      </c>
      <c r="U245" s="16">
        <f>IF($A245="","",IF(OR($M245="",$N245=""),"Não",IF(COUNTIFS($M$2:$M$501,$M245,$N$2:$N$501,"&gt;"&amp;$N245)=0,IF(COUNTIFS($M$2:$M$501,$M245,$N$2:$N$501,$N245)=1,"Sim","Conflito"),"Não")))</f>
        <v/>
      </c>
      <c r="V245" s="16">
        <f>IF($A245="","",IF(OR($M245="",$N245=""),"",IF(COUNTIFS($M$2:$M$501,$M245,$G$2:$G$501,"RETORNO RECEBIDO",$N$2:$N$501,"&lt;="&amp;$N245)&gt;0,"Retorno","Fluxo normal")))</f>
        <v/>
      </c>
      <c r="W245" s="16">
        <f>IF($A245="","",IF($O245&lt;&gt;"OK",$O245,IF($Q245&lt;&gt;"OK",$Q245,IF($P245&lt;&gt;"OK",$P245,IF($R245&lt;&gt;"OK",$R245,IF($S245&lt;&gt;"OK",$S245,IF($T245&lt;&gt;"OK",$T245,IF($U245="Conflito","Conflito de ordem","OK"))))))))</f>
        <v/>
      </c>
      <c r="X245" s="16">
        <f>IF($A245="","",IF($W245="OK","OK","Pendente"))</f>
        <v/>
      </c>
    </row>
    <row r="246">
      <c r="A246" s="14" t="n"/>
      <c r="B246" s="31" t="n"/>
      <c r="C246" s="14" t="n"/>
      <c r="D246" s="14" t="n"/>
      <c r="E246" s="14" t="n"/>
      <c r="F246" s="14" t="n"/>
      <c r="G246" s="14" t="n"/>
      <c r="H246" s="14" t="n"/>
      <c r="I246" s="14" t="n"/>
      <c r="J246" s="14" t="n"/>
      <c r="K246" s="14" t="n"/>
      <c r="L246" s="15" t="n"/>
      <c r="M246" s="16">
        <f>IF(COUNTA($D246:$F246)=0,"",IF(OR($D246="",$E246="",$F246=""),"",$D246&amp;"|"&amp;$E246&amp;"|"&amp;$F246))</f>
        <v/>
      </c>
      <c r="N246" s="32">
        <f>IF(OR($B246="",$C246=""),"",$B246+$C246/100000)</f>
        <v/>
      </c>
      <c r="O246" s="16">
        <f>IF(COUNTA($A246:$L246)=0,"",IF(OR($A246="",$B246="",$C246="",$D246="",$E246="",$F246="",$G246="",$H246="",$I246=""),"Campos obrigatórios ausentes","OK"))</f>
        <v/>
      </c>
      <c r="P246" s="16">
        <f>IF($A246="","",IF($M246="","Identificação incompleta",IF(COUNTIF('Itens rastreáveis'!$E$2:$E$201,$M246)=0,"Identificador não cadastrado",IF(COUNTIF('Itens rastreáveis'!$E$2:$E$201,$M246)&gt;1,"Identificador duplicado no cadastro","OK"))))</f>
        <v/>
      </c>
      <c r="Q246" s="16">
        <f>IF($A246="","",IF(COUNTIF($A$2:$A$501,$A246)=1,"OK","ID do evento duplicado"))</f>
        <v/>
      </c>
      <c r="R246" s="16">
        <f>IF($A246="","",IF(OR($M246="",$N246=""),"Não verificável",IF($G246="RECEBIMENTO",IF(COUNTIFS($M$2:$M$501,$M246,$G$2:$G$501,"RECEBIMENTO")&gt;1,"Recebimento duplicado",IF($K246="","OK","Recebimento com evento anterior")),IF(COUNTIFS($M$2:$M$501,$M246,$G$2:$G$501,"RECEBIMENTO",$N$2:$N$501,"&lt;"&amp;$N246)&gt;0,"OK","Entrada anterior não localizada"))))</f>
        <v/>
      </c>
      <c r="S246" s="16">
        <f>IF($A246="","",IF(IFERROR(VLOOKUP($G246,Listas!$A$2:$C$9,2,FALSE),"Sim")="Sim",IF($J246="","Pedido obrigatório","OK"),"OK"))</f>
        <v/>
      </c>
      <c r="T246" s="16">
        <f>IF($A246="","",IF($G246="RECEBIMENTO",IF($K246="","OK","Revisar evento anterior"),IF($K246="","Evento anterior ausente",IF(COUNTIF($A$2:$A$501,$K246)=0,"Evento anterior inexistente",IF(COUNTIF($A$2:$A$501,$K246)&gt;1,"Evento anterior ambíguo",IF($K246=$A246,"Autorreferência",IF(COUNTIFS($A$2:$A$501,$K246,$M$2:$M$501,$M246)=0,"Anterior de outro identificador",IF(INDEX($N$2:$N$501,MATCH($K246,$A$2:$A$501,0))&gt;=$N246,"Ordem cronológica inválida",IF(INDEX($A$2:$A$501,MATCH($K246,$A$2:$A$501,0))=LOOKUP(2,1/(($M$2:$M$501=$M246)*($N$2:$N$501&lt;$N246)),$A$2:$A$501),"OK","Salto na cadeia")))))))))</f>
        <v/>
      </c>
      <c r="U246" s="16">
        <f>IF($A246="","",IF(OR($M246="",$N246=""),"Não",IF(COUNTIFS($M$2:$M$501,$M246,$N$2:$N$501,"&gt;"&amp;$N246)=0,IF(COUNTIFS($M$2:$M$501,$M246,$N$2:$N$501,$N246)=1,"Sim","Conflito"),"Não")))</f>
        <v/>
      </c>
      <c r="V246" s="16">
        <f>IF($A246="","",IF(OR($M246="",$N246=""),"",IF(COUNTIFS($M$2:$M$501,$M246,$G$2:$G$501,"RETORNO RECEBIDO",$N$2:$N$501,"&lt;="&amp;$N246)&gt;0,"Retorno","Fluxo normal")))</f>
        <v/>
      </c>
      <c r="W246" s="16">
        <f>IF($A246="","",IF($O246&lt;&gt;"OK",$O246,IF($Q246&lt;&gt;"OK",$Q246,IF($P246&lt;&gt;"OK",$P246,IF($R246&lt;&gt;"OK",$R246,IF($S246&lt;&gt;"OK",$S246,IF($T246&lt;&gt;"OK",$T246,IF($U246="Conflito","Conflito de ordem","OK"))))))))</f>
        <v/>
      </c>
      <c r="X246" s="16">
        <f>IF($A246="","",IF($W246="OK","OK","Pendente"))</f>
        <v/>
      </c>
    </row>
    <row r="247">
      <c r="A247" s="14" t="n"/>
      <c r="B247" s="31" t="n"/>
      <c r="C247" s="14" t="n"/>
      <c r="D247" s="14" t="n"/>
      <c r="E247" s="14" t="n"/>
      <c r="F247" s="14" t="n"/>
      <c r="G247" s="14" t="n"/>
      <c r="H247" s="14" t="n"/>
      <c r="I247" s="14" t="n"/>
      <c r="J247" s="14" t="n"/>
      <c r="K247" s="14" t="n"/>
      <c r="L247" s="15" t="n"/>
      <c r="M247" s="16">
        <f>IF(COUNTA($D247:$F247)=0,"",IF(OR($D247="",$E247="",$F247=""),"",$D247&amp;"|"&amp;$E247&amp;"|"&amp;$F247))</f>
        <v/>
      </c>
      <c r="N247" s="32">
        <f>IF(OR($B247="",$C247=""),"",$B247+$C247/100000)</f>
        <v/>
      </c>
      <c r="O247" s="16">
        <f>IF(COUNTA($A247:$L247)=0,"",IF(OR($A247="",$B247="",$C247="",$D247="",$E247="",$F247="",$G247="",$H247="",$I247=""),"Campos obrigatórios ausentes","OK"))</f>
        <v/>
      </c>
      <c r="P247" s="16">
        <f>IF($A247="","",IF($M247="","Identificação incompleta",IF(COUNTIF('Itens rastreáveis'!$E$2:$E$201,$M247)=0,"Identificador não cadastrado",IF(COUNTIF('Itens rastreáveis'!$E$2:$E$201,$M247)&gt;1,"Identificador duplicado no cadastro","OK"))))</f>
        <v/>
      </c>
      <c r="Q247" s="16">
        <f>IF($A247="","",IF(COUNTIF($A$2:$A$501,$A247)=1,"OK","ID do evento duplicado"))</f>
        <v/>
      </c>
      <c r="R247" s="16">
        <f>IF($A247="","",IF(OR($M247="",$N247=""),"Não verificável",IF($G247="RECEBIMENTO",IF(COUNTIFS($M$2:$M$501,$M247,$G$2:$G$501,"RECEBIMENTO")&gt;1,"Recebimento duplicado",IF($K247="","OK","Recebimento com evento anterior")),IF(COUNTIFS($M$2:$M$501,$M247,$G$2:$G$501,"RECEBIMENTO",$N$2:$N$501,"&lt;"&amp;$N247)&gt;0,"OK","Entrada anterior não localizada"))))</f>
        <v/>
      </c>
      <c r="S247" s="16">
        <f>IF($A247="","",IF(IFERROR(VLOOKUP($G247,Listas!$A$2:$C$9,2,FALSE),"Sim")="Sim",IF($J247="","Pedido obrigatório","OK"),"OK"))</f>
        <v/>
      </c>
      <c r="T247" s="16">
        <f>IF($A247="","",IF($G247="RECEBIMENTO",IF($K247="","OK","Revisar evento anterior"),IF($K247="","Evento anterior ausente",IF(COUNTIF($A$2:$A$501,$K247)=0,"Evento anterior inexistente",IF(COUNTIF($A$2:$A$501,$K247)&gt;1,"Evento anterior ambíguo",IF($K247=$A247,"Autorreferência",IF(COUNTIFS($A$2:$A$501,$K247,$M$2:$M$501,$M247)=0,"Anterior de outro identificador",IF(INDEX($N$2:$N$501,MATCH($K247,$A$2:$A$501,0))&gt;=$N247,"Ordem cronológica inválida",IF(INDEX($A$2:$A$501,MATCH($K247,$A$2:$A$501,0))=LOOKUP(2,1/(($M$2:$M$501=$M247)*($N$2:$N$501&lt;$N247)),$A$2:$A$501),"OK","Salto na cadeia")))))))))</f>
        <v/>
      </c>
      <c r="U247" s="16">
        <f>IF($A247="","",IF(OR($M247="",$N247=""),"Não",IF(COUNTIFS($M$2:$M$501,$M247,$N$2:$N$501,"&gt;"&amp;$N247)=0,IF(COUNTIFS($M$2:$M$501,$M247,$N$2:$N$501,$N247)=1,"Sim","Conflito"),"Não")))</f>
        <v/>
      </c>
      <c r="V247" s="16">
        <f>IF($A247="","",IF(OR($M247="",$N247=""),"",IF(COUNTIFS($M$2:$M$501,$M247,$G$2:$G$501,"RETORNO RECEBIDO",$N$2:$N$501,"&lt;="&amp;$N247)&gt;0,"Retorno","Fluxo normal")))</f>
        <v/>
      </c>
      <c r="W247" s="16">
        <f>IF($A247="","",IF($O247&lt;&gt;"OK",$O247,IF($Q247&lt;&gt;"OK",$Q247,IF($P247&lt;&gt;"OK",$P247,IF($R247&lt;&gt;"OK",$R247,IF($S247&lt;&gt;"OK",$S247,IF($T247&lt;&gt;"OK",$T247,IF($U247="Conflito","Conflito de ordem","OK"))))))))</f>
        <v/>
      </c>
      <c r="X247" s="16">
        <f>IF($A247="","",IF($W247="OK","OK","Pendente"))</f>
        <v/>
      </c>
    </row>
    <row r="248">
      <c r="A248" s="14" t="n"/>
      <c r="B248" s="31" t="n"/>
      <c r="C248" s="14" t="n"/>
      <c r="D248" s="14" t="n"/>
      <c r="E248" s="14" t="n"/>
      <c r="F248" s="14" t="n"/>
      <c r="G248" s="14" t="n"/>
      <c r="H248" s="14" t="n"/>
      <c r="I248" s="14" t="n"/>
      <c r="J248" s="14" t="n"/>
      <c r="K248" s="14" t="n"/>
      <c r="L248" s="15" t="n"/>
      <c r="M248" s="16">
        <f>IF(COUNTA($D248:$F248)=0,"",IF(OR($D248="",$E248="",$F248=""),"",$D248&amp;"|"&amp;$E248&amp;"|"&amp;$F248))</f>
        <v/>
      </c>
      <c r="N248" s="32">
        <f>IF(OR($B248="",$C248=""),"",$B248+$C248/100000)</f>
        <v/>
      </c>
      <c r="O248" s="16">
        <f>IF(COUNTA($A248:$L248)=0,"",IF(OR($A248="",$B248="",$C248="",$D248="",$E248="",$F248="",$G248="",$H248="",$I248=""),"Campos obrigatórios ausentes","OK"))</f>
        <v/>
      </c>
      <c r="P248" s="16">
        <f>IF($A248="","",IF($M248="","Identificação incompleta",IF(COUNTIF('Itens rastreáveis'!$E$2:$E$201,$M248)=0,"Identificador não cadastrado",IF(COUNTIF('Itens rastreáveis'!$E$2:$E$201,$M248)&gt;1,"Identificador duplicado no cadastro","OK"))))</f>
        <v/>
      </c>
      <c r="Q248" s="16">
        <f>IF($A248="","",IF(COUNTIF($A$2:$A$501,$A248)=1,"OK","ID do evento duplicado"))</f>
        <v/>
      </c>
      <c r="R248" s="16">
        <f>IF($A248="","",IF(OR($M248="",$N248=""),"Não verificável",IF($G248="RECEBIMENTO",IF(COUNTIFS($M$2:$M$501,$M248,$G$2:$G$501,"RECEBIMENTO")&gt;1,"Recebimento duplicado",IF($K248="","OK","Recebimento com evento anterior")),IF(COUNTIFS($M$2:$M$501,$M248,$G$2:$G$501,"RECEBIMENTO",$N$2:$N$501,"&lt;"&amp;$N248)&gt;0,"OK","Entrada anterior não localizada"))))</f>
        <v/>
      </c>
      <c r="S248" s="16">
        <f>IF($A248="","",IF(IFERROR(VLOOKUP($G248,Listas!$A$2:$C$9,2,FALSE),"Sim")="Sim",IF($J248="","Pedido obrigatório","OK"),"OK"))</f>
        <v/>
      </c>
      <c r="T248" s="16">
        <f>IF($A248="","",IF($G248="RECEBIMENTO",IF($K248="","OK","Revisar evento anterior"),IF($K248="","Evento anterior ausente",IF(COUNTIF($A$2:$A$501,$K248)=0,"Evento anterior inexistente",IF(COUNTIF($A$2:$A$501,$K248)&gt;1,"Evento anterior ambíguo",IF($K248=$A248,"Autorreferência",IF(COUNTIFS($A$2:$A$501,$K248,$M$2:$M$501,$M248)=0,"Anterior de outro identificador",IF(INDEX($N$2:$N$501,MATCH($K248,$A$2:$A$501,0))&gt;=$N248,"Ordem cronológica inválida",IF(INDEX($A$2:$A$501,MATCH($K248,$A$2:$A$501,0))=LOOKUP(2,1/(($M$2:$M$501=$M248)*($N$2:$N$501&lt;$N248)),$A$2:$A$501),"OK","Salto na cadeia")))))))))</f>
        <v/>
      </c>
      <c r="U248" s="16">
        <f>IF($A248="","",IF(OR($M248="",$N248=""),"Não",IF(COUNTIFS($M$2:$M$501,$M248,$N$2:$N$501,"&gt;"&amp;$N248)=0,IF(COUNTIFS($M$2:$M$501,$M248,$N$2:$N$501,$N248)=1,"Sim","Conflito"),"Não")))</f>
        <v/>
      </c>
      <c r="V248" s="16">
        <f>IF($A248="","",IF(OR($M248="",$N248=""),"",IF(COUNTIFS($M$2:$M$501,$M248,$G$2:$G$501,"RETORNO RECEBIDO",$N$2:$N$501,"&lt;="&amp;$N248)&gt;0,"Retorno","Fluxo normal")))</f>
        <v/>
      </c>
      <c r="W248" s="16">
        <f>IF($A248="","",IF($O248&lt;&gt;"OK",$O248,IF($Q248&lt;&gt;"OK",$Q248,IF($P248&lt;&gt;"OK",$P248,IF($R248&lt;&gt;"OK",$R248,IF($S248&lt;&gt;"OK",$S248,IF($T248&lt;&gt;"OK",$T248,IF($U248="Conflito","Conflito de ordem","OK"))))))))</f>
        <v/>
      </c>
      <c r="X248" s="16">
        <f>IF($A248="","",IF($W248="OK","OK","Pendente"))</f>
        <v/>
      </c>
    </row>
    <row r="249">
      <c r="A249" s="14" t="n"/>
      <c r="B249" s="31" t="n"/>
      <c r="C249" s="14" t="n"/>
      <c r="D249" s="14" t="n"/>
      <c r="E249" s="14" t="n"/>
      <c r="F249" s="14" t="n"/>
      <c r="G249" s="14" t="n"/>
      <c r="H249" s="14" t="n"/>
      <c r="I249" s="14" t="n"/>
      <c r="J249" s="14" t="n"/>
      <c r="K249" s="14" t="n"/>
      <c r="L249" s="15" t="n"/>
      <c r="M249" s="16">
        <f>IF(COUNTA($D249:$F249)=0,"",IF(OR($D249="",$E249="",$F249=""),"",$D249&amp;"|"&amp;$E249&amp;"|"&amp;$F249))</f>
        <v/>
      </c>
      <c r="N249" s="32">
        <f>IF(OR($B249="",$C249=""),"",$B249+$C249/100000)</f>
        <v/>
      </c>
      <c r="O249" s="16">
        <f>IF(COUNTA($A249:$L249)=0,"",IF(OR($A249="",$B249="",$C249="",$D249="",$E249="",$F249="",$G249="",$H249="",$I249=""),"Campos obrigatórios ausentes","OK"))</f>
        <v/>
      </c>
      <c r="P249" s="16">
        <f>IF($A249="","",IF($M249="","Identificação incompleta",IF(COUNTIF('Itens rastreáveis'!$E$2:$E$201,$M249)=0,"Identificador não cadastrado",IF(COUNTIF('Itens rastreáveis'!$E$2:$E$201,$M249)&gt;1,"Identificador duplicado no cadastro","OK"))))</f>
        <v/>
      </c>
      <c r="Q249" s="16">
        <f>IF($A249="","",IF(COUNTIF($A$2:$A$501,$A249)=1,"OK","ID do evento duplicado"))</f>
        <v/>
      </c>
      <c r="R249" s="16">
        <f>IF($A249="","",IF(OR($M249="",$N249=""),"Não verificável",IF($G249="RECEBIMENTO",IF(COUNTIFS($M$2:$M$501,$M249,$G$2:$G$501,"RECEBIMENTO")&gt;1,"Recebimento duplicado",IF($K249="","OK","Recebimento com evento anterior")),IF(COUNTIFS($M$2:$M$501,$M249,$G$2:$G$501,"RECEBIMENTO",$N$2:$N$501,"&lt;"&amp;$N249)&gt;0,"OK","Entrada anterior não localizada"))))</f>
        <v/>
      </c>
      <c r="S249" s="16">
        <f>IF($A249="","",IF(IFERROR(VLOOKUP($G249,Listas!$A$2:$C$9,2,FALSE),"Sim")="Sim",IF($J249="","Pedido obrigatório","OK"),"OK"))</f>
        <v/>
      </c>
      <c r="T249" s="16">
        <f>IF($A249="","",IF($G249="RECEBIMENTO",IF($K249="","OK","Revisar evento anterior"),IF($K249="","Evento anterior ausente",IF(COUNTIF($A$2:$A$501,$K249)=0,"Evento anterior inexistente",IF(COUNTIF($A$2:$A$501,$K249)&gt;1,"Evento anterior ambíguo",IF($K249=$A249,"Autorreferência",IF(COUNTIFS($A$2:$A$501,$K249,$M$2:$M$501,$M249)=0,"Anterior de outro identificador",IF(INDEX($N$2:$N$501,MATCH($K249,$A$2:$A$501,0))&gt;=$N249,"Ordem cronológica inválida",IF(INDEX($A$2:$A$501,MATCH($K249,$A$2:$A$501,0))=LOOKUP(2,1/(($M$2:$M$501=$M249)*($N$2:$N$501&lt;$N249)),$A$2:$A$501),"OK","Salto na cadeia")))))))))</f>
        <v/>
      </c>
      <c r="U249" s="16">
        <f>IF($A249="","",IF(OR($M249="",$N249=""),"Não",IF(COUNTIFS($M$2:$M$501,$M249,$N$2:$N$501,"&gt;"&amp;$N249)=0,IF(COUNTIFS($M$2:$M$501,$M249,$N$2:$N$501,$N249)=1,"Sim","Conflito"),"Não")))</f>
        <v/>
      </c>
      <c r="V249" s="16">
        <f>IF($A249="","",IF(OR($M249="",$N249=""),"",IF(COUNTIFS($M$2:$M$501,$M249,$G$2:$G$501,"RETORNO RECEBIDO",$N$2:$N$501,"&lt;="&amp;$N249)&gt;0,"Retorno","Fluxo normal")))</f>
        <v/>
      </c>
      <c r="W249" s="16">
        <f>IF($A249="","",IF($O249&lt;&gt;"OK",$O249,IF($Q249&lt;&gt;"OK",$Q249,IF($P249&lt;&gt;"OK",$P249,IF($R249&lt;&gt;"OK",$R249,IF($S249&lt;&gt;"OK",$S249,IF($T249&lt;&gt;"OK",$T249,IF($U249="Conflito","Conflito de ordem","OK"))))))))</f>
        <v/>
      </c>
      <c r="X249" s="16">
        <f>IF($A249="","",IF($W249="OK","OK","Pendente"))</f>
        <v/>
      </c>
    </row>
    <row r="250">
      <c r="A250" s="14" t="n"/>
      <c r="B250" s="31" t="n"/>
      <c r="C250" s="14" t="n"/>
      <c r="D250" s="14" t="n"/>
      <c r="E250" s="14" t="n"/>
      <c r="F250" s="14" t="n"/>
      <c r="G250" s="14" t="n"/>
      <c r="H250" s="14" t="n"/>
      <c r="I250" s="14" t="n"/>
      <c r="J250" s="14" t="n"/>
      <c r="K250" s="14" t="n"/>
      <c r="L250" s="15" t="n"/>
      <c r="M250" s="16">
        <f>IF(COUNTA($D250:$F250)=0,"",IF(OR($D250="",$E250="",$F250=""),"",$D250&amp;"|"&amp;$E250&amp;"|"&amp;$F250))</f>
        <v/>
      </c>
      <c r="N250" s="32">
        <f>IF(OR($B250="",$C250=""),"",$B250+$C250/100000)</f>
        <v/>
      </c>
      <c r="O250" s="16">
        <f>IF(COUNTA($A250:$L250)=0,"",IF(OR($A250="",$B250="",$C250="",$D250="",$E250="",$F250="",$G250="",$H250="",$I250=""),"Campos obrigatórios ausentes","OK"))</f>
        <v/>
      </c>
      <c r="P250" s="16">
        <f>IF($A250="","",IF($M250="","Identificação incompleta",IF(COUNTIF('Itens rastreáveis'!$E$2:$E$201,$M250)=0,"Identificador não cadastrado",IF(COUNTIF('Itens rastreáveis'!$E$2:$E$201,$M250)&gt;1,"Identificador duplicado no cadastro","OK"))))</f>
        <v/>
      </c>
      <c r="Q250" s="16">
        <f>IF($A250="","",IF(COUNTIF($A$2:$A$501,$A250)=1,"OK","ID do evento duplicado"))</f>
        <v/>
      </c>
      <c r="R250" s="16">
        <f>IF($A250="","",IF(OR($M250="",$N250=""),"Não verificável",IF($G250="RECEBIMENTO",IF(COUNTIFS($M$2:$M$501,$M250,$G$2:$G$501,"RECEBIMENTO")&gt;1,"Recebimento duplicado",IF($K250="","OK","Recebimento com evento anterior")),IF(COUNTIFS($M$2:$M$501,$M250,$G$2:$G$501,"RECEBIMENTO",$N$2:$N$501,"&lt;"&amp;$N250)&gt;0,"OK","Entrada anterior não localizada"))))</f>
        <v/>
      </c>
      <c r="S250" s="16">
        <f>IF($A250="","",IF(IFERROR(VLOOKUP($G250,Listas!$A$2:$C$9,2,FALSE),"Sim")="Sim",IF($J250="","Pedido obrigatório","OK"),"OK"))</f>
        <v/>
      </c>
      <c r="T250" s="16">
        <f>IF($A250="","",IF($G250="RECEBIMENTO",IF($K250="","OK","Revisar evento anterior"),IF($K250="","Evento anterior ausente",IF(COUNTIF($A$2:$A$501,$K250)=0,"Evento anterior inexistente",IF(COUNTIF($A$2:$A$501,$K250)&gt;1,"Evento anterior ambíguo",IF($K250=$A250,"Autorreferência",IF(COUNTIFS($A$2:$A$501,$K250,$M$2:$M$501,$M250)=0,"Anterior de outro identificador",IF(INDEX($N$2:$N$501,MATCH($K250,$A$2:$A$501,0))&gt;=$N250,"Ordem cronológica inválida",IF(INDEX($A$2:$A$501,MATCH($K250,$A$2:$A$501,0))=LOOKUP(2,1/(($M$2:$M$501=$M250)*($N$2:$N$501&lt;$N250)),$A$2:$A$501),"OK","Salto na cadeia")))))))))</f>
        <v/>
      </c>
      <c r="U250" s="16">
        <f>IF($A250="","",IF(OR($M250="",$N250=""),"Não",IF(COUNTIFS($M$2:$M$501,$M250,$N$2:$N$501,"&gt;"&amp;$N250)=0,IF(COUNTIFS($M$2:$M$501,$M250,$N$2:$N$501,$N250)=1,"Sim","Conflito"),"Não")))</f>
        <v/>
      </c>
      <c r="V250" s="16">
        <f>IF($A250="","",IF(OR($M250="",$N250=""),"",IF(COUNTIFS($M$2:$M$501,$M250,$G$2:$G$501,"RETORNO RECEBIDO",$N$2:$N$501,"&lt;="&amp;$N250)&gt;0,"Retorno","Fluxo normal")))</f>
        <v/>
      </c>
      <c r="W250" s="16">
        <f>IF($A250="","",IF($O250&lt;&gt;"OK",$O250,IF($Q250&lt;&gt;"OK",$Q250,IF($P250&lt;&gt;"OK",$P250,IF($R250&lt;&gt;"OK",$R250,IF($S250&lt;&gt;"OK",$S250,IF($T250&lt;&gt;"OK",$T250,IF($U250="Conflito","Conflito de ordem","OK"))))))))</f>
        <v/>
      </c>
      <c r="X250" s="16">
        <f>IF($A250="","",IF($W250="OK","OK","Pendente"))</f>
        <v/>
      </c>
    </row>
    <row r="251">
      <c r="A251" s="14" t="n"/>
      <c r="B251" s="31" t="n"/>
      <c r="C251" s="14" t="n"/>
      <c r="D251" s="14" t="n"/>
      <c r="E251" s="14" t="n"/>
      <c r="F251" s="14" t="n"/>
      <c r="G251" s="14" t="n"/>
      <c r="H251" s="14" t="n"/>
      <c r="I251" s="14" t="n"/>
      <c r="J251" s="14" t="n"/>
      <c r="K251" s="14" t="n"/>
      <c r="L251" s="15" t="n"/>
      <c r="M251" s="16">
        <f>IF(COUNTA($D251:$F251)=0,"",IF(OR($D251="",$E251="",$F251=""),"",$D251&amp;"|"&amp;$E251&amp;"|"&amp;$F251))</f>
        <v/>
      </c>
      <c r="N251" s="32">
        <f>IF(OR($B251="",$C251=""),"",$B251+$C251/100000)</f>
        <v/>
      </c>
      <c r="O251" s="16">
        <f>IF(COUNTA($A251:$L251)=0,"",IF(OR($A251="",$B251="",$C251="",$D251="",$E251="",$F251="",$G251="",$H251="",$I251=""),"Campos obrigatórios ausentes","OK"))</f>
        <v/>
      </c>
      <c r="P251" s="16">
        <f>IF($A251="","",IF($M251="","Identificação incompleta",IF(COUNTIF('Itens rastreáveis'!$E$2:$E$201,$M251)=0,"Identificador não cadastrado",IF(COUNTIF('Itens rastreáveis'!$E$2:$E$201,$M251)&gt;1,"Identificador duplicado no cadastro","OK"))))</f>
        <v/>
      </c>
      <c r="Q251" s="16">
        <f>IF($A251="","",IF(COUNTIF($A$2:$A$501,$A251)=1,"OK","ID do evento duplicado"))</f>
        <v/>
      </c>
      <c r="R251" s="16">
        <f>IF($A251="","",IF(OR($M251="",$N251=""),"Não verificável",IF($G251="RECEBIMENTO",IF(COUNTIFS($M$2:$M$501,$M251,$G$2:$G$501,"RECEBIMENTO")&gt;1,"Recebimento duplicado",IF($K251="","OK","Recebimento com evento anterior")),IF(COUNTIFS($M$2:$M$501,$M251,$G$2:$G$501,"RECEBIMENTO",$N$2:$N$501,"&lt;"&amp;$N251)&gt;0,"OK","Entrada anterior não localizada"))))</f>
        <v/>
      </c>
      <c r="S251" s="16">
        <f>IF($A251="","",IF(IFERROR(VLOOKUP($G251,Listas!$A$2:$C$9,2,FALSE),"Sim")="Sim",IF($J251="","Pedido obrigatório","OK"),"OK"))</f>
        <v/>
      </c>
      <c r="T251" s="16">
        <f>IF($A251="","",IF($G251="RECEBIMENTO",IF($K251="","OK","Revisar evento anterior"),IF($K251="","Evento anterior ausente",IF(COUNTIF($A$2:$A$501,$K251)=0,"Evento anterior inexistente",IF(COUNTIF($A$2:$A$501,$K251)&gt;1,"Evento anterior ambíguo",IF($K251=$A251,"Autorreferência",IF(COUNTIFS($A$2:$A$501,$K251,$M$2:$M$501,$M251)=0,"Anterior de outro identificador",IF(INDEX($N$2:$N$501,MATCH($K251,$A$2:$A$501,0))&gt;=$N251,"Ordem cronológica inválida",IF(INDEX($A$2:$A$501,MATCH($K251,$A$2:$A$501,0))=LOOKUP(2,1/(($M$2:$M$501=$M251)*($N$2:$N$501&lt;$N251)),$A$2:$A$501),"OK","Salto na cadeia")))))))))</f>
        <v/>
      </c>
      <c r="U251" s="16">
        <f>IF($A251="","",IF(OR($M251="",$N251=""),"Não",IF(COUNTIFS($M$2:$M$501,$M251,$N$2:$N$501,"&gt;"&amp;$N251)=0,IF(COUNTIFS($M$2:$M$501,$M251,$N$2:$N$501,$N251)=1,"Sim","Conflito"),"Não")))</f>
        <v/>
      </c>
      <c r="V251" s="16">
        <f>IF($A251="","",IF(OR($M251="",$N251=""),"",IF(COUNTIFS($M$2:$M$501,$M251,$G$2:$G$501,"RETORNO RECEBIDO",$N$2:$N$501,"&lt;="&amp;$N251)&gt;0,"Retorno","Fluxo normal")))</f>
        <v/>
      </c>
      <c r="W251" s="16">
        <f>IF($A251="","",IF($O251&lt;&gt;"OK",$O251,IF($Q251&lt;&gt;"OK",$Q251,IF($P251&lt;&gt;"OK",$P251,IF($R251&lt;&gt;"OK",$R251,IF($S251&lt;&gt;"OK",$S251,IF($T251&lt;&gt;"OK",$T251,IF($U251="Conflito","Conflito de ordem","OK"))))))))</f>
        <v/>
      </c>
      <c r="X251" s="16">
        <f>IF($A251="","",IF($W251="OK","OK","Pendente"))</f>
        <v/>
      </c>
    </row>
    <row r="252">
      <c r="A252" s="14" t="n"/>
      <c r="B252" s="31" t="n"/>
      <c r="C252" s="14" t="n"/>
      <c r="D252" s="14" t="n"/>
      <c r="E252" s="14" t="n"/>
      <c r="F252" s="14" t="n"/>
      <c r="G252" s="14" t="n"/>
      <c r="H252" s="14" t="n"/>
      <c r="I252" s="14" t="n"/>
      <c r="J252" s="14" t="n"/>
      <c r="K252" s="14" t="n"/>
      <c r="L252" s="15" t="n"/>
      <c r="M252" s="16">
        <f>IF(COUNTA($D252:$F252)=0,"",IF(OR($D252="",$E252="",$F252=""),"",$D252&amp;"|"&amp;$E252&amp;"|"&amp;$F252))</f>
        <v/>
      </c>
      <c r="N252" s="32">
        <f>IF(OR($B252="",$C252=""),"",$B252+$C252/100000)</f>
        <v/>
      </c>
      <c r="O252" s="16">
        <f>IF(COUNTA($A252:$L252)=0,"",IF(OR($A252="",$B252="",$C252="",$D252="",$E252="",$F252="",$G252="",$H252="",$I252=""),"Campos obrigatórios ausentes","OK"))</f>
        <v/>
      </c>
      <c r="P252" s="16">
        <f>IF($A252="","",IF($M252="","Identificação incompleta",IF(COUNTIF('Itens rastreáveis'!$E$2:$E$201,$M252)=0,"Identificador não cadastrado",IF(COUNTIF('Itens rastreáveis'!$E$2:$E$201,$M252)&gt;1,"Identificador duplicado no cadastro","OK"))))</f>
        <v/>
      </c>
      <c r="Q252" s="16">
        <f>IF($A252="","",IF(COUNTIF($A$2:$A$501,$A252)=1,"OK","ID do evento duplicado"))</f>
        <v/>
      </c>
      <c r="R252" s="16">
        <f>IF($A252="","",IF(OR($M252="",$N252=""),"Não verificável",IF($G252="RECEBIMENTO",IF(COUNTIFS($M$2:$M$501,$M252,$G$2:$G$501,"RECEBIMENTO")&gt;1,"Recebimento duplicado",IF($K252="","OK","Recebimento com evento anterior")),IF(COUNTIFS($M$2:$M$501,$M252,$G$2:$G$501,"RECEBIMENTO",$N$2:$N$501,"&lt;"&amp;$N252)&gt;0,"OK","Entrada anterior não localizada"))))</f>
        <v/>
      </c>
      <c r="S252" s="16">
        <f>IF($A252="","",IF(IFERROR(VLOOKUP($G252,Listas!$A$2:$C$9,2,FALSE),"Sim")="Sim",IF($J252="","Pedido obrigatório","OK"),"OK"))</f>
        <v/>
      </c>
      <c r="T252" s="16">
        <f>IF($A252="","",IF($G252="RECEBIMENTO",IF($K252="","OK","Revisar evento anterior"),IF($K252="","Evento anterior ausente",IF(COUNTIF($A$2:$A$501,$K252)=0,"Evento anterior inexistente",IF(COUNTIF($A$2:$A$501,$K252)&gt;1,"Evento anterior ambíguo",IF($K252=$A252,"Autorreferência",IF(COUNTIFS($A$2:$A$501,$K252,$M$2:$M$501,$M252)=0,"Anterior de outro identificador",IF(INDEX($N$2:$N$501,MATCH($K252,$A$2:$A$501,0))&gt;=$N252,"Ordem cronológica inválida",IF(INDEX($A$2:$A$501,MATCH($K252,$A$2:$A$501,0))=LOOKUP(2,1/(($M$2:$M$501=$M252)*($N$2:$N$501&lt;$N252)),$A$2:$A$501),"OK","Salto na cadeia")))))))))</f>
        <v/>
      </c>
      <c r="U252" s="16">
        <f>IF($A252="","",IF(OR($M252="",$N252=""),"Não",IF(COUNTIFS($M$2:$M$501,$M252,$N$2:$N$501,"&gt;"&amp;$N252)=0,IF(COUNTIFS($M$2:$M$501,$M252,$N$2:$N$501,$N252)=1,"Sim","Conflito"),"Não")))</f>
        <v/>
      </c>
      <c r="V252" s="16">
        <f>IF($A252="","",IF(OR($M252="",$N252=""),"",IF(COUNTIFS($M$2:$M$501,$M252,$G$2:$G$501,"RETORNO RECEBIDO",$N$2:$N$501,"&lt;="&amp;$N252)&gt;0,"Retorno","Fluxo normal")))</f>
        <v/>
      </c>
      <c r="W252" s="16">
        <f>IF($A252="","",IF($O252&lt;&gt;"OK",$O252,IF($Q252&lt;&gt;"OK",$Q252,IF($P252&lt;&gt;"OK",$P252,IF($R252&lt;&gt;"OK",$R252,IF($S252&lt;&gt;"OK",$S252,IF($T252&lt;&gt;"OK",$T252,IF($U252="Conflito","Conflito de ordem","OK"))))))))</f>
        <v/>
      </c>
      <c r="X252" s="16">
        <f>IF($A252="","",IF($W252="OK","OK","Pendente"))</f>
        <v/>
      </c>
    </row>
    <row r="253">
      <c r="A253" s="14" t="n"/>
      <c r="B253" s="31" t="n"/>
      <c r="C253" s="14" t="n"/>
      <c r="D253" s="14" t="n"/>
      <c r="E253" s="14" t="n"/>
      <c r="F253" s="14" t="n"/>
      <c r="G253" s="14" t="n"/>
      <c r="H253" s="14" t="n"/>
      <c r="I253" s="14" t="n"/>
      <c r="J253" s="14" t="n"/>
      <c r="K253" s="14" t="n"/>
      <c r="L253" s="15" t="n"/>
      <c r="M253" s="16">
        <f>IF(COUNTA($D253:$F253)=0,"",IF(OR($D253="",$E253="",$F253=""),"",$D253&amp;"|"&amp;$E253&amp;"|"&amp;$F253))</f>
        <v/>
      </c>
      <c r="N253" s="32">
        <f>IF(OR($B253="",$C253=""),"",$B253+$C253/100000)</f>
        <v/>
      </c>
      <c r="O253" s="16">
        <f>IF(COUNTA($A253:$L253)=0,"",IF(OR($A253="",$B253="",$C253="",$D253="",$E253="",$F253="",$G253="",$H253="",$I253=""),"Campos obrigatórios ausentes","OK"))</f>
        <v/>
      </c>
      <c r="P253" s="16">
        <f>IF($A253="","",IF($M253="","Identificação incompleta",IF(COUNTIF('Itens rastreáveis'!$E$2:$E$201,$M253)=0,"Identificador não cadastrado",IF(COUNTIF('Itens rastreáveis'!$E$2:$E$201,$M253)&gt;1,"Identificador duplicado no cadastro","OK"))))</f>
        <v/>
      </c>
      <c r="Q253" s="16">
        <f>IF($A253="","",IF(COUNTIF($A$2:$A$501,$A253)=1,"OK","ID do evento duplicado"))</f>
        <v/>
      </c>
      <c r="R253" s="16">
        <f>IF($A253="","",IF(OR($M253="",$N253=""),"Não verificável",IF($G253="RECEBIMENTO",IF(COUNTIFS($M$2:$M$501,$M253,$G$2:$G$501,"RECEBIMENTO")&gt;1,"Recebimento duplicado",IF($K253="","OK","Recebimento com evento anterior")),IF(COUNTIFS($M$2:$M$501,$M253,$G$2:$G$501,"RECEBIMENTO",$N$2:$N$501,"&lt;"&amp;$N253)&gt;0,"OK","Entrada anterior não localizada"))))</f>
        <v/>
      </c>
      <c r="S253" s="16">
        <f>IF($A253="","",IF(IFERROR(VLOOKUP($G253,Listas!$A$2:$C$9,2,FALSE),"Sim")="Sim",IF($J253="","Pedido obrigatório","OK"),"OK"))</f>
        <v/>
      </c>
      <c r="T253" s="16">
        <f>IF($A253="","",IF($G253="RECEBIMENTO",IF($K253="","OK","Revisar evento anterior"),IF($K253="","Evento anterior ausente",IF(COUNTIF($A$2:$A$501,$K253)=0,"Evento anterior inexistente",IF(COUNTIF($A$2:$A$501,$K253)&gt;1,"Evento anterior ambíguo",IF($K253=$A253,"Autorreferência",IF(COUNTIFS($A$2:$A$501,$K253,$M$2:$M$501,$M253)=0,"Anterior de outro identificador",IF(INDEX($N$2:$N$501,MATCH($K253,$A$2:$A$501,0))&gt;=$N253,"Ordem cronológica inválida",IF(INDEX($A$2:$A$501,MATCH($K253,$A$2:$A$501,0))=LOOKUP(2,1/(($M$2:$M$501=$M253)*($N$2:$N$501&lt;$N253)),$A$2:$A$501),"OK","Salto na cadeia")))))))))</f>
        <v/>
      </c>
      <c r="U253" s="16">
        <f>IF($A253="","",IF(OR($M253="",$N253=""),"Não",IF(COUNTIFS($M$2:$M$501,$M253,$N$2:$N$501,"&gt;"&amp;$N253)=0,IF(COUNTIFS($M$2:$M$501,$M253,$N$2:$N$501,$N253)=1,"Sim","Conflito"),"Não")))</f>
        <v/>
      </c>
      <c r="V253" s="16">
        <f>IF($A253="","",IF(OR($M253="",$N253=""),"",IF(COUNTIFS($M$2:$M$501,$M253,$G$2:$G$501,"RETORNO RECEBIDO",$N$2:$N$501,"&lt;="&amp;$N253)&gt;0,"Retorno","Fluxo normal")))</f>
        <v/>
      </c>
      <c r="W253" s="16">
        <f>IF($A253="","",IF($O253&lt;&gt;"OK",$O253,IF($Q253&lt;&gt;"OK",$Q253,IF($P253&lt;&gt;"OK",$P253,IF($R253&lt;&gt;"OK",$R253,IF($S253&lt;&gt;"OK",$S253,IF($T253&lt;&gt;"OK",$T253,IF($U253="Conflito","Conflito de ordem","OK"))))))))</f>
        <v/>
      </c>
      <c r="X253" s="16">
        <f>IF($A253="","",IF($W253="OK","OK","Pendente"))</f>
        <v/>
      </c>
    </row>
    <row r="254">
      <c r="A254" s="14" t="n"/>
      <c r="B254" s="31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5" t="n"/>
      <c r="M254" s="16">
        <f>IF(COUNTA($D254:$F254)=0,"",IF(OR($D254="",$E254="",$F254=""),"",$D254&amp;"|"&amp;$E254&amp;"|"&amp;$F254))</f>
        <v/>
      </c>
      <c r="N254" s="32">
        <f>IF(OR($B254="",$C254=""),"",$B254+$C254/100000)</f>
        <v/>
      </c>
      <c r="O254" s="16">
        <f>IF(COUNTA($A254:$L254)=0,"",IF(OR($A254="",$B254="",$C254="",$D254="",$E254="",$F254="",$G254="",$H254="",$I254=""),"Campos obrigatórios ausentes","OK"))</f>
        <v/>
      </c>
      <c r="P254" s="16">
        <f>IF($A254="","",IF($M254="","Identificação incompleta",IF(COUNTIF('Itens rastreáveis'!$E$2:$E$201,$M254)=0,"Identificador não cadastrado",IF(COUNTIF('Itens rastreáveis'!$E$2:$E$201,$M254)&gt;1,"Identificador duplicado no cadastro","OK"))))</f>
        <v/>
      </c>
      <c r="Q254" s="16">
        <f>IF($A254="","",IF(COUNTIF($A$2:$A$501,$A254)=1,"OK","ID do evento duplicado"))</f>
        <v/>
      </c>
      <c r="R254" s="16">
        <f>IF($A254="","",IF(OR($M254="",$N254=""),"Não verificável",IF($G254="RECEBIMENTO",IF(COUNTIFS($M$2:$M$501,$M254,$G$2:$G$501,"RECEBIMENTO")&gt;1,"Recebimento duplicado",IF($K254="","OK","Recebimento com evento anterior")),IF(COUNTIFS($M$2:$M$501,$M254,$G$2:$G$501,"RECEBIMENTO",$N$2:$N$501,"&lt;"&amp;$N254)&gt;0,"OK","Entrada anterior não localizada"))))</f>
        <v/>
      </c>
      <c r="S254" s="16">
        <f>IF($A254="","",IF(IFERROR(VLOOKUP($G254,Listas!$A$2:$C$9,2,FALSE),"Sim")="Sim",IF($J254="","Pedido obrigatório","OK"),"OK"))</f>
        <v/>
      </c>
      <c r="T254" s="16">
        <f>IF($A254="","",IF($G254="RECEBIMENTO",IF($K254="","OK","Revisar evento anterior"),IF($K254="","Evento anterior ausente",IF(COUNTIF($A$2:$A$501,$K254)=0,"Evento anterior inexistente",IF(COUNTIF($A$2:$A$501,$K254)&gt;1,"Evento anterior ambíguo",IF($K254=$A254,"Autorreferência",IF(COUNTIFS($A$2:$A$501,$K254,$M$2:$M$501,$M254)=0,"Anterior de outro identificador",IF(INDEX($N$2:$N$501,MATCH($K254,$A$2:$A$501,0))&gt;=$N254,"Ordem cronológica inválida",IF(INDEX($A$2:$A$501,MATCH($K254,$A$2:$A$501,0))=LOOKUP(2,1/(($M$2:$M$501=$M254)*($N$2:$N$501&lt;$N254)),$A$2:$A$501),"OK","Salto na cadeia")))))))))</f>
        <v/>
      </c>
      <c r="U254" s="16">
        <f>IF($A254="","",IF(OR($M254="",$N254=""),"Não",IF(COUNTIFS($M$2:$M$501,$M254,$N$2:$N$501,"&gt;"&amp;$N254)=0,IF(COUNTIFS($M$2:$M$501,$M254,$N$2:$N$501,$N254)=1,"Sim","Conflito"),"Não")))</f>
        <v/>
      </c>
      <c r="V254" s="16">
        <f>IF($A254="","",IF(OR($M254="",$N254=""),"",IF(COUNTIFS($M$2:$M$501,$M254,$G$2:$G$501,"RETORNO RECEBIDO",$N$2:$N$501,"&lt;="&amp;$N254)&gt;0,"Retorno","Fluxo normal")))</f>
        <v/>
      </c>
      <c r="W254" s="16">
        <f>IF($A254="","",IF($O254&lt;&gt;"OK",$O254,IF($Q254&lt;&gt;"OK",$Q254,IF($P254&lt;&gt;"OK",$P254,IF($R254&lt;&gt;"OK",$R254,IF($S254&lt;&gt;"OK",$S254,IF($T254&lt;&gt;"OK",$T254,IF($U254="Conflito","Conflito de ordem","OK"))))))))</f>
        <v/>
      </c>
      <c r="X254" s="16">
        <f>IF($A254="","",IF($W254="OK","OK","Pendente"))</f>
        <v/>
      </c>
    </row>
    <row r="255">
      <c r="A255" s="14" t="n"/>
      <c r="B255" s="31" t="n"/>
      <c r="C255" s="14" t="n"/>
      <c r="D255" s="14" t="n"/>
      <c r="E255" s="14" t="n"/>
      <c r="F255" s="14" t="n"/>
      <c r="G255" s="14" t="n"/>
      <c r="H255" s="14" t="n"/>
      <c r="I255" s="14" t="n"/>
      <c r="J255" s="14" t="n"/>
      <c r="K255" s="14" t="n"/>
      <c r="L255" s="15" t="n"/>
      <c r="M255" s="16">
        <f>IF(COUNTA($D255:$F255)=0,"",IF(OR($D255="",$E255="",$F255=""),"",$D255&amp;"|"&amp;$E255&amp;"|"&amp;$F255))</f>
        <v/>
      </c>
      <c r="N255" s="32">
        <f>IF(OR($B255="",$C255=""),"",$B255+$C255/100000)</f>
        <v/>
      </c>
      <c r="O255" s="16">
        <f>IF(COUNTA($A255:$L255)=0,"",IF(OR($A255="",$B255="",$C255="",$D255="",$E255="",$F255="",$G255="",$H255="",$I255=""),"Campos obrigatórios ausentes","OK"))</f>
        <v/>
      </c>
      <c r="P255" s="16">
        <f>IF($A255="","",IF($M255="","Identificação incompleta",IF(COUNTIF('Itens rastreáveis'!$E$2:$E$201,$M255)=0,"Identificador não cadastrado",IF(COUNTIF('Itens rastreáveis'!$E$2:$E$201,$M255)&gt;1,"Identificador duplicado no cadastro","OK"))))</f>
        <v/>
      </c>
      <c r="Q255" s="16">
        <f>IF($A255="","",IF(COUNTIF($A$2:$A$501,$A255)=1,"OK","ID do evento duplicado"))</f>
        <v/>
      </c>
      <c r="R255" s="16">
        <f>IF($A255="","",IF(OR($M255="",$N255=""),"Não verificável",IF($G255="RECEBIMENTO",IF(COUNTIFS($M$2:$M$501,$M255,$G$2:$G$501,"RECEBIMENTO")&gt;1,"Recebimento duplicado",IF($K255="","OK","Recebimento com evento anterior")),IF(COUNTIFS($M$2:$M$501,$M255,$G$2:$G$501,"RECEBIMENTO",$N$2:$N$501,"&lt;"&amp;$N255)&gt;0,"OK","Entrada anterior não localizada"))))</f>
        <v/>
      </c>
      <c r="S255" s="16">
        <f>IF($A255="","",IF(IFERROR(VLOOKUP($G255,Listas!$A$2:$C$9,2,FALSE),"Sim")="Sim",IF($J255="","Pedido obrigatório","OK"),"OK"))</f>
        <v/>
      </c>
      <c r="T255" s="16">
        <f>IF($A255="","",IF($G255="RECEBIMENTO",IF($K255="","OK","Revisar evento anterior"),IF($K255="","Evento anterior ausente",IF(COUNTIF($A$2:$A$501,$K255)=0,"Evento anterior inexistente",IF(COUNTIF($A$2:$A$501,$K255)&gt;1,"Evento anterior ambíguo",IF($K255=$A255,"Autorreferência",IF(COUNTIFS($A$2:$A$501,$K255,$M$2:$M$501,$M255)=0,"Anterior de outro identificador",IF(INDEX($N$2:$N$501,MATCH($K255,$A$2:$A$501,0))&gt;=$N255,"Ordem cronológica inválida",IF(INDEX($A$2:$A$501,MATCH($K255,$A$2:$A$501,0))=LOOKUP(2,1/(($M$2:$M$501=$M255)*($N$2:$N$501&lt;$N255)),$A$2:$A$501),"OK","Salto na cadeia")))))))))</f>
        <v/>
      </c>
      <c r="U255" s="16">
        <f>IF($A255="","",IF(OR($M255="",$N255=""),"Não",IF(COUNTIFS($M$2:$M$501,$M255,$N$2:$N$501,"&gt;"&amp;$N255)=0,IF(COUNTIFS($M$2:$M$501,$M255,$N$2:$N$501,$N255)=1,"Sim","Conflito"),"Não")))</f>
        <v/>
      </c>
      <c r="V255" s="16">
        <f>IF($A255="","",IF(OR($M255="",$N255=""),"",IF(COUNTIFS($M$2:$M$501,$M255,$G$2:$G$501,"RETORNO RECEBIDO",$N$2:$N$501,"&lt;="&amp;$N255)&gt;0,"Retorno","Fluxo normal")))</f>
        <v/>
      </c>
      <c r="W255" s="16">
        <f>IF($A255="","",IF($O255&lt;&gt;"OK",$O255,IF($Q255&lt;&gt;"OK",$Q255,IF($P255&lt;&gt;"OK",$P255,IF($R255&lt;&gt;"OK",$R255,IF($S255&lt;&gt;"OK",$S255,IF($T255&lt;&gt;"OK",$T255,IF($U255="Conflito","Conflito de ordem","OK"))))))))</f>
        <v/>
      </c>
      <c r="X255" s="16">
        <f>IF($A255="","",IF($W255="OK","OK","Pendente"))</f>
        <v/>
      </c>
    </row>
    <row r="256">
      <c r="A256" s="14" t="n"/>
      <c r="B256" s="31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5" t="n"/>
      <c r="M256" s="16">
        <f>IF(COUNTA($D256:$F256)=0,"",IF(OR($D256="",$E256="",$F256=""),"",$D256&amp;"|"&amp;$E256&amp;"|"&amp;$F256))</f>
        <v/>
      </c>
      <c r="N256" s="32">
        <f>IF(OR($B256="",$C256=""),"",$B256+$C256/100000)</f>
        <v/>
      </c>
      <c r="O256" s="16">
        <f>IF(COUNTA($A256:$L256)=0,"",IF(OR($A256="",$B256="",$C256="",$D256="",$E256="",$F256="",$G256="",$H256="",$I256=""),"Campos obrigatórios ausentes","OK"))</f>
        <v/>
      </c>
      <c r="P256" s="16">
        <f>IF($A256="","",IF($M256="","Identificação incompleta",IF(COUNTIF('Itens rastreáveis'!$E$2:$E$201,$M256)=0,"Identificador não cadastrado",IF(COUNTIF('Itens rastreáveis'!$E$2:$E$201,$M256)&gt;1,"Identificador duplicado no cadastro","OK"))))</f>
        <v/>
      </c>
      <c r="Q256" s="16">
        <f>IF($A256="","",IF(COUNTIF($A$2:$A$501,$A256)=1,"OK","ID do evento duplicado"))</f>
        <v/>
      </c>
      <c r="R256" s="16">
        <f>IF($A256="","",IF(OR($M256="",$N256=""),"Não verificável",IF($G256="RECEBIMENTO",IF(COUNTIFS($M$2:$M$501,$M256,$G$2:$G$501,"RECEBIMENTO")&gt;1,"Recebimento duplicado",IF($K256="","OK","Recebimento com evento anterior")),IF(COUNTIFS($M$2:$M$501,$M256,$G$2:$G$501,"RECEBIMENTO",$N$2:$N$501,"&lt;"&amp;$N256)&gt;0,"OK","Entrada anterior não localizada"))))</f>
        <v/>
      </c>
      <c r="S256" s="16">
        <f>IF($A256="","",IF(IFERROR(VLOOKUP($G256,Listas!$A$2:$C$9,2,FALSE),"Sim")="Sim",IF($J256="","Pedido obrigatório","OK"),"OK"))</f>
        <v/>
      </c>
      <c r="T256" s="16">
        <f>IF($A256="","",IF($G256="RECEBIMENTO",IF($K256="","OK","Revisar evento anterior"),IF($K256="","Evento anterior ausente",IF(COUNTIF($A$2:$A$501,$K256)=0,"Evento anterior inexistente",IF(COUNTIF($A$2:$A$501,$K256)&gt;1,"Evento anterior ambíguo",IF($K256=$A256,"Autorreferência",IF(COUNTIFS($A$2:$A$501,$K256,$M$2:$M$501,$M256)=0,"Anterior de outro identificador",IF(INDEX($N$2:$N$501,MATCH($K256,$A$2:$A$501,0))&gt;=$N256,"Ordem cronológica inválida",IF(INDEX($A$2:$A$501,MATCH($K256,$A$2:$A$501,0))=LOOKUP(2,1/(($M$2:$M$501=$M256)*($N$2:$N$501&lt;$N256)),$A$2:$A$501),"OK","Salto na cadeia")))))))))</f>
        <v/>
      </c>
      <c r="U256" s="16">
        <f>IF($A256="","",IF(OR($M256="",$N256=""),"Não",IF(COUNTIFS($M$2:$M$501,$M256,$N$2:$N$501,"&gt;"&amp;$N256)=0,IF(COUNTIFS($M$2:$M$501,$M256,$N$2:$N$501,$N256)=1,"Sim","Conflito"),"Não")))</f>
        <v/>
      </c>
      <c r="V256" s="16">
        <f>IF($A256="","",IF(OR($M256="",$N256=""),"",IF(COUNTIFS($M$2:$M$501,$M256,$G$2:$G$501,"RETORNO RECEBIDO",$N$2:$N$501,"&lt;="&amp;$N256)&gt;0,"Retorno","Fluxo normal")))</f>
        <v/>
      </c>
      <c r="W256" s="16">
        <f>IF($A256="","",IF($O256&lt;&gt;"OK",$O256,IF($Q256&lt;&gt;"OK",$Q256,IF($P256&lt;&gt;"OK",$P256,IF($R256&lt;&gt;"OK",$R256,IF($S256&lt;&gt;"OK",$S256,IF($T256&lt;&gt;"OK",$T256,IF($U256="Conflito","Conflito de ordem","OK"))))))))</f>
        <v/>
      </c>
      <c r="X256" s="16">
        <f>IF($A256="","",IF($W256="OK","OK","Pendente"))</f>
        <v/>
      </c>
    </row>
    <row r="257">
      <c r="A257" s="14" t="n"/>
      <c r="B257" s="31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5" t="n"/>
      <c r="M257" s="16">
        <f>IF(COUNTA($D257:$F257)=0,"",IF(OR($D257="",$E257="",$F257=""),"",$D257&amp;"|"&amp;$E257&amp;"|"&amp;$F257))</f>
        <v/>
      </c>
      <c r="N257" s="32">
        <f>IF(OR($B257="",$C257=""),"",$B257+$C257/100000)</f>
        <v/>
      </c>
      <c r="O257" s="16">
        <f>IF(COUNTA($A257:$L257)=0,"",IF(OR($A257="",$B257="",$C257="",$D257="",$E257="",$F257="",$G257="",$H257="",$I257=""),"Campos obrigatórios ausentes","OK"))</f>
        <v/>
      </c>
      <c r="P257" s="16">
        <f>IF($A257="","",IF($M257="","Identificação incompleta",IF(COUNTIF('Itens rastreáveis'!$E$2:$E$201,$M257)=0,"Identificador não cadastrado",IF(COUNTIF('Itens rastreáveis'!$E$2:$E$201,$M257)&gt;1,"Identificador duplicado no cadastro","OK"))))</f>
        <v/>
      </c>
      <c r="Q257" s="16">
        <f>IF($A257="","",IF(COUNTIF($A$2:$A$501,$A257)=1,"OK","ID do evento duplicado"))</f>
        <v/>
      </c>
      <c r="R257" s="16">
        <f>IF($A257="","",IF(OR($M257="",$N257=""),"Não verificável",IF($G257="RECEBIMENTO",IF(COUNTIFS($M$2:$M$501,$M257,$G$2:$G$501,"RECEBIMENTO")&gt;1,"Recebimento duplicado",IF($K257="","OK","Recebimento com evento anterior")),IF(COUNTIFS($M$2:$M$501,$M257,$G$2:$G$501,"RECEBIMENTO",$N$2:$N$501,"&lt;"&amp;$N257)&gt;0,"OK","Entrada anterior não localizada"))))</f>
        <v/>
      </c>
      <c r="S257" s="16">
        <f>IF($A257="","",IF(IFERROR(VLOOKUP($G257,Listas!$A$2:$C$9,2,FALSE),"Sim")="Sim",IF($J257="","Pedido obrigatório","OK"),"OK"))</f>
        <v/>
      </c>
      <c r="T257" s="16">
        <f>IF($A257="","",IF($G257="RECEBIMENTO",IF($K257="","OK","Revisar evento anterior"),IF($K257="","Evento anterior ausente",IF(COUNTIF($A$2:$A$501,$K257)=0,"Evento anterior inexistente",IF(COUNTIF($A$2:$A$501,$K257)&gt;1,"Evento anterior ambíguo",IF($K257=$A257,"Autorreferência",IF(COUNTIFS($A$2:$A$501,$K257,$M$2:$M$501,$M257)=0,"Anterior de outro identificador",IF(INDEX($N$2:$N$501,MATCH($K257,$A$2:$A$501,0))&gt;=$N257,"Ordem cronológica inválida",IF(INDEX($A$2:$A$501,MATCH($K257,$A$2:$A$501,0))=LOOKUP(2,1/(($M$2:$M$501=$M257)*($N$2:$N$501&lt;$N257)),$A$2:$A$501),"OK","Salto na cadeia")))))))))</f>
        <v/>
      </c>
      <c r="U257" s="16">
        <f>IF($A257="","",IF(OR($M257="",$N257=""),"Não",IF(COUNTIFS($M$2:$M$501,$M257,$N$2:$N$501,"&gt;"&amp;$N257)=0,IF(COUNTIFS($M$2:$M$501,$M257,$N$2:$N$501,$N257)=1,"Sim","Conflito"),"Não")))</f>
        <v/>
      </c>
      <c r="V257" s="16">
        <f>IF($A257="","",IF(OR($M257="",$N257=""),"",IF(COUNTIFS($M$2:$M$501,$M257,$G$2:$G$501,"RETORNO RECEBIDO",$N$2:$N$501,"&lt;="&amp;$N257)&gt;0,"Retorno","Fluxo normal")))</f>
        <v/>
      </c>
      <c r="W257" s="16">
        <f>IF($A257="","",IF($O257&lt;&gt;"OK",$O257,IF($Q257&lt;&gt;"OK",$Q257,IF($P257&lt;&gt;"OK",$P257,IF($R257&lt;&gt;"OK",$R257,IF($S257&lt;&gt;"OK",$S257,IF($T257&lt;&gt;"OK",$T257,IF($U257="Conflito","Conflito de ordem","OK"))))))))</f>
        <v/>
      </c>
      <c r="X257" s="16">
        <f>IF($A257="","",IF($W257="OK","OK","Pendente"))</f>
        <v/>
      </c>
    </row>
    <row r="258">
      <c r="A258" s="14" t="n"/>
      <c r="B258" s="31" t="n"/>
      <c r="C258" s="14" t="n"/>
      <c r="D258" s="14" t="n"/>
      <c r="E258" s="14" t="n"/>
      <c r="F258" s="14" t="n"/>
      <c r="G258" s="14" t="n"/>
      <c r="H258" s="14" t="n"/>
      <c r="I258" s="14" t="n"/>
      <c r="J258" s="14" t="n"/>
      <c r="K258" s="14" t="n"/>
      <c r="L258" s="15" t="n"/>
      <c r="M258" s="16">
        <f>IF(COUNTA($D258:$F258)=0,"",IF(OR($D258="",$E258="",$F258=""),"",$D258&amp;"|"&amp;$E258&amp;"|"&amp;$F258))</f>
        <v/>
      </c>
      <c r="N258" s="32">
        <f>IF(OR($B258="",$C258=""),"",$B258+$C258/100000)</f>
        <v/>
      </c>
      <c r="O258" s="16">
        <f>IF(COUNTA($A258:$L258)=0,"",IF(OR($A258="",$B258="",$C258="",$D258="",$E258="",$F258="",$G258="",$H258="",$I258=""),"Campos obrigatórios ausentes","OK"))</f>
        <v/>
      </c>
      <c r="P258" s="16">
        <f>IF($A258="","",IF($M258="","Identificação incompleta",IF(COUNTIF('Itens rastreáveis'!$E$2:$E$201,$M258)=0,"Identificador não cadastrado",IF(COUNTIF('Itens rastreáveis'!$E$2:$E$201,$M258)&gt;1,"Identificador duplicado no cadastro","OK"))))</f>
        <v/>
      </c>
      <c r="Q258" s="16">
        <f>IF($A258="","",IF(COUNTIF($A$2:$A$501,$A258)=1,"OK","ID do evento duplicado"))</f>
        <v/>
      </c>
      <c r="R258" s="16">
        <f>IF($A258="","",IF(OR($M258="",$N258=""),"Não verificável",IF($G258="RECEBIMENTO",IF(COUNTIFS($M$2:$M$501,$M258,$G$2:$G$501,"RECEBIMENTO")&gt;1,"Recebimento duplicado",IF($K258="","OK","Recebimento com evento anterior")),IF(COUNTIFS($M$2:$M$501,$M258,$G$2:$G$501,"RECEBIMENTO",$N$2:$N$501,"&lt;"&amp;$N258)&gt;0,"OK","Entrada anterior não localizada"))))</f>
        <v/>
      </c>
      <c r="S258" s="16">
        <f>IF($A258="","",IF(IFERROR(VLOOKUP($G258,Listas!$A$2:$C$9,2,FALSE),"Sim")="Sim",IF($J258="","Pedido obrigatório","OK"),"OK"))</f>
        <v/>
      </c>
      <c r="T258" s="16">
        <f>IF($A258="","",IF($G258="RECEBIMENTO",IF($K258="","OK","Revisar evento anterior"),IF($K258="","Evento anterior ausente",IF(COUNTIF($A$2:$A$501,$K258)=0,"Evento anterior inexistente",IF(COUNTIF($A$2:$A$501,$K258)&gt;1,"Evento anterior ambíguo",IF($K258=$A258,"Autorreferência",IF(COUNTIFS($A$2:$A$501,$K258,$M$2:$M$501,$M258)=0,"Anterior de outro identificador",IF(INDEX($N$2:$N$501,MATCH($K258,$A$2:$A$501,0))&gt;=$N258,"Ordem cronológica inválida",IF(INDEX($A$2:$A$501,MATCH($K258,$A$2:$A$501,0))=LOOKUP(2,1/(($M$2:$M$501=$M258)*($N$2:$N$501&lt;$N258)),$A$2:$A$501),"OK","Salto na cadeia")))))))))</f>
        <v/>
      </c>
      <c r="U258" s="16">
        <f>IF($A258="","",IF(OR($M258="",$N258=""),"Não",IF(COUNTIFS($M$2:$M$501,$M258,$N$2:$N$501,"&gt;"&amp;$N258)=0,IF(COUNTIFS($M$2:$M$501,$M258,$N$2:$N$501,$N258)=1,"Sim","Conflito"),"Não")))</f>
        <v/>
      </c>
      <c r="V258" s="16">
        <f>IF($A258="","",IF(OR($M258="",$N258=""),"",IF(COUNTIFS($M$2:$M$501,$M258,$G$2:$G$501,"RETORNO RECEBIDO",$N$2:$N$501,"&lt;="&amp;$N258)&gt;0,"Retorno","Fluxo normal")))</f>
        <v/>
      </c>
      <c r="W258" s="16">
        <f>IF($A258="","",IF($O258&lt;&gt;"OK",$O258,IF($Q258&lt;&gt;"OK",$Q258,IF($P258&lt;&gt;"OK",$P258,IF($R258&lt;&gt;"OK",$R258,IF($S258&lt;&gt;"OK",$S258,IF($T258&lt;&gt;"OK",$T258,IF($U258="Conflito","Conflito de ordem","OK"))))))))</f>
        <v/>
      </c>
      <c r="X258" s="16">
        <f>IF($A258="","",IF($W258="OK","OK","Pendente"))</f>
        <v/>
      </c>
    </row>
    <row r="259">
      <c r="A259" s="14" t="n"/>
      <c r="B259" s="31" t="n"/>
      <c r="C259" s="14" t="n"/>
      <c r="D259" s="14" t="n"/>
      <c r="E259" s="14" t="n"/>
      <c r="F259" s="14" t="n"/>
      <c r="G259" s="14" t="n"/>
      <c r="H259" s="14" t="n"/>
      <c r="I259" s="14" t="n"/>
      <c r="J259" s="14" t="n"/>
      <c r="K259" s="14" t="n"/>
      <c r="L259" s="15" t="n"/>
      <c r="M259" s="16">
        <f>IF(COUNTA($D259:$F259)=0,"",IF(OR($D259="",$E259="",$F259=""),"",$D259&amp;"|"&amp;$E259&amp;"|"&amp;$F259))</f>
        <v/>
      </c>
      <c r="N259" s="32">
        <f>IF(OR($B259="",$C259=""),"",$B259+$C259/100000)</f>
        <v/>
      </c>
      <c r="O259" s="16">
        <f>IF(COUNTA($A259:$L259)=0,"",IF(OR($A259="",$B259="",$C259="",$D259="",$E259="",$F259="",$G259="",$H259="",$I259=""),"Campos obrigatórios ausentes","OK"))</f>
        <v/>
      </c>
      <c r="P259" s="16">
        <f>IF($A259="","",IF($M259="","Identificação incompleta",IF(COUNTIF('Itens rastreáveis'!$E$2:$E$201,$M259)=0,"Identificador não cadastrado",IF(COUNTIF('Itens rastreáveis'!$E$2:$E$201,$M259)&gt;1,"Identificador duplicado no cadastro","OK"))))</f>
        <v/>
      </c>
      <c r="Q259" s="16">
        <f>IF($A259="","",IF(COUNTIF($A$2:$A$501,$A259)=1,"OK","ID do evento duplicado"))</f>
        <v/>
      </c>
      <c r="R259" s="16">
        <f>IF($A259="","",IF(OR($M259="",$N259=""),"Não verificável",IF($G259="RECEBIMENTO",IF(COUNTIFS($M$2:$M$501,$M259,$G$2:$G$501,"RECEBIMENTO")&gt;1,"Recebimento duplicado",IF($K259="","OK","Recebimento com evento anterior")),IF(COUNTIFS($M$2:$M$501,$M259,$G$2:$G$501,"RECEBIMENTO",$N$2:$N$501,"&lt;"&amp;$N259)&gt;0,"OK","Entrada anterior não localizada"))))</f>
        <v/>
      </c>
      <c r="S259" s="16">
        <f>IF($A259="","",IF(IFERROR(VLOOKUP($G259,Listas!$A$2:$C$9,2,FALSE),"Sim")="Sim",IF($J259="","Pedido obrigatório","OK"),"OK"))</f>
        <v/>
      </c>
      <c r="T259" s="16">
        <f>IF($A259="","",IF($G259="RECEBIMENTO",IF($K259="","OK","Revisar evento anterior"),IF($K259="","Evento anterior ausente",IF(COUNTIF($A$2:$A$501,$K259)=0,"Evento anterior inexistente",IF(COUNTIF($A$2:$A$501,$K259)&gt;1,"Evento anterior ambíguo",IF($K259=$A259,"Autorreferência",IF(COUNTIFS($A$2:$A$501,$K259,$M$2:$M$501,$M259)=0,"Anterior de outro identificador",IF(INDEX($N$2:$N$501,MATCH($K259,$A$2:$A$501,0))&gt;=$N259,"Ordem cronológica inválida",IF(INDEX($A$2:$A$501,MATCH($K259,$A$2:$A$501,0))=LOOKUP(2,1/(($M$2:$M$501=$M259)*($N$2:$N$501&lt;$N259)),$A$2:$A$501),"OK","Salto na cadeia")))))))))</f>
        <v/>
      </c>
      <c r="U259" s="16">
        <f>IF($A259="","",IF(OR($M259="",$N259=""),"Não",IF(COUNTIFS($M$2:$M$501,$M259,$N$2:$N$501,"&gt;"&amp;$N259)=0,IF(COUNTIFS($M$2:$M$501,$M259,$N$2:$N$501,$N259)=1,"Sim","Conflito"),"Não")))</f>
        <v/>
      </c>
      <c r="V259" s="16">
        <f>IF($A259="","",IF(OR($M259="",$N259=""),"",IF(COUNTIFS($M$2:$M$501,$M259,$G$2:$G$501,"RETORNO RECEBIDO",$N$2:$N$501,"&lt;="&amp;$N259)&gt;0,"Retorno","Fluxo normal")))</f>
        <v/>
      </c>
      <c r="W259" s="16">
        <f>IF($A259="","",IF($O259&lt;&gt;"OK",$O259,IF($Q259&lt;&gt;"OK",$Q259,IF($P259&lt;&gt;"OK",$P259,IF($R259&lt;&gt;"OK",$R259,IF($S259&lt;&gt;"OK",$S259,IF($T259&lt;&gt;"OK",$T259,IF($U259="Conflito","Conflito de ordem","OK"))))))))</f>
        <v/>
      </c>
      <c r="X259" s="16">
        <f>IF($A259="","",IF($W259="OK","OK","Pendente"))</f>
        <v/>
      </c>
    </row>
    <row r="260">
      <c r="A260" s="14" t="n"/>
      <c r="B260" s="31" t="n"/>
      <c r="C260" s="14" t="n"/>
      <c r="D260" s="14" t="n"/>
      <c r="E260" s="14" t="n"/>
      <c r="F260" s="14" t="n"/>
      <c r="G260" s="14" t="n"/>
      <c r="H260" s="14" t="n"/>
      <c r="I260" s="14" t="n"/>
      <c r="J260" s="14" t="n"/>
      <c r="K260" s="14" t="n"/>
      <c r="L260" s="15" t="n"/>
      <c r="M260" s="16">
        <f>IF(COUNTA($D260:$F260)=0,"",IF(OR($D260="",$E260="",$F260=""),"",$D260&amp;"|"&amp;$E260&amp;"|"&amp;$F260))</f>
        <v/>
      </c>
      <c r="N260" s="32">
        <f>IF(OR($B260="",$C260=""),"",$B260+$C260/100000)</f>
        <v/>
      </c>
      <c r="O260" s="16">
        <f>IF(COUNTA($A260:$L260)=0,"",IF(OR($A260="",$B260="",$C260="",$D260="",$E260="",$F260="",$G260="",$H260="",$I260=""),"Campos obrigatórios ausentes","OK"))</f>
        <v/>
      </c>
      <c r="P260" s="16">
        <f>IF($A260="","",IF($M260="","Identificação incompleta",IF(COUNTIF('Itens rastreáveis'!$E$2:$E$201,$M260)=0,"Identificador não cadastrado",IF(COUNTIF('Itens rastreáveis'!$E$2:$E$201,$M260)&gt;1,"Identificador duplicado no cadastro","OK"))))</f>
        <v/>
      </c>
      <c r="Q260" s="16">
        <f>IF($A260="","",IF(COUNTIF($A$2:$A$501,$A260)=1,"OK","ID do evento duplicado"))</f>
        <v/>
      </c>
      <c r="R260" s="16">
        <f>IF($A260="","",IF(OR($M260="",$N260=""),"Não verificável",IF($G260="RECEBIMENTO",IF(COUNTIFS($M$2:$M$501,$M260,$G$2:$G$501,"RECEBIMENTO")&gt;1,"Recebimento duplicado",IF($K260="","OK","Recebimento com evento anterior")),IF(COUNTIFS($M$2:$M$501,$M260,$G$2:$G$501,"RECEBIMENTO",$N$2:$N$501,"&lt;"&amp;$N260)&gt;0,"OK","Entrada anterior não localizada"))))</f>
        <v/>
      </c>
      <c r="S260" s="16">
        <f>IF($A260="","",IF(IFERROR(VLOOKUP($G260,Listas!$A$2:$C$9,2,FALSE),"Sim")="Sim",IF($J260="","Pedido obrigatório","OK"),"OK"))</f>
        <v/>
      </c>
      <c r="T260" s="16">
        <f>IF($A260="","",IF($G260="RECEBIMENTO",IF($K260="","OK","Revisar evento anterior"),IF($K260="","Evento anterior ausente",IF(COUNTIF($A$2:$A$501,$K260)=0,"Evento anterior inexistente",IF(COUNTIF($A$2:$A$501,$K260)&gt;1,"Evento anterior ambíguo",IF($K260=$A260,"Autorreferência",IF(COUNTIFS($A$2:$A$501,$K260,$M$2:$M$501,$M260)=0,"Anterior de outro identificador",IF(INDEX($N$2:$N$501,MATCH($K260,$A$2:$A$501,0))&gt;=$N260,"Ordem cronológica inválida",IF(INDEX($A$2:$A$501,MATCH($K260,$A$2:$A$501,0))=LOOKUP(2,1/(($M$2:$M$501=$M260)*($N$2:$N$501&lt;$N260)),$A$2:$A$501),"OK","Salto na cadeia")))))))))</f>
        <v/>
      </c>
      <c r="U260" s="16">
        <f>IF($A260="","",IF(OR($M260="",$N260=""),"Não",IF(COUNTIFS($M$2:$M$501,$M260,$N$2:$N$501,"&gt;"&amp;$N260)=0,IF(COUNTIFS($M$2:$M$501,$M260,$N$2:$N$501,$N260)=1,"Sim","Conflito"),"Não")))</f>
        <v/>
      </c>
      <c r="V260" s="16">
        <f>IF($A260="","",IF(OR($M260="",$N260=""),"",IF(COUNTIFS($M$2:$M$501,$M260,$G$2:$G$501,"RETORNO RECEBIDO",$N$2:$N$501,"&lt;="&amp;$N260)&gt;0,"Retorno","Fluxo normal")))</f>
        <v/>
      </c>
      <c r="W260" s="16">
        <f>IF($A260="","",IF($O260&lt;&gt;"OK",$O260,IF($Q260&lt;&gt;"OK",$Q260,IF($P260&lt;&gt;"OK",$P260,IF($R260&lt;&gt;"OK",$R260,IF($S260&lt;&gt;"OK",$S260,IF($T260&lt;&gt;"OK",$T260,IF($U260="Conflito","Conflito de ordem","OK"))))))))</f>
        <v/>
      </c>
      <c r="X260" s="16">
        <f>IF($A260="","",IF($W260="OK","OK","Pendente"))</f>
        <v/>
      </c>
    </row>
    <row r="261">
      <c r="A261" s="14" t="n"/>
      <c r="B261" s="31" t="n"/>
      <c r="C261" s="14" t="n"/>
      <c r="D261" s="14" t="n"/>
      <c r="E261" s="14" t="n"/>
      <c r="F261" s="14" t="n"/>
      <c r="G261" s="14" t="n"/>
      <c r="H261" s="14" t="n"/>
      <c r="I261" s="14" t="n"/>
      <c r="J261" s="14" t="n"/>
      <c r="K261" s="14" t="n"/>
      <c r="L261" s="15" t="n"/>
      <c r="M261" s="16">
        <f>IF(COUNTA($D261:$F261)=0,"",IF(OR($D261="",$E261="",$F261=""),"",$D261&amp;"|"&amp;$E261&amp;"|"&amp;$F261))</f>
        <v/>
      </c>
      <c r="N261" s="32">
        <f>IF(OR($B261="",$C261=""),"",$B261+$C261/100000)</f>
        <v/>
      </c>
      <c r="O261" s="16">
        <f>IF(COUNTA($A261:$L261)=0,"",IF(OR($A261="",$B261="",$C261="",$D261="",$E261="",$F261="",$G261="",$H261="",$I261=""),"Campos obrigatórios ausentes","OK"))</f>
        <v/>
      </c>
      <c r="P261" s="16">
        <f>IF($A261="","",IF($M261="","Identificação incompleta",IF(COUNTIF('Itens rastreáveis'!$E$2:$E$201,$M261)=0,"Identificador não cadastrado",IF(COUNTIF('Itens rastreáveis'!$E$2:$E$201,$M261)&gt;1,"Identificador duplicado no cadastro","OK"))))</f>
        <v/>
      </c>
      <c r="Q261" s="16">
        <f>IF($A261="","",IF(COUNTIF($A$2:$A$501,$A261)=1,"OK","ID do evento duplicado"))</f>
        <v/>
      </c>
      <c r="R261" s="16">
        <f>IF($A261="","",IF(OR($M261="",$N261=""),"Não verificável",IF($G261="RECEBIMENTO",IF(COUNTIFS($M$2:$M$501,$M261,$G$2:$G$501,"RECEBIMENTO")&gt;1,"Recebimento duplicado",IF($K261="","OK","Recebimento com evento anterior")),IF(COUNTIFS($M$2:$M$501,$M261,$G$2:$G$501,"RECEBIMENTO",$N$2:$N$501,"&lt;"&amp;$N261)&gt;0,"OK","Entrada anterior não localizada"))))</f>
        <v/>
      </c>
      <c r="S261" s="16">
        <f>IF($A261="","",IF(IFERROR(VLOOKUP($G261,Listas!$A$2:$C$9,2,FALSE),"Sim")="Sim",IF($J261="","Pedido obrigatório","OK"),"OK"))</f>
        <v/>
      </c>
      <c r="T261" s="16">
        <f>IF($A261="","",IF($G261="RECEBIMENTO",IF($K261="","OK","Revisar evento anterior"),IF($K261="","Evento anterior ausente",IF(COUNTIF($A$2:$A$501,$K261)=0,"Evento anterior inexistente",IF(COUNTIF($A$2:$A$501,$K261)&gt;1,"Evento anterior ambíguo",IF($K261=$A261,"Autorreferência",IF(COUNTIFS($A$2:$A$501,$K261,$M$2:$M$501,$M261)=0,"Anterior de outro identificador",IF(INDEX($N$2:$N$501,MATCH($K261,$A$2:$A$501,0))&gt;=$N261,"Ordem cronológica inválida",IF(INDEX($A$2:$A$501,MATCH($K261,$A$2:$A$501,0))=LOOKUP(2,1/(($M$2:$M$501=$M261)*($N$2:$N$501&lt;$N261)),$A$2:$A$501),"OK","Salto na cadeia")))))))))</f>
        <v/>
      </c>
      <c r="U261" s="16">
        <f>IF($A261="","",IF(OR($M261="",$N261=""),"Não",IF(COUNTIFS($M$2:$M$501,$M261,$N$2:$N$501,"&gt;"&amp;$N261)=0,IF(COUNTIFS($M$2:$M$501,$M261,$N$2:$N$501,$N261)=1,"Sim","Conflito"),"Não")))</f>
        <v/>
      </c>
      <c r="V261" s="16">
        <f>IF($A261="","",IF(OR($M261="",$N261=""),"",IF(COUNTIFS($M$2:$M$501,$M261,$G$2:$G$501,"RETORNO RECEBIDO",$N$2:$N$501,"&lt;="&amp;$N261)&gt;0,"Retorno","Fluxo normal")))</f>
        <v/>
      </c>
      <c r="W261" s="16">
        <f>IF($A261="","",IF($O261&lt;&gt;"OK",$O261,IF($Q261&lt;&gt;"OK",$Q261,IF($P261&lt;&gt;"OK",$P261,IF($R261&lt;&gt;"OK",$R261,IF($S261&lt;&gt;"OK",$S261,IF($T261&lt;&gt;"OK",$T261,IF($U261="Conflito","Conflito de ordem","OK"))))))))</f>
        <v/>
      </c>
      <c r="X261" s="16">
        <f>IF($A261="","",IF($W261="OK","OK","Pendente"))</f>
        <v/>
      </c>
    </row>
    <row r="262">
      <c r="A262" s="14" t="n"/>
      <c r="B262" s="31" t="n"/>
      <c r="C262" s="14" t="n"/>
      <c r="D262" s="14" t="n"/>
      <c r="E262" s="14" t="n"/>
      <c r="F262" s="14" t="n"/>
      <c r="G262" s="14" t="n"/>
      <c r="H262" s="14" t="n"/>
      <c r="I262" s="14" t="n"/>
      <c r="J262" s="14" t="n"/>
      <c r="K262" s="14" t="n"/>
      <c r="L262" s="15" t="n"/>
      <c r="M262" s="16">
        <f>IF(COUNTA($D262:$F262)=0,"",IF(OR($D262="",$E262="",$F262=""),"",$D262&amp;"|"&amp;$E262&amp;"|"&amp;$F262))</f>
        <v/>
      </c>
      <c r="N262" s="32">
        <f>IF(OR($B262="",$C262=""),"",$B262+$C262/100000)</f>
        <v/>
      </c>
      <c r="O262" s="16">
        <f>IF(COUNTA($A262:$L262)=0,"",IF(OR($A262="",$B262="",$C262="",$D262="",$E262="",$F262="",$G262="",$H262="",$I262=""),"Campos obrigatórios ausentes","OK"))</f>
        <v/>
      </c>
      <c r="P262" s="16">
        <f>IF($A262="","",IF($M262="","Identificação incompleta",IF(COUNTIF('Itens rastreáveis'!$E$2:$E$201,$M262)=0,"Identificador não cadastrado",IF(COUNTIF('Itens rastreáveis'!$E$2:$E$201,$M262)&gt;1,"Identificador duplicado no cadastro","OK"))))</f>
        <v/>
      </c>
      <c r="Q262" s="16">
        <f>IF($A262="","",IF(COUNTIF($A$2:$A$501,$A262)=1,"OK","ID do evento duplicado"))</f>
        <v/>
      </c>
      <c r="R262" s="16">
        <f>IF($A262="","",IF(OR($M262="",$N262=""),"Não verificável",IF($G262="RECEBIMENTO",IF(COUNTIFS($M$2:$M$501,$M262,$G$2:$G$501,"RECEBIMENTO")&gt;1,"Recebimento duplicado",IF($K262="","OK","Recebimento com evento anterior")),IF(COUNTIFS($M$2:$M$501,$M262,$G$2:$G$501,"RECEBIMENTO",$N$2:$N$501,"&lt;"&amp;$N262)&gt;0,"OK","Entrada anterior não localizada"))))</f>
        <v/>
      </c>
      <c r="S262" s="16">
        <f>IF($A262="","",IF(IFERROR(VLOOKUP($G262,Listas!$A$2:$C$9,2,FALSE),"Sim")="Sim",IF($J262="","Pedido obrigatório","OK"),"OK"))</f>
        <v/>
      </c>
      <c r="T262" s="16">
        <f>IF($A262="","",IF($G262="RECEBIMENTO",IF($K262="","OK","Revisar evento anterior"),IF($K262="","Evento anterior ausente",IF(COUNTIF($A$2:$A$501,$K262)=0,"Evento anterior inexistente",IF(COUNTIF($A$2:$A$501,$K262)&gt;1,"Evento anterior ambíguo",IF($K262=$A262,"Autorreferência",IF(COUNTIFS($A$2:$A$501,$K262,$M$2:$M$501,$M262)=0,"Anterior de outro identificador",IF(INDEX($N$2:$N$501,MATCH($K262,$A$2:$A$501,0))&gt;=$N262,"Ordem cronológica inválida",IF(INDEX($A$2:$A$501,MATCH($K262,$A$2:$A$501,0))=LOOKUP(2,1/(($M$2:$M$501=$M262)*($N$2:$N$501&lt;$N262)),$A$2:$A$501),"OK","Salto na cadeia")))))))))</f>
        <v/>
      </c>
      <c r="U262" s="16">
        <f>IF($A262="","",IF(OR($M262="",$N262=""),"Não",IF(COUNTIFS($M$2:$M$501,$M262,$N$2:$N$501,"&gt;"&amp;$N262)=0,IF(COUNTIFS($M$2:$M$501,$M262,$N$2:$N$501,$N262)=1,"Sim","Conflito"),"Não")))</f>
        <v/>
      </c>
      <c r="V262" s="16">
        <f>IF($A262="","",IF(OR($M262="",$N262=""),"",IF(COUNTIFS($M$2:$M$501,$M262,$G$2:$G$501,"RETORNO RECEBIDO",$N$2:$N$501,"&lt;="&amp;$N262)&gt;0,"Retorno","Fluxo normal")))</f>
        <v/>
      </c>
      <c r="W262" s="16">
        <f>IF($A262="","",IF($O262&lt;&gt;"OK",$O262,IF($Q262&lt;&gt;"OK",$Q262,IF($P262&lt;&gt;"OK",$P262,IF($R262&lt;&gt;"OK",$R262,IF($S262&lt;&gt;"OK",$S262,IF($T262&lt;&gt;"OK",$T262,IF($U262="Conflito","Conflito de ordem","OK"))))))))</f>
        <v/>
      </c>
      <c r="X262" s="16">
        <f>IF($A262="","",IF($W262="OK","OK","Pendente"))</f>
        <v/>
      </c>
    </row>
    <row r="263">
      <c r="A263" s="14" t="n"/>
      <c r="B263" s="31" t="n"/>
      <c r="C263" s="14" t="n"/>
      <c r="D263" s="14" t="n"/>
      <c r="E263" s="14" t="n"/>
      <c r="F263" s="14" t="n"/>
      <c r="G263" s="14" t="n"/>
      <c r="H263" s="14" t="n"/>
      <c r="I263" s="14" t="n"/>
      <c r="J263" s="14" t="n"/>
      <c r="K263" s="14" t="n"/>
      <c r="L263" s="15" t="n"/>
      <c r="M263" s="16">
        <f>IF(COUNTA($D263:$F263)=0,"",IF(OR($D263="",$E263="",$F263=""),"",$D263&amp;"|"&amp;$E263&amp;"|"&amp;$F263))</f>
        <v/>
      </c>
      <c r="N263" s="32">
        <f>IF(OR($B263="",$C263=""),"",$B263+$C263/100000)</f>
        <v/>
      </c>
      <c r="O263" s="16">
        <f>IF(COUNTA($A263:$L263)=0,"",IF(OR($A263="",$B263="",$C263="",$D263="",$E263="",$F263="",$G263="",$H263="",$I263=""),"Campos obrigatórios ausentes","OK"))</f>
        <v/>
      </c>
      <c r="P263" s="16">
        <f>IF($A263="","",IF($M263="","Identificação incompleta",IF(COUNTIF('Itens rastreáveis'!$E$2:$E$201,$M263)=0,"Identificador não cadastrado",IF(COUNTIF('Itens rastreáveis'!$E$2:$E$201,$M263)&gt;1,"Identificador duplicado no cadastro","OK"))))</f>
        <v/>
      </c>
      <c r="Q263" s="16">
        <f>IF($A263="","",IF(COUNTIF($A$2:$A$501,$A263)=1,"OK","ID do evento duplicado"))</f>
        <v/>
      </c>
      <c r="R263" s="16">
        <f>IF($A263="","",IF(OR($M263="",$N263=""),"Não verificável",IF($G263="RECEBIMENTO",IF(COUNTIFS($M$2:$M$501,$M263,$G$2:$G$501,"RECEBIMENTO")&gt;1,"Recebimento duplicado",IF($K263="","OK","Recebimento com evento anterior")),IF(COUNTIFS($M$2:$M$501,$M263,$G$2:$G$501,"RECEBIMENTO",$N$2:$N$501,"&lt;"&amp;$N263)&gt;0,"OK","Entrada anterior não localizada"))))</f>
        <v/>
      </c>
      <c r="S263" s="16">
        <f>IF($A263="","",IF(IFERROR(VLOOKUP($G263,Listas!$A$2:$C$9,2,FALSE),"Sim")="Sim",IF($J263="","Pedido obrigatório","OK"),"OK"))</f>
        <v/>
      </c>
      <c r="T263" s="16">
        <f>IF($A263="","",IF($G263="RECEBIMENTO",IF($K263="","OK","Revisar evento anterior"),IF($K263="","Evento anterior ausente",IF(COUNTIF($A$2:$A$501,$K263)=0,"Evento anterior inexistente",IF(COUNTIF($A$2:$A$501,$K263)&gt;1,"Evento anterior ambíguo",IF($K263=$A263,"Autorreferência",IF(COUNTIFS($A$2:$A$501,$K263,$M$2:$M$501,$M263)=0,"Anterior de outro identificador",IF(INDEX($N$2:$N$501,MATCH($K263,$A$2:$A$501,0))&gt;=$N263,"Ordem cronológica inválida",IF(INDEX($A$2:$A$501,MATCH($K263,$A$2:$A$501,0))=LOOKUP(2,1/(($M$2:$M$501=$M263)*($N$2:$N$501&lt;$N263)),$A$2:$A$501),"OK","Salto na cadeia")))))))))</f>
        <v/>
      </c>
      <c r="U263" s="16">
        <f>IF($A263="","",IF(OR($M263="",$N263=""),"Não",IF(COUNTIFS($M$2:$M$501,$M263,$N$2:$N$501,"&gt;"&amp;$N263)=0,IF(COUNTIFS($M$2:$M$501,$M263,$N$2:$N$501,$N263)=1,"Sim","Conflito"),"Não")))</f>
        <v/>
      </c>
      <c r="V263" s="16">
        <f>IF($A263="","",IF(OR($M263="",$N263=""),"",IF(COUNTIFS($M$2:$M$501,$M263,$G$2:$G$501,"RETORNO RECEBIDO",$N$2:$N$501,"&lt;="&amp;$N263)&gt;0,"Retorno","Fluxo normal")))</f>
        <v/>
      </c>
      <c r="W263" s="16">
        <f>IF($A263="","",IF($O263&lt;&gt;"OK",$O263,IF($Q263&lt;&gt;"OK",$Q263,IF($P263&lt;&gt;"OK",$P263,IF($R263&lt;&gt;"OK",$R263,IF($S263&lt;&gt;"OK",$S263,IF($T263&lt;&gt;"OK",$T263,IF($U263="Conflito","Conflito de ordem","OK"))))))))</f>
        <v/>
      </c>
      <c r="X263" s="16">
        <f>IF($A263="","",IF($W263="OK","OK","Pendente"))</f>
        <v/>
      </c>
    </row>
    <row r="264">
      <c r="A264" s="14" t="n"/>
      <c r="B264" s="31" t="n"/>
      <c r="C264" s="14" t="n"/>
      <c r="D264" s="14" t="n"/>
      <c r="E264" s="14" t="n"/>
      <c r="F264" s="14" t="n"/>
      <c r="G264" s="14" t="n"/>
      <c r="H264" s="14" t="n"/>
      <c r="I264" s="14" t="n"/>
      <c r="J264" s="14" t="n"/>
      <c r="K264" s="14" t="n"/>
      <c r="L264" s="15" t="n"/>
      <c r="M264" s="16">
        <f>IF(COUNTA($D264:$F264)=0,"",IF(OR($D264="",$E264="",$F264=""),"",$D264&amp;"|"&amp;$E264&amp;"|"&amp;$F264))</f>
        <v/>
      </c>
      <c r="N264" s="32">
        <f>IF(OR($B264="",$C264=""),"",$B264+$C264/100000)</f>
        <v/>
      </c>
      <c r="O264" s="16">
        <f>IF(COUNTA($A264:$L264)=0,"",IF(OR($A264="",$B264="",$C264="",$D264="",$E264="",$F264="",$G264="",$H264="",$I264=""),"Campos obrigatórios ausentes","OK"))</f>
        <v/>
      </c>
      <c r="P264" s="16">
        <f>IF($A264="","",IF($M264="","Identificação incompleta",IF(COUNTIF('Itens rastreáveis'!$E$2:$E$201,$M264)=0,"Identificador não cadastrado",IF(COUNTIF('Itens rastreáveis'!$E$2:$E$201,$M264)&gt;1,"Identificador duplicado no cadastro","OK"))))</f>
        <v/>
      </c>
      <c r="Q264" s="16">
        <f>IF($A264="","",IF(COUNTIF($A$2:$A$501,$A264)=1,"OK","ID do evento duplicado"))</f>
        <v/>
      </c>
      <c r="R264" s="16">
        <f>IF($A264="","",IF(OR($M264="",$N264=""),"Não verificável",IF($G264="RECEBIMENTO",IF(COUNTIFS($M$2:$M$501,$M264,$G$2:$G$501,"RECEBIMENTO")&gt;1,"Recebimento duplicado",IF($K264="","OK","Recebimento com evento anterior")),IF(COUNTIFS($M$2:$M$501,$M264,$G$2:$G$501,"RECEBIMENTO",$N$2:$N$501,"&lt;"&amp;$N264)&gt;0,"OK","Entrada anterior não localizada"))))</f>
        <v/>
      </c>
      <c r="S264" s="16">
        <f>IF($A264="","",IF(IFERROR(VLOOKUP($G264,Listas!$A$2:$C$9,2,FALSE),"Sim")="Sim",IF($J264="","Pedido obrigatório","OK"),"OK"))</f>
        <v/>
      </c>
      <c r="T264" s="16">
        <f>IF($A264="","",IF($G264="RECEBIMENTO",IF($K264="","OK","Revisar evento anterior"),IF($K264="","Evento anterior ausente",IF(COUNTIF($A$2:$A$501,$K264)=0,"Evento anterior inexistente",IF(COUNTIF($A$2:$A$501,$K264)&gt;1,"Evento anterior ambíguo",IF($K264=$A264,"Autorreferência",IF(COUNTIFS($A$2:$A$501,$K264,$M$2:$M$501,$M264)=0,"Anterior de outro identificador",IF(INDEX($N$2:$N$501,MATCH($K264,$A$2:$A$501,0))&gt;=$N264,"Ordem cronológica inválida",IF(INDEX($A$2:$A$501,MATCH($K264,$A$2:$A$501,0))=LOOKUP(2,1/(($M$2:$M$501=$M264)*($N$2:$N$501&lt;$N264)),$A$2:$A$501),"OK","Salto na cadeia")))))))))</f>
        <v/>
      </c>
      <c r="U264" s="16">
        <f>IF($A264="","",IF(OR($M264="",$N264=""),"Não",IF(COUNTIFS($M$2:$M$501,$M264,$N$2:$N$501,"&gt;"&amp;$N264)=0,IF(COUNTIFS($M$2:$M$501,$M264,$N$2:$N$501,$N264)=1,"Sim","Conflito"),"Não")))</f>
        <v/>
      </c>
      <c r="V264" s="16">
        <f>IF($A264="","",IF(OR($M264="",$N264=""),"",IF(COUNTIFS($M$2:$M$501,$M264,$G$2:$G$501,"RETORNO RECEBIDO",$N$2:$N$501,"&lt;="&amp;$N264)&gt;0,"Retorno","Fluxo normal")))</f>
        <v/>
      </c>
      <c r="W264" s="16">
        <f>IF($A264="","",IF($O264&lt;&gt;"OK",$O264,IF($Q264&lt;&gt;"OK",$Q264,IF($P264&lt;&gt;"OK",$P264,IF($R264&lt;&gt;"OK",$R264,IF($S264&lt;&gt;"OK",$S264,IF($T264&lt;&gt;"OK",$T264,IF($U264="Conflito","Conflito de ordem","OK"))))))))</f>
        <v/>
      </c>
      <c r="X264" s="16">
        <f>IF($A264="","",IF($W264="OK","OK","Pendente"))</f>
        <v/>
      </c>
    </row>
    <row r="265">
      <c r="A265" s="14" t="n"/>
      <c r="B265" s="31" t="n"/>
      <c r="C265" s="14" t="n"/>
      <c r="D265" s="14" t="n"/>
      <c r="E265" s="14" t="n"/>
      <c r="F265" s="14" t="n"/>
      <c r="G265" s="14" t="n"/>
      <c r="H265" s="14" t="n"/>
      <c r="I265" s="14" t="n"/>
      <c r="J265" s="14" t="n"/>
      <c r="K265" s="14" t="n"/>
      <c r="L265" s="15" t="n"/>
      <c r="M265" s="16">
        <f>IF(COUNTA($D265:$F265)=0,"",IF(OR($D265="",$E265="",$F265=""),"",$D265&amp;"|"&amp;$E265&amp;"|"&amp;$F265))</f>
        <v/>
      </c>
      <c r="N265" s="32">
        <f>IF(OR($B265="",$C265=""),"",$B265+$C265/100000)</f>
        <v/>
      </c>
      <c r="O265" s="16">
        <f>IF(COUNTA($A265:$L265)=0,"",IF(OR($A265="",$B265="",$C265="",$D265="",$E265="",$F265="",$G265="",$H265="",$I265=""),"Campos obrigatórios ausentes","OK"))</f>
        <v/>
      </c>
      <c r="P265" s="16">
        <f>IF($A265="","",IF($M265="","Identificação incompleta",IF(COUNTIF('Itens rastreáveis'!$E$2:$E$201,$M265)=0,"Identificador não cadastrado",IF(COUNTIF('Itens rastreáveis'!$E$2:$E$201,$M265)&gt;1,"Identificador duplicado no cadastro","OK"))))</f>
        <v/>
      </c>
      <c r="Q265" s="16">
        <f>IF($A265="","",IF(COUNTIF($A$2:$A$501,$A265)=1,"OK","ID do evento duplicado"))</f>
        <v/>
      </c>
      <c r="R265" s="16">
        <f>IF($A265="","",IF(OR($M265="",$N265=""),"Não verificável",IF($G265="RECEBIMENTO",IF(COUNTIFS($M$2:$M$501,$M265,$G$2:$G$501,"RECEBIMENTO")&gt;1,"Recebimento duplicado",IF($K265="","OK","Recebimento com evento anterior")),IF(COUNTIFS($M$2:$M$501,$M265,$G$2:$G$501,"RECEBIMENTO",$N$2:$N$501,"&lt;"&amp;$N265)&gt;0,"OK","Entrada anterior não localizada"))))</f>
        <v/>
      </c>
      <c r="S265" s="16">
        <f>IF($A265="","",IF(IFERROR(VLOOKUP($G265,Listas!$A$2:$C$9,2,FALSE),"Sim")="Sim",IF($J265="","Pedido obrigatório","OK"),"OK"))</f>
        <v/>
      </c>
      <c r="T265" s="16">
        <f>IF($A265="","",IF($G265="RECEBIMENTO",IF($K265="","OK","Revisar evento anterior"),IF($K265="","Evento anterior ausente",IF(COUNTIF($A$2:$A$501,$K265)=0,"Evento anterior inexistente",IF(COUNTIF($A$2:$A$501,$K265)&gt;1,"Evento anterior ambíguo",IF($K265=$A265,"Autorreferência",IF(COUNTIFS($A$2:$A$501,$K265,$M$2:$M$501,$M265)=0,"Anterior de outro identificador",IF(INDEX($N$2:$N$501,MATCH($K265,$A$2:$A$501,0))&gt;=$N265,"Ordem cronológica inválida",IF(INDEX($A$2:$A$501,MATCH($K265,$A$2:$A$501,0))=LOOKUP(2,1/(($M$2:$M$501=$M265)*($N$2:$N$501&lt;$N265)),$A$2:$A$501),"OK","Salto na cadeia")))))))))</f>
        <v/>
      </c>
      <c r="U265" s="16">
        <f>IF($A265="","",IF(OR($M265="",$N265=""),"Não",IF(COUNTIFS($M$2:$M$501,$M265,$N$2:$N$501,"&gt;"&amp;$N265)=0,IF(COUNTIFS($M$2:$M$501,$M265,$N$2:$N$501,$N265)=1,"Sim","Conflito"),"Não")))</f>
        <v/>
      </c>
      <c r="V265" s="16">
        <f>IF($A265="","",IF(OR($M265="",$N265=""),"",IF(COUNTIFS($M$2:$M$501,$M265,$G$2:$G$501,"RETORNO RECEBIDO",$N$2:$N$501,"&lt;="&amp;$N265)&gt;0,"Retorno","Fluxo normal")))</f>
        <v/>
      </c>
      <c r="W265" s="16">
        <f>IF($A265="","",IF($O265&lt;&gt;"OK",$O265,IF($Q265&lt;&gt;"OK",$Q265,IF($P265&lt;&gt;"OK",$P265,IF($R265&lt;&gt;"OK",$R265,IF($S265&lt;&gt;"OK",$S265,IF($T265&lt;&gt;"OK",$T265,IF($U265="Conflito","Conflito de ordem","OK"))))))))</f>
        <v/>
      </c>
      <c r="X265" s="16">
        <f>IF($A265="","",IF($W265="OK","OK","Pendente"))</f>
        <v/>
      </c>
    </row>
    <row r="266">
      <c r="A266" s="14" t="n"/>
      <c r="B266" s="31" t="n"/>
      <c r="C266" s="14" t="n"/>
      <c r="D266" s="14" t="n"/>
      <c r="E266" s="14" t="n"/>
      <c r="F266" s="14" t="n"/>
      <c r="G266" s="14" t="n"/>
      <c r="H266" s="14" t="n"/>
      <c r="I266" s="14" t="n"/>
      <c r="J266" s="14" t="n"/>
      <c r="K266" s="14" t="n"/>
      <c r="L266" s="15" t="n"/>
      <c r="M266" s="16">
        <f>IF(COUNTA($D266:$F266)=0,"",IF(OR($D266="",$E266="",$F266=""),"",$D266&amp;"|"&amp;$E266&amp;"|"&amp;$F266))</f>
        <v/>
      </c>
      <c r="N266" s="32">
        <f>IF(OR($B266="",$C266=""),"",$B266+$C266/100000)</f>
        <v/>
      </c>
      <c r="O266" s="16">
        <f>IF(COUNTA($A266:$L266)=0,"",IF(OR($A266="",$B266="",$C266="",$D266="",$E266="",$F266="",$G266="",$H266="",$I266=""),"Campos obrigatórios ausentes","OK"))</f>
        <v/>
      </c>
      <c r="P266" s="16">
        <f>IF($A266="","",IF($M266="","Identificação incompleta",IF(COUNTIF('Itens rastreáveis'!$E$2:$E$201,$M266)=0,"Identificador não cadastrado",IF(COUNTIF('Itens rastreáveis'!$E$2:$E$201,$M266)&gt;1,"Identificador duplicado no cadastro","OK"))))</f>
        <v/>
      </c>
      <c r="Q266" s="16">
        <f>IF($A266="","",IF(COUNTIF($A$2:$A$501,$A266)=1,"OK","ID do evento duplicado"))</f>
        <v/>
      </c>
      <c r="R266" s="16">
        <f>IF($A266="","",IF(OR($M266="",$N266=""),"Não verificável",IF($G266="RECEBIMENTO",IF(COUNTIFS($M$2:$M$501,$M266,$G$2:$G$501,"RECEBIMENTO")&gt;1,"Recebimento duplicado",IF($K266="","OK","Recebimento com evento anterior")),IF(COUNTIFS($M$2:$M$501,$M266,$G$2:$G$501,"RECEBIMENTO",$N$2:$N$501,"&lt;"&amp;$N266)&gt;0,"OK","Entrada anterior não localizada"))))</f>
        <v/>
      </c>
      <c r="S266" s="16">
        <f>IF($A266="","",IF(IFERROR(VLOOKUP($G266,Listas!$A$2:$C$9,2,FALSE),"Sim")="Sim",IF($J266="","Pedido obrigatório","OK"),"OK"))</f>
        <v/>
      </c>
      <c r="T266" s="16">
        <f>IF($A266="","",IF($G266="RECEBIMENTO",IF($K266="","OK","Revisar evento anterior"),IF($K266="","Evento anterior ausente",IF(COUNTIF($A$2:$A$501,$K266)=0,"Evento anterior inexistente",IF(COUNTIF($A$2:$A$501,$K266)&gt;1,"Evento anterior ambíguo",IF($K266=$A266,"Autorreferência",IF(COUNTIFS($A$2:$A$501,$K266,$M$2:$M$501,$M266)=0,"Anterior de outro identificador",IF(INDEX($N$2:$N$501,MATCH($K266,$A$2:$A$501,0))&gt;=$N266,"Ordem cronológica inválida",IF(INDEX($A$2:$A$501,MATCH($K266,$A$2:$A$501,0))=LOOKUP(2,1/(($M$2:$M$501=$M266)*($N$2:$N$501&lt;$N266)),$A$2:$A$501),"OK","Salto na cadeia")))))))))</f>
        <v/>
      </c>
      <c r="U266" s="16">
        <f>IF($A266="","",IF(OR($M266="",$N266=""),"Não",IF(COUNTIFS($M$2:$M$501,$M266,$N$2:$N$501,"&gt;"&amp;$N266)=0,IF(COUNTIFS($M$2:$M$501,$M266,$N$2:$N$501,$N266)=1,"Sim","Conflito"),"Não")))</f>
        <v/>
      </c>
      <c r="V266" s="16">
        <f>IF($A266="","",IF(OR($M266="",$N266=""),"",IF(COUNTIFS($M$2:$M$501,$M266,$G$2:$G$501,"RETORNO RECEBIDO",$N$2:$N$501,"&lt;="&amp;$N266)&gt;0,"Retorno","Fluxo normal")))</f>
        <v/>
      </c>
      <c r="W266" s="16">
        <f>IF($A266="","",IF($O266&lt;&gt;"OK",$O266,IF($Q266&lt;&gt;"OK",$Q266,IF($P266&lt;&gt;"OK",$P266,IF($R266&lt;&gt;"OK",$R266,IF($S266&lt;&gt;"OK",$S266,IF($T266&lt;&gt;"OK",$T266,IF($U266="Conflito","Conflito de ordem","OK"))))))))</f>
        <v/>
      </c>
      <c r="X266" s="16">
        <f>IF($A266="","",IF($W266="OK","OK","Pendente"))</f>
        <v/>
      </c>
    </row>
    <row r="267">
      <c r="A267" s="14" t="n"/>
      <c r="B267" s="31" t="n"/>
      <c r="C267" s="14" t="n"/>
      <c r="D267" s="14" t="n"/>
      <c r="E267" s="14" t="n"/>
      <c r="F267" s="14" t="n"/>
      <c r="G267" s="14" t="n"/>
      <c r="H267" s="14" t="n"/>
      <c r="I267" s="14" t="n"/>
      <c r="J267" s="14" t="n"/>
      <c r="K267" s="14" t="n"/>
      <c r="L267" s="15" t="n"/>
      <c r="M267" s="16">
        <f>IF(COUNTA($D267:$F267)=0,"",IF(OR($D267="",$E267="",$F267=""),"",$D267&amp;"|"&amp;$E267&amp;"|"&amp;$F267))</f>
        <v/>
      </c>
      <c r="N267" s="32">
        <f>IF(OR($B267="",$C267=""),"",$B267+$C267/100000)</f>
        <v/>
      </c>
      <c r="O267" s="16">
        <f>IF(COUNTA($A267:$L267)=0,"",IF(OR($A267="",$B267="",$C267="",$D267="",$E267="",$F267="",$G267="",$H267="",$I267=""),"Campos obrigatórios ausentes","OK"))</f>
        <v/>
      </c>
      <c r="P267" s="16">
        <f>IF($A267="","",IF($M267="","Identificação incompleta",IF(COUNTIF('Itens rastreáveis'!$E$2:$E$201,$M267)=0,"Identificador não cadastrado",IF(COUNTIF('Itens rastreáveis'!$E$2:$E$201,$M267)&gt;1,"Identificador duplicado no cadastro","OK"))))</f>
        <v/>
      </c>
      <c r="Q267" s="16">
        <f>IF($A267="","",IF(COUNTIF($A$2:$A$501,$A267)=1,"OK","ID do evento duplicado"))</f>
        <v/>
      </c>
      <c r="R267" s="16">
        <f>IF($A267="","",IF(OR($M267="",$N267=""),"Não verificável",IF($G267="RECEBIMENTO",IF(COUNTIFS($M$2:$M$501,$M267,$G$2:$G$501,"RECEBIMENTO")&gt;1,"Recebimento duplicado",IF($K267="","OK","Recebimento com evento anterior")),IF(COUNTIFS($M$2:$M$501,$M267,$G$2:$G$501,"RECEBIMENTO",$N$2:$N$501,"&lt;"&amp;$N267)&gt;0,"OK","Entrada anterior não localizada"))))</f>
        <v/>
      </c>
      <c r="S267" s="16">
        <f>IF($A267="","",IF(IFERROR(VLOOKUP($G267,Listas!$A$2:$C$9,2,FALSE),"Sim")="Sim",IF($J267="","Pedido obrigatório","OK"),"OK"))</f>
        <v/>
      </c>
      <c r="T267" s="16">
        <f>IF($A267="","",IF($G267="RECEBIMENTO",IF($K267="","OK","Revisar evento anterior"),IF($K267="","Evento anterior ausente",IF(COUNTIF($A$2:$A$501,$K267)=0,"Evento anterior inexistente",IF(COUNTIF($A$2:$A$501,$K267)&gt;1,"Evento anterior ambíguo",IF($K267=$A267,"Autorreferência",IF(COUNTIFS($A$2:$A$501,$K267,$M$2:$M$501,$M267)=0,"Anterior de outro identificador",IF(INDEX($N$2:$N$501,MATCH($K267,$A$2:$A$501,0))&gt;=$N267,"Ordem cronológica inválida",IF(INDEX($A$2:$A$501,MATCH($K267,$A$2:$A$501,0))=LOOKUP(2,1/(($M$2:$M$501=$M267)*($N$2:$N$501&lt;$N267)),$A$2:$A$501),"OK","Salto na cadeia")))))))))</f>
        <v/>
      </c>
      <c r="U267" s="16">
        <f>IF($A267="","",IF(OR($M267="",$N267=""),"Não",IF(COUNTIFS($M$2:$M$501,$M267,$N$2:$N$501,"&gt;"&amp;$N267)=0,IF(COUNTIFS($M$2:$M$501,$M267,$N$2:$N$501,$N267)=1,"Sim","Conflito"),"Não")))</f>
        <v/>
      </c>
      <c r="V267" s="16">
        <f>IF($A267="","",IF(OR($M267="",$N267=""),"",IF(COUNTIFS($M$2:$M$501,$M267,$G$2:$G$501,"RETORNO RECEBIDO",$N$2:$N$501,"&lt;="&amp;$N267)&gt;0,"Retorno","Fluxo normal")))</f>
        <v/>
      </c>
      <c r="W267" s="16">
        <f>IF($A267="","",IF($O267&lt;&gt;"OK",$O267,IF($Q267&lt;&gt;"OK",$Q267,IF($P267&lt;&gt;"OK",$P267,IF($R267&lt;&gt;"OK",$R267,IF($S267&lt;&gt;"OK",$S267,IF($T267&lt;&gt;"OK",$T267,IF($U267="Conflito","Conflito de ordem","OK"))))))))</f>
        <v/>
      </c>
      <c r="X267" s="16">
        <f>IF($A267="","",IF($W267="OK","OK","Pendente"))</f>
        <v/>
      </c>
    </row>
    <row r="268">
      <c r="A268" s="14" t="n"/>
      <c r="B268" s="31" t="n"/>
      <c r="C268" s="14" t="n"/>
      <c r="D268" s="14" t="n"/>
      <c r="E268" s="14" t="n"/>
      <c r="F268" s="14" t="n"/>
      <c r="G268" s="14" t="n"/>
      <c r="H268" s="14" t="n"/>
      <c r="I268" s="14" t="n"/>
      <c r="J268" s="14" t="n"/>
      <c r="K268" s="14" t="n"/>
      <c r="L268" s="15" t="n"/>
      <c r="M268" s="16">
        <f>IF(COUNTA($D268:$F268)=0,"",IF(OR($D268="",$E268="",$F268=""),"",$D268&amp;"|"&amp;$E268&amp;"|"&amp;$F268))</f>
        <v/>
      </c>
      <c r="N268" s="32">
        <f>IF(OR($B268="",$C268=""),"",$B268+$C268/100000)</f>
        <v/>
      </c>
      <c r="O268" s="16">
        <f>IF(COUNTA($A268:$L268)=0,"",IF(OR($A268="",$B268="",$C268="",$D268="",$E268="",$F268="",$G268="",$H268="",$I268=""),"Campos obrigatórios ausentes","OK"))</f>
        <v/>
      </c>
      <c r="P268" s="16">
        <f>IF($A268="","",IF($M268="","Identificação incompleta",IF(COUNTIF('Itens rastreáveis'!$E$2:$E$201,$M268)=0,"Identificador não cadastrado",IF(COUNTIF('Itens rastreáveis'!$E$2:$E$201,$M268)&gt;1,"Identificador duplicado no cadastro","OK"))))</f>
        <v/>
      </c>
      <c r="Q268" s="16">
        <f>IF($A268="","",IF(COUNTIF($A$2:$A$501,$A268)=1,"OK","ID do evento duplicado"))</f>
        <v/>
      </c>
      <c r="R268" s="16">
        <f>IF($A268="","",IF(OR($M268="",$N268=""),"Não verificável",IF($G268="RECEBIMENTO",IF(COUNTIFS($M$2:$M$501,$M268,$G$2:$G$501,"RECEBIMENTO")&gt;1,"Recebimento duplicado",IF($K268="","OK","Recebimento com evento anterior")),IF(COUNTIFS($M$2:$M$501,$M268,$G$2:$G$501,"RECEBIMENTO",$N$2:$N$501,"&lt;"&amp;$N268)&gt;0,"OK","Entrada anterior não localizada"))))</f>
        <v/>
      </c>
      <c r="S268" s="16">
        <f>IF($A268="","",IF(IFERROR(VLOOKUP($G268,Listas!$A$2:$C$9,2,FALSE),"Sim")="Sim",IF($J268="","Pedido obrigatório","OK"),"OK"))</f>
        <v/>
      </c>
      <c r="T268" s="16">
        <f>IF($A268="","",IF($G268="RECEBIMENTO",IF($K268="","OK","Revisar evento anterior"),IF($K268="","Evento anterior ausente",IF(COUNTIF($A$2:$A$501,$K268)=0,"Evento anterior inexistente",IF(COUNTIF($A$2:$A$501,$K268)&gt;1,"Evento anterior ambíguo",IF($K268=$A268,"Autorreferência",IF(COUNTIFS($A$2:$A$501,$K268,$M$2:$M$501,$M268)=0,"Anterior de outro identificador",IF(INDEX($N$2:$N$501,MATCH($K268,$A$2:$A$501,0))&gt;=$N268,"Ordem cronológica inválida",IF(INDEX($A$2:$A$501,MATCH($K268,$A$2:$A$501,0))=LOOKUP(2,1/(($M$2:$M$501=$M268)*($N$2:$N$501&lt;$N268)),$A$2:$A$501),"OK","Salto na cadeia")))))))))</f>
        <v/>
      </c>
      <c r="U268" s="16">
        <f>IF($A268="","",IF(OR($M268="",$N268=""),"Não",IF(COUNTIFS($M$2:$M$501,$M268,$N$2:$N$501,"&gt;"&amp;$N268)=0,IF(COUNTIFS($M$2:$M$501,$M268,$N$2:$N$501,$N268)=1,"Sim","Conflito"),"Não")))</f>
        <v/>
      </c>
      <c r="V268" s="16">
        <f>IF($A268="","",IF(OR($M268="",$N268=""),"",IF(COUNTIFS($M$2:$M$501,$M268,$G$2:$G$501,"RETORNO RECEBIDO",$N$2:$N$501,"&lt;="&amp;$N268)&gt;0,"Retorno","Fluxo normal")))</f>
        <v/>
      </c>
      <c r="W268" s="16">
        <f>IF($A268="","",IF($O268&lt;&gt;"OK",$O268,IF($Q268&lt;&gt;"OK",$Q268,IF($P268&lt;&gt;"OK",$P268,IF($R268&lt;&gt;"OK",$R268,IF($S268&lt;&gt;"OK",$S268,IF($T268&lt;&gt;"OK",$T268,IF($U268="Conflito","Conflito de ordem","OK"))))))))</f>
        <v/>
      </c>
      <c r="X268" s="16">
        <f>IF($A268="","",IF($W268="OK","OK","Pendente"))</f>
        <v/>
      </c>
    </row>
    <row r="269">
      <c r="A269" s="14" t="n"/>
      <c r="B269" s="31" t="n"/>
      <c r="C269" s="14" t="n"/>
      <c r="D269" s="14" t="n"/>
      <c r="E269" s="14" t="n"/>
      <c r="F269" s="14" t="n"/>
      <c r="G269" s="14" t="n"/>
      <c r="H269" s="14" t="n"/>
      <c r="I269" s="14" t="n"/>
      <c r="J269" s="14" t="n"/>
      <c r="K269" s="14" t="n"/>
      <c r="L269" s="15" t="n"/>
      <c r="M269" s="16">
        <f>IF(COUNTA($D269:$F269)=0,"",IF(OR($D269="",$E269="",$F269=""),"",$D269&amp;"|"&amp;$E269&amp;"|"&amp;$F269))</f>
        <v/>
      </c>
      <c r="N269" s="32">
        <f>IF(OR($B269="",$C269=""),"",$B269+$C269/100000)</f>
        <v/>
      </c>
      <c r="O269" s="16">
        <f>IF(COUNTA($A269:$L269)=0,"",IF(OR($A269="",$B269="",$C269="",$D269="",$E269="",$F269="",$G269="",$H269="",$I269=""),"Campos obrigatórios ausentes","OK"))</f>
        <v/>
      </c>
      <c r="P269" s="16">
        <f>IF($A269="","",IF($M269="","Identificação incompleta",IF(COUNTIF('Itens rastreáveis'!$E$2:$E$201,$M269)=0,"Identificador não cadastrado",IF(COUNTIF('Itens rastreáveis'!$E$2:$E$201,$M269)&gt;1,"Identificador duplicado no cadastro","OK"))))</f>
        <v/>
      </c>
      <c r="Q269" s="16">
        <f>IF($A269="","",IF(COUNTIF($A$2:$A$501,$A269)=1,"OK","ID do evento duplicado"))</f>
        <v/>
      </c>
      <c r="R269" s="16">
        <f>IF($A269="","",IF(OR($M269="",$N269=""),"Não verificável",IF($G269="RECEBIMENTO",IF(COUNTIFS($M$2:$M$501,$M269,$G$2:$G$501,"RECEBIMENTO")&gt;1,"Recebimento duplicado",IF($K269="","OK","Recebimento com evento anterior")),IF(COUNTIFS($M$2:$M$501,$M269,$G$2:$G$501,"RECEBIMENTO",$N$2:$N$501,"&lt;"&amp;$N269)&gt;0,"OK","Entrada anterior não localizada"))))</f>
        <v/>
      </c>
      <c r="S269" s="16">
        <f>IF($A269="","",IF(IFERROR(VLOOKUP($G269,Listas!$A$2:$C$9,2,FALSE),"Sim")="Sim",IF($J269="","Pedido obrigatório","OK"),"OK"))</f>
        <v/>
      </c>
      <c r="T269" s="16">
        <f>IF($A269="","",IF($G269="RECEBIMENTO",IF($K269="","OK","Revisar evento anterior"),IF($K269="","Evento anterior ausente",IF(COUNTIF($A$2:$A$501,$K269)=0,"Evento anterior inexistente",IF(COUNTIF($A$2:$A$501,$K269)&gt;1,"Evento anterior ambíguo",IF($K269=$A269,"Autorreferência",IF(COUNTIFS($A$2:$A$501,$K269,$M$2:$M$501,$M269)=0,"Anterior de outro identificador",IF(INDEX($N$2:$N$501,MATCH($K269,$A$2:$A$501,0))&gt;=$N269,"Ordem cronológica inválida",IF(INDEX($A$2:$A$501,MATCH($K269,$A$2:$A$501,0))=LOOKUP(2,1/(($M$2:$M$501=$M269)*($N$2:$N$501&lt;$N269)),$A$2:$A$501),"OK","Salto na cadeia")))))))))</f>
        <v/>
      </c>
      <c r="U269" s="16">
        <f>IF($A269="","",IF(OR($M269="",$N269=""),"Não",IF(COUNTIFS($M$2:$M$501,$M269,$N$2:$N$501,"&gt;"&amp;$N269)=0,IF(COUNTIFS($M$2:$M$501,$M269,$N$2:$N$501,$N269)=1,"Sim","Conflito"),"Não")))</f>
        <v/>
      </c>
      <c r="V269" s="16">
        <f>IF($A269="","",IF(OR($M269="",$N269=""),"",IF(COUNTIFS($M$2:$M$501,$M269,$G$2:$G$501,"RETORNO RECEBIDO",$N$2:$N$501,"&lt;="&amp;$N269)&gt;0,"Retorno","Fluxo normal")))</f>
        <v/>
      </c>
      <c r="W269" s="16">
        <f>IF($A269="","",IF($O269&lt;&gt;"OK",$O269,IF($Q269&lt;&gt;"OK",$Q269,IF($P269&lt;&gt;"OK",$P269,IF($R269&lt;&gt;"OK",$R269,IF($S269&lt;&gt;"OK",$S269,IF($T269&lt;&gt;"OK",$T269,IF($U269="Conflito","Conflito de ordem","OK"))))))))</f>
        <v/>
      </c>
      <c r="X269" s="16">
        <f>IF($A269="","",IF($W269="OK","OK","Pendente"))</f>
        <v/>
      </c>
    </row>
    <row r="270">
      <c r="A270" s="14" t="n"/>
      <c r="B270" s="31" t="n"/>
      <c r="C270" s="14" t="n"/>
      <c r="D270" s="14" t="n"/>
      <c r="E270" s="14" t="n"/>
      <c r="F270" s="14" t="n"/>
      <c r="G270" s="14" t="n"/>
      <c r="H270" s="14" t="n"/>
      <c r="I270" s="14" t="n"/>
      <c r="J270" s="14" t="n"/>
      <c r="K270" s="14" t="n"/>
      <c r="L270" s="15" t="n"/>
      <c r="M270" s="16">
        <f>IF(COUNTA($D270:$F270)=0,"",IF(OR($D270="",$E270="",$F270=""),"",$D270&amp;"|"&amp;$E270&amp;"|"&amp;$F270))</f>
        <v/>
      </c>
      <c r="N270" s="32">
        <f>IF(OR($B270="",$C270=""),"",$B270+$C270/100000)</f>
        <v/>
      </c>
      <c r="O270" s="16">
        <f>IF(COUNTA($A270:$L270)=0,"",IF(OR($A270="",$B270="",$C270="",$D270="",$E270="",$F270="",$G270="",$H270="",$I270=""),"Campos obrigatórios ausentes","OK"))</f>
        <v/>
      </c>
      <c r="P270" s="16">
        <f>IF($A270="","",IF($M270="","Identificação incompleta",IF(COUNTIF('Itens rastreáveis'!$E$2:$E$201,$M270)=0,"Identificador não cadastrado",IF(COUNTIF('Itens rastreáveis'!$E$2:$E$201,$M270)&gt;1,"Identificador duplicado no cadastro","OK"))))</f>
        <v/>
      </c>
      <c r="Q270" s="16">
        <f>IF($A270="","",IF(COUNTIF($A$2:$A$501,$A270)=1,"OK","ID do evento duplicado"))</f>
        <v/>
      </c>
      <c r="R270" s="16">
        <f>IF($A270="","",IF(OR($M270="",$N270=""),"Não verificável",IF($G270="RECEBIMENTO",IF(COUNTIFS($M$2:$M$501,$M270,$G$2:$G$501,"RECEBIMENTO")&gt;1,"Recebimento duplicado",IF($K270="","OK","Recebimento com evento anterior")),IF(COUNTIFS($M$2:$M$501,$M270,$G$2:$G$501,"RECEBIMENTO",$N$2:$N$501,"&lt;"&amp;$N270)&gt;0,"OK","Entrada anterior não localizada"))))</f>
        <v/>
      </c>
      <c r="S270" s="16">
        <f>IF($A270="","",IF(IFERROR(VLOOKUP($G270,Listas!$A$2:$C$9,2,FALSE),"Sim")="Sim",IF($J270="","Pedido obrigatório","OK"),"OK"))</f>
        <v/>
      </c>
      <c r="T270" s="16">
        <f>IF($A270="","",IF($G270="RECEBIMENTO",IF($K270="","OK","Revisar evento anterior"),IF($K270="","Evento anterior ausente",IF(COUNTIF($A$2:$A$501,$K270)=0,"Evento anterior inexistente",IF(COUNTIF($A$2:$A$501,$K270)&gt;1,"Evento anterior ambíguo",IF($K270=$A270,"Autorreferência",IF(COUNTIFS($A$2:$A$501,$K270,$M$2:$M$501,$M270)=0,"Anterior de outro identificador",IF(INDEX($N$2:$N$501,MATCH($K270,$A$2:$A$501,0))&gt;=$N270,"Ordem cronológica inválida",IF(INDEX($A$2:$A$501,MATCH($K270,$A$2:$A$501,0))=LOOKUP(2,1/(($M$2:$M$501=$M270)*($N$2:$N$501&lt;$N270)),$A$2:$A$501),"OK","Salto na cadeia")))))))))</f>
        <v/>
      </c>
      <c r="U270" s="16">
        <f>IF($A270="","",IF(OR($M270="",$N270=""),"Não",IF(COUNTIFS($M$2:$M$501,$M270,$N$2:$N$501,"&gt;"&amp;$N270)=0,IF(COUNTIFS($M$2:$M$501,$M270,$N$2:$N$501,$N270)=1,"Sim","Conflito"),"Não")))</f>
        <v/>
      </c>
      <c r="V270" s="16">
        <f>IF($A270="","",IF(OR($M270="",$N270=""),"",IF(COUNTIFS($M$2:$M$501,$M270,$G$2:$G$501,"RETORNO RECEBIDO",$N$2:$N$501,"&lt;="&amp;$N270)&gt;0,"Retorno","Fluxo normal")))</f>
        <v/>
      </c>
      <c r="W270" s="16">
        <f>IF($A270="","",IF($O270&lt;&gt;"OK",$O270,IF($Q270&lt;&gt;"OK",$Q270,IF($P270&lt;&gt;"OK",$P270,IF($R270&lt;&gt;"OK",$R270,IF($S270&lt;&gt;"OK",$S270,IF($T270&lt;&gt;"OK",$T270,IF($U270="Conflito","Conflito de ordem","OK"))))))))</f>
        <v/>
      </c>
      <c r="X270" s="16">
        <f>IF($A270="","",IF($W270="OK","OK","Pendente"))</f>
        <v/>
      </c>
    </row>
    <row r="271">
      <c r="A271" s="14" t="n"/>
      <c r="B271" s="31" t="n"/>
      <c r="C271" s="14" t="n"/>
      <c r="D271" s="14" t="n"/>
      <c r="E271" s="14" t="n"/>
      <c r="F271" s="14" t="n"/>
      <c r="G271" s="14" t="n"/>
      <c r="H271" s="14" t="n"/>
      <c r="I271" s="14" t="n"/>
      <c r="J271" s="14" t="n"/>
      <c r="K271" s="14" t="n"/>
      <c r="L271" s="15" t="n"/>
      <c r="M271" s="16">
        <f>IF(COUNTA($D271:$F271)=0,"",IF(OR($D271="",$E271="",$F271=""),"",$D271&amp;"|"&amp;$E271&amp;"|"&amp;$F271))</f>
        <v/>
      </c>
      <c r="N271" s="32">
        <f>IF(OR($B271="",$C271=""),"",$B271+$C271/100000)</f>
        <v/>
      </c>
      <c r="O271" s="16">
        <f>IF(COUNTA($A271:$L271)=0,"",IF(OR($A271="",$B271="",$C271="",$D271="",$E271="",$F271="",$G271="",$H271="",$I271=""),"Campos obrigatórios ausentes","OK"))</f>
        <v/>
      </c>
      <c r="P271" s="16">
        <f>IF($A271="","",IF($M271="","Identificação incompleta",IF(COUNTIF('Itens rastreáveis'!$E$2:$E$201,$M271)=0,"Identificador não cadastrado",IF(COUNTIF('Itens rastreáveis'!$E$2:$E$201,$M271)&gt;1,"Identificador duplicado no cadastro","OK"))))</f>
        <v/>
      </c>
      <c r="Q271" s="16">
        <f>IF($A271="","",IF(COUNTIF($A$2:$A$501,$A271)=1,"OK","ID do evento duplicado"))</f>
        <v/>
      </c>
      <c r="R271" s="16">
        <f>IF($A271="","",IF(OR($M271="",$N271=""),"Não verificável",IF($G271="RECEBIMENTO",IF(COUNTIFS($M$2:$M$501,$M271,$G$2:$G$501,"RECEBIMENTO")&gt;1,"Recebimento duplicado",IF($K271="","OK","Recebimento com evento anterior")),IF(COUNTIFS($M$2:$M$501,$M271,$G$2:$G$501,"RECEBIMENTO",$N$2:$N$501,"&lt;"&amp;$N271)&gt;0,"OK","Entrada anterior não localizada"))))</f>
        <v/>
      </c>
      <c r="S271" s="16">
        <f>IF($A271="","",IF(IFERROR(VLOOKUP($G271,Listas!$A$2:$C$9,2,FALSE),"Sim")="Sim",IF($J271="","Pedido obrigatório","OK"),"OK"))</f>
        <v/>
      </c>
      <c r="T271" s="16">
        <f>IF($A271="","",IF($G271="RECEBIMENTO",IF($K271="","OK","Revisar evento anterior"),IF($K271="","Evento anterior ausente",IF(COUNTIF($A$2:$A$501,$K271)=0,"Evento anterior inexistente",IF(COUNTIF($A$2:$A$501,$K271)&gt;1,"Evento anterior ambíguo",IF($K271=$A271,"Autorreferência",IF(COUNTIFS($A$2:$A$501,$K271,$M$2:$M$501,$M271)=0,"Anterior de outro identificador",IF(INDEX($N$2:$N$501,MATCH($K271,$A$2:$A$501,0))&gt;=$N271,"Ordem cronológica inválida",IF(INDEX($A$2:$A$501,MATCH($K271,$A$2:$A$501,0))=LOOKUP(2,1/(($M$2:$M$501=$M271)*($N$2:$N$501&lt;$N271)),$A$2:$A$501),"OK","Salto na cadeia")))))))))</f>
        <v/>
      </c>
      <c r="U271" s="16">
        <f>IF($A271="","",IF(OR($M271="",$N271=""),"Não",IF(COUNTIFS($M$2:$M$501,$M271,$N$2:$N$501,"&gt;"&amp;$N271)=0,IF(COUNTIFS($M$2:$M$501,$M271,$N$2:$N$501,$N271)=1,"Sim","Conflito"),"Não")))</f>
        <v/>
      </c>
      <c r="V271" s="16">
        <f>IF($A271="","",IF(OR($M271="",$N271=""),"",IF(COUNTIFS($M$2:$M$501,$M271,$G$2:$G$501,"RETORNO RECEBIDO",$N$2:$N$501,"&lt;="&amp;$N271)&gt;0,"Retorno","Fluxo normal")))</f>
        <v/>
      </c>
      <c r="W271" s="16">
        <f>IF($A271="","",IF($O271&lt;&gt;"OK",$O271,IF($Q271&lt;&gt;"OK",$Q271,IF($P271&lt;&gt;"OK",$P271,IF($R271&lt;&gt;"OK",$R271,IF($S271&lt;&gt;"OK",$S271,IF($T271&lt;&gt;"OK",$T271,IF($U271="Conflito","Conflito de ordem","OK"))))))))</f>
        <v/>
      </c>
      <c r="X271" s="16">
        <f>IF($A271="","",IF($W271="OK","OK","Pendente"))</f>
        <v/>
      </c>
    </row>
    <row r="272">
      <c r="A272" s="14" t="n"/>
      <c r="B272" s="31" t="n"/>
      <c r="C272" s="14" t="n"/>
      <c r="D272" s="14" t="n"/>
      <c r="E272" s="14" t="n"/>
      <c r="F272" s="14" t="n"/>
      <c r="G272" s="14" t="n"/>
      <c r="H272" s="14" t="n"/>
      <c r="I272" s="14" t="n"/>
      <c r="J272" s="14" t="n"/>
      <c r="K272" s="14" t="n"/>
      <c r="L272" s="15" t="n"/>
      <c r="M272" s="16">
        <f>IF(COUNTA($D272:$F272)=0,"",IF(OR($D272="",$E272="",$F272=""),"",$D272&amp;"|"&amp;$E272&amp;"|"&amp;$F272))</f>
        <v/>
      </c>
      <c r="N272" s="32">
        <f>IF(OR($B272="",$C272=""),"",$B272+$C272/100000)</f>
        <v/>
      </c>
      <c r="O272" s="16">
        <f>IF(COUNTA($A272:$L272)=0,"",IF(OR($A272="",$B272="",$C272="",$D272="",$E272="",$F272="",$G272="",$H272="",$I272=""),"Campos obrigatórios ausentes","OK"))</f>
        <v/>
      </c>
      <c r="P272" s="16">
        <f>IF($A272="","",IF($M272="","Identificação incompleta",IF(COUNTIF('Itens rastreáveis'!$E$2:$E$201,$M272)=0,"Identificador não cadastrado",IF(COUNTIF('Itens rastreáveis'!$E$2:$E$201,$M272)&gt;1,"Identificador duplicado no cadastro","OK"))))</f>
        <v/>
      </c>
      <c r="Q272" s="16">
        <f>IF($A272="","",IF(COUNTIF($A$2:$A$501,$A272)=1,"OK","ID do evento duplicado"))</f>
        <v/>
      </c>
      <c r="R272" s="16">
        <f>IF($A272="","",IF(OR($M272="",$N272=""),"Não verificável",IF($G272="RECEBIMENTO",IF(COUNTIFS($M$2:$M$501,$M272,$G$2:$G$501,"RECEBIMENTO")&gt;1,"Recebimento duplicado",IF($K272="","OK","Recebimento com evento anterior")),IF(COUNTIFS($M$2:$M$501,$M272,$G$2:$G$501,"RECEBIMENTO",$N$2:$N$501,"&lt;"&amp;$N272)&gt;0,"OK","Entrada anterior não localizada"))))</f>
        <v/>
      </c>
      <c r="S272" s="16">
        <f>IF($A272="","",IF(IFERROR(VLOOKUP($G272,Listas!$A$2:$C$9,2,FALSE),"Sim")="Sim",IF($J272="","Pedido obrigatório","OK"),"OK"))</f>
        <v/>
      </c>
      <c r="T272" s="16">
        <f>IF($A272="","",IF($G272="RECEBIMENTO",IF($K272="","OK","Revisar evento anterior"),IF($K272="","Evento anterior ausente",IF(COUNTIF($A$2:$A$501,$K272)=0,"Evento anterior inexistente",IF(COUNTIF($A$2:$A$501,$K272)&gt;1,"Evento anterior ambíguo",IF($K272=$A272,"Autorreferência",IF(COUNTIFS($A$2:$A$501,$K272,$M$2:$M$501,$M272)=0,"Anterior de outro identificador",IF(INDEX($N$2:$N$501,MATCH($K272,$A$2:$A$501,0))&gt;=$N272,"Ordem cronológica inválida",IF(INDEX($A$2:$A$501,MATCH($K272,$A$2:$A$501,0))=LOOKUP(2,1/(($M$2:$M$501=$M272)*($N$2:$N$501&lt;$N272)),$A$2:$A$501),"OK","Salto na cadeia")))))))))</f>
        <v/>
      </c>
      <c r="U272" s="16">
        <f>IF($A272="","",IF(OR($M272="",$N272=""),"Não",IF(COUNTIFS($M$2:$M$501,$M272,$N$2:$N$501,"&gt;"&amp;$N272)=0,IF(COUNTIFS($M$2:$M$501,$M272,$N$2:$N$501,$N272)=1,"Sim","Conflito"),"Não")))</f>
        <v/>
      </c>
      <c r="V272" s="16">
        <f>IF($A272="","",IF(OR($M272="",$N272=""),"",IF(COUNTIFS($M$2:$M$501,$M272,$G$2:$G$501,"RETORNO RECEBIDO",$N$2:$N$501,"&lt;="&amp;$N272)&gt;0,"Retorno","Fluxo normal")))</f>
        <v/>
      </c>
      <c r="W272" s="16">
        <f>IF($A272="","",IF($O272&lt;&gt;"OK",$O272,IF($Q272&lt;&gt;"OK",$Q272,IF($P272&lt;&gt;"OK",$P272,IF($R272&lt;&gt;"OK",$R272,IF($S272&lt;&gt;"OK",$S272,IF($T272&lt;&gt;"OK",$T272,IF($U272="Conflito","Conflito de ordem","OK"))))))))</f>
        <v/>
      </c>
      <c r="X272" s="16">
        <f>IF($A272="","",IF($W272="OK","OK","Pendente"))</f>
        <v/>
      </c>
    </row>
    <row r="273">
      <c r="A273" s="14" t="n"/>
      <c r="B273" s="31" t="n"/>
      <c r="C273" s="14" t="n"/>
      <c r="D273" s="14" t="n"/>
      <c r="E273" s="14" t="n"/>
      <c r="F273" s="14" t="n"/>
      <c r="G273" s="14" t="n"/>
      <c r="H273" s="14" t="n"/>
      <c r="I273" s="14" t="n"/>
      <c r="J273" s="14" t="n"/>
      <c r="K273" s="14" t="n"/>
      <c r="L273" s="15" t="n"/>
      <c r="M273" s="16">
        <f>IF(COUNTA($D273:$F273)=0,"",IF(OR($D273="",$E273="",$F273=""),"",$D273&amp;"|"&amp;$E273&amp;"|"&amp;$F273))</f>
        <v/>
      </c>
      <c r="N273" s="32">
        <f>IF(OR($B273="",$C273=""),"",$B273+$C273/100000)</f>
        <v/>
      </c>
      <c r="O273" s="16">
        <f>IF(COUNTA($A273:$L273)=0,"",IF(OR($A273="",$B273="",$C273="",$D273="",$E273="",$F273="",$G273="",$H273="",$I273=""),"Campos obrigatórios ausentes","OK"))</f>
        <v/>
      </c>
      <c r="P273" s="16">
        <f>IF($A273="","",IF($M273="","Identificação incompleta",IF(COUNTIF('Itens rastreáveis'!$E$2:$E$201,$M273)=0,"Identificador não cadastrado",IF(COUNTIF('Itens rastreáveis'!$E$2:$E$201,$M273)&gt;1,"Identificador duplicado no cadastro","OK"))))</f>
        <v/>
      </c>
      <c r="Q273" s="16">
        <f>IF($A273="","",IF(COUNTIF($A$2:$A$501,$A273)=1,"OK","ID do evento duplicado"))</f>
        <v/>
      </c>
      <c r="R273" s="16">
        <f>IF($A273="","",IF(OR($M273="",$N273=""),"Não verificável",IF($G273="RECEBIMENTO",IF(COUNTIFS($M$2:$M$501,$M273,$G$2:$G$501,"RECEBIMENTO")&gt;1,"Recebimento duplicado",IF($K273="","OK","Recebimento com evento anterior")),IF(COUNTIFS($M$2:$M$501,$M273,$G$2:$G$501,"RECEBIMENTO",$N$2:$N$501,"&lt;"&amp;$N273)&gt;0,"OK","Entrada anterior não localizada"))))</f>
        <v/>
      </c>
      <c r="S273" s="16">
        <f>IF($A273="","",IF(IFERROR(VLOOKUP($G273,Listas!$A$2:$C$9,2,FALSE),"Sim")="Sim",IF($J273="","Pedido obrigatório","OK"),"OK"))</f>
        <v/>
      </c>
      <c r="T273" s="16">
        <f>IF($A273="","",IF($G273="RECEBIMENTO",IF($K273="","OK","Revisar evento anterior"),IF($K273="","Evento anterior ausente",IF(COUNTIF($A$2:$A$501,$K273)=0,"Evento anterior inexistente",IF(COUNTIF($A$2:$A$501,$K273)&gt;1,"Evento anterior ambíguo",IF($K273=$A273,"Autorreferência",IF(COUNTIFS($A$2:$A$501,$K273,$M$2:$M$501,$M273)=0,"Anterior de outro identificador",IF(INDEX($N$2:$N$501,MATCH($K273,$A$2:$A$501,0))&gt;=$N273,"Ordem cronológica inválida",IF(INDEX($A$2:$A$501,MATCH($K273,$A$2:$A$501,0))=LOOKUP(2,1/(($M$2:$M$501=$M273)*($N$2:$N$501&lt;$N273)),$A$2:$A$501),"OK","Salto na cadeia")))))))))</f>
        <v/>
      </c>
      <c r="U273" s="16">
        <f>IF($A273="","",IF(OR($M273="",$N273=""),"Não",IF(COUNTIFS($M$2:$M$501,$M273,$N$2:$N$501,"&gt;"&amp;$N273)=0,IF(COUNTIFS($M$2:$M$501,$M273,$N$2:$N$501,$N273)=1,"Sim","Conflito"),"Não")))</f>
        <v/>
      </c>
      <c r="V273" s="16">
        <f>IF($A273="","",IF(OR($M273="",$N273=""),"",IF(COUNTIFS($M$2:$M$501,$M273,$G$2:$G$501,"RETORNO RECEBIDO",$N$2:$N$501,"&lt;="&amp;$N273)&gt;0,"Retorno","Fluxo normal")))</f>
        <v/>
      </c>
      <c r="W273" s="16">
        <f>IF($A273="","",IF($O273&lt;&gt;"OK",$O273,IF($Q273&lt;&gt;"OK",$Q273,IF($P273&lt;&gt;"OK",$P273,IF($R273&lt;&gt;"OK",$R273,IF($S273&lt;&gt;"OK",$S273,IF($T273&lt;&gt;"OK",$T273,IF($U273="Conflito","Conflito de ordem","OK"))))))))</f>
        <v/>
      </c>
      <c r="X273" s="16">
        <f>IF($A273="","",IF($W273="OK","OK","Pendente"))</f>
        <v/>
      </c>
    </row>
    <row r="274">
      <c r="A274" s="14" t="n"/>
      <c r="B274" s="31" t="n"/>
      <c r="C274" s="14" t="n"/>
      <c r="D274" s="14" t="n"/>
      <c r="E274" s="14" t="n"/>
      <c r="F274" s="14" t="n"/>
      <c r="G274" s="14" t="n"/>
      <c r="H274" s="14" t="n"/>
      <c r="I274" s="14" t="n"/>
      <c r="J274" s="14" t="n"/>
      <c r="K274" s="14" t="n"/>
      <c r="L274" s="15" t="n"/>
      <c r="M274" s="16">
        <f>IF(COUNTA($D274:$F274)=0,"",IF(OR($D274="",$E274="",$F274=""),"",$D274&amp;"|"&amp;$E274&amp;"|"&amp;$F274))</f>
        <v/>
      </c>
      <c r="N274" s="32">
        <f>IF(OR($B274="",$C274=""),"",$B274+$C274/100000)</f>
        <v/>
      </c>
      <c r="O274" s="16">
        <f>IF(COUNTA($A274:$L274)=0,"",IF(OR($A274="",$B274="",$C274="",$D274="",$E274="",$F274="",$G274="",$H274="",$I274=""),"Campos obrigatórios ausentes","OK"))</f>
        <v/>
      </c>
      <c r="P274" s="16">
        <f>IF($A274="","",IF($M274="","Identificação incompleta",IF(COUNTIF('Itens rastreáveis'!$E$2:$E$201,$M274)=0,"Identificador não cadastrado",IF(COUNTIF('Itens rastreáveis'!$E$2:$E$201,$M274)&gt;1,"Identificador duplicado no cadastro","OK"))))</f>
        <v/>
      </c>
      <c r="Q274" s="16">
        <f>IF($A274="","",IF(COUNTIF($A$2:$A$501,$A274)=1,"OK","ID do evento duplicado"))</f>
        <v/>
      </c>
      <c r="R274" s="16">
        <f>IF($A274="","",IF(OR($M274="",$N274=""),"Não verificável",IF($G274="RECEBIMENTO",IF(COUNTIFS($M$2:$M$501,$M274,$G$2:$G$501,"RECEBIMENTO")&gt;1,"Recebimento duplicado",IF($K274="","OK","Recebimento com evento anterior")),IF(COUNTIFS($M$2:$M$501,$M274,$G$2:$G$501,"RECEBIMENTO",$N$2:$N$501,"&lt;"&amp;$N274)&gt;0,"OK","Entrada anterior não localizada"))))</f>
        <v/>
      </c>
      <c r="S274" s="16">
        <f>IF($A274="","",IF(IFERROR(VLOOKUP($G274,Listas!$A$2:$C$9,2,FALSE),"Sim")="Sim",IF($J274="","Pedido obrigatório","OK"),"OK"))</f>
        <v/>
      </c>
      <c r="T274" s="16">
        <f>IF($A274="","",IF($G274="RECEBIMENTO",IF($K274="","OK","Revisar evento anterior"),IF($K274="","Evento anterior ausente",IF(COUNTIF($A$2:$A$501,$K274)=0,"Evento anterior inexistente",IF(COUNTIF($A$2:$A$501,$K274)&gt;1,"Evento anterior ambíguo",IF($K274=$A274,"Autorreferência",IF(COUNTIFS($A$2:$A$501,$K274,$M$2:$M$501,$M274)=0,"Anterior de outro identificador",IF(INDEX($N$2:$N$501,MATCH($K274,$A$2:$A$501,0))&gt;=$N274,"Ordem cronológica inválida",IF(INDEX($A$2:$A$501,MATCH($K274,$A$2:$A$501,0))=LOOKUP(2,1/(($M$2:$M$501=$M274)*($N$2:$N$501&lt;$N274)),$A$2:$A$501),"OK","Salto na cadeia")))))))))</f>
        <v/>
      </c>
      <c r="U274" s="16">
        <f>IF($A274="","",IF(OR($M274="",$N274=""),"Não",IF(COUNTIFS($M$2:$M$501,$M274,$N$2:$N$501,"&gt;"&amp;$N274)=0,IF(COUNTIFS($M$2:$M$501,$M274,$N$2:$N$501,$N274)=1,"Sim","Conflito"),"Não")))</f>
        <v/>
      </c>
      <c r="V274" s="16">
        <f>IF($A274="","",IF(OR($M274="",$N274=""),"",IF(COUNTIFS($M$2:$M$501,$M274,$G$2:$G$501,"RETORNO RECEBIDO",$N$2:$N$501,"&lt;="&amp;$N274)&gt;0,"Retorno","Fluxo normal")))</f>
        <v/>
      </c>
      <c r="W274" s="16">
        <f>IF($A274="","",IF($O274&lt;&gt;"OK",$O274,IF($Q274&lt;&gt;"OK",$Q274,IF($P274&lt;&gt;"OK",$P274,IF($R274&lt;&gt;"OK",$R274,IF($S274&lt;&gt;"OK",$S274,IF($T274&lt;&gt;"OK",$T274,IF($U274="Conflito","Conflito de ordem","OK"))))))))</f>
        <v/>
      </c>
      <c r="X274" s="16">
        <f>IF($A274="","",IF($W274="OK","OK","Pendente"))</f>
        <v/>
      </c>
    </row>
    <row r="275">
      <c r="A275" s="14" t="n"/>
      <c r="B275" s="31" t="n"/>
      <c r="C275" s="14" t="n"/>
      <c r="D275" s="14" t="n"/>
      <c r="E275" s="14" t="n"/>
      <c r="F275" s="14" t="n"/>
      <c r="G275" s="14" t="n"/>
      <c r="H275" s="14" t="n"/>
      <c r="I275" s="14" t="n"/>
      <c r="J275" s="14" t="n"/>
      <c r="K275" s="14" t="n"/>
      <c r="L275" s="15" t="n"/>
      <c r="M275" s="16">
        <f>IF(COUNTA($D275:$F275)=0,"",IF(OR($D275="",$E275="",$F275=""),"",$D275&amp;"|"&amp;$E275&amp;"|"&amp;$F275))</f>
        <v/>
      </c>
      <c r="N275" s="32">
        <f>IF(OR($B275="",$C275=""),"",$B275+$C275/100000)</f>
        <v/>
      </c>
      <c r="O275" s="16">
        <f>IF(COUNTA($A275:$L275)=0,"",IF(OR($A275="",$B275="",$C275="",$D275="",$E275="",$F275="",$G275="",$H275="",$I275=""),"Campos obrigatórios ausentes","OK"))</f>
        <v/>
      </c>
      <c r="P275" s="16">
        <f>IF($A275="","",IF($M275="","Identificação incompleta",IF(COUNTIF('Itens rastreáveis'!$E$2:$E$201,$M275)=0,"Identificador não cadastrado",IF(COUNTIF('Itens rastreáveis'!$E$2:$E$201,$M275)&gt;1,"Identificador duplicado no cadastro","OK"))))</f>
        <v/>
      </c>
      <c r="Q275" s="16">
        <f>IF($A275="","",IF(COUNTIF($A$2:$A$501,$A275)=1,"OK","ID do evento duplicado"))</f>
        <v/>
      </c>
      <c r="R275" s="16">
        <f>IF($A275="","",IF(OR($M275="",$N275=""),"Não verificável",IF($G275="RECEBIMENTO",IF(COUNTIFS($M$2:$M$501,$M275,$G$2:$G$501,"RECEBIMENTO")&gt;1,"Recebimento duplicado",IF($K275="","OK","Recebimento com evento anterior")),IF(COUNTIFS($M$2:$M$501,$M275,$G$2:$G$501,"RECEBIMENTO",$N$2:$N$501,"&lt;"&amp;$N275)&gt;0,"OK","Entrada anterior não localizada"))))</f>
        <v/>
      </c>
      <c r="S275" s="16">
        <f>IF($A275="","",IF(IFERROR(VLOOKUP($G275,Listas!$A$2:$C$9,2,FALSE),"Sim")="Sim",IF($J275="","Pedido obrigatório","OK"),"OK"))</f>
        <v/>
      </c>
      <c r="T275" s="16">
        <f>IF($A275="","",IF($G275="RECEBIMENTO",IF($K275="","OK","Revisar evento anterior"),IF($K275="","Evento anterior ausente",IF(COUNTIF($A$2:$A$501,$K275)=0,"Evento anterior inexistente",IF(COUNTIF($A$2:$A$501,$K275)&gt;1,"Evento anterior ambíguo",IF($K275=$A275,"Autorreferência",IF(COUNTIFS($A$2:$A$501,$K275,$M$2:$M$501,$M275)=0,"Anterior de outro identificador",IF(INDEX($N$2:$N$501,MATCH($K275,$A$2:$A$501,0))&gt;=$N275,"Ordem cronológica inválida",IF(INDEX($A$2:$A$501,MATCH($K275,$A$2:$A$501,0))=LOOKUP(2,1/(($M$2:$M$501=$M275)*($N$2:$N$501&lt;$N275)),$A$2:$A$501),"OK","Salto na cadeia")))))))))</f>
        <v/>
      </c>
      <c r="U275" s="16">
        <f>IF($A275="","",IF(OR($M275="",$N275=""),"Não",IF(COUNTIFS($M$2:$M$501,$M275,$N$2:$N$501,"&gt;"&amp;$N275)=0,IF(COUNTIFS($M$2:$M$501,$M275,$N$2:$N$501,$N275)=1,"Sim","Conflito"),"Não")))</f>
        <v/>
      </c>
      <c r="V275" s="16">
        <f>IF($A275="","",IF(OR($M275="",$N275=""),"",IF(COUNTIFS($M$2:$M$501,$M275,$G$2:$G$501,"RETORNO RECEBIDO",$N$2:$N$501,"&lt;="&amp;$N275)&gt;0,"Retorno","Fluxo normal")))</f>
        <v/>
      </c>
      <c r="W275" s="16">
        <f>IF($A275="","",IF($O275&lt;&gt;"OK",$O275,IF($Q275&lt;&gt;"OK",$Q275,IF($P275&lt;&gt;"OK",$P275,IF($R275&lt;&gt;"OK",$R275,IF($S275&lt;&gt;"OK",$S275,IF($T275&lt;&gt;"OK",$T275,IF($U275="Conflito","Conflito de ordem","OK"))))))))</f>
        <v/>
      </c>
      <c r="X275" s="16">
        <f>IF($A275="","",IF($W275="OK","OK","Pendente"))</f>
        <v/>
      </c>
    </row>
    <row r="276">
      <c r="A276" s="14" t="n"/>
      <c r="B276" s="31" t="n"/>
      <c r="C276" s="14" t="n"/>
      <c r="D276" s="14" t="n"/>
      <c r="E276" s="14" t="n"/>
      <c r="F276" s="14" t="n"/>
      <c r="G276" s="14" t="n"/>
      <c r="H276" s="14" t="n"/>
      <c r="I276" s="14" t="n"/>
      <c r="J276" s="14" t="n"/>
      <c r="K276" s="14" t="n"/>
      <c r="L276" s="15" t="n"/>
      <c r="M276" s="16">
        <f>IF(COUNTA($D276:$F276)=0,"",IF(OR($D276="",$E276="",$F276=""),"",$D276&amp;"|"&amp;$E276&amp;"|"&amp;$F276))</f>
        <v/>
      </c>
      <c r="N276" s="32">
        <f>IF(OR($B276="",$C276=""),"",$B276+$C276/100000)</f>
        <v/>
      </c>
      <c r="O276" s="16">
        <f>IF(COUNTA($A276:$L276)=0,"",IF(OR($A276="",$B276="",$C276="",$D276="",$E276="",$F276="",$G276="",$H276="",$I276=""),"Campos obrigatórios ausentes","OK"))</f>
        <v/>
      </c>
      <c r="P276" s="16">
        <f>IF($A276="","",IF($M276="","Identificação incompleta",IF(COUNTIF('Itens rastreáveis'!$E$2:$E$201,$M276)=0,"Identificador não cadastrado",IF(COUNTIF('Itens rastreáveis'!$E$2:$E$201,$M276)&gt;1,"Identificador duplicado no cadastro","OK"))))</f>
        <v/>
      </c>
      <c r="Q276" s="16">
        <f>IF($A276="","",IF(COUNTIF($A$2:$A$501,$A276)=1,"OK","ID do evento duplicado"))</f>
        <v/>
      </c>
      <c r="R276" s="16">
        <f>IF($A276="","",IF(OR($M276="",$N276=""),"Não verificável",IF($G276="RECEBIMENTO",IF(COUNTIFS($M$2:$M$501,$M276,$G$2:$G$501,"RECEBIMENTO")&gt;1,"Recebimento duplicado",IF($K276="","OK","Recebimento com evento anterior")),IF(COUNTIFS($M$2:$M$501,$M276,$G$2:$G$501,"RECEBIMENTO",$N$2:$N$501,"&lt;"&amp;$N276)&gt;0,"OK","Entrada anterior não localizada"))))</f>
        <v/>
      </c>
      <c r="S276" s="16">
        <f>IF($A276="","",IF(IFERROR(VLOOKUP($G276,Listas!$A$2:$C$9,2,FALSE),"Sim")="Sim",IF($J276="","Pedido obrigatório","OK"),"OK"))</f>
        <v/>
      </c>
      <c r="T276" s="16">
        <f>IF($A276="","",IF($G276="RECEBIMENTO",IF($K276="","OK","Revisar evento anterior"),IF($K276="","Evento anterior ausente",IF(COUNTIF($A$2:$A$501,$K276)=0,"Evento anterior inexistente",IF(COUNTIF($A$2:$A$501,$K276)&gt;1,"Evento anterior ambíguo",IF($K276=$A276,"Autorreferência",IF(COUNTIFS($A$2:$A$501,$K276,$M$2:$M$501,$M276)=0,"Anterior de outro identificador",IF(INDEX($N$2:$N$501,MATCH($K276,$A$2:$A$501,0))&gt;=$N276,"Ordem cronológica inválida",IF(INDEX($A$2:$A$501,MATCH($K276,$A$2:$A$501,0))=LOOKUP(2,1/(($M$2:$M$501=$M276)*($N$2:$N$501&lt;$N276)),$A$2:$A$501),"OK","Salto na cadeia")))))))))</f>
        <v/>
      </c>
      <c r="U276" s="16">
        <f>IF($A276="","",IF(OR($M276="",$N276=""),"Não",IF(COUNTIFS($M$2:$M$501,$M276,$N$2:$N$501,"&gt;"&amp;$N276)=0,IF(COUNTIFS($M$2:$M$501,$M276,$N$2:$N$501,$N276)=1,"Sim","Conflito"),"Não")))</f>
        <v/>
      </c>
      <c r="V276" s="16">
        <f>IF($A276="","",IF(OR($M276="",$N276=""),"",IF(COUNTIFS($M$2:$M$501,$M276,$G$2:$G$501,"RETORNO RECEBIDO",$N$2:$N$501,"&lt;="&amp;$N276)&gt;0,"Retorno","Fluxo normal")))</f>
        <v/>
      </c>
      <c r="W276" s="16">
        <f>IF($A276="","",IF($O276&lt;&gt;"OK",$O276,IF($Q276&lt;&gt;"OK",$Q276,IF($P276&lt;&gt;"OK",$P276,IF($R276&lt;&gt;"OK",$R276,IF($S276&lt;&gt;"OK",$S276,IF($T276&lt;&gt;"OK",$T276,IF($U276="Conflito","Conflito de ordem","OK"))))))))</f>
        <v/>
      </c>
      <c r="X276" s="16">
        <f>IF($A276="","",IF($W276="OK","OK","Pendente"))</f>
        <v/>
      </c>
    </row>
    <row r="277">
      <c r="A277" s="14" t="n"/>
      <c r="B277" s="31" t="n"/>
      <c r="C277" s="14" t="n"/>
      <c r="D277" s="14" t="n"/>
      <c r="E277" s="14" t="n"/>
      <c r="F277" s="14" t="n"/>
      <c r="G277" s="14" t="n"/>
      <c r="H277" s="14" t="n"/>
      <c r="I277" s="14" t="n"/>
      <c r="J277" s="14" t="n"/>
      <c r="K277" s="14" t="n"/>
      <c r="L277" s="15" t="n"/>
      <c r="M277" s="16">
        <f>IF(COUNTA($D277:$F277)=0,"",IF(OR($D277="",$E277="",$F277=""),"",$D277&amp;"|"&amp;$E277&amp;"|"&amp;$F277))</f>
        <v/>
      </c>
      <c r="N277" s="32">
        <f>IF(OR($B277="",$C277=""),"",$B277+$C277/100000)</f>
        <v/>
      </c>
      <c r="O277" s="16">
        <f>IF(COUNTA($A277:$L277)=0,"",IF(OR($A277="",$B277="",$C277="",$D277="",$E277="",$F277="",$G277="",$H277="",$I277=""),"Campos obrigatórios ausentes","OK"))</f>
        <v/>
      </c>
      <c r="P277" s="16">
        <f>IF($A277="","",IF($M277="","Identificação incompleta",IF(COUNTIF('Itens rastreáveis'!$E$2:$E$201,$M277)=0,"Identificador não cadastrado",IF(COUNTIF('Itens rastreáveis'!$E$2:$E$201,$M277)&gt;1,"Identificador duplicado no cadastro","OK"))))</f>
        <v/>
      </c>
      <c r="Q277" s="16">
        <f>IF($A277="","",IF(COUNTIF($A$2:$A$501,$A277)=1,"OK","ID do evento duplicado"))</f>
        <v/>
      </c>
      <c r="R277" s="16">
        <f>IF($A277="","",IF(OR($M277="",$N277=""),"Não verificável",IF($G277="RECEBIMENTO",IF(COUNTIFS($M$2:$M$501,$M277,$G$2:$G$501,"RECEBIMENTO")&gt;1,"Recebimento duplicado",IF($K277="","OK","Recebimento com evento anterior")),IF(COUNTIFS($M$2:$M$501,$M277,$G$2:$G$501,"RECEBIMENTO",$N$2:$N$501,"&lt;"&amp;$N277)&gt;0,"OK","Entrada anterior não localizada"))))</f>
        <v/>
      </c>
      <c r="S277" s="16">
        <f>IF($A277="","",IF(IFERROR(VLOOKUP($G277,Listas!$A$2:$C$9,2,FALSE),"Sim")="Sim",IF($J277="","Pedido obrigatório","OK"),"OK"))</f>
        <v/>
      </c>
      <c r="T277" s="16">
        <f>IF($A277="","",IF($G277="RECEBIMENTO",IF($K277="","OK","Revisar evento anterior"),IF($K277="","Evento anterior ausente",IF(COUNTIF($A$2:$A$501,$K277)=0,"Evento anterior inexistente",IF(COUNTIF($A$2:$A$501,$K277)&gt;1,"Evento anterior ambíguo",IF($K277=$A277,"Autorreferência",IF(COUNTIFS($A$2:$A$501,$K277,$M$2:$M$501,$M277)=0,"Anterior de outro identificador",IF(INDEX($N$2:$N$501,MATCH($K277,$A$2:$A$501,0))&gt;=$N277,"Ordem cronológica inválida",IF(INDEX($A$2:$A$501,MATCH($K277,$A$2:$A$501,0))=LOOKUP(2,1/(($M$2:$M$501=$M277)*($N$2:$N$501&lt;$N277)),$A$2:$A$501),"OK","Salto na cadeia")))))))))</f>
        <v/>
      </c>
      <c r="U277" s="16">
        <f>IF($A277="","",IF(OR($M277="",$N277=""),"Não",IF(COUNTIFS($M$2:$M$501,$M277,$N$2:$N$501,"&gt;"&amp;$N277)=0,IF(COUNTIFS($M$2:$M$501,$M277,$N$2:$N$501,$N277)=1,"Sim","Conflito"),"Não")))</f>
        <v/>
      </c>
      <c r="V277" s="16">
        <f>IF($A277="","",IF(OR($M277="",$N277=""),"",IF(COUNTIFS($M$2:$M$501,$M277,$G$2:$G$501,"RETORNO RECEBIDO",$N$2:$N$501,"&lt;="&amp;$N277)&gt;0,"Retorno","Fluxo normal")))</f>
        <v/>
      </c>
      <c r="W277" s="16">
        <f>IF($A277="","",IF($O277&lt;&gt;"OK",$O277,IF($Q277&lt;&gt;"OK",$Q277,IF($P277&lt;&gt;"OK",$P277,IF($R277&lt;&gt;"OK",$R277,IF($S277&lt;&gt;"OK",$S277,IF($T277&lt;&gt;"OK",$T277,IF($U277="Conflito","Conflito de ordem","OK"))))))))</f>
        <v/>
      </c>
      <c r="X277" s="16">
        <f>IF($A277="","",IF($W277="OK","OK","Pendente"))</f>
        <v/>
      </c>
    </row>
    <row r="278">
      <c r="A278" s="14" t="n"/>
      <c r="B278" s="31" t="n"/>
      <c r="C278" s="14" t="n"/>
      <c r="D278" s="14" t="n"/>
      <c r="E278" s="14" t="n"/>
      <c r="F278" s="14" t="n"/>
      <c r="G278" s="14" t="n"/>
      <c r="H278" s="14" t="n"/>
      <c r="I278" s="14" t="n"/>
      <c r="J278" s="14" t="n"/>
      <c r="K278" s="14" t="n"/>
      <c r="L278" s="15" t="n"/>
      <c r="M278" s="16">
        <f>IF(COUNTA($D278:$F278)=0,"",IF(OR($D278="",$E278="",$F278=""),"",$D278&amp;"|"&amp;$E278&amp;"|"&amp;$F278))</f>
        <v/>
      </c>
      <c r="N278" s="32">
        <f>IF(OR($B278="",$C278=""),"",$B278+$C278/100000)</f>
        <v/>
      </c>
      <c r="O278" s="16">
        <f>IF(COUNTA($A278:$L278)=0,"",IF(OR($A278="",$B278="",$C278="",$D278="",$E278="",$F278="",$G278="",$H278="",$I278=""),"Campos obrigatórios ausentes","OK"))</f>
        <v/>
      </c>
      <c r="P278" s="16">
        <f>IF($A278="","",IF($M278="","Identificação incompleta",IF(COUNTIF('Itens rastreáveis'!$E$2:$E$201,$M278)=0,"Identificador não cadastrado",IF(COUNTIF('Itens rastreáveis'!$E$2:$E$201,$M278)&gt;1,"Identificador duplicado no cadastro","OK"))))</f>
        <v/>
      </c>
      <c r="Q278" s="16">
        <f>IF($A278="","",IF(COUNTIF($A$2:$A$501,$A278)=1,"OK","ID do evento duplicado"))</f>
        <v/>
      </c>
      <c r="R278" s="16">
        <f>IF($A278="","",IF(OR($M278="",$N278=""),"Não verificável",IF($G278="RECEBIMENTO",IF(COUNTIFS($M$2:$M$501,$M278,$G$2:$G$501,"RECEBIMENTO")&gt;1,"Recebimento duplicado",IF($K278="","OK","Recebimento com evento anterior")),IF(COUNTIFS($M$2:$M$501,$M278,$G$2:$G$501,"RECEBIMENTO",$N$2:$N$501,"&lt;"&amp;$N278)&gt;0,"OK","Entrada anterior não localizada"))))</f>
        <v/>
      </c>
      <c r="S278" s="16">
        <f>IF($A278="","",IF(IFERROR(VLOOKUP($G278,Listas!$A$2:$C$9,2,FALSE),"Sim")="Sim",IF($J278="","Pedido obrigatório","OK"),"OK"))</f>
        <v/>
      </c>
      <c r="T278" s="16">
        <f>IF($A278="","",IF($G278="RECEBIMENTO",IF($K278="","OK","Revisar evento anterior"),IF($K278="","Evento anterior ausente",IF(COUNTIF($A$2:$A$501,$K278)=0,"Evento anterior inexistente",IF(COUNTIF($A$2:$A$501,$K278)&gt;1,"Evento anterior ambíguo",IF($K278=$A278,"Autorreferência",IF(COUNTIFS($A$2:$A$501,$K278,$M$2:$M$501,$M278)=0,"Anterior de outro identificador",IF(INDEX($N$2:$N$501,MATCH($K278,$A$2:$A$501,0))&gt;=$N278,"Ordem cronológica inválida",IF(INDEX($A$2:$A$501,MATCH($K278,$A$2:$A$501,0))=LOOKUP(2,1/(($M$2:$M$501=$M278)*($N$2:$N$501&lt;$N278)),$A$2:$A$501),"OK","Salto na cadeia")))))))))</f>
        <v/>
      </c>
      <c r="U278" s="16">
        <f>IF($A278="","",IF(OR($M278="",$N278=""),"Não",IF(COUNTIFS($M$2:$M$501,$M278,$N$2:$N$501,"&gt;"&amp;$N278)=0,IF(COUNTIFS($M$2:$M$501,$M278,$N$2:$N$501,$N278)=1,"Sim","Conflito"),"Não")))</f>
        <v/>
      </c>
      <c r="V278" s="16">
        <f>IF($A278="","",IF(OR($M278="",$N278=""),"",IF(COUNTIFS($M$2:$M$501,$M278,$G$2:$G$501,"RETORNO RECEBIDO",$N$2:$N$501,"&lt;="&amp;$N278)&gt;0,"Retorno","Fluxo normal")))</f>
        <v/>
      </c>
      <c r="W278" s="16">
        <f>IF($A278="","",IF($O278&lt;&gt;"OK",$O278,IF($Q278&lt;&gt;"OK",$Q278,IF($P278&lt;&gt;"OK",$P278,IF($R278&lt;&gt;"OK",$R278,IF($S278&lt;&gt;"OK",$S278,IF($T278&lt;&gt;"OK",$T278,IF($U278="Conflito","Conflito de ordem","OK"))))))))</f>
        <v/>
      </c>
      <c r="X278" s="16">
        <f>IF($A278="","",IF($W278="OK","OK","Pendente"))</f>
        <v/>
      </c>
    </row>
    <row r="279">
      <c r="A279" s="14" t="n"/>
      <c r="B279" s="31" t="n"/>
      <c r="C279" s="14" t="n"/>
      <c r="D279" s="14" t="n"/>
      <c r="E279" s="14" t="n"/>
      <c r="F279" s="14" t="n"/>
      <c r="G279" s="14" t="n"/>
      <c r="H279" s="14" t="n"/>
      <c r="I279" s="14" t="n"/>
      <c r="J279" s="14" t="n"/>
      <c r="K279" s="14" t="n"/>
      <c r="L279" s="15" t="n"/>
      <c r="M279" s="16">
        <f>IF(COUNTA($D279:$F279)=0,"",IF(OR($D279="",$E279="",$F279=""),"",$D279&amp;"|"&amp;$E279&amp;"|"&amp;$F279))</f>
        <v/>
      </c>
      <c r="N279" s="32">
        <f>IF(OR($B279="",$C279=""),"",$B279+$C279/100000)</f>
        <v/>
      </c>
      <c r="O279" s="16">
        <f>IF(COUNTA($A279:$L279)=0,"",IF(OR($A279="",$B279="",$C279="",$D279="",$E279="",$F279="",$G279="",$H279="",$I279=""),"Campos obrigatórios ausentes","OK"))</f>
        <v/>
      </c>
      <c r="P279" s="16">
        <f>IF($A279="","",IF($M279="","Identificação incompleta",IF(COUNTIF('Itens rastreáveis'!$E$2:$E$201,$M279)=0,"Identificador não cadastrado",IF(COUNTIF('Itens rastreáveis'!$E$2:$E$201,$M279)&gt;1,"Identificador duplicado no cadastro","OK"))))</f>
        <v/>
      </c>
      <c r="Q279" s="16">
        <f>IF($A279="","",IF(COUNTIF($A$2:$A$501,$A279)=1,"OK","ID do evento duplicado"))</f>
        <v/>
      </c>
      <c r="R279" s="16">
        <f>IF($A279="","",IF(OR($M279="",$N279=""),"Não verificável",IF($G279="RECEBIMENTO",IF(COUNTIFS($M$2:$M$501,$M279,$G$2:$G$501,"RECEBIMENTO")&gt;1,"Recebimento duplicado",IF($K279="","OK","Recebimento com evento anterior")),IF(COUNTIFS($M$2:$M$501,$M279,$G$2:$G$501,"RECEBIMENTO",$N$2:$N$501,"&lt;"&amp;$N279)&gt;0,"OK","Entrada anterior não localizada"))))</f>
        <v/>
      </c>
      <c r="S279" s="16">
        <f>IF($A279="","",IF(IFERROR(VLOOKUP($G279,Listas!$A$2:$C$9,2,FALSE),"Sim")="Sim",IF($J279="","Pedido obrigatório","OK"),"OK"))</f>
        <v/>
      </c>
      <c r="T279" s="16">
        <f>IF($A279="","",IF($G279="RECEBIMENTO",IF($K279="","OK","Revisar evento anterior"),IF($K279="","Evento anterior ausente",IF(COUNTIF($A$2:$A$501,$K279)=0,"Evento anterior inexistente",IF(COUNTIF($A$2:$A$501,$K279)&gt;1,"Evento anterior ambíguo",IF($K279=$A279,"Autorreferência",IF(COUNTIFS($A$2:$A$501,$K279,$M$2:$M$501,$M279)=0,"Anterior de outro identificador",IF(INDEX($N$2:$N$501,MATCH($K279,$A$2:$A$501,0))&gt;=$N279,"Ordem cronológica inválida",IF(INDEX($A$2:$A$501,MATCH($K279,$A$2:$A$501,0))=LOOKUP(2,1/(($M$2:$M$501=$M279)*($N$2:$N$501&lt;$N279)),$A$2:$A$501),"OK","Salto na cadeia")))))))))</f>
        <v/>
      </c>
      <c r="U279" s="16">
        <f>IF($A279="","",IF(OR($M279="",$N279=""),"Não",IF(COUNTIFS($M$2:$M$501,$M279,$N$2:$N$501,"&gt;"&amp;$N279)=0,IF(COUNTIFS($M$2:$M$501,$M279,$N$2:$N$501,$N279)=1,"Sim","Conflito"),"Não")))</f>
        <v/>
      </c>
      <c r="V279" s="16">
        <f>IF($A279="","",IF(OR($M279="",$N279=""),"",IF(COUNTIFS($M$2:$M$501,$M279,$G$2:$G$501,"RETORNO RECEBIDO",$N$2:$N$501,"&lt;="&amp;$N279)&gt;0,"Retorno","Fluxo normal")))</f>
        <v/>
      </c>
      <c r="W279" s="16">
        <f>IF($A279="","",IF($O279&lt;&gt;"OK",$O279,IF($Q279&lt;&gt;"OK",$Q279,IF($P279&lt;&gt;"OK",$P279,IF($R279&lt;&gt;"OK",$R279,IF($S279&lt;&gt;"OK",$S279,IF($T279&lt;&gt;"OK",$T279,IF($U279="Conflito","Conflito de ordem","OK"))))))))</f>
        <v/>
      </c>
      <c r="X279" s="16">
        <f>IF($A279="","",IF($W279="OK","OK","Pendente"))</f>
        <v/>
      </c>
    </row>
    <row r="280">
      <c r="A280" s="14" t="n"/>
      <c r="B280" s="31" t="n"/>
      <c r="C280" s="14" t="n"/>
      <c r="D280" s="14" t="n"/>
      <c r="E280" s="14" t="n"/>
      <c r="F280" s="14" t="n"/>
      <c r="G280" s="14" t="n"/>
      <c r="H280" s="14" t="n"/>
      <c r="I280" s="14" t="n"/>
      <c r="J280" s="14" t="n"/>
      <c r="K280" s="14" t="n"/>
      <c r="L280" s="15" t="n"/>
      <c r="M280" s="16">
        <f>IF(COUNTA($D280:$F280)=0,"",IF(OR($D280="",$E280="",$F280=""),"",$D280&amp;"|"&amp;$E280&amp;"|"&amp;$F280))</f>
        <v/>
      </c>
      <c r="N280" s="32">
        <f>IF(OR($B280="",$C280=""),"",$B280+$C280/100000)</f>
        <v/>
      </c>
      <c r="O280" s="16">
        <f>IF(COUNTA($A280:$L280)=0,"",IF(OR($A280="",$B280="",$C280="",$D280="",$E280="",$F280="",$G280="",$H280="",$I280=""),"Campos obrigatórios ausentes","OK"))</f>
        <v/>
      </c>
      <c r="P280" s="16">
        <f>IF($A280="","",IF($M280="","Identificação incompleta",IF(COUNTIF('Itens rastreáveis'!$E$2:$E$201,$M280)=0,"Identificador não cadastrado",IF(COUNTIF('Itens rastreáveis'!$E$2:$E$201,$M280)&gt;1,"Identificador duplicado no cadastro","OK"))))</f>
        <v/>
      </c>
      <c r="Q280" s="16">
        <f>IF($A280="","",IF(COUNTIF($A$2:$A$501,$A280)=1,"OK","ID do evento duplicado"))</f>
        <v/>
      </c>
      <c r="R280" s="16">
        <f>IF($A280="","",IF(OR($M280="",$N280=""),"Não verificável",IF($G280="RECEBIMENTO",IF(COUNTIFS($M$2:$M$501,$M280,$G$2:$G$501,"RECEBIMENTO")&gt;1,"Recebimento duplicado",IF($K280="","OK","Recebimento com evento anterior")),IF(COUNTIFS($M$2:$M$501,$M280,$G$2:$G$501,"RECEBIMENTO",$N$2:$N$501,"&lt;"&amp;$N280)&gt;0,"OK","Entrada anterior não localizada"))))</f>
        <v/>
      </c>
      <c r="S280" s="16">
        <f>IF($A280="","",IF(IFERROR(VLOOKUP($G280,Listas!$A$2:$C$9,2,FALSE),"Sim")="Sim",IF($J280="","Pedido obrigatório","OK"),"OK"))</f>
        <v/>
      </c>
      <c r="T280" s="16">
        <f>IF($A280="","",IF($G280="RECEBIMENTO",IF($K280="","OK","Revisar evento anterior"),IF($K280="","Evento anterior ausente",IF(COUNTIF($A$2:$A$501,$K280)=0,"Evento anterior inexistente",IF(COUNTIF($A$2:$A$501,$K280)&gt;1,"Evento anterior ambíguo",IF($K280=$A280,"Autorreferência",IF(COUNTIFS($A$2:$A$501,$K280,$M$2:$M$501,$M280)=0,"Anterior de outro identificador",IF(INDEX($N$2:$N$501,MATCH($K280,$A$2:$A$501,0))&gt;=$N280,"Ordem cronológica inválida",IF(INDEX($A$2:$A$501,MATCH($K280,$A$2:$A$501,0))=LOOKUP(2,1/(($M$2:$M$501=$M280)*($N$2:$N$501&lt;$N280)),$A$2:$A$501),"OK","Salto na cadeia")))))))))</f>
        <v/>
      </c>
      <c r="U280" s="16">
        <f>IF($A280="","",IF(OR($M280="",$N280=""),"Não",IF(COUNTIFS($M$2:$M$501,$M280,$N$2:$N$501,"&gt;"&amp;$N280)=0,IF(COUNTIFS($M$2:$M$501,$M280,$N$2:$N$501,$N280)=1,"Sim","Conflito"),"Não")))</f>
        <v/>
      </c>
      <c r="V280" s="16">
        <f>IF($A280="","",IF(OR($M280="",$N280=""),"",IF(COUNTIFS($M$2:$M$501,$M280,$G$2:$G$501,"RETORNO RECEBIDO",$N$2:$N$501,"&lt;="&amp;$N280)&gt;0,"Retorno","Fluxo normal")))</f>
        <v/>
      </c>
      <c r="W280" s="16">
        <f>IF($A280="","",IF($O280&lt;&gt;"OK",$O280,IF($Q280&lt;&gt;"OK",$Q280,IF($P280&lt;&gt;"OK",$P280,IF($R280&lt;&gt;"OK",$R280,IF($S280&lt;&gt;"OK",$S280,IF($T280&lt;&gt;"OK",$T280,IF($U280="Conflito","Conflito de ordem","OK"))))))))</f>
        <v/>
      </c>
      <c r="X280" s="16">
        <f>IF($A280="","",IF($W280="OK","OK","Pendente"))</f>
        <v/>
      </c>
    </row>
    <row r="281">
      <c r="A281" s="14" t="n"/>
      <c r="B281" s="31" t="n"/>
      <c r="C281" s="14" t="n"/>
      <c r="D281" s="14" t="n"/>
      <c r="E281" s="14" t="n"/>
      <c r="F281" s="14" t="n"/>
      <c r="G281" s="14" t="n"/>
      <c r="H281" s="14" t="n"/>
      <c r="I281" s="14" t="n"/>
      <c r="J281" s="14" t="n"/>
      <c r="K281" s="14" t="n"/>
      <c r="L281" s="15" t="n"/>
      <c r="M281" s="16">
        <f>IF(COUNTA($D281:$F281)=0,"",IF(OR($D281="",$E281="",$F281=""),"",$D281&amp;"|"&amp;$E281&amp;"|"&amp;$F281))</f>
        <v/>
      </c>
      <c r="N281" s="32">
        <f>IF(OR($B281="",$C281=""),"",$B281+$C281/100000)</f>
        <v/>
      </c>
      <c r="O281" s="16">
        <f>IF(COUNTA($A281:$L281)=0,"",IF(OR($A281="",$B281="",$C281="",$D281="",$E281="",$F281="",$G281="",$H281="",$I281=""),"Campos obrigatórios ausentes","OK"))</f>
        <v/>
      </c>
      <c r="P281" s="16">
        <f>IF($A281="","",IF($M281="","Identificação incompleta",IF(COUNTIF('Itens rastreáveis'!$E$2:$E$201,$M281)=0,"Identificador não cadastrado",IF(COUNTIF('Itens rastreáveis'!$E$2:$E$201,$M281)&gt;1,"Identificador duplicado no cadastro","OK"))))</f>
        <v/>
      </c>
      <c r="Q281" s="16">
        <f>IF($A281="","",IF(COUNTIF($A$2:$A$501,$A281)=1,"OK","ID do evento duplicado"))</f>
        <v/>
      </c>
      <c r="R281" s="16">
        <f>IF($A281="","",IF(OR($M281="",$N281=""),"Não verificável",IF($G281="RECEBIMENTO",IF(COUNTIFS($M$2:$M$501,$M281,$G$2:$G$501,"RECEBIMENTO")&gt;1,"Recebimento duplicado",IF($K281="","OK","Recebimento com evento anterior")),IF(COUNTIFS($M$2:$M$501,$M281,$G$2:$G$501,"RECEBIMENTO",$N$2:$N$501,"&lt;"&amp;$N281)&gt;0,"OK","Entrada anterior não localizada"))))</f>
        <v/>
      </c>
      <c r="S281" s="16">
        <f>IF($A281="","",IF(IFERROR(VLOOKUP($G281,Listas!$A$2:$C$9,2,FALSE),"Sim")="Sim",IF($J281="","Pedido obrigatório","OK"),"OK"))</f>
        <v/>
      </c>
      <c r="T281" s="16">
        <f>IF($A281="","",IF($G281="RECEBIMENTO",IF($K281="","OK","Revisar evento anterior"),IF($K281="","Evento anterior ausente",IF(COUNTIF($A$2:$A$501,$K281)=0,"Evento anterior inexistente",IF(COUNTIF($A$2:$A$501,$K281)&gt;1,"Evento anterior ambíguo",IF($K281=$A281,"Autorreferência",IF(COUNTIFS($A$2:$A$501,$K281,$M$2:$M$501,$M281)=0,"Anterior de outro identificador",IF(INDEX($N$2:$N$501,MATCH($K281,$A$2:$A$501,0))&gt;=$N281,"Ordem cronológica inválida",IF(INDEX($A$2:$A$501,MATCH($K281,$A$2:$A$501,0))=LOOKUP(2,1/(($M$2:$M$501=$M281)*($N$2:$N$501&lt;$N281)),$A$2:$A$501),"OK","Salto na cadeia")))))))))</f>
        <v/>
      </c>
      <c r="U281" s="16">
        <f>IF($A281="","",IF(OR($M281="",$N281=""),"Não",IF(COUNTIFS($M$2:$M$501,$M281,$N$2:$N$501,"&gt;"&amp;$N281)=0,IF(COUNTIFS($M$2:$M$501,$M281,$N$2:$N$501,$N281)=1,"Sim","Conflito"),"Não")))</f>
        <v/>
      </c>
      <c r="V281" s="16">
        <f>IF($A281="","",IF(OR($M281="",$N281=""),"",IF(COUNTIFS($M$2:$M$501,$M281,$G$2:$G$501,"RETORNO RECEBIDO",$N$2:$N$501,"&lt;="&amp;$N281)&gt;0,"Retorno","Fluxo normal")))</f>
        <v/>
      </c>
      <c r="W281" s="16">
        <f>IF($A281="","",IF($O281&lt;&gt;"OK",$O281,IF($Q281&lt;&gt;"OK",$Q281,IF($P281&lt;&gt;"OK",$P281,IF($R281&lt;&gt;"OK",$R281,IF($S281&lt;&gt;"OK",$S281,IF($T281&lt;&gt;"OK",$T281,IF($U281="Conflito","Conflito de ordem","OK"))))))))</f>
        <v/>
      </c>
      <c r="X281" s="16">
        <f>IF($A281="","",IF($W281="OK","OK","Pendente"))</f>
        <v/>
      </c>
    </row>
    <row r="282">
      <c r="A282" s="14" t="n"/>
      <c r="B282" s="31" t="n"/>
      <c r="C282" s="14" t="n"/>
      <c r="D282" s="14" t="n"/>
      <c r="E282" s="14" t="n"/>
      <c r="F282" s="14" t="n"/>
      <c r="G282" s="14" t="n"/>
      <c r="H282" s="14" t="n"/>
      <c r="I282" s="14" t="n"/>
      <c r="J282" s="14" t="n"/>
      <c r="K282" s="14" t="n"/>
      <c r="L282" s="15" t="n"/>
      <c r="M282" s="16">
        <f>IF(COUNTA($D282:$F282)=0,"",IF(OR($D282="",$E282="",$F282=""),"",$D282&amp;"|"&amp;$E282&amp;"|"&amp;$F282))</f>
        <v/>
      </c>
      <c r="N282" s="32">
        <f>IF(OR($B282="",$C282=""),"",$B282+$C282/100000)</f>
        <v/>
      </c>
      <c r="O282" s="16">
        <f>IF(COUNTA($A282:$L282)=0,"",IF(OR($A282="",$B282="",$C282="",$D282="",$E282="",$F282="",$G282="",$H282="",$I282=""),"Campos obrigatórios ausentes","OK"))</f>
        <v/>
      </c>
      <c r="P282" s="16">
        <f>IF($A282="","",IF($M282="","Identificação incompleta",IF(COUNTIF('Itens rastreáveis'!$E$2:$E$201,$M282)=0,"Identificador não cadastrado",IF(COUNTIF('Itens rastreáveis'!$E$2:$E$201,$M282)&gt;1,"Identificador duplicado no cadastro","OK"))))</f>
        <v/>
      </c>
      <c r="Q282" s="16">
        <f>IF($A282="","",IF(COUNTIF($A$2:$A$501,$A282)=1,"OK","ID do evento duplicado"))</f>
        <v/>
      </c>
      <c r="R282" s="16">
        <f>IF($A282="","",IF(OR($M282="",$N282=""),"Não verificável",IF($G282="RECEBIMENTO",IF(COUNTIFS($M$2:$M$501,$M282,$G$2:$G$501,"RECEBIMENTO")&gt;1,"Recebimento duplicado",IF($K282="","OK","Recebimento com evento anterior")),IF(COUNTIFS($M$2:$M$501,$M282,$G$2:$G$501,"RECEBIMENTO",$N$2:$N$501,"&lt;"&amp;$N282)&gt;0,"OK","Entrada anterior não localizada"))))</f>
        <v/>
      </c>
      <c r="S282" s="16">
        <f>IF($A282="","",IF(IFERROR(VLOOKUP($G282,Listas!$A$2:$C$9,2,FALSE),"Sim")="Sim",IF($J282="","Pedido obrigatório","OK"),"OK"))</f>
        <v/>
      </c>
      <c r="T282" s="16">
        <f>IF($A282="","",IF($G282="RECEBIMENTO",IF($K282="","OK","Revisar evento anterior"),IF($K282="","Evento anterior ausente",IF(COUNTIF($A$2:$A$501,$K282)=0,"Evento anterior inexistente",IF(COUNTIF($A$2:$A$501,$K282)&gt;1,"Evento anterior ambíguo",IF($K282=$A282,"Autorreferência",IF(COUNTIFS($A$2:$A$501,$K282,$M$2:$M$501,$M282)=0,"Anterior de outro identificador",IF(INDEX($N$2:$N$501,MATCH($K282,$A$2:$A$501,0))&gt;=$N282,"Ordem cronológica inválida",IF(INDEX($A$2:$A$501,MATCH($K282,$A$2:$A$501,0))=LOOKUP(2,1/(($M$2:$M$501=$M282)*($N$2:$N$501&lt;$N282)),$A$2:$A$501),"OK","Salto na cadeia")))))))))</f>
        <v/>
      </c>
      <c r="U282" s="16">
        <f>IF($A282="","",IF(OR($M282="",$N282=""),"Não",IF(COUNTIFS($M$2:$M$501,$M282,$N$2:$N$501,"&gt;"&amp;$N282)=0,IF(COUNTIFS($M$2:$M$501,$M282,$N$2:$N$501,$N282)=1,"Sim","Conflito"),"Não")))</f>
        <v/>
      </c>
      <c r="V282" s="16">
        <f>IF($A282="","",IF(OR($M282="",$N282=""),"",IF(COUNTIFS($M$2:$M$501,$M282,$G$2:$G$501,"RETORNO RECEBIDO",$N$2:$N$501,"&lt;="&amp;$N282)&gt;0,"Retorno","Fluxo normal")))</f>
        <v/>
      </c>
      <c r="W282" s="16">
        <f>IF($A282="","",IF($O282&lt;&gt;"OK",$O282,IF($Q282&lt;&gt;"OK",$Q282,IF($P282&lt;&gt;"OK",$P282,IF($R282&lt;&gt;"OK",$R282,IF($S282&lt;&gt;"OK",$S282,IF($T282&lt;&gt;"OK",$T282,IF($U282="Conflito","Conflito de ordem","OK"))))))))</f>
        <v/>
      </c>
      <c r="X282" s="16">
        <f>IF($A282="","",IF($W282="OK","OK","Pendente"))</f>
        <v/>
      </c>
    </row>
    <row r="283">
      <c r="A283" s="14" t="n"/>
      <c r="B283" s="31" t="n"/>
      <c r="C283" s="14" t="n"/>
      <c r="D283" s="14" t="n"/>
      <c r="E283" s="14" t="n"/>
      <c r="F283" s="14" t="n"/>
      <c r="G283" s="14" t="n"/>
      <c r="H283" s="14" t="n"/>
      <c r="I283" s="14" t="n"/>
      <c r="J283" s="14" t="n"/>
      <c r="K283" s="14" t="n"/>
      <c r="L283" s="15" t="n"/>
      <c r="M283" s="16">
        <f>IF(COUNTA($D283:$F283)=0,"",IF(OR($D283="",$E283="",$F283=""),"",$D283&amp;"|"&amp;$E283&amp;"|"&amp;$F283))</f>
        <v/>
      </c>
      <c r="N283" s="32">
        <f>IF(OR($B283="",$C283=""),"",$B283+$C283/100000)</f>
        <v/>
      </c>
      <c r="O283" s="16">
        <f>IF(COUNTA($A283:$L283)=0,"",IF(OR($A283="",$B283="",$C283="",$D283="",$E283="",$F283="",$G283="",$H283="",$I283=""),"Campos obrigatórios ausentes","OK"))</f>
        <v/>
      </c>
      <c r="P283" s="16">
        <f>IF($A283="","",IF($M283="","Identificação incompleta",IF(COUNTIF('Itens rastreáveis'!$E$2:$E$201,$M283)=0,"Identificador não cadastrado",IF(COUNTIF('Itens rastreáveis'!$E$2:$E$201,$M283)&gt;1,"Identificador duplicado no cadastro","OK"))))</f>
        <v/>
      </c>
      <c r="Q283" s="16">
        <f>IF($A283="","",IF(COUNTIF($A$2:$A$501,$A283)=1,"OK","ID do evento duplicado"))</f>
        <v/>
      </c>
      <c r="R283" s="16">
        <f>IF($A283="","",IF(OR($M283="",$N283=""),"Não verificável",IF($G283="RECEBIMENTO",IF(COUNTIFS($M$2:$M$501,$M283,$G$2:$G$501,"RECEBIMENTO")&gt;1,"Recebimento duplicado",IF($K283="","OK","Recebimento com evento anterior")),IF(COUNTIFS($M$2:$M$501,$M283,$G$2:$G$501,"RECEBIMENTO",$N$2:$N$501,"&lt;"&amp;$N283)&gt;0,"OK","Entrada anterior não localizada"))))</f>
        <v/>
      </c>
      <c r="S283" s="16">
        <f>IF($A283="","",IF(IFERROR(VLOOKUP($G283,Listas!$A$2:$C$9,2,FALSE),"Sim")="Sim",IF($J283="","Pedido obrigatório","OK"),"OK"))</f>
        <v/>
      </c>
      <c r="T283" s="16">
        <f>IF($A283="","",IF($G283="RECEBIMENTO",IF($K283="","OK","Revisar evento anterior"),IF($K283="","Evento anterior ausente",IF(COUNTIF($A$2:$A$501,$K283)=0,"Evento anterior inexistente",IF(COUNTIF($A$2:$A$501,$K283)&gt;1,"Evento anterior ambíguo",IF($K283=$A283,"Autorreferência",IF(COUNTIFS($A$2:$A$501,$K283,$M$2:$M$501,$M283)=0,"Anterior de outro identificador",IF(INDEX($N$2:$N$501,MATCH($K283,$A$2:$A$501,0))&gt;=$N283,"Ordem cronológica inválida",IF(INDEX($A$2:$A$501,MATCH($K283,$A$2:$A$501,0))=LOOKUP(2,1/(($M$2:$M$501=$M283)*($N$2:$N$501&lt;$N283)),$A$2:$A$501),"OK","Salto na cadeia")))))))))</f>
        <v/>
      </c>
      <c r="U283" s="16">
        <f>IF($A283="","",IF(OR($M283="",$N283=""),"Não",IF(COUNTIFS($M$2:$M$501,$M283,$N$2:$N$501,"&gt;"&amp;$N283)=0,IF(COUNTIFS($M$2:$M$501,$M283,$N$2:$N$501,$N283)=1,"Sim","Conflito"),"Não")))</f>
        <v/>
      </c>
      <c r="V283" s="16">
        <f>IF($A283="","",IF(OR($M283="",$N283=""),"",IF(COUNTIFS($M$2:$M$501,$M283,$G$2:$G$501,"RETORNO RECEBIDO",$N$2:$N$501,"&lt;="&amp;$N283)&gt;0,"Retorno","Fluxo normal")))</f>
        <v/>
      </c>
      <c r="W283" s="16">
        <f>IF($A283="","",IF($O283&lt;&gt;"OK",$O283,IF($Q283&lt;&gt;"OK",$Q283,IF($P283&lt;&gt;"OK",$P283,IF($R283&lt;&gt;"OK",$R283,IF($S283&lt;&gt;"OK",$S283,IF($T283&lt;&gt;"OK",$T283,IF($U283="Conflito","Conflito de ordem","OK"))))))))</f>
        <v/>
      </c>
      <c r="X283" s="16">
        <f>IF($A283="","",IF($W283="OK","OK","Pendente"))</f>
        <v/>
      </c>
    </row>
    <row r="284">
      <c r="A284" s="14" t="n"/>
      <c r="B284" s="31" t="n"/>
      <c r="C284" s="14" t="n"/>
      <c r="D284" s="14" t="n"/>
      <c r="E284" s="14" t="n"/>
      <c r="F284" s="14" t="n"/>
      <c r="G284" s="14" t="n"/>
      <c r="H284" s="14" t="n"/>
      <c r="I284" s="14" t="n"/>
      <c r="J284" s="14" t="n"/>
      <c r="K284" s="14" t="n"/>
      <c r="L284" s="15" t="n"/>
      <c r="M284" s="16">
        <f>IF(COUNTA($D284:$F284)=0,"",IF(OR($D284="",$E284="",$F284=""),"",$D284&amp;"|"&amp;$E284&amp;"|"&amp;$F284))</f>
        <v/>
      </c>
      <c r="N284" s="32">
        <f>IF(OR($B284="",$C284=""),"",$B284+$C284/100000)</f>
        <v/>
      </c>
      <c r="O284" s="16">
        <f>IF(COUNTA($A284:$L284)=0,"",IF(OR($A284="",$B284="",$C284="",$D284="",$E284="",$F284="",$G284="",$H284="",$I284=""),"Campos obrigatórios ausentes","OK"))</f>
        <v/>
      </c>
      <c r="P284" s="16">
        <f>IF($A284="","",IF($M284="","Identificação incompleta",IF(COUNTIF('Itens rastreáveis'!$E$2:$E$201,$M284)=0,"Identificador não cadastrado",IF(COUNTIF('Itens rastreáveis'!$E$2:$E$201,$M284)&gt;1,"Identificador duplicado no cadastro","OK"))))</f>
        <v/>
      </c>
      <c r="Q284" s="16">
        <f>IF($A284="","",IF(COUNTIF($A$2:$A$501,$A284)=1,"OK","ID do evento duplicado"))</f>
        <v/>
      </c>
      <c r="R284" s="16">
        <f>IF($A284="","",IF(OR($M284="",$N284=""),"Não verificável",IF($G284="RECEBIMENTO",IF(COUNTIFS($M$2:$M$501,$M284,$G$2:$G$501,"RECEBIMENTO")&gt;1,"Recebimento duplicado",IF($K284="","OK","Recebimento com evento anterior")),IF(COUNTIFS($M$2:$M$501,$M284,$G$2:$G$501,"RECEBIMENTO",$N$2:$N$501,"&lt;"&amp;$N284)&gt;0,"OK","Entrada anterior não localizada"))))</f>
        <v/>
      </c>
      <c r="S284" s="16">
        <f>IF($A284="","",IF(IFERROR(VLOOKUP($G284,Listas!$A$2:$C$9,2,FALSE),"Sim")="Sim",IF($J284="","Pedido obrigatório","OK"),"OK"))</f>
        <v/>
      </c>
      <c r="T284" s="16">
        <f>IF($A284="","",IF($G284="RECEBIMENTO",IF($K284="","OK","Revisar evento anterior"),IF($K284="","Evento anterior ausente",IF(COUNTIF($A$2:$A$501,$K284)=0,"Evento anterior inexistente",IF(COUNTIF($A$2:$A$501,$K284)&gt;1,"Evento anterior ambíguo",IF($K284=$A284,"Autorreferência",IF(COUNTIFS($A$2:$A$501,$K284,$M$2:$M$501,$M284)=0,"Anterior de outro identificador",IF(INDEX($N$2:$N$501,MATCH($K284,$A$2:$A$501,0))&gt;=$N284,"Ordem cronológica inválida",IF(INDEX($A$2:$A$501,MATCH($K284,$A$2:$A$501,0))=LOOKUP(2,1/(($M$2:$M$501=$M284)*($N$2:$N$501&lt;$N284)),$A$2:$A$501),"OK","Salto na cadeia")))))))))</f>
        <v/>
      </c>
      <c r="U284" s="16">
        <f>IF($A284="","",IF(OR($M284="",$N284=""),"Não",IF(COUNTIFS($M$2:$M$501,$M284,$N$2:$N$501,"&gt;"&amp;$N284)=0,IF(COUNTIFS($M$2:$M$501,$M284,$N$2:$N$501,$N284)=1,"Sim","Conflito"),"Não")))</f>
        <v/>
      </c>
      <c r="V284" s="16">
        <f>IF($A284="","",IF(OR($M284="",$N284=""),"",IF(COUNTIFS($M$2:$M$501,$M284,$G$2:$G$501,"RETORNO RECEBIDO",$N$2:$N$501,"&lt;="&amp;$N284)&gt;0,"Retorno","Fluxo normal")))</f>
        <v/>
      </c>
      <c r="W284" s="16">
        <f>IF($A284="","",IF($O284&lt;&gt;"OK",$O284,IF($Q284&lt;&gt;"OK",$Q284,IF($P284&lt;&gt;"OK",$P284,IF($R284&lt;&gt;"OK",$R284,IF($S284&lt;&gt;"OK",$S284,IF($T284&lt;&gt;"OK",$T284,IF($U284="Conflito","Conflito de ordem","OK"))))))))</f>
        <v/>
      </c>
      <c r="X284" s="16">
        <f>IF($A284="","",IF($W284="OK","OK","Pendente"))</f>
        <v/>
      </c>
    </row>
    <row r="285">
      <c r="A285" s="14" t="n"/>
      <c r="B285" s="31" t="n"/>
      <c r="C285" s="14" t="n"/>
      <c r="D285" s="14" t="n"/>
      <c r="E285" s="14" t="n"/>
      <c r="F285" s="14" t="n"/>
      <c r="G285" s="14" t="n"/>
      <c r="H285" s="14" t="n"/>
      <c r="I285" s="14" t="n"/>
      <c r="J285" s="14" t="n"/>
      <c r="K285" s="14" t="n"/>
      <c r="L285" s="15" t="n"/>
      <c r="M285" s="16">
        <f>IF(COUNTA($D285:$F285)=0,"",IF(OR($D285="",$E285="",$F285=""),"",$D285&amp;"|"&amp;$E285&amp;"|"&amp;$F285))</f>
        <v/>
      </c>
      <c r="N285" s="32">
        <f>IF(OR($B285="",$C285=""),"",$B285+$C285/100000)</f>
        <v/>
      </c>
      <c r="O285" s="16">
        <f>IF(COUNTA($A285:$L285)=0,"",IF(OR($A285="",$B285="",$C285="",$D285="",$E285="",$F285="",$G285="",$H285="",$I285=""),"Campos obrigatórios ausentes","OK"))</f>
        <v/>
      </c>
      <c r="P285" s="16">
        <f>IF($A285="","",IF($M285="","Identificação incompleta",IF(COUNTIF('Itens rastreáveis'!$E$2:$E$201,$M285)=0,"Identificador não cadastrado",IF(COUNTIF('Itens rastreáveis'!$E$2:$E$201,$M285)&gt;1,"Identificador duplicado no cadastro","OK"))))</f>
        <v/>
      </c>
      <c r="Q285" s="16">
        <f>IF($A285="","",IF(COUNTIF($A$2:$A$501,$A285)=1,"OK","ID do evento duplicado"))</f>
        <v/>
      </c>
      <c r="R285" s="16">
        <f>IF($A285="","",IF(OR($M285="",$N285=""),"Não verificável",IF($G285="RECEBIMENTO",IF(COUNTIFS($M$2:$M$501,$M285,$G$2:$G$501,"RECEBIMENTO")&gt;1,"Recebimento duplicado",IF($K285="","OK","Recebimento com evento anterior")),IF(COUNTIFS($M$2:$M$501,$M285,$G$2:$G$501,"RECEBIMENTO",$N$2:$N$501,"&lt;"&amp;$N285)&gt;0,"OK","Entrada anterior não localizada"))))</f>
        <v/>
      </c>
      <c r="S285" s="16">
        <f>IF($A285="","",IF(IFERROR(VLOOKUP($G285,Listas!$A$2:$C$9,2,FALSE),"Sim")="Sim",IF($J285="","Pedido obrigatório","OK"),"OK"))</f>
        <v/>
      </c>
      <c r="T285" s="16">
        <f>IF($A285="","",IF($G285="RECEBIMENTO",IF($K285="","OK","Revisar evento anterior"),IF($K285="","Evento anterior ausente",IF(COUNTIF($A$2:$A$501,$K285)=0,"Evento anterior inexistente",IF(COUNTIF($A$2:$A$501,$K285)&gt;1,"Evento anterior ambíguo",IF($K285=$A285,"Autorreferência",IF(COUNTIFS($A$2:$A$501,$K285,$M$2:$M$501,$M285)=0,"Anterior de outro identificador",IF(INDEX($N$2:$N$501,MATCH($K285,$A$2:$A$501,0))&gt;=$N285,"Ordem cronológica inválida",IF(INDEX($A$2:$A$501,MATCH($K285,$A$2:$A$501,0))=LOOKUP(2,1/(($M$2:$M$501=$M285)*($N$2:$N$501&lt;$N285)),$A$2:$A$501),"OK","Salto na cadeia")))))))))</f>
        <v/>
      </c>
      <c r="U285" s="16">
        <f>IF($A285="","",IF(OR($M285="",$N285=""),"Não",IF(COUNTIFS($M$2:$M$501,$M285,$N$2:$N$501,"&gt;"&amp;$N285)=0,IF(COUNTIFS($M$2:$M$501,$M285,$N$2:$N$501,$N285)=1,"Sim","Conflito"),"Não")))</f>
        <v/>
      </c>
      <c r="V285" s="16">
        <f>IF($A285="","",IF(OR($M285="",$N285=""),"",IF(COUNTIFS($M$2:$M$501,$M285,$G$2:$G$501,"RETORNO RECEBIDO",$N$2:$N$501,"&lt;="&amp;$N285)&gt;0,"Retorno","Fluxo normal")))</f>
        <v/>
      </c>
      <c r="W285" s="16">
        <f>IF($A285="","",IF($O285&lt;&gt;"OK",$O285,IF($Q285&lt;&gt;"OK",$Q285,IF($P285&lt;&gt;"OK",$P285,IF($R285&lt;&gt;"OK",$R285,IF($S285&lt;&gt;"OK",$S285,IF($T285&lt;&gt;"OK",$T285,IF($U285="Conflito","Conflito de ordem","OK"))))))))</f>
        <v/>
      </c>
      <c r="X285" s="16">
        <f>IF($A285="","",IF($W285="OK","OK","Pendente"))</f>
        <v/>
      </c>
    </row>
    <row r="286">
      <c r="A286" s="14" t="n"/>
      <c r="B286" s="31" t="n"/>
      <c r="C286" s="14" t="n"/>
      <c r="D286" s="14" t="n"/>
      <c r="E286" s="14" t="n"/>
      <c r="F286" s="14" t="n"/>
      <c r="G286" s="14" t="n"/>
      <c r="H286" s="14" t="n"/>
      <c r="I286" s="14" t="n"/>
      <c r="J286" s="14" t="n"/>
      <c r="K286" s="14" t="n"/>
      <c r="L286" s="15" t="n"/>
      <c r="M286" s="16">
        <f>IF(COUNTA($D286:$F286)=0,"",IF(OR($D286="",$E286="",$F286=""),"",$D286&amp;"|"&amp;$E286&amp;"|"&amp;$F286))</f>
        <v/>
      </c>
      <c r="N286" s="32">
        <f>IF(OR($B286="",$C286=""),"",$B286+$C286/100000)</f>
        <v/>
      </c>
      <c r="O286" s="16">
        <f>IF(COUNTA($A286:$L286)=0,"",IF(OR($A286="",$B286="",$C286="",$D286="",$E286="",$F286="",$G286="",$H286="",$I286=""),"Campos obrigatórios ausentes","OK"))</f>
        <v/>
      </c>
      <c r="P286" s="16">
        <f>IF($A286="","",IF($M286="","Identificação incompleta",IF(COUNTIF('Itens rastreáveis'!$E$2:$E$201,$M286)=0,"Identificador não cadastrado",IF(COUNTIF('Itens rastreáveis'!$E$2:$E$201,$M286)&gt;1,"Identificador duplicado no cadastro","OK"))))</f>
        <v/>
      </c>
      <c r="Q286" s="16">
        <f>IF($A286="","",IF(COUNTIF($A$2:$A$501,$A286)=1,"OK","ID do evento duplicado"))</f>
        <v/>
      </c>
      <c r="R286" s="16">
        <f>IF($A286="","",IF(OR($M286="",$N286=""),"Não verificável",IF($G286="RECEBIMENTO",IF(COUNTIFS($M$2:$M$501,$M286,$G$2:$G$501,"RECEBIMENTO")&gt;1,"Recebimento duplicado",IF($K286="","OK","Recebimento com evento anterior")),IF(COUNTIFS($M$2:$M$501,$M286,$G$2:$G$501,"RECEBIMENTO",$N$2:$N$501,"&lt;"&amp;$N286)&gt;0,"OK","Entrada anterior não localizada"))))</f>
        <v/>
      </c>
      <c r="S286" s="16">
        <f>IF($A286="","",IF(IFERROR(VLOOKUP($G286,Listas!$A$2:$C$9,2,FALSE),"Sim")="Sim",IF($J286="","Pedido obrigatório","OK"),"OK"))</f>
        <v/>
      </c>
      <c r="T286" s="16">
        <f>IF($A286="","",IF($G286="RECEBIMENTO",IF($K286="","OK","Revisar evento anterior"),IF($K286="","Evento anterior ausente",IF(COUNTIF($A$2:$A$501,$K286)=0,"Evento anterior inexistente",IF(COUNTIF($A$2:$A$501,$K286)&gt;1,"Evento anterior ambíguo",IF($K286=$A286,"Autorreferência",IF(COUNTIFS($A$2:$A$501,$K286,$M$2:$M$501,$M286)=0,"Anterior de outro identificador",IF(INDEX($N$2:$N$501,MATCH($K286,$A$2:$A$501,0))&gt;=$N286,"Ordem cronológica inválida",IF(INDEX($A$2:$A$501,MATCH($K286,$A$2:$A$501,0))=LOOKUP(2,1/(($M$2:$M$501=$M286)*($N$2:$N$501&lt;$N286)),$A$2:$A$501),"OK","Salto na cadeia")))))))))</f>
        <v/>
      </c>
      <c r="U286" s="16">
        <f>IF($A286="","",IF(OR($M286="",$N286=""),"Não",IF(COUNTIFS($M$2:$M$501,$M286,$N$2:$N$501,"&gt;"&amp;$N286)=0,IF(COUNTIFS($M$2:$M$501,$M286,$N$2:$N$501,$N286)=1,"Sim","Conflito"),"Não")))</f>
        <v/>
      </c>
      <c r="V286" s="16">
        <f>IF($A286="","",IF(OR($M286="",$N286=""),"",IF(COUNTIFS($M$2:$M$501,$M286,$G$2:$G$501,"RETORNO RECEBIDO",$N$2:$N$501,"&lt;="&amp;$N286)&gt;0,"Retorno","Fluxo normal")))</f>
        <v/>
      </c>
      <c r="W286" s="16">
        <f>IF($A286="","",IF($O286&lt;&gt;"OK",$O286,IF($Q286&lt;&gt;"OK",$Q286,IF($P286&lt;&gt;"OK",$P286,IF($R286&lt;&gt;"OK",$R286,IF($S286&lt;&gt;"OK",$S286,IF($T286&lt;&gt;"OK",$T286,IF($U286="Conflito","Conflito de ordem","OK"))))))))</f>
        <v/>
      </c>
      <c r="X286" s="16">
        <f>IF($A286="","",IF($W286="OK","OK","Pendente"))</f>
        <v/>
      </c>
    </row>
    <row r="287">
      <c r="A287" s="14" t="n"/>
      <c r="B287" s="31" t="n"/>
      <c r="C287" s="14" t="n"/>
      <c r="D287" s="14" t="n"/>
      <c r="E287" s="14" t="n"/>
      <c r="F287" s="14" t="n"/>
      <c r="G287" s="14" t="n"/>
      <c r="H287" s="14" t="n"/>
      <c r="I287" s="14" t="n"/>
      <c r="J287" s="14" t="n"/>
      <c r="K287" s="14" t="n"/>
      <c r="L287" s="15" t="n"/>
      <c r="M287" s="16">
        <f>IF(COUNTA($D287:$F287)=0,"",IF(OR($D287="",$E287="",$F287=""),"",$D287&amp;"|"&amp;$E287&amp;"|"&amp;$F287))</f>
        <v/>
      </c>
      <c r="N287" s="32">
        <f>IF(OR($B287="",$C287=""),"",$B287+$C287/100000)</f>
        <v/>
      </c>
      <c r="O287" s="16">
        <f>IF(COUNTA($A287:$L287)=0,"",IF(OR($A287="",$B287="",$C287="",$D287="",$E287="",$F287="",$G287="",$H287="",$I287=""),"Campos obrigatórios ausentes","OK"))</f>
        <v/>
      </c>
      <c r="P287" s="16">
        <f>IF($A287="","",IF($M287="","Identificação incompleta",IF(COUNTIF('Itens rastreáveis'!$E$2:$E$201,$M287)=0,"Identificador não cadastrado",IF(COUNTIF('Itens rastreáveis'!$E$2:$E$201,$M287)&gt;1,"Identificador duplicado no cadastro","OK"))))</f>
        <v/>
      </c>
      <c r="Q287" s="16">
        <f>IF($A287="","",IF(COUNTIF($A$2:$A$501,$A287)=1,"OK","ID do evento duplicado"))</f>
        <v/>
      </c>
      <c r="R287" s="16">
        <f>IF($A287="","",IF(OR($M287="",$N287=""),"Não verificável",IF($G287="RECEBIMENTO",IF(COUNTIFS($M$2:$M$501,$M287,$G$2:$G$501,"RECEBIMENTO")&gt;1,"Recebimento duplicado",IF($K287="","OK","Recebimento com evento anterior")),IF(COUNTIFS($M$2:$M$501,$M287,$G$2:$G$501,"RECEBIMENTO",$N$2:$N$501,"&lt;"&amp;$N287)&gt;0,"OK","Entrada anterior não localizada"))))</f>
        <v/>
      </c>
      <c r="S287" s="16">
        <f>IF($A287="","",IF(IFERROR(VLOOKUP($G287,Listas!$A$2:$C$9,2,FALSE),"Sim")="Sim",IF($J287="","Pedido obrigatório","OK"),"OK"))</f>
        <v/>
      </c>
      <c r="T287" s="16">
        <f>IF($A287="","",IF($G287="RECEBIMENTO",IF($K287="","OK","Revisar evento anterior"),IF($K287="","Evento anterior ausente",IF(COUNTIF($A$2:$A$501,$K287)=0,"Evento anterior inexistente",IF(COUNTIF($A$2:$A$501,$K287)&gt;1,"Evento anterior ambíguo",IF($K287=$A287,"Autorreferência",IF(COUNTIFS($A$2:$A$501,$K287,$M$2:$M$501,$M287)=0,"Anterior de outro identificador",IF(INDEX($N$2:$N$501,MATCH($K287,$A$2:$A$501,0))&gt;=$N287,"Ordem cronológica inválida",IF(INDEX($A$2:$A$501,MATCH($K287,$A$2:$A$501,0))=LOOKUP(2,1/(($M$2:$M$501=$M287)*($N$2:$N$501&lt;$N287)),$A$2:$A$501),"OK","Salto na cadeia")))))))))</f>
        <v/>
      </c>
      <c r="U287" s="16">
        <f>IF($A287="","",IF(OR($M287="",$N287=""),"Não",IF(COUNTIFS($M$2:$M$501,$M287,$N$2:$N$501,"&gt;"&amp;$N287)=0,IF(COUNTIFS($M$2:$M$501,$M287,$N$2:$N$501,$N287)=1,"Sim","Conflito"),"Não")))</f>
        <v/>
      </c>
      <c r="V287" s="16">
        <f>IF($A287="","",IF(OR($M287="",$N287=""),"",IF(COUNTIFS($M$2:$M$501,$M287,$G$2:$G$501,"RETORNO RECEBIDO",$N$2:$N$501,"&lt;="&amp;$N287)&gt;0,"Retorno","Fluxo normal")))</f>
        <v/>
      </c>
      <c r="W287" s="16">
        <f>IF($A287="","",IF($O287&lt;&gt;"OK",$O287,IF($Q287&lt;&gt;"OK",$Q287,IF($P287&lt;&gt;"OK",$P287,IF($R287&lt;&gt;"OK",$R287,IF($S287&lt;&gt;"OK",$S287,IF($T287&lt;&gt;"OK",$T287,IF($U287="Conflito","Conflito de ordem","OK"))))))))</f>
        <v/>
      </c>
      <c r="X287" s="16">
        <f>IF($A287="","",IF($W287="OK","OK","Pendente"))</f>
        <v/>
      </c>
    </row>
    <row r="288">
      <c r="A288" s="14" t="n"/>
      <c r="B288" s="31" t="n"/>
      <c r="C288" s="14" t="n"/>
      <c r="D288" s="14" t="n"/>
      <c r="E288" s="14" t="n"/>
      <c r="F288" s="14" t="n"/>
      <c r="G288" s="14" t="n"/>
      <c r="H288" s="14" t="n"/>
      <c r="I288" s="14" t="n"/>
      <c r="J288" s="14" t="n"/>
      <c r="K288" s="14" t="n"/>
      <c r="L288" s="15" t="n"/>
      <c r="M288" s="16">
        <f>IF(COUNTA($D288:$F288)=0,"",IF(OR($D288="",$E288="",$F288=""),"",$D288&amp;"|"&amp;$E288&amp;"|"&amp;$F288))</f>
        <v/>
      </c>
      <c r="N288" s="32">
        <f>IF(OR($B288="",$C288=""),"",$B288+$C288/100000)</f>
        <v/>
      </c>
      <c r="O288" s="16">
        <f>IF(COUNTA($A288:$L288)=0,"",IF(OR($A288="",$B288="",$C288="",$D288="",$E288="",$F288="",$G288="",$H288="",$I288=""),"Campos obrigatórios ausentes","OK"))</f>
        <v/>
      </c>
      <c r="P288" s="16">
        <f>IF($A288="","",IF($M288="","Identificação incompleta",IF(COUNTIF('Itens rastreáveis'!$E$2:$E$201,$M288)=0,"Identificador não cadastrado",IF(COUNTIF('Itens rastreáveis'!$E$2:$E$201,$M288)&gt;1,"Identificador duplicado no cadastro","OK"))))</f>
        <v/>
      </c>
      <c r="Q288" s="16">
        <f>IF($A288="","",IF(COUNTIF($A$2:$A$501,$A288)=1,"OK","ID do evento duplicado"))</f>
        <v/>
      </c>
      <c r="R288" s="16">
        <f>IF($A288="","",IF(OR($M288="",$N288=""),"Não verificável",IF($G288="RECEBIMENTO",IF(COUNTIFS($M$2:$M$501,$M288,$G$2:$G$501,"RECEBIMENTO")&gt;1,"Recebimento duplicado",IF($K288="","OK","Recebimento com evento anterior")),IF(COUNTIFS($M$2:$M$501,$M288,$G$2:$G$501,"RECEBIMENTO",$N$2:$N$501,"&lt;"&amp;$N288)&gt;0,"OK","Entrada anterior não localizada"))))</f>
        <v/>
      </c>
      <c r="S288" s="16">
        <f>IF($A288="","",IF(IFERROR(VLOOKUP($G288,Listas!$A$2:$C$9,2,FALSE),"Sim")="Sim",IF($J288="","Pedido obrigatório","OK"),"OK"))</f>
        <v/>
      </c>
      <c r="T288" s="16">
        <f>IF($A288="","",IF($G288="RECEBIMENTO",IF($K288="","OK","Revisar evento anterior"),IF($K288="","Evento anterior ausente",IF(COUNTIF($A$2:$A$501,$K288)=0,"Evento anterior inexistente",IF(COUNTIF($A$2:$A$501,$K288)&gt;1,"Evento anterior ambíguo",IF($K288=$A288,"Autorreferência",IF(COUNTIFS($A$2:$A$501,$K288,$M$2:$M$501,$M288)=0,"Anterior de outro identificador",IF(INDEX($N$2:$N$501,MATCH($K288,$A$2:$A$501,0))&gt;=$N288,"Ordem cronológica inválida",IF(INDEX($A$2:$A$501,MATCH($K288,$A$2:$A$501,0))=LOOKUP(2,1/(($M$2:$M$501=$M288)*($N$2:$N$501&lt;$N288)),$A$2:$A$501),"OK","Salto na cadeia")))))))))</f>
        <v/>
      </c>
      <c r="U288" s="16">
        <f>IF($A288="","",IF(OR($M288="",$N288=""),"Não",IF(COUNTIFS($M$2:$M$501,$M288,$N$2:$N$501,"&gt;"&amp;$N288)=0,IF(COUNTIFS($M$2:$M$501,$M288,$N$2:$N$501,$N288)=1,"Sim","Conflito"),"Não")))</f>
        <v/>
      </c>
      <c r="V288" s="16">
        <f>IF($A288="","",IF(OR($M288="",$N288=""),"",IF(COUNTIFS($M$2:$M$501,$M288,$G$2:$G$501,"RETORNO RECEBIDO",$N$2:$N$501,"&lt;="&amp;$N288)&gt;0,"Retorno","Fluxo normal")))</f>
        <v/>
      </c>
      <c r="W288" s="16">
        <f>IF($A288="","",IF($O288&lt;&gt;"OK",$O288,IF($Q288&lt;&gt;"OK",$Q288,IF($P288&lt;&gt;"OK",$P288,IF($R288&lt;&gt;"OK",$R288,IF($S288&lt;&gt;"OK",$S288,IF($T288&lt;&gt;"OK",$T288,IF($U288="Conflito","Conflito de ordem","OK"))))))))</f>
        <v/>
      </c>
      <c r="X288" s="16">
        <f>IF($A288="","",IF($W288="OK","OK","Pendente"))</f>
        <v/>
      </c>
    </row>
    <row r="289">
      <c r="A289" s="14" t="n"/>
      <c r="B289" s="31" t="n"/>
      <c r="C289" s="14" t="n"/>
      <c r="D289" s="14" t="n"/>
      <c r="E289" s="14" t="n"/>
      <c r="F289" s="14" t="n"/>
      <c r="G289" s="14" t="n"/>
      <c r="H289" s="14" t="n"/>
      <c r="I289" s="14" t="n"/>
      <c r="J289" s="14" t="n"/>
      <c r="K289" s="14" t="n"/>
      <c r="L289" s="15" t="n"/>
      <c r="M289" s="16">
        <f>IF(COUNTA($D289:$F289)=0,"",IF(OR($D289="",$E289="",$F289=""),"",$D289&amp;"|"&amp;$E289&amp;"|"&amp;$F289))</f>
        <v/>
      </c>
      <c r="N289" s="32">
        <f>IF(OR($B289="",$C289=""),"",$B289+$C289/100000)</f>
        <v/>
      </c>
      <c r="O289" s="16">
        <f>IF(COUNTA($A289:$L289)=0,"",IF(OR($A289="",$B289="",$C289="",$D289="",$E289="",$F289="",$G289="",$H289="",$I289=""),"Campos obrigatórios ausentes","OK"))</f>
        <v/>
      </c>
      <c r="P289" s="16">
        <f>IF($A289="","",IF($M289="","Identificação incompleta",IF(COUNTIF('Itens rastreáveis'!$E$2:$E$201,$M289)=0,"Identificador não cadastrado",IF(COUNTIF('Itens rastreáveis'!$E$2:$E$201,$M289)&gt;1,"Identificador duplicado no cadastro","OK"))))</f>
        <v/>
      </c>
      <c r="Q289" s="16">
        <f>IF($A289="","",IF(COUNTIF($A$2:$A$501,$A289)=1,"OK","ID do evento duplicado"))</f>
        <v/>
      </c>
      <c r="R289" s="16">
        <f>IF($A289="","",IF(OR($M289="",$N289=""),"Não verificável",IF($G289="RECEBIMENTO",IF(COUNTIFS($M$2:$M$501,$M289,$G$2:$G$501,"RECEBIMENTO")&gt;1,"Recebimento duplicado",IF($K289="","OK","Recebimento com evento anterior")),IF(COUNTIFS($M$2:$M$501,$M289,$G$2:$G$501,"RECEBIMENTO",$N$2:$N$501,"&lt;"&amp;$N289)&gt;0,"OK","Entrada anterior não localizada"))))</f>
        <v/>
      </c>
      <c r="S289" s="16">
        <f>IF($A289="","",IF(IFERROR(VLOOKUP($G289,Listas!$A$2:$C$9,2,FALSE),"Sim")="Sim",IF($J289="","Pedido obrigatório","OK"),"OK"))</f>
        <v/>
      </c>
      <c r="T289" s="16">
        <f>IF($A289="","",IF($G289="RECEBIMENTO",IF($K289="","OK","Revisar evento anterior"),IF($K289="","Evento anterior ausente",IF(COUNTIF($A$2:$A$501,$K289)=0,"Evento anterior inexistente",IF(COUNTIF($A$2:$A$501,$K289)&gt;1,"Evento anterior ambíguo",IF($K289=$A289,"Autorreferência",IF(COUNTIFS($A$2:$A$501,$K289,$M$2:$M$501,$M289)=0,"Anterior de outro identificador",IF(INDEX($N$2:$N$501,MATCH($K289,$A$2:$A$501,0))&gt;=$N289,"Ordem cronológica inválida",IF(INDEX($A$2:$A$501,MATCH($K289,$A$2:$A$501,0))=LOOKUP(2,1/(($M$2:$M$501=$M289)*($N$2:$N$501&lt;$N289)),$A$2:$A$501),"OK","Salto na cadeia")))))))))</f>
        <v/>
      </c>
      <c r="U289" s="16">
        <f>IF($A289="","",IF(OR($M289="",$N289=""),"Não",IF(COUNTIFS($M$2:$M$501,$M289,$N$2:$N$501,"&gt;"&amp;$N289)=0,IF(COUNTIFS($M$2:$M$501,$M289,$N$2:$N$501,$N289)=1,"Sim","Conflito"),"Não")))</f>
        <v/>
      </c>
      <c r="V289" s="16">
        <f>IF($A289="","",IF(OR($M289="",$N289=""),"",IF(COUNTIFS($M$2:$M$501,$M289,$G$2:$G$501,"RETORNO RECEBIDO",$N$2:$N$501,"&lt;="&amp;$N289)&gt;0,"Retorno","Fluxo normal")))</f>
        <v/>
      </c>
      <c r="W289" s="16">
        <f>IF($A289="","",IF($O289&lt;&gt;"OK",$O289,IF($Q289&lt;&gt;"OK",$Q289,IF($P289&lt;&gt;"OK",$P289,IF($R289&lt;&gt;"OK",$R289,IF($S289&lt;&gt;"OK",$S289,IF($T289&lt;&gt;"OK",$T289,IF($U289="Conflito","Conflito de ordem","OK"))))))))</f>
        <v/>
      </c>
      <c r="X289" s="16">
        <f>IF($A289="","",IF($W289="OK","OK","Pendente"))</f>
        <v/>
      </c>
    </row>
    <row r="290">
      <c r="A290" s="14" t="n"/>
      <c r="B290" s="31" t="n"/>
      <c r="C290" s="14" t="n"/>
      <c r="D290" s="14" t="n"/>
      <c r="E290" s="14" t="n"/>
      <c r="F290" s="14" t="n"/>
      <c r="G290" s="14" t="n"/>
      <c r="H290" s="14" t="n"/>
      <c r="I290" s="14" t="n"/>
      <c r="J290" s="14" t="n"/>
      <c r="K290" s="14" t="n"/>
      <c r="L290" s="15" t="n"/>
      <c r="M290" s="16">
        <f>IF(COUNTA($D290:$F290)=0,"",IF(OR($D290="",$E290="",$F290=""),"",$D290&amp;"|"&amp;$E290&amp;"|"&amp;$F290))</f>
        <v/>
      </c>
      <c r="N290" s="32">
        <f>IF(OR($B290="",$C290=""),"",$B290+$C290/100000)</f>
        <v/>
      </c>
      <c r="O290" s="16">
        <f>IF(COUNTA($A290:$L290)=0,"",IF(OR($A290="",$B290="",$C290="",$D290="",$E290="",$F290="",$G290="",$H290="",$I290=""),"Campos obrigatórios ausentes","OK"))</f>
        <v/>
      </c>
      <c r="P290" s="16">
        <f>IF($A290="","",IF($M290="","Identificação incompleta",IF(COUNTIF('Itens rastreáveis'!$E$2:$E$201,$M290)=0,"Identificador não cadastrado",IF(COUNTIF('Itens rastreáveis'!$E$2:$E$201,$M290)&gt;1,"Identificador duplicado no cadastro","OK"))))</f>
        <v/>
      </c>
      <c r="Q290" s="16">
        <f>IF($A290="","",IF(COUNTIF($A$2:$A$501,$A290)=1,"OK","ID do evento duplicado"))</f>
        <v/>
      </c>
      <c r="R290" s="16">
        <f>IF($A290="","",IF(OR($M290="",$N290=""),"Não verificável",IF($G290="RECEBIMENTO",IF(COUNTIFS($M$2:$M$501,$M290,$G$2:$G$501,"RECEBIMENTO")&gt;1,"Recebimento duplicado",IF($K290="","OK","Recebimento com evento anterior")),IF(COUNTIFS($M$2:$M$501,$M290,$G$2:$G$501,"RECEBIMENTO",$N$2:$N$501,"&lt;"&amp;$N290)&gt;0,"OK","Entrada anterior não localizada"))))</f>
        <v/>
      </c>
      <c r="S290" s="16">
        <f>IF($A290="","",IF(IFERROR(VLOOKUP($G290,Listas!$A$2:$C$9,2,FALSE),"Sim")="Sim",IF($J290="","Pedido obrigatório","OK"),"OK"))</f>
        <v/>
      </c>
      <c r="T290" s="16">
        <f>IF($A290="","",IF($G290="RECEBIMENTO",IF($K290="","OK","Revisar evento anterior"),IF($K290="","Evento anterior ausente",IF(COUNTIF($A$2:$A$501,$K290)=0,"Evento anterior inexistente",IF(COUNTIF($A$2:$A$501,$K290)&gt;1,"Evento anterior ambíguo",IF($K290=$A290,"Autorreferência",IF(COUNTIFS($A$2:$A$501,$K290,$M$2:$M$501,$M290)=0,"Anterior de outro identificador",IF(INDEX($N$2:$N$501,MATCH($K290,$A$2:$A$501,0))&gt;=$N290,"Ordem cronológica inválida",IF(INDEX($A$2:$A$501,MATCH($K290,$A$2:$A$501,0))=LOOKUP(2,1/(($M$2:$M$501=$M290)*($N$2:$N$501&lt;$N290)),$A$2:$A$501),"OK","Salto na cadeia")))))))))</f>
        <v/>
      </c>
      <c r="U290" s="16">
        <f>IF($A290="","",IF(OR($M290="",$N290=""),"Não",IF(COUNTIFS($M$2:$M$501,$M290,$N$2:$N$501,"&gt;"&amp;$N290)=0,IF(COUNTIFS($M$2:$M$501,$M290,$N$2:$N$501,$N290)=1,"Sim","Conflito"),"Não")))</f>
        <v/>
      </c>
      <c r="V290" s="16">
        <f>IF($A290="","",IF(OR($M290="",$N290=""),"",IF(COUNTIFS($M$2:$M$501,$M290,$G$2:$G$501,"RETORNO RECEBIDO",$N$2:$N$501,"&lt;="&amp;$N290)&gt;0,"Retorno","Fluxo normal")))</f>
        <v/>
      </c>
      <c r="W290" s="16">
        <f>IF($A290="","",IF($O290&lt;&gt;"OK",$O290,IF($Q290&lt;&gt;"OK",$Q290,IF($P290&lt;&gt;"OK",$P290,IF($R290&lt;&gt;"OK",$R290,IF($S290&lt;&gt;"OK",$S290,IF($T290&lt;&gt;"OK",$T290,IF($U290="Conflito","Conflito de ordem","OK"))))))))</f>
        <v/>
      </c>
      <c r="X290" s="16">
        <f>IF($A290="","",IF($W290="OK","OK","Pendente"))</f>
        <v/>
      </c>
    </row>
    <row r="291">
      <c r="A291" s="14" t="n"/>
      <c r="B291" s="31" t="n"/>
      <c r="C291" s="14" t="n"/>
      <c r="D291" s="14" t="n"/>
      <c r="E291" s="14" t="n"/>
      <c r="F291" s="14" t="n"/>
      <c r="G291" s="14" t="n"/>
      <c r="H291" s="14" t="n"/>
      <c r="I291" s="14" t="n"/>
      <c r="J291" s="14" t="n"/>
      <c r="K291" s="14" t="n"/>
      <c r="L291" s="15" t="n"/>
      <c r="M291" s="16">
        <f>IF(COUNTA($D291:$F291)=0,"",IF(OR($D291="",$E291="",$F291=""),"",$D291&amp;"|"&amp;$E291&amp;"|"&amp;$F291))</f>
        <v/>
      </c>
      <c r="N291" s="32">
        <f>IF(OR($B291="",$C291=""),"",$B291+$C291/100000)</f>
        <v/>
      </c>
      <c r="O291" s="16">
        <f>IF(COUNTA($A291:$L291)=0,"",IF(OR($A291="",$B291="",$C291="",$D291="",$E291="",$F291="",$G291="",$H291="",$I291=""),"Campos obrigatórios ausentes","OK"))</f>
        <v/>
      </c>
      <c r="P291" s="16">
        <f>IF($A291="","",IF($M291="","Identificação incompleta",IF(COUNTIF('Itens rastreáveis'!$E$2:$E$201,$M291)=0,"Identificador não cadastrado",IF(COUNTIF('Itens rastreáveis'!$E$2:$E$201,$M291)&gt;1,"Identificador duplicado no cadastro","OK"))))</f>
        <v/>
      </c>
      <c r="Q291" s="16">
        <f>IF($A291="","",IF(COUNTIF($A$2:$A$501,$A291)=1,"OK","ID do evento duplicado"))</f>
        <v/>
      </c>
      <c r="R291" s="16">
        <f>IF($A291="","",IF(OR($M291="",$N291=""),"Não verificável",IF($G291="RECEBIMENTO",IF(COUNTIFS($M$2:$M$501,$M291,$G$2:$G$501,"RECEBIMENTO")&gt;1,"Recebimento duplicado",IF($K291="","OK","Recebimento com evento anterior")),IF(COUNTIFS($M$2:$M$501,$M291,$G$2:$G$501,"RECEBIMENTO",$N$2:$N$501,"&lt;"&amp;$N291)&gt;0,"OK","Entrada anterior não localizada"))))</f>
        <v/>
      </c>
      <c r="S291" s="16">
        <f>IF($A291="","",IF(IFERROR(VLOOKUP($G291,Listas!$A$2:$C$9,2,FALSE),"Sim")="Sim",IF($J291="","Pedido obrigatório","OK"),"OK"))</f>
        <v/>
      </c>
      <c r="T291" s="16">
        <f>IF($A291="","",IF($G291="RECEBIMENTO",IF($K291="","OK","Revisar evento anterior"),IF($K291="","Evento anterior ausente",IF(COUNTIF($A$2:$A$501,$K291)=0,"Evento anterior inexistente",IF(COUNTIF($A$2:$A$501,$K291)&gt;1,"Evento anterior ambíguo",IF($K291=$A291,"Autorreferência",IF(COUNTIFS($A$2:$A$501,$K291,$M$2:$M$501,$M291)=0,"Anterior de outro identificador",IF(INDEX($N$2:$N$501,MATCH($K291,$A$2:$A$501,0))&gt;=$N291,"Ordem cronológica inválida",IF(INDEX($A$2:$A$501,MATCH($K291,$A$2:$A$501,0))=LOOKUP(2,1/(($M$2:$M$501=$M291)*($N$2:$N$501&lt;$N291)),$A$2:$A$501),"OK","Salto na cadeia")))))))))</f>
        <v/>
      </c>
      <c r="U291" s="16">
        <f>IF($A291="","",IF(OR($M291="",$N291=""),"Não",IF(COUNTIFS($M$2:$M$501,$M291,$N$2:$N$501,"&gt;"&amp;$N291)=0,IF(COUNTIFS($M$2:$M$501,$M291,$N$2:$N$501,$N291)=1,"Sim","Conflito"),"Não")))</f>
        <v/>
      </c>
      <c r="V291" s="16">
        <f>IF($A291="","",IF(OR($M291="",$N291=""),"",IF(COUNTIFS($M$2:$M$501,$M291,$G$2:$G$501,"RETORNO RECEBIDO",$N$2:$N$501,"&lt;="&amp;$N291)&gt;0,"Retorno","Fluxo normal")))</f>
        <v/>
      </c>
      <c r="W291" s="16">
        <f>IF($A291="","",IF($O291&lt;&gt;"OK",$O291,IF($Q291&lt;&gt;"OK",$Q291,IF($P291&lt;&gt;"OK",$P291,IF($R291&lt;&gt;"OK",$R291,IF($S291&lt;&gt;"OK",$S291,IF($T291&lt;&gt;"OK",$T291,IF($U291="Conflito","Conflito de ordem","OK"))))))))</f>
        <v/>
      </c>
      <c r="X291" s="16">
        <f>IF($A291="","",IF($W291="OK","OK","Pendente"))</f>
        <v/>
      </c>
    </row>
    <row r="292">
      <c r="A292" s="14" t="n"/>
      <c r="B292" s="31" t="n"/>
      <c r="C292" s="14" t="n"/>
      <c r="D292" s="14" t="n"/>
      <c r="E292" s="14" t="n"/>
      <c r="F292" s="14" t="n"/>
      <c r="G292" s="14" t="n"/>
      <c r="H292" s="14" t="n"/>
      <c r="I292" s="14" t="n"/>
      <c r="J292" s="14" t="n"/>
      <c r="K292" s="14" t="n"/>
      <c r="L292" s="15" t="n"/>
      <c r="M292" s="16">
        <f>IF(COUNTA($D292:$F292)=0,"",IF(OR($D292="",$E292="",$F292=""),"",$D292&amp;"|"&amp;$E292&amp;"|"&amp;$F292))</f>
        <v/>
      </c>
      <c r="N292" s="32">
        <f>IF(OR($B292="",$C292=""),"",$B292+$C292/100000)</f>
        <v/>
      </c>
      <c r="O292" s="16">
        <f>IF(COUNTA($A292:$L292)=0,"",IF(OR($A292="",$B292="",$C292="",$D292="",$E292="",$F292="",$G292="",$H292="",$I292=""),"Campos obrigatórios ausentes","OK"))</f>
        <v/>
      </c>
      <c r="P292" s="16">
        <f>IF($A292="","",IF($M292="","Identificação incompleta",IF(COUNTIF('Itens rastreáveis'!$E$2:$E$201,$M292)=0,"Identificador não cadastrado",IF(COUNTIF('Itens rastreáveis'!$E$2:$E$201,$M292)&gt;1,"Identificador duplicado no cadastro","OK"))))</f>
        <v/>
      </c>
      <c r="Q292" s="16">
        <f>IF($A292="","",IF(COUNTIF($A$2:$A$501,$A292)=1,"OK","ID do evento duplicado"))</f>
        <v/>
      </c>
      <c r="R292" s="16">
        <f>IF($A292="","",IF(OR($M292="",$N292=""),"Não verificável",IF($G292="RECEBIMENTO",IF(COUNTIFS($M$2:$M$501,$M292,$G$2:$G$501,"RECEBIMENTO")&gt;1,"Recebimento duplicado",IF($K292="","OK","Recebimento com evento anterior")),IF(COUNTIFS($M$2:$M$501,$M292,$G$2:$G$501,"RECEBIMENTO",$N$2:$N$501,"&lt;"&amp;$N292)&gt;0,"OK","Entrada anterior não localizada"))))</f>
        <v/>
      </c>
      <c r="S292" s="16">
        <f>IF($A292="","",IF(IFERROR(VLOOKUP($G292,Listas!$A$2:$C$9,2,FALSE),"Sim")="Sim",IF($J292="","Pedido obrigatório","OK"),"OK"))</f>
        <v/>
      </c>
      <c r="T292" s="16">
        <f>IF($A292="","",IF($G292="RECEBIMENTO",IF($K292="","OK","Revisar evento anterior"),IF($K292="","Evento anterior ausente",IF(COUNTIF($A$2:$A$501,$K292)=0,"Evento anterior inexistente",IF(COUNTIF($A$2:$A$501,$K292)&gt;1,"Evento anterior ambíguo",IF($K292=$A292,"Autorreferência",IF(COUNTIFS($A$2:$A$501,$K292,$M$2:$M$501,$M292)=0,"Anterior de outro identificador",IF(INDEX($N$2:$N$501,MATCH($K292,$A$2:$A$501,0))&gt;=$N292,"Ordem cronológica inválida",IF(INDEX($A$2:$A$501,MATCH($K292,$A$2:$A$501,0))=LOOKUP(2,1/(($M$2:$M$501=$M292)*($N$2:$N$501&lt;$N292)),$A$2:$A$501),"OK","Salto na cadeia")))))))))</f>
        <v/>
      </c>
      <c r="U292" s="16">
        <f>IF($A292="","",IF(OR($M292="",$N292=""),"Não",IF(COUNTIFS($M$2:$M$501,$M292,$N$2:$N$501,"&gt;"&amp;$N292)=0,IF(COUNTIFS($M$2:$M$501,$M292,$N$2:$N$501,$N292)=1,"Sim","Conflito"),"Não")))</f>
        <v/>
      </c>
      <c r="V292" s="16">
        <f>IF($A292="","",IF(OR($M292="",$N292=""),"",IF(COUNTIFS($M$2:$M$501,$M292,$G$2:$G$501,"RETORNO RECEBIDO",$N$2:$N$501,"&lt;="&amp;$N292)&gt;0,"Retorno","Fluxo normal")))</f>
        <v/>
      </c>
      <c r="W292" s="16">
        <f>IF($A292="","",IF($O292&lt;&gt;"OK",$O292,IF($Q292&lt;&gt;"OK",$Q292,IF($P292&lt;&gt;"OK",$P292,IF($R292&lt;&gt;"OK",$R292,IF($S292&lt;&gt;"OK",$S292,IF($T292&lt;&gt;"OK",$T292,IF($U292="Conflito","Conflito de ordem","OK"))))))))</f>
        <v/>
      </c>
      <c r="X292" s="16">
        <f>IF($A292="","",IF($W292="OK","OK","Pendente"))</f>
        <v/>
      </c>
    </row>
    <row r="293">
      <c r="A293" s="14" t="n"/>
      <c r="B293" s="31" t="n"/>
      <c r="C293" s="14" t="n"/>
      <c r="D293" s="14" t="n"/>
      <c r="E293" s="14" t="n"/>
      <c r="F293" s="14" t="n"/>
      <c r="G293" s="14" t="n"/>
      <c r="H293" s="14" t="n"/>
      <c r="I293" s="14" t="n"/>
      <c r="J293" s="14" t="n"/>
      <c r="K293" s="14" t="n"/>
      <c r="L293" s="15" t="n"/>
      <c r="M293" s="16">
        <f>IF(COUNTA($D293:$F293)=0,"",IF(OR($D293="",$E293="",$F293=""),"",$D293&amp;"|"&amp;$E293&amp;"|"&amp;$F293))</f>
        <v/>
      </c>
      <c r="N293" s="32">
        <f>IF(OR($B293="",$C293=""),"",$B293+$C293/100000)</f>
        <v/>
      </c>
      <c r="O293" s="16">
        <f>IF(COUNTA($A293:$L293)=0,"",IF(OR($A293="",$B293="",$C293="",$D293="",$E293="",$F293="",$G293="",$H293="",$I293=""),"Campos obrigatórios ausentes","OK"))</f>
        <v/>
      </c>
      <c r="P293" s="16">
        <f>IF($A293="","",IF($M293="","Identificação incompleta",IF(COUNTIF('Itens rastreáveis'!$E$2:$E$201,$M293)=0,"Identificador não cadastrado",IF(COUNTIF('Itens rastreáveis'!$E$2:$E$201,$M293)&gt;1,"Identificador duplicado no cadastro","OK"))))</f>
        <v/>
      </c>
      <c r="Q293" s="16">
        <f>IF($A293="","",IF(COUNTIF($A$2:$A$501,$A293)=1,"OK","ID do evento duplicado"))</f>
        <v/>
      </c>
      <c r="R293" s="16">
        <f>IF($A293="","",IF(OR($M293="",$N293=""),"Não verificável",IF($G293="RECEBIMENTO",IF(COUNTIFS($M$2:$M$501,$M293,$G$2:$G$501,"RECEBIMENTO")&gt;1,"Recebimento duplicado",IF($K293="","OK","Recebimento com evento anterior")),IF(COUNTIFS($M$2:$M$501,$M293,$G$2:$G$501,"RECEBIMENTO",$N$2:$N$501,"&lt;"&amp;$N293)&gt;0,"OK","Entrada anterior não localizada"))))</f>
        <v/>
      </c>
      <c r="S293" s="16">
        <f>IF($A293="","",IF(IFERROR(VLOOKUP($G293,Listas!$A$2:$C$9,2,FALSE),"Sim")="Sim",IF($J293="","Pedido obrigatório","OK"),"OK"))</f>
        <v/>
      </c>
      <c r="T293" s="16">
        <f>IF($A293="","",IF($G293="RECEBIMENTO",IF($K293="","OK","Revisar evento anterior"),IF($K293="","Evento anterior ausente",IF(COUNTIF($A$2:$A$501,$K293)=0,"Evento anterior inexistente",IF(COUNTIF($A$2:$A$501,$K293)&gt;1,"Evento anterior ambíguo",IF($K293=$A293,"Autorreferência",IF(COUNTIFS($A$2:$A$501,$K293,$M$2:$M$501,$M293)=0,"Anterior de outro identificador",IF(INDEX($N$2:$N$501,MATCH($K293,$A$2:$A$501,0))&gt;=$N293,"Ordem cronológica inválida",IF(INDEX($A$2:$A$501,MATCH($K293,$A$2:$A$501,0))=LOOKUP(2,1/(($M$2:$M$501=$M293)*($N$2:$N$501&lt;$N293)),$A$2:$A$501),"OK","Salto na cadeia")))))))))</f>
        <v/>
      </c>
      <c r="U293" s="16">
        <f>IF($A293="","",IF(OR($M293="",$N293=""),"Não",IF(COUNTIFS($M$2:$M$501,$M293,$N$2:$N$501,"&gt;"&amp;$N293)=0,IF(COUNTIFS($M$2:$M$501,$M293,$N$2:$N$501,$N293)=1,"Sim","Conflito"),"Não")))</f>
        <v/>
      </c>
      <c r="V293" s="16">
        <f>IF($A293="","",IF(OR($M293="",$N293=""),"",IF(COUNTIFS($M$2:$M$501,$M293,$G$2:$G$501,"RETORNO RECEBIDO",$N$2:$N$501,"&lt;="&amp;$N293)&gt;0,"Retorno","Fluxo normal")))</f>
        <v/>
      </c>
      <c r="W293" s="16">
        <f>IF($A293="","",IF($O293&lt;&gt;"OK",$O293,IF($Q293&lt;&gt;"OK",$Q293,IF($P293&lt;&gt;"OK",$P293,IF($R293&lt;&gt;"OK",$R293,IF($S293&lt;&gt;"OK",$S293,IF($T293&lt;&gt;"OK",$T293,IF($U293="Conflito","Conflito de ordem","OK"))))))))</f>
        <v/>
      </c>
      <c r="X293" s="16">
        <f>IF($A293="","",IF($W293="OK","OK","Pendente"))</f>
        <v/>
      </c>
    </row>
    <row r="294">
      <c r="A294" s="14" t="n"/>
      <c r="B294" s="31" t="n"/>
      <c r="C294" s="14" t="n"/>
      <c r="D294" s="14" t="n"/>
      <c r="E294" s="14" t="n"/>
      <c r="F294" s="14" t="n"/>
      <c r="G294" s="14" t="n"/>
      <c r="H294" s="14" t="n"/>
      <c r="I294" s="14" t="n"/>
      <c r="J294" s="14" t="n"/>
      <c r="K294" s="14" t="n"/>
      <c r="L294" s="15" t="n"/>
      <c r="M294" s="16">
        <f>IF(COUNTA($D294:$F294)=0,"",IF(OR($D294="",$E294="",$F294=""),"",$D294&amp;"|"&amp;$E294&amp;"|"&amp;$F294))</f>
        <v/>
      </c>
      <c r="N294" s="32">
        <f>IF(OR($B294="",$C294=""),"",$B294+$C294/100000)</f>
        <v/>
      </c>
      <c r="O294" s="16">
        <f>IF(COUNTA($A294:$L294)=0,"",IF(OR($A294="",$B294="",$C294="",$D294="",$E294="",$F294="",$G294="",$H294="",$I294=""),"Campos obrigatórios ausentes","OK"))</f>
        <v/>
      </c>
      <c r="P294" s="16">
        <f>IF($A294="","",IF($M294="","Identificação incompleta",IF(COUNTIF('Itens rastreáveis'!$E$2:$E$201,$M294)=0,"Identificador não cadastrado",IF(COUNTIF('Itens rastreáveis'!$E$2:$E$201,$M294)&gt;1,"Identificador duplicado no cadastro","OK"))))</f>
        <v/>
      </c>
      <c r="Q294" s="16">
        <f>IF($A294="","",IF(COUNTIF($A$2:$A$501,$A294)=1,"OK","ID do evento duplicado"))</f>
        <v/>
      </c>
      <c r="R294" s="16">
        <f>IF($A294="","",IF(OR($M294="",$N294=""),"Não verificável",IF($G294="RECEBIMENTO",IF(COUNTIFS($M$2:$M$501,$M294,$G$2:$G$501,"RECEBIMENTO")&gt;1,"Recebimento duplicado",IF($K294="","OK","Recebimento com evento anterior")),IF(COUNTIFS($M$2:$M$501,$M294,$G$2:$G$501,"RECEBIMENTO",$N$2:$N$501,"&lt;"&amp;$N294)&gt;0,"OK","Entrada anterior não localizada"))))</f>
        <v/>
      </c>
      <c r="S294" s="16">
        <f>IF($A294="","",IF(IFERROR(VLOOKUP($G294,Listas!$A$2:$C$9,2,FALSE),"Sim")="Sim",IF($J294="","Pedido obrigatório","OK"),"OK"))</f>
        <v/>
      </c>
      <c r="T294" s="16">
        <f>IF($A294="","",IF($G294="RECEBIMENTO",IF($K294="","OK","Revisar evento anterior"),IF($K294="","Evento anterior ausente",IF(COUNTIF($A$2:$A$501,$K294)=0,"Evento anterior inexistente",IF(COUNTIF($A$2:$A$501,$K294)&gt;1,"Evento anterior ambíguo",IF($K294=$A294,"Autorreferência",IF(COUNTIFS($A$2:$A$501,$K294,$M$2:$M$501,$M294)=0,"Anterior de outro identificador",IF(INDEX($N$2:$N$501,MATCH($K294,$A$2:$A$501,0))&gt;=$N294,"Ordem cronológica inválida",IF(INDEX($A$2:$A$501,MATCH($K294,$A$2:$A$501,0))=LOOKUP(2,1/(($M$2:$M$501=$M294)*($N$2:$N$501&lt;$N294)),$A$2:$A$501),"OK","Salto na cadeia")))))))))</f>
        <v/>
      </c>
      <c r="U294" s="16">
        <f>IF($A294="","",IF(OR($M294="",$N294=""),"Não",IF(COUNTIFS($M$2:$M$501,$M294,$N$2:$N$501,"&gt;"&amp;$N294)=0,IF(COUNTIFS($M$2:$M$501,$M294,$N$2:$N$501,$N294)=1,"Sim","Conflito"),"Não")))</f>
        <v/>
      </c>
      <c r="V294" s="16">
        <f>IF($A294="","",IF(OR($M294="",$N294=""),"",IF(COUNTIFS($M$2:$M$501,$M294,$G$2:$G$501,"RETORNO RECEBIDO",$N$2:$N$501,"&lt;="&amp;$N294)&gt;0,"Retorno","Fluxo normal")))</f>
        <v/>
      </c>
      <c r="W294" s="16">
        <f>IF($A294="","",IF($O294&lt;&gt;"OK",$O294,IF($Q294&lt;&gt;"OK",$Q294,IF($P294&lt;&gt;"OK",$P294,IF($R294&lt;&gt;"OK",$R294,IF($S294&lt;&gt;"OK",$S294,IF($T294&lt;&gt;"OK",$T294,IF($U294="Conflito","Conflito de ordem","OK"))))))))</f>
        <v/>
      </c>
      <c r="X294" s="16">
        <f>IF($A294="","",IF($W294="OK","OK","Pendente"))</f>
        <v/>
      </c>
    </row>
    <row r="295">
      <c r="A295" s="14" t="n"/>
      <c r="B295" s="31" t="n"/>
      <c r="C295" s="14" t="n"/>
      <c r="D295" s="14" t="n"/>
      <c r="E295" s="14" t="n"/>
      <c r="F295" s="14" t="n"/>
      <c r="G295" s="14" t="n"/>
      <c r="H295" s="14" t="n"/>
      <c r="I295" s="14" t="n"/>
      <c r="J295" s="14" t="n"/>
      <c r="K295" s="14" t="n"/>
      <c r="L295" s="15" t="n"/>
      <c r="M295" s="16">
        <f>IF(COUNTA($D295:$F295)=0,"",IF(OR($D295="",$E295="",$F295=""),"",$D295&amp;"|"&amp;$E295&amp;"|"&amp;$F295))</f>
        <v/>
      </c>
      <c r="N295" s="32">
        <f>IF(OR($B295="",$C295=""),"",$B295+$C295/100000)</f>
        <v/>
      </c>
      <c r="O295" s="16">
        <f>IF(COUNTA($A295:$L295)=0,"",IF(OR($A295="",$B295="",$C295="",$D295="",$E295="",$F295="",$G295="",$H295="",$I295=""),"Campos obrigatórios ausentes","OK"))</f>
        <v/>
      </c>
      <c r="P295" s="16">
        <f>IF($A295="","",IF($M295="","Identificação incompleta",IF(COUNTIF('Itens rastreáveis'!$E$2:$E$201,$M295)=0,"Identificador não cadastrado",IF(COUNTIF('Itens rastreáveis'!$E$2:$E$201,$M295)&gt;1,"Identificador duplicado no cadastro","OK"))))</f>
        <v/>
      </c>
      <c r="Q295" s="16">
        <f>IF($A295="","",IF(COUNTIF($A$2:$A$501,$A295)=1,"OK","ID do evento duplicado"))</f>
        <v/>
      </c>
      <c r="R295" s="16">
        <f>IF($A295="","",IF(OR($M295="",$N295=""),"Não verificável",IF($G295="RECEBIMENTO",IF(COUNTIFS($M$2:$M$501,$M295,$G$2:$G$501,"RECEBIMENTO")&gt;1,"Recebimento duplicado",IF($K295="","OK","Recebimento com evento anterior")),IF(COUNTIFS($M$2:$M$501,$M295,$G$2:$G$501,"RECEBIMENTO",$N$2:$N$501,"&lt;"&amp;$N295)&gt;0,"OK","Entrada anterior não localizada"))))</f>
        <v/>
      </c>
      <c r="S295" s="16">
        <f>IF($A295="","",IF(IFERROR(VLOOKUP($G295,Listas!$A$2:$C$9,2,FALSE),"Sim")="Sim",IF($J295="","Pedido obrigatório","OK"),"OK"))</f>
        <v/>
      </c>
      <c r="T295" s="16">
        <f>IF($A295="","",IF($G295="RECEBIMENTO",IF($K295="","OK","Revisar evento anterior"),IF($K295="","Evento anterior ausente",IF(COUNTIF($A$2:$A$501,$K295)=0,"Evento anterior inexistente",IF(COUNTIF($A$2:$A$501,$K295)&gt;1,"Evento anterior ambíguo",IF($K295=$A295,"Autorreferência",IF(COUNTIFS($A$2:$A$501,$K295,$M$2:$M$501,$M295)=0,"Anterior de outro identificador",IF(INDEX($N$2:$N$501,MATCH($K295,$A$2:$A$501,0))&gt;=$N295,"Ordem cronológica inválida",IF(INDEX($A$2:$A$501,MATCH($K295,$A$2:$A$501,0))=LOOKUP(2,1/(($M$2:$M$501=$M295)*($N$2:$N$501&lt;$N295)),$A$2:$A$501),"OK","Salto na cadeia")))))))))</f>
        <v/>
      </c>
      <c r="U295" s="16">
        <f>IF($A295="","",IF(OR($M295="",$N295=""),"Não",IF(COUNTIFS($M$2:$M$501,$M295,$N$2:$N$501,"&gt;"&amp;$N295)=0,IF(COUNTIFS($M$2:$M$501,$M295,$N$2:$N$501,$N295)=1,"Sim","Conflito"),"Não")))</f>
        <v/>
      </c>
      <c r="V295" s="16">
        <f>IF($A295="","",IF(OR($M295="",$N295=""),"",IF(COUNTIFS($M$2:$M$501,$M295,$G$2:$G$501,"RETORNO RECEBIDO",$N$2:$N$501,"&lt;="&amp;$N295)&gt;0,"Retorno","Fluxo normal")))</f>
        <v/>
      </c>
      <c r="W295" s="16">
        <f>IF($A295="","",IF($O295&lt;&gt;"OK",$O295,IF($Q295&lt;&gt;"OK",$Q295,IF($P295&lt;&gt;"OK",$P295,IF($R295&lt;&gt;"OK",$R295,IF($S295&lt;&gt;"OK",$S295,IF($T295&lt;&gt;"OK",$T295,IF($U295="Conflito","Conflito de ordem","OK"))))))))</f>
        <v/>
      </c>
      <c r="X295" s="16">
        <f>IF($A295="","",IF($W295="OK","OK","Pendente"))</f>
        <v/>
      </c>
    </row>
    <row r="296">
      <c r="A296" s="14" t="n"/>
      <c r="B296" s="31" t="n"/>
      <c r="C296" s="14" t="n"/>
      <c r="D296" s="14" t="n"/>
      <c r="E296" s="14" t="n"/>
      <c r="F296" s="14" t="n"/>
      <c r="G296" s="14" t="n"/>
      <c r="H296" s="14" t="n"/>
      <c r="I296" s="14" t="n"/>
      <c r="J296" s="14" t="n"/>
      <c r="K296" s="14" t="n"/>
      <c r="L296" s="15" t="n"/>
      <c r="M296" s="16">
        <f>IF(COUNTA($D296:$F296)=0,"",IF(OR($D296="",$E296="",$F296=""),"",$D296&amp;"|"&amp;$E296&amp;"|"&amp;$F296))</f>
        <v/>
      </c>
      <c r="N296" s="32">
        <f>IF(OR($B296="",$C296=""),"",$B296+$C296/100000)</f>
        <v/>
      </c>
      <c r="O296" s="16">
        <f>IF(COUNTA($A296:$L296)=0,"",IF(OR($A296="",$B296="",$C296="",$D296="",$E296="",$F296="",$G296="",$H296="",$I296=""),"Campos obrigatórios ausentes","OK"))</f>
        <v/>
      </c>
      <c r="P296" s="16">
        <f>IF($A296="","",IF($M296="","Identificação incompleta",IF(COUNTIF('Itens rastreáveis'!$E$2:$E$201,$M296)=0,"Identificador não cadastrado",IF(COUNTIF('Itens rastreáveis'!$E$2:$E$201,$M296)&gt;1,"Identificador duplicado no cadastro","OK"))))</f>
        <v/>
      </c>
      <c r="Q296" s="16">
        <f>IF($A296="","",IF(COUNTIF($A$2:$A$501,$A296)=1,"OK","ID do evento duplicado"))</f>
        <v/>
      </c>
      <c r="R296" s="16">
        <f>IF($A296="","",IF(OR($M296="",$N296=""),"Não verificável",IF($G296="RECEBIMENTO",IF(COUNTIFS($M$2:$M$501,$M296,$G$2:$G$501,"RECEBIMENTO")&gt;1,"Recebimento duplicado",IF($K296="","OK","Recebimento com evento anterior")),IF(COUNTIFS($M$2:$M$501,$M296,$G$2:$G$501,"RECEBIMENTO",$N$2:$N$501,"&lt;"&amp;$N296)&gt;0,"OK","Entrada anterior não localizada"))))</f>
        <v/>
      </c>
      <c r="S296" s="16">
        <f>IF($A296="","",IF(IFERROR(VLOOKUP($G296,Listas!$A$2:$C$9,2,FALSE),"Sim")="Sim",IF($J296="","Pedido obrigatório","OK"),"OK"))</f>
        <v/>
      </c>
      <c r="T296" s="16">
        <f>IF($A296="","",IF($G296="RECEBIMENTO",IF($K296="","OK","Revisar evento anterior"),IF($K296="","Evento anterior ausente",IF(COUNTIF($A$2:$A$501,$K296)=0,"Evento anterior inexistente",IF(COUNTIF($A$2:$A$501,$K296)&gt;1,"Evento anterior ambíguo",IF($K296=$A296,"Autorreferência",IF(COUNTIFS($A$2:$A$501,$K296,$M$2:$M$501,$M296)=0,"Anterior de outro identificador",IF(INDEX($N$2:$N$501,MATCH($K296,$A$2:$A$501,0))&gt;=$N296,"Ordem cronológica inválida",IF(INDEX($A$2:$A$501,MATCH($K296,$A$2:$A$501,0))=LOOKUP(2,1/(($M$2:$M$501=$M296)*($N$2:$N$501&lt;$N296)),$A$2:$A$501),"OK","Salto na cadeia")))))))))</f>
        <v/>
      </c>
      <c r="U296" s="16">
        <f>IF($A296="","",IF(OR($M296="",$N296=""),"Não",IF(COUNTIFS($M$2:$M$501,$M296,$N$2:$N$501,"&gt;"&amp;$N296)=0,IF(COUNTIFS($M$2:$M$501,$M296,$N$2:$N$501,$N296)=1,"Sim","Conflito"),"Não")))</f>
        <v/>
      </c>
      <c r="V296" s="16">
        <f>IF($A296="","",IF(OR($M296="",$N296=""),"",IF(COUNTIFS($M$2:$M$501,$M296,$G$2:$G$501,"RETORNO RECEBIDO",$N$2:$N$501,"&lt;="&amp;$N296)&gt;0,"Retorno","Fluxo normal")))</f>
        <v/>
      </c>
      <c r="W296" s="16">
        <f>IF($A296="","",IF($O296&lt;&gt;"OK",$O296,IF($Q296&lt;&gt;"OK",$Q296,IF($P296&lt;&gt;"OK",$P296,IF($R296&lt;&gt;"OK",$R296,IF($S296&lt;&gt;"OK",$S296,IF($T296&lt;&gt;"OK",$T296,IF($U296="Conflito","Conflito de ordem","OK"))))))))</f>
        <v/>
      </c>
      <c r="X296" s="16">
        <f>IF($A296="","",IF($W296="OK","OK","Pendente"))</f>
        <v/>
      </c>
    </row>
    <row r="297">
      <c r="A297" s="14" t="n"/>
      <c r="B297" s="31" t="n"/>
      <c r="C297" s="14" t="n"/>
      <c r="D297" s="14" t="n"/>
      <c r="E297" s="14" t="n"/>
      <c r="F297" s="14" t="n"/>
      <c r="G297" s="14" t="n"/>
      <c r="H297" s="14" t="n"/>
      <c r="I297" s="14" t="n"/>
      <c r="J297" s="14" t="n"/>
      <c r="K297" s="14" t="n"/>
      <c r="L297" s="15" t="n"/>
      <c r="M297" s="16">
        <f>IF(COUNTA($D297:$F297)=0,"",IF(OR($D297="",$E297="",$F297=""),"",$D297&amp;"|"&amp;$E297&amp;"|"&amp;$F297))</f>
        <v/>
      </c>
      <c r="N297" s="32">
        <f>IF(OR($B297="",$C297=""),"",$B297+$C297/100000)</f>
        <v/>
      </c>
      <c r="O297" s="16">
        <f>IF(COUNTA($A297:$L297)=0,"",IF(OR($A297="",$B297="",$C297="",$D297="",$E297="",$F297="",$G297="",$H297="",$I297=""),"Campos obrigatórios ausentes","OK"))</f>
        <v/>
      </c>
      <c r="P297" s="16">
        <f>IF($A297="","",IF($M297="","Identificação incompleta",IF(COUNTIF('Itens rastreáveis'!$E$2:$E$201,$M297)=0,"Identificador não cadastrado",IF(COUNTIF('Itens rastreáveis'!$E$2:$E$201,$M297)&gt;1,"Identificador duplicado no cadastro","OK"))))</f>
        <v/>
      </c>
      <c r="Q297" s="16">
        <f>IF($A297="","",IF(COUNTIF($A$2:$A$501,$A297)=1,"OK","ID do evento duplicado"))</f>
        <v/>
      </c>
      <c r="R297" s="16">
        <f>IF($A297="","",IF(OR($M297="",$N297=""),"Não verificável",IF($G297="RECEBIMENTO",IF(COUNTIFS($M$2:$M$501,$M297,$G$2:$G$501,"RECEBIMENTO")&gt;1,"Recebimento duplicado",IF($K297="","OK","Recebimento com evento anterior")),IF(COUNTIFS($M$2:$M$501,$M297,$G$2:$G$501,"RECEBIMENTO",$N$2:$N$501,"&lt;"&amp;$N297)&gt;0,"OK","Entrada anterior não localizada"))))</f>
        <v/>
      </c>
      <c r="S297" s="16">
        <f>IF($A297="","",IF(IFERROR(VLOOKUP($G297,Listas!$A$2:$C$9,2,FALSE),"Sim")="Sim",IF($J297="","Pedido obrigatório","OK"),"OK"))</f>
        <v/>
      </c>
      <c r="T297" s="16">
        <f>IF($A297="","",IF($G297="RECEBIMENTO",IF($K297="","OK","Revisar evento anterior"),IF($K297="","Evento anterior ausente",IF(COUNTIF($A$2:$A$501,$K297)=0,"Evento anterior inexistente",IF(COUNTIF($A$2:$A$501,$K297)&gt;1,"Evento anterior ambíguo",IF($K297=$A297,"Autorreferência",IF(COUNTIFS($A$2:$A$501,$K297,$M$2:$M$501,$M297)=0,"Anterior de outro identificador",IF(INDEX($N$2:$N$501,MATCH($K297,$A$2:$A$501,0))&gt;=$N297,"Ordem cronológica inválida",IF(INDEX($A$2:$A$501,MATCH($K297,$A$2:$A$501,0))=LOOKUP(2,1/(($M$2:$M$501=$M297)*($N$2:$N$501&lt;$N297)),$A$2:$A$501),"OK","Salto na cadeia")))))))))</f>
        <v/>
      </c>
      <c r="U297" s="16">
        <f>IF($A297="","",IF(OR($M297="",$N297=""),"Não",IF(COUNTIFS($M$2:$M$501,$M297,$N$2:$N$501,"&gt;"&amp;$N297)=0,IF(COUNTIFS($M$2:$M$501,$M297,$N$2:$N$501,$N297)=1,"Sim","Conflito"),"Não")))</f>
        <v/>
      </c>
      <c r="V297" s="16">
        <f>IF($A297="","",IF(OR($M297="",$N297=""),"",IF(COUNTIFS($M$2:$M$501,$M297,$G$2:$G$501,"RETORNO RECEBIDO",$N$2:$N$501,"&lt;="&amp;$N297)&gt;0,"Retorno","Fluxo normal")))</f>
        <v/>
      </c>
      <c r="W297" s="16">
        <f>IF($A297="","",IF($O297&lt;&gt;"OK",$O297,IF($Q297&lt;&gt;"OK",$Q297,IF($P297&lt;&gt;"OK",$P297,IF($R297&lt;&gt;"OK",$R297,IF($S297&lt;&gt;"OK",$S297,IF($T297&lt;&gt;"OK",$T297,IF($U297="Conflito","Conflito de ordem","OK"))))))))</f>
        <v/>
      </c>
      <c r="X297" s="16">
        <f>IF($A297="","",IF($W297="OK","OK","Pendente"))</f>
        <v/>
      </c>
    </row>
    <row r="298">
      <c r="A298" s="14" t="n"/>
      <c r="B298" s="31" t="n"/>
      <c r="C298" s="14" t="n"/>
      <c r="D298" s="14" t="n"/>
      <c r="E298" s="14" t="n"/>
      <c r="F298" s="14" t="n"/>
      <c r="G298" s="14" t="n"/>
      <c r="H298" s="14" t="n"/>
      <c r="I298" s="14" t="n"/>
      <c r="J298" s="14" t="n"/>
      <c r="K298" s="14" t="n"/>
      <c r="L298" s="15" t="n"/>
      <c r="M298" s="16">
        <f>IF(COUNTA($D298:$F298)=0,"",IF(OR($D298="",$E298="",$F298=""),"",$D298&amp;"|"&amp;$E298&amp;"|"&amp;$F298))</f>
        <v/>
      </c>
      <c r="N298" s="32">
        <f>IF(OR($B298="",$C298=""),"",$B298+$C298/100000)</f>
        <v/>
      </c>
      <c r="O298" s="16">
        <f>IF(COUNTA($A298:$L298)=0,"",IF(OR($A298="",$B298="",$C298="",$D298="",$E298="",$F298="",$G298="",$H298="",$I298=""),"Campos obrigatórios ausentes","OK"))</f>
        <v/>
      </c>
      <c r="P298" s="16">
        <f>IF($A298="","",IF($M298="","Identificação incompleta",IF(COUNTIF('Itens rastreáveis'!$E$2:$E$201,$M298)=0,"Identificador não cadastrado",IF(COUNTIF('Itens rastreáveis'!$E$2:$E$201,$M298)&gt;1,"Identificador duplicado no cadastro","OK"))))</f>
        <v/>
      </c>
      <c r="Q298" s="16">
        <f>IF($A298="","",IF(COUNTIF($A$2:$A$501,$A298)=1,"OK","ID do evento duplicado"))</f>
        <v/>
      </c>
      <c r="R298" s="16">
        <f>IF($A298="","",IF(OR($M298="",$N298=""),"Não verificável",IF($G298="RECEBIMENTO",IF(COUNTIFS($M$2:$M$501,$M298,$G$2:$G$501,"RECEBIMENTO")&gt;1,"Recebimento duplicado",IF($K298="","OK","Recebimento com evento anterior")),IF(COUNTIFS($M$2:$M$501,$M298,$G$2:$G$501,"RECEBIMENTO",$N$2:$N$501,"&lt;"&amp;$N298)&gt;0,"OK","Entrada anterior não localizada"))))</f>
        <v/>
      </c>
      <c r="S298" s="16">
        <f>IF($A298="","",IF(IFERROR(VLOOKUP($G298,Listas!$A$2:$C$9,2,FALSE),"Sim")="Sim",IF($J298="","Pedido obrigatório","OK"),"OK"))</f>
        <v/>
      </c>
      <c r="T298" s="16">
        <f>IF($A298="","",IF($G298="RECEBIMENTO",IF($K298="","OK","Revisar evento anterior"),IF($K298="","Evento anterior ausente",IF(COUNTIF($A$2:$A$501,$K298)=0,"Evento anterior inexistente",IF(COUNTIF($A$2:$A$501,$K298)&gt;1,"Evento anterior ambíguo",IF($K298=$A298,"Autorreferência",IF(COUNTIFS($A$2:$A$501,$K298,$M$2:$M$501,$M298)=0,"Anterior de outro identificador",IF(INDEX($N$2:$N$501,MATCH($K298,$A$2:$A$501,0))&gt;=$N298,"Ordem cronológica inválida",IF(INDEX($A$2:$A$501,MATCH($K298,$A$2:$A$501,0))=LOOKUP(2,1/(($M$2:$M$501=$M298)*($N$2:$N$501&lt;$N298)),$A$2:$A$501),"OK","Salto na cadeia")))))))))</f>
        <v/>
      </c>
      <c r="U298" s="16">
        <f>IF($A298="","",IF(OR($M298="",$N298=""),"Não",IF(COUNTIFS($M$2:$M$501,$M298,$N$2:$N$501,"&gt;"&amp;$N298)=0,IF(COUNTIFS($M$2:$M$501,$M298,$N$2:$N$501,$N298)=1,"Sim","Conflito"),"Não")))</f>
        <v/>
      </c>
      <c r="V298" s="16">
        <f>IF($A298="","",IF(OR($M298="",$N298=""),"",IF(COUNTIFS($M$2:$M$501,$M298,$G$2:$G$501,"RETORNO RECEBIDO",$N$2:$N$501,"&lt;="&amp;$N298)&gt;0,"Retorno","Fluxo normal")))</f>
        <v/>
      </c>
      <c r="W298" s="16">
        <f>IF($A298="","",IF($O298&lt;&gt;"OK",$O298,IF($Q298&lt;&gt;"OK",$Q298,IF($P298&lt;&gt;"OK",$P298,IF($R298&lt;&gt;"OK",$R298,IF($S298&lt;&gt;"OK",$S298,IF($T298&lt;&gt;"OK",$T298,IF($U298="Conflito","Conflito de ordem","OK"))))))))</f>
        <v/>
      </c>
      <c r="X298" s="16">
        <f>IF($A298="","",IF($W298="OK","OK","Pendente"))</f>
        <v/>
      </c>
    </row>
    <row r="299">
      <c r="A299" s="14" t="n"/>
      <c r="B299" s="31" t="n"/>
      <c r="C299" s="14" t="n"/>
      <c r="D299" s="14" t="n"/>
      <c r="E299" s="14" t="n"/>
      <c r="F299" s="14" t="n"/>
      <c r="G299" s="14" t="n"/>
      <c r="H299" s="14" t="n"/>
      <c r="I299" s="14" t="n"/>
      <c r="J299" s="14" t="n"/>
      <c r="K299" s="14" t="n"/>
      <c r="L299" s="15" t="n"/>
      <c r="M299" s="16">
        <f>IF(COUNTA($D299:$F299)=0,"",IF(OR($D299="",$E299="",$F299=""),"",$D299&amp;"|"&amp;$E299&amp;"|"&amp;$F299))</f>
        <v/>
      </c>
      <c r="N299" s="32">
        <f>IF(OR($B299="",$C299=""),"",$B299+$C299/100000)</f>
        <v/>
      </c>
      <c r="O299" s="16">
        <f>IF(COUNTA($A299:$L299)=0,"",IF(OR($A299="",$B299="",$C299="",$D299="",$E299="",$F299="",$G299="",$H299="",$I299=""),"Campos obrigatórios ausentes","OK"))</f>
        <v/>
      </c>
      <c r="P299" s="16">
        <f>IF($A299="","",IF($M299="","Identificação incompleta",IF(COUNTIF('Itens rastreáveis'!$E$2:$E$201,$M299)=0,"Identificador não cadastrado",IF(COUNTIF('Itens rastreáveis'!$E$2:$E$201,$M299)&gt;1,"Identificador duplicado no cadastro","OK"))))</f>
        <v/>
      </c>
      <c r="Q299" s="16">
        <f>IF($A299="","",IF(COUNTIF($A$2:$A$501,$A299)=1,"OK","ID do evento duplicado"))</f>
        <v/>
      </c>
      <c r="R299" s="16">
        <f>IF($A299="","",IF(OR($M299="",$N299=""),"Não verificável",IF($G299="RECEBIMENTO",IF(COUNTIFS($M$2:$M$501,$M299,$G$2:$G$501,"RECEBIMENTO")&gt;1,"Recebimento duplicado",IF($K299="","OK","Recebimento com evento anterior")),IF(COUNTIFS($M$2:$M$501,$M299,$G$2:$G$501,"RECEBIMENTO",$N$2:$N$501,"&lt;"&amp;$N299)&gt;0,"OK","Entrada anterior não localizada"))))</f>
        <v/>
      </c>
      <c r="S299" s="16">
        <f>IF($A299="","",IF(IFERROR(VLOOKUP($G299,Listas!$A$2:$C$9,2,FALSE),"Sim")="Sim",IF($J299="","Pedido obrigatório","OK"),"OK"))</f>
        <v/>
      </c>
      <c r="T299" s="16">
        <f>IF($A299="","",IF($G299="RECEBIMENTO",IF($K299="","OK","Revisar evento anterior"),IF($K299="","Evento anterior ausente",IF(COUNTIF($A$2:$A$501,$K299)=0,"Evento anterior inexistente",IF(COUNTIF($A$2:$A$501,$K299)&gt;1,"Evento anterior ambíguo",IF($K299=$A299,"Autorreferência",IF(COUNTIFS($A$2:$A$501,$K299,$M$2:$M$501,$M299)=0,"Anterior de outro identificador",IF(INDEX($N$2:$N$501,MATCH($K299,$A$2:$A$501,0))&gt;=$N299,"Ordem cronológica inválida",IF(INDEX($A$2:$A$501,MATCH($K299,$A$2:$A$501,0))=LOOKUP(2,1/(($M$2:$M$501=$M299)*($N$2:$N$501&lt;$N299)),$A$2:$A$501),"OK","Salto na cadeia")))))))))</f>
        <v/>
      </c>
      <c r="U299" s="16">
        <f>IF($A299="","",IF(OR($M299="",$N299=""),"Não",IF(COUNTIFS($M$2:$M$501,$M299,$N$2:$N$501,"&gt;"&amp;$N299)=0,IF(COUNTIFS($M$2:$M$501,$M299,$N$2:$N$501,$N299)=1,"Sim","Conflito"),"Não")))</f>
        <v/>
      </c>
      <c r="V299" s="16">
        <f>IF($A299="","",IF(OR($M299="",$N299=""),"",IF(COUNTIFS($M$2:$M$501,$M299,$G$2:$G$501,"RETORNO RECEBIDO",$N$2:$N$501,"&lt;="&amp;$N299)&gt;0,"Retorno","Fluxo normal")))</f>
        <v/>
      </c>
      <c r="W299" s="16">
        <f>IF($A299="","",IF($O299&lt;&gt;"OK",$O299,IF($Q299&lt;&gt;"OK",$Q299,IF($P299&lt;&gt;"OK",$P299,IF($R299&lt;&gt;"OK",$R299,IF($S299&lt;&gt;"OK",$S299,IF($T299&lt;&gt;"OK",$T299,IF($U299="Conflito","Conflito de ordem","OK"))))))))</f>
        <v/>
      </c>
      <c r="X299" s="16">
        <f>IF($A299="","",IF($W299="OK","OK","Pendente"))</f>
        <v/>
      </c>
    </row>
    <row r="300">
      <c r="A300" s="14" t="n"/>
      <c r="B300" s="31" t="n"/>
      <c r="C300" s="14" t="n"/>
      <c r="D300" s="14" t="n"/>
      <c r="E300" s="14" t="n"/>
      <c r="F300" s="14" t="n"/>
      <c r="G300" s="14" t="n"/>
      <c r="H300" s="14" t="n"/>
      <c r="I300" s="14" t="n"/>
      <c r="J300" s="14" t="n"/>
      <c r="K300" s="14" t="n"/>
      <c r="L300" s="15" t="n"/>
      <c r="M300" s="16">
        <f>IF(COUNTA($D300:$F300)=0,"",IF(OR($D300="",$E300="",$F300=""),"",$D300&amp;"|"&amp;$E300&amp;"|"&amp;$F300))</f>
        <v/>
      </c>
      <c r="N300" s="32">
        <f>IF(OR($B300="",$C300=""),"",$B300+$C300/100000)</f>
        <v/>
      </c>
      <c r="O300" s="16">
        <f>IF(COUNTA($A300:$L300)=0,"",IF(OR($A300="",$B300="",$C300="",$D300="",$E300="",$F300="",$G300="",$H300="",$I300=""),"Campos obrigatórios ausentes","OK"))</f>
        <v/>
      </c>
      <c r="P300" s="16">
        <f>IF($A300="","",IF($M300="","Identificação incompleta",IF(COUNTIF('Itens rastreáveis'!$E$2:$E$201,$M300)=0,"Identificador não cadastrado",IF(COUNTIF('Itens rastreáveis'!$E$2:$E$201,$M300)&gt;1,"Identificador duplicado no cadastro","OK"))))</f>
        <v/>
      </c>
      <c r="Q300" s="16">
        <f>IF($A300="","",IF(COUNTIF($A$2:$A$501,$A300)=1,"OK","ID do evento duplicado"))</f>
        <v/>
      </c>
      <c r="R300" s="16">
        <f>IF($A300="","",IF(OR($M300="",$N300=""),"Não verificável",IF($G300="RECEBIMENTO",IF(COUNTIFS($M$2:$M$501,$M300,$G$2:$G$501,"RECEBIMENTO")&gt;1,"Recebimento duplicado",IF($K300="","OK","Recebimento com evento anterior")),IF(COUNTIFS($M$2:$M$501,$M300,$G$2:$G$501,"RECEBIMENTO",$N$2:$N$501,"&lt;"&amp;$N300)&gt;0,"OK","Entrada anterior não localizada"))))</f>
        <v/>
      </c>
      <c r="S300" s="16">
        <f>IF($A300="","",IF(IFERROR(VLOOKUP($G300,Listas!$A$2:$C$9,2,FALSE),"Sim")="Sim",IF($J300="","Pedido obrigatório","OK"),"OK"))</f>
        <v/>
      </c>
      <c r="T300" s="16">
        <f>IF($A300="","",IF($G300="RECEBIMENTO",IF($K300="","OK","Revisar evento anterior"),IF($K300="","Evento anterior ausente",IF(COUNTIF($A$2:$A$501,$K300)=0,"Evento anterior inexistente",IF(COUNTIF($A$2:$A$501,$K300)&gt;1,"Evento anterior ambíguo",IF($K300=$A300,"Autorreferência",IF(COUNTIFS($A$2:$A$501,$K300,$M$2:$M$501,$M300)=0,"Anterior de outro identificador",IF(INDEX($N$2:$N$501,MATCH($K300,$A$2:$A$501,0))&gt;=$N300,"Ordem cronológica inválida",IF(INDEX($A$2:$A$501,MATCH($K300,$A$2:$A$501,0))=LOOKUP(2,1/(($M$2:$M$501=$M300)*($N$2:$N$501&lt;$N300)),$A$2:$A$501),"OK","Salto na cadeia")))))))))</f>
        <v/>
      </c>
      <c r="U300" s="16">
        <f>IF($A300="","",IF(OR($M300="",$N300=""),"Não",IF(COUNTIFS($M$2:$M$501,$M300,$N$2:$N$501,"&gt;"&amp;$N300)=0,IF(COUNTIFS($M$2:$M$501,$M300,$N$2:$N$501,$N300)=1,"Sim","Conflito"),"Não")))</f>
        <v/>
      </c>
      <c r="V300" s="16">
        <f>IF($A300="","",IF(OR($M300="",$N300=""),"",IF(COUNTIFS($M$2:$M$501,$M300,$G$2:$G$501,"RETORNO RECEBIDO",$N$2:$N$501,"&lt;="&amp;$N300)&gt;0,"Retorno","Fluxo normal")))</f>
        <v/>
      </c>
      <c r="W300" s="16">
        <f>IF($A300="","",IF($O300&lt;&gt;"OK",$O300,IF($Q300&lt;&gt;"OK",$Q300,IF($P300&lt;&gt;"OK",$P300,IF($R300&lt;&gt;"OK",$R300,IF($S300&lt;&gt;"OK",$S300,IF($T300&lt;&gt;"OK",$T300,IF($U300="Conflito","Conflito de ordem","OK"))))))))</f>
        <v/>
      </c>
      <c r="X300" s="16">
        <f>IF($A300="","",IF($W300="OK","OK","Pendente"))</f>
        <v/>
      </c>
    </row>
    <row r="301">
      <c r="A301" s="14" t="n"/>
      <c r="B301" s="31" t="n"/>
      <c r="C301" s="14" t="n"/>
      <c r="D301" s="14" t="n"/>
      <c r="E301" s="14" t="n"/>
      <c r="F301" s="14" t="n"/>
      <c r="G301" s="14" t="n"/>
      <c r="H301" s="14" t="n"/>
      <c r="I301" s="14" t="n"/>
      <c r="J301" s="14" t="n"/>
      <c r="K301" s="14" t="n"/>
      <c r="L301" s="15" t="n"/>
      <c r="M301" s="16">
        <f>IF(COUNTA($D301:$F301)=0,"",IF(OR($D301="",$E301="",$F301=""),"",$D301&amp;"|"&amp;$E301&amp;"|"&amp;$F301))</f>
        <v/>
      </c>
      <c r="N301" s="32">
        <f>IF(OR($B301="",$C301=""),"",$B301+$C301/100000)</f>
        <v/>
      </c>
      <c r="O301" s="16">
        <f>IF(COUNTA($A301:$L301)=0,"",IF(OR($A301="",$B301="",$C301="",$D301="",$E301="",$F301="",$G301="",$H301="",$I301=""),"Campos obrigatórios ausentes","OK"))</f>
        <v/>
      </c>
      <c r="P301" s="16">
        <f>IF($A301="","",IF($M301="","Identificação incompleta",IF(COUNTIF('Itens rastreáveis'!$E$2:$E$201,$M301)=0,"Identificador não cadastrado",IF(COUNTIF('Itens rastreáveis'!$E$2:$E$201,$M301)&gt;1,"Identificador duplicado no cadastro","OK"))))</f>
        <v/>
      </c>
      <c r="Q301" s="16">
        <f>IF($A301="","",IF(COUNTIF($A$2:$A$501,$A301)=1,"OK","ID do evento duplicado"))</f>
        <v/>
      </c>
      <c r="R301" s="16">
        <f>IF($A301="","",IF(OR($M301="",$N301=""),"Não verificável",IF($G301="RECEBIMENTO",IF(COUNTIFS($M$2:$M$501,$M301,$G$2:$G$501,"RECEBIMENTO")&gt;1,"Recebimento duplicado",IF($K301="","OK","Recebimento com evento anterior")),IF(COUNTIFS($M$2:$M$501,$M301,$G$2:$G$501,"RECEBIMENTO",$N$2:$N$501,"&lt;"&amp;$N301)&gt;0,"OK","Entrada anterior não localizada"))))</f>
        <v/>
      </c>
      <c r="S301" s="16">
        <f>IF($A301="","",IF(IFERROR(VLOOKUP($G301,Listas!$A$2:$C$9,2,FALSE),"Sim")="Sim",IF($J301="","Pedido obrigatório","OK"),"OK"))</f>
        <v/>
      </c>
      <c r="T301" s="16">
        <f>IF($A301="","",IF($G301="RECEBIMENTO",IF($K301="","OK","Revisar evento anterior"),IF($K301="","Evento anterior ausente",IF(COUNTIF($A$2:$A$501,$K301)=0,"Evento anterior inexistente",IF(COUNTIF($A$2:$A$501,$K301)&gt;1,"Evento anterior ambíguo",IF($K301=$A301,"Autorreferência",IF(COUNTIFS($A$2:$A$501,$K301,$M$2:$M$501,$M301)=0,"Anterior de outro identificador",IF(INDEX($N$2:$N$501,MATCH($K301,$A$2:$A$501,0))&gt;=$N301,"Ordem cronológica inválida",IF(INDEX($A$2:$A$501,MATCH($K301,$A$2:$A$501,0))=LOOKUP(2,1/(($M$2:$M$501=$M301)*($N$2:$N$501&lt;$N301)),$A$2:$A$501),"OK","Salto na cadeia")))))))))</f>
        <v/>
      </c>
      <c r="U301" s="16">
        <f>IF($A301="","",IF(OR($M301="",$N301=""),"Não",IF(COUNTIFS($M$2:$M$501,$M301,$N$2:$N$501,"&gt;"&amp;$N301)=0,IF(COUNTIFS($M$2:$M$501,$M301,$N$2:$N$501,$N301)=1,"Sim","Conflito"),"Não")))</f>
        <v/>
      </c>
      <c r="V301" s="16">
        <f>IF($A301="","",IF(OR($M301="",$N301=""),"",IF(COUNTIFS($M$2:$M$501,$M301,$G$2:$G$501,"RETORNO RECEBIDO",$N$2:$N$501,"&lt;="&amp;$N301)&gt;0,"Retorno","Fluxo normal")))</f>
        <v/>
      </c>
      <c r="W301" s="16">
        <f>IF($A301="","",IF($O301&lt;&gt;"OK",$O301,IF($Q301&lt;&gt;"OK",$Q301,IF($P301&lt;&gt;"OK",$P301,IF($R301&lt;&gt;"OK",$R301,IF($S301&lt;&gt;"OK",$S301,IF($T301&lt;&gt;"OK",$T301,IF($U301="Conflito","Conflito de ordem","OK"))))))))</f>
        <v/>
      </c>
      <c r="X301" s="16">
        <f>IF($A301="","",IF($W301="OK","OK","Pendente"))</f>
        <v/>
      </c>
    </row>
    <row r="302">
      <c r="A302" s="14" t="n"/>
      <c r="B302" s="31" t="n"/>
      <c r="C302" s="14" t="n"/>
      <c r="D302" s="14" t="n"/>
      <c r="E302" s="14" t="n"/>
      <c r="F302" s="14" t="n"/>
      <c r="G302" s="14" t="n"/>
      <c r="H302" s="14" t="n"/>
      <c r="I302" s="14" t="n"/>
      <c r="J302" s="14" t="n"/>
      <c r="K302" s="14" t="n"/>
      <c r="L302" s="15" t="n"/>
      <c r="M302" s="16">
        <f>IF(COUNTA($D302:$F302)=0,"",IF(OR($D302="",$E302="",$F302=""),"",$D302&amp;"|"&amp;$E302&amp;"|"&amp;$F302))</f>
        <v/>
      </c>
      <c r="N302" s="32">
        <f>IF(OR($B302="",$C302=""),"",$B302+$C302/100000)</f>
        <v/>
      </c>
      <c r="O302" s="16">
        <f>IF(COUNTA($A302:$L302)=0,"",IF(OR($A302="",$B302="",$C302="",$D302="",$E302="",$F302="",$G302="",$H302="",$I302=""),"Campos obrigatórios ausentes","OK"))</f>
        <v/>
      </c>
      <c r="P302" s="16">
        <f>IF($A302="","",IF($M302="","Identificação incompleta",IF(COUNTIF('Itens rastreáveis'!$E$2:$E$201,$M302)=0,"Identificador não cadastrado",IF(COUNTIF('Itens rastreáveis'!$E$2:$E$201,$M302)&gt;1,"Identificador duplicado no cadastro","OK"))))</f>
        <v/>
      </c>
      <c r="Q302" s="16">
        <f>IF($A302="","",IF(COUNTIF($A$2:$A$501,$A302)=1,"OK","ID do evento duplicado"))</f>
        <v/>
      </c>
      <c r="R302" s="16">
        <f>IF($A302="","",IF(OR($M302="",$N302=""),"Não verificável",IF($G302="RECEBIMENTO",IF(COUNTIFS($M$2:$M$501,$M302,$G$2:$G$501,"RECEBIMENTO")&gt;1,"Recebimento duplicado",IF($K302="","OK","Recebimento com evento anterior")),IF(COUNTIFS($M$2:$M$501,$M302,$G$2:$G$501,"RECEBIMENTO",$N$2:$N$501,"&lt;"&amp;$N302)&gt;0,"OK","Entrada anterior não localizada"))))</f>
        <v/>
      </c>
      <c r="S302" s="16">
        <f>IF($A302="","",IF(IFERROR(VLOOKUP($G302,Listas!$A$2:$C$9,2,FALSE),"Sim")="Sim",IF($J302="","Pedido obrigatório","OK"),"OK"))</f>
        <v/>
      </c>
      <c r="T302" s="16">
        <f>IF($A302="","",IF($G302="RECEBIMENTO",IF($K302="","OK","Revisar evento anterior"),IF($K302="","Evento anterior ausente",IF(COUNTIF($A$2:$A$501,$K302)=0,"Evento anterior inexistente",IF(COUNTIF($A$2:$A$501,$K302)&gt;1,"Evento anterior ambíguo",IF($K302=$A302,"Autorreferência",IF(COUNTIFS($A$2:$A$501,$K302,$M$2:$M$501,$M302)=0,"Anterior de outro identificador",IF(INDEX($N$2:$N$501,MATCH($K302,$A$2:$A$501,0))&gt;=$N302,"Ordem cronológica inválida",IF(INDEX($A$2:$A$501,MATCH($K302,$A$2:$A$501,0))=LOOKUP(2,1/(($M$2:$M$501=$M302)*($N$2:$N$501&lt;$N302)),$A$2:$A$501),"OK","Salto na cadeia")))))))))</f>
        <v/>
      </c>
      <c r="U302" s="16">
        <f>IF($A302="","",IF(OR($M302="",$N302=""),"Não",IF(COUNTIFS($M$2:$M$501,$M302,$N$2:$N$501,"&gt;"&amp;$N302)=0,IF(COUNTIFS($M$2:$M$501,$M302,$N$2:$N$501,$N302)=1,"Sim","Conflito"),"Não")))</f>
        <v/>
      </c>
      <c r="V302" s="16">
        <f>IF($A302="","",IF(OR($M302="",$N302=""),"",IF(COUNTIFS($M$2:$M$501,$M302,$G$2:$G$501,"RETORNO RECEBIDO",$N$2:$N$501,"&lt;="&amp;$N302)&gt;0,"Retorno","Fluxo normal")))</f>
        <v/>
      </c>
      <c r="W302" s="16">
        <f>IF($A302="","",IF($O302&lt;&gt;"OK",$O302,IF($Q302&lt;&gt;"OK",$Q302,IF($P302&lt;&gt;"OK",$P302,IF($R302&lt;&gt;"OK",$R302,IF($S302&lt;&gt;"OK",$S302,IF($T302&lt;&gt;"OK",$T302,IF($U302="Conflito","Conflito de ordem","OK"))))))))</f>
        <v/>
      </c>
      <c r="X302" s="16">
        <f>IF($A302="","",IF($W302="OK","OK","Pendente"))</f>
        <v/>
      </c>
    </row>
    <row r="303">
      <c r="A303" s="14" t="n"/>
      <c r="B303" s="31" t="n"/>
      <c r="C303" s="14" t="n"/>
      <c r="D303" s="14" t="n"/>
      <c r="E303" s="14" t="n"/>
      <c r="F303" s="14" t="n"/>
      <c r="G303" s="14" t="n"/>
      <c r="H303" s="14" t="n"/>
      <c r="I303" s="14" t="n"/>
      <c r="J303" s="14" t="n"/>
      <c r="K303" s="14" t="n"/>
      <c r="L303" s="15" t="n"/>
      <c r="M303" s="16">
        <f>IF(COUNTA($D303:$F303)=0,"",IF(OR($D303="",$E303="",$F303=""),"",$D303&amp;"|"&amp;$E303&amp;"|"&amp;$F303))</f>
        <v/>
      </c>
      <c r="N303" s="32">
        <f>IF(OR($B303="",$C303=""),"",$B303+$C303/100000)</f>
        <v/>
      </c>
      <c r="O303" s="16">
        <f>IF(COUNTA($A303:$L303)=0,"",IF(OR($A303="",$B303="",$C303="",$D303="",$E303="",$F303="",$G303="",$H303="",$I303=""),"Campos obrigatórios ausentes","OK"))</f>
        <v/>
      </c>
      <c r="P303" s="16">
        <f>IF($A303="","",IF($M303="","Identificação incompleta",IF(COUNTIF('Itens rastreáveis'!$E$2:$E$201,$M303)=0,"Identificador não cadastrado",IF(COUNTIF('Itens rastreáveis'!$E$2:$E$201,$M303)&gt;1,"Identificador duplicado no cadastro","OK"))))</f>
        <v/>
      </c>
      <c r="Q303" s="16">
        <f>IF($A303="","",IF(COUNTIF($A$2:$A$501,$A303)=1,"OK","ID do evento duplicado"))</f>
        <v/>
      </c>
      <c r="R303" s="16">
        <f>IF($A303="","",IF(OR($M303="",$N303=""),"Não verificável",IF($G303="RECEBIMENTO",IF(COUNTIFS($M$2:$M$501,$M303,$G$2:$G$501,"RECEBIMENTO")&gt;1,"Recebimento duplicado",IF($K303="","OK","Recebimento com evento anterior")),IF(COUNTIFS($M$2:$M$501,$M303,$G$2:$G$501,"RECEBIMENTO",$N$2:$N$501,"&lt;"&amp;$N303)&gt;0,"OK","Entrada anterior não localizada"))))</f>
        <v/>
      </c>
      <c r="S303" s="16">
        <f>IF($A303="","",IF(IFERROR(VLOOKUP($G303,Listas!$A$2:$C$9,2,FALSE),"Sim")="Sim",IF($J303="","Pedido obrigatório","OK"),"OK"))</f>
        <v/>
      </c>
      <c r="T303" s="16">
        <f>IF($A303="","",IF($G303="RECEBIMENTO",IF($K303="","OK","Revisar evento anterior"),IF($K303="","Evento anterior ausente",IF(COUNTIF($A$2:$A$501,$K303)=0,"Evento anterior inexistente",IF(COUNTIF($A$2:$A$501,$K303)&gt;1,"Evento anterior ambíguo",IF($K303=$A303,"Autorreferência",IF(COUNTIFS($A$2:$A$501,$K303,$M$2:$M$501,$M303)=0,"Anterior de outro identificador",IF(INDEX($N$2:$N$501,MATCH($K303,$A$2:$A$501,0))&gt;=$N303,"Ordem cronológica inválida",IF(INDEX($A$2:$A$501,MATCH($K303,$A$2:$A$501,0))=LOOKUP(2,1/(($M$2:$M$501=$M303)*($N$2:$N$501&lt;$N303)),$A$2:$A$501),"OK","Salto na cadeia")))))))))</f>
        <v/>
      </c>
      <c r="U303" s="16">
        <f>IF($A303="","",IF(OR($M303="",$N303=""),"Não",IF(COUNTIFS($M$2:$M$501,$M303,$N$2:$N$501,"&gt;"&amp;$N303)=0,IF(COUNTIFS($M$2:$M$501,$M303,$N$2:$N$501,$N303)=1,"Sim","Conflito"),"Não")))</f>
        <v/>
      </c>
      <c r="V303" s="16">
        <f>IF($A303="","",IF(OR($M303="",$N303=""),"",IF(COUNTIFS($M$2:$M$501,$M303,$G$2:$G$501,"RETORNO RECEBIDO",$N$2:$N$501,"&lt;="&amp;$N303)&gt;0,"Retorno","Fluxo normal")))</f>
        <v/>
      </c>
      <c r="W303" s="16">
        <f>IF($A303="","",IF($O303&lt;&gt;"OK",$O303,IF($Q303&lt;&gt;"OK",$Q303,IF($P303&lt;&gt;"OK",$P303,IF($R303&lt;&gt;"OK",$R303,IF($S303&lt;&gt;"OK",$S303,IF($T303&lt;&gt;"OK",$T303,IF($U303="Conflito","Conflito de ordem","OK"))))))))</f>
        <v/>
      </c>
      <c r="X303" s="16">
        <f>IF($A303="","",IF($W303="OK","OK","Pendente"))</f>
        <v/>
      </c>
    </row>
    <row r="304">
      <c r="A304" s="14" t="n"/>
      <c r="B304" s="31" t="n"/>
      <c r="C304" s="14" t="n"/>
      <c r="D304" s="14" t="n"/>
      <c r="E304" s="14" t="n"/>
      <c r="F304" s="14" t="n"/>
      <c r="G304" s="14" t="n"/>
      <c r="H304" s="14" t="n"/>
      <c r="I304" s="14" t="n"/>
      <c r="J304" s="14" t="n"/>
      <c r="K304" s="14" t="n"/>
      <c r="L304" s="15" t="n"/>
      <c r="M304" s="16">
        <f>IF(COUNTA($D304:$F304)=0,"",IF(OR($D304="",$E304="",$F304=""),"",$D304&amp;"|"&amp;$E304&amp;"|"&amp;$F304))</f>
        <v/>
      </c>
      <c r="N304" s="32">
        <f>IF(OR($B304="",$C304=""),"",$B304+$C304/100000)</f>
        <v/>
      </c>
      <c r="O304" s="16">
        <f>IF(COUNTA($A304:$L304)=0,"",IF(OR($A304="",$B304="",$C304="",$D304="",$E304="",$F304="",$G304="",$H304="",$I304=""),"Campos obrigatórios ausentes","OK"))</f>
        <v/>
      </c>
      <c r="P304" s="16">
        <f>IF($A304="","",IF($M304="","Identificação incompleta",IF(COUNTIF('Itens rastreáveis'!$E$2:$E$201,$M304)=0,"Identificador não cadastrado",IF(COUNTIF('Itens rastreáveis'!$E$2:$E$201,$M304)&gt;1,"Identificador duplicado no cadastro","OK"))))</f>
        <v/>
      </c>
      <c r="Q304" s="16">
        <f>IF($A304="","",IF(COUNTIF($A$2:$A$501,$A304)=1,"OK","ID do evento duplicado"))</f>
        <v/>
      </c>
      <c r="R304" s="16">
        <f>IF($A304="","",IF(OR($M304="",$N304=""),"Não verificável",IF($G304="RECEBIMENTO",IF(COUNTIFS($M$2:$M$501,$M304,$G$2:$G$501,"RECEBIMENTO")&gt;1,"Recebimento duplicado",IF($K304="","OK","Recebimento com evento anterior")),IF(COUNTIFS($M$2:$M$501,$M304,$G$2:$G$501,"RECEBIMENTO",$N$2:$N$501,"&lt;"&amp;$N304)&gt;0,"OK","Entrada anterior não localizada"))))</f>
        <v/>
      </c>
      <c r="S304" s="16">
        <f>IF($A304="","",IF(IFERROR(VLOOKUP($G304,Listas!$A$2:$C$9,2,FALSE),"Sim")="Sim",IF($J304="","Pedido obrigatório","OK"),"OK"))</f>
        <v/>
      </c>
      <c r="T304" s="16">
        <f>IF($A304="","",IF($G304="RECEBIMENTO",IF($K304="","OK","Revisar evento anterior"),IF($K304="","Evento anterior ausente",IF(COUNTIF($A$2:$A$501,$K304)=0,"Evento anterior inexistente",IF(COUNTIF($A$2:$A$501,$K304)&gt;1,"Evento anterior ambíguo",IF($K304=$A304,"Autorreferência",IF(COUNTIFS($A$2:$A$501,$K304,$M$2:$M$501,$M304)=0,"Anterior de outro identificador",IF(INDEX($N$2:$N$501,MATCH($K304,$A$2:$A$501,0))&gt;=$N304,"Ordem cronológica inválida",IF(INDEX($A$2:$A$501,MATCH($K304,$A$2:$A$501,0))=LOOKUP(2,1/(($M$2:$M$501=$M304)*($N$2:$N$501&lt;$N304)),$A$2:$A$501),"OK","Salto na cadeia")))))))))</f>
        <v/>
      </c>
      <c r="U304" s="16">
        <f>IF($A304="","",IF(OR($M304="",$N304=""),"Não",IF(COUNTIFS($M$2:$M$501,$M304,$N$2:$N$501,"&gt;"&amp;$N304)=0,IF(COUNTIFS($M$2:$M$501,$M304,$N$2:$N$501,$N304)=1,"Sim","Conflito"),"Não")))</f>
        <v/>
      </c>
      <c r="V304" s="16">
        <f>IF($A304="","",IF(OR($M304="",$N304=""),"",IF(COUNTIFS($M$2:$M$501,$M304,$G$2:$G$501,"RETORNO RECEBIDO",$N$2:$N$501,"&lt;="&amp;$N304)&gt;0,"Retorno","Fluxo normal")))</f>
        <v/>
      </c>
      <c r="W304" s="16">
        <f>IF($A304="","",IF($O304&lt;&gt;"OK",$O304,IF($Q304&lt;&gt;"OK",$Q304,IF($P304&lt;&gt;"OK",$P304,IF($R304&lt;&gt;"OK",$R304,IF($S304&lt;&gt;"OK",$S304,IF($T304&lt;&gt;"OK",$T304,IF($U304="Conflito","Conflito de ordem","OK"))))))))</f>
        <v/>
      </c>
      <c r="X304" s="16">
        <f>IF($A304="","",IF($W304="OK","OK","Pendente"))</f>
        <v/>
      </c>
    </row>
    <row r="305">
      <c r="A305" s="14" t="n"/>
      <c r="B305" s="31" t="n"/>
      <c r="C305" s="14" t="n"/>
      <c r="D305" s="14" t="n"/>
      <c r="E305" s="14" t="n"/>
      <c r="F305" s="14" t="n"/>
      <c r="G305" s="14" t="n"/>
      <c r="H305" s="14" t="n"/>
      <c r="I305" s="14" t="n"/>
      <c r="J305" s="14" t="n"/>
      <c r="K305" s="14" t="n"/>
      <c r="L305" s="15" t="n"/>
      <c r="M305" s="16">
        <f>IF(COUNTA($D305:$F305)=0,"",IF(OR($D305="",$E305="",$F305=""),"",$D305&amp;"|"&amp;$E305&amp;"|"&amp;$F305))</f>
        <v/>
      </c>
      <c r="N305" s="32">
        <f>IF(OR($B305="",$C305=""),"",$B305+$C305/100000)</f>
        <v/>
      </c>
      <c r="O305" s="16">
        <f>IF(COUNTA($A305:$L305)=0,"",IF(OR($A305="",$B305="",$C305="",$D305="",$E305="",$F305="",$G305="",$H305="",$I305=""),"Campos obrigatórios ausentes","OK"))</f>
        <v/>
      </c>
      <c r="P305" s="16">
        <f>IF($A305="","",IF($M305="","Identificação incompleta",IF(COUNTIF('Itens rastreáveis'!$E$2:$E$201,$M305)=0,"Identificador não cadastrado",IF(COUNTIF('Itens rastreáveis'!$E$2:$E$201,$M305)&gt;1,"Identificador duplicado no cadastro","OK"))))</f>
        <v/>
      </c>
      <c r="Q305" s="16">
        <f>IF($A305="","",IF(COUNTIF($A$2:$A$501,$A305)=1,"OK","ID do evento duplicado"))</f>
        <v/>
      </c>
      <c r="R305" s="16">
        <f>IF($A305="","",IF(OR($M305="",$N305=""),"Não verificável",IF($G305="RECEBIMENTO",IF(COUNTIFS($M$2:$M$501,$M305,$G$2:$G$501,"RECEBIMENTO")&gt;1,"Recebimento duplicado",IF($K305="","OK","Recebimento com evento anterior")),IF(COUNTIFS($M$2:$M$501,$M305,$G$2:$G$501,"RECEBIMENTO",$N$2:$N$501,"&lt;"&amp;$N305)&gt;0,"OK","Entrada anterior não localizada"))))</f>
        <v/>
      </c>
      <c r="S305" s="16">
        <f>IF($A305="","",IF(IFERROR(VLOOKUP($G305,Listas!$A$2:$C$9,2,FALSE),"Sim")="Sim",IF($J305="","Pedido obrigatório","OK"),"OK"))</f>
        <v/>
      </c>
      <c r="T305" s="16">
        <f>IF($A305="","",IF($G305="RECEBIMENTO",IF($K305="","OK","Revisar evento anterior"),IF($K305="","Evento anterior ausente",IF(COUNTIF($A$2:$A$501,$K305)=0,"Evento anterior inexistente",IF(COUNTIF($A$2:$A$501,$K305)&gt;1,"Evento anterior ambíguo",IF($K305=$A305,"Autorreferência",IF(COUNTIFS($A$2:$A$501,$K305,$M$2:$M$501,$M305)=0,"Anterior de outro identificador",IF(INDEX($N$2:$N$501,MATCH($K305,$A$2:$A$501,0))&gt;=$N305,"Ordem cronológica inválida",IF(INDEX($A$2:$A$501,MATCH($K305,$A$2:$A$501,0))=LOOKUP(2,1/(($M$2:$M$501=$M305)*($N$2:$N$501&lt;$N305)),$A$2:$A$501),"OK","Salto na cadeia")))))))))</f>
        <v/>
      </c>
      <c r="U305" s="16">
        <f>IF($A305="","",IF(OR($M305="",$N305=""),"Não",IF(COUNTIFS($M$2:$M$501,$M305,$N$2:$N$501,"&gt;"&amp;$N305)=0,IF(COUNTIFS($M$2:$M$501,$M305,$N$2:$N$501,$N305)=1,"Sim","Conflito"),"Não")))</f>
        <v/>
      </c>
      <c r="V305" s="16">
        <f>IF($A305="","",IF(OR($M305="",$N305=""),"",IF(COUNTIFS($M$2:$M$501,$M305,$G$2:$G$501,"RETORNO RECEBIDO",$N$2:$N$501,"&lt;="&amp;$N305)&gt;0,"Retorno","Fluxo normal")))</f>
        <v/>
      </c>
      <c r="W305" s="16">
        <f>IF($A305="","",IF($O305&lt;&gt;"OK",$O305,IF($Q305&lt;&gt;"OK",$Q305,IF($P305&lt;&gt;"OK",$P305,IF($R305&lt;&gt;"OK",$R305,IF($S305&lt;&gt;"OK",$S305,IF($T305&lt;&gt;"OK",$T305,IF($U305="Conflito","Conflito de ordem","OK"))))))))</f>
        <v/>
      </c>
      <c r="X305" s="16">
        <f>IF($A305="","",IF($W305="OK","OK","Pendente"))</f>
        <v/>
      </c>
    </row>
    <row r="306">
      <c r="A306" s="14" t="n"/>
      <c r="B306" s="31" t="n"/>
      <c r="C306" s="14" t="n"/>
      <c r="D306" s="14" t="n"/>
      <c r="E306" s="14" t="n"/>
      <c r="F306" s="14" t="n"/>
      <c r="G306" s="14" t="n"/>
      <c r="H306" s="14" t="n"/>
      <c r="I306" s="14" t="n"/>
      <c r="J306" s="14" t="n"/>
      <c r="K306" s="14" t="n"/>
      <c r="L306" s="15" t="n"/>
      <c r="M306" s="16">
        <f>IF(COUNTA($D306:$F306)=0,"",IF(OR($D306="",$E306="",$F306=""),"",$D306&amp;"|"&amp;$E306&amp;"|"&amp;$F306))</f>
        <v/>
      </c>
      <c r="N306" s="32">
        <f>IF(OR($B306="",$C306=""),"",$B306+$C306/100000)</f>
        <v/>
      </c>
      <c r="O306" s="16">
        <f>IF(COUNTA($A306:$L306)=0,"",IF(OR($A306="",$B306="",$C306="",$D306="",$E306="",$F306="",$G306="",$H306="",$I306=""),"Campos obrigatórios ausentes","OK"))</f>
        <v/>
      </c>
      <c r="P306" s="16">
        <f>IF($A306="","",IF($M306="","Identificação incompleta",IF(COUNTIF('Itens rastreáveis'!$E$2:$E$201,$M306)=0,"Identificador não cadastrado",IF(COUNTIF('Itens rastreáveis'!$E$2:$E$201,$M306)&gt;1,"Identificador duplicado no cadastro","OK"))))</f>
        <v/>
      </c>
      <c r="Q306" s="16">
        <f>IF($A306="","",IF(COUNTIF($A$2:$A$501,$A306)=1,"OK","ID do evento duplicado"))</f>
        <v/>
      </c>
      <c r="R306" s="16">
        <f>IF($A306="","",IF(OR($M306="",$N306=""),"Não verificável",IF($G306="RECEBIMENTO",IF(COUNTIFS($M$2:$M$501,$M306,$G$2:$G$501,"RECEBIMENTO")&gt;1,"Recebimento duplicado",IF($K306="","OK","Recebimento com evento anterior")),IF(COUNTIFS($M$2:$M$501,$M306,$G$2:$G$501,"RECEBIMENTO",$N$2:$N$501,"&lt;"&amp;$N306)&gt;0,"OK","Entrada anterior não localizada"))))</f>
        <v/>
      </c>
      <c r="S306" s="16">
        <f>IF($A306="","",IF(IFERROR(VLOOKUP($G306,Listas!$A$2:$C$9,2,FALSE),"Sim")="Sim",IF($J306="","Pedido obrigatório","OK"),"OK"))</f>
        <v/>
      </c>
      <c r="T306" s="16">
        <f>IF($A306="","",IF($G306="RECEBIMENTO",IF($K306="","OK","Revisar evento anterior"),IF($K306="","Evento anterior ausente",IF(COUNTIF($A$2:$A$501,$K306)=0,"Evento anterior inexistente",IF(COUNTIF($A$2:$A$501,$K306)&gt;1,"Evento anterior ambíguo",IF($K306=$A306,"Autorreferência",IF(COUNTIFS($A$2:$A$501,$K306,$M$2:$M$501,$M306)=0,"Anterior de outro identificador",IF(INDEX($N$2:$N$501,MATCH($K306,$A$2:$A$501,0))&gt;=$N306,"Ordem cronológica inválida",IF(INDEX($A$2:$A$501,MATCH($K306,$A$2:$A$501,0))=LOOKUP(2,1/(($M$2:$M$501=$M306)*($N$2:$N$501&lt;$N306)),$A$2:$A$501),"OK","Salto na cadeia")))))))))</f>
        <v/>
      </c>
      <c r="U306" s="16">
        <f>IF($A306="","",IF(OR($M306="",$N306=""),"Não",IF(COUNTIFS($M$2:$M$501,$M306,$N$2:$N$501,"&gt;"&amp;$N306)=0,IF(COUNTIFS($M$2:$M$501,$M306,$N$2:$N$501,$N306)=1,"Sim","Conflito"),"Não")))</f>
        <v/>
      </c>
      <c r="V306" s="16">
        <f>IF($A306="","",IF(OR($M306="",$N306=""),"",IF(COUNTIFS($M$2:$M$501,$M306,$G$2:$G$501,"RETORNO RECEBIDO",$N$2:$N$501,"&lt;="&amp;$N306)&gt;0,"Retorno","Fluxo normal")))</f>
        <v/>
      </c>
      <c r="W306" s="16">
        <f>IF($A306="","",IF($O306&lt;&gt;"OK",$O306,IF($Q306&lt;&gt;"OK",$Q306,IF($P306&lt;&gt;"OK",$P306,IF($R306&lt;&gt;"OK",$R306,IF($S306&lt;&gt;"OK",$S306,IF($T306&lt;&gt;"OK",$T306,IF($U306="Conflito","Conflito de ordem","OK"))))))))</f>
        <v/>
      </c>
      <c r="X306" s="16">
        <f>IF($A306="","",IF($W306="OK","OK","Pendente"))</f>
        <v/>
      </c>
    </row>
    <row r="307">
      <c r="A307" s="14" t="n"/>
      <c r="B307" s="31" t="n"/>
      <c r="C307" s="14" t="n"/>
      <c r="D307" s="14" t="n"/>
      <c r="E307" s="14" t="n"/>
      <c r="F307" s="14" t="n"/>
      <c r="G307" s="14" t="n"/>
      <c r="H307" s="14" t="n"/>
      <c r="I307" s="14" t="n"/>
      <c r="J307" s="14" t="n"/>
      <c r="K307" s="14" t="n"/>
      <c r="L307" s="15" t="n"/>
      <c r="M307" s="16">
        <f>IF(COUNTA($D307:$F307)=0,"",IF(OR($D307="",$E307="",$F307=""),"",$D307&amp;"|"&amp;$E307&amp;"|"&amp;$F307))</f>
        <v/>
      </c>
      <c r="N307" s="32">
        <f>IF(OR($B307="",$C307=""),"",$B307+$C307/100000)</f>
        <v/>
      </c>
      <c r="O307" s="16">
        <f>IF(COUNTA($A307:$L307)=0,"",IF(OR($A307="",$B307="",$C307="",$D307="",$E307="",$F307="",$G307="",$H307="",$I307=""),"Campos obrigatórios ausentes","OK"))</f>
        <v/>
      </c>
      <c r="P307" s="16">
        <f>IF($A307="","",IF($M307="","Identificação incompleta",IF(COUNTIF('Itens rastreáveis'!$E$2:$E$201,$M307)=0,"Identificador não cadastrado",IF(COUNTIF('Itens rastreáveis'!$E$2:$E$201,$M307)&gt;1,"Identificador duplicado no cadastro","OK"))))</f>
        <v/>
      </c>
      <c r="Q307" s="16">
        <f>IF($A307="","",IF(COUNTIF($A$2:$A$501,$A307)=1,"OK","ID do evento duplicado"))</f>
        <v/>
      </c>
      <c r="R307" s="16">
        <f>IF($A307="","",IF(OR($M307="",$N307=""),"Não verificável",IF($G307="RECEBIMENTO",IF(COUNTIFS($M$2:$M$501,$M307,$G$2:$G$501,"RECEBIMENTO")&gt;1,"Recebimento duplicado",IF($K307="","OK","Recebimento com evento anterior")),IF(COUNTIFS($M$2:$M$501,$M307,$G$2:$G$501,"RECEBIMENTO",$N$2:$N$501,"&lt;"&amp;$N307)&gt;0,"OK","Entrada anterior não localizada"))))</f>
        <v/>
      </c>
      <c r="S307" s="16">
        <f>IF($A307="","",IF(IFERROR(VLOOKUP($G307,Listas!$A$2:$C$9,2,FALSE),"Sim")="Sim",IF($J307="","Pedido obrigatório","OK"),"OK"))</f>
        <v/>
      </c>
      <c r="T307" s="16">
        <f>IF($A307="","",IF($G307="RECEBIMENTO",IF($K307="","OK","Revisar evento anterior"),IF($K307="","Evento anterior ausente",IF(COUNTIF($A$2:$A$501,$K307)=0,"Evento anterior inexistente",IF(COUNTIF($A$2:$A$501,$K307)&gt;1,"Evento anterior ambíguo",IF($K307=$A307,"Autorreferência",IF(COUNTIFS($A$2:$A$501,$K307,$M$2:$M$501,$M307)=0,"Anterior de outro identificador",IF(INDEX($N$2:$N$501,MATCH($K307,$A$2:$A$501,0))&gt;=$N307,"Ordem cronológica inválida",IF(INDEX($A$2:$A$501,MATCH($K307,$A$2:$A$501,0))=LOOKUP(2,1/(($M$2:$M$501=$M307)*($N$2:$N$501&lt;$N307)),$A$2:$A$501),"OK","Salto na cadeia")))))))))</f>
        <v/>
      </c>
      <c r="U307" s="16">
        <f>IF($A307="","",IF(OR($M307="",$N307=""),"Não",IF(COUNTIFS($M$2:$M$501,$M307,$N$2:$N$501,"&gt;"&amp;$N307)=0,IF(COUNTIFS($M$2:$M$501,$M307,$N$2:$N$501,$N307)=1,"Sim","Conflito"),"Não")))</f>
        <v/>
      </c>
      <c r="V307" s="16">
        <f>IF($A307="","",IF(OR($M307="",$N307=""),"",IF(COUNTIFS($M$2:$M$501,$M307,$G$2:$G$501,"RETORNO RECEBIDO",$N$2:$N$501,"&lt;="&amp;$N307)&gt;0,"Retorno","Fluxo normal")))</f>
        <v/>
      </c>
      <c r="W307" s="16">
        <f>IF($A307="","",IF($O307&lt;&gt;"OK",$O307,IF($Q307&lt;&gt;"OK",$Q307,IF($P307&lt;&gt;"OK",$P307,IF($R307&lt;&gt;"OK",$R307,IF($S307&lt;&gt;"OK",$S307,IF($T307&lt;&gt;"OK",$T307,IF($U307="Conflito","Conflito de ordem","OK"))))))))</f>
        <v/>
      </c>
      <c r="X307" s="16">
        <f>IF($A307="","",IF($W307="OK","OK","Pendente"))</f>
        <v/>
      </c>
    </row>
    <row r="308">
      <c r="A308" s="14" t="n"/>
      <c r="B308" s="31" t="n"/>
      <c r="C308" s="14" t="n"/>
      <c r="D308" s="14" t="n"/>
      <c r="E308" s="14" t="n"/>
      <c r="F308" s="14" t="n"/>
      <c r="G308" s="14" t="n"/>
      <c r="H308" s="14" t="n"/>
      <c r="I308" s="14" t="n"/>
      <c r="J308" s="14" t="n"/>
      <c r="K308" s="14" t="n"/>
      <c r="L308" s="15" t="n"/>
      <c r="M308" s="16">
        <f>IF(COUNTA($D308:$F308)=0,"",IF(OR($D308="",$E308="",$F308=""),"",$D308&amp;"|"&amp;$E308&amp;"|"&amp;$F308))</f>
        <v/>
      </c>
      <c r="N308" s="32">
        <f>IF(OR($B308="",$C308=""),"",$B308+$C308/100000)</f>
        <v/>
      </c>
      <c r="O308" s="16">
        <f>IF(COUNTA($A308:$L308)=0,"",IF(OR($A308="",$B308="",$C308="",$D308="",$E308="",$F308="",$G308="",$H308="",$I308=""),"Campos obrigatórios ausentes","OK"))</f>
        <v/>
      </c>
      <c r="P308" s="16">
        <f>IF($A308="","",IF($M308="","Identificação incompleta",IF(COUNTIF('Itens rastreáveis'!$E$2:$E$201,$M308)=0,"Identificador não cadastrado",IF(COUNTIF('Itens rastreáveis'!$E$2:$E$201,$M308)&gt;1,"Identificador duplicado no cadastro","OK"))))</f>
        <v/>
      </c>
      <c r="Q308" s="16">
        <f>IF($A308="","",IF(COUNTIF($A$2:$A$501,$A308)=1,"OK","ID do evento duplicado"))</f>
        <v/>
      </c>
      <c r="R308" s="16">
        <f>IF($A308="","",IF(OR($M308="",$N308=""),"Não verificável",IF($G308="RECEBIMENTO",IF(COUNTIFS($M$2:$M$501,$M308,$G$2:$G$501,"RECEBIMENTO")&gt;1,"Recebimento duplicado",IF($K308="","OK","Recebimento com evento anterior")),IF(COUNTIFS($M$2:$M$501,$M308,$G$2:$G$501,"RECEBIMENTO",$N$2:$N$501,"&lt;"&amp;$N308)&gt;0,"OK","Entrada anterior não localizada"))))</f>
        <v/>
      </c>
      <c r="S308" s="16">
        <f>IF($A308="","",IF(IFERROR(VLOOKUP($G308,Listas!$A$2:$C$9,2,FALSE),"Sim")="Sim",IF($J308="","Pedido obrigatório","OK"),"OK"))</f>
        <v/>
      </c>
      <c r="T308" s="16">
        <f>IF($A308="","",IF($G308="RECEBIMENTO",IF($K308="","OK","Revisar evento anterior"),IF($K308="","Evento anterior ausente",IF(COUNTIF($A$2:$A$501,$K308)=0,"Evento anterior inexistente",IF(COUNTIF($A$2:$A$501,$K308)&gt;1,"Evento anterior ambíguo",IF($K308=$A308,"Autorreferência",IF(COUNTIFS($A$2:$A$501,$K308,$M$2:$M$501,$M308)=0,"Anterior de outro identificador",IF(INDEX($N$2:$N$501,MATCH($K308,$A$2:$A$501,0))&gt;=$N308,"Ordem cronológica inválida",IF(INDEX($A$2:$A$501,MATCH($K308,$A$2:$A$501,0))=LOOKUP(2,1/(($M$2:$M$501=$M308)*($N$2:$N$501&lt;$N308)),$A$2:$A$501),"OK","Salto na cadeia")))))))))</f>
        <v/>
      </c>
      <c r="U308" s="16">
        <f>IF($A308="","",IF(OR($M308="",$N308=""),"Não",IF(COUNTIFS($M$2:$M$501,$M308,$N$2:$N$501,"&gt;"&amp;$N308)=0,IF(COUNTIFS($M$2:$M$501,$M308,$N$2:$N$501,$N308)=1,"Sim","Conflito"),"Não")))</f>
        <v/>
      </c>
      <c r="V308" s="16">
        <f>IF($A308="","",IF(OR($M308="",$N308=""),"",IF(COUNTIFS($M$2:$M$501,$M308,$G$2:$G$501,"RETORNO RECEBIDO",$N$2:$N$501,"&lt;="&amp;$N308)&gt;0,"Retorno","Fluxo normal")))</f>
        <v/>
      </c>
      <c r="W308" s="16">
        <f>IF($A308="","",IF($O308&lt;&gt;"OK",$O308,IF($Q308&lt;&gt;"OK",$Q308,IF($P308&lt;&gt;"OK",$P308,IF($R308&lt;&gt;"OK",$R308,IF($S308&lt;&gt;"OK",$S308,IF($T308&lt;&gt;"OK",$T308,IF($U308="Conflito","Conflito de ordem","OK"))))))))</f>
        <v/>
      </c>
      <c r="X308" s="16">
        <f>IF($A308="","",IF($W308="OK","OK","Pendente"))</f>
        <v/>
      </c>
    </row>
    <row r="309">
      <c r="A309" s="14" t="n"/>
      <c r="B309" s="31" t="n"/>
      <c r="C309" s="14" t="n"/>
      <c r="D309" s="14" t="n"/>
      <c r="E309" s="14" t="n"/>
      <c r="F309" s="14" t="n"/>
      <c r="G309" s="14" t="n"/>
      <c r="H309" s="14" t="n"/>
      <c r="I309" s="14" t="n"/>
      <c r="J309" s="14" t="n"/>
      <c r="K309" s="14" t="n"/>
      <c r="L309" s="15" t="n"/>
      <c r="M309" s="16">
        <f>IF(COUNTA($D309:$F309)=0,"",IF(OR($D309="",$E309="",$F309=""),"",$D309&amp;"|"&amp;$E309&amp;"|"&amp;$F309))</f>
        <v/>
      </c>
      <c r="N309" s="32">
        <f>IF(OR($B309="",$C309=""),"",$B309+$C309/100000)</f>
        <v/>
      </c>
      <c r="O309" s="16">
        <f>IF(COUNTA($A309:$L309)=0,"",IF(OR($A309="",$B309="",$C309="",$D309="",$E309="",$F309="",$G309="",$H309="",$I309=""),"Campos obrigatórios ausentes","OK"))</f>
        <v/>
      </c>
      <c r="P309" s="16">
        <f>IF($A309="","",IF($M309="","Identificação incompleta",IF(COUNTIF('Itens rastreáveis'!$E$2:$E$201,$M309)=0,"Identificador não cadastrado",IF(COUNTIF('Itens rastreáveis'!$E$2:$E$201,$M309)&gt;1,"Identificador duplicado no cadastro","OK"))))</f>
        <v/>
      </c>
      <c r="Q309" s="16">
        <f>IF($A309="","",IF(COUNTIF($A$2:$A$501,$A309)=1,"OK","ID do evento duplicado"))</f>
        <v/>
      </c>
      <c r="R309" s="16">
        <f>IF($A309="","",IF(OR($M309="",$N309=""),"Não verificável",IF($G309="RECEBIMENTO",IF(COUNTIFS($M$2:$M$501,$M309,$G$2:$G$501,"RECEBIMENTO")&gt;1,"Recebimento duplicado",IF($K309="","OK","Recebimento com evento anterior")),IF(COUNTIFS($M$2:$M$501,$M309,$G$2:$G$501,"RECEBIMENTO",$N$2:$N$501,"&lt;"&amp;$N309)&gt;0,"OK","Entrada anterior não localizada"))))</f>
        <v/>
      </c>
      <c r="S309" s="16">
        <f>IF($A309="","",IF(IFERROR(VLOOKUP($G309,Listas!$A$2:$C$9,2,FALSE),"Sim")="Sim",IF($J309="","Pedido obrigatório","OK"),"OK"))</f>
        <v/>
      </c>
      <c r="T309" s="16">
        <f>IF($A309="","",IF($G309="RECEBIMENTO",IF($K309="","OK","Revisar evento anterior"),IF($K309="","Evento anterior ausente",IF(COUNTIF($A$2:$A$501,$K309)=0,"Evento anterior inexistente",IF(COUNTIF($A$2:$A$501,$K309)&gt;1,"Evento anterior ambíguo",IF($K309=$A309,"Autorreferência",IF(COUNTIFS($A$2:$A$501,$K309,$M$2:$M$501,$M309)=0,"Anterior de outro identificador",IF(INDEX($N$2:$N$501,MATCH($K309,$A$2:$A$501,0))&gt;=$N309,"Ordem cronológica inválida",IF(INDEX($A$2:$A$501,MATCH($K309,$A$2:$A$501,0))=LOOKUP(2,1/(($M$2:$M$501=$M309)*($N$2:$N$501&lt;$N309)),$A$2:$A$501),"OK","Salto na cadeia")))))))))</f>
        <v/>
      </c>
      <c r="U309" s="16">
        <f>IF($A309="","",IF(OR($M309="",$N309=""),"Não",IF(COUNTIFS($M$2:$M$501,$M309,$N$2:$N$501,"&gt;"&amp;$N309)=0,IF(COUNTIFS($M$2:$M$501,$M309,$N$2:$N$501,$N309)=1,"Sim","Conflito"),"Não")))</f>
        <v/>
      </c>
      <c r="V309" s="16">
        <f>IF($A309="","",IF(OR($M309="",$N309=""),"",IF(COUNTIFS($M$2:$M$501,$M309,$G$2:$G$501,"RETORNO RECEBIDO",$N$2:$N$501,"&lt;="&amp;$N309)&gt;0,"Retorno","Fluxo normal")))</f>
        <v/>
      </c>
      <c r="W309" s="16">
        <f>IF($A309="","",IF($O309&lt;&gt;"OK",$O309,IF($Q309&lt;&gt;"OK",$Q309,IF($P309&lt;&gt;"OK",$P309,IF($R309&lt;&gt;"OK",$R309,IF($S309&lt;&gt;"OK",$S309,IF($T309&lt;&gt;"OK",$T309,IF($U309="Conflito","Conflito de ordem","OK"))))))))</f>
        <v/>
      </c>
      <c r="X309" s="16">
        <f>IF($A309="","",IF($W309="OK","OK","Pendente"))</f>
        <v/>
      </c>
    </row>
    <row r="310">
      <c r="A310" s="14" t="n"/>
      <c r="B310" s="31" t="n"/>
      <c r="C310" s="14" t="n"/>
      <c r="D310" s="14" t="n"/>
      <c r="E310" s="14" t="n"/>
      <c r="F310" s="14" t="n"/>
      <c r="G310" s="14" t="n"/>
      <c r="H310" s="14" t="n"/>
      <c r="I310" s="14" t="n"/>
      <c r="J310" s="14" t="n"/>
      <c r="K310" s="14" t="n"/>
      <c r="L310" s="15" t="n"/>
      <c r="M310" s="16">
        <f>IF(COUNTA($D310:$F310)=0,"",IF(OR($D310="",$E310="",$F310=""),"",$D310&amp;"|"&amp;$E310&amp;"|"&amp;$F310))</f>
        <v/>
      </c>
      <c r="N310" s="32">
        <f>IF(OR($B310="",$C310=""),"",$B310+$C310/100000)</f>
        <v/>
      </c>
      <c r="O310" s="16">
        <f>IF(COUNTA($A310:$L310)=0,"",IF(OR($A310="",$B310="",$C310="",$D310="",$E310="",$F310="",$G310="",$H310="",$I310=""),"Campos obrigatórios ausentes","OK"))</f>
        <v/>
      </c>
      <c r="P310" s="16">
        <f>IF($A310="","",IF($M310="","Identificação incompleta",IF(COUNTIF('Itens rastreáveis'!$E$2:$E$201,$M310)=0,"Identificador não cadastrado",IF(COUNTIF('Itens rastreáveis'!$E$2:$E$201,$M310)&gt;1,"Identificador duplicado no cadastro","OK"))))</f>
        <v/>
      </c>
      <c r="Q310" s="16">
        <f>IF($A310="","",IF(COUNTIF($A$2:$A$501,$A310)=1,"OK","ID do evento duplicado"))</f>
        <v/>
      </c>
      <c r="R310" s="16">
        <f>IF($A310="","",IF(OR($M310="",$N310=""),"Não verificável",IF($G310="RECEBIMENTO",IF(COUNTIFS($M$2:$M$501,$M310,$G$2:$G$501,"RECEBIMENTO")&gt;1,"Recebimento duplicado",IF($K310="","OK","Recebimento com evento anterior")),IF(COUNTIFS($M$2:$M$501,$M310,$G$2:$G$501,"RECEBIMENTO",$N$2:$N$501,"&lt;"&amp;$N310)&gt;0,"OK","Entrada anterior não localizada"))))</f>
        <v/>
      </c>
      <c r="S310" s="16">
        <f>IF($A310="","",IF(IFERROR(VLOOKUP($G310,Listas!$A$2:$C$9,2,FALSE),"Sim")="Sim",IF($J310="","Pedido obrigatório","OK"),"OK"))</f>
        <v/>
      </c>
      <c r="T310" s="16">
        <f>IF($A310="","",IF($G310="RECEBIMENTO",IF($K310="","OK","Revisar evento anterior"),IF($K310="","Evento anterior ausente",IF(COUNTIF($A$2:$A$501,$K310)=0,"Evento anterior inexistente",IF(COUNTIF($A$2:$A$501,$K310)&gt;1,"Evento anterior ambíguo",IF($K310=$A310,"Autorreferência",IF(COUNTIFS($A$2:$A$501,$K310,$M$2:$M$501,$M310)=0,"Anterior de outro identificador",IF(INDEX($N$2:$N$501,MATCH($K310,$A$2:$A$501,0))&gt;=$N310,"Ordem cronológica inválida",IF(INDEX($A$2:$A$501,MATCH($K310,$A$2:$A$501,0))=LOOKUP(2,1/(($M$2:$M$501=$M310)*($N$2:$N$501&lt;$N310)),$A$2:$A$501),"OK","Salto na cadeia")))))))))</f>
        <v/>
      </c>
      <c r="U310" s="16">
        <f>IF($A310="","",IF(OR($M310="",$N310=""),"Não",IF(COUNTIFS($M$2:$M$501,$M310,$N$2:$N$501,"&gt;"&amp;$N310)=0,IF(COUNTIFS($M$2:$M$501,$M310,$N$2:$N$501,$N310)=1,"Sim","Conflito"),"Não")))</f>
        <v/>
      </c>
      <c r="V310" s="16">
        <f>IF($A310="","",IF(OR($M310="",$N310=""),"",IF(COUNTIFS($M$2:$M$501,$M310,$G$2:$G$501,"RETORNO RECEBIDO",$N$2:$N$501,"&lt;="&amp;$N310)&gt;0,"Retorno","Fluxo normal")))</f>
        <v/>
      </c>
      <c r="W310" s="16">
        <f>IF($A310="","",IF($O310&lt;&gt;"OK",$O310,IF($Q310&lt;&gt;"OK",$Q310,IF($P310&lt;&gt;"OK",$P310,IF($R310&lt;&gt;"OK",$R310,IF($S310&lt;&gt;"OK",$S310,IF($T310&lt;&gt;"OK",$T310,IF($U310="Conflito","Conflito de ordem","OK"))))))))</f>
        <v/>
      </c>
      <c r="X310" s="16">
        <f>IF($A310="","",IF($W310="OK","OK","Pendente"))</f>
        <v/>
      </c>
    </row>
    <row r="311">
      <c r="A311" s="14" t="n"/>
      <c r="B311" s="31" t="n"/>
      <c r="C311" s="14" t="n"/>
      <c r="D311" s="14" t="n"/>
      <c r="E311" s="14" t="n"/>
      <c r="F311" s="14" t="n"/>
      <c r="G311" s="14" t="n"/>
      <c r="H311" s="14" t="n"/>
      <c r="I311" s="14" t="n"/>
      <c r="J311" s="14" t="n"/>
      <c r="K311" s="14" t="n"/>
      <c r="L311" s="15" t="n"/>
      <c r="M311" s="16">
        <f>IF(COUNTA($D311:$F311)=0,"",IF(OR($D311="",$E311="",$F311=""),"",$D311&amp;"|"&amp;$E311&amp;"|"&amp;$F311))</f>
        <v/>
      </c>
      <c r="N311" s="32">
        <f>IF(OR($B311="",$C311=""),"",$B311+$C311/100000)</f>
        <v/>
      </c>
      <c r="O311" s="16">
        <f>IF(COUNTA($A311:$L311)=0,"",IF(OR($A311="",$B311="",$C311="",$D311="",$E311="",$F311="",$G311="",$H311="",$I311=""),"Campos obrigatórios ausentes","OK"))</f>
        <v/>
      </c>
      <c r="P311" s="16">
        <f>IF($A311="","",IF($M311="","Identificação incompleta",IF(COUNTIF('Itens rastreáveis'!$E$2:$E$201,$M311)=0,"Identificador não cadastrado",IF(COUNTIF('Itens rastreáveis'!$E$2:$E$201,$M311)&gt;1,"Identificador duplicado no cadastro","OK"))))</f>
        <v/>
      </c>
      <c r="Q311" s="16">
        <f>IF($A311="","",IF(COUNTIF($A$2:$A$501,$A311)=1,"OK","ID do evento duplicado"))</f>
        <v/>
      </c>
      <c r="R311" s="16">
        <f>IF($A311="","",IF(OR($M311="",$N311=""),"Não verificável",IF($G311="RECEBIMENTO",IF(COUNTIFS($M$2:$M$501,$M311,$G$2:$G$501,"RECEBIMENTO")&gt;1,"Recebimento duplicado",IF($K311="","OK","Recebimento com evento anterior")),IF(COUNTIFS($M$2:$M$501,$M311,$G$2:$G$501,"RECEBIMENTO",$N$2:$N$501,"&lt;"&amp;$N311)&gt;0,"OK","Entrada anterior não localizada"))))</f>
        <v/>
      </c>
      <c r="S311" s="16">
        <f>IF($A311="","",IF(IFERROR(VLOOKUP($G311,Listas!$A$2:$C$9,2,FALSE),"Sim")="Sim",IF($J311="","Pedido obrigatório","OK"),"OK"))</f>
        <v/>
      </c>
      <c r="T311" s="16">
        <f>IF($A311="","",IF($G311="RECEBIMENTO",IF($K311="","OK","Revisar evento anterior"),IF($K311="","Evento anterior ausente",IF(COUNTIF($A$2:$A$501,$K311)=0,"Evento anterior inexistente",IF(COUNTIF($A$2:$A$501,$K311)&gt;1,"Evento anterior ambíguo",IF($K311=$A311,"Autorreferência",IF(COUNTIFS($A$2:$A$501,$K311,$M$2:$M$501,$M311)=0,"Anterior de outro identificador",IF(INDEX($N$2:$N$501,MATCH($K311,$A$2:$A$501,0))&gt;=$N311,"Ordem cronológica inválida",IF(INDEX($A$2:$A$501,MATCH($K311,$A$2:$A$501,0))=LOOKUP(2,1/(($M$2:$M$501=$M311)*($N$2:$N$501&lt;$N311)),$A$2:$A$501),"OK","Salto na cadeia")))))))))</f>
        <v/>
      </c>
      <c r="U311" s="16">
        <f>IF($A311="","",IF(OR($M311="",$N311=""),"Não",IF(COUNTIFS($M$2:$M$501,$M311,$N$2:$N$501,"&gt;"&amp;$N311)=0,IF(COUNTIFS($M$2:$M$501,$M311,$N$2:$N$501,$N311)=1,"Sim","Conflito"),"Não")))</f>
        <v/>
      </c>
      <c r="V311" s="16">
        <f>IF($A311="","",IF(OR($M311="",$N311=""),"",IF(COUNTIFS($M$2:$M$501,$M311,$G$2:$G$501,"RETORNO RECEBIDO",$N$2:$N$501,"&lt;="&amp;$N311)&gt;0,"Retorno","Fluxo normal")))</f>
        <v/>
      </c>
      <c r="W311" s="16">
        <f>IF($A311="","",IF($O311&lt;&gt;"OK",$O311,IF($Q311&lt;&gt;"OK",$Q311,IF($P311&lt;&gt;"OK",$P311,IF($R311&lt;&gt;"OK",$R311,IF($S311&lt;&gt;"OK",$S311,IF($T311&lt;&gt;"OK",$T311,IF($U311="Conflito","Conflito de ordem","OK"))))))))</f>
        <v/>
      </c>
      <c r="X311" s="16">
        <f>IF($A311="","",IF($W311="OK","OK","Pendente"))</f>
        <v/>
      </c>
    </row>
    <row r="312">
      <c r="A312" s="14" t="n"/>
      <c r="B312" s="31" t="n"/>
      <c r="C312" s="14" t="n"/>
      <c r="D312" s="14" t="n"/>
      <c r="E312" s="14" t="n"/>
      <c r="F312" s="14" t="n"/>
      <c r="G312" s="14" t="n"/>
      <c r="H312" s="14" t="n"/>
      <c r="I312" s="14" t="n"/>
      <c r="J312" s="14" t="n"/>
      <c r="K312" s="14" t="n"/>
      <c r="L312" s="15" t="n"/>
      <c r="M312" s="16">
        <f>IF(COUNTA($D312:$F312)=0,"",IF(OR($D312="",$E312="",$F312=""),"",$D312&amp;"|"&amp;$E312&amp;"|"&amp;$F312))</f>
        <v/>
      </c>
      <c r="N312" s="32">
        <f>IF(OR($B312="",$C312=""),"",$B312+$C312/100000)</f>
        <v/>
      </c>
      <c r="O312" s="16">
        <f>IF(COUNTA($A312:$L312)=0,"",IF(OR($A312="",$B312="",$C312="",$D312="",$E312="",$F312="",$G312="",$H312="",$I312=""),"Campos obrigatórios ausentes","OK"))</f>
        <v/>
      </c>
      <c r="P312" s="16">
        <f>IF($A312="","",IF($M312="","Identificação incompleta",IF(COUNTIF('Itens rastreáveis'!$E$2:$E$201,$M312)=0,"Identificador não cadastrado",IF(COUNTIF('Itens rastreáveis'!$E$2:$E$201,$M312)&gt;1,"Identificador duplicado no cadastro","OK"))))</f>
        <v/>
      </c>
      <c r="Q312" s="16">
        <f>IF($A312="","",IF(COUNTIF($A$2:$A$501,$A312)=1,"OK","ID do evento duplicado"))</f>
        <v/>
      </c>
      <c r="R312" s="16">
        <f>IF($A312="","",IF(OR($M312="",$N312=""),"Não verificável",IF($G312="RECEBIMENTO",IF(COUNTIFS($M$2:$M$501,$M312,$G$2:$G$501,"RECEBIMENTO")&gt;1,"Recebimento duplicado",IF($K312="","OK","Recebimento com evento anterior")),IF(COUNTIFS($M$2:$M$501,$M312,$G$2:$G$501,"RECEBIMENTO",$N$2:$N$501,"&lt;"&amp;$N312)&gt;0,"OK","Entrada anterior não localizada"))))</f>
        <v/>
      </c>
      <c r="S312" s="16">
        <f>IF($A312="","",IF(IFERROR(VLOOKUP($G312,Listas!$A$2:$C$9,2,FALSE),"Sim")="Sim",IF($J312="","Pedido obrigatório","OK"),"OK"))</f>
        <v/>
      </c>
      <c r="T312" s="16">
        <f>IF($A312="","",IF($G312="RECEBIMENTO",IF($K312="","OK","Revisar evento anterior"),IF($K312="","Evento anterior ausente",IF(COUNTIF($A$2:$A$501,$K312)=0,"Evento anterior inexistente",IF(COUNTIF($A$2:$A$501,$K312)&gt;1,"Evento anterior ambíguo",IF($K312=$A312,"Autorreferência",IF(COUNTIFS($A$2:$A$501,$K312,$M$2:$M$501,$M312)=0,"Anterior de outro identificador",IF(INDEX($N$2:$N$501,MATCH($K312,$A$2:$A$501,0))&gt;=$N312,"Ordem cronológica inválida",IF(INDEX($A$2:$A$501,MATCH($K312,$A$2:$A$501,0))=LOOKUP(2,1/(($M$2:$M$501=$M312)*($N$2:$N$501&lt;$N312)),$A$2:$A$501),"OK","Salto na cadeia")))))))))</f>
        <v/>
      </c>
      <c r="U312" s="16">
        <f>IF($A312="","",IF(OR($M312="",$N312=""),"Não",IF(COUNTIFS($M$2:$M$501,$M312,$N$2:$N$501,"&gt;"&amp;$N312)=0,IF(COUNTIFS($M$2:$M$501,$M312,$N$2:$N$501,$N312)=1,"Sim","Conflito"),"Não")))</f>
        <v/>
      </c>
      <c r="V312" s="16">
        <f>IF($A312="","",IF(OR($M312="",$N312=""),"",IF(COUNTIFS($M$2:$M$501,$M312,$G$2:$G$501,"RETORNO RECEBIDO",$N$2:$N$501,"&lt;="&amp;$N312)&gt;0,"Retorno","Fluxo normal")))</f>
        <v/>
      </c>
      <c r="W312" s="16">
        <f>IF($A312="","",IF($O312&lt;&gt;"OK",$O312,IF($Q312&lt;&gt;"OK",$Q312,IF($P312&lt;&gt;"OK",$P312,IF($R312&lt;&gt;"OK",$R312,IF($S312&lt;&gt;"OK",$S312,IF($T312&lt;&gt;"OK",$T312,IF($U312="Conflito","Conflito de ordem","OK"))))))))</f>
        <v/>
      </c>
      <c r="X312" s="16">
        <f>IF($A312="","",IF($W312="OK","OK","Pendente"))</f>
        <v/>
      </c>
    </row>
    <row r="313">
      <c r="A313" s="14" t="n"/>
      <c r="B313" s="31" t="n"/>
      <c r="C313" s="14" t="n"/>
      <c r="D313" s="14" t="n"/>
      <c r="E313" s="14" t="n"/>
      <c r="F313" s="14" t="n"/>
      <c r="G313" s="14" t="n"/>
      <c r="H313" s="14" t="n"/>
      <c r="I313" s="14" t="n"/>
      <c r="J313" s="14" t="n"/>
      <c r="K313" s="14" t="n"/>
      <c r="L313" s="15" t="n"/>
      <c r="M313" s="16">
        <f>IF(COUNTA($D313:$F313)=0,"",IF(OR($D313="",$E313="",$F313=""),"",$D313&amp;"|"&amp;$E313&amp;"|"&amp;$F313))</f>
        <v/>
      </c>
      <c r="N313" s="32">
        <f>IF(OR($B313="",$C313=""),"",$B313+$C313/100000)</f>
        <v/>
      </c>
      <c r="O313" s="16">
        <f>IF(COUNTA($A313:$L313)=0,"",IF(OR($A313="",$B313="",$C313="",$D313="",$E313="",$F313="",$G313="",$H313="",$I313=""),"Campos obrigatórios ausentes","OK"))</f>
        <v/>
      </c>
      <c r="P313" s="16">
        <f>IF($A313="","",IF($M313="","Identificação incompleta",IF(COUNTIF('Itens rastreáveis'!$E$2:$E$201,$M313)=0,"Identificador não cadastrado",IF(COUNTIF('Itens rastreáveis'!$E$2:$E$201,$M313)&gt;1,"Identificador duplicado no cadastro","OK"))))</f>
        <v/>
      </c>
      <c r="Q313" s="16">
        <f>IF($A313="","",IF(COUNTIF($A$2:$A$501,$A313)=1,"OK","ID do evento duplicado"))</f>
        <v/>
      </c>
      <c r="R313" s="16">
        <f>IF($A313="","",IF(OR($M313="",$N313=""),"Não verificável",IF($G313="RECEBIMENTO",IF(COUNTIFS($M$2:$M$501,$M313,$G$2:$G$501,"RECEBIMENTO")&gt;1,"Recebimento duplicado",IF($K313="","OK","Recebimento com evento anterior")),IF(COUNTIFS($M$2:$M$501,$M313,$G$2:$G$501,"RECEBIMENTO",$N$2:$N$501,"&lt;"&amp;$N313)&gt;0,"OK","Entrada anterior não localizada"))))</f>
        <v/>
      </c>
      <c r="S313" s="16">
        <f>IF($A313="","",IF(IFERROR(VLOOKUP($G313,Listas!$A$2:$C$9,2,FALSE),"Sim")="Sim",IF($J313="","Pedido obrigatório","OK"),"OK"))</f>
        <v/>
      </c>
      <c r="T313" s="16">
        <f>IF($A313="","",IF($G313="RECEBIMENTO",IF($K313="","OK","Revisar evento anterior"),IF($K313="","Evento anterior ausente",IF(COUNTIF($A$2:$A$501,$K313)=0,"Evento anterior inexistente",IF(COUNTIF($A$2:$A$501,$K313)&gt;1,"Evento anterior ambíguo",IF($K313=$A313,"Autorreferência",IF(COUNTIFS($A$2:$A$501,$K313,$M$2:$M$501,$M313)=0,"Anterior de outro identificador",IF(INDEX($N$2:$N$501,MATCH($K313,$A$2:$A$501,0))&gt;=$N313,"Ordem cronológica inválida",IF(INDEX($A$2:$A$501,MATCH($K313,$A$2:$A$501,0))=LOOKUP(2,1/(($M$2:$M$501=$M313)*($N$2:$N$501&lt;$N313)),$A$2:$A$501),"OK","Salto na cadeia")))))))))</f>
        <v/>
      </c>
      <c r="U313" s="16">
        <f>IF($A313="","",IF(OR($M313="",$N313=""),"Não",IF(COUNTIFS($M$2:$M$501,$M313,$N$2:$N$501,"&gt;"&amp;$N313)=0,IF(COUNTIFS($M$2:$M$501,$M313,$N$2:$N$501,$N313)=1,"Sim","Conflito"),"Não")))</f>
        <v/>
      </c>
      <c r="V313" s="16">
        <f>IF($A313="","",IF(OR($M313="",$N313=""),"",IF(COUNTIFS($M$2:$M$501,$M313,$G$2:$G$501,"RETORNO RECEBIDO",$N$2:$N$501,"&lt;="&amp;$N313)&gt;0,"Retorno","Fluxo normal")))</f>
        <v/>
      </c>
      <c r="W313" s="16">
        <f>IF($A313="","",IF($O313&lt;&gt;"OK",$O313,IF($Q313&lt;&gt;"OK",$Q313,IF($P313&lt;&gt;"OK",$P313,IF($R313&lt;&gt;"OK",$R313,IF($S313&lt;&gt;"OK",$S313,IF($T313&lt;&gt;"OK",$T313,IF($U313="Conflito","Conflito de ordem","OK"))))))))</f>
        <v/>
      </c>
      <c r="X313" s="16">
        <f>IF($A313="","",IF($W313="OK","OK","Pendente"))</f>
        <v/>
      </c>
    </row>
    <row r="314">
      <c r="A314" s="14" t="n"/>
      <c r="B314" s="31" t="n"/>
      <c r="C314" s="14" t="n"/>
      <c r="D314" s="14" t="n"/>
      <c r="E314" s="14" t="n"/>
      <c r="F314" s="14" t="n"/>
      <c r="G314" s="14" t="n"/>
      <c r="H314" s="14" t="n"/>
      <c r="I314" s="14" t="n"/>
      <c r="J314" s="14" t="n"/>
      <c r="K314" s="14" t="n"/>
      <c r="L314" s="15" t="n"/>
      <c r="M314" s="16">
        <f>IF(COUNTA($D314:$F314)=0,"",IF(OR($D314="",$E314="",$F314=""),"",$D314&amp;"|"&amp;$E314&amp;"|"&amp;$F314))</f>
        <v/>
      </c>
      <c r="N314" s="32">
        <f>IF(OR($B314="",$C314=""),"",$B314+$C314/100000)</f>
        <v/>
      </c>
      <c r="O314" s="16">
        <f>IF(COUNTA($A314:$L314)=0,"",IF(OR($A314="",$B314="",$C314="",$D314="",$E314="",$F314="",$G314="",$H314="",$I314=""),"Campos obrigatórios ausentes","OK"))</f>
        <v/>
      </c>
      <c r="P314" s="16">
        <f>IF($A314="","",IF($M314="","Identificação incompleta",IF(COUNTIF('Itens rastreáveis'!$E$2:$E$201,$M314)=0,"Identificador não cadastrado",IF(COUNTIF('Itens rastreáveis'!$E$2:$E$201,$M314)&gt;1,"Identificador duplicado no cadastro","OK"))))</f>
        <v/>
      </c>
      <c r="Q314" s="16">
        <f>IF($A314="","",IF(COUNTIF($A$2:$A$501,$A314)=1,"OK","ID do evento duplicado"))</f>
        <v/>
      </c>
      <c r="R314" s="16">
        <f>IF($A314="","",IF(OR($M314="",$N314=""),"Não verificável",IF($G314="RECEBIMENTO",IF(COUNTIFS($M$2:$M$501,$M314,$G$2:$G$501,"RECEBIMENTO")&gt;1,"Recebimento duplicado",IF($K314="","OK","Recebimento com evento anterior")),IF(COUNTIFS($M$2:$M$501,$M314,$G$2:$G$501,"RECEBIMENTO",$N$2:$N$501,"&lt;"&amp;$N314)&gt;0,"OK","Entrada anterior não localizada"))))</f>
        <v/>
      </c>
      <c r="S314" s="16">
        <f>IF($A314="","",IF(IFERROR(VLOOKUP($G314,Listas!$A$2:$C$9,2,FALSE),"Sim")="Sim",IF($J314="","Pedido obrigatório","OK"),"OK"))</f>
        <v/>
      </c>
      <c r="T314" s="16">
        <f>IF($A314="","",IF($G314="RECEBIMENTO",IF($K314="","OK","Revisar evento anterior"),IF($K314="","Evento anterior ausente",IF(COUNTIF($A$2:$A$501,$K314)=0,"Evento anterior inexistente",IF(COUNTIF($A$2:$A$501,$K314)&gt;1,"Evento anterior ambíguo",IF($K314=$A314,"Autorreferência",IF(COUNTIFS($A$2:$A$501,$K314,$M$2:$M$501,$M314)=0,"Anterior de outro identificador",IF(INDEX($N$2:$N$501,MATCH($K314,$A$2:$A$501,0))&gt;=$N314,"Ordem cronológica inválida",IF(INDEX($A$2:$A$501,MATCH($K314,$A$2:$A$501,0))=LOOKUP(2,1/(($M$2:$M$501=$M314)*($N$2:$N$501&lt;$N314)),$A$2:$A$501),"OK","Salto na cadeia")))))))))</f>
        <v/>
      </c>
      <c r="U314" s="16">
        <f>IF($A314="","",IF(OR($M314="",$N314=""),"Não",IF(COUNTIFS($M$2:$M$501,$M314,$N$2:$N$501,"&gt;"&amp;$N314)=0,IF(COUNTIFS($M$2:$M$501,$M314,$N$2:$N$501,$N314)=1,"Sim","Conflito"),"Não")))</f>
        <v/>
      </c>
      <c r="V314" s="16">
        <f>IF($A314="","",IF(OR($M314="",$N314=""),"",IF(COUNTIFS($M$2:$M$501,$M314,$G$2:$G$501,"RETORNO RECEBIDO",$N$2:$N$501,"&lt;="&amp;$N314)&gt;0,"Retorno","Fluxo normal")))</f>
        <v/>
      </c>
      <c r="W314" s="16">
        <f>IF($A314="","",IF($O314&lt;&gt;"OK",$O314,IF($Q314&lt;&gt;"OK",$Q314,IF($P314&lt;&gt;"OK",$P314,IF($R314&lt;&gt;"OK",$R314,IF($S314&lt;&gt;"OK",$S314,IF($T314&lt;&gt;"OK",$T314,IF($U314="Conflito","Conflito de ordem","OK"))))))))</f>
        <v/>
      </c>
      <c r="X314" s="16">
        <f>IF($A314="","",IF($W314="OK","OK","Pendente"))</f>
        <v/>
      </c>
    </row>
    <row r="315">
      <c r="A315" s="14" t="n"/>
      <c r="B315" s="31" t="n"/>
      <c r="C315" s="14" t="n"/>
      <c r="D315" s="14" t="n"/>
      <c r="E315" s="14" t="n"/>
      <c r="F315" s="14" t="n"/>
      <c r="G315" s="14" t="n"/>
      <c r="H315" s="14" t="n"/>
      <c r="I315" s="14" t="n"/>
      <c r="J315" s="14" t="n"/>
      <c r="K315" s="14" t="n"/>
      <c r="L315" s="15" t="n"/>
      <c r="M315" s="16">
        <f>IF(COUNTA($D315:$F315)=0,"",IF(OR($D315="",$E315="",$F315=""),"",$D315&amp;"|"&amp;$E315&amp;"|"&amp;$F315))</f>
        <v/>
      </c>
      <c r="N315" s="32">
        <f>IF(OR($B315="",$C315=""),"",$B315+$C315/100000)</f>
        <v/>
      </c>
      <c r="O315" s="16">
        <f>IF(COUNTA($A315:$L315)=0,"",IF(OR($A315="",$B315="",$C315="",$D315="",$E315="",$F315="",$G315="",$H315="",$I315=""),"Campos obrigatórios ausentes","OK"))</f>
        <v/>
      </c>
      <c r="P315" s="16">
        <f>IF($A315="","",IF($M315="","Identificação incompleta",IF(COUNTIF('Itens rastreáveis'!$E$2:$E$201,$M315)=0,"Identificador não cadastrado",IF(COUNTIF('Itens rastreáveis'!$E$2:$E$201,$M315)&gt;1,"Identificador duplicado no cadastro","OK"))))</f>
        <v/>
      </c>
      <c r="Q315" s="16">
        <f>IF($A315="","",IF(COUNTIF($A$2:$A$501,$A315)=1,"OK","ID do evento duplicado"))</f>
        <v/>
      </c>
      <c r="R315" s="16">
        <f>IF($A315="","",IF(OR($M315="",$N315=""),"Não verificável",IF($G315="RECEBIMENTO",IF(COUNTIFS($M$2:$M$501,$M315,$G$2:$G$501,"RECEBIMENTO")&gt;1,"Recebimento duplicado",IF($K315="","OK","Recebimento com evento anterior")),IF(COUNTIFS($M$2:$M$501,$M315,$G$2:$G$501,"RECEBIMENTO",$N$2:$N$501,"&lt;"&amp;$N315)&gt;0,"OK","Entrada anterior não localizada"))))</f>
        <v/>
      </c>
      <c r="S315" s="16">
        <f>IF($A315="","",IF(IFERROR(VLOOKUP($G315,Listas!$A$2:$C$9,2,FALSE),"Sim")="Sim",IF($J315="","Pedido obrigatório","OK"),"OK"))</f>
        <v/>
      </c>
      <c r="T315" s="16">
        <f>IF($A315="","",IF($G315="RECEBIMENTO",IF($K315="","OK","Revisar evento anterior"),IF($K315="","Evento anterior ausente",IF(COUNTIF($A$2:$A$501,$K315)=0,"Evento anterior inexistente",IF(COUNTIF($A$2:$A$501,$K315)&gt;1,"Evento anterior ambíguo",IF($K315=$A315,"Autorreferência",IF(COUNTIFS($A$2:$A$501,$K315,$M$2:$M$501,$M315)=0,"Anterior de outro identificador",IF(INDEX($N$2:$N$501,MATCH($K315,$A$2:$A$501,0))&gt;=$N315,"Ordem cronológica inválida",IF(INDEX($A$2:$A$501,MATCH($K315,$A$2:$A$501,0))=LOOKUP(2,1/(($M$2:$M$501=$M315)*($N$2:$N$501&lt;$N315)),$A$2:$A$501),"OK","Salto na cadeia")))))))))</f>
        <v/>
      </c>
      <c r="U315" s="16">
        <f>IF($A315="","",IF(OR($M315="",$N315=""),"Não",IF(COUNTIFS($M$2:$M$501,$M315,$N$2:$N$501,"&gt;"&amp;$N315)=0,IF(COUNTIFS($M$2:$M$501,$M315,$N$2:$N$501,$N315)=1,"Sim","Conflito"),"Não")))</f>
        <v/>
      </c>
      <c r="V315" s="16">
        <f>IF($A315="","",IF(OR($M315="",$N315=""),"",IF(COUNTIFS($M$2:$M$501,$M315,$G$2:$G$501,"RETORNO RECEBIDO",$N$2:$N$501,"&lt;="&amp;$N315)&gt;0,"Retorno","Fluxo normal")))</f>
        <v/>
      </c>
      <c r="W315" s="16">
        <f>IF($A315="","",IF($O315&lt;&gt;"OK",$O315,IF($Q315&lt;&gt;"OK",$Q315,IF($P315&lt;&gt;"OK",$P315,IF($R315&lt;&gt;"OK",$R315,IF($S315&lt;&gt;"OK",$S315,IF($T315&lt;&gt;"OK",$T315,IF($U315="Conflito","Conflito de ordem","OK"))))))))</f>
        <v/>
      </c>
      <c r="X315" s="16">
        <f>IF($A315="","",IF($W315="OK","OK","Pendente"))</f>
        <v/>
      </c>
    </row>
    <row r="316">
      <c r="A316" s="14" t="n"/>
      <c r="B316" s="31" t="n"/>
      <c r="C316" s="14" t="n"/>
      <c r="D316" s="14" t="n"/>
      <c r="E316" s="14" t="n"/>
      <c r="F316" s="14" t="n"/>
      <c r="G316" s="14" t="n"/>
      <c r="H316" s="14" t="n"/>
      <c r="I316" s="14" t="n"/>
      <c r="J316" s="14" t="n"/>
      <c r="K316" s="14" t="n"/>
      <c r="L316" s="15" t="n"/>
      <c r="M316" s="16">
        <f>IF(COUNTA($D316:$F316)=0,"",IF(OR($D316="",$E316="",$F316=""),"",$D316&amp;"|"&amp;$E316&amp;"|"&amp;$F316))</f>
        <v/>
      </c>
      <c r="N316" s="32">
        <f>IF(OR($B316="",$C316=""),"",$B316+$C316/100000)</f>
        <v/>
      </c>
      <c r="O316" s="16">
        <f>IF(COUNTA($A316:$L316)=0,"",IF(OR($A316="",$B316="",$C316="",$D316="",$E316="",$F316="",$G316="",$H316="",$I316=""),"Campos obrigatórios ausentes","OK"))</f>
        <v/>
      </c>
      <c r="P316" s="16">
        <f>IF($A316="","",IF($M316="","Identificação incompleta",IF(COUNTIF('Itens rastreáveis'!$E$2:$E$201,$M316)=0,"Identificador não cadastrado",IF(COUNTIF('Itens rastreáveis'!$E$2:$E$201,$M316)&gt;1,"Identificador duplicado no cadastro","OK"))))</f>
        <v/>
      </c>
      <c r="Q316" s="16">
        <f>IF($A316="","",IF(COUNTIF($A$2:$A$501,$A316)=1,"OK","ID do evento duplicado"))</f>
        <v/>
      </c>
      <c r="R316" s="16">
        <f>IF($A316="","",IF(OR($M316="",$N316=""),"Não verificável",IF($G316="RECEBIMENTO",IF(COUNTIFS($M$2:$M$501,$M316,$G$2:$G$501,"RECEBIMENTO")&gt;1,"Recebimento duplicado",IF($K316="","OK","Recebimento com evento anterior")),IF(COUNTIFS($M$2:$M$501,$M316,$G$2:$G$501,"RECEBIMENTO",$N$2:$N$501,"&lt;"&amp;$N316)&gt;0,"OK","Entrada anterior não localizada"))))</f>
        <v/>
      </c>
      <c r="S316" s="16">
        <f>IF($A316="","",IF(IFERROR(VLOOKUP($G316,Listas!$A$2:$C$9,2,FALSE),"Sim")="Sim",IF($J316="","Pedido obrigatório","OK"),"OK"))</f>
        <v/>
      </c>
      <c r="T316" s="16">
        <f>IF($A316="","",IF($G316="RECEBIMENTO",IF($K316="","OK","Revisar evento anterior"),IF($K316="","Evento anterior ausente",IF(COUNTIF($A$2:$A$501,$K316)=0,"Evento anterior inexistente",IF(COUNTIF($A$2:$A$501,$K316)&gt;1,"Evento anterior ambíguo",IF($K316=$A316,"Autorreferência",IF(COUNTIFS($A$2:$A$501,$K316,$M$2:$M$501,$M316)=0,"Anterior de outro identificador",IF(INDEX($N$2:$N$501,MATCH($K316,$A$2:$A$501,0))&gt;=$N316,"Ordem cronológica inválida",IF(INDEX($A$2:$A$501,MATCH($K316,$A$2:$A$501,0))=LOOKUP(2,1/(($M$2:$M$501=$M316)*($N$2:$N$501&lt;$N316)),$A$2:$A$501),"OK","Salto na cadeia")))))))))</f>
        <v/>
      </c>
      <c r="U316" s="16">
        <f>IF($A316="","",IF(OR($M316="",$N316=""),"Não",IF(COUNTIFS($M$2:$M$501,$M316,$N$2:$N$501,"&gt;"&amp;$N316)=0,IF(COUNTIFS($M$2:$M$501,$M316,$N$2:$N$501,$N316)=1,"Sim","Conflito"),"Não")))</f>
        <v/>
      </c>
      <c r="V316" s="16">
        <f>IF($A316="","",IF(OR($M316="",$N316=""),"",IF(COUNTIFS($M$2:$M$501,$M316,$G$2:$G$501,"RETORNO RECEBIDO",$N$2:$N$501,"&lt;="&amp;$N316)&gt;0,"Retorno","Fluxo normal")))</f>
        <v/>
      </c>
      <c r="W316" s="16">
        <f>IF($A316="","",IF($O316&lt;&gt;"OK",$O316,IF($Q316&lt;&gt;"OK",$Q316,IF($P316&lt;&gt;"OK",$P316,IF($R316&lt;&gt;"OK",$R316,IF($S316&lt;&gt;"OK",$S316,IF($T316&lt;&gt;"OK",$T316,IF($U316="Conflito","Conflito de ordem","OK"))))))))</f>
        <v/>
      </c>
      <c r="X316" s="16">
        <f>IF($A316="","",IF($W316="OK","OK","Pendente"))</f>
        <v/>
      </c>
    </row>
    <row r="317">
      <c r="A317" s="14" t="n"/>
      <c r="B317" s="31" t="n"/>
      <c r="C317" s="14" t="n"/>
      <c r="D317" s="14" t="n"/>
      <c r="E317" s="14" t="n"/>
      <c r="F317" s="14" t="n"/>
      <c r="G317" s="14" t="n"/>
      <c r="H317" s="14" t="n"/>
      <c r="I317" s="14" t="n"/>
      <c r="J317" s="14" t="n"/>
      <c r="K317" s="14" t="n"/>
      <c r="L317" s="15" t="n"/>
      <c r="M317" s="16">
        <f>IF(COUNTA($D317:$F317)=0,"",IF(OR($D317="",$E317="",$F317=""),"",$D317&amp;"|"&amp;$E317&amp;"|"&amp;$F317))</f>
        <v/>
      </c>
      <c r="N317" s="32">
        <f>IF(OR($B317="",$C317=""),"",$B317+$C317/100000)</f>
        <v/>
      </c>
      <c r="O317" s="16">
        <f>IF(COUNTA($A317:$L317)=0,"",IF(OR($A317="",$B317="",$C317="",$D317="",$E317="",$F317="",$G317="",$H317="",$I317=""),"Campos obrigatórios ausentes","OK"))</f>
        <v/>
      </c>
      <c r="P317" s="16">
        <f>IF($A317="","",IF($M317="","Identificação incompleta",IF(COUNTIF('Itens rastreáveis'!$E$2:$E$201,$M317)=0,"Identificador não cadastrado",IF(COUNTIF('Itens rastreáveis'!$E$2:$E$201,$M317)&gt;1,"Identificador duplicado no cadastro","OK"))))</f>
        <v/>
      </c>
      <c r="Q317" s="16">
        <f>IF($A317="","",IF(COUNTIF($A$2:$A$501,$A317)=1,"OK","ID do evento duplicado"))</f>
        <v/>
      </c>
      <c r="R317" s="16">
        <f>IF($A317="","",IF(OR($M317="",$N317=""),"Não verificável",IF($G317="RECEBIMENTO",IF(COUNTIFS($M$2:$M$501,$M317,$G$2:$G$501,"RECEBIMENTO")&gt;1,"Recebimento duplicado",IF($K317="","OK","Recebimento com evento anterior")),IF(COUNTIFS($M$2:$M$501,$M317,$G$2:$G$501,"RECEBIMENTO",$N$2:$N$501,"&lt;"&amp;$N317)&gt;0,"OK","Entrada anterior não localizada"))))</f>
        <v/>
      </c>
      <c r="S317" s="16">
        <f>IF($A317="","",IF(IFERROR(VLOOKUP($G317,Listas!$A$2:$C$9,2,FALSE),"Sim")="Sim",IF($J317="","Pedido obrigatório","OK"),"OK"))</f>
        <v/>
      </c>
      <c r="T317" s="16">
        <f>IF($A317="","",IF($G317="RECEBIMENTO",IF($K317="","OK","Revisar evento anterior"),IF($K317="","Evento anterior ausente",IF(COUNTIF($A$2:$A$501,$K317)=0,"Evento anterior inexistente",IF(COUNTIF($A$2:$A$501,$K317)&gt;1,"Evento anterior ambíguo",IF($K317=$A317,"Autorreferência",IF(COUNTIFS($A$2:$A$501,$K317,$M$2:$M$501,$M317)=0,"Anterior de outro identificador",IF(INDEX($N$2:$N$501,MATCH($K317,$A$2:$A$501,0))&gt;=$N317,"Ordem cronológica inválida",IF(INDEX($A$2:$A$501,MATCH($K317,$A$2:$A$501,0))=LOOKUP(2,1/(($M$2:$M$501=$M317)*($N$2:$N$501&lt;$N317)),$A$2:$A$501),"OK","Salto na cadeia")))))))))</f>
        <v/>
      </c>
      <c r="U317" s="16">
        <f>IF($A317="","",IF(OR($M317="",$N317=""),"Não",IF(COUNTIFS($M$2:$M$501,$M317,$N$2:$N$501,"&gt;"&amp;$N317)=0,IF(COUNTIFS($M$2:$M$501,$M317,$N$2:$N$501,$N317)=1,"Sim","Conflito"),"Não")))</f>
        <v/>
      </c>
      <c r="V317" s="16">
        <f>IF($A317="","",IF(OR($M317="",$N317=""),"",IF(COUNTIFS($M$2:$M$501,$M317,$G$2:$G$501,"RETORNO RECEBIDO",$N$2:$N$501,"&lt;="&amp;$N317)&gt;0,"Retorno","Fluxo normal")))</f>
        <v/>
      </c>
      <c r="W317" s="16">
        <f>IF($A317="","",IF($O317&lt;&gt;"OK",$O317,IF($Q317&lt;&gt;"OK",$Q317,IF($P317&lt;&gt;"OK",$P317,IF($R317&lt;&gt;"OK",$R317,IF($S317&lt;&gt;"OK",$S317,IF($T317&lt;&gt;"OK",$T317,IF($U317="Conflito","Conflito de ordem","OK"))))))))</f>
        <v/>
      </c>
      <c r="X317" s="16">
        <f>IF($A317="","",IF($W317="OK","OK","Pendente"))</f>
        <v/>
      </c>
    </row>
    <row r="318">
      <c r="A318" s="14" t="n"/>
      <c r="B318" s="31" t="n"/>
      <c r="C318" s="14" t="n"/>
      <c r="D318" s="14" t="n"/>
      <c r="E318" s="14" t="n"/>
      <c r="F318" s="14" t="n"/>
      <c r="G318" s="14" t="n"/>
      <c r="H318" s="14" t="n"/>
      <c r="I318" s="14" t="n"/>
      <c r="J318" s="14" t="n"/>
      <c r="K318" s="14" t="n"/>
      <c r="L318" s="15" t="n"/>
      <c r="M318" s="16">
        <f>IF(COUNTA($D318:$F318)=0,"",IF(OR($D318="",$E318="",$F318=""),"",$D318&amp;"|"&amp;$E318&amp;"|"&amp;$F318))</f>
        <v/>
      </c>
      <c r="N318" s="32">
        <f>IF(OR($B318="",$C318=""),"",$B318+$C318/100000)</f>
        <v/>
      </c>
      <c r="O318" s="16">
        <f>IF(COUNTA($A318:$L318)=0,"",IF(OR($A318="",$B318="",$C318="",$D318="",$E318="",$F318="",$G318="",$H318="",$I318=""),"Campos obrigatórios ausentes","OK"))</f>
        <v/>
      </c>
      <c r="P318" s="16">
        <f>IF($A318="","",IF($M318="","Identificação incompleta",IF(COUNTIF('Itens rastreáveis'!$E$2:$E$201,$M318)=0,"Identificador não cadastrado",IF(COUNTIF('Itens rastreáveis'!$E$2:$E$201,$M318)&gt;1,"Identificador duplicado no cadastro","OK"))))</f>
        <v/>
      </c>
      <c r="Q318" s="16">
        <f>IF($A318="","",IF(COUNTIF($A$2:$A$501,$A318)=1,"OK","ID do evento duplicado"))</f>
        <v/>
      </c>
      <c r="R318" s="16">
        <f>IF($A318="","",IF(OR($M318="",$N318=""),"Não verificável",IF($G318="RECEBIMENTO",IF(COUNTIFS($M$2:$M$501,$M318,$G$2:$G$501,"RECEBIMENTO")&gt;1,"Recebimento duplicado",IF($K318="","OK","Recebimento com evento anterior")),IF(COUNTIFS($M$2:$M$501,$M318,$G$2:$G$501,"RECEBIMENTO",$N$2:$N$501,"&lt;"&amp;$N318)&gt;0,"OK","Entrada anterior não localizada"))))</f>
        <v/>
      </c>
      <c r="S318" s="16">
        <f>IF($A318="","",IF(IFERROR(VLOOKUP($G318,Listas!$A$2:$C$9,2,FALSE),"Sim")="Sim",IF($J318="","Pedido obrigatório","OK"),"OK"))</f>
        <v/>
      </c>
      <c r="T318" s="16">
        <f>IF($A318="","",IF($G318="RECEBIMENTO",IF($K318="","OK","Revisar evento anterior"),IF($K318="","Evento anterior ausente",IF(COUNTIF($A$2:$A$501,$K318)=0,"Evento anterior inexistente",IF(COUNTIF($A$2:$A$501,$K318)&gt;1,"Evento anterior ambíguo",IF($K318=$A318,"Autorreferência",IF(COUNTIFS($A$2:$A$501,$K318,$M$2:$M$501,$M318)=0,"Anterior de outro identificador",IF(INDEX($N$2:$N$501,MATCH($K318,$A$2:$A$501,0))&gt;=$N318,"Ordem cronológica inválida",IF(INDEX($A$2:$A$501,MATCH($K318,$A$2:$A$501,0))=LOOKUP(2,1/(($M$2:$M$501=$M318)*($N$2:$N$501&lt;$N318)),$A$2:$A$501),"OK","Salto na cadeia")))))))))</f>
        <v/>
      </c>
      <c r="U318" s="16">
        <f>IF($A318="","",IF(OR($M318="",$N318=""),"Não",IF(COUNTIFS($M$2:$M$501,$M318,$N$2:$N$501,"&gt;"&amp;$N318)=0,IF(COUNTIFS($M$2:$M$501,$M318,$N$2:$N$501,$N318)=1,"Sim","Conflito"),"Não")))</f>
        <v/>
      </c>
      <c r="V318" s="16">
        <f>IF($A318="","",IF(OR($M318="",$N318=""),"",IF(COUNTIFS($M$2:$M$501,$M318,$G$2:$G$501,"RETORNO RECEBIDO",$N$2:$N$501,"&lt;="&amp;$N318)&gt;0,"Retorno","Fluxo normal")))</f>
        <v/>
      </c>
      <c r="W318" s="16">
        <f>IF($A318="","",IF($O318&lt;&gt;"OK",$O318,IF($Q318&lt;&gt;"OK",$Q318,IF($P318&lt;&gt;"OK",$P318,IF($R318&lt;&gt;"OK",$R318,IF($S318&lt;&gt;"OK",$S318,IF($T318&lt;&gt;"OK",$T318,IF($U318="Conflito","Conflito de ordem","OK"))))))))</f>
        <v/>
      </c>
      <c r="X318" s="16">
        <f>IF($A318="","",IF($W318="OK","OK","Pendente"))</f>
        <v/>
      </c>
    </row>
    <row r="319">
      <c r="A319" s="14" t="n"/>
      <c r="B319" s="31" t="n"/>
      <c r="C319" s="14" t="n"/>
      <c r="D319" s="14" t="n"/>
      <c r="E319" s="14" t="n"/>
      <c r="F319" s="14" t="n"/>
      <c r="G319" s="14" t="n"/>
      <c r="H319" s="14" t="n"/>
      <c r="I319" s="14" t="n"/>
      <c r="J319" s="14" t="n"/>
      <c r="K319" s="14" t="n"/>
      <c r="L319" s="15" t="n"/>
      <c r="M319" s="16">
        <f>IF(COUNTA($D319:$F319)=0,"",IF(OR($D319="",$E319="",$F319=""),"",$D319&amp;"|"&amp;$E319&amp;"|"&amp;$F319))</f>
        <v/>
      </c>
      <c r="N319" s="32">
        <f>IF(OR($B319="",$C319=""),"",$B319+$C319/100000)</f>
        <v/>
      </c>
      <c r="O319" s="16">
        <f>IF(COUNTA($A319:$L319)=0,"",IF(OR($A319="",$B319="",$C319="",$D319="",$E319="",$F319="",$G319="",$H319="",$I319=""),"Campos obrigatórios ausentes","OK"))</f>
        <v/>
      </c>
      <c r="P319" s="16">
        <f>IF($A319="","",IF($M319="","Identificação incompleta",IF(COUNTIF('Itens rastreáveis'!$E$2:$E$201,$M319)=0,"Identificador não cadastrado",IF(COUNTIF('Itens rastreáveis'!$E$2:$E$201,$M319)&gt;1,"Identificador duplicado no cadastro","OK"))))</f>
        <v/>
      </c>
      <c r="Q319" s="16">
        <f>IF($A319="","",IF(COUNTIF($A$2:$A$501,$A319)=1,"OK","ID do evento duplicado"))</f>
        <v/>
      </c>
      <c r="R319" s="16">
        <f>IF($A319="","",IF(OR($M319="",$N319=""),"Não verificável",IF($G319="RECEBIMENTO",IF(COUNTIFS($M$2:$M$501,$M319,$G$2:$G$501,"RECEBIMENTO")&gt;1,"Recebimento duplicado",IF($K319="","OK","Recebimento com evento anterior")),IF(COUNTIFS($M$2:$M$501,$M319,$G$2:$G$501,"RECEBIMENTO",$N$2:$N$501,"&lt;"&amp;$N319)&gt;0,"OK","Entrada anterior não localizada"))))</f>
        <v/>
      </c>
      <c r="S319" s="16">
        <f>IF($A319="","",IF(IFERROR(VLOOKUP($G319,Listas!$A$2:$C$9,2,FALSE),"Sim")="Sim",IF($J319="","Pedido obrigatório","OK"),"OK"))</f>
        <v/>
      </c>
      <c r="T319" s="16">
        <f>IF($A319="","",IF($G319="RECEBIMENTO",IF($K319="","OK","Revisar evento anterior"),IF($K319="","Evento anterior ausente",IF(COUNTIF($A$2:$A$501,$K319)=0,"Evento anterior inexistente",IF(COUNTIF($A$2:$A$501,$K319)&gt;1,"Evento anterior ambíguo",IF($K319=$A319,"Autorreferência",IF(COUNTIFS($A$2:$A$501,$K319,$M$2:$M$501,$M319)=0,"Anterior de outro identificador",IF(INDEX($N$2:$N$501,MATCH($K319,$A$2:$A$501,0))&gt;=$N319,"Ordem cronológica inválida",IF(INDEX($A$2:$A$501,MATCH($K319,$A$2:$A$501,0))=LOOKUP(2,1/(($M$2:$M$501=$M319)*($N$2:$N$501&lt;$N319)),$A$2:$A$501),"OK","Salto na cadeia")))))))))</f>
        <v/>
      </c>
      <c r="U319" s="16">
        <f>IF($A319="","",IF(OR($M319="",$N319=""),"Não",IF(COUNTIFS($M$2:$M$501,$M319,$N$2:$N$501,"&gt;"&amp;$N319)=0,IF(COUNTIFS($M$2:$M$501,$M319,$N$2:$N$501,$N319)=1,"Sim","Conflito"),"Não")))</f>
        <v/>
      </c>
      <c r="V319" s="16">
        <f>IF($A319="","",IF(OR($M319="",$N319=""),"",IF(COUNTIFS($M$2:$M$501,$M319,$G$2:$G$501,"RETORNO RECEBIDO",$N$2:$N$501,"&lt;="&amp;$N319)&gt;0,"Retorno","Fluxo normal")))</f>
        <v/>
      </c>
      <c r="W319" s="16">
        <f>IF($A319="","",IF($O319&lt;&gt;"OK",$O319,IF($Q319&lt;&gt;"OK",$Q319,IF($P319&lt;&gt;"OK",$P319,IF($R319&lt;&gt;"OK",$R319,IF($S319&lt;&gt;"OK",$S319,IF($T319&lt;&gt;"OK",$T319,IF($U319="Conflito","Conflito de ordem","OK"))))))))</f>
        <v/>
      </c>
      <c r="X319" s="16">
        <f>IF($A319="","",IF($W319="OK","OK","Pendente"))</f>
        <v/>
      </c>
    </row>
    <row r="320">
      <c r="A320" s="14" t="n"/>
      <c r="B320" s="31" t="n"/>
      <c r="C320" s="14" t="n"/>
      <c r="D320" s="14" t="n"/>
      <c r="E320" s="14" t="n"/>
      <c r="F320" s="14" t="n"/>
      <c r="G320" s="14" t="n"/>
      <c r="H320" s="14" t="n"/>
      <c r="I320" s="14" t="n"/>
      <c r="J320" s="14" t="n"/>
      <c r="K320" s="14" t="n"/>
      <c r="L320" s="15" t="n"/>
      <c r="M320" s="16">
        <f>IF(COUNTA($D320:$F320)=0,"",IF(OR($D320="",$E320="",$F320=""),"",$D320&amp;"|"&amp;$E320&amp;"|"&amp;$F320))</f>
        <v/>
      </c>
      <c r="N320" s="32">
        <f>IF(OR($B320="",$C320=""),"",$B320+$C320/100000)</f>
        <v/>
      </c>
      <c r="O320" s="16">
        <f>IF(COUNTA($A320:$L320)=0,"",IF(OR($A320="",$B320="",$C320="",$D320="",$E320="",$F320="",$G320="",$H320="",$I320=""),"Campos obrigatórios ausentes","OK"))</f>
        <v/>
      </c>
      <c r="P320" s="16">
        <f>IF($A320="","",IF($M320="","Identificação incompleta",IF(COUNTIF('Itens rastreáveis'!$E$2:$E$201,$M320)=0,"Identificador não cadastrado",IF(COUNTIF('Itens rastreáveis'!$E$2:$E$201,$M320)&gt;1,"Identificador duplicado no cadastro","OK"))))</f>
        <v/>
      </c>
      <c r="Q320" s="16">
        <f>IF($A320="","",IF(COUNTIF($A$2:$A$501,$A320)=1,"OK","ID do evento duplicado"))</f>
        <v/>
      </c>
      <c r="R320" s="16">
        <f>IF($A320="","",IF(OR($M320="",$N320=""),"Não verificável",IF($G320="RECEBIMENTO",IF(COUNTIFS($M$2:$M$501,$M320,$G$2:$G$501,"RECEBIMENTO")&gt;1,"Recebimento duplicado",IF($K320="","OK","Recebimento com evento anterior")),IF(COUNTIFS($M$2:$M$501,$M320,$G$2:$G$501,"RECEBIMENTO",$N$2:$N$501,"&lt;"&amp;$N320)&gt;0,"OK","Entrada anterior não localizada"))))</f>
        <v/>
      </c>
      <c r="S320" s="16">
        <f>IF($A320="","",IF(IFERROR(VLOOKUP($G320,Listas!$A$2:$C$9,2,FALSE),"Sim")="Sim",IF($J320="","Pedido obrigatório","OK"),"OK"))</f>
        <v/>
      </c>
      <c r="T320" s="16">
        <f>IF($A320="","",IF($G320="RECEBIMENTO",IF($K320="","OK","Revisar evento anterior"),IF($K320="","Evento anterior ausente",IF(COUNTIF($A$2:$A$501,$K320)=0,"Evento anterior inexistente",IF(COUNTIF($A$2:$A$501,$K320)&gt;1,"Evento anterior ambíguo",IF($K320=$A320,"Autorreferência",IF(COUNTIFS($A$2:$A$501,$K320,$M$2:$M$501,$M320)=0,"Anterior de outro identificador",IF(INDEX($N$2:$N$501,MATCH($K320,$A$2:$A$501,0))&gt;=$N320,"Ordem cronológica inválida",IF(INDEX($A$2:$A$501,MATCH($K320,$A$2:$A$501,0))=LOOKUP(2,1/(($M$2:$M$501=$M320)*($N$2:$N$501&lt;$N320)),$A$2:$A$501),"OK","Salto na cadeia")))))))))</f>
        <v/>
      </c>
      <c r="U320" s="16">
        <f>IF($A320="","",IF(OR($M320="",$N320=""),"Não",IF(COUNTIFS($M$2:$M$501,$M320,$N$2:$N$501,"&gt;"&amp;$N320)=0,IF(COUNTIFS($M$2:$M$501,$M320,$N$2:$N$501,$N320)=1,"Sim","Conflito"),"Não")))</f>
        <v/>
      </c>
      <c r="V320" s="16">
        <f>IF($A320="","",IF(OR($M320="",$N320=""),"",IF(COUNTIFS($M$2:$M$501,$M320,$G$2:$G$501,"RETORNO RECEBIDO",$N$2:$N$501,"&lt;="&amp;$N320)&gt;0,"Retorno","Fluxo normal")))</f>
        <v/>
      </c>
      <c r="W320" s="16">
        <f>IF($A320="","",IF($O320&lt;&gt;"OK",$O320,IF($Q320&lt;&gt;"OK",$Q320,IF($P320&lt;&gt;"OK",$P320,IF($R320&lt;&gt;"OK",$R320,IF($S320&lt;&gt;"OK",$S320,IF($T320&lt;&gt;"OK",$T320,IF($U320="Conflito","Conflito de ordem","OK"))))))))</f>
        <v/>
      </c>
      <c r="X320" s="16">
        <f>IF($A320="","",IF($W320="OK","OK","Pendente"))</f>
        <v/>
      </c>
    </row>
    <row r="321">
      <c r="A321" s="14" t="n"/>
      <c r="B321" s="31" t="n"/>
      <c r="C321" s="14" t="n"/>
      <c r="D321" s="14" t="n"/>
      <c r="E321" s="14" t="n"/>
      <c r="F321" s="14" t="n"/>
      <c r="G321" s="14" t="n"/>
      <c r="H321" s="14" t="n"/>
      <c r="I321" s="14" t="n"/>
      <c r="J321" s="14" t="n"/>
      <c r="K321" s="14" t="n"/>
      <c r="L321" s="15" t="n"/>
      <c r="M321" s="16">
        <f>IF(COUNTA($D321:$F321)=0,"",IF(OR($D321="",$E321="",$F321=""),"",$D321&amp;"|"&amp;$E321&amp;"|"&amp;$F321))</f>
        <v/>
      </c>
      <c r="N321" s="32">
        <f>IF(OR($B321="",$C321=""),"",$B321+$C321/100000)</f>
        <v/>
      </c>
      <c r="O321" s="16">
        <f>IF(COUNTA($A321:$L321)=0,"",IF(OR($A321="",$B321="",$C321="",$D321="",$E321="",$F321="",$G321="",$H321="",$I321=""),"Campos obrigatórios ausentes","OK"))</f>
        <v/>
      </c>
      <c r="P321" s="16">
        <f>IF($A321="","",IF($M321="","Identificação incompleta",IF(COUNTIF('Itens rastreáveis'!$E$2:$E$201,$M321)=0,"Identificador não cadastrado",IF(COUNTIF('Itens rastreáveis'!$E$2:$E$201,$M321)&gt;1,"Identificador duplicado no cadastro","OK"))))</f>
        <v/>
      </c>
      <c r="Q321" s="16">
        <f>IF($A321="","",IF(COUNTIF($A$2:$A$501,$A321)=1,"OK","ID do evento duplicado"))</f>
        <v/>
      </c>
      <c r="R321" s="16">
        <f>IF($A321="","",IF(OR($M321="",$N321=""),"Não verificável",IF($G321="RECEBIMENTO",IF(COUNTIFS($M$2:$M$501,$M321,$G$2:$G$501,"RECEBIMENTO")&gt;1,"Recebimento duplicado",IF($K321="","OK","Recebimento com evento anterior")),IF(COUNTIFS($M$2:$M$501,$M321,$G$2:$G$501,"RECEBIMENTO",$N$2:$N$501,"&lt;"&amp;$N321)&gt;0,"OK","Entrada anterior não localizada"))))</f>
        <v/>
      </c>
      <c r="S321" s="16">
        <f>IF($A321="","",IF(IFERROR(VLOOKUP($G321,Listas!$A$2:$C$9,2,FALSE),"Sim")="Sim",IF($J321="","Pedido obrigatório","OK"),"OK"))</f>
        <v/>
      </c>
      <c r="T321" s="16">
        <f>IF($A321="","",IF($G321="RECEBIMENTO",IF($K321="","OK","Revisar evento anterior"),IF($K321="","Evento anterior ausente",IF(COUNTIF($A$2:$A$501,$K321)=0,"Evento anterior inexistente",IF(COUNTIF($A$2:$A$501,$K321)&gt;1,"Evento anterior ambíguo",IF($K321=$A321,"Autorreferência",IF(COUNTIFS($A$2:$A$501,$K321,$M$2:$M$501,$M321)=0,"Anterior de outro identificador",IF(INDEX($N$2:$N$501,MATCH($K321,$A$2:$A$501,0))&gt;=$N321,"Ordem cronológica inválida",IF(INDEX($A$2:$A$501,MATCH($K321,$A$2:$A$501,0))=LOOKUP(2,1/(($M$2:$M$501=$M321)*($N$2:$N$501&lt;$N321)),$A$2:$A$501),"OK","Salto na cadeia")))))))))</f>
        <v/>
      </c>
      <c r="U321" s="16">
        <f>IF($A321="","",IF(OR($M321="",$N321=""),"Não",IF(COUNTIFS($M$2:$M$501,$M321,$N$2:$N$501,"&gt;"&amp;$N321)=0,IF(COUNTIFS($M$2:$M$501,$M321,$N$2:$N$501,$N321)=1,"Sim","Conflito"),"Não")))</f>
        <v/>
      </c>
      <c r="V321" s="16">
        <f>IF($A321="","",IF(OR($M321="",$N321=""),"",IF(COUNTIFS($M$2:$M$501,$M321,$G$2:$G$501,"RETORNO RECEBIDO",$N$2:$N$501,"&lt;="&amp;$N321)&gt;0,"Retorno","Fluxo normal")))</f>
        <v/>
      </c>
      <c r="W321" s="16">
        <f>IF($A321="","",IF($O321&lt;&gt;"OK",$O321,IF($Q321&lt;&gt;"OK",$Q321,IF($P321&lt;&gt;"OK",$P321,IF($R321&lt;&gt;"OK",$R321,IF($S321&lt;&gt;"OK",$S321,IF($T321&lt;&gt;"OK",$T321,IF($U321="Conflito","Conflito de ordem","OK"))))))))</f>
        <v/>
      </c>
      <c r="X321" s="16">
        <f>IF($A321="","",IF($W321="OK","OK","Pendente"))</f>
        <v/>
      </c>
    </row>
    <row r="322">
      <c r="A322" s="14" t="n"/>
      <c r="B322" s="31" t="n"/>
      <c r="C322" s="14" t="n"/>
      <c r="D322" s="14" t="n"/>
      <c r="E322" s="14" t="n"/>
      <c r="F322" s="14" t="n"/>
      <c r="G322" s="14" t="n"/>
      <c r="H322" s="14" t="n"/>
      <c r="I322" s="14" t="n"/>
      <c r="J322" s="14" t="n"/>
      <c r="K322" s="14" t="n"/>
      <c r="L322" s="15" t="n"/>
      <c r="M322" s="16">
        <f>IF(COUNTA($D322:$F322)=0,"",IF(OR($D322="",$E322="",$F322=""),"",$D322&amp;"|"&amp;$E322&amp;"|"&amp;$F322))</f>
        <v/>
      </c>
      <c r="N322" s="32">
        <f>IF(OR($B322="",$C322=""),"",$B322+$C322/100000)</f>
        <v/>
      </c>
      <c r="O322" s="16">
        <f>IF(COUNTA($A322:$L322)=0,"",IF(OR($A322="",$B322="",$C322="",$D322="",$E322="",$F322="",$G322="",$H322="",$I322=""),"Campos obrigatórios ausentes","OK"))</f>
        <v/>
      </c>
      <c r="P322" s="16">
        <f>IF($A322="","",IF($M322="","Identificação incompleta",IF(COUNTIF('Itens rastreáveis'!$E$2:$E$201,$M322)=0,"Identificador não cadastrado",IF(COUNTIF('Itens rastreáveis'!$E$2:$E$201,$M322)&gt;1,"Identificador duplicado no cadastro","OK"))))</f>
        <v/>
      </c>
      <c r="Q322" s="16">
        <f>IF($A322="","",IF(COUNTIF($A$2:$A$501,$A322)=1,"OK","ID do evento duplicado"))</f>
        <v/>
      </c>
      <c r="R322" s="16">
        <f>IF($A322="","",IF(OR($M322="",$N322=""),"Não verificável",IF($G322="RECEBIMENTO",IF(COUNTIFS($M$2:$M$501,$M322,$G$2:$G$501,"RECEBIMENTO")&gt;1,"Recebimento duplicado",IF($K322="","OK","Recebimento com evento anterior")),IF(COUNTIFS($M$2:$M$501,$M322,$G$2:$G$501,"RECEBIMENTO",$N$2:$N$501,"&lt;"&amp;$N322)&gt;0,"OK","Entrada anterior não localizada"))))</f>
        <v/>
      </c>
      <c r="S322" s="16">
        <f>IF($A322="","",IF(IFERROR(VLOOKUP($G322,Listas!$A$2:$C$9,2,FALSE),"Sim")="Sim",IF($J322="","Pedido obrigatório","OK"),"OK"))</f>
        <v/>
      </c>
      <c r="T322" s="16">
        <f>IF($A322="","",IF($G322="RECEBIMENTO",IF($K322="","OK","Revisar evento anterior"),IF($K322="","Evento anterior ausente",IF(COUNTIF($A$2:$A$501,$K322)=0,"Evento anterior inexistente",IF(COUNTIF($A$2:$A$501,$K322)&gt;1,"Evento anterior ambíguo",IF($K322=$A322,"Autorreferência",IF(COUNTIFS($A$2:$A$501,$K322,$M$2:$M$501,$M322)=0,"Anterior de outro identificador",IF(INDEX($N$2:$N$501,MATCH($K322,$A$2:$A$501,0))&gt;=$N322,"Ordem cronológica inválida",IF(INDEX($A$2:$A$501,MATCH($K322,$A$2:$A$501,0))=LOOKUP(2,1/(($M$2:$M$501=$M322)*($N$2:$N$501&lt;$N322)),$A$2:$A$501),"OK","Salto na cadeia")))))))))</f>
        <v/>
      </c>
      <c r="U322" s="16">
        <f>IF($A322="","",IF(OR($M322="",$N322=""),"Não",IF(COUNTIFS($M$2:$M$501,$M322,$N$2:$N$501,"&gt;"&amp;$N322)=0,IF(COUNTIFS($M$2:$M$501,$M322,$N$2:$N$501,$N322)=1,"Sim","Conflito"),"Não")))</f>
        <v/>
      </c>
      <c r="V322" s="16">
        <f>IF($A322="","",IF(OR($M322="",$N322=""),"",IF(COUNTIFS($M$2:$M$501,$M322,$G$2:$G$501,"RETORNO RECEBIDO",$N$2:$N$501,"&lt;="&amp;$N322)&gt;0,"Retorno","Fluxo normal")))</f>
        <v/>
      </c>
      <c r="W322" s="16">
        <f>IF($A322="","",IF($O322&lt;&gt;"OK",$O322,IF($Q322&lt;&gt;"OK",$Q322,IF($P322&lt;&gt;"OK",$P322,IF($R322&lt;&gt;"OK",$R322,IF($S322&lt;&gt;"OK",$S322,IF($T322&lt;&gt;"OK",$T322,IF($U322="Conflito","Conflito de ordem","OK"))))))))</f>
        <v/>
      </c>
      <c r="X322" s="16">
        <f>IF($A322="","",IF($W322="OK","OK","Pendente"))</f>
        <v/>
      </c>
    </row>
    <row r="323">
      <c r="A323" s="14" t="n"/>
      <c r="B323" s="31" t="n"/>
      <c r="C323" s="14" t="n"/>
      <c r="D323" s="14" t="n"/>
      <c r="E323" s="14" t="n"/>
      <c r="F323" s="14" t="n"/>
      <c r="G323" s="14" t="n"/>
      <c r="H323" s="14" t="n"/>
      <c r="I323" s="14" t="n"/>
      <c r="J323" s="14" t="n"/>
      <c r="K323" s="14" t="n"/>
      <c r="L323" s="15" t="n"/>
      <c r="M323" s="16">
        <f>IF(COUNTA($D323:$F323)=0,"",IF(OR($D323="",$E323="",$F323=""),"",$D323&amp;"|"&amp;$E323&amp;"|"&amp;$F323))</f>
        <v/>
      </c>
      <c r="N323" s="32">
        <f>IF(OR($B323="",$C323=""),"",$B323+$C323/100000)</f>
        <v/>
      </c>
      <c r="O323" s="16">
        <f>IF(COUNTA($A323:$L323)=0,"",IF(OR($A323="",$B323="",$C323="",$D323="",$E323="",$F323="",$G323="",$H323="",$I323=""),"Campos obrigatórios ausentes","OK"))</f>
        <v/>
      </c>
      <c r="P323" s="16">
        <f>IF($A323="","",IF($M323="","Identificação incompleta",IF(COUNTIF('Itens rastreáveis'!$E$2:$E$201,$M323)=0,"Identificador não cadastrado",IF(COUNTIF('Itens rastreáveis'!$E$2:$E$201,$M323)&gt;1,"Identificador duplicado no cadastro","OK"))))</f>
        <v/>
      </c>
      <c r="Q323" s="16">
        <f>IF($A323="","",IF(COUNTIF($A$2:$A$501,$A323)=1,"OK","ID do evento duplicado"))</f>
        <v/>
      </c>
      <c r="R323" s="16">
        <f>IF($A323="","",IF(OR($M323="",$N323=""),"Não verificável",IF($G323="RECEBIMENTO",IF(COUNTIFS($M$2:$M$501,$M323,$G$2:$G$501,"RECEBIMENTO")&gt;1,"Recebimento duplicado",IF($K323="","OK","Recebimento com evento anterior")),IF(COUNTIFS($M$2:$M$501,$M323,$G$2:$G$501,"RECEBIMENTO",$N$2:$N$501,"&lt;"&amp;$N323)&gt;0,"OK","Entrada anterior não localizada"))))</f>
        <v/>
      </c>
      <c r="S323" s="16">
        <f>IF($A323="","",IF(IFERROR(VLOOKUP($G323,Listas!$A$2:$C$9,2,FALSE),"Sim")="Sim",IF($J323="","Pedido obrigatório","OK"),"OK"))</f>
        <v/>
      </c>
      <c r="T323" s="16">
        <f>IF($A323="","",IF($G323="RECEBIMENTO",IF($K323="","OK","Revisar evento anterior"),IF($K323="","Evento anterior ausente",IF(COUNTIF($A$2:$A$501,$K323)=0,"Evento anterior inexistente",IF(COUNTIF($A$2:$A$501,$K323)&gt;1,"Evento anterior ambíguo",IF($K323=$A323,"Autorreferência",IF(COUNTIFS($A$2:$A$501,$K323,$M$2:$M$501,$M323)=0,"Anterior de outro identificador",IF(INDEX($N$2:$N$501,MATCH($K323,$A$2:$A$501,0))&gt;=$N323,"Ordem cronológica inválida",IF(INDEX($A$2:$A$501,MATCH($K323,$A$2:$A$501,0))=LOOKUP(2,1/(($M$2:$M$501=$M323)*($N$2:$N$501&lt;$N323)),$A$2:$A$501),"OK","Salto na cadeia")))))))))</f>
        <v/>
      </c>
      <c r="U323" s="16">
        <f>IF($A323="","",IF(OR($M323="",$N323=""),"Não",IF(COUNTIFS($M$2:$M$501,$M323,$N$2:$N$501,"&gt;"&amp;$N323)=0,IF(COUNTIFS($M$2:$M$501,$M323,$N$2:$N$501,$N323)=1,"Sim","Conflito"),"Não")))</f>
        <v/>
      </c>
      <c r="V323" s="16">
        <f>IF($A323="","",IF(OR($M323="",$N323=""),"",IF(COUNTIFS($M$2:$M$501,$M323,$G$2:$G$501,"RETORNO RECEBIDO",$N$2:$N$501,"&lt;="&amp;$N323)&gt;0,"Retorno","Fluxo normal")))</f>
        <v/>
      </c>
      <c r="W323" s="16">
        <f>IF($A323="","",IF($O323&lt;&gt;"OK",$O323,IF($Q323&lt;&gt;"OK",$Q323,IF($P323&lt;&gt;"OK",$P323,IF($R323&lt;&gt;"OK",$R323,IF($S323&lt;&gt;"OK",$S323,IF($T323&lt;&gt;"OK",$T323,IF($U323="Conflito","Conflito de ordem","OK"))))))))</f>
        <v/>
      </c>
      <c r="X323" s="16">
        <f>IF($A323="","",IF($W323="OK","OK","Pendente"))</f>
        <v/>
      </c>
    </row>
    <row r="324">
      <c r="A324" s="14" t="n"/>
      <c r="B324" s="31" t="n"/>
      <c r="C324" s="14" t="n"/>
      <c r="D324" s="14" t="n"/>
      <c r="E324" s="14" t="n"/>
      <c r="F324" s="14" t="n"/>
      <c r="G324" s="14" t="n"/>
      <c r="H324" s="14" t="n"/>
      <c r="I324" s="14" t="n"/>
      <c r="J324" s="14" t="n"/>
      <c r="K324" s="14" t="n"/>
      <c r="L324" s="15" t="n"/>
      <c r="M324" s="16">
        <f>IF(COUNTA($D324:$F324)=0,"",IF(OR($D324="",$E324="",$F324=""),"",$D324&amp;"|"&amp;$E324&amp;"|"&amp;$F324))</f>
        <v/>
      </c>
      <c r="N324" s="32">
        <f>IF(OR($B324="",$C324=""),"",$B324+$C324/100000)</f>
        <v/>
      </c>
      <c r="O324" s="16">
        <f>IF(COUNTA($A324:$L324)=0,"",IF(OR($A324="",$B324="",$C324="",$D324="",$E324="",$F324="",$G324="",$H324="",$I324=""),"Campos obrigatórios ausentes","OK"))</f>
        <v/>
      </c>
      <c r="P324" s="16">
        <f>IF($A324="","",IF($M324="","Identificação incompleta",IF(COUNTIF('Itens rastreáveis'!$E$2:$E$201,$M324)=0,"Identificador não cadastrado",IF(COUNTIF('Itens rastreáveis'!$E$2:$E$201,$M324)&gt;1,"Identificador duplicado no cadastro","OK"))))</f>
        <v/>
      </c>
      <c r="Q324" s="16">
        <f>IF($A324="","",IF(COUNTIF($A$2:$A$501,$A324)=1,"OK","ID do evento duplicado"))</f>
        <v/>
      </c>
      <c r="R324" s="16">
        <f>IF($A324="","",IF(OR($M324="",$N324=""),"Não verificável",IF($G324="RECEBIMENTO",IF(COUNTIFS($M$2:$M$501,$M324,$G$2:$G$501,"RECEBIMENTO")&gt;1,"Recebimento duplicado",IF($K324="","OK","Recebimento com evento anterior")),IF(COUNTIFS($M$2:$M$501,$M324,$G$2:$G$501,"RECEBIMENTO",$N$2:$N$501,"&lt;"&amp;$N324)&gt;0,"OK","Entrada anterior não localizada"))))</f>
        <v/>
      </c>
      <c r="S324" s="16">
        <f>IF($A324="","",IF(IFERROR(VLOOKUP($G324,Listas!$A$2:$C$9,2,FALSE),"Sim")="Sim",IF($J324="","Pedido obrigatório","OK"),"OK"))</f>
        <v/>
      </c>
      <c r="T324" s="16">
        <f>IF($A324="","",IF($G324="RECEBIMENTO",IF($K324="","OK","Revisar evento anterior"),IF($K324="","Evento anterior ausente",IF(COUNTIF($A$2:$A$501,$K324)=0,"Evento anterior inexistente",IF(COUNTIF($A$2:$A$501,$K324)&gt;1,"Evento anterior ambíguo",IF($K324=$A324,"Autorreferência",IF(COUNTIFS($A$2:$A$501,$K324,$M$2:$M$501,$M324)=0,"Anterior de outro identificador",IF(INDEX($N$2:$N$501,MATCH($K324,$A$2:$A$501,0))&gt;=$N324,"Ordem cronológica inválida",IF(INDEX($A$2:$A$501,MATCH($K324,$A$2:$A$501,0))=LOOKUP(2,1/(($M$2:$M$501=$M324)*($N$2:$N$501&lt;$N324)),$A$2:$A$501),"OK","Salto na cadeia")))))))))</f>
        <v/>
      </c>
      <c r="U324" s="16">
        <f>IF($A324="","",IF(OR($M324="",$N324=""),"Não",IF(COUNTIFS($M$2:$M$501,$M324,$N$2:$N$501,"&gt;"&amp;$N324)=0,IF(COUNTIFS($M$2:$M$501,$M324,$N$2:$N$501,$N324)=1,"Sim","Conflito"),"Não")))</f>
        <v/>
      </c>
      <c r="V324" s="16">
        <f>IF($A324="","",IF(OR($M324="",$N324=""),"",IF(COUNTIFS($M$2:$M$501,$M324,$G$2:$G$501,"RETORNO RECEBIDO",$N$2:$N$501,"&lt;="&amp;$N324)&gt;0,"Retorno","Fluxo normal")))</f>
        <v/>
      </c>
      <c r="W324" s="16">
        <f>IF($A324="","",IF($O324&lt;&gt;"OK",$O324,IF($Q324&lt;&gt;"OK",$Q324,IF($P324&lt;&gt;"OK",$P324,IF($R324&lt;&gt;"OK",$R324,IF($S324&lt;&gt;"OK",$S324,IF($T324&lt;&gt;"OK",$T324,IF($U324="Conflito","Conflito de ordem","OK"))))))))</f>
        <v/>
      </c>
      <c r="X324" s="16">
        <f>IF($A324="","",IF($W324="OK","OK","Pendente"))</f>
        <v/>
      </c>
    </row>
    <row r="325">
      <c r="A325" s="14" t="n"/>
      <c r="B325" s="31" t="n"/>
      <c r="C325" s="14" t="n"/>
      <c r="D325" s="14" t="n"/>
      <c r="E325" s="14" t="n"/>
      <c r="F325" s="14" t="n"/>
      <c r="G325" s="14" t="n"/>
      <c r="H325" s="14" t="n"/>
      <c r="I325" s="14" t="n"/>
      <c r="J325" s="14" t="n"/>
      <c r="K325" s="14" t="n"/>
      <c r="L325" s="15" t="n"/>
      <c r="M325" s="16">
        <f>IF(COUNTA($D325:$F325)=0,"",IF(OR($D325="",$E325="",$F325=""),"",$D325&amp;"|"&amp;$E325&amp;"|"&amp;$F325))</f>
        <v/>
      </c>
      <c r="N325" s="32">
        <f>IF(OR($B325="",$C325=""),"",$B325+$C325/100000)</f>
        <v/>
      </c>
      <c r="O325" s="16">
        <f>IF(COUNTA($A325:$L325)=0,"",IF(OR($A325="",$B325="",$C325="",$D325="",$E325="",$F325="",$G325="",$H325="",$I325=""),"Campos obrigatórios ausentes","OK"))</f>
        <v/>
      </c>
      <c r="P325" s="16">
        <f>IF($A325="","",IF($M325="","Identificação incompleta",IF(COUNTIF('Itens rastreáveis'!$E$2:$E$201,$M325)=0,"Identificador não cadastrado",IF(COUNTIF('Itens rastreáveis'!$E$2:$E$201,$M325)&gt;1,"Identificador duplicado no cadastro","OK"))))</f>
        <v/>
      </c>
      <c r="Q325" s="16">
        <f>IF($A325="","",IF(COUNTIF($A$2:$A$501,$A325)=1,"OK","ID do evento duplicado"))</f>
        <v/>
      </c>
      <c r="R325" s="16">
        <f>IF($A325="","",IF(OR($M325="",$N325=""),"Não verificável",IF($G325="RECEBIMENTO",IF(COUNTIFS($M$2:$M$501,$M325,$G$2:$G$501,"RECEBIMENTO")&gt;1,"Recebimento duplicado",IF($K325="","OK","Recebimento com evento anterior")),IF(COUNTIFS($M$2:$M$501,$M325,$G$2:$G$501,"RECEBIMENTO",$N$2:$N$501,"&lt;"&amp;$N325)&gt;0,"OK","Entrada anterior não localizada"))))</f>
        <v/>
      </c>
      <c r="S325" s="16">
        <f>IF($A325="","",IF(IFERROR(VLOOKUP($G325,Listas!$A$2:$C$9,2,FALSE),"Sim")="Sim",IF($J325="","Pedido obrigatório","OK"),"OK"))</f>
        <v/>
      </c>
      <c r="T325" s="16">
        <f>IF($A325="","",IF($G325="RECEBIMENTO",IF($K325="","OK","Revisar evento anterior"),IF($K325="","Evento anterior ausente",IF(COUNTIF($A$2:$A$501,$K325)=0,"Evento anterior inexistente",IF(COUNTIF($A$2:$A$501,$K325)&gt;1,"Evento anterior ambíguo",IF($K325=$A325,"Autorreferência",IF(COUNTIFS($A$2:$A$501,$K325,$M$2:$M$501,$M325)=0,"Anterior de outro identificador",IF(INDEX($N$2:$N$501,MATCH($K325,$A$2:$A$501,0))&gt;=$N325,"Ordem cronológica inválida",IF(INDEX($A$2:$A$501,MATCH($K325,$A$2:$A$501,0))=LOOKUP(2,1/(($M$2:$M$501=$M325)*($N$2:$N$501&lt;$N325)),$A$2:$A$501),"OK","Salto na cadeia")))))))))</f>
        <v/>
      </c>
      <c r="U325" s="16">
        <f>IF($A325="","",IF(OR($M325="",$N325=""),"Não",IF(COUNTIFS($M$2:$M$501,$M325,$N$2:$N$501,"&gt;"&amp;$N325)=0,IF(COUNTIFS($M$2:$M$501,$M325,$N$2:$N$501,$N325)=1,"Sim","Conflito"),"Não")))</f>
        <v/>
      </c>
      <c r="V325" s="16">
        <f>IF($A325="","",IF(OR($M325="",$N325=""),"",IF(COUNTIFS($M$2:$M$501,$M325,$G$2:$G$501,"RETORNO RECEBIDO",$N$2:$N$501,"&lt;="&amp;$N325)&gt;0,"Retorno","Fluxo normal")))</f>
        <v/>
      </c>
      <c r="W325" s="16">
        <f>IF($A325="","",IF($O325&lt;&gt;"OK",$O325,IF($Q325&lt;&gt;"OK",$Q325,IF($P325&lt;&gt;"OK",$P325,IF($R325&lt;&gt;"OK",$R325,IF($S325&lt;&gt;"OK",$S325,IF($T325&lt;&gt;"OK",$T325,IF($U325="Conflito","Conflito de ordem","OK"))))))))</f>
        <v/>
      </c>
      <c r="X325" s="16">
        <f>IF($A325="","",IF($W325="OK","OK","Pendente"))</f>
        <v/>
      </c>
    </row>
    <row r="326">
      <c r="A326" s="14" t="n"/>
      <c r="B326" s="31" t="n"/>
      <c r="C326" s="14" t="n"/>
      <c r="D326" s="14" t="n"/>
      <c r="E326" s="14" t="n"/>
      <c r="F326" s="14" t="n"/>
      <c r="G326" s="14" t="n"/>
      <c r="H326" s="14" t="n"/>
      <c r="I326" s="14" t="n"/>
      <c r="J326" s="14" t="n"/>
      <c r="K326" s="14" t="n"/>
      <c r="L326" s="15" t="n"/>
      <c r="M326" s="16">
        <f>IF(COUNTA($D326:$F326)=0,"",IF(OR($D326="",$E326="",$F326=""),"",$D326&amp;"|"&amp;$E326&amp;"|"&amp;$F326))</f>
        <v/>
      </c>
      <c r="N326" s="32">
        <f>IF(OR($B326="",$C326=""),"",$B326+$C326/100000)</f>
        <v/>
      </c>
      <c r="O326" s="16">
        <f>IF(COUNTA($A326:$L326)=0,"",IF(OR($A326="",$B326="",$C326="",$D326="",$E326="",$F326="",$G326="",$H326="",$I326=""),"Campos obrigatórios ausentes","OK"))</f>
        <v/>
      </c>
      <c r="P326" s="16">
        <f>IF($A326="","",IF($M326="","Identificação incompleta",IF(COUNTIF('Itens rastreáveis'!$E$2:$E$201,$M326)=0,"Identificador não cadastrado",IF(COUNTIF('Itens rastreáveis'!$E$2:$E$201,$M326)&gt;1,"Identificador duplicado no cadastro","OK"))))</f>
        <v/>
      </c>
      <c r="Q326" s="16">
        <f>IF($A326="","",IF(COUNTIF($A$2:$A$501,$A326)=1,"OK","ID do evento duplicado"))</f>
        <v/>
      </c>
      <c r="R326" s="16">
        <f>IF($A326="","",IF(OR($M326="",$N326=""),"Não verificável",IF($G326="RECEBIMENTO",IF(COUNTIFS($M$2:$M$501,$M326,$G$2:$G$501,"RECEBIMENTO")&gt;1,"Recebimento duplicado",IF($K326="","OK","Recebimento com evento anterior")),IF(COUNTIFS($M$2:$M$501,$M326,$G$2:$G$501,"RECEBIMENTO",$N$2:$N$501,"&lt;"&amp;$N326)&gt;0,"OK","Entrada anterior não localizada"))))</f>
        <v/>
      </c>
      <c r="S326" s="16">
        <f>IF($A326="","",IF(IFERROR(VLOOKUP($G326,Listas!$A$2:$C$9,2,FALSE),"Sim")="Sim",IF($J326="","Pedido obrigatório","OK"),"OK"))</f>
        <v/>
      </c>
      <c r="T326" s="16">
        <f>IF($A326="","",IF($G326="RECEBIMENTO",IF($K326="","OK","Revisar evento anterior"),IF($K326="","Evento anterior ausente",IF(COUNTIF($A$2:$A$501,$K326)=0,"Evento anterior inexistente",IF(COUNTIF($A$2:$A$501,$K326)&gt;1,"Evento anterior ambíguo",IF($K326=$A326,"Autorreferência",IF(COUNTIFS($A$2:$A$501,$K326,$M$2:$M$501,$M326)=0,"Anterior de outro identificador",IF(INDEX($N$2:$N$501,MATCH($K326,$A$2:$A$501,0))&gt;=$N326,"Ordem cronológica inválida",IF(INDEX($A$2:$A$501,MATCH($K326,$A$2:$A$501,0))=LOOKUP(2,1/(($M$2:$M$501=$M326)*($N$2:$N$501&lt;$N326)),$A$2:$A$501),"OK","Salto na cadeia")))))))))</f>
        <v/>
      </c>
      <c r="U326" s="16">
        <f>IF($A326="","",IF(OR($M326="",$N326=""),"Não",IF(COUNTIFS($M$2:$M$501,$M326,$N$2:$N$501,"&gt;"&amp;$N326)=0,IF(COUNTIFS($M$2:$M$501,$M326,$N$2:$N$501,$N326)=1,"Sim","Conflito"),"Não")))</f>
        <v/>
      </c>
      <c r="V326" s="16">
        <f>IF($A326="","",IF(OR($M326="",$N326=""),"",IF(COUNTIFS($M$2:$M$501,$M326,$G$2:$G$501,"RETORNO RECEBIDO",$N$2:$N$501,"&lt;="&amp;$N326)&gt;0,"Retorno","Fluxo normal")))</f>
        <v/>
      </c>
      <c r="W326" s="16">
        <f>IF($A326="","",IF($O326&lt;&gt;"OK",$O326,IF($Q326&lt;&gt;"OK",$Q326,IF($P326&lt;&gt;"OK",$P326,IF($R326&lt;&gt;"OK",$R326,IF($S326&lt;&gt;"OK",$S326,IF($T326&lt;&gt;"OK",$T326,IF($U326="Conflito","Conflito de ordem","OK"))))))))</f>
        <v/>
      </c>
      <c r="X326" s="16">
        <f>IF($A326="","",IF($W326="OK","OK","Pendente"))</f>
        <v/>
      </c>
    </row>
    <row r="327">
      <c r="A327" s="14" t="n"/>
      <c r="B327" s="31" t="n"/>
      <c r="C327" s="14" t="n"/>
      <c r="D327" s="14" t="n"/>
      <c r="E327" s="14" t="n"/>
      <c r="F327" s="14" t="n"/>
      <c r="G327" s="14" t="n"/>
      <c r="H327" s="14" t="n"/>
      <c r="I327" s="14" t="n"/>
      <c r="J327" s="14" t="n"/>
      <c r="K327" s="14" t="n"/>
      <c r="L327" s="15" t="n"/>
      <c r="M327" s="16">
        <f>IF(COUNTA($D327:$F327)=0,"",IF(OR($D327="",$E327="",$F327=""),"",$D327&amp;"|"&amp;$E327&amp;"|"&amp;$F327))</f>
        <v/>
      </c>
      <c r="N327" s="32">
        <f>IF(OR($B327="",$C327=""),"",$B327+$C327/100000)</f>
        <v/>
      </c>
      <c r="O327" s="16">
        <f>IF(COUNTA($A327:$L327)=0,"",IF(OR($A327="",$B327="",$C327="",$D327="",$E327="",$F327="",$G327="",$H327="",$I327=""),"Campos obrigatórios ausentes","OK"))</f>
        <v/>
      </c>
      <c r="P327" s="16">
        <f>IF($A327="","",IF($M327="","Identificação incompleta",IF(COUNTIF('Itens rastreáveis'!$E$2:$E$201,$M327)=0,"Identificador não cadastrado",IF(COUNTIF('Itens rastreáveis'!$E$2:$E$201,$M327)&gt;1,"Identificador duplicado no cadastro","OK"))))</f>
        <v/>
      </c>
      <c r="Q327" s="16">
        <f>IF($A327="","",IF(COUNTIF($A$2:$A$501,$A327)=1,"OK","ID do evento duplicado"))</f>
        <v/>
      </c>
      <c r="R327" s="16">
        <f>IF($A327="","",IF(OR($M327="",$N327=""),"Não verificável",IF($G327="RECEBIMENTO",IF(COUNTIFS($M$2:$M$501,$M327,$G$2:$G$501,"RECEBIMENTO")&gt;1,"Recebimento duplicado",IF($K327="","OK","Recebimento com evento anterior")),IF(COUNTIFS($M$2:$M$501,$M327,$G$2:$G$501,"RECEBIMENTO",$N$2:$N$501,"&lt;"&amp;$N327)&gt;0,"OK","Entrada anterior não localizada"))))</f>
        <v/>
      </c>
      <c r="S327" s="16">
        <f>IF($A327="","",IF(IFERROR(VLOOKUP($G327,Listas!$A$2:$C$9,2,FALSE),"Sim")="Sim",IF($J327="","Pedido obrigatório","OK"),"OK"))</f>
        <v/>
      </c>
      <c r="T327" s="16">
        <f>IF($A327="","",IF($G327="RECEBIMENTO",IF($K327="","OK","Revisar evento anterior"),IF($K327="","Evento anterior ausente",IF(COUNTIF($A$2:$A$501,$K327)=0,"Evento anterior inexistente",IF(COUNTIF($A$2:$A$501,$K327)&gt;1,"Evento anterior ambíguo",IF($K327=$A327,"Autorreferência",IF(COUNTIFS($A$2:$A$501,$K327,$M$2:$M$501,$M327)=0,"Anterior de outro identificador",IF(INDEX($N$2:$N$501,MATCH($K327,$A$2:$A$501,0))&gt;=$N327,"Ordem cronológica inválida",IF(INDEX($A$2:$A$501,MATCH($K327,$A$2:$A$501,0))=LOOKUP(2,1/(($M$2:$M$501=$M327)*($N$2:$N$501&lt;$N327)),$A$2:$A$501),"OK","Salto na cadeia")))))))))</f>
        <v/>
      </c>
      <c r="U327" s="16">
        <f>IF($A327="","",IF(OR($M327="",$N327=""),"Não",IF(COUNTIFS($M$2:$M$501,$M327,$N$2:$N$501,"&gt;"&amp;$N327)=0,IF(COUNTIFS($M$2:$M$501,$M327,$N$2:$N$501,$N327)=1,"Sim","Conflito"),"Não")))</f>
        <v/>
      </c>
      <c r="V327" s="16">
        <f>IF($A327="","",IF(OR($M327="",$N327=""),"",IF(COUNTIFS($M$2:$M$501,$M327,$G$2:$G$501,"RETORNO RECEBIDO",$N$2:$N$501,"&lt;="&amp;$N327)&gt;0,"Retorno","Fluxo normal")))</f>
        <v/>
      </c>
      <c r="W327" s="16">
        <f>IF($A327="","",IF($O327&lt;&gt;"OK",$O327,IF($Q327&lt;&gt;"OK",$Q327,IF($P327&lt;&gt;"OK",$P327,IF($R327&lt;&gt;"OK",$R327,IF($S327&lt;&gt;"OK",$S327,IF($T327&lt;&gt;"OK",$T327,IF($U327="Conflito","Conflito de ordem","OK"))))))))</f>
        <v/>
      </c>
      <c r="X327" s="16">
        <f>IF($A327="","",IF($W327="OK","OK","Pendente"))</f>
        <v/>
      </c>
    </row>
    <row r="328">
      <c r="A328" s="14" t="n"/>
      <c r="B328" s="31" t="n"/>
      <c r="C328" s="14" t="n"/>
      <c r="D328" s="14" t="n"/>
      <c r="E328" s="14" t="n"/>
      <c r="F328" s="14" t="n"/>
      <c r="G328" s="14" t="n"/>
      <c r="H328" s="14" t="n"/>
      <c r="I328" s="14" t="n"/>
      <c r="J328" s="14" t="n"/>
      <c r="K328" s="14" t="n"/>
      <c r="L328" s="15" t="n"/>
      <c r="M328" s="16">
        <f>IF(COUNTA($D328:$F328)=0,"",IF(OR($D328="",$E328="",$F328=""),"",$D328&amp;"|"&amp;$E328&amp;"|"&amp;$F328))</f>
        <v/>
      </c>
      <c r="N328" s="32">
        <f>IF(OR($B328="",$C328=""),"",$B328+$C328/100000)</f>
        <v/>
      </c>
      <c r="O328" s="16">
        <f>IF(COUNTA($A328:$L328)=0,"",IF(OR($A328="",$B328="",$C328="",$D328="",$E328="",$F328="",$G328="",$H328="",$I328=""),"Campos obrigatórios ausentes","OK"))</f>
        <v/>
      </c>
      <c r="P328" s="16">
        <f>IF($A328="","",IF($M328="","Identificação incompleta",IF(COUNTIF('Itens rastreáveis'!$E$2:$E$201,$M328)=0,"Identificador não cadastrado",IF(COUNTIF('Itens rastreáveis'!$E$2:$E$201,$M328)&gt;1,"Identificador duplicado no cadastro","OK"))))</f>
        <v/>
      </c>
      <c r="Q328" s="16">
        <f>IF($A328="","",IF(COUNTIF($A$2:$A$501,$A328)=1,"OK","ID do evento duplicado"))</f>
        <v/>
      </c>
      <c r="R328" s="16">
        <f>IF($A328="","",IF(OR($M328="",$N328=""),"Não verificável",IF($G328="RECEBIMENTO",IF(COUNTIFS($M$2:$M$501,$M328,$G$2:$G$501,"RECEBIMENTO")&gt;1,"Recebimento duplicado",IF($K328="","OK","Recebimento com evento anterior")),IF(COUNTIFS($M$2:$M$501,$M328,$G$2:$G$501,"RECEBIMENTO",$N$2:$N$501,"&lt;"&amp;$N328)&gt;0,"OK","Entrada anterior não localizada"))))</f>
        <v/>
      </c>
      <c r="S328" s="16">
        <f>IF($A328="","",IF(IFERROR(VLOOKUP($G328,Listas!$A$2:$C$9,2,FALSE),"Sim")="Sim",IF($J328="","Pedido obrigatório","OK"),"OK"))</f>
        <v/>
      </c>
      <c r="T328" s="16">
        <f>IF($A328="","",IF($G328="RECEBIMENTO",IF($K328="","OK","Revisar evento anterior"),IF($K328="","Evento anterior ausente",IF(COUNTIF($A$2:$A$501,$K328)=0,"Evento anterior inexistente",IF(COUNTIF($A$2:$A$501,$K328)&gt;1,"Evento anterior ambíguo",IF($K328=$A328,"Autorreferência",IF(COUNTIFS($A$2:$A$501,$K328,$M$2:$M$501,$M328)=0,"Anterior de outro identificador",IF(INDEX($N$2:$N$501,MATCH($K328,$A$2:$A$501,0))&gt;=$N328,"Ordem cronológica inválida",IF(INDEX($A$2:$A$501,MATCH($K328,$A$2:$A$501,0))=LOOKUP(2,1/(($M$2:$M$501=$M328)*($N$2:$N$501&lt;$N328)),$A$2:$A$501),"OK","Salto na cadeia")))))))))</f>
        <v/>
      </c>
      <c r="U328" s="16">
        <f>IF($A328="","",IF(OR($M328="",$N328=""),"Não",IF(COUNTIFS($M$2:$M$501,$M328,$N$2:$N$501,"&gt;"&amp;$N328)=0,IF(COUNTIFS($M$2:$M$501,$M328,$N$2:$N$501,$N328)=1,"Sim","Conflito"),"Não")))</f>
        <v/>
      </c>
      <c r="V328" s="16">
        <f>IF($A328="","",IF(OR($M328="",$N328=""),"",IF(COUNTIFS($M$2:$M$501,$M328,$G$2:$G$501,"RETORNO RECEBIDO",$N$2:$N$501,"&lt;="&amp;$N328)&gt;0,"Retorno","Fluxo normal")))</f>
        <v/>
      </c>
      <c r="W328" s="16">
        <f>IF($A328="","",IF($O328&lt;&gt;"OK",$O328,IF($Q328&lt;&gt;"OK",$Q328,IF($P328&lt;&gt;"OK",$P328,IF($R328&lt;&gt;"OK",$R328,IF($S328&lt;&gt;"OK",$S328,IF($T328&lt;&gt;"OK",$T328,IF($U328="Conflito","Conflito de ordem","OK"))))))))</f>
        <v/>
      </c>
      <c r="X328" s="16">
        <f>IF($A328="","",IF($W328="OK","OK","Pendente"))</f>
        <v/>
      </c>
    </row>
    <row r="329">
      <c r="A329" s="14" t="n"/>
      <c r="B329" s="31" t="n"/>
      <c r="C329" s="14" t="n"/>
      <c r="D329" s="14" t="n"/>
      <c r="E329" s="14" t="n"/>
      <c r="F329" s="14" t="n"/>
      <c r="G329" s="14" t="n"/>
      <c r="H329" s="14" t="n"/>
      <c r="I329" s="14" t="n"/>
      <c r="J329" s="14" t="n"/>
      <c r="K329" s="14" t="n"/>
      <c r="L329" s="15" t="n"/>
      <c r="M329" s="16">
        <f>IF(COUNTA($D329:$F329)=0,"",IF(OR($D329="",$E329="",$F329=""),"",$D329&amp;"|"&amp;$E329&amp;"|"&amp;$F329))</f>
        <v/>
      </c>
      <c r="N329" s="32">
        <f>IF(OR($B329="",$C329=""),"",$B329+$C329/100000)</f>
        <v/>
      </c>
      <c r="O329" s="16">
        <f>IF(COUNTA($A329:$L329)=0,"",IF(OR($A329="",$B329="",$C329="",$D329="",$E329="",$F329="",$G329="",$H329="",$I329=""),"Campos obrigatórios ausentes","OK"))</f>
        <v/>
      </c>
      <c r="P329" s="16">
        <f>IF($A329="","",IF($M329="","Identificação incompleta",IF(COUNTIF('Itens rastreáveis'!$E$2:$E$201,$M329)=0,"Identificador não cadastrado",IF(COUNTIF('Itens rastreáveis'!$E$2:$E$201,$M329)&gt;1,"Identificador duplicado no cadastro","OK"))))</f>
        <v/>
      </c>
      <c r="Q329" s="16">
        <f>IF($A329="","",IF(COUNTIF($A$2:$A$501,$A329)=1,"OK","ID do evento duplicado"))</f>
        <v/>
      </c>
      <c r="R329" s="16">
        <f>IF($A329="","",IF(OR($M329="",$N329=""),"Não verificável",IF($G329="RECEBIMENTO",IF(COUNTIFS($M$2:$M$501,$M329,$G$2:$G$501,"RECEBIMENTO")&gt;1,"Recebimento duplicado",IF($K329="","OK","Recebimento com evento anterior")),IF(COUNTIFS($M$2:$M$501,$M329,$G$2:$G$501,"RECEBIMENTO",$N$2:$N$501,"&lt;"&amp;$N329)&gt;0,"OK","Entrada anterior não localizada"))))</f>
        <v/>
      </c>
      <c r="S329" s="16">
        <f>IF($A329="","",IF(IFERROR(VLOOKUP($G329,Listas!$A$2:$C$9,2,FALSE),"Sim")="Sim",IF($J329="","Pedido obrigatório","OK"),"OK"))</f>
        <v/>
      </c>
      <c r="T329" s="16">
        <f>IF($A329="","",IF($G329="RECEBIMENTO",IF($K329="","OK","Revisar evento anterior"),IF($K329="","Evento anterior ausente",IF(COUNTIF($A$2:$A$501,$K329)=0,"Evento anterior inexistente",IF(COUNTIF($A$2:$A$501,$K329)&gt;1,"Evento anterior ambíguo",IF($K329=$A329,"Autorreferência",IF(COUNTIFS($A$2:$A$501,$K329,$M$2:$M$501,$M329)=0,"Anterior de outro identificador",IF(INDEX($N$2:$N$501,MATCH($K329,$A$2:$A$501,0))&gt;=$N329,"Ordem cronológica inválida",IF(INDEX($A$2:$A$501,MATCH($K329,$A$2:$A$501,0))=LOOKUP(2,1/(($M$2:$M$501=$M329)*($N$2:$N$501&lt;$N329)),$A$2:$A$501),"OK","Salto na cadeia")))))))))</f>
        <v/>
      </c>
      <c r="U329" s="16">
        <f>IF($A329="","",IF(OR($M329="",$N329=""),"Não",IF(COUNTIFS($M$2:$M$501,$M329,$N$2:$N$501,"&gt;"&amp;$N329)=0,IF(COUNTIFS($M$2:$M$501,$M329,$N$2:$N$501,$N329)=1,"Sim","Conflito"),"Não")))</f>
        <v/>
      </c>
      <c r="V329" s="16">
        <f>IF($A329="","",IF(OR($M329="",$N329=""),"",IF(COUNTIFS($M$2:$M$501,$M329,$G$2:$G$501,"RETORNO RECEBIDO",$N$2:$N$501,"&lt;="&amp;$N329)&gt;0,"Retorno","Fluxo normal")))</f>
        <v/>
      </c>
      <c r="W329" s="16">
        <f>IF($A329="","",IF($O329&lt;&gt;"OK",$O329,IF($Q329&lt;&gt;"OK",$Q329,IF($P329&lt;&gt;"OK",$P329,IF($R329&lt;&gt;"OK",$R329,IF($S329&lt;&gt;"OK",$S329,IF($T329&lt;&gt;"OK",$T329,IF($U329="Conflito","Conflito de ordem","OK"))))))))</f>
        <v/>
      </c>
      <c r="X329" s="16">
        <f>IF($A329="","",IF($W329="OK","OK","Pendente"))</f>
        <v/>
      </c>
    </row>
    <row r="330">
      <c r="A330" s="14" t="n"/>
      <c r="B330" s="31" t="n"/>
      <c r="C330" s="14" t="n"/>
      <c r="D330" s="14" t="n"/>
      <c r="E330" s="14" t="n"/>
      <c r="F330" s="14" t="n"/>
      <c r="G330" s="14" t="n"/>
      <c r="H330" s="14" t="n"/>
      <c r="I330" s="14" t="n"/>
      <c r="J330" s="14" t="n"/>
      <c r="K330" s="14" t="n"/>
      <c r="L330" s="15" t="n"/>
      <c r="M330" s="16">
        <f>IF(COUNTA($D330:$F330)=0,"",IF(OR($D330="",$E330="",$F330=""),"",$D330&amp;"|"&amp;$E330&amp;"|"&amp;$F330))</f>
        <v/>
      </c>
      <c r="N330" s="32">
        <f>IF(OR($B330="",$C330=""),"",$B330+$C330/100000)</f>
        <v/>
      </c>
      <c r="O330" s="16">
        <f>IF(COUNTA($A330:$L330)=0,"",IF(OR($A330="",$B330="",$C330="",$D330="",$E330="",$F330="",$G330="",$H330="",$I330=""),"Campos obrigatórios ausentes","OK"))</f>
        <v/>
      </c>
      <c r="P330" s="16">
        <f>IF($A330="","",IF($M330="","Identificação incompleta",IF(COUNTIF('Itens rastreáveis'!$E$2:$E$201,$M330)=0,"Identificador não cadastrado",IF(COUNTIF('Itens rastreáveis'!$E$2:$E$201,$M330)&gt;1,"Identificador duplicado no cadastro","OK"))))</f>
        <v/>
      </c>
      <c r="Q330" s="16">
        <f>IF($A330="","",IF(COUNTIF($A$2:$A$501,$A330)=1,"OK","ID do evento duplicado"))</f>
        <v/>
      </c>
      <c r="R330" s="16">
        <f>IF($A330="","",IF(OR($M330="",$N330=""),"Não verificável",IF($G330="RECEBIMENTO",IF(COUNTIFS($M$2:$M$501,$M330,$G$2:$G$501,"RECEBIMENTO")&gt;1,"Recebimento duplicado",IF($K330="","OK","Recebimento com evento anterior")),IF(COUNTIFS($M$2:$M$501,$M330,$G$2:$G$501,"RECEBIMENTO",$N$2:$N$501,"&lt;"&amp;$N330)&gt;0,"OK","Entrada anterior não localizada"))))</f>
        <v/>
      </c>
      <c r="S330" s="16">
        <f>IF($A330="","",IF(IFERROR(VLOOKUP($G330,Listas!$A$2:$C$9,2,FALSE),"Sim")="Sim",IF($J330="","Pedido obrigatório","OK"),"OK"))</f>
        <v/>
      </c>
      <c r="T330" s="16">
        <f>IF($A330="","",IF($G330="RECEBIMENTO",IF($K330="","OK","Revisar evento anterior"),IF($K330="","Evento anterior ausente",IF(COUNTIF($A$2:$A$501,$K330)=0,"Evento anterior inexistente",IF(COUNTIF($A$2:$A$501,$K330)&gt;1,"Evento anterior ambíguo",IF($K330=$A330,"Autorreferência",IF(COUNTIFS($A$2:$A$501,$K330,$M$2:$M$501,$M330)=0,"Anterior de outro identificador",IF(INDEX($N$2:$N$501,MATCH($K330,$A$2:$A$501,0))&gt;=$N330,"Ordem cronológica inválida",IF(INDEX($A$2:$A$501,MATCH($K330,$A$2:$A$501,0))=LOOKUP(2,1/(($M$2:$M$501=$M330)*($N$2:$N$501&lt;$N330)),$A$2:$A$501),"OK","Salto na cadeia")))))))))</f>
        <v/>
      </c>
      <c r="U330" s="16">
        <f>IF($A330="","",IF(OR($M330="",$N330=""),"Não",IF(COUNTIFS($M$2:$M$501,$M330,$N$2:$N$501,"&gt;"&amp;$N330)=0,IF(COUNTIFS($M$2:$M$501,$M330,$N$2:$N$501,$N330)=1,"Sim","Conflito"),"Não")))</f>
        <v/>
      </c>
      <c r="V330" s="16">
        <f>IF($A330="","",IF(OR($M330="",$N330=""),"",IF(COUNTIFS($M$2:$M$501,$M330,$G$2:$G$501,"RETORNO RECEBIDO",$N$2:$N$501,"&lt;="&amp;$N330)&gt;0,"Retorno","Fluxo normal")))</f>
        <v/>
      </c>
      <c r="W330" s="16">
        <f>IF($A330="","",IF($O330&lt;&gt;"OK",$O330,IF($Q330&lt;&gt;"OK",$Q330,IF($P330&lt;&gt;"OK",$P330,IF($R330&lt;&gt;"OK",$R330,IF($S330&lt;&gt;"OK",$S330,IF($T330&lt;&gt;"OK",$T330,IF($U330="Conflito","Conflito de ordem","OK"))))))))</f>
        <v/>
      </c>
      <c r="X330" s="16">
        <f>IF($A330="","",IF($W330="OK","OK","Pendente"))</f>
        <v/>
      </c>
    </row>
    <row r="331">
      <c r="A331" s="14" t="n"/>
      <c r="B331" s="31" t="n"/>
      <c r="C331" s="14" t="n"/>
      <c r="D331" s="14" t="n"/>
      <c r="E331" s="14" t="n"/>
      <c r="F331" s="14" t="n"/>
      <c r="G331" s="14" t="n"/>
      <c r="H331" s="14" t="n"/>
      <c r="I331" s="14" t="n"/>
      <c r="J331" s="14" t="n"/>
      <c r="K331" s="14" t="n"/>
      <c r="L331" s="15" t="n"/>
      <c r="M331" s="16">
        <f>IF(COUNTA($D331:$F331)=0,"",IF(OR($D331="",$E331="",$F331=""),"",$D331&amp;"|"&amp;$E331&amp;"|"&amp;$F331))</f>
        <v/>
      </c>
      <c r="N331" s="32">
        <f>IF(OR($B331="",$C331=""),"",$B331+$C331/100000)</f>
        <v/>
      </c>
      <c r="O331" s="16">
        <f>IF(COUNTA($A331:$L331)=0,"",IF(OR($A331="",$B331="",$C331="",$D331="",$E331="",$F331="",$G331="",$H331="",$I331=""),"Campos obrigatórios ausentes","OK"))</f>
        <v/>
      </c>
      <c r="P331" s="16">
        <f>IF($A331="","",IF($M331="","Identificação incompleta",IF(COUNTIF('Itens rastreáveis'!$E$2:$E$201,$M331)=0,"Identificador não cadastrado",IF(COUNTIF('Itens rastreáveis'!$E$2:$E$201,$M331)&gt;1,"Identificador duplicado no cadastro","OK"))))</f>
        <v/>
      </c>
      <c r="Q331" s="16">
        <f>IF($A331="","",IF(COUNTIF($A$2:$A$501,$A331)=1,"OK","ID do evento duplicado"))</f>
        <v/>
      </c>
      <c r="R331" s="16">
        <f>IF($A331="","",IF(OR($M331="",$N331=""),"Não verificável",IF($G331="RECEBIMENTO",IF(COUNTIFS($M$2:$M$501,$M331,$G$2:$G$501,"RECEBIMENTO")&gt;1,"Recebimento duplicado",IF($K331="","OK","Recebimento com evento anterior")),IF(COUNTIFS($M$2:$M$501,$M331,$G$2:$G$501,"RECEBIMENTO",$N$2:$N$501,"&lt;"&amp;$N331)&gt;0,"OK","Entrada anterior não localizada"))))</f>
        <v/>
      </c>
      <c r="S331" s="16">
        <f>IF($A331="","",IF(IFERROR(VLOOKUP($G331,Listas!$A$2:$C$9,2,FALSE),"Sim")="Sim",IF($J331="","Pedido obrigatório","OK"),"OK"))</f>
        <v/>
      </c>
      <c r="T331" s="16">
        <f>IF($A331="","",IF($G331="RECEBIMENTO",IF($K331="","OK","Revisar evento anterior"),IF($K331="","Evento anterior ausente",IF(COUNTIF($A$2:$A$501,$K331)=0,"Evento anterior inexistente",IF(COUNTIF($A$2:$A$501,$K331)&gt;1,"Evento anterior ambíguo",IF($K331=$A331,"Autorreferência",IF(COUNTIFS($A$2:$A$501,$K331,$M$2:$M$501,$M331)=0,"Anterior de outro identificador",IF(INDEX($N$2:$N$501,MATCH($K331,$A$2:$A$501,0))&gt;=$N331,"Ordem cronológica inválida",IF(INDEX($A$2:$A$501,MATCH($K331,$A$2:$A$501,0))=LOOKUP(2,1/(($M$2:$M$501=$M331)*($N$2:$N$501&lt;$N331)),$A$2:$A$501),"OK","Salto na cadeia")))))))))</f>
        <v/>
      </c>
      <c r="U331" s="16">
        <f>IF($A331="","",IF(OR($M331="",$N331=""),"Não",IF(COUNTIFS($M$2:$M$501,$M331,$N$2:$N$501,"&gt;"&amp;$N331)=0,IF(COUNTIFS($M$2:$M$501,$M331,$N$2:$N$501,$N331)=1,"Sim","Conflito"),"Não")))</f>
        <v/>
      </c>
      <c r="V331" s="16">
        <f>IF($A331="","",IF(OR($M331="",$N331=""),"",IF(COUNTIFS($M$2:$M$501,$M331,$G$2:$G$501,"RETORNO RECEBIDO",$N$2:$N$501,"&lt;="&amp;$N331)&gt;0,"Retorno","Fluxo normal")))</f>
        <v/>
      </c>
      <c r="W331" s="16">
        <f>IF($A331="","",IF($O331&lt;&gt;"OK",$O331,IF($Q331&lt;&gt;"OK",$Q331,IF($P331&lt;&gt;"OK",$P331,IF($R331&lt;&gt;"OK",$R331,IF($S331&lt;&gt;"OK",$S331,IF($T331&lt;&gt;"OK",$T331,IF($U331="Conflito","Conflito de ordem","OK"))))))))</f>
        <v/>
      </c>
      <c r="X331" s="16">
        <f>IF($A331="","",IF($W331="OK","OK","Pendente"))</f>
        <v/>
      </c>
    </row>
    <row r="332">
      <c r="A332" s="14" t="n"/>
      <c r="B332" s="31" t="n"/>
      <c r="C332" s="14" t="n"/>
      <c r="D332" s="14" t="n"/>
      <c r="E332" s="14" t="n"/>
      <c r="F332" s="14" t="n"/>
      <c r="G332" s="14" t="n"/>
      <c r="H332" s="14" t="n"/>
      <c r="I332" s="14" t="n"/>
      <c r="J332" s="14" t="n"/>
      <c r="K332" s="14" t="n"/>
      <c r="L332" s="15" t="n"/>
      <c r="M332" s="16">
        <f>IF(COUNTA($D332:$F332)=0,"",IF(OR($D332="",$E332="",$F332=""),"",$D332&amp;"|"&amp;$E332&amp;"|"&amp;$F332))</f>
        <v/>
      </c>
      <c r="N332" s="32">
        <f>IF(OR($B332="",$C332=""),"",$B332+$C332/100000)</f>
        <v/>
      </c>
      <c r="O332" s="16">
        <f>IF(COUNTA($A332:$L332)=0,"",IF(OR($A332="",$B332="",$C332="",$D332="",$E332="",$F332="",$G332="",$H332="",$I332=""),"Campos obrigatórios ausentes","OK"))</f>
        <v/>
      </c>
      <c r="P332" s="16">
        <f>IF($A332="","",IF($M332="","Identificação incompleta",IF(COUNTIF('Itens rastreáveis'!$E$2:$E$201,$M332)=0,"Identificador não cadastrado",IF(COUNTIF('Itens rastreáveis'!$E$2:$E$201,$M332)&gt;1,"Identificador duplicado no cadastro","OK"))))</f>
        <v/>
      </c>
      <c r="Q332" s="16">
        <f>IF($A332="","",IF(COUNTIF($A$2:$A$501,$A332)=1,"OK","ID do evento duplicado"))</f>
        <v/>
      </c>
      <c r="R332" s="16">
        <f>IF($A332="","",IF(OR($M332="",$N332=""),"Não verificável",IF($G332="RECEBIMENTO",IF(COUNTIFS($M$2:$M$501,$M332,$G$2:$G$501,"RECEBIMENTO")&gt;1,"Recebimento duplicado",IF($K332="","OK","Recebimento com evento anterior")),IF(COUNTIFS($M$2:$M$501,$M332,$G$2:$G$501,"RECEBIMENTO",$N$2:$N$501,"&lt;"&amp;$N332)&gt;0,"OK","Entrada anterior não localizada"))))</f>
        <v/>
      </c>
      <c r="S332" s="16">
        <f>IF($A332="","",IF(IFERROR(VLOOKUP($G332,Listas!$A$2:$C$9,2,FALSE),"Sim")="Sim",IF($J332="","Pedido obrigatório","OK"),"OK"))</f>
        <v/>
      </c>
      <c r="T332" s="16">
        <f>IF($A332="","",IF($G332="RECEBIMENTO",IF($K332="","OK","Revisar evento anterior"),IF($K332="","Evento anterior ausente",IF(COUNTIF($A$2:$A$501,$K332)=0,"Evento anterior inexistente",IF(COUNTIF($A$2:$A$501,$K332)&gt;1,"Evento anterior ambíguo",IF($K332=$A332,"Autorreferência",IF(COUNTIFS($A$2:$A$501,$K332,$M$2:$M$501,$M332)=0,"Anterior de outro identificador",IF(INDEX($N$2:$N$501,MATCH($K332,$A$2:$A$501,0))&gt;=$N332,"Ordem cronológica inválida",IF(INDEX($A$2:$A$501,MATCH($K332,$A$2:$A$501,0))=LOOKUP(2,1/(($M$2:$M$501=$M332)*($N$2:$N$501&lt;$N332)),$A$2:$A$501),"OK","Salto na cadeia")))))))))</f>
        <v/>
      </c>
      <c r="U332" s="16">
        <f>IF($A332="","",IF(OR($M332="",$N332=""),"Não",IF(COUNTIFS($M$2:$M$501,$M332,$N$2:$N$501,"&gt;"&amp;$N332)=0,IF(COUNTIFS($M$2:$M$501,$M332,$N$2:$N$501,$N332)=1,"Sim","Conflito"),"Não")))</f>
        <v/>
      </c>
      <c r="V332" s="16">
        <f>IF($A332="","",IF(OR($M332="",$N332=""),"",IF(COUNTIFS($M$2:$M$501,$M332,$G$2:$G$501,"RETORNO RECEBIDO",$N$2:$N$501,"&lt;="&amp;$N332)&gt;0,"Retorno","Fluxo normal")))</f>
        <v/>
      </c>
      <c r="W332" s="16">
        <f>IF($A332="","",IF($O332&lt;&gt;"OK",$O332,IF($Q332&lt;&gt;"OK",$Q332,IF($P332&lt;&gt;"OK",$P332,IF($R332&lt;&gt;"OK",$R332,IF($S332&lt;&gt;"OK",$S332,IF($T332&lt;&gt;"OK",$T332,IF($U332="Conflito","Conflito de ordem","OK"))))))))</f>
        <v/>
      </c>
      <c r="X332" s="16">
        <f>IF($A332="","",IF($W332="OK","OK","Pendente"))</f>
        <v/>
      </c>
    </row>
    <row r="333">
      <c r="A333" s="14" t="n"/>
      <c r="B333" s="31" t="n"/>
      <c r="C333" s="14" t="n"/>
      <c r="D333" s="14" t="n"/>
      <c r="E333" s="14" t="n"/>
      <c r="F333" s="14" t="n"/>
      <c r="G333" s="14" t="n"/>
      <c r="H333" s="14" t="n"/>
      <c r="I333" s="14" t="n"/>
      <c r="J333" s="14" t="n"/>
      <c r="K333" s="14" t="n"/>
      <c r="L333" s="15" t="n"/>
      <c r="M333" s="16">
        <f>IF(COUNTA($D333:$F333)=0,"",IF(OR($D333="",$E333="",$F333=""),"",$D333&amp;"|"&amp;$E333&amp;"|"&amp;$F333))</f>
        <v/>
      </c>
      <c r="N333" s="32">
        <f>IF(OR($B333="",$C333=""),"",$B333+$C333/100000)</f>
        <v/>
      </c>
      <c r="O333" s="16">
        <f>IF(COUNTA($A333:$L333)=0,"",IF(OR($A333="",$B333="",$C333="",$D333="",$E333="",$F333="",$G333="",$H333="",$I333=""),"Campos obrigatórios ausentes","OK"))</f>
        <v/>
      </c>
      <c r="P333" s="16">
        <f>IF($A333="","",IF($M333="","Identificação incompleta",IF(COUNTIF('Itens rastreáveis'!$E$2:$E$201,$M333)=0,"Identificador não cadastrado",IF(COUNTIF('Itens rastreáveis'!$E$2:$E$201,$M333)&gt;1,"Identificador duplicado no cadastro","OK"))))</f>
        <v/>
      </c>
      <c r="Q333" s="16">
        <f>IF($A333="","",IF(COUNTIF($A$2:$A$501,$A333)=1,"OK","ID do evento duplicado"))</f>
        <v/>
      </c>
      <c r="R333" s="16">
        <f>IF($A333="","",IF(OR($M333="",$N333=""),"Não verificável",IF($G333="RECEBIMENTO",IF(COUNTIFS($M$2:$M$501,$M333,$G$2:$G$501,"RECEBIMENTO")&gt;1,"Recebimento duplicado",IF($K333="","OK","Recebimento com evento anterior")),IF(COUNTIFS($M$2:$M$501,$M333,$G$2:$G$501,"RECEBIMENTO",$N$2:$N$501,"&lt;"&amp;$N333)&gt;0,"OK","Entrada anterior não localizada"))))</f>
        <v/>
      </c>
      <c r="S333" s="16">
        <f>IF($A333="","",IF(IFERROR(VLOOKUP($G333,Listas!$A$2:$C$9,2,FALSE),"Sim")="Sim",IF($J333="","Pedido obrigatório","OK"),"OK"))</f>
        <v/>
      </c>
      <c r="T333" s="16">
        <f>IF($A333="","",IF($G333="RECEBIMENTO",IF($K333="","OK","Revisar evento anterior"),IF($K333="","Evento anterior ausente",IF(COUNTIF($A$2:$A$501,$K333)=0,"Evento anterior inexistente",IF(COUNTIF($A$2:$A$501,$K333)&gt;1,"Evento anterior ambíguo",IF($K333=$A333,"Autorreferência",IF(COUNTIFS($A$2:$A$501,$K333,$M$2:$M$501,$M333)=0,"Anterior de outro identificador",IF(INDEX($N$2:$N$501,MATCH($K333,$A$2:$A$501,0))&gt;=$N333,"Ordem cronológica inválida",IF(INDEX($A$2:$A$501,MATCH($K333,$A$2:$A$501,0))=LOOKUP(2,1/(($M$2:$M$501=$M333)*($N$2:$N$501&lt;$N333)),$A$2:$A$501),"OK","Salto na cadeia")))))))))</f>
        <v/>
      </c>
      <c r="U333" s="16">
        <f>IF($A333="","",IF(OR($M333="",$N333=""),"Não",IF(COUNTIFS($M$2:$M$501,$M333,$N$2:$N$501,"&gt;"&amp;$N333)=0,IF(COUNTIFS($M$2:$M$501,$M333,$N$2:$N$501,$N333)=1,"Sim","Conflito"),"Não")))</f>
        <v/>
      </c>
      <c r="V333" s="16">
        <f>IF($A333="","",IF(OR($M333="",$N333=""),"",IF(COUNTIFS($M$2:$M$501,$M333,$G$2:$G$501,"RETORNO RECEBIDO",$N$2:$N$501,"&lt;="&amp;$N333)&gt;0,"Retorno","Fluxo normal")))</f>
        <v/>
      </c>
      <c r="W333" s="16">
        <f>IF($A333="","",IF($O333&lt;&gt;"OK",$O333,IF($Q333&lt;&gt;"OK",$Q333,IF($P333&lt;&gt;"OK",$P333,IF($R333&lt;&gt;"OK",$R333,IF($S333&lt;&gt;"OK",$S333,IF($T333&lt;&gt;"OK",$T333,IF($U333="Conflito","Conflito de ordem","OK"))))))))</f>
        <v/>
      </c>
      <c r="X333" s="16">
        <f>IF($A333="","",IF($W333="OK","OK","Pendente"))</f>
        <v/>
      </c>
    </row>
    <row r="334">
      <c r="A334" s="14" t="n"/>
      <c r="B334" s="31" t="n"/>
      <c r="C334" s="14" t="n"/>
      <c r="D334" s="14" t="n"/>
      <c r="E334" s="14" t="n"/>
      <c r="F334" s="14" t="n"/>
      <c r="G334" s="14" t="n"/>
      <c r="H334" s="14" t="n"/>
      <c r="I334" s="14" t="n"/>
      <c r="J334" s="14" t="n"/>
      <c r="K334" s="14" t="n"/>
      <c r="L334" s="15" t="n"/>
      <c r="M334" s="16">
        <f>IF(COUNTA($D334:$F334)=0,"",IF(OR($D334="",$E334="",$F334=""),"",$D334&amp;"|"&amp;$E334&amp;"|"&amp;$F334))</f>
        <v/>
      </c>
      <c r="N334" s="32">
        <f>IF(OR($B334="",$C334=""),"",$B334+$C334/100000)</f>
        <v/>
      </c>
      <c r="O334" s="16">
        <f>IF(COUNTA($A334:$L334)=0,"",IF(OR($A334="",$B334="",$C334="",$D334="",$E334="",$F334="",$G334="",$H334="",$I334=""),"Campos obrigatórios ausentes","OK"))</f>
        <v/>
      </c>
      <c r="P334" s="16">
        <f>IF($A334="","",IF($M334="","Identificação incompleta",IF(COUNTIF('Itens rastreáveis'!$E$2:$E$201,$M334)=0,"Identificador não cadastrado",IF(COUNTIF('Itens rastreáveis'!$E$2:$E$201,$M334)&gt;1,"Identificador duplicado no cadastro","OK"))))</f>
        <v/>
      </c>
      <c r="Q334" s="16">
        <f>IF($A334="","",IF(COUNTIF($A$2:$A$501,$A334)=1,"OK","ID do evento duplicado"))</f>
        <v/>
      </c>
      <c r="R334" s="16">
        <f>IF($A334="","",IF(OR($M334="",$N334=""),"Não verificável",IF($G334="RECEBIMENTO",IF(COUNTIFS($M$2:$M$501,$M334,$G$2:$G$501,"RECEBIMENTO")&gt;1,"Recebimento duplicado",IF($K334="","OK","Recebimento com evento anterior")),IF(COUNTIFS($M$2:$M$501,$M334,$G$2:$G$501,"RECEBIMENTO",$N$2:$N$501,"&lt;"&amp;$N334)&gt;0,"OK","Entrada anterior não localizada"))))</f>
        <v/>
      </c>
      <c r="S334" s="16">
        <f>IF($A334="","",IF(IFERROR(VLOOKUP($G334,Listas!$A$2:$C$9,2,FALSE),"Sim")="Sim",IF($J334="","Pedido obrigatório","OK"),"OK"))</f>
        <v/>
      </c>
      <c r="T334" s="16">
        <f>IF($A334="","",IF($G334="RECEBIMENTO",IF($K334="","OK","Revisar evento anterior"),IF($K334="","Evento anterior ausente",IF(COUNTIF($A$2:$A$501,$K334)=0,"Evento anterior inexistente",IF(COUNTIF($A$2:$A$501,$K334)&gt;1,"Evento anterior ambíguo",IF($K334=$A334,"Autorreferência",IF(COUNTIFS($A$2:$A$501,$K334,$M$2:$M$501,$M334)=0,"Anterior de outro identificador",IF(INDEX($N$2:$N$501,MATCH($K334,$A$2:$A$501,0))&gt;=$N334,"Ordem cronológica inválida",IF(INDEX($A$2:$A$501,MATCH($K334,$A$2:$A$501,0))=LOOKUP(2,1/(($M$2:$M$501=$M334)*($N$2:$N$501&lt;$N334)),$A$2:$A$501),"OK","Salto na cadeia")))))))))</f>
        <v/>
      </c>
      <c r="U334" s="16">
        <f>IF($A334="","",IF(OR($M334="",$N334=""),"Não",IF(COUNTIFS($M$2:$M$501,$M334,$N$2:$N$501,"&gt;"&amp;$N334)=0,IF(COUNTIFS($M$2:$M$501,$M334,$N$2:$N$501,$N334)=1,"Sim","Conflito"),"Não")))</f>
        <v/>
      </c>
      <c r="V334" s="16">
        <f>IF($A334="","",IF(OR($M334="",$N334=""),"",IF(COUNTIFS($M$2:$M$501,$M334,$G$2:$G$501,"RETORNO RECEBIDO",$N$2:$N$501,"&lt;="&amp;$N334)&gt;0,"Retorno","Fluxo normal")))</f>
        <v/>
      </c>
      <c r="W334" s="16">
        <f>IF($A334="","",IF($O334&lt;&gt;"OK",$O334,IF($Q334&lt;&gt;"OK",$Q334,IF($P334&lt;&gt;"OK",$P334,IF($R334&lt;&gt;"OK",$R334,IF($S334&lt;&gt;"OK",$S334,IF($T334&lt;&gt;"OK",$T334,IF($U334="Conflito","Conflito de ordem","OK"))))))))</f>
        <v/>
      </c>
      <c r="X334" s="16">
        <f>IF($A334="","",IF($W334="OK","OK","Pendente"))</f>
        <v/>
      </c>
    </row>
    <row r="335">
      <c r="A335" s="14" t="n"/>
      <c r="B335" s="31" t="n"/>
      <c r="C335" s="14" t="n"/>
      <c r="D335" s="14" t="n"/>
      <c r="E335" s="14" t="n"/>
      <c r="F335" s="14" t="n"/>
      <c r="G335" s="14" t="n"/>
      <c r="H335" s="14" t="n"/>
      <c r="I335" s="14" t="n"/>
      <c r="J335" s="14" t="n"/>
      <c r="K335" s="14" t="n"/>
      <c r="L335" s="15" t="n"/>
      <c r="M335" s="16">
        <f>IF(COUNTA($D335:$F335)=0,"",IF(OR($D335="",$E335="",$F335=""),"",$D335&amp;"|"&amp;$E335&amp;"|"&amp;$F335))</f>
        <v/>
      </c>
      <c r="N335" s="32">
        <f>IF(OR($B335="",$C335=""),"",$B335+$C335/100000)</f>
        <v/>
      </c>
      <c r="O335" s="16">
        <f>IF(COUNTA($A335:$L335)=0,"",IF(OR($A335="",$B335="",$C335="",$D335="",$E335="",$F335="",$G335="",$H335="",$I335=""),"Campos obrigatórios ausentes","OK"))</f>
        <v/>
      </c>
      <c r="P335" s="16">
        <f>IF($A335="","",IF($M335="","Identificação incompleta",IF(COUNTIF('Itens rastreáveis'!$E$2:$E$201,$M335)=0,"Identificador não cadastrado",IF(COUNTIF('Itens rastreáveis'!$E$2:$E$201,$M335)&gt;1,"Identificador duplicado no cadastro","OK"))))</f>
        <v/>
      </c>
      <c r="Q335" s="16">
        <f>IF($A335="","",IF(COUNTIF($A$2:$A$501,$A335)=1,"OK","ID do evento duplicado"))</f>
        <v/>
      </c>
      <c r="R335" s="16">
        <f>IF($A335="","",IF(OR($M335="",$N335=""),"Não verificável",IF($G335="RECEBIMENTO",IF(COUNTIFS($M$2:$M$501,$M335,$G$2:$G$501,"RECEBIMENTO")&gt;1,"Recebimento duplicado",IF($K335="","OK","Recebimento com evento anterior")),IF(COUNTIFS($M$2:$M$501,$M335,$G$2:$G$501,"RECEBIMENTO",$N$2:$N$501,"&lt;"&amp;$N335)&gt;0,"OK","Entrada anterior não localizada"))))</f>
        <v/>
      </c>
      <c r="S335" s="16">
        <f>IF($A335="","",IF(IFERROR(VLOOKUP($G335,Listas!$A$2:$C$9,2,FALSE),"Sim")="Sim",IF($J335="","Pedido obrigatório","OK"),"OK"))</f>
        <v/>
      </c>
      <c r="T335" s="16">
        <f>IF($A335="","",IF($G335="RECEBIMENTO",IF($K335="","OK","Revisar evento anterior"),IF($K335="","Evento anterior ausente",IF(COUNTIF($A$2:$A$501,$K335)=0,"Evento anterior inexistente",IF(COUNTIF($A$2:$A$501,$K335)&gt;1,"Evento anterior ambíguo",IF($K335=$A335,"Autorreferência",IF(COUNTIFS($A$2:$A$501,$K335,$M$2:$M$501,$M335)=0,"Anterior de outro identificador",IF(INDEX($N$2:$N$501,MATCH($K335,$A$2:$A$501,0))&gt;=$N335,"Ordem cronológica inválida",IF(INDEX($A$2:$A$501,MATCH($K335,$A$2:$A$501,0))=LOOKUP(2,1/(($M$2:$M$501=$M335)*($N$2:$N$501&lt;$N335)),$A$2:$A$501),"OK","Salto na cadeia")))))))))</f>
        <v/>
      </c>
      <c r="U335" s="16">
        <f>IF($A335="","",IF(OR($M335="",$N335=""),"Não",IF(COUNTIFS($M$2:$M$501,$M335,$N$2:$N$501,"&gt;"&amp;$N335)=0,IF(COUNTIFS($M$2:$M$501,$M335,$N$2:$N$501,$N335)=1,"Sim","Conflito"),"Não")))</f>
        <v/>
      </c>
      <c r="V335" s="16">
        <f>IF($A335="","",IF(OR($M335="",$N335=""),"",IF(COUNTIFS($M$2:$M$501,$M335,$G$2:$G$501,"RETORNO RECEBIDO",$N$2:$N$501,"&lt;="&amp;$N335)&gt;0,"Retorno","Fluxo normal")))</f>
        <v/>
      </c>
      <c r="W335" s="16">
        <f>IF($A335="","",IF($O335&lt;&gt;"OK",$O335,IF($Q335&lt;&gt;"OK",$Q335,IF($P335&lt;&gt;"OK",$P335,IF($R335&lt;&gt;"OK",$R335,IF($S335&lt;&gt;"OK",$S335,IF($T335&lt;&gt;"OK",$T335,IF($U335="Conflito","Conflito de ordem","OK"))))))))</f>
        <v/>
      </c>
      <c r="X335" s="16">
        <f>IF($A335="","",IF($W335="OK","OK","Pendente"))</f>
        <v/>
      </c>
    </row>
    <row r="336">
      <c r="A336" s="14" t="n"/>
      <c r="B336" s="31" t="n"/>
      <c r="C336" s="14" t="n"/>
      <c r="D336" s="14" t="n"/>
      <c r="E336" s="14" t="n"/>
      <c r="F336" s="14" t="n"/>
      <c r="G336" s="14" t="n"/>
      <c r="H336" s="14" t="n"/>
      <c r="I336" s="14" t="n"/>
      <c r="J336" s="14" t="n"/>
      <c r="K336" s="14" t="n"/>
      <c r="L336" s="15" t="n"/>
      <c r="M336" s="16">
        <f>IF(COUNTA($D336:$F336)=0,"",IF(OR($D336="",$E336="",$F336=""),"",$D336&amp;"|"&amp;$E336&amp;"|"&amp;$F336))</f>
        <v/>
      </c>
      <c r="N336" s="32">
        <f>IF(OR($B336="",$C336=""),"",$B336+$C336/100000)</f>
        <v/>
      </c>
      <c r="O336" s="16">
        <f>IF(COUNTA($A336:$L336)=0,"",IF(OR($A336="",$B336="",$C336="",$D336="",$E336="",$F336="",$G336="",$H336="",$I336=""),"Campos obrigatórios ausentes","OK"))</f>
        <v/>
      </c>
      <c r="P336" s="16">
        <f>IF($A336="","",IF($M336="","Identificação incompleta",IF(COUNTIF('Itens rastreáveis'!$E$2:$E$201,$M336)=0,"Identificador não cadastrado",IF(COUNTIF('Itens rastreáveis'!$E$2:$E$201,$M336)&gt;1,"Identificador duplicado no cadastro","OK"))))</f>
        <v/>
      </c>
      <c r="Q336" s="16">
        <f>IF($A336="","",IF(COUNTIF($A$2:$A$501,$A336)=1,"OK","ID do evento duplicado"))</f>
        <v/>
      </c>
      <c r="R336" s="16">
        <f>IF($A336="","",IF(OR($M336="",$N336=""),"Não verificável",IF($G336="RECEBIMENTO",IF(COUNTIFS($M$2:$M$501,$M336,$G$2:$G$501,"RECEBIMENTO")&gt;1,"Recebimento duplicado",IF($K336="","OK","Recebimento com evento anterior")),IF(COUNTIFS($M$2:$M$501,$M336,$G$2:$G$501,"RECEBIMENTO",$N$2:$N$501,"&lt;"&amp;$N336)&gt;0,"OK","Entrada anterior não localizada"))))</f>
        <v/>
      </c>
      <c r="S336" s="16">
        <f>IF($A336="","",IF(IFERROR(VLOOKUP($G336,Listas!$A$2:$C$9,2,FALSE),"Sim")="Sim",IF($J336="","Pedido obrigatório","OK"),"OK"))</f>
        <v/>
      </c>
      <c r="T336" s="16">
        <f>IF($A336="","",IF($G336="RECEBIMENTO",IF($K336="","OK","Revisar evento anterior"),IF($K336="","Evento anterior ausente",IF(COUNTIF($A$2:$A$501,$K336)=0,"Evento anterior inexistente",IF(COUNTIF($A$2:$A$501,$K336)&gt;1,"Evento anterior ambíguo",IF($K336=$A336,"Autorreferência",IF(COUNTIFS($A$2:$A$501,$K336,$M$2:$M$501,$M336)=0,"Anterior de outro identificador",IF(INDEX($N$2:$N$501,MATCH($K336,$A$2:$A$501,0))&gt;=$N336,"Ordem cronológica inválida",IF(INDEX($A$2:$A$501,MATCH($K336,$A$2:$A$501,0))=LOOKUP(2,1/(($M$2:$M$501=$M336)*($N$2:$N$501&lt;$N336)),$A$2:$A$501),"OK","Salto na cadeia")))))))))</f>
        <v/>
      </c>
      <c r="U336" s="16">
        <f>IF($A336="","",IF(OR($M336="",$N336=""),"Não",IF(COUNTIFS($M$2:$M$501,$M336,$N$2:$N$501,"&gt;"&amp;$N336)=0,IF(COUNTIFS($M$2:$M$501,$M336,$N$2:$N$501,$N336)=1,"Sim","Conflito"),"Não")))</f>
        <v/>
      </c>
      <c r="V336" s="16">
        <f>IF($A336="","",IF(OR($M336="",$N336=""),"",IF(COUNTIFS($M$2:$M$501,$M336,$G$2:$G$501,"RETORNO RECEBIDO",$N$2:$N$501,"&lt;="&amp;$N336)&gt;0,"Retorno","Fluxo normal")))</f>
        <v/>
      </c>
      <c r="W336" s="16">
        <f>IF($A336="","",IF($O336&lt;&gt;"OK",$O336,IF($Q336&lt;&gt;"OK",$Q336,IF($P336&lt;&gt;"OK",$P336,IF($R336&lt;&gt;"OK",$R336,IF($S336&lt;&gt;"OK",$S336,IF($T336&lt;&gt;"OK",$T336,IF($U336="Conflito","Conflito de ordem","OK"))))))))</f>
        <v/>
      </c>
      <c r="X336" s="16">
        <f>IF($A336="","",IF($W336="OK","OK","Pendente"))</f>
        <v/>
      </c>
    </row>
    <row r="337">
      <c r="A337" s="14" t="n"/>
      <c r="B337" s="31" t="n"/>
      <c r="C337" s="14" t="n"/>
      <c r="D337" s="14" t="n"/>
      <c r="E337" s="14" t="n"/>
      <c r="F337" s="14" t="n"/>
      <c r="G337" s="14" t="n"/>
      <c r="H337" s="14" t="n"/>
      <c r="I337" s="14" t="n"/>
      <c r="J337" s="14" t="n"/>
      <c r="K337" s="14" t="n"/>
      <c r="L337" s="15" t="n"/>
      <c r="M337" s="16">
        <f>IF(COUNTA($D337:$F337)=0,"",IF(OR($D337="",$E337="",$F337=""),"",$D337&amp;"|"&amp;$E337&amp;"|"&amp;$F337))</f>
        <v/>
      </c>
      <c r="N337" s="32">
        <f>IF(OR($B337="",$C337=""),"",$B337+$C337/100000)</f>
        <v/>
      </c>
      <c r="O337" s="16">
        <f>IF(COUNTA($A337:$L337)=0,"",IF(OR($A337="",$B337="",$C337="",$D337="",$E337="",$F337="",$G337="",$H337="",$I337=""),"Campos obrigatórios ausentes","OK"))</f>
        <v/>
      </c>
      <c r="P337" s="16">
        <f>IF($A337="","",IF($M337="","Identificação incompleta",IF(COUNTIF('Itens rastreáveis'!$E$2:$E$201,$M337)=0,"Identificador não cadastrado",IF(COUNTIF('Itens rastreáveis'!$E$2:$E$201,$M337)&gt;1,"Identificador duplicado no cadastro","OK"))))</f>
        <v/>
      </c>
      <c r="Q337" s="16">
        <f>IF($A337="","",IF(COUNTIF($A$2:$A$501,$A337)=1,"OK","ID do evento duplicado"))</f>
        <v/>
      </c>
      <c r="R337" s="16">
        <f>IF($A337="","",IF(OR($M337="",$N337=""),"Não verificável",IF($G337="RECEBIMENTO",IF(COUNTIFS($M$2:$M$501,$M337,$G$2:$G$501,"RECEBIMENTO")&gt;1,"Recebimento duplicado",IF($K337="","OK","Recebimento com evento anterior")),IF(COUNTIFS($M$2:$M$501,$M337,$G$2:$G$501,"RECEBIMENTO",$N$2:$N$501,"&lt;"&amp;$N337)&gt;0,"OK","Entrada anterior não localizada"))))</f>
        <v/>
      </c>
      <c r="S337" s="16">
        <f>IF($A337="","",IF(IFERROR(VLOOKUP($G337,Listas!$A$2:$C$9,2,FALSE),"Sim")="Sim",IF($J337="","Pedido obrigatório","OK"),"OK"))</f>
        <v/>
      </c>
      <c r="T337" s="16">
        <f>IF($A337="","",IF($G337="RECEBIMENTO",IF($K337="","OK","Revisar evento anterior"),IF($K337="","Evento anterior ausente",IF(COUNTIF($A$2:$A$501,$K337)=0,"Evento anterior inexistente",IF(COUNTIF($A$2:$A$501,$K337)&gt;1,"Evento anterior ambíguo",IF($K337=$A337,"Autorreferência",IF(COUNTIFS($A$2:$A$501,$K337,$M$2:$M$501,$M337)=0,"Anterior de outro identificador",IF(INDEX($N$2:$N$501,MATCH($K337,$A$2:$A$501,0))&gt;=$N337,"Ordem cronológica inválida",IF(INDEX($A$2:$A$501,MATCH($K337,$A$2:$A$501,0))=LOOKUP(2,1/(($M$2:$M$501=$M337)*($N$2:$N$501&lt;$N337)),$A$2:$A$501),"OK","Salto na cadeia")))))))))</f>
        <v/>
      </c>
      <c r="U337" s="16">
        <f>IF($A337="","",IF(OR($M337="",$N337=""),"Não",IF(COUNTIFS($M$2:$M$501,$M337,$N$2:$N$501,"&gt;"&amp;$N337)=0,IF(COUNTIFS($M$2:$M$501,$M337,$N$2:$N$501,$N337)=1,"Sim","Conflito"),"Não")))</f>
        <v/>
      </c>
      <c r="V337" s="16">
        <f>IF($A337="","",IF(OR($M337="",$N337=""),"",IF(COUNTIFS($M$2:$M$501,$M337,$G$2:$G$501,"RETORNO RECEBIDO",$N$2:$N$501,"&lt;="&amp;$N337)&gt;0,"Retorno","Fluxo normal")))</f>
        <v/>
      </c>
      <c r="W337" s="16">
        <f>IF($A337="","",IF($O337&lt;&gt;"OK",$O337,IF($Q337&lt;&gt;"OK",$Q337,IF($P337&lt;&gt;"OK",$P337,IF($R337&lt;&gt;"OK",$R337,IF($S337&lt;&gt;"OK",$S337,IF($T337&lt;&gt;"OK",$T337,IF($U337="Conflito","Conflito de ordem","OK"))))))))</f>
        <v/>
      </c>
      <c r="X337" s="16">
        <f>IF($A337="","",IF($W337="OK","OK","Pendente"))</f>
        <v/>
      </c>
    </row>
    <row r="338">
      <c r="A338" s="14" t="n"/>
      <c r="B338" s="31" t="n"/>
      <c r="C338" s="14" t="n"/>
      <c r="D338" s="14" t="n"/>
      <c r="E338" s="14" t="n"/>
      <c r="F338" s="14" t="n"/>
      <c r="G338" s="14" t="n"/>
      <c r="H338" s="14" t="n"/>
      <c r="I338" s="14" t="n"/>
      <c r="J338" s="14" t="n"/>
      <c r="K338" s="14" t="n"/>
      <c r="L338" s="15" t="n"/>
      <c r="M338" s="16">
        <f>IF(COUNTA($D338:$F338)=0,"",IF(OR($D338="",$E338="",$F338=""),"",$D338&amp;"|"&amp;$E338&amp;"|"&amp;$F338))</f>
        <v/>
      </c>
      <c r="N338" s="32">
        <f>IF(OR($B338="",$C338=""),"",$B338+$C338/100000)</f>
        <v/>
      </c>
      <c r="O338" s="16">
        <f>IF(COUNTA($A338:$L338)=0,"",IF(OR($A338="",$B338="",$C338="",$D338="",$E338="",$F338="",$G338="",$H338="",$I338=""),"Campos obrigatórios ausentes","OK"))</f>
        <v/>
      </c>
      <c r="P338" s="16">
        <f>IF($A338="","",IF($M338="","Identificação incompleta",IF(COUNTIF('Itens rastreáveis'!$E$2:$E$201,$M338)=0,"Identificador não cadastrado",IF(COUNTIF('Itens rastreáveis'!$E$2:$E$201,$M338)&gt;1,"Identificador duplicado no cadastro","OK"))))</f>
        <v/>
      </c>
      <c r="Q338" s="16">
        <f>IF($A338="","",IF(COUNTIF($A$2:$A$501,$A338)=1,"OK","ID do evento duplicado"))</f>
        <v/>
      </c>
      <c r="R338" s="16">
        <f>IF($A338="","",IF(OR($M338="",$N338=""),"Não verificável",IF($G338="RECEBIMENTO",IF(COUNTIFS($M$2:$M$501,$M338,$G$2:$G$501,"RECEBIMENTO")&gt;1,"Recebimento duplicado",IF($K338="","OK","Recebimento com evento anterior")),IF(COUNTIFS($M$2:$M$501,$M338,$G$2:$G$501,"RECEBIMENTO",$N$2:$N$501,"&lt;"&amp;$N338)&gt;0,"OK","Entrada anterior não localizada"))))</f>
        <v/>
      </c>
      <c r="S338" s="16">
        <f>IF($A338="","",IF(IFERROR(VLOOKUP($G338,Listas!$A$2:$C$9,2,FALSE),"Sim")="Sim",IF($J338="","Pedido obrigatório","OK"),"OK"))</f>
        <v/>
      </c>
      <c r="T338" s="16">
        <f>IF($A338="","",IF($G338="RECEBIMENTO",IF($K338="","OK","Revisar evento anterior"),IF($K338="","Evento anterior ausente",IF(COUNTIF($A$2:$A$501,$K338)=0,"Evento anterior inexistente",IF(COUNTIF($A$2:$A$501,$K338)&gt;1,"Evento anterior ambíguo",IF($K338=$A338,"Autorreferência",IF(COUNTIFS($A$2:$A$501,$K338,$M$2:$M$501,$M338)=0,"Anterior de outro identificador",IF(INDEX($N$2:$N$501,MATCH($K338,$A$2:$A$501,0))&gt;=$N338,"Ordem cronológica inválida",IF(INDEX($A$2:$A$501,MATCH($K338,$A$2:$A$501,0))=LOOKUP(2,1/(($M$2:$M$501=$M338)*($N$2:$N$501&lt;$N338)),$A$2:$A$501),"OK","Salto na cadeia")))))))))</f>
        <v/>
      </c>
      <c r="U338" s="16">
        <f>IF($A338="","",IF(OR($M338="",$N338=""),"Não",IF(COUNTIFS($M$2:$M$501,$M338,$N$2:$N$501,"&gt;"&amp;$N338)=0,IF(COUNTIFS($M$2:$M$501,$M338,$N$2:$N$501,$N338)=1,"Sim","Conflito"),"Não")))</f>
        <v/>
      </c>
      <c r="V338" s="16">
        <f>IF($A338="","",IF(OR($M338="",$N338=""),"",IF(COUNTIFS($M$2:$M$501,$M338,$G$2:$G$501,"RETORNO RECEBIDO",$N$2:$N$501,"&lt;="&amp;$N338)&gt;0,"Retorno","Fluxo normal")))</f>
        <v/>
      </c>
      <c r="W338" s="16">
        <f>IF($A338="","",IF($O338&lt;&gt;"OK",$O338,IF($Q338&lt;&gt;"OK",$Q338,IF($P338&lt;&gt;"OK",$P338,IF($R338&lt;&gt;"OK",$R338,IF($S338&lt;&gt;"OK",$S338,IF($T338&lt;&gt;"OK",$T338,IF($U338="Conflito","Conflito de ordem","OK"))))))))</f>
        <v/>
      </c>
      <c r="X338" s="16">
        <f>IF($A338="","",IF($W338="OK","OK","Pendente"))</f>
        <v/>
      </c>
    </row>
    <row r="339">
      <c r="A339" s="14" t="n"/>
      <c r="B339" s="31" t="n"/>
      <c r="C339" s="14" t="n"/>
      <c r="D339" s="14" t="n"/>
      <c r="E339" s="14" t="n"/>
      <c r="F339" s="14" t="n"/>
      <c r="G339" s="14" t="n"/>
      <c r="H339" s="14" t="n"/>
      <c r="I339" s="14" t="n"/>
      <c r="J339" s="14" t="n"/>
      <c r="K339" s="14" t="n"/>
      <c r="L339" s="15" t="n"/>
      <c r="M339" s="16">
        <f>IF(COUNTA($D339:$F339)=0,"",IF(OR($D339="",$E339="",$F339=""),"",$D339&amp;"|"&amp;$E339&amp;"|"&amp;$F339))</f>
        <v/>
      </c>
      <c r="N339" s="32">
        <f>IF(OR($B339="",$C339=""),"",$B339+$C339/100000)</f>
        <v/>
      </c>
      <c r="O339" s="16">
        <f>IF(COUNTA($A339:$L339)=0,"",IF(OR($A339="",$B339="",$C339="",$D339="",$E339="",$F339="",$G339="",$H339="",$I339=""),"Campos obrigatórios ausentes","OK"))</f>
        <v/>
      </c>
      <c r="P339" s="16">
        <f>IF($A339="","",IF($M339="","Identificação incompleta",IF(COUNTIF('Itens rastreáveis'!$E$2:$E$201,$M339)=0,"Identificador não cadastrado",IF(COUNTIF('Itens rastreáveis'!$E$2:$E$201,$M339)&gt;1,"Identificador duplicado no cadastro","OK"))))</f>
        <v/>
      </c>
      <c r="Q339" s="16">
        <f>IF($A339="","",IF(COUNTIF($A$2:$A$501,$A339)=1,"OK","ID do evento duplicado"))</f>
        <v/>
      </c>
      <c r="R339" s="16">
        <f>IF($A339="","",IF(OR($M339="",$N339=""),"Não verificável",IF($G339="RECEBIMENTO",IF(COUNTIFS($M$2:$M$501,$M339,$G$2:$G$501,"RECEBIMENTO")&gt;1,"Recebimento duplicado",IF($K339="","OK","Recebimento com evento anterior")),IF(COUNTIFS($M$2:$M$501,$M339,$G$2:$G$501,"RECEBIMENTO",$N$2:$N$501,"&lt;"&amp;$N339)&gt;0,"OK","Entrada anterior não localizada"))))</f>
        <v/>
      </c>
      <c r="S339" s="16">
        <f>IF($A339="","",IF(IFERROR(VLOOKUP($G339,Listas!$A$2:$C$9,2,FALSE),"Sim")="Sim",IF($J339="","Pedido obrigatório","OK"),"OK"))</f>
        <v/>
      </c>
      <c r="T339" s="16">
        <f>IF($A339="","",IF($G339="RECEBIMENTO",IF($K339="","OK","Revisar evento anterior"),IF($K339="","Evento anterior ausente",IF(COUNTIF($A$2:$A$501,$K339)=0,"Evento anterior inexistente",IF(COUNTIF($A$2:$A$501,$K339)&gt;1,"Evento anterior ambíguo",IF($K339=$A339,"Autorreferência",IF(COUNTIFS($A$2:$A$501,$K339,$M$2:$M$501,$M339)=0,"Anterior de outro identificador",IF(INDEX($N$2:$N$501,MATCH($K339,$A$2:$A$501,0))&gt;=$N339,"Ordem cronológica inválida",IF(INDEX($A$2:$A$501,MATCH($K339,$A$2:$A$501,0))=LOOKUP(2,1/(($M$2:$M$501=$M339)*($N$2:$N$501&lt;$N339)),$A$2:$A$501),"OK","Salto na cadeia")))))))))</f>
        <v/>
      </c>
      <c r="U339" s="16">
        <f>IF($A339="","",IF(OR($M339="",$N339=""),"Não",IF(COUNTIFS($M$2:$M$501,$M339,$N$2:$N$501,"&gt;"&amp;$N339)=0,IF(COUNTIFS($M$2:$M$501,$M339,$N$2:$N$501,$N339)=1,"Sim","Conflito"),"Não")))</f>
        <v/>
      </c>
      <c r="V339" s="16">
        <f>IF($A339="","",IF(OR($M339="",$N339=""),"",IF(COUNTIFS($M$2:$M$501,$M339,$G$2:$G$501,"RETORNO RECEBIDO",$N$2:$N$501,"&lt;="&amp;$N339)&gt;0,"Retorno","Fluxo normal")))</f>
        <v/>
      </c>
      <c r="W339" s="16">
        <f>IF($A339="","",IF($O339&lt;&gt;"OK",$O339,IF($Q339&lt;&gt;"OK",$Q339,IF($P339&lt;&gt;"OK",$P339,IF($R339&lt;&gt;"OK",$R339,IF($S339&lt;&gt;"OK",$S339,IF($T339&lt;&gt;"OK",$T339,IF($U339="Conflito","Conflito de ordem","OK"))))))))</f>
        <v/>
      </c>
      <c r="X339" s="16">
        <f>IF($A339="","",IF($W339="OK","OK","Pendente"))</f>
        <v/>
      </c>
    </row>
    <row r="340">
      <c r="A340" s="14" t="n"/>
      <c r="B340" s="31" t="n"/>
      <c r="C340" s="14" t="n"/>
      <c r="D340" s="14" t="n"/>
      <c r="E340" s="14" t="n"/>
      <c r="F340" s="14" t="n"/>
      <c r="G340" s="14" t="n"/>
      <c r="H340" s="14" t="n"/>
      <c r="I340" s="14" t="n"/>
      <c r="J340" s="14" t="n"/>
      <c r="K340" s="14" t="n"/>
      <c r="L340" s="15" t="n"/>
      <c r="M340" s="16">
        <f>IF(COUNTA($D340:$F340)=0,"",IF(OR($D340="",$E340="",$F340=""),"",$D340&amp;"|"&amp;$E340&amp;"|"&amp;$F340))</f>
        <v/>
      </c>
      <c r="N340" s="32">
        <f>IF(OR($B340="",$C340=""),"",$B340+$C340/100000)</f>
        <v/>
      </c>
      <c r="O340" s="16">
        <f>IF(COUNTA($A340:$L340)=0,"",IF(OR($A340="",$B340="",$C340="",$D340="",$E340="",$F340="",$G340="",$H340="",$I340=""),"Campos obrigatórios ausentes","OK"))</f>
        <v/>
      </c>
      <c r="P340" s="16">
        <f>IF($A340="","",IF($M340="","Identificação incompleta",IF(COUNTIF('Itens rastreáveis'!$E$2:$E$201,$M340)=0,"Identificador não cadastrado",IF(COUNTIF('Itens rastreáveis'!$E$2:$E$201,$M340)&gt;1,"Identificador duplicado no cadastro","OK"))))</f>
        <v/>
      </c>
      <c r="Q340" s="16">
        <f>IF($A340="","",IF(COUNTIF($A$2:$A$501,$A340)=1,"OK","ID do evento duplicado"))</f>
        <v/>
      </c>
      <c r="R340" s="16">
        <f>IF($A340="","",IF(OR($M340="",$N340=""),"Não verificável",IF($G340="RECEBIMENTO",IF(COUNTIFS($M$2:$M$501,$M340,$G$2:$G$501,"RECEBIMENTO")&gt;1,"Recebimento duplicado",IF($K340="","OK","Recebimento com evento anterior")),IF(COUNTIFS($M$2:$M$501,$M340,$G$2:$G$501,"RECEBIMENTO",$N$2:$N$501,"&lt;"&amp;$N340)&gt;0,"OK","Entrada anterior não localizada"))))</f>
        <v/>
      </c>
      <c r="S340" s="16">
        <f>IF($A340="","",IF(IFERROR(VLOOKUP($G340,Listas!$A$2:$C$9,2,FALSE),"Sim")="Sim",IF($J340="","Pedido obrigatório","OK"),"OK"))</f>
        <v/>
      </c>
      <c r="T340" s="16">
        <f>IF($A340="","",IF($G340="RECEBIMENTO",IF($K340="","OK","Revisar evento anterior"),IF($K340="","Evento anterior ausente",IF(COUNTIF($A$2:$A$501,$K340)=0,"Evento anterior inexistente",IF(COUNTIF($A$2:$A$501,$K340)&gt;1,"Evento anterior ambíguo",IF($K340=$A340,"Autorreferência",IF(COUNTIFS($A$2:$A$501,$K340,$M$2:$M$501,$M340)=0,"Anterior de outro identificador",IF(INDEX($N$2:$N$501,MATCH($K340,$A$2:$A$501,0))&gt;=$N340,"Ordem cronológica inválida",IF(INDEX($A$2:$A$501,MATCH($K340,$A$2:$A$501,0))=LOOKUP(2,1/(($M$2:$M$501=$M340)*($N$2:$N$501&lt;$N340)),$A$2:$A$501),"OK","Salto na cadeia")))))))))</f>
        <v/>
      </c>
      <c r="U340" s="16">
        <f>IF($A340="","",IF(OR($M340="",$N340=""),"Não",IF(COUNTIFS($M$2:$M$501,$M340,$N$2:$N$501,"&gt;"&amp;$N340)=0,IF(COUNTIFS($M$2:$M$501,$M340,$N$2:$N$501,$N340)=1,"Sim","Conflito"),"Não")))</f>
        <v/>
      </c>
      <c r="V340" s="16">
        <f>IF($A340="","",IF(OR($M340="",$N340=""),"",IF(COUNTIFS($M$2:$M$501,$M340,$G$2:$G$501,"RETORNO RECEBIDO",$N$2:$N$501,"&lt;="&amp;$N340)&gt;0,"Retorno","Fluxo normal")))</f>
        <v/>
      </c>
      <c r="W340" s="16">
        <f>IF($A340="","",IF($O340&lt;&gt;"OK",$O340,IF($Q340&lt;&gt;"OK",$Q340,IF($P340&lt;&gt;"OK",$P340,IF($R340&lt;&gt;"OK",$R340,IF($S340&lt;&gt;"OK",$S340,IF($T340&lt;&gt;"OK",$T340,IF($U340="Conflito","Conflito de ordem","OK"))))))))</f>
        <v/>
      </c>
      <c r="X340" s="16">
        <f>IF($A340="","",IF($W340="OK","OK","Pendente"))</f>
        <v/>
      </c>
    </row>
    <row r="341">
      <c r="A341" s="14" t="n"/>
      <c r="B341" s="31" t="n"/>
      <c r="C341" s="14" t="n"/>
      <c r="D341" s="14" t="n"/>
      <c r="E341" s="14" t="n"/>
      <c r="F341" s="14" t="n"/>
      <c r="G341" s="14" t="n"/>
      <c r="H341" s="14" t="n"/>
      <c r="I341" s="14" t="n"/>
      <c r="J341" s="14" t="n"/>
      <c r="K341" s="14" t="n"/>
      <c r="L341" s="15" t="n"/>
      <c r="M341" s="16">
        <f>IF(COUNTA($D341:$F341)=0,"",IF(OR($D341="",$E341="",$F341=""),"",$D341&amp;"|"&amp;$E341&amp;"|"&amp;$F341))</f>
        <v/>
      </c>
      <c r="N341" s="32">
        <f>IF(OR($B341="",$C341=""),"",$B341+$C341/100000)</f>
        <v/>
      </c>
      <c r="O341" s="16">
        <f>IF(COUNTA($A341:$L341)=0,"",IF(OR($A341="",$B341="",$C341="",$D341="",$E341="",$F341="",$G341="",$H341="",$I341=""),"Campos obrigatórios ausentes","OK"))</f>
        <v/>
      </c>
      <c r="P341" s="16">
        <f>IF($A341="","",IF($M341="","Identificação incompleta",IF(COUNTIF('Itens rastreáveis'!$E$2:$E$201,$M341)=0,"Identificador não cadastrado",IF(COUNTIF('Itens rastreáveis'!$E$2:$E$201,$M341)&gt;1,"Identificador duplicado no cadastro","OK"))))</f>
        <v/>
      </c>
      <c r="Q341" s="16">
        <f>IF($A341="","",IF(COUNTIF($A$2:$A$501,$A341)=1,"OK","ID do evento duplicado"))</f>
        <v/>
      </c>
      <c r="R341" s="16">
        <f>IF($A341="","",IF(OR($M341="",$N341=""),"Não verificável",IF($G341="RECEBIMENTO",IF(COUNTIFS($M$2:$M$501,$M341,$G$2:$G$501,"RECEBIMENTO")&gt;1,"Recebimento duplicado",IF($K341="","OK","Recebimento com evento anterior")),IF(COUNTIFS($M$2:$M$501,$M341,$G$2:$G$501,"RECEBIMENTO",$N$2:$N$501,"&lt;"&amp;$N341)&gt;0,"OK","Entrada anterior não localizada"))))</f>
        <v/>
      </c>
      <c r="S341" s="16">
        <f>IF($A341="","",IF(IFERROR(VLOOKUP($G341,Listas!$A$2:$C$9,2,FALSE),"Sim")="Sim",IF($J341="","Pedido obrigatório","OK"),"OK"))</f>
        <v/>
      </c>
      <c r="T341" s="16">
        <f>IF($A341="","",IF($G341="RECEBIMENTO",IF($K341="","OK","Revisar evento anterior"),IF($K341="","Evento anterior ausente",IF(COUNTIF($A$2:$A$501,$K341)=0,"Evento anterior inexistente",IF(COUNTIF($A$2:$A$501,$K341)&gt;1,"Evento anterior ambíguo",IF($K341=$A341,"Autorreferência",IF(COUNTIFS($A$2:$A$501,$K341,$M$2:$M$501,$M341)=0,"Anterior de outro identificador",IF(INDEX($N$2:$N$501,MATCH($K341,$A$2:$A$501,0))&gt;=$N341,"Ordem cronológica inválida",IF(INDEX($A$2:$A$501,MATCH($K341,$A$2:$A$501,0))=LOOKUP(2,1/(($M$2:$M$501=$M341)*($N$2:$N$501&lt;$N341)),$A$2:$A$501),"OK","Salto na cadeia")))))))))</f>
        <v/>
      </c>
      <c r="U341" s="16">
        <f>IF($A341="","",IF(OR($M341="",$N341=""),"Não",IF(COUNTIFS($M$2:$M$501,$M341,$N$2:$N$501,"&gt;"&amp;$N341)=0,IF(COUNTIFS($M$2:$M$501,$M341,$N$2:$N$501,$N341)=1,"Sim","Conflito"),"Não")))</f>
        <v/>
      </c>
      <c r="V341" s="16">
        <f>IF($A341="","",IF(OR($M341="",$N341=""),"",IF(COUNTIFS($M$2:$M$501,$M341,$G$2:$G$501,"RETORNO RECEBIDO",$N$2:$N$501,"&lt;="&amp;$N341)&gt;0,"Retorno","Fluxo normal")))</f>
        <v/>
      </c>
      <c r="W341" s="16">
        <f>IF($A341="","",IF($O341&lt;&gt;"OK",$O341,IF($Q341&lt;&gt;"OK",$Q341,IF($P341&lt;&gt;"OK",$P341,IF($R341&lt;&gt;"OK",$R341,IF($S341&lt;&gt;"OK",$S341,IF($T341&lt;&gt;"OK",$T341,IF($U341="Conflito","Conflito de ordem","OK"))))))))</f>
        <v/>
      </c>
      <c r="X341" s="16">
        <f>IF($A341="","",IF($W341="OK","OK","Pendente"))</f>
        <v/>
      </c>
    </row>
    <row r="342">
      <c r="A342" s="14" t="n"/>
      <c r="B342" s="31" t="n"/>
      <c r="C342" s="14" t="n"/>
      <c r="D342" s="14" t="n"/>
      <c r="E342" s="14" t="n"/>
      <c r="F342" s="14" t="n"/>
      <c r="G342" s="14" t="n"/>
      <c r="H342" s="14" t="n"/>
      <c r="I342" s="14" t="n"/>
      <c r="J342" s="14" t="n"/>
      <c r="K342" s="14" t="n"/>
      <c r="L342" s="15" t="n"/>
      <c r="M342" s="16">
        <f>IF(COUNTA($D342:$F342)=0,"",IF(OR($D342="",$E342="",$F342=""),"",$D342&amp;"|"&amp;$E342&amp;"|"&amp;$F342))</f>
        <v/>
      </c>
      <c r="N342" s="32">
        <f>IF(OR($B342="",$C342=""),"",$B342+$C342/100000)</f>
        <v/>
      </c>
      <c r="O342" s="16">
        <f>IF(COUNTA($A342:$L342)=0,"",IF(OR($A342="",$B342="",$C342="",$D342="",$E342="",$F342="",$G342="",$H342="",$I342=""),"Campos obrigatórios ausentes","OK"))</f>
        <v/>
      </c>
      <c r="P342" s="16">
        <f>IF($A342="","",IF($M342="","Identificação incompleta",IF(COUNTIF('Itens rastreáveis'!$E$2:$E$201,$M342)=0,"Identificador não cadastrado",IF(COUNTIF('Itens rastreáveis'!$E$2:$E$201,$M342)&gt;1,"Identificador duplicado no cadastro","OK"))))</f>
        <v/>
      </c>
      <c r="Q342" s="16">
        <f>IF($A342="","",IF(COUNTIF($A$2:$A$501,$A342)=1,"OK","ID do evento duplicado"))</f>
        <v/>
      </c>
      <c r="R342" s="16">
        <f>IF($A342="","",IF(OR($M342="",$N342=""),"Não verificável",IF($G342="RECEBIMENTO",IF(COUNTIFS($M$2:$M$501,$M342,$G$2:$G$501,"RECEBIMENTO")&gt;1,"Recebimento duplicado",IF($K342="","OK","Recebimento com evento anterior")),IF(COUNTIFS($M$2:$M$501,$M342,$G$2:$G$501,"RECEBIMENTO",$N$2:$N$501,"&lt;"&amp;$N342)&gt;0,"OK","Entrada anterior não localizada"))))</f>
        <v/>
      </c>
      <c r="S342" s="16">
        <f>IF($A342="","",IF(IFERROR(VLOOKUP($G342,Listas!$A$2:$C$9,2,FALSE),"Sim")="Sim",IF($J342="","Pedido obrigatório","OK"),"OK"))</f>
        <v/>
      </c>
      <c r="T342" s="16">
        <f>IF($A342="","",IF($G342="RECEBIMENTO",IF($K342="","OK","Revisar evento anterior"),IF($K342="","Evento anterior ausente",IF(COUNTIF($A$2:$A$501,$K342)=0,"Evento anterior inexistente",IF(COUNTIF($A$2:$A$501,$K342)&gt;1,"Evento anterior ambíguo",IF($K342=$A342,"Autorreferência",IF(COUNTIFS($A$2:$A$501,$K342,$M$2:$M$501,$M342)=0,"Anterior de outro identificador",IF(INDEX($N$2:$N$501,MATCH($K342,$A$2:$A$501,0))&gt;=$N342,"Ordem cronológica inválida",IF(INDEX($A$2:$A$501,MATCH($K342,$A$2:$A$501,0))=LOOKUP(2,1/(($M$2:$M$501=$M342)*($N$2:$N$501&lt;$N342)),$A$2:$A$501),"OK","Salto na cadeia")))))))))</f>
        <v/>
      </c>
      <c r="U342" s="16">
        <f>IF($A342="","",IF(OR($M342="",$N342=""),"Não",IF(COUNTIFS($M$2:$M$501,$M342,$N$2:$N$501,"&gt;"&amp;$N342)=0,IF(COUNTIFS($M$2:$M$501,$M342,$N$2:$N$501,$N342)=1,"Sim","Conflito"),"Não")))</f>
        <v/>
      </c>
      <c r="V342" s="16">
        <f>IF($A342="","",IF(OR($M342="",$N342=""),"",IF(COUNTIFS($M$2:$M$501,$M342,$G$2:$G$501,"RETORNO RECEBIDO",$N$2:$N$501,"&lt;="&amp;$N342)&gt;0,"Retorno","Fluxo normal")))</f>
        <v/>
      </c>
      <c r="W342" s="16">
        <f>IF($A342="","",IF($O342&lt;&gt;"OK",$O342,IF($Q342&lt;&gt;"OK",$Q342,IF($P342&lt;&gt;"OK",$P342,IF($R342&lt;&gt;"OK",$R342,IF($S342&lt;&gt;"OK",$S342,IF($T342&lt;&gt;"OK",$T342,IF($U342="Conflito","Conflito de ordem","OK"))))))))</f>
        <v/>
      </c>
      <c r="X342" s="16">
        <f>IF($A342="","",IF($W342="OK","OK","Pendente"))</f>
        <v/>
      </c>
    </row>
    <row r="343">
      <c r="A343" s="14" t="n"/>
      <c r="B343" s="31" t="n"/>
      <c r="C343" s="14" t="n"/>
      <c r="D343" s="14" t="n"/>
      <c r="E343" s="14" t="n"/>
      <c r="F343" s="14" t="n"/>
      <c r="G343" s="14" t="n"/>
      <c r="H343" s="14" t="n"/>
      <c r="I343" s="14" t="n"/>
      <c r="J343" s="14" t="n"/>
      <c r="K343" s="14" t="n"/>
      <c r="L343" s="15" t="n"/>
      <c r="M343" s="16">
        <f>IF(COUNTA($D343:$F343)=0,"",IF(OR($D343="",$E343="",$F343=""),"",$D343&amp;"|"&amp;$E343&amp;"|"&amp;$F343))</f>
        <v/>
      </c>
      <c r="N343" s="32">
        <f>IF(OR($B343="",$C343=""),"",$B343+$C343/100000)</f>
        <v/>
      </c>
      <c r="O343" s="16">
        <f>IF(COUNTA($A343:$L343)=0,"",IF(OR($A343="",$B343="",$C343="",$D343="",$E343="",$F343="",$G343="",$H343="",$I343=""),"Campos obrigatórios ausentes","OK"))</f>
        <v/>
      </c>
      <c r="P343" s="16">
        <f>IF($A343="","",IF($M343="","Identificação incompleta",IF(COUNTIF('Itens rastreáveis'!$E$2:$E$201,$M343)=0,"Identificador não cadastrado",IF(COUNTIF('Itens rastreáveis'!$E$2:$E$201,$M343)&gt;1,"Identificador duplicado no cadastro","OK"))))</f>
        <v/>
      </c>
      <c r="Q343" s="16">
        <f>IF($A343="","",IF(COUNTIF($A$2:$A$501,$A343)=1,"OK","ID do evento duplicado"))</f>
        <v/>
      </c>
      <c r="R343" s="16">
        <f>IF($A343="","",IF(OR($M343="",$N343=""),"Não verificável",IF($G343="RECEBIMENTO",IF(COUNTIFS($M$2:$M$501,$M343,$G$2:$G$501,"RECEBIMENTO")&gt;1,"Recebimento duplicado",IF($K343="","OK","Recebimento com evento anterior")),IF(COUNTIFS($M$2:$M$501,$M343,$G$2:$G$501,"RECEBIMENTO",$N$2:$N$501,"&lt;"&amp;$N343)&gt;0,"OK","Entrada anterior não localizada"))))</f>
        <v/>
      </c>
      <c r="S343" s="16">
        <f>IF($A343="","",IF(IFERROR(VLOOKUP($G343,Listas!$A$2:$C$9,2,FALSE),"Sim")="Sim",IF($J343="","Pedido obrigatório","OK"),"OK"))</f>
        <v/>
      </c>
      <c r="T343" s="16">
        <f>IF($A343="","",IF($G343="RECEBIMENTO",IF($K343="","OK","Revisar evento anterior"),IF($K343="","Evento anterior ausente",IF(COUNTIF($A$2:$A$501,$K343)=0,"Evento anterior inexistente",IF(COUNTIF($A$2:$A$501,$K343)&gt;1,"Evento anterior ambíguo",IF($K343=$A343,"Autorreferência",IF(COUNTIFS($A$2:$A$501,$K343,$M$2:$M$501,$M343)=0,"Anterior de outro identificador",IF(INDEX($N$2:$N$501,MATCH($K343,$A$2:$A$501,0))&gt;=$N343,"Ordem cronológica inválida",IF(INDEX($A$2:$A$501,MATCH($K343,$A$2:$A$501,0))=LOOKUP(2,1/(($M$2:$M$501=$M343)*($N$2:$N$501&lt;$N343)),$A$2:$A$501),"OK","Salto na cadeia")))))))))</f>
        <v/>
      </c>
      <c r="U343" s="16">
        <f>IF($A343="","",IF(OR($M343="",$N343=""),"Não",IF(COUNTIFS($M$2:$M$501,$M343,$N$2:$N$501,"&gt;"&amp;$N343)=0,IF(COUNTIFS($M$2:$M$501,$M343,$N$2:$N$501,$N343)=1,"Sim","Conflito"),"Não")))</f>
        <v/>
      </c>
      <c r="V343" s="16">
        <f>IF($A343="","",IF(OR($M343="",$N343=""),"",IF(COUNTIFS($M$2:$M$501,$M343,$G$2:$G$501,"RETORNO RECEBIDO",$N$2:$N$501,"&lt;="&amp;$N343)&gt;0,"Retorno","Fluxo normal")))</f>
        <v/>
      </c>
      <c r="W343" s="16">
        <f>IF($A343="","",IF($O343&lt;&gt;"OK",$O343,IF($Q343&lt;&gt;"OK",$Q343,IF($P343&lt;&gt;"OK",$P343,IF($R343&lt;&gt;"OK",$R343,IF($S343&lt;&gt;"OK",$S343,IF($T343&lt;&gt;"OK",$T343,IF($U343="Conflito","Conflito de ordem","OK"))))))))</f>
        <v/>
      </c>
      <c r="X343" s="16">
        <f>IF($A343="","",IF($W343="OK","OK","Pendente"))</f>
        <v/>
      </c>
    </row>
    <row r="344">
      <c r="A344" s="14" t="n"/>
      <c r="B344" s="31" t="n"/>
      <c r="C344" s="14" t="n"/>
      <c r="D344" s="14" t="n"/>
      <c r="E344" s="14" t="n"/>
      <c r="F344" s="14" t="n"/>
      <c r="G344" s="14" t="n"/>
      <c r="H344" s="14" t="n"/>
      <c r="I344" s="14" t="n"/>
      <c r="J344" s="14" t="n"/>
      <c r="K344" s="14" t="n"/>
      <c r="L344" s="15" t="n"/>
      <c r="M344" s="16">
        <f>IF(COUNTA($D344:$F344)=0,"",IF(OR($D344="",$E344="",$F344=""),"",$D344&amp;"|"&amp;$E344&amp;"|"&amp;$F344))</f>
        <v/>
      </c>
      <c r="N344" s="32">
        <f>IF(OR($B344="",$C344=""),"",$B344+$C344/100000)</f>
        <v/>
      </c>
      <c r="O344" s="16">
        <f>IF(COUNTA($A344:$L344)=0,"",IF(OR($A344="",$B344="",$C344="",$D344="",$E344="",$F344="",$G344="",$H344="",$I344=""),"Campos obrigatórios ausentes","OK"))</f>
        <v/>
      </c>
      <c r="P344" s="16">
        <f>IF($A344="","",IF($M344="","Identificação incompleta",IF(COUNTIF('Itens rastreáveis'!$E$2:$E$201,$M344)=0,"Identificador não cadastrado",IF(COUNTIF('Itens rastreáveis'!$E$2:$E$201,$M344)&gt;1,"Identificador duplicado no cadastro","OK"))))</f>
        <v/>
      </c>
      <c r="Q344" s="16">
        <f>IF($A344="","",IF(COUNTIF($A$2:$A$501,$A344)=1,"OK","ID do evento duplicado"))</f>
        <v/>
      </c>
      <c r="R344" s="16">
        <f>IF($A344="","",IF(OR($M344="",$N344=""),"Não verificável",IF($G344="RECEBIMENTO",IF(COUNTIFS($M$2:$M$501,$M344,$G$2:$G$501,"RECEBIMENTO")&gt;1,"Recebimento duplicado",IF($K344="","OK","Recebimento com evento anterior")),IF(COUNTIFS($M$2:$M$501,$M344,$G$2:$G$501,"RECEBIMENTO",$N$2:$N$501,"&lt;"&amp;$N344)&gt;0,"OK","Entrada anterior não localizada"))))</f>
        <v/>
      </c>
      <c r="S344" s="16">
        <f>IF($A344="","",IF(IFERROR(VLOOKUP($G344,Listas!$A$2:$C$9,2,FALSE),"Sim")="Sim",IF($J344="","Pedido obrigatório","OK"),"OK"))</f>
        <v/>
      </c>
      <c r="T344" s="16">
        <f>IF($A344="","",IF($G344="RECEBIMENTO",IF($K344="","OK","Revisar evento anterior"),IF($K344="","Evento anterior ausente",IF(COUNTIF($A$2:$A$501,$K344)=0,"Evento anterior inexistente",IF(COUNTIF($A$2:$A$501,$K344)&gt;1,"Evento anterior ambíguo",IF($K344=$A344,"Autorreferência",IF(COUNTIFS($A$2:$A$501,$K344,$M$2:$M$501,$M344)=0,"Anterior de outro identificador",IF(INDEX($N$2:$N$501,MATCH($K344,$A$2:$A$501,0))&gt;=$N344,"Ordem cronológica inválida",IF(INDEX($A$2:$A$501,MATCH($K344,$A$2:$A$501,0))=LOOKUP(2,1/(($M$2:$M$501=$M344)*($N$2:$N$501&lt;$N344)),$A$2:$A$501),"OK","Salto na cadeia")))))))))</f>
        <v/>
      </c>
      <c r="U344" s="16">
        <f>IF($A344="","",IF(OR($M344="",$N344=""),"Não",IF(COUNTIFS($M$2:$M$501,$M344,$N$2:$N$501,"&gt;"&amp;$N344)=0,IF(COUNTIFS($M$2:$M$501,$M344,$N$2:$N$501,$N344)=1,"Sim","Conflito"),"Não")))</f>
        <v/>
      </c>
      <c r="V344" s="16">
        <f>IF($A344="","",IF(OR($M344="",$N344=""),"",IF(COUNTIFS($M$2:$M$501,$M344,$G$2:$G$501,"RETORNO RECEBIDO",$N$2:$N$501,"&lt;="&amp;$N344)&gt;0,"Retorno","Fluxo normal")))</f>
        <v/>
      </c>
      <c r="W344" s="16">
        <f>IF($A344="","",IF($O344&lt;&gt;"OK",$O344,IF($Q344&lt;&gt;"OK",$Q344,IF($P344&lt;&gt;"OK",$P344,IF($R344&lt;&gt;"OK",$R344,IF($S344&lt;&gt;"OK",$S344,IF($T344&lt;&gt;"OK",$T344,IF($U344="Conflito","Conflito de ordem","OK"))))))))</f>
        <v/>
      </c>
      <c r="X344" s="16">
        <f>IF($A344="","",IF($W344="OK","OK","Pendente"))</f>
        <v/>
      </c>
    </row>
    <row r="345">
      <c r="A345" s="14" t="n"/>
      <c r="B345" s="31" t="n"/>
      <c r="C345" s="14" t="n"/>
      <c r="D345" s="14" t="n"/>
      <c r="E345" s="14" t="n"/>
      <c r="F345" s="14" t="n"/>
      <c r="G345" s="14" t="n"/>
      <c r="H345" s="14" t="n"/>
      <c r="I345" s="14" t="n"/>
      <c r="J345" s="14" t="n"/>
      <c r="K345" s="14" t="n"/>
      <c r="L345" s="15" t="n"/>
      <c r="M345" s="16">
        <f>IF(COUNTA($D345:$F345)=0,"",IF(OR($D345="",$E345="",$F345=""),"",$D345&amp;"|"&amp;$E345&amp;"|"&amp;$F345))</f>
        <v/>
      </c>
      <c r="N345" s="32">
        <f>IF(OR($B345="",$C345=""),"",$B345+$C345/100000)</f>
        <v/>
      </c>
      <c r="O345" s="16">
        <f>IF(COUNTA($A345:$L345)=0,"",IF(OR($A345="",$B345="",$C345="",$D345="",$E345="",$F345="",$G345="",$H345="",$I345=""),"Campos obrigatórios ausentes","OK"))</f>
        <v/>
      </c>
      <c r="P345" s="16">
        <f>IF($A345="","",IF($M345="","Identificação incompleta",IF(COUNTIF('Itens rastreáveis'!$E$2:$E$201,$M345)=0,"Identificador não cadastrado",IF(COUNTIF('Itens rastreáveis'!$E$2:$E$201,$M345)&gt;1,"Identificador duplicado no cadastro","OK"))))</f>
        <v/>
      </c>
      <c r="Q345" s="16">
        <f>IF($A345="","",IF(COUNTIF($A$2:$A$501,$A345)=1,"OK","ID do evento duplicado"))</f>
        <v/>
      </c>
      <c r="R345" s="16">
        <f>IF($A345="","",IF(OR($M345="",$N345=""),"Não verificável",IF($G345="RECEBIMENTO",IF(COUNTIFS($M$2:$M$501,$M345,$G$2:$G$501,"RECEBIMENTO")&gt;1,"Recebimento duplicado",IF($K345="","OK","Recebimento com evento anterior")),IF(COUNTIFS($M$2:$M$501,$M345,$G$2:$G$501,"RECEBIMENTO",$N$2:$N$501,"&lt;"&amp;$N345)&gt;0,"OK","Entrada anterior não localizada"))))</f>
        <v/>
      </c>
      <c r="S345" s="16">
        <f>IF($A345="","",IF(IFERROR(VLOOKUP($G345,Listas!$A$2:$C$9,2,FALSE),"Sim")="Sim",IF($J345="","Pedido obrigatório","OK"),"OK"))</f>
        <v/>
      </c>
      <c r="T345" s="16">
        <f>IF($A345="","",IF($G345="RECEBIMENTO",IF($K345="","OK","Revisar evento anterior"),IF($K345="","Evento anterior ausente",IF(COUNTIF($A$2:$A$501,$K345)=0,"Evento anterior inexistente",IF(COUNTIF($A$2:$A$501,$K345)&gt;1,"Evento anterior ambíguo",IF($K345=$A345,"Autorreferência",IF(COUNTIFS($A$2:$A$501,$K345,$M$2:$M$501,$M345)=0,"Anterior de outro identificador",IF(INDEX($N$2:$N$501,MATCH($K345,$A$2:$A$501,0))&gt;=$N345,"Ordem cronológica inválida",IF(INDEX($A$2:$A$501,MATCH($K345,$A$2:$A$501,0))=LOOKUP(2,1/(($M$2:$M$501=$M345)*($N$2:$N$501&lt;$N345)),$A$2:$A$501),"OK","Salto na cadeia")))))))))</f>
        <v/>
      </c>
      <c r="U345" s="16">
        <f>IF($A345="","",IF(OR($M345="",$N345=""),"Não",IF(COUNTIFS($M$2:$M$501,$M345,$N$2:$N$501,"&gt;"&amp;$N345)=0,IF(COUNTIFS($M$2:$M$501,$M345,$N$2:$N$501,$N345)=1,"Sim","Conflito"),"Não")))</f>
        <v/>
      </c>
      <c r="V345" s="16">
        <f>IF($A345="","",IF(OR($M345="",$N345=""),"",IF(COUNTIFS($M$2:$M$501,$M345,$G$2:$G$501,"RETORNO RECEBIDO",$N$2:$N$501,"&lt;="&amp;$N345)&gt;0,"Retorno","Fluxo normal")))</f>
        <v/>
      </c>
      <c r="W345" s="16">
        <f>IF($A345="","",IF($O345&lt;&gt;"OK",$O345,IF($Q345&lt;&gt;"OK",$Q345,IF($P345&lt;&gt;"OK",$P345,IF($R345&lt;&gt;"OK",$R345,IF($S345&lt;&gt;"OK",$S345,IF($T345&lt;&gt;"OK",$T345,IF($U345="Conflito","Conflito de ordem","OK"))))))))</f>
        <v/>
      </c>
      <c r="X345" s="16">
        <f>IF($A345="","",IF($W345="OK","OK","Pendente"))</f>
        <v/>
      </c>
    </row>
    <row r="346">
      <c r="A346" s="14" t="n"/>
      <c r="B346" s="31" t="n"/>
      <c r="C346" s="14" t="n"/>
      <c r="D346" s="14" t="n"/>
      <c r="E346" s="14" t="n"/>
      <c r="F346" s="14" t="n"/>
      <c r="G346" s="14" t="n"/>
      <c r="H346" s="14" t="n"/>
      <c r="I346" s="14" t="n"/>
      <c r="J346" s="14" t="n"/>
      <c r="K346" s="14" t="n"/>
      <c r="L346" s="15" t="n"/>
      <c r="M346" s="16">
        <f>IF(COUNTA($D346:$F346)=0,"",IF(OR($D346="",$E346="",$F346=""),"",$D346&amp;"|"&amp;$E346&amp;"|"&amp;$F346))</f>
        <v/>
      </c>
      <c r="N346" s="32">
        <f>IF(OR($B346="",$C346=""),"",$B346+$C346/100000)</f>
        <v/>
      </c>
      <c r="O346" s="16">
        <f>IF(COUNTA($A346:$L346)=0,"",IF(OR($A346="",$B346="",$C346="",$D346="",$E346="",$F346="",$G346="",$H346="",$I346=""),"Campos obrigatórios ausentes","OK"))</f>
        <v/>
      </c>
      <c r="P346" s="16">
        <f>IF($A346="","",IF($M346="","Identificação incompleta",IF(COUNTIF('Itens rastreáveis'!$E$2:$E$201,$M346)=0,"Identificador não cadastrado",IF(COUNTIF('Itens rastreáveis'!$E$2:$E$201,$M346)&gt;1,"Identificador duplicado no cadastro","OK"))))</f>
        <v/>
      </c>
      <c r="Q346" s="16">
        <f>IF($A346="","",IF(COUNTIF($A$2:$A$501,$A346)=1,"OK","ID do evento duplicado"))</f>
        <v/>
      </c>
      <c r="R346" s="16">
        <f>IF($A346="","",IF(OR($M346="",$N346=""),"Não verificável",IF($G346="RECEBIMENTO",IF(COUNTIFS($M$2:$M$501,$M346,$G$2:$G$501,"RECEBIMENTO")&gt;1,"Recebimento duplicado",IF($K346="","OK","Recebimento com evento anterior")),IF(COUNTIFS($M$2:$M$501,$M346,$G$2:$G$501,"RECEBIMENTO",$N$2:$N$501,"&lt;"&amp;$N346)&gt;0,"OK","Entrada anterior não localizada"))))</f>
        <v/>
      </c>
      <c r="S346" s="16">
        <f>IF($A346="","",IF(IFERROR(VLOOKUP($G346,Listas!$A$2:$C$9,2,FALSE),"Sim")="Sim",IF($J346="","Pedido obrigatório","OK"),"OK"))</f>
        <v/>
      </c>
      <c r="T346" s="16">
        <f>IF($A346="","",IF($G346="RECEBIMENTO",IF($K346="","OK","Revisar evento anterior"),IF($K346="","Evento anterior ausente",IF(COUNTIF($A$2:$A$501,$K346)=0,"Evento anterior inexistente",IF(COUNTIF($A$2:$A$501,$K346)&gt;1,"Evento anterior ambíguo",IF($K346=$A346,"Autorreferência",IF(COUNTIFS($A$2:$A$501,$K346,$M$2:$M$501,$M346)=0,"Anterior de outro identificador",IF(INDEX($N$2:$N$501,MATCH($K346,$A$2:$A$501,0))&gt;=$N346,"Ordem cronológica inválida",IF(INDEX($A$2:$A$501,MATCH($K346,$A$2:$A$501,0))=LOOKUP(2,1/(($M$2:$M$501=$M346)*($N$2:$N$501&lt;$N346)),$A$2:$A$501),"OK","Salto na cadeia")))))))))</f>
        <v/>
      </c>
      <c r="U346" s="16">
        <f>IF($A346="","",IF(OR($M346="",$N346=""),"Não",IF(COUNTIFS($M$2:$M$501,$M346,$N$2:$N$501,"&gt;"&amp;$N346)=0,IF(COUNTIFS($M$2:$M$501,$M346,$N$2:$N$501,$N346)=1,"Sim","Conflito"),"Não")))</f>
        <v/>
      </c>
      <c r="V346" s="16">
        <f>IF($A346="","",IF(OR($M346="",$N346=""),"",IF(COUNTIFS($M$2:$M$501,$M346,$G$2:$G$501,"RETORNO RECEBIDO",$N$2:$N$501,"&lt;="&amp;$N346)&gt;0,"Retorno","Fluxo normal")))</f>
        <v/>
      </c>
      <c r="W346" s="16">
        <f>IF($A346="","",IF($O346&lt;&gt;"OK",$O346,IF($Q346&lt;&gt;"OK",$Q346,IF($P346&lt;&gt;"OK",$P346,IF($R346&lt;&gt;"OK",$R346,IF($S346&lt;&gt;"OK",$S346,IF($T346&lt;&gt;"OK",$T346,IF($U346="Conflito","Conflito de ordem","OK"))))))))</f>
        <v/>
      </c>
      <c r="X346" s="16">
        <f>IF($A346="","",IF($W346="OK","OK","Pendente"))</f>
        <v/>
      </c>
    </row>
    <row r="347">
      <c r="A347" s="14" t="n"/>
      <c r="B347" s="31" t="n"/>
      <c r="C347" s="14" t="n"/>
      <c r="D347" s="14" t="n"/>
      <c r="E347" s="14" t="n"/>
      <c r="F347" s="14" t="n"/>
      <c r="G347" s="14" t="n"/>
      <c r="H347" s="14" t="n"/>
      <c r="I347" s="14" t="n"/>
      <c r="J347" s="14" t="n"/>
      <c r="K347" s="14" t="n"/>
      <c r="L347" s="15" t="n"/>
      <c r="M347" s="16">
        <f>IF(COUNTA($D347:$F347)=0,"",IF(OR($D347="",$E347="",$F347=""),"",$D347&amp;"|"&amp;$E347&amp;"|"&amp;$F347))</f>
        <v/>
      </c>
      <c r="N347" s="32">
        <f>IF(OR($B347="",$C347=""),"",$B347+$C347/100000)</f>
        <v/>
      </c>
      <c r="O347" s="16">
        <f>IF(COUNTA($A347:$L347)=0,"",IF(OR($A347="",$B347="",$C347="",$D347="",$E347="",$F347="",$G347="",$H347="",$I347=""),"Campos obrigatórios ausentes","OK"))</f>
        <v/>
      </c>
      <c r="P347" s="16">
        <f>IF($A347="","",IF($M347="","Identificação incompleta",IF(COUNTIF('Itens rastreáveis'!$E$2:$E$201,$M347)=0,"Identificador não cadastrado",IF(COUNTIF('Itens rastreáveis'!$E$2:$E$201,$M347)&gt;1,"Identificador duplicado no cadastro","OK"))))</f>
        <v/>
      </c>
      <c r="Q347" s="16">
        <f>IF($A347="","",IF(COUNTIF($A$2:$A$501,$A347)=1,"OK","ID do evento duplicado"))</f>
        <v/>
      </c>
      <c r="R347" s="16">
        <f>IF($A347="","",IF(OR($M347="",$N347=""),"Não verificável",IF($G347="RECEBIMENTO",IF(COUNTIFS($M$2:$M$501,$M347,$G$2:$G$501,"RECEBIMENTO")&gt;1,"Recebimento duplicado",IF($K347="","OK","Recebimento com evento anterior")),IF(COUNTIFS($M$2:$M$501,$M347,$G$2:$G$501,"RECEBIMENTO",$N$2:$N$501,"&lt;"&amp;$N347)&gt;0,"OK","Entrada anterior não localizada"))))</f>
        <v/>
      </c>
      <c r="S347" s="16">
        <f>IF($A347="","",IF(IFERROR(VLOOKUP($G347,Listas!$A$2:$C$9,2,FALSE),"Sim")="Sim",IF($J347="","Pedido obrigatório","OK"),"OK"))</f>
        <v/>
      </c>
      <c r="T347" s="16">
        <f>IF($A347="","",IF($G347="RECEBIMENTO",IF($K347="","OK","Revisar evento anterior"),IF($K347="","Evento anterior ausente",IF(COUNTIF($A$2:$A$501,$K347)=0,"Evento anterior inexistente",IF(COUNTIF($A$2:$A$501,$K347)&gt;1,"Evento anterior ambíguo",IF($K347=$A347,"Autorreferência",IF(COUNTIFS($A$2:$A$501,$K347,$M$2:$M$501,$M347)=0,"Anterior de outro identificador",IF(INDEX($N$2:$N$501,MATCH($K347,$A$2:$A$501,0))&gt;=$N347,"Ordem cronológica inválida",IF(INDEX($A$2:$A$501,MATCH($K347,$A$2:$A$501,0))=LOOKUP(2,1/(($M$2:$M$501=$M347)*($N$2:$N$501&lt;$N347)),$A$2:$A$501),"OK","Salto na cadeia")))))))))</f>
        <v/>
      </c>
      <c r="U347" s="16">
        <f>IF($A347="","",IF(OR($M347="",$N347=""),"Não",IF(COUNTIFS($M$2:$M$501,$M347,$N$2:$N$501,"&gt;"&amp;$N347)=0,IF(COUNTIFS($M$2:$M$501,$M347,$N$2:$N$501,$N347)=1,"Sim","Conflito"),"Não")))</f>
        <v/>
      </c>
      <c r="V347" s="16">
        <f>IF($A347="","",IF(OR($M347="",$N347=""),"",IF(COUNTIFS($M$2:$M$501,$M347,$G$2:$G$501,"RETORNO RECEBIDO",$N$2:$N$501,"&lt;="&amp;$N347)&gt;0,"Retorno","Fluxo normal")))</f>
        <v/>
      </c>
      <c r="W347" s="16">
        <f>IF($A347="","",IF($O347&lt;&gt;"OK",$O347,IF($Q347&lt;&gt;"OK",$Q347,IF($P347&lt;&gt;"OK",$P347,IF($R347&lt;&gt;"OK",$R347,IF($S347&lt;&gt;"OK",$S347,IF($T347&lt;&gt;"OK",$T347,IF($U347="Conflito","Conflito de ordem","OK"))))))))</f>
        <v/>
      </c>
      <c r="X347" s="16">
        <f>IF($A347="","",IF($W347="OK","OK","Pendente"))</f>
        <v/>
      </c>
    </row>
    <row r="348">
      <c r="A348" s="14" t="n"/>
      <c r="B348" s="31" t="n"/>
      <c r="C348" s="14" t="n"/>
      <c r="D348" s="14" t="n"/>
      <c r="E348" s="14" t="n"/>
      <c r="F348" s="14" t="n"/>
      <c r="G348" s="14" t="n"/>
      <c r="H348" s="14" t="n"/>
      <c r="I348" s="14" t="n"/>
      <c r="J348" s="14" t="n"/>
      <c r="K348" s="14" t="n"/>
      <c r="L348" s="15" t="n"/>
      <c r="M348" s="16">
        <f>IF(COUNTA($D348:$F348)=0,"",IF(OR($D348="",$E348="",$F348=""),"",$D348&amp;"|"&amp;$E348&amp;"|"&amp;$F348))</f>
        <v/>
      </c>
      <c r="N348" s="32">
        <f>IF(OR($B348="",$C348=""),"",$B348+$C348/100000)</f>
        <v/>
      </c>
      <c r="O348" s="16">
        <f>IF(COUNTA($A348:$L348)=0,"",IF(OR($A348="",$B348="",$C348="",$D348="",$E348="",$F348="",$G348="",$H348="",$I348=""),"Campos obrigatórios ausentes","OK"))</f>
        <v/>
      </c>
      <c r="P348" s="16">
        <f>IF($A348="","",IF($M348="","Identificação incompleta",IF(COUNTIF('Itens rastreáveis'!$E$2:$E$201,$M348)=0,"Identificador não cadastrado",IF(COUNTIF('Itens rastreáveis'!$E$2:$E$201,$M348)&gt;1,"Identificador duplicado no cadastro","OK"))))</f>
        <v/>
      </c>
      <c r="Q348" s="16">
        <f>IF($A348="","",IF(COUNTIF($A$2:$A$501,$A348)=1,"OK","ID do evento duplicado"))</f>
        <v/>
      </c>
      <c r="R348" s="16">
        <f>IF($A348="","",IF(OR($M348="",$N348=""),"Não verificável",IF($G348="RECEBIMENTO",IF(COUNTIFS($M$2:$M$501,$M348,$G$2:$G$501,"RECEBIMENTO")&gt;1,"Recebimento duplicado",IF($K348="","OK","Recebimento com evento anterior")),IF(COUNTIFS($M$2:$M$501,$M348,$G$2:$G$501,"RECEBIMENTO",$N$2:$N$501,"&lt;"&amp;$N348)&gt;0,"OK","Entrada anterior não localizada"))))</f>
        <v/>
      </c>
      <c r="S348" s="16">
        <f>IF($A348="","",IF(IFERROR(VLOOKUP($G348,Listas!$A$2:$C$9,2,FALSE),"Sim")="Sim",IF($J348="","Pedido obrigatório","OK"),"OK"))</f>
        <v/>
      </c>
      <c r="T348" s="16">
        <f>IF($A348="","",IF($G348="RECEBIMENTO",IF($K348="","OK","Revisar evento anterior"),IF($K348="","Evento anterior ausente",IF(COUNTIF($A$2:$A$501,$K348)=0,"Evento anterior inexistente",IF(COUNTIF($A$2:$A$501,$K348)&gt;1,"Evento anterior ambíguo",IF($K348=$A348,"Autorreferência",IF(COUNTIFS($A$2:$A$501,$K348,$M$2:$M$501,$M348)=0,"Anterior de outro identificador",IF(INDEX($N$2:$N$501,MATCH($K348,$A$2:$A$501,0))&gt;=$N348,"Ordem cronológica inválida",IF(INDEX($A$2:$A$501,MATCH($K348,$A$2:$A$501,0))=LOOKUP(2,1/(($M$2:$M$501=$M348)*($N$2:$N$501&lt;$N348)),$A$2:$A$501),"OK","Salto na cadeia")))))))))</f>
        <v/>
      </c>
      <c r="U348" s="16">
        <f>IF($A348="","",IF(OR($M348="",$N348=""),"Não",IF(COUNTIFS($M$2:$M$501,$M348,$N$2:$N$501,"&gt;"&amp;$N348)=0,IF(COUNTIFS($M$2:$M$501,$M348,$N$2:$N$501,$N348)=1,"Sim","Conflito"),"Não")))</f>
        <v/>
      </c>
      <c r="V348" s="16">
        <f>IF($A348="","",IF(OR($M348="",$N348=""),"",IF(COUNTIFS($M$2:$M$501,$M348,$G$2:$G$501,"RETORNO RECEBIDO",$N$2:$N$501,"&lt;="&amp;$N348)&gt;0,"Retorno","Fluxo normal")))</f>
        <v/>
      </c>
      <c r="W348" s="16">
        <f>IF($A348="","",IF($O348&lt;&gt;"OK",$O348,IF($Q348&lt;&gt;"OK",$Q348,IF($P348&lt;&gt;"OK",$P348,IF($R348&lt;&gt;"OK",$R348,IF($S348&lt;&gt;"OK",$S348,IF($T348&lt;&gt;"OK",$T348,IF($U348="Conflito","Conflito de ordem","OK"))))))))</f>
        <v/>
      </c>
      <c r="X348" s="16">
        <f>IF($A348="","",IF($W348="OK","OK","Pendente"))</f>
        <v/>
      </c>
    </row>
    <row r="349">
      <c r="A349" s="14" t="n"/>
      <c r="B349" s="31" t="n"/>
      <c r="C349" s="14" t="n"/>
      <c r="D349" s="14" t="n"/>
      <c r="E349" s="14" t="n"/>
      <c r="F349" s="14" t="n"/>
      <c r="G349" s="14" t="n"/>
      <c r="H349" s="14" t="n"/>
      <c r="I349" s="14" t="n"/>
      <c r="J349" s="14" t="n"/>
      <c r="K349" s="14" t="n"/>
      <c r="L349" s="15" t="n"/>
      <c r="M349" s="16">
        <f>IF(COUNTA($D349:$F349)=0,"",IF(OR($D349="",$E349="",$F349=""),"",$D349&amp;"|"&amp;$E349&amp;"|"&amp;$F349))</f>
        <v/>
      </c>
      <c r="N349" s="32">
        <f>IF(OR($B349="",$C349=""),"",$B349+$C349/100000)</f>
        <v/>
      </c>
      <c r="O349" s="16">
        <f>IF(COUNTA($A349:$L349)=0,"",IF(OR($A349="",$B349="",$C349="",$D349="",$E349="",$F349="",$G349="",$H349="",$I349=""),"Campos obrigatórios ausentes","OK"))</f>
        <v/>
      </c>
      <c r="P349" s="16">
        <f>IF($A349="","",IF($M349="","Identificação incompleta",IF(COUNTIF('Itens rastreáveis'!$E$2:$E$201,$M349)=0,"Identificador não cadastrado",IF(COUNTIF('Itens rastreáveis'!$E$2:$E$201,$M349)&gt;1,"Identificador duplicado no cadastro","OK"))))</f>
        <v/>
      </c>
      <c r="Q349" s="16">
        <f>IF($A349="","",IF(COUNTIF($A$2:$A$501,$A349)=1,"OK","ID do evento duplicado"))</f>
        <v/>
      </c>
      <c r="R349" s="16">
        <f>IF($A349="","",IF(OR($M349="",$N349=""),"Não verificável",IF($G349="RECEBIMENTO",IF(COUNTIFS($M$2:$M$501,$M349,$G$2:$G$501,"RECEBIMENTO")&gt;1,"Recebimento duplicado",IF($K349="","OK","Recebimento com evento anterior")),IF(COUNTIFS($M$2:$M$501,$M349,$G$2:$G$501,"RECEBIMENTO",$N$2:$N$501,"&lt;"&amp;$N349)&gt;0,"OK","Entrada anterior não localizada"))))</f>
        <v/>
      </c>
      <c r="S349" s="16">
        <f>IF($A349="","",IF(IFERROR(VLOOKUP($G349,Listas!$A$2:$C$9,2,FALSE),"Sim")="Sim",IF($J349="","Pedido obrigatório","OK"),"OK"))</f>
        <v/>
      </c>
      <c r="T349" s="16">
        <f>IF($A349="","",IF($G349="RECEBIMENTO",IF($K349="","OK","Revisar evento anterior"),IF($K349="","Evento anterior ausente",IF(COUNTIF($A$2:$A$501,$K349)=0,"Evento anterior inexistente",IF(COUNTIF($A$2:$A$501,$K349)&gt;1,"Evento anterior ambíguo",IF($K349=$A349,"Autorreferência",IF(COUNTIFS($A$2:$A$501,$K349,$M$2:$M$501,$M349)=0,"Anterior de outro identificador",IF(INDEX($N$2:$N$501,MATCH($K349,$A$2:$A$501,0))&gt;=$N349,"Ordem cronológica inválida",IF(INDEX($A$2:$A$501,MATCH($K349,$A$2:$A$501,0))=LOOKUP(2,1/(($M$2:$M$501=$M349)*($N$2:$N$501&lt;$N349)),$A$2:$A$501),"OK","Salto na cadeia")))))))))</f>
        <v/>
      </c>
      <c r="U349" s="16">
        <f>IF($A349="","",IF(OR($M349="",$N349=""),"Não",IF(COUNTIFS($M$2:$M$501,$M349,$N$2:$N$501,"&gt;"&amp;$N349)=0,IF(COUNTIFS($M$2:$M$501,$M349,$N$2:$N$501,$N349)=1,"Sim","Conflito"),"Não")))</f>
        <v/>
      </c>
      <c r="V349" s="16">
        <f>IF($A349="","",IF(OR($M349="",$N349=""),"",IF(COUNTIFS($M$2:$M$501,$M349,$G$2:$G$501,"RETORNO RECEBIDO",$N$2:$N$501,"&lt;="&amp;$N349)&gt;0,"Retorno","Fluxo normal")))</f>
        <v/>
      </c>
      <c r="W349" s="16">
        <f>IF($A349="","",IF($O349&lt;&gt;"OK",$O349,IF($Q349&lt;&gt;"OK",$Q349,IF($P349&lt;&gt;"OK",$P349,IF($R349&lt;&gt;"OK",$R349,IF($S349&lt;&gt;"OK",$S349,IF($T349&lt;&gt;"OK",$T349,IF($U349="Conflito","Conflito de ordem","OK"))))))))</f>
        <v/>
      </c>
      <c r="X349" s="16">
        <f>IF($A349="","",IF($W349="OK","OK","Pendente"))</f>
        <v/>
      </c>
    </row>
    <row r="350">
      <c r="A350" s="14" t="n"/>
      <c r="B350" s="31" t="n"/>
      <c r="C350" s="14" t="n"/>
      <c r="D350" s="14" t="n"/>
      <c r="E350" s="14" t="n"/>
      <c r="F350" s="14" t="n"/>
      <c r="G350" s="14" t="n"/>
      <c r="H350" s="14" t="n"/>
      <c r="I350" s="14" t="n"/>
      <c r="J350" s="14" t="n"/>
      <c r="K350" s="14" t="n"/>
      <c r="L350" s="15" t="n"/>
      <c r="M350" s="16">
        <f>IF(COUNTA($D350:$F350)=0,"",IF(OR($D350="",$E350="",$F350=""),"",$D350&amp;"|"&amp;$E350&amp;"|"&amp;$F350))</f>
        <v/>
      </c>
      <c r="N350" s="32">
        <f>IF(OR($B350="",$C350=""),"",$B350+$C350/100000)</f>
        <v/>
      </c>
      <c r="O350" s="16">
        <f>IF(COUNTA($A350:$L350)=0,"",IF(OR($A350="",$B350="",$C350="",$D350="",$E350="",$F350="",$G350="",$H350="",$I350=""),"Campos obrigatórios ausentes","OK"))</f>
        <v/>
      </c>
      <c r="P350" s="16">
        <f>IF($A350="","",IF($M350="","Identificação incompleta",IF(COUNTIF('Itens rastreáveis'!$E$2:$E$201,$M350)=0,"Identificador não cadastrado",IF(COUNTIF('Itens rastreáveis'!$E$2:$E$201,$M350)&gt;1,"Identificador duplicado no cadastro","OK"))))</f>
        <v/>
      </c>
      <c r="Q350" s="16">
        <f>IF($A350="","",IF(COUNTIF($A$2:$A$501,$A350)=1,"OK","ID do evento duplicado"))</f>
        <v/>
      </c>
      <c r="R350" s="16">
        <f>IF($A350="","",IF(OR($M350="",$N350=""),"Não verificável",IF($G350="RECEBIMENTO",IF(COUNTIFS($M$2:$M$501,$M350,$G$2:$G$501,"RECEBIMENTO")&gt;1,"Recebimento duplicado",IF($K350="","OK","Recebimento com evento anterior")),IF(COUNTIFS($M$2:$M$501,$M350,$G$2:$G$501,"RECEBIMENTO",$N$2:$N$501,"&lt;"&amp;$N350)&gt;0,"OK","Entrada anterior não localizada"))))</f>
        <v/>
      </c>
      <c r="S350" s="16">
        <f>IF($A350="","",IF(IFERROR(VLOOKUP($G350,Listas!$A$2:$C$9,2,FALSE),"Sim")="Sim",IF($J350="","Pedido obrigatório","OK"),"OK"))</f>
        <v/>
      </c>
      <c r="T350" s="16">
        <f>IF($A350="","",IF($G350="RECEBIMENTO",IF($K350="","OK","Revisar evento anterior"),IF($K350="","Evento anterior ausente",IF(COUNTIF($A$2:$A$501,$K350)=0,"Evento anterior inexistente",IF(COUNTIF($A$2:$A$501,$K350)&gt;1,"Evento anterior ambíguo",IF($K350=$A350,"Autorreferência",IF(COUNTIFS($A$2:$A$501,$K350,$M$2:$M$501,$M350)=0,"Anterior de outro identificador",IF(INDEX($N$2:$N$501,MATCH($K350,$A$2:$A$501,0))&gt;=$N350,"Ordem cronológica inválida",IF(INDEX($A$2:$A$501,MATCH($K350,$A$2:$A$501,0))=LOOKUP(2,1/(($M$2:$M$501=$M350)*($N$2:$N$501&lt;$N350)),$A$2:$A$501),"OK","Salto na cadeia")))))))))</f>
        <v/>
      </c>
      <c r="U350" s="16">
        <f>IF($A350="","",IF(OR($M350="",$N350=""),"Não",IF(COUNTIFS($M$2:$M$501,$M350,$N$2:$N$501,"&gt;"&amp;$N350)=0,IF(COUNTIFS($M$2:$M$501,$M350,$N$2:$N$501,$N350)=1,"Sim","Conflito"),"Não")))</f>
        <v/>
      </c>
      <c r="V350" s="16">
        <f>IF($A350="","",IF(OR($M350="",$N350=""),"",IF(COUNTIFS($M$2:$M$501,$M350,$G$2:$G$501,"RETORNO RECEBIDO",$N$2:$N$501,"&lt;="&amp;$N350)&gt;0,"Retorno","Fluxo normal")))</f>
        <v/>
      </c>
      <c r="W350" s="16">
        <f>IF($A350="","",IF($O350&lt;&gt;"OK",$O350,IF($Q350&lt;&gt;"OK",$Q350,IF($P350&lt;&gt;"OK",$P350,IF($R350&lt;&gt;"OK",$R350,IF($S350&lt;&gt;"OK",$S350,IF($T350&lt;&gt;"OK",$T350,IF($U350="Conflito","Conflito de ordem","OK"))))))))</f>
        <v/>
      </c>
      <c r="X350" s="16">
        <f>IF($A350="","",IF($W350="OK","OK","Pendente"))</f>
        <v/>
      </c>
    </row>
    <row r="351">
      <c r="A351" s="14" t="n"/>
      <c r="B351" s="31" t="n"/>
      <c r="C351" s="14" t="n"/>
      <c r="D351" s="14" t="n"/>
      <c r="E351" s="14" t="n"/>
      <c r="F351" s="14" t="n"/>
      <c r="G351" s="14" t="n"/>
      <c r="H351" s="14" t="n"/>
      <c r="I351" s="14" t="n"/>
      <c r="J351" s="14" t="n"/>
      <c r="K351" s="14" t="n"/>
      <c r="L351" s="15" t="n"/>
      <c r="M351" s="16">
        <f>IF(COUNTA($D351:$F351)=0,"",IF(OR($D351="",$E351="",$F351=""),"",$D351&amp;"|"&amp;$E351&amp;"|"&amp;$F351))</f>
        <v/>
      </c>
      <c r="N351" s="32">
        <f>IF(OR($B351="",$C351=""),"",$B351+$C351/100000)</f>
        <v/>
      </c>
      <c r="O351" s="16">
        <f>IF(COUNTA($A351:$L351)=0,"",IF(OR($A351="",$B351="",$C351="",$D351="",$E351="",$F351="",$G351="",$H351="",$I351=""),"Campos obrigatórios ausentes","OK"))</f>
        <v/>
      </c>
      <c r="P351" s="16">
        <f>IF($A351="","",IF($M351="","Identificação incompleta",IF(COUNTIF('Itens rastreáveis'!$E$2:$E$201,$M351)=0,"Identificador não cadastrado",IF(COUNTIF('Itens rastreáveis'!$E$2:$E$201,$M351)&gt;1,"Identificador duplicado no cadastro","OK"))))</f>
        <v/>
      </c>
      <c r="Q351" s="16">
        <f>IF($A351="","",IF(COUNTIF($A$2:$A$501,$A351)=1,"OK","ID do evento duplicado"))</f>
        <v/>
      </c>
      <c r="R351" s="16">
        <f>IF($A351="","",IF(OR($M351="",$N351=""),"Não verificável",IF($G351="RECEBIMENTO",IF(COUNTIFS($M$2:$M$501,$M351,$G$2:$G$501,"RECEBIMENTO")&gt;1,"Recebimento duplicado",IF($K351="","OK","Recebimento com evento anterior")),IF(COUNTIFS($M$2:$M$501,$M351,$G$2:$G$501,"RECEBIMENTO",$N$2:$N$501,"&lt;"&amp;$N351)&gt;0,"OK","Entrada anterior não localizada"))))</f>
        <v/>
      </c>
      <c r="S351" s="16">
        <f>IF($A351="","",IF(IFERROR(VLOOKUP($G351,Listas!$A$2:$C$9,2,FALSE),"Sim")="Sim",IF($J351="","Pedido obrigatório","OK"),"OK"))</f>
        <v/>
      </c>
      <c r="T351" s="16">
        <f>IF($A351="","",IF($G351="RECEBIMENTO",IF($K351="","OK","Revisar evento anterior"),IF($K351="","Evento anterior ausente",IF(COUNTIF($A$2:$A$501,$K351)=0,"Evento anterior inexistente",IF(COUNTIF($A$2:$A$501,$K351)&gt;1,"Evento anterior ambíguo",IF($K351=$A351,"Autorreferência",IF(COUNTIFS($A$2:$A$501,$K351,$M$2:$M$501,$M351)=0,"Anterior de outro identificador",IF(INDEX($N$2:$N$501,MATCH($K351,$A$2:$A$501,0))&gt;=$N351,"Ordem cronológica inválida",IF(INDEX($A$2:$A$501,MATCH($K351,$A$2:$A$501,0))=LOOKUP(2,1/(($M$2:$M$501=$M351)*($N$2:$N$501&lt;$N351)),$A$2:$A$501),"OK","Salto na cadeia")))))))))</f>
        <v/>
      </c>
      <c r="U351" s="16">
        <f>IF($A351="","",IF(OR($M351="",$N351=""),"Não",IF(COUNTIFS($M$2:$M$501,$M351,$N$2:$N$501,"&gt;"&amp;$N351)=0,IF(COUNTIFS($M$2:$M$501,$M351,$N$2:$N$501,$N351)=1,"Sim","Conflito"),"Não")))</f>
        <v/>
      </c>
      <c r="V351" s="16">
        <f>IF($A351="","",IF(OR($M351="",$N351=""),"",IF(COUNTIFS($M$2:$M$501,$M351,$G$2:$G$501,"RETORNO RECEBIDO",$N$2:$N$501,"&lt;="&amp;$N351)&gt;0,"Retorno","Fluxo normal")))</f>
        <v/>
      </c>
      <c r="W351" s="16">
        <f>IF($A351="","",IF($O351&lt;&gt;"OK",$O351,IF($Q351&lt;&gt;"OK",$Q351,IF($P351&lt;&gt;"OK",$P351,IF($R351&lt;&gt;"OK",$R351,IF($S351&lt;&gt;"OK",$S351,IF($T351&lt;&gt;"OK",$T351,IF($U351="Conflito","Conflito de ordem","OK"))))))))</f>
        <v/>
      </c>
      <c r="X351" s="16">
        <f>IF($A351="","",IF($W351="OK","OK","Pendente"))</f>
        <v/>
      </c>
    </row>
    <row r="352">
      <c r="A352" s="14" t="n"/>
      <c r="B352" s="31" t="n"/>
      <c r="C352" s="14" t="n"/>
      <c r="D352" s="14" t="n"/>
      <c r="E352" s="14" t="n"/>
      <c r="F352" s="14" t="n"/>
      <c r="G352" s="14" t="n"/>
      <c r="H352" s="14" t="n"/>
      <c r="I352" s="14" t="n"/>
      <c r="J352" s="14" t="n"/>
      <c r="K352" s="14" t="n"/>
      <c r="L352" s="15" t="n"/>
      <c r="M352" s="16">
        <f>IF(COUNTA($D352:$F352)=0,"",IF(OR($D352="",$E352="",$F352=""),"",$D352&amp;"|"&amp;$E352&amp;"|"&amp;$F352))</f>
        <v/>
      </c>
      <c r="N352" s="32">
        <f>IF(OR($B352="",$C352=""),"",$B352+$C352/100000)</f>
        <v/>
      </c>
      <c r="O352" s="16">
        <f>IF(COUNTA($A352:$L352)=0,"",IF(OR($A352="",$B352="",$C352="",$D352="",$E352="",$F352="",$G352="",$H352="",$I352=""),"Campos obrigatórios ausentes","OK"))</f>
        <v/>
      </c>
      <c r="P352" s="16">
        <f>IF($A352="","",IF($M352="","Identificação incompleta",IF(COUNTIF('Itens rastreáveis'!$E$2:$E$201,$M352)=0,"Identificador não cadastrado",IF(COUNTIF('Itens rastreáveis'!$E$2:$E$201,$M352)&gt;1,"Identificador duplicado no cadastro","OK"))))</f>
        <v/>
      </c>
      <c r="Q352" s="16">
        <f>IF($A352="","",IF(COUNTIF($A$2:$A$501,$A352)=1,"OK","ID do evento duplicado"))</f>
        <v/>
      </c>
      <c r="R352" s="16">
        <f>IF($A352="","",IF(OR($M352="",$N352=""),"Não verificável",IF($G352="RECEBIMENTO",IF(COUNTIFS($M$2:$M$501,$M352,$G$2:$G$501,"RECEBIMENTO")&gt;1,"Recebimento duplicado",IF($K352="","OK","Recebimento com evento anterior")),IF(COUNTIFS($M$2:$M$501,$M352,$G$2:$G$501,"RECEBIMENTO",$N$2:$N$501,"&lt;"&amp;$N352)&gt;0,"OK","Entrada anterior não localizada"))))</f>
        <v/>
      </c>
      <c r="S352" s="16">
        <f>IF($A352="","",IF(IFERROR(VLOOKUP($G352,Listas!$A$2:$C$9,2,FALSE),"Sim")="Sim",IF($J352="","Pedido obrigatório","OK"),"OK"))</f>
        <v/>
      </c>
      <c r="T352" s="16">
        <f>IF($A352="","",IF($G352="RECEBIMENTO",IF($K352="","OK","Revisar evento anterior"),IF($K352="","Evento anterior ausente",IF(COUNTIF($A$2:$A$501,$K352)=0,"Evento anterior inexistente",IF(COUNTIF($A$2:$A$501,$K352)&gt;1,"Evento anterior ambíguo",IF($K352=$A352,"Autorreferência",IF(COUNTIFS($A$2:$A$501,$K352,$M$2:$M$501,$M352)=0,"Anterior de outro identificador",IF(INDEX($N$2:$N$501,MATCH($K352,$A$2:$A$501,0))&gt;=$N352,"Ordem cronológica inválida",IF(INDEX($A$2:$A$501,MATCH($K352,$A$2:$A$501,0))=LOOKUP(2,1/(($M$2:$M$501=$M352)*($N$2:$N$501&lt;$N352)),$A$2:$A$501),"OK","Salto na cadeia")))))))))</f>
        <v/>
      </c>
      <c r="U352" s="16">
        <f>IF($A352="","",IF(OR($M352="",$N352=""),"Não",IF(COUNTIFS($M$2:$M$501,$M352,$N$2:$N$501,"&gt;"&amp;$N352)=0,IF(COUNTIFS($M$2:$M$501,$M352,$N$2:$N$501,$N352)=1,"Sim","Conflito"),"Não")))</f>
        <v/>
      </c>
      <c r="V352" s="16">
        <f>IF($A352="","",IF(OR($M352="",$N352=""),"",IF(COUNTIFS($M$2:$M$501,$M352,$G$2:$G$501,"RETORNO RECEBIDO",$N$2:$N$501,"&lt;="&amp;$N352)&gt;0,"Retorno","Fluxo normal")))</f>
        <v/>
      </c>
      <c r="W352" s="16">
        <f>IF($A352="","",IF($O352&lt;&gt;"OK",$O352,IF($Q352&lt;&gt;"OK",$Q352,IF($P352&lt;&gt;"OK",$P352,IF($R352&lt;&gt;"OK",$R352,IF($S352&lt;&gt;"OK",$S352,IF($T352&lt;&gt;"OK",$T352,IF($U352="Conflito","Conflito de ordem","OK"))))))))</f>
        <v/>
      </c>
      <c r="X352" s="16">
        <f>IF($A352="","",IF($W352="OK","OK","Pendente"))</f>
        <v/>
      </c>
    </row>
    <row r="353">
      <c r="A353" s="14" t="n"/>
      <c r="B353" s="31" t="n"/>
      <c r="C353" s="14" t="n"/>
      <c r="D353" s="14" t="n"/>
      <c r="E353" s="14" t="n"/>
      <c r="F353" s="14" t="n"/>
      <c r="G353" s="14" t="n"/>
      <c r="H353" s="14" t="n"/>
      <c r="I353" s="14" t="n"/>
      <c r="J353" s="14" t="n"/>
      <c r="K353" s="14" t="n"/>
      <c r="L353" s="15" t="n"/>
      <c r="M353" s="16">
        <f>IF(COUNTA($D353:$F353)=0,"",IF(OR($D353="",$E353="",$F353=""),"",$D353&amp;"|"&amp;$E353&amp;"|"&amp;$F353))</f>
        <v/>
      </c>
      <c r="N353" s="32">
        <f>IF(OR($B353="",$C353=""),"",$B353+$C353/100000)</f>
        <v/>
      </c>
      <c r="O353" s="16">
        <f>IF(COUNTA($A353:$L353)=0,"",IF(OR($A353="",$B353="",$C353="",$D353="",$E353="",$F353="",$G353="",$H353="",$I353=""),"Campos obrigatórios ausentes","OK"))</f>
        <v/>
      </c>
      <c r="P353" s="16">
        <f>IF($A353="","",IF($M353="","Identificação incompleta",IF(COUNTIF('Itens rastreáveis'!$E$2:$E$201,$M353)=0,"Identificador não cadastrado",IF(COUNTIF('Itens rastreáveis'!$E$2:$E$201,$M353)&gt;1,"Identificador duplicado no cadastro","OK"))))</f>
        <v/>
      </c>
      <c r="Q353" s="16">
        <f>IF($A353="","",IF(COUNTIF($A$2:$A$501,$A353)=1,"OK","ID do evento duplicado"))</f>
        <v/>
      </c>
      <c r="R353" s="16">
        <f>IF($A353="","",IF(OR($M353="",$N353=""),"Não verificável",IF($G353="RECEBIMENTO",IF(COUNTIFS($M$2:$M$501,$M353,$G$2:$G$501,"RECEBIMENTO")&gt;1,"Recebimento duplicado",IF($K353="","OK","Recebimento com evento anterior")),IF(COUNTIFS($M$2:$M$501,$M353,$G$2:$G$501,"RECEBIMENTO",$N$2:$N$501,"&lt;"&amp;$N353)&gt;0,"OK","Entrada anterior não localizada"))))</f>
        <v/>
      </c>
      <c r="S353" s="16">
        <f>IF($A353="","",IF(IFERROR(VLOOKUP($G353,Listas!$A$2:$C$9,2,FALSE),"Sim")="Sim",IF($J353="","Pedido obrigatório","OK"),"OK"))</f>
        <v/>
      </c>
      <c r="T353" s="16">
        <f>IF($A353="","",IF($G353="RECEBIMENTO",IF($K353="","OK","Revisar evento anterior"),IF($K353="","Evento anterior ausente",IF(COUNTIF($A$2:$A$501,$K353)=0,"Evento anterior inexistente",IF(COUNTIF($A$2:$A$501,$K353)&gt;1,"Evento anterior ambíguo",IF($K353=$A353,"Autorreferência",IF(COUNTIFS($A$2:$A$501,$K353,$M$2:$M$501,$M353)=0,"Anterior de outro identificador",IF(INDEX($N$2:$N$501,MATCH($K353,$A$2:$A$501,0))&gt;=$N353,"Ordem cronológica inválida",IF(INDEX($A$2:$A$501,MATCH($K353,$A$2:$A$501,0))=LOOKUP(2,1/(($M$2:$M$501=$M353)*($N$2:$N$501&lt;$N353)),$A$2:$A$501),"OK","Salto na cadeia")))))))))</f>
        <v/>
      </c>
      <c r="U353" s="16">
        <f>IF($A353="","",IF(OR($M353="",$N353=""),"Não",IF(COUNTIFS($M$2:$M$501,$M353,$N$2:$N$501,"&gt;"&amp;$N353)=0,IF(COUNTIFS($M$2:$M$501,$M353,$N$2:$N$501,$N353)=1,"Sim","Conflito"),"Não")))</f>
        <v/>
      </c>
      <c r="V353" s="16">
        <f>IF($A353="","",IF(OR($M353="",$N353=""),"",IF(COUNTIFS($M$2:$M$501,$M353,$G$2:$G$501,"RETORNO RECEBIDO",$N$2:$N$501,"&lt;="&amp;$N353)&gt;0,"Retorno","Fluxo normal")))</f>
        <v/>
      </c>
      <c r="W353" s="16">
        <f>IF($A353="","",IF($O353&lt;&gt;"OK",$O353,IF($Q353&lt;&gt;"OK",$Q353,IF($P353&lt;&gt;"OK",$P353,IF($R353&lt;&gt;"OK",$R353,IF($S353&lt;&gt;"OK",$S353,IF($T353&lt;&gt;"OK",$T353,IF($U353="Conflito","Conflito de ordem","OK"))))))))</f>
        <v/>
      </c>
      <c r="X353" s="16">
        <f>IF($A353="","",IF($W353="OK","OK","Pendente"))</f>
        <v/>
      </c>
    </row>
    <row r="354">
      <c r="A354" s="14" t="n"/>
      <c r="B354" s="31" t="n"/>
      <c r="C354" s="14" t="n"/>
      <c r="D354" s="14" t="n"/>
      <c r="E354" s="14" t="n"/>
      <c r="F354" s="14" t="n"/>
      <c r="G354" s="14" t="n"/>
      <c r="H354" s="14" t="n"/>
      <c r="I354" s="14" t="n"/>
      <c r="J354" s="14" t="n"/>
      <c r="K354" s="14" t="n"/>
      <c r="L354" s="15" t="n"/>
      <c r="M354" s="16">
        <f>IF(COUNTA($D354:$F354)=0,"",IF(OR($D354="",$E354="",$F354=""),"",$D354&amp;"|"&amp;$E354&amp;"|"&amp;$F354))</f>
        <v/>
      </c>
      <c r="N354" s="32">
        <f>IF(OR($B354="",$C354=""),"",$B354+$C354/100000)</f>
        <v/>
      </c>
      <c r="O354" s="16">
        <f>IF(COUNTA($A354:$L354)=0,"",IF(OR($A354="",$B354="",$C354="",$D354="",$E354="",$F354="",$G354="",$H354="",$I354=""),"Campos obrigatórios ausentes","OK"))</f>
        <v/>
      </c>
      <c r="P354" s="16">
        <f>IF($A354="","",IF($M354="","Identificação incompleta",IF(COUNTIF('Itens rastreáveis'!$E$2:$E$201,$M354)=0,"Identificador não cadastrado",IF(COUNTIF('Itens rastreáveis'!$E$2:$E$201,$M354)&gt;1,"Identificador duplicado no cadastro","OK"))))</f>
        <v/>
      </c>
      <c r="Q354" s="16">
        <f>IF($A354="","",IF(COUNTIF($A$2:$A$501,$A354)=1,"OK","ID do evento duplicado"))</f>
        <v/>
      </c>
      <c r="R354" s="16">
        <f>IF($A354="","",IF(OR($M354="",$N354=""),"Não verificável",IF($G354="RECEBIMENTO",IF(COUNTIFS($M$2:$M$501,$M354,$G$2:$G$501,"RECEBIMENTO")&gt;1,"Recebimento duplicado",IF($K354="","OK","Recebimento com evento anterior")),IF(COUNTIFS($M$2:$M$501,$M354,$G$2:$G$501,"RECEBIMENTO",$N$2:$N$501,"&lt;"&amp;$N354)&gt;0,"OK","Entrada anterior não localizada"))))</f>
        <v/>
      </c>
      <c r="S354" s="16">
        <f>IF($A354="","",IF(IFERROR(VLOOKUP($G354,Listas!$A$2:$C$9,2,FALSE),"Sim")="Sim",IF($J354="","Pedido obrigatório","OK"),"OK"))</f>
        <v/>
      </c>
      <c r="T354" s="16">
        <f>IF($A354="","",IF($G354="RECEBIMENTO",IF($K354="","OK","Revisar evento anterior"),IF($K354="","Evento anterior ausente",IF(COUNTIF($A$2:$A$501,$K354)=0,"Evento anterior inexistente",IF(COUNTIF($A$2:$A$501,$K354)&gt;1,"Evento anterior ambíguo",IF($K354=$A354,"Autorreferência",IF(COUNTIFS($A$2:$A$501,$K354,$M$2:$M$501,$M354)=0,"Anterior de outro identificador",IF(INDEX($N$2:$N$501,MATCH($K354,$A$2:$A$501,0))&gt;=$N354,"Ordem cronológica inválida",IF(INDEX($A$2:$A$501,MATCH($K354,$A$2:$A$501,0))=LOOKUP(2,1/(($M$2:$M$501=$M354)*($N$2:$N$501&lt;$N354)),$A$2:$A$501),"OK","Salto na cadeia")))))))))</f>
        <v/>
      </c>
      <c r="U354" s="16">
        <f>IF($A354="","",IF(OR($M354="",$N354=""),"Não",IF(COUNTIFS($M$2:$M$501,$M354,$N$2:$N$501,"&gt;"&amp;$N354)=0,IF(COUNTIFS($M$2:$M$501,$M354,$N$2:$N$501,$N354)=1,"Sim","Conflito"),"Não")))</f>
        <v/>
      </c>
      <c r="V354" s="16">
        <f>IF($A354="","",IF(OR($M354="",$N354=""),"",IF(COUNTIFS($M$2:$M$501,$M354,$G$2:$G$501,"RETORNO RECEBIDO",$N$2:$N$501,"&lt;="&amp;$N354)&gt;0,"Retorno","Fluxo normal")))</f>
        <v/>
      </c>
      <c r="W354" s="16">
        <f>IF($A354="","",IF($O354&lt;&gt;"OK",$O354,IF($Q354&lt;&gt;"OK",$Q354,IF($P354&lt;&gt;"OK",$P354,IF($R354&lt;&gt;"OK",$R354,IF($S354&lt;&gt;"OK",$S354,IF($T354&lt;&gt;"OK",$T354,IF($U354="Conflito","Conflito de ordem","OK"))))))))</f>
        <v/>
      </c>
      <c r="X354" s="16">
        <f>IF($A354="","",IF($W354="OK","OK","Pendente"))</f>
        <v/>
      </c>
    </row>
    <row r="355">
      <c r="A355" s="14" t="n"/>
      <c r="B355" s="31" t="n"/>
      <c r="C355" s="14" t="n"/>
      <c r="D355" s="14" t="n"/>
      <c r="E355" s="14" t="n"/>
      <c r="F355" s="14" t="n"/>
      <c r="G355" s="14" t="n"/>
      <c r="H355" s="14" t="n"/>
      <c r="I355" s="14" t="n"/>
      <c r="J355" s="14" t="n"/>
      <c r="K355" s="14" t="n"/>
      <c r="L355" s="15" t="n"/>
      <c r="M355" s="16">
        <f>IF(COUNTA($D355:$F355)=0,"",IF(OR($D355="",$E355="",$F355=""),"",$D355&amp;"|"&amp;$E355&amp;"|"&amp;$F355))</f>
        <v/>
      </c>
      <c r="N355" s="32">
        <f>IF(OR($B355="",$C355=""),"",$B355+$C355/100000)</f>
        <v/>
      </c>
      <c r="O355" s="16">
        <f>IF(COUNTA($A355:$L355)=0,"",IF(OR($A355="",$B355="",$C355="",$D355="",$E355="",$F355="",$G355="",$H355="",$I355=""),"Campos obrigatórios ausentes","OK"))</f>
        <v/>
      </c>
      <c r="P355" s="16">
        <f>IF($A355="","",IF($M355="","Identificação incompleta",IF(COUNTIF('Itens rastreáveis'!$E$2:$E$201,$M355)=0,"Identificador não cadastrado",IF(COUNTIF('Itens rastreáveis'!$E$2:$E$201,$M355)&gt;1,"Identificador duplicado no cadastro","OK"))))</f>
        <v/>
      </c>
      <c r="Q355" s="16">
        <f>IF($A355="","",IF(COUNTIF($A$2:$A$501,$A355)=1,"OK","ID do evento duplicado"))</f>
        <v/>
      </c>
      <c r="R355" s="16">
        <f>IF($A355="","",IF(OR($M355="",$N355=""),"Não verificável",IF($G355="RECEBIMENTO",IF(COUNTIFS($M$2:$M$501,$M355,$G$2:$G$501,"RECEBIMENTO")&gt;1,"Recebimento duplicado",IF($K355="","OK","Recebimento com evento anterior")),IF(COUNTIFS($M$2:$M$501,$M355,$G$2:$G$501,"RECEBIMENTO",$N$2:$N$501,"&lt;"&amp;$N355)&gt;0,"OK","Entrada anterior não localizada"))))</f>
        <v/>
      </c>
      <c r="S355" s="16">
        <f>IF($A355="","",IF(IFERROR(VLOOKUP($G355,Listas!$A$2:$C$9,2,FALSE),"Sim")="Sim",IF($J355="","Pedido obrigatório","OK"),"OK"))</f>
        <v/>
      </c>
      <c r="T355" s="16">
        <f>IF($A355="","",IF($G355="RECEBIMENTO",IF($K355="","OK","Revisar evento anterior"),IF($K355="","Evento anterior ausente",IF(COUNTIF($A$2:$A$501,$K355)=0,"Evento anterior inexistente",IF(COUNTIF($A$2:$A$501,$K355)&gt;1,"Evento anterior ambíguo",IF($K355=$A355,"Autorreferência",IF(COUNTIFS($A$2:$A$501,$K355,$M$2:$M$501,$M355)=0,"Anterior de outro identificador",IF(INDEX($N$2:$N$501,MATCH($K355,$A$2:$A$501,0))&gt;=$N355,"Ordem cronológica inválida",IF(INDEX($A$2:$A$501,MATCH($K355,$A$2:$A$501,0))=LOOKUP(2,1/(($M$2:$M$501=$M355)*($N$2:$N$501&lt;$N355)),$A$2:$A$501),"OK","Salto na cadeia")))))))))</f>
        <v/>
      </c>
      <c r="U355" s="16">
        <f>IF($A355="","",IF(OR($M355="",$N355=""),"Não",IF(COUNTIFS($M$2:$M$501,$M355,$N$2:$N$501,"&gt;"&amp;$N355)=0,IF(COUNTIFS($M$2:$M$501,$M355,$N$2:$N$501,$N355)=1,"Sim","Conflito"),"Não")))</f>
        <v/>
      </c>
      <c r="V355" s="16">
        <f>IF($A355="","",IF(OR($M355="",$N355=""),"",IF(COUNTIFS($M$2:$M$501,$M355,$G$2:$G$501,"RETORNO RECEBIDO",$N$2:$N$501,"&lt;="&amp;$N355)&gt;0,"Retorno","Fluxo normal")))</f>
        <v/>
      </c>
      <c r="W355" s="16">
        <f>IF($A355="","",IF($O355&lt;&gt;"OK",$O355,IF($Q355&lt;&gt;"OK",$Q355,IF($P355&lt;&gt;"OK",$P355,IF($R355&lt;&gt;"OK",$R355,IF($S355&lt;&gt;"OK",$S355,IF($T355&lt;&gt;"OK",$T355,IF($U355="Conflito","Conflito de ordem","OK"))))))))</f>
        <v/>
      </c>
      <c r="X355" s="16">
        <f>IF($A355="","",IF($W355="OK","OK","Pendente"))</f>
        <v/>
      </c>
    </row>
    <row r="356">
      <c r="A356" s="14" t="n"/>
      <c r="B356" s="31" t="n"/>
      <c r="C356" s="14" t="n"/>
      <c r="D356" s="14" t="n"/>
      <c r="E356" s="14" t="n"/>
      <c r="F356" s="14" t="n"/>
      <c r="G356" s="14" t="n"/>
      <c r="H356" s="14" t="n"/>
      <c r="I356" s="14" t="n"/>
      <c r="J356" s="14" t="n"/>
      <c r="K356" s="14" t="n"/>
      <c r="L356" s="15" t="n"/>
      <c r="M356" s="16">
        <f>IF(COUNTA($D356:$F356)=0,"",IF(OR($D356="",$E356="",$F356=""),"",$D356&amp;"|"&amp;$E356&amp;"|"&amp;$F356))</f>
        <v/>
      </c>
      <c r="N356" s="32">
        <f>IF(OR($B356="",$C356=""),"",$B356+$C356/100000)</f>
        <v/>
      </c>
      <c r="O356" s="16">
        <f>IF(COUNTA($A356:$L356)=0,"",IF(OR($A356="",$B356="",$C356="",$D356="",$E356="",$F356="",$G356="",$H356="",$I356=""),"Campos obrigatórios ausentes","OK"))</f>
        <v/>
      </c>
      <c r="P356" s="16">
        <f>IF($A356="","",IF($M356="","Identificação incompleta",IF(COUNTIF('Itens rastreáveis'!$E$2:$E$201,$M356)=0,"Identificador não cadastrado",IF(COUNTIF('Itens rastreáveis'!$E$2:$E$201,$M356)&gt;1,"Identificador duplicado no cadastro","OK"))))</f>
        <v/>
      </c>
      <c r="Q356" s="16">
        <f>IF($A356="","",IF(COUNTIF($A$2:$A$501,$A356)=1,"OK","ID do evento duplicado"))</f>
        <v/>
      </c>
      <c r="R356" s="16">
        <f>IF($A356="","",IF(OR($M356="",$N356=""),"Não verificável",IF($G356="RECEBIMENTO",IF(COUNTIFS($M$2:$M$501,$M356,$G$2:$G$501,"RECEBIMENTO")&gt;1,"Recebimento duplicado",IF($K356="","OK","Recebimento com evento anterior")),IF(COUNTIFS($M$2:$M$501,$M356,$G$2:$G$501,"RECEBIMENTO",$N$2:$N$501,"&lt;"&amp;$N356)&gt;0,"OK","Entrada anterior não localizada"))))</f>
        <v/>
      </c>
      <c r="S356" s="16">
        <f>IF($A356="","",IF(IFERROR(VLOOKUP($G356,Listas!$A$2:$C$9,2,FALSE),"Sim")="Sim",IF($J356="","Pedido obrigatório","OK"),"OK"))</f>
        <v/>
      </c>
      <c r="T356" s="16">
        <f>IF($A356="","",IF($G356="RECEBIMENTO",IF($K356="","OK","Revisar evento anterior"),IF($K356="","Evento anterior ausente",IF(COUNTIF($A$2:$A$501,$K356)=0,"Evento anterior inexistente",IF(COUNTIF($A$2:$A$501,$K356)&gt;1,"Evento anterior ambíguo",IF($K356=$A356,"Autorreferência",IF(COUNTIFS($A$2:$A$501,$K356,$M$2:$M$501,$M356)=0,"Anterior de outro identificador",IF(INDEX($N$2:$N$501,MATCH($K356,$A$2:$A$501,0))&gt;=$N356,"Ordem cronológica inválida",IF(INDEX($A$2:$A$501,MATCH($K356,$A$2:$A$501,0))=LOOKUP(2,1/(($M$2:$M$501=$M356)*($N$2:$N$501&lt;$N356)),$A$2:$A$501),"OK","Salto na cadeia")))))))))</f>
        <v/>
      </c>
      <c r="U356" s="16">
        <f>IF($A356="","",IF(OR($M356="",$N356=""),"Não",IF(COUNTIFS($M$2:$M$501,$M356,$N$2:$N$501,"&gt;"&amp;$N356)=0,IF(COUNTIFS($M$2:$M$501,$M356,$N$2:$N$501,$N356)=1,"Sim","Conflito"),"Não")))</f>
        <v/>
      </c>
      <c r="V356" s="16">
        <f>IF($A356="","",IF(OR($M356="",$N356=""),"",IF(COUNTIFS($M$2:$M$501,$M356,$G$2:$G$501,"RETORNO RECEBIDO",$N$2:$N$501,"&lt;="&amp;$N356)&gt;0,"Retorno","Fluxo normal")))</f>
        <v/>
      </c>
      <c r="W356" s="16">
        <f>IF($A356="","",IF($O356&lt;&gt;"OK",$O356,IF($Q356&lt;&gt;"OK",$Q356,IF($P356&lt;&gt;"OK",$P356,IF($R356&lt;&gt;"OK",$R356,IF($S356&lt;&gt;"OK",$S356,IF($T356&lt;&gt;"OK",$T356,IF($U356="Conflito","Conflito de ordem","OK"))))))))</f>
        <v/>
      </c>
      <c r="X356" s="16">
        <f>IF($A356="","",IF($W356="OK","OK","Pendente"))</f>
        <v/>
      </c>
    </row>
    <row r="357">
      <c r="A357" s="14" t="n"/>
      <c r="B357" s="31" t="n"/>
      <c r="C357" s="14" t="n"/>
      <c r="D357" s="14" t="n"/>
      <c r="E357" s="14" t="n"/>
      <c r="F357" s="14" t="n"/>
      <c r="G357" s="14" t="n"/>
      <c r="H357" s="14" t="n"/>
      <c r="I357" s="14" t="n"/>
      <c r="J357" s="14" t="n"/>
      <c r="K357" s="14" t="n"/>
      <c r="L357" s="15" t="n"/>
      <c r="M357" s="16">
        <f>IF(COUNTA($D357:$F357)=0,"",IF(OR($D357="",$E357="",$F357=""),"",$D357&amp;"|"&amp;$E357&amp;"|"&amp;$F357))</f>
        <v/>
      </c>
      <c r="N357" s="32">
        <f>IF(OR($B357="",$C357=""),"",$B357+$C357/100000)</f>
        <v/>
      </c>
      <c r="O357" s="16">
        <f>IF(COUNTA($A357:$L357)=0,"",IF(OR($A357="",$B357="",$C357="",$D357="",$E357="",$F357="",$G357="",$H357="",$I357=""),"Campos obrigatórios ausentes","OK"))</f>
        <v/>
      </c>
      <c r="P357" s="16">
        <f>IF($A357="","",IF($M357="","Identificação incompleta",IF(COUNTIF('Itens rastreáveis'!$E$2:$E$201,$M357)=0,"Identificador não cadastrado",IF(COUNTIF('Itens rastreáveis'!$E$2:$E$201,$M357)&gt;1,"Identificador duplicado no cadastro","OK"))))</f>
        <v/>
      </c>
      <c r="Q357" s="16">
        <f>IF($A357="","",IF(COUNTIF($A$2:$A$501,$A357)=1,"OK","ID do evento duplicado"))</f>
        <v/>
      </c>
      <c r="R357" s="16">
        <f>IF($A357="","",IF(OR($M357="",$N357=""),"Não verificável",IF($G357="RECEBIMENTO",IF(COUNTIFS($M$2:$M$501,$M357,$G$2:$G$501,"RECEBIMENTO")&gt;1,"Recebimento duplicado",IF($K357="","OK","Recebimento com evento anterior")),IF(COUNTIFS($M$2:$M$501,$M357,$G$2:$G$501,"RECEBIMENTO",$N$2:$N$501,"&lt;"&amp;$N357)&gt;0,"OK","Entrada anterior não localizada"))))</f>
        <v/>
      </c>
      <c r="S357" s="16">
        <f>IF($A357="","",IF(IFERROR(VLOOKUP($G357,Listas!$A$2:$C$9,2,FALSE),"Sim")="Sim",IF($J357="","Pedido obrigatório","OK"),"OK"))</f>
        <v/>
      </c>
      <c r="T357" s="16">
        <f>IF($A357="","",IF($G357="RECEBIMENTO",IF($K357="","OK","Revisar evento anterior"),IF($K357="","Evento anterior ausente",IF(COUNTIF($A$2:$A$501,$K357)=0,"Evento anterior inexistente",IF(COUNTIF($A$2:$A$501,$K357)&gt;1,"Evento anterior ambíguo",IF($K357=$A357,"Autorreferência",IF(COUNTIFS($A$2:$A$501,$K357,$M$2:$M$501,$M357)=0,"Anterior de outro identificador",IF(INDEX($N$2:$N$501,MATCH($K357,$A$2:$A$501,0))&gt;=$N357,"Ordem cronológica inválida",IF(INDEX($A$2:$A$501,MATCH($K357,$A$2:$A$501,0))=LOOKUP(2,1/(($M$2:$M$501=$M357)*($N$2:$N$501&lt;$N357)),$A$2:$A$501),"OK","Salto na cadeia")))))))))</f>
        <v/>
      </c>
      <c r="U357" s="16">
        <f>IF($A357="","",IF(OR($M357="",$N357=""),"Não",IF(COUNTIFS($M$2:$M$501,$M357,$N$2:$N$501,"&gt;"&amp;$N357)=0,IF(COUNTIFS($M$2:$M$501,$M357,$N$2:$N$501,$N357)=1,"Sim","Conflito"),"Não")))</f>
        <v/>
      </c>
      <c r="V357" s="16">
        <f>IF($A357="","",IF(OR($M357="",$N357=""),"",IF(COUNTIFS($M$2:$M$501,$M357,$G$2:$G$501,"RETORNO RECEBIDO",$N$2:$N$501,"&lt;="&amp;$N357)&gt;0,"Retorno","Fluxo normal")))</f>
        <v/>
      </c>
      <c r="W357" s="16">
        <f>IF($A357="","",IF($O357&lt;&gt;"OK",$O357,IF($Q357&lt;&gt;"OK",$Q357,IF($P357&lt;&gt;"OK",$P357,IF($R357&lt;&gt;"OK",$R357,IF($S357&lt;&gt;"OK",$S357,IF($T357&lt;&gt;"OK",$T357,IF($U357="Conflito","Conflito de ordem","OK"))))))))</f>
        <v/>
      </c>
      <c r="X357" s="16">
        <f>IF($A357="","",IF($W357="OK","OK","Pendente"))</f>
        <v/>
      </c>
    </row>
    <row r="358">
      <c r="A358" s="14" t="n"/>
      <c r="B358" s="31" t="n"/>
      <c r="C358" s="14" t="n"/>
      <c r="D358" s="14" t="n"/>
      <c r="E358" s="14" t="n"/>
      <c r="F358" s="14" t="n"/>
      <c r="G358" s="14" t="n"/>
      <c r="H358" s="14" t="n"/>
      <c r="I358" s="14" t="n"/>
      <c r="J358" s="14" t="n"/>
      <c r="K358" s="14" t="n"/>
      <c r="L358" s="15" t="n"/>
      <c r="M358" s="16">
        <f>IF(COUNTA($D358:$F358)=0,"",IF(OR($D358="",$E358="",$F358=""),"",$D358&amp;"|"&amp;$E358&amp;"|"&amp;$F358))</f>
        <v/>
      </c>
      <c r="N358" s="32">
        <f>IF(OR($B358="",$C358=""),"",$B358+$C358/100000)</f>
        <v/>
      </c>
      <c r="O358" s="16">
        <f>IF(COUNTA($A358:$L358)=0,"",IF(OR($A358="",$B358="",$C358="",$D358="",$E358="",$F358="",$G358="",$H358="",$I358=""),"Campos obrigatórios ausentes","OK"))</f>
        <v/>
      </c>
      <c r="P358" s="16">
        <f>IF($A358="","",IF($M358="","Identificação incompleta",IF(COUNTIF('Itens rastreáveis'!$E$2:$E$201,$M358)=0,"Identificador não cadastrado",IF(COUNTIF('Itens rastreáveis'!$E$2:$E$201,$M358)&gt;1,"Identificador duplicado no cadastro","OK"))))</f>
        <v/>
      </c>
      <c r="Q358" s="16">
        <f>IF($A358="","",IF(COUNTIF($A$2:$A$501,$A358)=1,"OK","ID do evento duplicado"))</f>
        <v/>
      </c>
      <c r="R358" s="16">
        <f>IF($A358="","",IF(OR($M358="",$N358=""),"Não verificável",IF($G358="RECEBIMENTO",IF(COUNTIFS($M$2:$M$501,$M358,$G$2:$G$501,"RECEBIMENTO")&gt;1,"Recebimento duplicado",IF($K358="","OK","Recebimento com evento anterior")),IF(COUNTIFS($M$2:$M$501,$M358,$G$2:$G$501,"RECEBIMENTO",$N$2:$N$501,"&lt;"&amp;$N358)&gt;0,"OK","Entrada anterior não localizada"))))</f>
        <v/>
      </c>
      <c r="S358" s="16">
        <f>IF($A358="","",IF(IFERROR(VLOOKUP($G358,Listas!$A$2:$C$9,2,FALSE),"Sim")="Sim",IF($J358="","Pedido obrigatório","OK"),"OK"))</f>
        <v/>
      </c>
      <c r="T358" s="16">
        <f>IF($A358="","",IF($G358="RECEBIMENTO",IF($K358="","OK","Revisar evento anterior"),IF($K358="","Evento anterior ausente",IF(COUNTIF($A$2:$A$501,$K358)=0,"Evento anterior inexistente",IF(COUNTIF($A$2:$A$501,$K358)&gt;1,"Evento anterior ambíguo",IF($K358=$A358,"Autorreferência",IF(COUNTIFS($A$2:$A$501,$K358,$M$2:$M$501,$M358)=0,"Anterior de outro identificador",IF(INDEX($N$2:$N$501,MATCH($K358,$A$2:$A$501,0))&gt;=$N358,"Ordem cronológica inválida",IF(INDEX($A$2:$A$501,MATCH($K358,$A$2:$A$501,0))=LOOKUP(2,1/(($M$2:$M$501=$M358)*($N$2:$N$501&lt;$N358)),$A$2:$A$501),"OK","Salto na cadeia")))))))))</f>
        <v/>
      </c>
      <c r="U358" s="16">
        <f>IF($A358="","",IF(OR($M358="",$N358=""),"Não",IF(COUNTIFS($M$2:$M$501,$M358,$N$2:$N$501,"&gt;"&amp;$N358)=0,IF(COUNTIFS($M$2:$M$501,$M358,$N$2:$N$501,$N358)=1,"Sim","Conflito"),"Não")))</f>
        <v/>
      </c>
      <c r="V358" s="16">
        <f>IF($A358="","",IF(OR($M358="",$N358=""),"",IF(COUNTIFS($M$2:$M$501,$M358,$G$2:$G$501,"RETORNO RECEBIDO",$N$2:$N$501,"&lt;="&amp;$N358)&gt;0,"Retorno","Fluxo normal")))</f>
        <v/>
      </c>
      <c r="W358" s="16">
        <f>IF($A358="","",IF($O358&lt;&gt;"OK",$O358,IF($Q358&lt;&gt;"OK",$Q358,IF($P358&lt;&gt;"OK",$P358,IF($R358&lt;&gt;"OK",$R358,IF($S358&lt;&gt;"OK",$S358,IF($T358&lt;&gt;"OK",$T358,IF($U358="Conflito","Conflito de ordem","OK"))))))))</f>
        <v/>
      </c>
      <c r="X358" s="16">
        <f>IF($A358="","",IF($W358="OK","OK","Pendente"))</f>
        <v/>
      </c>
    </row>
    <row r="359">
      <c r="A359" s="14" t="n"/>
      <c r="B359" s="31" t="n"/>
      <c r="C359" s="14" t="n"/>
      <c r="D359" s="14" t="n"/>
      <c r="E359" s="14" t="n"/>
      <c r="F359" s="14" t="n"/>
      <c r="G359" s="14" t="n"/>
      <c r="H359" s="14" t="n"/>
      <c r="I359" s="14" t="n"/>
      <c r="J359" s="14" t="n"/>
      <c r="K359" s="14" t="n"/>
      <c r="L359" s="15" t="n"/>
      <c r="M359" s="16">
        <f>IF(COUNTA($D359:$F359)=0,"",IF(OR($D359="",$E359="",$F359=""),"",$D359&amp;"|"&amp;$E359&amp;"|"&amp;$F359))</f>
        <v/>
      </c>
      <c r="N359" s="32">
        <f>IF(OR($B359="",$C359=""),"",$B359+$C359/100000)</f>
        <v/>
      </c>
      <c r="O359" s="16">
        <f>IF(COUNTA($A359:$L359)=0,"",IF(OR($A359="",$B359="",$C359="",$D359="",$E359="",$F359="",$G359="",$H359="",$I359=""),"Campos obrigatórios ausentes","OK"))</f>
        <v/>
      </c>
      <c r="P359" s="16">
        <f>IF($A359="","",IF($M359="","Identificação incompleta",IF(COUNTIF('Itens rastreáveis'!$E$2:$E$201,$M359)=0,"Identificador não cadastrado",IF(COUNTIF('Itens rastreáveis'!$E$2:$E$201,$M359)&gt;1,"Identificador duplicado no cadastro","OK"))))</f>
        <v/>
      </c>
      <c r="Q359" s="16">
        <f>IF($A359="","",IF(COUNTIF($A$2:$A$501,$A359)=1,"OK","ID do evento duplicado"))</f>
        <v/>
      </c>
      <c r="R359" s="16">
        <f>IF($A359="","",IF(OR($M359="",$N359=""),"Não verificável",IF($G359="RECEBIMENTO",IF(COUNTIFS($M$2:$M$501,$M359,$G$2:$G$501,"RECEBIMENTO")&gt;1,"Recebimento duplicado",IF($K359="","OK","Recebimento com evento anterior")),IF(COUNTIFS($M$2:$M$501,$M359,$G$2:$G$501,"RECEBIMENTO",$N$2:$N$501,"&lt;"&amp;$N359)&gt;0,"OK","Entrada anterior não localizada"))))</f>
        <v/>
      </c>
      <c r="S359" s="16">
        <f>IF($A359="","",IF(IFERROR(VLOOKUP($G359,Listas!$A$2:$C$9,2,FALSE),"Sim")="Sim",IF($J359="","Pedido obrigatório","OK"),"OK"))</f>
        <v/>
      </c>
      <c r="T359" s="16">
        <f>IF($A359="","",IF($G359="RECEBIMENTO",IF($K359="","OK","Revisar evento anterior"),IF($K359="","Evento anterior ausente",IF(COUNTIF($A$2:$A$501,$K359)=0,"Evento anterior inexistente",IF(COUNTIF($A$2:$A$501,$K359)&gt;1,"Evento anterior ambíguo",IF($K359=$A359,"Autorreferência",IF(COUNTIFS($A$2:$A$501,$K359,$M$2:$M$501,$M359)=0,"Anterior de outro identificador",IF(INDEX($N$2:$N$501,MATCH($K359,$A$2:$A$501,0))&gt;=$N359,"Ordem cronológica inválida",IF(INDEX($A$2:$A$501,MATCH($K359,$A$2:$A$501,0))=LOOKUP(2,1/(($M$2:$M$501=$M359)*($N$2:$N$501&lt;$N359)),$A$2:$A$501),"OK","Salto na cadeia")))))))))</f>
        <v/>
      </c>
      <c r="U359" s="16">
        <f>IF($A359="","",IF(OR($M359="",$N359=""),"Não",IF(COUNTIFS($M$2:$M$501,$M359,$N$2:$N$501,"&gt;"&amp;$N359)=0,IF(COUNTIFS($M$2:$M$501,$M359,$N$2:$N$501,$N359)=1,"Sim","Conflito"),"Não")))</f>
        <v/>
      </c>
      <c r="V359" s="16">
        <f>IF($A359="","",IF(OR($M359="",$N359=""),"",IF(COUNTIFS($M$2:$M$501,$M359,$G$2:$G$501,"RETORNO RECEBIDO",$N$2:$N$501,"&lt;="&amp;$N359)&gt;0,"Retorno","Fluxo normal")))</f>
        <v/>
      </c>
      <c r="W359" s="16">
        <f>IF($A359="","",IF($O359&lt;&gt;"OK",$O359,IF($Q359&lt;&gt;"OK",$Q359,IF($P359&lt;&gt;"OK",$P359,IF($R359&lt;&gt;"OK",$R359,IF($S359&lt;&gt;"OK",$S359,IF($T359&lt;&gt;"OK",$T359,IF($U359="Conflito","Conflito de ordem","OK"))))))))</f>
        <v/>
      </c>
      <c r="X359" s="16">
        <f>IF($A359="","",IF($W359="OK","OK","Pendente"))</f>
        <v/>
      </c>
    </row>
    <row r="360">
      <c r="A360" s="14" t="n"/>
      <c r="B360" s="31" t="n"/>
      <c r="C360" s="14" t="n"/>
      <c r="D360" s="14" t="n"/>
      <c r="E360" s="14" t="n"/>
      <c r="F360" s="14" t="n"/>
      <c r="G360" s="14" t="n"/>
      <c r="H360" s="14" t="n"/>
      <c r="I360" s="14" t="n"/>
      <c r="J360" s="14" t="n"/>
      <c r="K360" s="14" t="n"/>
      <c r="L360" s="15" t="n"/>
      <c r="M360" s="16">
        <f>IF(COUNTA($D360:$F360)=0,"",IF(OR($D360="",$E360="",$F360=""),"",$D360&amp;"|"&amp;$E360&amp;"|"&amp;$F360))</f>
        <v/>
      </c>
      <c r="N360" s="32">
        <f>IF(OR($B360="",$C360=""),"",$B360+$C360/100000)</f>
        <v/>
      </c>
      <c r="O360" s="16">
        <f>IF(COUNTA($A360:$L360)=0,"",IF(OR($A360="",$B360="",$C360="",$D360="",$E360="",$F360="",$G360="",$H360="",$I360=""),"Campos obrigatórios ausentes","OK"))</f>
        <v/>
      </c>
      <c r="P360" s="16">
        <f>IF($A360="","",IF($M360="","Identificação incompleta",IF(COUNTIF('Itens rastreáveis'!$E$2:$E$201,$M360)=0,"Identificador não cadastrado",IF(COUNTIF('Itens rastreáveis'!$E$2:$E$201,$M360)&gt;1,"Identificador duplicado no cadastro","OK"))))</f>
        <v/>
      </c>
      <c r="Q360" s="16">
        <f>IF($A360="","",IF(COUNTIF($A$2:$A$501,$A360)=1,"OK","ID do evento duplicado"))</f>
        <v/>
      </c>
      <c r="R360" s="16">
        <f>IF($A360="","",IF(OR($M360="",$N360=""),"Não verificável",IF($G360="RECEBIMENTO",IF(COUNTIFS($M$2:$M$501,$M360,$G$2:$G$501,"RECEBIMENTO")&gt;1,"Recebimento duplicado",IF($K360="","OK","Recebimento com evento anterior")),IF(COUNTIFS($M$2:$M$501,$M360,$G$2:$G$501,"RECEBIMENTO",$N$2:$N$501,"&lt;"&amp;$N360)&gt;0,"OK","Entrada anterior não localizada"))))</f>
        <v/>
      </c>
      <c r="S360" s="16">
        <f>IF($A360="","",IF(IFERROR(VLOOKUP($G360,Listas!$A$2:$C$9,2,FALSE),"Sim")="Sim",IF($J360="","Pedido obrigatório","OK"),"OK"))</f>
        <v/>
      </c>
      <c r="T360" s="16">
        <f>IF($A360="","",IF($G360="RECEBIMENTO",IF($K360="","OK","Revisar evento anterior"),IF($K360="","Evento anterior ausente",IF(COUNTIF($A$2:$A$501,$K360)=0,"Evento anterior inexistente",IF(COUNTIF($A$2:$A$501,$K360)&gt;1,"Evento anterior ambíguo",IF($K360=$A360,"Autorreferência",IF(COUNTIFS($A$2:$A$501,$K360,$M$2:$M$501,$M360)=0,"Anterior de outro identificador",IF(INDEX($N$2:$N$501,MATCH($K360,$A$2:$A$501,0))&gt;=$N360,"Ordem cronológica inválida",IF(INDEX($A$2:$A$501,MATCH($K360,$A$2:$A$501,0))=LOOKUP(2,1/(($M$2:$M$501=$M360)*($N$2:$N$501&lt;$N360)),$A$2:$A$501),"OK","Salto na cadeia")))))))))</f>
        <v/>
      </c>
      <c r="U360" s="16">
        <f>IF($A360="","",IF(OR($M360="",$N360=""),"Não",IF(COUNTIFS($M$2:$M$501,$M360,$N$2:$N$501,"&gt;"&amp;$N360)=0,IF(COUNTIFS($M$2:$M$501,$M360,$N$2:$N$501,$N360)=1,"Sim","Conflito"),"Não")))</f>
        <v/>
      </c>
      <c r="V360" s="16">
        <f>IF($A360="","",IF(OR($M360="",$N360=""),"",IF(COUNTIFS($M$2:$M$501,$M360,$G$2:$G$501,"RETORNO RECEBIDO",$N$2:$N$501,"&lt;="&amp;$N360)&gt;0,"Retorno","Fluxo normal")))</f>
        <v/>
      </c>
      <c r="W360" s="16">
        <f>IF($A360="","",IF($O360&lt;&gt;"OK",$O360,IF($Q360&lt;&gt;"OK",$Q360,IF($P360&lt;&gt;"OK",$P360,IF($R360&lt;&gt;"OK",$R360,IF($S360&lt;&gt;"OK",$S360,IF($T360&lt;&gt;"OK",$T360,IF($U360="Conflito","Conflito de ordem","OK"))))))))</f>
        <v/>
      </c>
      <c r="X360" s="16">
        <f>IF($A360="","",IF($W360="OK","OK","Pendente"))</f>
        <v/>
      </c>
    </row>
    <row r="361">
      <c r="A361" s="14" t="n"/>
      <c r="B361" s="31" t="n"/>
      <c r="C361" s="14" t="n"/>
      <c r="D361" s="14" t="n"/>
      <c r="E361" s="14" t="n"/>
      <c r="F361" s="14" t="n"/>
      <c r="G361" s="14" t="n"/>
      <c r="H361" s="14" t="n"/>
      <c r="I361" s="14" t="n"/>
      <c r="J361" s="14" t="n"/>
      <c r="K361" s="14" t="n"/>
      <c r="L361" s="15" t="n"/>
      <c r="M361" s="16">
        <f>IF(COUNTA($D361:$F361)=0,"",IF(OR($D361="",$E361="",$F361=""),"",$D361&amp;"|"&amp;$E361&amp;"|"&amp;$F361))</f>
        <v/>
      </c>
      <c r="N361" s="32">
        <f>IF(OR($B361="",$C361=""),"",$B361+$C361/100000)</f>
        <v/>
      </c>
      <c r="O361" s="16">
        <f>IF(COUNTA($A361:$L361)=0,"",IF(OR($A361="",$B361="",$C361="",$D361="",$E361="",$F361="",$G361="",$H361="",$I361=""),"Campos obrigatórios ausentes","OK"))</f>
        <v/>
      </c>
      <c r="P361" s="16">
        <f>IF($A361="","",IF($M361="","Identificação incompleta",IF(COUNTIF('Itens rastreáveis'!$E$2:$E$201,$M361)=0,"Identificador não cadastrado",IF(COUNTIF('Itens rastreáveis'!$E$2:$E$201,$M361)&gt;1,"Identificador duplicado no cadastro","OK"))))</f>
        <v/>
      </c>
      <c r="Q361" s="16">
        <f>IF($A361="","",IF(COUNTIF($A$2:$A$501,$A361)=1,"OK","ID do evento duplicado"))</f>
        <v/>
      </c>
      <c r="R361" s="16">
        <f>IF($A361="","",IF(OR($M361="",$N361=""),"Não verificável",IF($G361="RECEBIMENTO",IF(COUNTIFS($M$2:$M$501,$M361,$G$2:$G$501,"RECEBIMENTO")&gt;1,"Recebimento duplicado",IF($K361="","OK","Recebimento com evento anterior")),IF(COUNTIFS($M$2:$M$501,$M361,$G$2:$G$501,"RECEBIMENTO",$N$2:$N$501,"&lt;"&amp;$N361)&gt;0,"OK","Entrada anterior não localizada"))))</f>
        <v/>
      </c>
      <c r="S361" s="16">
        <f>IF($A361="","",IF(IFERROR(VLOOKUP($G361,Listas!$A$2:$C$9,2,FALSE),"Sim")="Sim",IF($J361="","Pedido obrigatório","OK"),"OK"))</f>
        <v/>
      </c>
      <c r="T361" s="16">
        <f>IF($A361="","",IF($G361="RECEBIMENTO",IF($K361="","OK","Revisar evento anterior"),IF($K361="","Evento anterior ausente",IF(COUNTIF($A$2:$A$501,$K361)=0,"Evento anterior inexistente",IF(COUNTIF($A$2:$A$501,$K361)&gt;1,"Evento anterior ambíguo",IF($K361=$A361,"Autorreferência",IF(COUNTIFS($A$2:$A$501,$K361,$M$2:$M$501,$M361)=0,"Anterior de outro identificador",IF(INDEX($N$2:$N$501,MATCH($K361,$A$2:$A$501,0))&gt;=$N361,"Ordem cronológica inválida",IF(INDEX($A$2:$A$501,MATCH($K361,$A$2:$A$501,0))=LOOKUP(2,1/(($M$2:$M$501=$M361)*($N$2:$N$501&lt;$N361)),$A$2:$A$501),"OK","Salto na cadeia")))))))))</f>
        <v/>
      </c>
      <c r="U361" s="16">
        <f>IF($A361="","",IF(OR($M361="",$N361=""),"Não",IF(COUNTIFS($M$2:$M$501,$M361,$N$2:$N$501,"&gt;"&amp;$N361)=0,IF(COUNTIFS($M$2:$M$501,$M361,$N$2:$N$501,$N361)=1,"Sim","Conflito"),"Não")))</f>
        <v/>
      </c>
      <c r="V361" s="16">
        <f>IF($A361="","",IF(OR($M361="",$N361=""),"",IF(COUNTIFS($M$2:$M$501,$M361,$G$2:$G$501,"RETORNO RECEBIDO",$N$2:$N$501,"&lt;="&amp;$N361)&gt;0,"Retorno","Fluxo normal")))</f>
        <v/>
      </c>
      <c r="W361" s="16">
        <f>IF($A361="","",IF($O361&lt;&gt;"OK",$O361,IF($Q361&lt;&gt;"OK",$Q361,IF($P361&lt;&gt;"OK",$P361,IF($R361&lt;&gt;"OK",$R361,IF($S361&lt;&gt;"OK",$S361,IF($T361&lt;&gt;"OK",$T361,IF($U361="Conflito","Conflito de ordem","OK"))))))))</f>
        <v/>
      </c>
      <c r="X361" s="16">
        <f>IF($A361="","",IF($W361="OK","OK","Pendente"))</f>
        <v/>
      </c>
    </row>
    <row r="362">
      <c r="A362" s="14" t="n"/>
      <c r="B362" s="31" t="n"/>
      <c r="C362" s="14" t="n"/>
      <c r="D362" s="14" t="n"/>
      <c r="E362" s="14" t="n"/>
      <c r="F362" s="14" t="n"/>
      <c r="G362" s="14" t="n"/>
      <c r="H362" s="14" t="n"/>
      <c r="I362" s="14" t="n"/>
      <c r="J362" s="14" t="n"/>
      <c r="K362" s="14" t="n"/>
      <c r="L362" s="15" t="n"/>
      <c r="M362" s="16">
        <f>IF(COUNTA($D362:$F362)=0,"",IF(OR($D362="",$E362="",$F362=""),"",$D362&amp;"|"&amp;$E362&amp;"|"&amp;$F362))</f>
        <v/>
      </c>
      <c r="N362" s="32">
        <f>IF(OR($B362="",$C362=""),"",$B362+$C362/100000)</f>
        <v/>
      </c>
      <c r="O362" s="16">
        <f>IF(COUNTA($A362:$L362)=0,"",IF(OR($A362="",$B362="",$C362="",$D362="",$E362="",$F362="",$G362="",$H362="",$I362=""),"Campos obrigatórios ausentes","OK"))</f>
        <v/>
      </c>
      <c r="P362" s="16">
        <f>IF($A362="","",IF($M362="","Identificação incompleta",IF(COUNTIF('Itens rastreáveis'!$E$2:$E$201,$M362)=0,"Identificador não cadastrado",IF(COUNTIF('Itens rastreáveis'!$E$2:$E$201,$M362)&gt;1,"Identificador duplicado no cadastro","OK"))))</f>
        <v/>
      </c>
      <c r="Q362" s="16">
        <f>IF($A362="","",IF(COUNTIF($A$2:$A$501,$A362)=1,"OK","ID do evento duplicado"))</f>
        <v/>
      </c>
      <c r="R362" s="16">
        <f>IF($A362="","",IF(OR($M362="",$N362=""),"Não verificável",IF($G362="RECEBIMENTO",IF(COUNTIFS($M$2:$M$501,$M362,$G$2:$G$501,"RECEBIMENTO")&gt;1,"Recebimento duplicado",IF($K362="","OK","Recebimento com evento anterior")),IF(COUNTIFS($M$2:$M$501,$M362,$G$2:$G$501,"RECEBIMENTO",$N$2:$N$501,"&lt;"&amp;$N362)&gt;0,"OK","Entrada anterior não localizada"))))</f>
        <v/>
      </c>
      <c r="S362" s="16">
        <f>IF($A362="","",IF(IFERROR(VLOOKUP($G362,Listas!$A$2:$C$9,2,FALSE),"Sim")="Sim",IF($J362="","Pedido obrigatório","OK"),"OK"))</f>
        <v/>
      </c>
      <c r="T362" s="16">
        <f>IF($A362="","",IF($G362="RECEBIMENTO",IF($K362="","OK","Revisar evento anterior"),IF($K362="","Evento anterior ausente",IF(COUNTIF($A$2:$A$501,$K362)=0,"Evento anterior inexistente",IF(COUNTIF($A$2:$A$501,$K362)&gt;1,"Evento anterior ambíguo",IF($K362=$A362,"Autorreferência",IF(COUNTIFS($A$2:$A$501,$K362,$M$2:$M$501,$M362)=0,"Anterior de outro identificador",IF(INDEX($N$2:$N$501,MATCH($K362,$A$2:$A$501,0))&gt;=$N362,"Ordem cronológica inválida",IF(INDEX($A$2:$A$501,MATCH($K362,$A$2:$A$501,0))=LOOKUP(2,1/(($M$2:$M$501=$M362)*($N$2:$N$501&lt;$N362)),$A$2:$A$501),"OK","Salto na cadeia")))))))))</f>
        <v/>
      </c>
      <c r="U362" s="16">
        <f>IF($A362="","",IF(OR($M362="",$N362=""),"Não",IF(COUNTIFS($M$2:$M$501,$M362,$N$2:$N$501,"&gt;"&amp;$N362)=0,IF(COUNTIFS($M$2:$M$501,$M362,$N$2:$N$501,$N362)=1,"Sim","Conflito"),"Não")))</f>
        <v/>
      </c>
      <c r="V362" s="16">
        <f>IF($A362="","",IF(OR($M362="",$N362=""),"",IF(COUNTIFS($M$2:$M$501,$M362,$G$2:$G$501,"RETORNO RECEBIDO",$N$2:$N$501,"&lt;="&amp;$N362)&gt;0,"Retorno","Fluxo normal")))</f>
        <v/>
      </c>
      <c r="W362" s="16">
        <f>IF($A362="","",IF($O362&lt;&gt;"OK",$O362,IF($Q362&lt;&gt;"OK",$Q362,IF($P362&lt;&gt;"OK",$P362,IF($R362&lt;&gt;"OK",$R362,IF($S362&lt;&gt;"OK",$S362,IF($T362&lt;&gt;"OK",$T362,IF($U362="Conflito","Conflito de ordem","OK"))))))))</f>
        <v/>
      </c>
      <c r="X362" s="16">
        <f>IF($A362="","",IF($W362="OK","OK","Pendente"))</f>
        <v/>
      </c>
    </row>
    <row r="363">
      <c r="A363" s="14" t="n"/>
      <c r="B363" s="31" t="n"/>
      <c r="C363" s="14" t="n"/>
      <c r="D363" s="14" t="n"/>
      <c r="E363" s="14" t="n"/>
      <c r="F363" s="14" t="n"/>
      <c r="G363" s="14" t="n"/>
      <c r="H363" s="14" t="n"/>
      <c r="I363" s="14" t="n"/>
      <c r="J363" s="14" t="n"/>
      <c r="K363" s="14" t="n"/>
      <c r="L363" s="15" t="n"/>
      <c r="M363" s="16">
        <f>IF(COUNTA($D363:$F363)=0,"",IF(OR($D363="",$E363="",$F363=""),"",$D363&amp;"|"&amp;$E363&amp;"|"&amp;$F363))</f>
        <v/>
      </c>
      <c r="N363" s="32">
        <f>IF(OR($B363="",$C363=""),"",$B363+$C363/100000)</f>
        <v/>
      </c>
      <c r="O363" s="16">
        <f>IF(COUNTA($A363:$L363)=0,"",IF(OR($A363="",$B363="",$C363="",$D363="",$E363="",$F363="",$G363="",$H363="",$I363=""),"Campos obrigatórios ausentes","OK"))</f>
        <v/>
      </c>
      <c r="P363" s="16">
        <f>IF($A363="","",IF($M363="","Identificação incompleta",IF(COUNTIF('Itens rastreáveis'!$E$2:$E$201,$M363)=0,"Identificador não cadastrado",IF(COUNTIF('Itens rastreáveis'!$E$2:$E$201,$M363)&gt;1,"Identificador duplicado no cadastro","OK"))))</f>
        <v/>
      </c>
      <c r="Q363" s="16">
        <f>IF($A363="","",IF(COUNTIF($A$2:$A$501,$A363)=1,"OK","ID do evento duplicado"))</f>
        <v/>
      </c>
      <c r="R363" s="16">
        <f>IF($A363="","",IF(OR($M363="",$N363=""),"Não verificável",IF($G363="RECEBIMENTO",IF(COUNTIFS($M$2:$M$501,$M363,$G$2:$G$501,"RECEBIMENTO")&gt;1,"Recebimento duplicado",IF($K363="","OK","Recebimento com evento anterior")),IF(COUNTIFS($M$2:$M$501,$M363,$G$2:$G$501,"RECEBIMENTO",$N$2:$N$501,"&lt;"&amp;$N363)&gt;0,"OK","Entrada anterior não localizada"))))</f>
        <v/>
      </c>
      <c r="S363" s="16">
        <f>IF($A363="","",IF(IFERROR(VLOOKUP($G363,Listas!$A$2:$C$9,2,FALSE),"Sim")="Sim",IF($J363="","Pedido obrigatório","OK"),"OK"))</f>
        <v/>
      </c>
      <c r="T363" s="16">
        <f>IF($A363="","",IF($G363="RECEBIMENTO",IF($K363="","OK","Revisar evento anterior"),IF($K363="","Evento anterior ausente",IF(COUNTIF($A$2:$A$501,$K363)=0,"Evento anterior inexistente",IF(COUNTIF($A$2:$A$501,$K363)&gt;1,"Evento anterior ambíguo",IF($K363=$A363,"Autorreferência",IF(COUNTIFS($A$2:$A$501,$K363,$M$2:$M$501,$M363)=0,"Anterior de outro identificador",IF(INDEX($N$2:$N$501,MATCH($K363,$A$2:$A$501,0))&gt;=$N363,"Ordem cronológica inválida",IF(INDEX($A$2:$A$501,MATCH($K363,$A$2:$A$501,0))=LOOKUP(2,1/(($M$2:$M$501=$M363)*($N$2:$N$501&lt;$N363)),$A$2:$A$501),"OK","Salto na cadeia")))))))))</f>
        <v/>
      </c>
      <c r="U363" s="16">
        <f>IF($A363="","",IF(OR($M363="",$N363=""),"Não",IF(COUNTIFS($M$2:$M$501,$M363,$N$2:$N$501,"&gt;"&amp;$N363)=0,IF(COUNTIFS($M$2:$M$501,$M363,$N$2:$N$501,$N363)=1,"Sim","Conflito"),"Não")))</f>
        <v/>
      </c>
      <c r="V363" s="16">
        <f>IF($A363="","",IF(OR($M363="",$N363=""),"",IF(COUNTIFS($M$2:$M$501,$M363,$G$2:$G$501,"RETORNO RECEBIDO",$N$2:$N$501,"&lt;="&amp;$N363)&gt;0,"Retorno","Fluxo normal")))</f>
        <v/>
      </c>
      <c r="W363" s="16">
        <f>IF($A363="","",IF($O363&lt;&gt;"OK",$O363,IF($Q363&lt;&gt;"OK",$Q363,IF($P363&lt;&gt;"OK",$P363,IF($R363&lt;&gt;"OK",$R363,IF($S363&lt;&gt;"OK",$S363,IF($T363&lt;&gt;"OK",$T363,IF($U363="Conflito","Conflito de ordem","OK"))))))))</f>
        <v/>
      </c>
      <c r="X363" s="16">
        <f>IF($A363="","",IF($W363="OK","OK","Pendente"))</f>
        <v/>
      </c>
    </row>
    <row r="364">
      <c r="A364" s="14" t="n"/>
      <c r="B364" s="31" t="n"/>
      <c r="C364" s="14" t="n"/>
      <c r="D364" s="14" t="n"/>
      <c r="E364" s="14" t="n"/>
      <c r="F364" s="14" t="n"/>
      <c r="G364" s="14" t="n"/>
      <c r="H364" s="14" t="n"/>
      <c r="I364" s="14" t="n"/>
      <c r="J364" s="14" t="n"/>
      <c r="K364" s="14" t="n"/>
      <c r="L364" s="15" t="n"/>
      <c r="M364" s="16">
        <f>IF(COUNTA($D364:$F364)=0,"",IF(OR($D364="",$E364="",$F364=""),"",$D364&amp;"|"&amp;$E364&amp;"|"&amp;$F364))</f>
        <v/>
      </c>
      <c r="N364" s="32">
        <f>IF(OR($B364="",$C364=""),"",$B364+$C364/100000)</f>
        <v/>
      </c>
      <c r="O364" s="16">
        <f>IF(COUNTA($A364:$L364)=0,"",IF(OR($A364="",$B364="",$C364="",$D364="",$E364="",$F364="",$G364="",$H364="",$I364=""),"Campos obrigatórios ausentes","OK"))</f>
        <v/>
      </c>
      <c r="P364" s="16">
        <f>IF($A364="","",IF($M364="","Identificação incompleta",IF(COUNTIF('Itens rastreáveis'!$E$2:$E$201,$M364)=0,"Identificador não cadastrado",IF(COUNTIF('Itens rastreáveis'!$E$2:$E$201,$M364)&gt;1,"Identificador duplicado no cadastro","OK"))))</f>
        <v/>
      </c>
      <c r="Q364" s="16">
        <f>IF($A364="","",IF(COUNTIF($A$2:$A$501,$A364)=1,"OK","ID do evento duplicado"))</f>
        <v/>
      </c>
      <c r="R364" s="16">
        <f>IF($A364="","",IF(OR($M364="",$N364=""),"Não verificável",IF($G364="RECEBIMENTO",IF(COUNTIFS($M$2:$M$501,$M364,$G$2:$G$501,"RECEBIMENTO")&gt;1,"Recebimento duplicado",IF($K364="","OK","Recebimento com evento anterior")),IF(COUNTIFS($M$2:$M$501,$M364,$G$2:$G$501,"RECEBIMENTO",$N$2:$N$501,"&lt;"&amp;$N364)&gt;0,"OK","Entrada anterior não localizada"))))</f>
        <v/>
      </c>
      <c r="S364" s="16">
        <f>IF($A364="","",IF(IFERROR(VLOOKUP($G364,Listas!$A$2:$C$9,2,FALSE),"Sim")="Sim",IF($J364="","Pedido obrigatório","OK"),"OK"))</f>
        <v/>
      </c>
      <c r="T364" s="16">
        <f>IF($A364="","",IF($G364="RECEBIMENTO",IF($K364="","OK","Revisar evento anterior"),IF($K364="","Evento anterior ausente",IF(COUNTIF($A$2:$A$501,$K364)=0,"Evento anterior inexistente",IF(COUNTIF($A$2:$A$501,$K364)&gt;1,"Evento anterior ambíguo",IF($K364=$A364,"Autorreferência",IF(COUNTIFS($A$2:$A$501,$K364,$M$2:$M$501,$M364)=0,"Anterior de outro identificador",IF(INDEX($N$2:$N$501,MATCH($K364,$A$2:$A$501,0))&gt;=$N364,"Ordem cronológica inválida",IF(INDEX($A$2:$A$501,MATCH($K364,$A$2:$A$501,0))=LOOKUP(2,1/(($M$2:$M$501=$M364)*($N$2:$N$501&lt;$N364)),$A$2:$A$501),"OK","Salto na cadeia")))))))))</f>
        <v/>
      </c>
      <c r="U364" s="16">
        <f>IF($A364="","",IF(OR($M364="",$N364=""),"Não",IF(COUNTIFS($M$2:$M$501,$M364,$N$2:$N$501,"&gt;"&amp;$N364)=0,IF(COUNTIFS($M$2:$M$501,$M364,$N$2:$N$501,$N364)=1,"Sim","Conflito"),"Não")))</f>
        <v/>
      </c>
      <c r="V364" s="16">
        <f>IF($A364="","",IF(OR($M364="",$N364=""),"",IF(COUNTIFS($M$2:$M$501,$M364,$G$2:$G$501,"RETORNO RECEBIDO",$N$2:$N$501,"&lt;="&amp;$N364)&gt;0,"Retorno","Fluxo normal")))</f>
        <v/>
      </c>
      <c r="W364" s="16">
        <f>IF($A364="","",IF($O364&lt;&gt;"OK",$O364,IF($Q364&lt;&gt;"OK",$Q364,IF($P364&lt;&gt;"OK",$P364,IF($R364&lt;&gt;"OK",$R364,IF($S364&lt;&gt;"OK",$S364,IF($T364&lt;&gt;"OK",$T364,IF($U364="Conflito","Conflito de ordem","OK"))))))))</f>
        <v/>
      </c>
      <c r="X364" s="16">
        <f>IF($A364="","",IF($W364="OK","OK","Pendente"))</f>
        <v/>
      </c>
    </row>
    <row r="365">
      <c r="A365" s="14" t="n"/>
      <c r="B365" s="31" t="n"/>
      <c r="C365" s="14" t="n"/>
      <c r="D365" s="14" t="n"/>
      <c r="E365" s="14" t="n"/>
      <c r="F365" s="14" t="n"/>
      <c r="G365" s="14" t="n"/>
      <c r="H365" s="14" t="n"/>
      <c r="I365" s="14" t="n"/>
      <c r="J365" s="14" t="n"/>
      <c r="K365" s="14" t="n"/>
      <c r="L365" s="15" t="n"/>
      <c r="M365" s="16">
        <f>IF(COUNTA($D365:$F365)=0,"",IF(OR($D365="",$E365="",$F365=""),"",$D365&amp;"|"&amp;$E365&amp;"|"&amp;$F365))</f>
        <v/>
      </c>
      <c r="N365" s="32">
        <f>IF(OR($B365="",$C365=""),"",$B365+$C365/100000)</f>
        <v/>
      </c>
      <c r="O365" s="16">
        <f>IF(COUNTA($A365:$L365)=0,"",IF(OR($A365="",$B365="",$C365="",$D365="",$E365="",$F365="",$G365="",$H365="",$I365=""),"Campos obrigatórios ausentes","OK"))</f>
        <v/>
      </c>
      <c r="P365" s="16">
        <f>IF($A365="","",IF($M365="","Identificação incompleta",IF(COUNTIF('Itens rastreáveis'!$E$2:$E$201,$M365)=0,"Identificador não cadastrado",IF(COUNTIF('Itens rastreáveis'!$E$2:$E$201,$M365)&gt;1,"Identificador duplicado no cadastro","OK"))))</f>
        <v/>
      </c>
      <c r="Q365" s="16">
        <f>IF($A365="","",IF(COUNTIF($A$2:$A$501,$A365)=1,"OK","ID do evento duplicado"))</f>
        <v/>
      </c>
      <c r="R365" s="16">
        <f>IF($A365="","",IF(OR($M365="",$N365=""),"Não verificável",IF($G365="RECEBIMENTO",IF(COUNTIFS($M$2:$M$501,$M365,$G$2:$G$501,"RECEBIMENTO")&gt;1,"Recebimento duplicado",IF($K365="","OK","Recebimento com evento anterior")),IF(COUNTIFS($M$2:$M$501,$M365,$G$2:$G$501,"RECEBIMENTO",$N$2:$N$501,"&lt;"&amp;$N365)&gt;0,"OK","Entrada anterior não localizada"))))</f>
        <v/>
      </c>
      <c r="S365" s="16">
        <f>IF($A365="","",IF(IFERROR(VLOOKUP($G365,Listas!$A$2:$C$9,2,FALSE),"Sim")="Sim",IF($J365="","Pedido obrigatório","OK"),"OK"))</f>
        <v/>
      </c>
      <c r="T365" s="16">
        <f>IF($A365="","",IF($G365="RECEBIMENTO",IF($K365="","OK","Revisar evento anterior"),IF($K365="","Evento anterior ausente",IF(COUNTIF($A$2:$A$501,$K365)=0,"Evento anterior inexistente",IF(COUNTIF($A$2:$A$501,$K365)&gt;1,"Evento anterior ambíguo",IF($K365=$A365,"Autorreferência",IF(COUNTIFS($A$2:$A$501,$K365,$M$2:$M$501,$M365)=0,"Anterior de outro identificador",IF(INDEX($N$2:$N$501,MATCH($K365,$A$2:$A$501,0))&gt;=$N365,"Ordem cronológica inválida",IF(INDEX($A$2:$A$501,MATCH($K365,$A$2:$A$501,0))=LOOKUP(2,1/(($M$2:$M$501=$M365)*($N$2:$N$501&lt;$N365)),$A$2:$A$501),"OK","Salto na cadeia")))))))))</f>
        <v/>
      </c>
      <c r="U365" s="16">
        <f>IF($A365="","",IF(OR($M365="",$N365=""),"Não",IF(COUNTIFS($M$2:$M$501,$M365,$N$2:$N$501,"&gt;"&amp;$N365)=0,IF(COUNTIFS($M$2:$M$501,$M365,$N$2:$N$501,$N365)=1,"Sim","Conflito"),"Não")))</f>
        <v/>
      </c>
      <c r="V365" s="16">
        <f>IF($A365="","",IF(OR($M365="",$N365=""),"",IF(COUNTIFS($M$2:$M$501,$M365,$G$2:$G$501,"RETORNO RECEBIDO",$N$2:$N$501,"&lt;="&amp;$N365)&gt;0,"Retorno","Fluxo normal")))</f>
        <v/>
      </c>
      <c r="W365" s="16">
        <f>IF($A365="","",IF($O365&lt;&gt;"OK",$O365,IF($Q365&lt;&gt;"OK",$Q365,IF($P365&lt;&gt;"OK",$P365,IF($R365&lt;&gt;"OK",$R365,IF($S365&lt;&gt;"OK",$S365,IF($T365&lt;&gt;"OK",$T365,IF($U365="Conflito","Conflito de ordem","OK"))))))))</f>
        <v/>
      </c>
      <c r="X365" s="16">
        <f>IF($A365="","",IF($W365="OK","OK","Pendente"))</f>
        <v/>
      </c>
    </row>
    <row r="366">
      <c r="A366" s="14" t="n"/>
      <c r="B366" s="31" t="n"/>
      <c r="C366" s="14" t="n"/>
      <c r="D366" s="14" t="n"/>
      <c r="E366" s="14" t="n"/>
      <c r="F366" s="14" t="n"/>
      <c r="G366" s="14" t="n"/>
      <c r="H366" s="14" t="n"/>
      <c r="I366" s="14" t="n"/>
      <c r="J366" s="14" t="n"/>
      <c r="K366" s="14" t="n"/>
      <c r="L366" s="15" t="n"/>
      <c r="M366" s="16">
        <f>IF(COUNTA($D366:$F366)=0,"",IF(OR($D366="",$E366="",$F366=""),"",$D366&amp;"|"&amp;$E366&amp;"|"&amp;$F366))</f>
        <v/>
      </c>
      <c r="N366" s="32">
        <f>IF(OR($B366="",$C366=""),"",$B366+$C366/100000)</f>
        <v/>
      </c>
      <c r="O366" s="16">
        <f>IF(COUNTA($A366:$L366)=0,"",IF(OR($A366="",$B366="",$C366="",$D366="",$E366="",$F366="",$G366="",$H366="",$I366=""),"Campos obrigatórios ausentes","OK"))</f>
        <v/>
      </c>
      <c r="P366" s="16">
        <f>IF($A366="","",IF($M366="","Identificação incompleta",IF(COUNTIF('Itens rastreáveis'!$E$2:$E$201,$M366)=0,"Identificador não cadastrado",IF(COUNTIF('Itens rastreáveis'!$E$2:$E$201,$M366)&gt;1,"Identificador duplicado no cadastro","OK"))))</f>
        <v/>
      </c>
      <c r="Q366" s="16">
        <f>IF($A366="","",IF(COUNTIF($A$2:$A$501,$A366)=1,"OK","ID do evento duplicado"))</f>
        <v/>
      </c>
      <c r="R366" s="16">
        <f>IF($A366="","",IF(OR($M366="",$N366=""),"Não verificável",IF($G366="RECEBIMENTO",IF(COUNTIFS($M$2:$M$501,$M366,$G$2:$G$501,"RECEBIMENTO")&gt;1,"Recebimento duplicado",IF($K366="","OK","Recebimento com evento anterior")),IF(COUNTIFS($M$2:$M$501,$M366,$G$2:$G$501,"RECEBIMENTO",$N$2:$N$501,"&lt;"&amp;$N366)&gt;0,"OK","Entrada anterior não localizada"))))</f>
        <v/>
      </c>
      <c r="S366" s="16">
        <f>IF($A366="","",IF(IFERROR(VLOOKUP($G366,Listas!$A$2:$C$9,2,FALSE),"Sim")="Sim",IF($J366="","Pedido obrigatório","OK"),"OK"))</f>
        <v/>
      </c>
      <c r="T366" s="16">
        <f>IF($A366="","",IF($G366="RECEBIMENTO",IF($K366="","OK","Revisar evento anterior"),IF($K366="","Evento anterior ausente",IF(COUNTIF($A$2:$A$501,$K366)=0,"Evento anterior inexistente",IF(COUNTIF($A$2:$A$501,$K366)&gt;1,"Evento anterior ambíguo",IF($K366=$A366,"Autorreferência",IF(COUNTIFS($A$2:$A$501,$K366,$M$2:$M$501,$M366)=0,"Anterior de outro identificador",IF(INDEX($N$2:$N$501,MATCH($K366,$A$2:$A$501,0))&gt;=$N366,"Ordem cronológica inválida",IF(INDEX($A$2:$A$501,MATCH($K366,$A$2:$A$501,0))=LOOKUP(2,1/(($M$2:$M$501=$M366)*($N$2:$N$501&lt;$N366)),$A$2:$A$501),"OK","Salto na cadeia")))))))))</f>
        <v/>
      </c>
      <c r="U366" s="16">
        <f>IF($A366="","",IF(OR($M366="",$N366=""),"Não",IF(COUNTIFS($M$2:$M$501,$M366,$N$2:$N$501,"&gt;"&amp;$N366)=0,IF(COUNTIFS($M$2:$M$501,$M366,$N$2:$N$501,$N366)=1,"Sim","Conflito"),"Não")))</f>
        <v/>
      </c>
      <c r="V366" s="16">
        <f>IF($A366="","",IF(OR($M366="",$N366=""),"",IF(COUNTIFS($M$2:$M$501,$M366,$G$2:$G$501,"RETORNO RECEBIDO",$N$2:$N$501,"&lt;="&amp;$N366)&gt;0,"Retorno","Fluxo normal")))</f>
        <v/>
      </c>
      <c r="W366" s="16">
        <f>IF($A366="","",IF($O366&lt;&gt;"OK",$O366,IF($Q366&lt;&gt;"OK",$Q366,IF($P366&lt;&gt;"OK",$P366,IF($R366&lt;&gt;"OK",$R366,IF($S366&lt;&gt;"OK",$S366,IF($T366&lt;&gt;"OK",$T366,IF($U366="Conflito","Conflito de ordem","OK"))))))))</f>
        <v/>
      </c>
      <c r="X366" s="16">
        <f>IF($A366="","",IF($W366="OK","OK","Pendente"))</f>
        <v/>
      </c>
    </row>
    <row r="367">
      <c r="A367" s="14" t="n"/>
      <c r="B367" s="31" t="n"/>
      <c r="C367" s="14" t="n"/>
      <c r="D367" s="14" t="n"/>
      <c r="E367" s="14" t="n"/>
      <c r="F367" s="14" t="n"/>
      <c r="G367" s="14" t="n"/>
      <c r="H367" s="14" t="n"/>
      <c r="I367" s="14" t="n"/>
      <c r="J367" s="14" t="n"/>
      <c r="K367" s="14" t="n"/>
      <c r="L367" s="15" t="n"/>
      <c r="M367" s="16">
        <f>IF(COUNTA($D367:$F367)=0,"",IF(OR($D367="",$E367="",$F367=""),"",$D367&amp;"|"&amp;$E367&amp;"|"&amp;$F367))</f>
        <v/>
      </c>
      <c r="N367" s="32">
        <f>IF(OR($B367="",$C367=""),"",$B367+$C367/100000)</f>
        <v/>
      </c>
      <c r="O367" s="16">
        <f>IF(COUNTA($A367:$L367)=0,"",IF(OR($A367="",$B367="",$C367="",$D367="",$E367="",$F367="",$G367="",$H367="",$I367=""),"Campos obrigatórios ausentes","OK"))</f>
        <v/>
      </c>
      <c r="P367" s="16">
        <f>IF($A367="","",IF($M367="","Identificação incompleta",IF(COUNTIF('Itens rastreáveis'!$E$2:$E$201,$M367)=0,"Identificador não cadastrado",IF(COUNTIF('Itens rastreáveis'!$E$2:$E$201,$M367)&gt;1,"Identificador duplicado no cadastro","OK"))))</f>
        <v/>
      </c>
      <c r="Q367" s="16">
        <f>IF($A367="","",IF(COUNTIF($A$2:$A$501,$A367)=1,"OK","ID do evento duplicado"))</f>
        <v/>
      </c>
      <c r="R367" s="16">
        <f>IF($A367="","",IF(OR($M367="",$N367=""),"Não verificável",IF($G367="RECEBIMENTO",IF(COUNTIFS($M$2:$M$501,$M367,$G$2:$G$501,"RECEBIMENTO")&gt;1,"Recebimento duplicado",IF($K367="","OK","Recebimento com evento anterior")),IF(COUNTIFS($M$2:$M$501,$M367,$G$2:$G$501,"RECEBIMENTO",$N$2:$N$501,"&lt;"&amp;$N367)&gt;0,"OK","Entrada anterior não localizada"))))</f>
        <v/>
      </c>
      <c r="S367" s="16">
        <f>IF($A367="","",IF(IFERROR(VLOOKUP($G367,Listas!$A$2:$C$9,2,FALSE),"Sim")="Sim",IF($J367="","Pedido obrigatório","OK"),"OK"))</f>
        <v/>
      </c>
      <c r="T367" s="16">
        <f>IF($A367="","",IF($G367="RECEBIMENTO",IF($K367="","OK","Revisar evento anterior"),IF($K367="","Evento anterior ausente",IF(COUNTIF($A$2:$A$501,$K367)=0,"Evento anterior inexistente",IF(COUNTIF($A$2:$A$501,$K367)&gt;1,"Evento anterior ambíguo",IF($K367=$A367,"Autorreferência",IF(COUNTIFS($A$2:$A$501,$K367,$M$2:$M$501,$M367)=0,"Anterior de outro identificador",IF(INDEX($N$2:$N$501,MATCH($K367,$A$2:$A$501,0))&gt;=$N367,"Ordem cronológica inválida",IF(INDEX($A$2:$A$501,MATCH($K367,$A$2:$A$501,0))=LOOKUP(2,1/(($M$2:$M$501=$M367)*($N$2:$N$501&lt;$N367)),$A$2:$A$501),"OK","Salto na cadeia")))))))))</f>
        <v/>
      </c>
      <c r="U367" s="16">
        <f>IF($A367="","",IF(OR($M367="",$N367=""),"Não",IF(COUNTIFS($M$2:$M$501,$M367,$N$2:$N$501,"&gt;"&amp;$N367)=0,IF(COUNTIFS($M$2:$M$501,$M367,$N$2:$N$501,$N367)=1,"Sim","Conflito"),"Não")))</f>
        <v/>
      </c>
      <c r="V367" s="16">
        <f>IF($A367="","",IF(OR($M367="",$N367=""),"",IF(COUNTIFS($M$2:$M$501,$M367,$G$2:$G$501,"RETORNO RECEBIDO",$N$2:$N$501,"&lt;="&amp;$N367)&gt;0,"Retorno","Fluxo normal")))</f>
        <v/>
      </c>
      <c r="W367" s="16">
        <f>IF($A367="","",IF($O367&lt;&gt;"OK",$O367,IF($Q367&lt;&gt;"OK",$Q367,IF($P367&lt;&gt;"OK",$P367,IF($R367&lt;&gt;"OK",$R367,IF($S367&lt;&gt;"OK",$S367,IF($T367&lt;&gt;"OK",$T367,IF($U367="Conflito","Conflito de ordem","OK"))))))))</f>
        <v/>
      </c>
      <c r="X367" s="16">
        <f>IF($A367="","",IF($W367="OK","OK","Pendente"))</f>
        <v/>
      </c>
    </row>
    <row r="368">
      <c r="A368" s="14" t="n"/>
      <c r="B368" s="31" t="n"/>
      <c r="C368" s="14" t="n"/>
      <c r="D368" s="14" t="n"/>
      <c r="E368" s="14" t="n"/>
      <c r="F368" s="14" t="n"/>
      <c r="G368" s="14" t="n"/>
      <c r="H368" s="14" t="n"/>
      <c r="I368" s="14" t="n"/>
      <c r="J368" s="14" t="n"/>
      <c r="K368" s="14" t="n"/>
      <c r="L368" s="15" t="n"/>
      <c r="M368" s="16">
        <f>IF(COUNTA($D368:$F368)=0,"",IF(OR($D368="",$E368="",$F368=""),"",$D368&amp;"|"&amp;$E368&amp;"|"&amp;$F368))</f>
        <v/>
      </c>
      <c r="N368" s="32">
        <f>IF(OR($B368="",$C368=""),"",$B368+$C368/100000)</f>
        <v/>
      </c>
      <c r="O368" s="16">
        <f>IF(COUNTA($A368:$L368)=0,"",IF(OR($A368="",$B368="",$C368="",$D368="",$E368="",$F368="",$G368="",$H368="",$I368=""),"Campos obrigatórios ausentes","OK"))</f>
        <v/>
      </c>
      <c r="P368" s="16">
        <f>IF($A368="","",IF($M368="","Identificação incompleta",IF(COUNTIF('Itens rastreáveis'!$E$2:$E$201,$M368)=0,"Identificador não cadastrado",IF(COUNTIF('Itens rastreáveis'!$E$2:$E$201,$M368)&gt;1,"Identificador duplicado no cadastro","OK"))))</f>
        <v/>
      </c>
      <c r="Q368" s="16">
        <f>IF($A368="","",IF(COUNTIF($A$2:$A$501,$A368)=1,"OK","ID do evento duplicado"))</f>
        <v/>
      </c>
      <c r="R368" s="16">
        <f>IF($A368="","",IF(OR($M368="",$N368=""),"Não verificável",IF($G368="RECEBIMENTO",IF(COUNTIFS($M$2:$M$501,$M368,$G$2:$G$501,"RECEBIMENTO")&gt;1,"Recebimento duplicado",IF($K368="","OK","Recebimento com evento anterior")),IF(COUNTIFS($M$2:$M$501,$M368,$G$2:$G$501,"RECEBIMENTO",$N$2:$N$501,"&lt;"&amp;$N368)&gt;0,"OK","Entrada anterior não localizada"))))</f>
        <v/>
      </c>
      <c r="S368" s="16">
        <f>IF($A368="","",IF(IFERROR(VLOOKUP($G368,Listas!$A$2:$C$9,2,FALSE),"Sim")="Sim",IF($J368="","Pedido obrigatório","OK"),"OK"))</f>
        <v/>
      </c>
      <c r="T368" s="16">
        <f>IF($A368="","",IF($G368="RECEBIMENTO",IF($K368="","OK","Revisar evento anterior"),IF($K368="","Evento anterior ausente",IF(COUNTIF($A$2:$A$501,$K368)=0,"Evento anterior inexistente",IF(COUNTIF($A$2:$A$501,$K368)&gt;1,"Evento anterior ambíguo",IF($K368=$A368,"Autorreferência",IF(COUNTIFS($A$2:$A$501,$K368,$M$2:$M$501,$M368)=0,"Anterior de outro identificador",IF(INDEX($N$2:$N$501,MATCH($K368,$A$2:$A$501,0))&gt;=$N368,"Ordem cronológica inválida",IF(INDEX($A$2:$A$501,MATCH($K368,$A$2:$A$501,0))=LOOKUP(2,1/(($M$2:$M$501=$M368)*($N$2:$N$501&lt;$N368)),$A$2:$A$501),"OK","Salto na cadeia")))))))))</f>
        <v/>
      </c>
      <c r="U368" s="16">
        <f>IF($A368="","",IF(OR($M368="",$N368=""),"Não",IF(COUNTIFS($M$2:$M$501,$M368,$N$2:$N$501,"&gt;"&amp;$N368)=0,IF(COUNTIFS($M$2:$M$501,$M368,$N$2:$N$501,$N368)=1,"Sim","Conflito"),"Não")))</f>
        <v/>
      </c>
      <c r="V368" s="16">
        <f>IF($A368="","",IF(OR($M368="",$N368=""),"",IF(COUNTIFS($M$2:$M$501,$M368,$G$2:$G$501,"RETORNO RECEBIDO",$N$2:$N$501,"&lt;="&amp;$N368)&gt;0,"Retorno","Fluxo normal")))</f>
        <v/>
      </c>
      <c r="W368" s="16">
        <f>IF($A368="","",IF($O368&lt;&gt;"OK",$O368,IF($Q368&lt;&gt;"OK",$Q368,IF($P368&lt;&gt;"OK",$P368,IF($R368&lt;&gt;"OK",$R368,IF($S368&lt;&gt;"OK",$S368,IF($T368&lt;&gt;"OK",$T368,IF($U368="Conflito","Conflito de ordem","OK"))))))))</f>
        <v/>
      </c>
      <c r="X368" s="16">
        <f>IF($A368="","",IF($W368="OK","OK","Pendente"))</f>
        <v/>
      </c>
    </row>
    <row r="369">
      <c r="A369" s="14" t="n"/>
      <c r="B369" s="31" t="n"/>
      <c r="C369" s="14" t="n"/>
      <c r="D369" s="14" t="n"/>
      <c r="E369" s="14" t="n"/>
      <c r="F369" s="14" t="n"/>
      <c r="G369" s="14" t="n"/>
      <c r="H369" s="14" t="n"/>
      <c r="I369" s="14" t="n"/>
      <c r="J369" s="14" t="n"/>
      <c r="K369" s="14" t="n"/>
      <c r="L369" s="15" t="n"/>
      <c r="M369" s="16">
        <f>IF(COUNTA($D369:$F369)=0,"",IF(OR($D369="",$E369="",$F369=""),"",$D369&amp;"|"&amp;$E369&amp;"|"&amp;$F369))</f>
        <v/>
      </c>
      <c r="N369" s="32">
        <f>IF(OR($B369="",$C369=""),"",$B369+$C369/100000)</f>
        <v/>
      </c>
      <c r="O369" s="16">
        <f>IF(COUNTA($A369:$L369)=0,"",IF(OR($A369="",$B369="",$C369="",$D369="",$E369="",$F369="",$G369="",$H369="",$I369=""),"Campos obrigatórios ausentes","OK"))</f>
        <v/>
      </c>
      <c r="P369" s="16">
        <f>IF($A369="","",IF($M369="","Identificação incompleta",IF(COUNTIF('Itens rastreáveis'!$E$2:$E$201,$M369)=0,"Identificador não cadastrado",IF(COUNTIF('Itens rastreáveis'!$E$2:$E$201,$M369)&gt;1,"Identificador duplicado no cadastro","OK"))))</f>
        <v/>
      </c>
      <c r="Q369" s="16">
        <f>IF($A369="","",IF(COUNTIF($A$2:$A$501,$A369)=1,"OK","ID do evento duplicado"))</f>
        <v/>
      </c>
      <c r="R369" s="16">
        <f>IF($A369="","",IF(OR($M369="",$N369=""),"Não verificável",IF($G369="RECEBIMENTO",IF(COUNTIFS($M$2:$M$501,$M369,$G$2:$G$501,"RECEBIMENTO")&gt;1,"Recebimento duplicado",IF($K369="","OK","Recebimento com evento anterior")),IF(COUNTIFS($M$2:$M$501,$M369,$G$2:$G$501,"RECEBIMENTO",$N$2:$N$501,"&lt;"&amp;$N369)&gt;0,"OK","Entrada anterior não localizada"))))</f>
        <v/>
      </c>
      <c r="S369" s="16">
        <f>IF($A369="","",IF(IFERROR(VLOOKUP($G369,Listas!$A$2:$C$9,2,FALSE),"Sim")="Sim",IF($J369="","Pedido obrigatório","OK"),"OK"))</f>
        <v/>
      </c>
      <c r="T369" s="16">
        <f>IF($A369="","",IF($G369="RECEBIMENTO",IF($K369="","OK","Revisar evento anterior"),IF($K369="","Evento anterior ausente",IF(COUNTIF($A$2:$A$501,$K369)=0,"Evento anterior inexistente",IF(COUNTIF($A$2:$A$501,$K369)&gt;1,"Evento anterior ambíguo",IF($K369=$A369,"Autorreferência",IF(COUNTIFS($A$2:$A$501,$K369,$M$2:$M$501,$M369)=0,"Anterior de outro identificador",IF(INDEX($N$2:$N$501,MATCH($K369,$A$2:$A$501,0))&gt;=$N369,"Ordem cronológica inválida",IF(INDEX($A$2:$A$501,MATCH($K369,$A$2:$A$501,0))=LOOKUP(2,1/(($M$2:$M$501=$M369)*($N$2:$N$501&lt;$N369)),$A$2:$A$501),"OK","Salto na cadeia")))))))))</f>
        <v/>
      </c>
      <c r="U369" s="16">
        <f>IF($A369="","",IF(OR($M369="",$N369=""),"Não",IF(COUNTIFS($M$2:$M$501,$M369,$N$2:$N$501,"&gt;"&amp;$N369)=0,IF(COUNTIFS($M$2:$M$501,$M369,$N$2:$N$501,$N369)=1,"Sim","Conflito"),"Não")))</f>
        <v/>
      </c>
      <c r="V369" s="16">
        <f>IF($A369="","",IF(OR($M369="",$N369=""),"",IF(COUNTIFS($M$2:$M$501,$M369,$G$2:$G$501,"RETORNO RECEBIDO",$N$2:$N$501,"&lt;="&amp;$N369)&gt;0,"Retorno","Fluxo normal")))</f>
        <v/>
      </c>
      <c r="W369" s="16">
        <f>IF($A369="","",IF($O369&lt;&gt;"OK",$O369,IF($Q369&lt;&gt;"OK",$Q369,IF($P369&lt;&gt;"OK",$P369,IF($R369&lt;&gt;"OK",$R369,IF($S369&lt;&gt;"OK",$S369,IF($T369&lt;&gt;"OK",$T369,IF($U369="Conflito","Conflito de ordem","OK"))))))))</f>
        <v/>
      </c>
      <c r="X369" s="16">
        <f>IF($A369="","",IF($W369="OK","OK","Pendente"))</f>
        <v/>
      </c>
    </row>
    <row r="370">
      <c r="A370" s="14" t="n"/>
      <c r="B370" s="31" t="n"/>
      <c r="C370" s="14" t="n"/>
      <c r="D370" s="14" t="n"/>
      <c r="E370" s="14" t="n"/>
      <c r="F370" s="14" t="n"/>
      <c r="G370" s="14" t="n"/>
      <c r="H370" s="14" t="n"/>
      <c r="I370" s="14" t="n"/>
      <c r="J370" s="14" t="n"/>
      <c r="K370" s="14" t="n"/>
      <c r="L370" s="15" t="n"/>
      <c r="M370" s="16">
        <f>IF(COUNTA($D370:$F370)=0,"",IF(OR($D370="",$E370="",$F370=""),"",$D370&amp;"|"&amp;$E370&amp;"|"&amp;$F370))</f>
        <v/>
      </c>
      <c r="N370" s="32">
        <f>IF(OR($B370="",$C370=""),"",$B370+$C370/100000)</f>
        <v/>
      </c>
      <c r="O370" s="16">
        <f>IF(COUNTA($A370:$L370)=0,"",IF(OR($A370="",$B370="",$C370="",$D370="",$E370="",$F370="",$G370="",$H370="",$I370=""),"Campos obrigatórios ausentes","OK"))</f>
        <v/>
      </c>
      <c r="P370" s="16">
        <f>IF($A370="","",IF($M370="","Identificação incompleta",IF(COUNTIF('Itens rastreáveis'!$E$2:$E$201,$M370)=0,"Identificador não cadastrado",IF(COUNTIF('Itens rastreáveis'!$E$2:$E$201,$M370)&gt;1,"Identificador duplicado no cadastro","OK"))))</f>
        <v/>
      </c>
      <c r="Q370" s="16">
        <f>IF($A370="","",IF(COUNTIF($A$2:$A$501,$A370)=1,"OK","ID do evento duplicado"))</f>
        <v/>
      </c>
      <c r="R370" s="16">
        <f>IF($A370="","",IF(OR($M370="",$N370=""),"Não verificável",IF($G370="RECEBIMENTO",IF(COUNTIFS($M$2:$M$501,$M370,$G$2:$G$501,"RECEBIMENTO")&gt;1,"Recebimento duplicado",IF($K370="","OK","Recebimento com evento anterior")),IF(COUNTIFS($M$2:$M$501,$M370,$G$2:$G$501,"RECEBIMENTO",$N$2:$N$501,"&lt;"&amp;$N370)&gt;0,"OK","Entrada anterior não localizada"))))</f>
        <v/>
      </c>
      <c r="S370" s="16">
        <f>IF($A370="","",IF(IFERROR(VLOOKUP($G370,Listas!$A$2:$C$9,2,FALSE),"Sim")="Sim",IF($J370="","Pedido obrigatório","OK"),"OK"))</f>
        <v/>
      </c>
      <c r="T370" s="16">
        <f>IF($A370="","",IF($G370="RECEBIMENTO",IF($K370="","OK","Revisar evento anterior"),IF($K370="","Evento anterior ausente",IF(COUNTIF($A$2:$A$501,$K370)=0,"Evento anterior inexistente",IF(COUNTIF($A$2:$A$501,$K370)&gt;1,"Evento anterior ambíguo",IF($K370=$A370,"Autorreferência",IF(COUNTIFS($A$2:$A$501,$K370,$M$2:$M$501,$M370)=0,"Anterior de outro identificador",IF(INDEX($N$2:$N$501,MATCH($K370,$A$2:$A$501,0))&gt;=$N370,"Ordem cronológica inválida",IF(INDEX($A$2:$A$501,MATCH($K370,$A$2:$A$501,0))=LOOKUP(2,1/(($M$2:$M$501=$M370)*($N$2:$N$501&lt;$N370)),$A$2:$A$501),"OK","Salto na cadeia")))))))))</f>
        <v/>
      </c>
      <c r="U370" s="16">
        <f>IF($A370="","",IF(OR($M370="",$N370=""),"Não",IF(COUNTIFS($M$2:$M$501,$M370,$N$2:$N$501,"&gt;"&amp;$N370)=0,IF(COUNTIFS($M$2:$M$501,$M370,$N$2:$N$501,$N370)=1,"Sim","Conflito"),"Não")))</f>
        <v/>
      </c>
      <c r="V370" s="16">
        <f>IF($A370="","",IF(OR($M370="",$N370=""),"",IF(COUNTIFS($M$2:$M$501,$M370,$G$2:$G$501,"RETORNO RECEBIDO",$N$2:$N$501,"&lt;="&amp;$N370)&gt;0,"Retorno","Fluxo normal")))</f>
        <v/>
      </c>
      <c r="W370" s="16">
        <f>IF($A370="","",IF($O370&lt;&gt;"OK",$O370,IF($Q370&lt;&gt;"OK",$Q370,IF($P370&lt;&gt;"OK",$P370,IF($R370&lt;&gt;"OK",$R370,IF($S370&lt;&gt;"OK",$S370,IF($T370&lt;&gt;"OK",$T370,IF($U370="Conflito","Conflito de ordem","OK"))))))))</f>
        <v/>
      </c>
      <c r="X370" s="16">
        <f>IF($A370="","",IF($W370="OK","OK","Pendente"))</f>
        <v/>
      </c>
    </row>
    <row r="371">
      <c r="A371" s="14" t="n"/>
      <c r="B371" s="31" t="n"/>
      <c r="C371" s="14" t="n"/>
      <c r="D371" s="14" t="n"/>
      <c r="E371" s="14" t="n"/>
      <c r="F371" s="14" t="n"/>
      <c r="G371" s="14" t="n"/>
      <c r="H371" s="14" t="n"/>
      <c r="I371" s="14" t="n"/>
      <c r="J371" s="14" t="n"/>
      <c r="K371" s="14" t="n"/>
      <c r="L371" s="15" t="n"/>
      <c r="M371" s="16">
        <f>IF(COUNTA($D371:$F371)=0,"",IF(OR($D371="",$E371="",$F371=""),"",$D371&amp;"|"&amp;$E371&amp;"|"&amp;$F371))</f>
        <v/>
      </c>
      <c r="N371" s="32">
        <f>IF(OR($B371="",$C371=""),"",$B371+$C371/100000)</f>
        <v/>
      </c>
      <c r="O371" s="16">
        <f>IF(COUNTA($A371:$L371)=0,"",IF(OR($A371="",$B371="",$C371="",$D371="",$E371="",$F371="",$G371="",$H371="",$I371=""),"Campos obrigatórios ausentes","OK"))</f>
        <v/>
      </c>
      <c r="P371" s="16">
        <f>IF($A371="","",IF($M371="","Identificação incompleta",IF(COUNTIF('Itens rastreáveis'!$E$2:$E$201,$M371)=0,"Identificador não cadastrado",IF(COUNTIF('Itens rastreáveis'!$E$2:$E$201,$M371)&gt;1,"Identificador duplicado no cadastro","OK"))))</f>
        <v/>
      </c>
      <c r="Q371" s="16">
        <f>IF($A371="","",IF(COUNTIF($A$2:$A$501,$A371)=1,"OK","ID do evento duplicado"))</f>
        <v/>
      </c>
      <c r="R371" s="16">
        <f>IF($A371="","",IF(OR($M371="",$N371=""),"Não verificável",IF($G371="RECEBIMENTO",IF(COUNTIFS($M$2:$M$501,$M371,$G$2:$G$501,"RECEBIMENTO")&gt;1,"Recebimento duplicado",IF($K371="","OK","Recebimento com evento anterior")),IF(COUNTIFS($M$2:$M$501,$M371,$G$2:$G$501,"RECEBIMENTO",$N$2:$N$501,"&lt;"&amp;$N371)&gt;0,"OK","Entrada anterior não localizada"))))</f>
        <v/>
      </c>
      <c r="S371" s="16">
        <f>IF($A371="","",IF(IFERROR(VLOOKUP($G371,Listas!$A$2:$C$9,2,FALSE),"Sim")="Sim",IF($J371="","Pedido obrigatório","OK"),"OK"))</f>
        <v/>
      </c>
      <c r="T371" s="16">
        <f>IF($A371="","",IF($G371="RECEBIMENTO",IF($K371="","OK","Revisar evento anterior"),IF($K371="","Evento anterior ausente",IF(COUNTIF($A$2:$A$501,$K371)=0,"Evento anterior inexistente",IF(COUNTIF($A$2:$A$501,$K371)&gt;1,"Evento anterior ambíguo",IF($K371=$A371,"Autorreferência",IF(COUNTIFS($A$2:$A$501,$K371,$M$2:$M$501,$M371)=0,"Anterior de outro identificador",IF(INDEX($N$2:$N$501,MATCH($K371,$A$2:$A$501,0))&gt;=$N371,"Ordem cronológica inválida",IF(INDEX($A$2:$A$501,MATCH($K371,$A$2:$A$501,0))=LOOKUP(2,1/(($M$2:$M$501=$M371)*($N$2:$N$501&lt;$N371)),$A$2:$A$501),"OK","Salto na cadeia")))))))))</f>
        <v/>
      </c>
      <c r="U371" s="16">
        <f>IF($A371="","",IF(OR($M371="",$N371=""),"Não",IF(COUNTIFS($M$2:$M$501,$M371,$N$2:$N$501,"&gt;"&amp;$N371)=0,IF(COUNTIFS($M$2:$M$501,$M371,$N$2:$N$501,$N371)=1,"Sim","Conflito"),"Não")))</f>
        <v/>
      </c>
      <c r="V371" s="16">
        <f>IF($A371="","",IF(OR($M371="",$N371=""),"",IF(COUNTIFS($M$2:$M$501,$M371,$G$2:$G$501,"RETORNO RECEBIDO",$N$2:$N$501,"&lt;="&amp;$N371)&gt;0,"Retorno","Fluxo normal")))</f>
        <v/>
      </c>
      <c r="W371" s="16">
        <f>IF($A371="","",IF($O371&lt;&gt;"OK",$O371,IF($Q371&lt;&gt;"OK",$Q371,IF($P371&lt;&gt;"OK",$P371,IF($R371&lt;&gt;"OK",$R371,IF($S371&lt;&gt;"OK",$S371,IF($T371&lt;&gt;"OK",$T371,IF($U371="Conflito","Conflito de ordem","OK"))))))))</f>
        <v/>
      </c>
      <c r="X371" s="16">
        <f>IF($A371="","",IF($W371="OK","OK","Pendente"))</f>
        <v/>
      </c>
    </row>
    <row r="372">
      <c r="A372" s="14" t="n"/>
      <c r="B372" s="31" t="n"/>
      <c r="C372" s="14" t="n"/>
      <c r="D372" s="14" t="n"/>
      <c r="E372" s="14" t="n"/>
      <c r="F372" s="14" t="n"/>
      <c r="G372" s="14" t="n"/>
      <c r="H372" s="14" t="n"/>
      <c r="I372" s="14" t="n"/>
      <c r="J372" s="14" t="n"/>
      <c r="K372" s="14" t="n"/>
      <c r="L372" s="15" t="n"/>
      <c r="M372" s="16">
        <f>IF(COUNTA($D372:$F372)=0,"",IF(OR($D372="",$E372="",$F372=""),"",$D372&amp;"|"&amp;$E372&amp;"|"&amp;$F372))</f>
        <v/>
      </c>
      <c r="N372" s="32">
        <f>IF(OR($B372="",$C372=""),"",$B372+$C372/100000)</f>
        <v/>
      </c>
      <c r="O372" s="16">
        <f>IF(COUNTA($A372:$L372)=0,"",IF(OR($A372="",$B372="",$C372="",$D372="",$E372="",$F372="",$G372="",$H372="",$I372=""),"Campos obrigatórios ausentes","OK"))</f>
        <v/>
      </c>
      <c r="P372" s="16">
        <f>IF($A372="","",IF($M372="","Identificação incompleta",IF(COUNTIF('Itens rastreáveis'!$E$2:$E$201,$M372)=0,"Identificador não cadastrado",IF(COUNTIF('Itens rastreáveis'!$E$2:$E$201,$M372)&gt;1,"Identificador duplicado no cadastro","OK"))))</f>
        <v/>
      </c>
      <c r="Q372" s="16">
        <f>IF($A372="","",IF(COUNTIF($A$2:$A$501,$A372)=1,"OK","ID do evento duplicado"))</f>
        <v/>
      </c>
      <c r="R372" s="16">
        <f>IF($A372="","",IF(OR($M372="",$N372=""),"Não verificável",IF($G372="RECEBIMENTO",IF(COUNTIFS($M$2:$M$501,$M372,$G$2:$G$501,"RECEBIMENTO")&gt;1,"Recebimento duplicado",IF($K372="","OK","Recebimento com evento anterior")),IF(COUNTIFS($M$2:$M$501,$M372,$G$2:$G$501,"RECEBIMENTO",$N$2:$N$501,"&lt;"&amp;$N372)&gt;0,"OK","Entrada anterior não localizada"))))</f>
        <v/>
      </c>
      <c r="S372" s="16">
        <f>IF($A372="","",IF(IFERROR(VLOOKUP($G372,Listas!$A$2:$C$9,2,FALSE),"Sim")="Sim",IF($J372="","Pedido obrigatório","OK"),"OK"))</f>
        <v/>
      </c>
      <c r="T372" s="16">
        <f>IF($A372="","",IF($G372="RECEBIMENTO",IF($K372="","OK","Revisar evento anterior"),IF($K372="","Evento anterior ausente",IF(COUNTIF($A$2:$A$501,$K372)=0,"Evento anterior inexistente",IF(COUNTIF($A$2:$A$501,$K372)&gt;1,"Evento anterior ambíguo",IF($K372=$A372,"Autorreferência",IF(COUNTIFS($A$2:$A$501,$K372,$M$2:$M$501,$M372)=0,"Anterior de outro identificador",IF(INDEX($N$2:$N$501,MATCH($K372,$A$2:$A$501,0))&gt;=$N372,"Ordem cronológica inválida",IF(INDEX($A$2:$A$501,MATCH($K372,$A$2:$A$501,0))=LOOKUP(2,1/(($M$2:$M$501=$M372)*($N$2:$N$501&lt;$N372)),$A$2:$A$501),"OK","Salto na cadeia")))))))))</f>
        <v/>
      </c>
      <c r="U372" s="16">
        <f>IF($A372="","",IF(OR($M372="",$N372=""),"Não",IF(COUNTIFS($M$2:$M$501,$M372,$N$2:$N$501,"&gt;"&amp;$N372)=0,IF(COUNTIFS($M$2:$M$501,$M372,$N$2:$N$501,$N372)=1,"Sim","Conflito"),"Não")))</f>
        <v/>
      </c>
      <c r="V372" s="16">
        <f>IF($A372="","",IF(OR($M372="",$N372=""),"",IF(COUNTIFS($M$2:$M$501,$M372,$G$2:$G$501,"RETORNO RECEBIDO",$N$2:$N$501,"&lt;="&amp;$N372)&gt;0,"Retorno","Fluxo normal")))</f>
        <v/>
      </c>
      <c r="W372" s="16">
        <f>IF($A372="","",IF($O372&lt;&gt;"OK",$O372,IF($Q372&lt;&gt;"OK",$Q372,IF($P372&lt;&gt;"OK",$P372,IF($R372&lt;&gt;"OK",$R372,IF($S372&lt;&gt;"OK",$S372,IF($T372&lt;&gt;"OK",$T372,IF($U372="Conflito","Conflito de ordem","OK"))))))))</f>
        <v/>
      </c>
      <c r="X372" s="16">
        <f>IF($A372="","",IF($W372="OK","OK","Pendente"))</f>
        <v/>
      </c>
    </row>
    <row r="373">
      <c r="A373" s="14" t="n"/>
      <c r="B373" s="31" t="n"/>
      <c r="C373" s="14" t="n"/>
      <c r="D373" s="14" t="n"/>
      <c r="E373" s="14" t="n"/>
      <c r="F373" s="14" t="n"/>
      <c r="G373" s="14" t="n"/>
      <c r="H373" s="14" t="n"/>
      <c r="I373" s="14" t="n"/>
      <c r="J373" s="14" t="n"/>
      <c r="K373" s="14" t="n"/>
      <c r="L373" s="15" t="n"/>
      <c r="M373" s="16">
        <f>IF(COUNTA($D373:$F373)=0,"",IF(OR($D373="",$E373="",$F373=""),"",$D373&amp;"|"&amp;$E373&amp;"|"&amp;$F373))</f>
        <v/>
      </c>
      <c r="N373" s="32">
        <f>IF(OR($B373="",$C373=""),"",$B373+$C373/100000)</f>
        <v/>
      </c>
      <c r="O373" s="16">
        <f>IF(COUNTA($A373:$L373)=0,"",IF(OR($A373="",$B373="",$C373="",$D373="",$E373="",$F373="",$G373="",$H373="",$I373=""),"Campos obrigatórios ausentes","OK"))</f>
        <v/>
      </c>
      <c r="P373" s="16">
        <f>IF($A373="","",IF($M373="","Identificação incompleta",IF(COUNTIF('Itens rastreáveis'!$E$2:$E$201,$M373)=0,"Identificador não cadastrado",IF(COUNTIF('Itens rastreáveis'!$E$2:$E$201,$M373)&gt;1,"Identificador duplicado no cadastro","OK"))))</f>
        <v/>
      </c>
      <c r="Q373" s="16">
        <f>IF($A373="","",IF(COUNTIF($A$2:$A$501,$A373)=1,"OK","ID do evento duplicado"))</f>
        <v/>
      </c>
      <c r="R373" s="16">
        <f>IF($A373="","",IF(OR($M373="",$N373=""),"Não verificável",IF($G373="RECEBIMENTO",IF(COUNTIFS($M$2:$M$501,$M373,$G$2:$G$501,"RECEBIMENTO")&gt;1,"Recebimento duplicado",IF($K373="","OK","Recebimento com evento anterior")),IF(COUNTIFS($M$2:$M$501,$M373,$G$2:$G$501,"RECEBIMENTO",$N$2:$N$501,"&lt;"&amp;$N373)&gt;0,"OK","Entrada anterior não localizada"))))</f>
        <v/>
      </c>
      <c r="S373" s="16">
        <f>IF($A373="","",IF(IFERROR(VLOOKUP($G373,Listas!$A$2:$C$9,2,FALSE),"Sim")="Sim",IF($J373="","Pedido obrigatório","OK"),"OK"))</f>
        <v/>
      </c>
      <c r="T373" s="16">
        <f>IF($A373="","",IF($G373="RECEBIMENTO",IF($K373="","OK","Revisar evento anterior"),IF($K373="","Evento anterior ausente",IF(COUNTIF($A$2:$A$501,$K373)=0,"Evento anterior inexistente",IF(COUNTIF($A$2:$A$501,$K373)&gt;1,"Evento anterior ambíguo",IF($K373=$A373,"Autorreferência",IF(COUNTIFS($A$2:$A$501,$K373,$M$2:$M$501,$M373)=0,"Anterior de outro identificador",IF(INDEX($N$2:$N$501,MATCH($K373,$A$2:$A$501,0))&gt;=$N373,"Ordem cronológica inválida",IF(INDEX($A$2:$A$501,MATCH($K373,$A$2:$A$501,0))=LOOKUP(2,1/(($M$2:$M$501=$M373)*($N$2:$N$501&lt;$N373)),$A$2:$A$501),"OK","Salto na cadeia")))))))))</f>
        <v/>
      </c>
      <c r="U373" s="16">
        <f>IF($A373="","",IF(OR($M373="",$N373=""),"Não",IF(COUNTIFS($M$2:$M$501,$M373,$N$2:$N$501,"&gt;"&amp;$N373)=0,IF(COUNTIFS($M$2:$M$501,$M373,$N$2:$N$501,$N373)=1,"Sim","Conflito"),"Não")))</f>
        <v/>
      </c>
      <c r="V373" s="16">
        <f>IF($A373="","",IF(OR($M373="",$N373=""),"",IF(COUNTIFS($M$2:$M$501,$M373,$G$2:$G$501,"RETORNO RECEBIDO",$N$2:$N$501,"&lt;="&amp;$N373)&gt;0,"Retorno","Fluxo normal")))</f>
        <v/>
      </c>
      <c r="W373" s="16">
        <f>IF($A373="","",IF($O373&lt;&gt;"OK",$O373,IF($Q373&lt;&gt;"OK",$Q373,IF($P373&lt;&gt;"OK",$P373,IF($R373&lt;&gt;"OK",$R373,IF($S373&lt;&gt;"OK",$S373,IF($T373&lt;&gt;"OK",$T373,IF($U373="Conflito","Conflito de ordem","OK"))))))))</f>
        <v/>
      </c>
      <c r="X373" s="16">
        <f>IF($A373="","",IF($W373="OK","OK","Pendente"))</f>
        <v/>
      </c>
    </row>
    <row r="374">
      <c r="A374" s="14" t="n"/>
      <c r="B374" s="31" t="n"/>
      <c r="C374" s="14" t="n"/>
      <c r="D374" s="14" t="n"/>
      <c r="E374" s="14" t="n"/>
      <c r="F374" s="14" t="n"/>
      <c r="G374" s="14" t="n"/>
      <c r="H374" s="14" t="n"/>
      <c r="I374" s="14" t="n"/>
      <c r="J374" s="14" t="n"/>
      <c r="K374" s="14" t="n"/>
      <c r="L374" s="15" t="n"/>
      <c r="M374" s="16">
        <f>IF(COUNTA($D374:$F374)=0,"",IF(OR($D374="",$E374="",$F374=""),"",$D374&amp;"|"&amp;$E374&amp;"|"&amp;$F374))</f>
        <v/>
      </c>
      <c r="N374" s="32">
        <f>IF(OR($B374="",$C374=""),"",$B374+$C374/100000)</f>
        <v/>
      </c>
      <c r="O374" s="16">
        <f>IF(COUNTA($A374:$L374)=0,"",IF(OR($A374="",$B374="",$C374="",$D374="",$E374="",$F374="",$G374="",$H374="",$I374=""),"Campos obrigatórios ausentes","OK"))</f>
        <v/>
      </c>
      <c r="P374" s="16">
        <f>IF($A374="","",IF($M374="","Identificação incompleta",IF(COUNTIF('Itens rastreáveis'!$E$2:$E$201,$M374)=0,"Identificador não cadastrado",IF(COUNTIF('Itens rastreáveis'!$E$2:$E$201,$M374)&gt;1,"Identificador duplicado no cadastro","OK"))))</f>
        <v/>
      </c>
      <c r="Q374" s="16">
        <f>IF($A374="","",IF(COUNTIF($A$2:$A$501,$A374)=1,"OK","ID do evento duplicado"))</f>
        <v/>
      </c>
      <c r="R374" s="16">
        <f>IF($A374="","",IF(OR($M374="",$N374=""),"Não verificável",IF($G374="RECEBIMENTO",IF(COUNTIFS($M$2:$M$501,$M374,$G$2:$G$501,"RECEBIMENTO")&gt;1,"Recebimento duplicado",IF($K374="","OK","Recebimento com evento anterior")),IF(COUNTIFS($M$2:$M$501,$M374,$G$2:$G$501,"RECEBIMENTO",$N$2:$N$501,"&lt;"&amp;$N374)&gt;0,"OK","Entrada anterior não localizada"))))</f>
        <v/>
      </c>
      <c r="S374" s="16">
        <f>IF($A374="","",IF(IFERROR(VLOOKUP($G374,Listas!$A$2:$C$9,2,FALSE),"Sim")="Sim",IF($J374="","Pedido obrigatório","OK"),"OK"))</f>
        <v/>
      </c>
      <c r="T374" s="16">
        <f>IF($A374="","",IF($G374="RECEBIMENTO",IF($K374="","OK","Revisar evento anterior"),IF($K374="","Evento anterior ausente",IF(COUNTIF($A$2:$A$501,$K374)=0,"Evento anterior inexistente",IF(COUNTIF($A$2:$A$501,$K374)&gt;1,"Evento anterior ambíguo",IF($K374=$A374,"Autorreferência",IF(COUNTIFS($A$2:$A$501,$K374,$M$2:$M$501,$M374)=0,"Anterior de outro identificador",IF(INDEX($N$2:$N$501,MATCH($K374,$A$2:$A$501,0))&gt;=$N374,"Ordem cronológica inválida",IF(INDEX($A$2:$A$501,MATCH($K374,$A$2:$A$501,0))=LOOKUP(2,1/(($M$2:$M$501=$M374)*($N$2:$N$501&lt;$N374)),$A$2:$A$501),"OK","Salto na cadeia")))))))))</f>
        <v/>
      </c>
      <c r="U374" s="16">
        <f>IF($A374="","",IF(OR($M374="",$N374=""),"Não",IF(COUNTIFS($M$2:$M$501,$M374,$N$2:$N$501,"&gt;"&amp;$N374)=0,IF(COUNTIFS($M$2:$M$501,$M374,$N$2:$N$501,$N374)=1,"Sim","Conflito"),"Não")))</f>
        <v/>
      </c>
      <c r="V374" s="16">
        <f>IF($A374="","",IF(OR($M374="",$N374=""),"",IF(COUNTIFS($M$2:$M$501,$M374,$G$2:$G$501,"RETORNO RECEBIDO",$N$2:$N$501,"&lt;="&amp;$N374)&gt;0,"Retorno","Fluxo normal")))</f>
        <v/>
      </c>
      <c r="W374" s="16">
        <f>IF($A374="","",IF($O374&lt;&gt;"OK",$O374,IF($Q374&lt;&gt;"OK",$Q374,IF($P374&lt;&gt;"OK",$P374,IF($R374&lt;&gt;"OK",$R374,IF($S374&lt;&gt;"OK",$S374,IF($T374&lt;&gt;"OK",$T374,IF($U374="Conflito","Conflito de ordem","OK"))))))))</f>
        <v/>
      </c>
      <c r="X374" s="16">
        <f>IF($A374="","",IF($W374="OK","OK","Pendente"))</f>
        <v/>
      </c>
    </row>
    <row r="375">
      <c r="A375" s="14" t="n"/>
      <c r="B375" s="31" t="n"/>
      <c r="C375" s="14" t="n"/>
      <c r="D375" s="14" t="n"/>
      <c r="E375" s="14" t="n"/>
      <c r="F375" s="14" t="n"/>
      <c r="G375" s="14" t="n"/>
      <c r="H375" s="14" t="n"/>
      <c r="I375" s="14" t="n"/>
      <c r="J375" s="14" t="n"/>
      <c r="K375" s="14" t="n"/>
      <c r="L375" s="15" t="n"/>
      <c r="M375" s="16">
        <f>IF(COUNTA($D375:$F375)=0,"",IF(OR($D375="",$E375="",$F375=""),"",$D375&amp;"|"&amp;$E375&amp;"|"&amp;$F375))</f>
        <v/>
      </c>
      <c r="N375" s="32">
        <f>IF(OR($B375="",$C375=""),"",$B375+$C375/100000)</f>
        <v/>
      </c>
      <c r="O375" s="16">
        <f>IF(COUNTA($A375:$L375)=0,"",IF(OR($A375="",$B375="",$C375="",$D375="",$E375="",$F375="",$G375="",$H375="",$I375=""),"Campos obrigatórios ausentes","OK"))</f>
        <v/>
      </c>
      <c r="P375" s="16">
        <f>IF($A375="","",IF($M375="","Identificação incompleta",IF(COUNTIF('Itens rastreáveis'!$E$2:$E$201,$M375)=0,"Identificador não cadastrado",IF(COUNTIF('Itens rastreáveis'!$E$2:$E$201,$M375)&gt;1,"Identificador duplicado no cadastro","OK"))))</f>
        <v/>
      </c>
      <c r="Q375" s="16">
        <f>IF($A375="","",IF(COUNTIF($A$2:$A$501,$A375)=1,"OK","ID do evento duplicado"))</f>
        <v/>
      </c>
      <c r="R375" s="16">
        <f>IF($A375="","",IF(OR($M375="",$N375=""),"Não verificável",IF($G375="RECEBIMENTO",IF(COUNTIFS($M$2:$M$501,$M375,$G$2:$G$501,"RECEBIMENTO")&gt;1,"Recebimento duplicado",IF($K375="","OK","Recebimento com evento anterior")),IF(COUNTIFS($M$2:$M$501,$M375,$G$2:$G$501,"RECEBIMENTO",$N$2:$N$501,"&lt;"&amp;$N375)&gt;0,"OK","Entrada anterior não localizada"))))</f>
        <v/>
      </c>
      <c r="S375" s="16">
        <f>IF($A375="","",IF(IFERROR(VLOOKUP($G375,Listas!$A$2:$C$9,2,FALSE),"Sim")="Sim",IF($J375="","Pedido obrigatório","OK"),"OK"))</f>
        <v/>
      </c>
      <c r="T375" s="16">
        <f>IF($A375="","",IF($G375="RECEBIMENTO",IF($K375="","OK","Revisar evento anterior"),IF($K375="","Evento anterior ausente",IF(COUNTIF($A$2:$A$501,$K375)=0,"Evento anterior inexistente",IF(COUNTIF($A$2:$A$501,$K375)&gt;1,"Evento anterior ambíguo",IF($K375=$A375,"Autorreferência",IF(COUNTIFS($A$2:$A$501,$K375,$M$2:$M$501,$M375)=0,"Anterior de outro identificador",IF(INDEX($N$2:$N$501,MATCH($K375,$A$2:$A$501,0))&gt;=$N375,"Ordem cronológica inválida",IF(INDEX($A$2:$A$501,MATCH($K375,$A$2:$A$501,0))=LOOKUP(2,1/(($M$2:$M$501=$M375)*($N$2:$N$501&lt;$N375)),$A$2:$A$501),"OK","Salto na cadeia")))))))))</f>
        <v/>
      </c>
      <c r="U375" s="16">
        <f>IF($A375="","",IF(OR($M375="",$N375=""),"Não",IF(COUNTIFS($M$2:$M$501,$M375,$N$2:$N$501,"&gt;"&amp;$N375)=0,IF(COUNTIFS($M$2:$M$501,$M375,$N$2:$N$501,$N375)=1,"Sim","Conflito"),"Não")))</f>
        <v/>
      </c>
      <c r="V375" s="16">
        <f>IF($A375="","",IF(OR($M375="",$N375=""),"",IF(COUNTIFS($M$2:$M$501,$M375,$G$2:$G$501,"RETORNO RECEBIDO",$N$2:$N$501,"&lt;="&amp;$N375)&gt;0,"Retorno","Fluxo normal")))</f>
        <v/>
      </c>
      <c r="W375" s="16">
        <f>IF($A375="","",IF($O375&lt;&gt;"OK",$O375,IF($Q375&lt;&gt;"OK",$Q375,IF($P375&lt;&gt;"OK",$P375,IF($R375&lt;&gt;"OK",$R375,IF($S375&lt;&gt;"OK",$S375,IF($T375&lt;&gt;"OK",$T375,IF($U375="Conflito","Conflito de ordem","OK"))))))))</f>
        <v/>
      </c>
      <c r="X375" s="16">
        <f>IF($A375="","",IF($W375="OK","OK","Pendente"))</f>
        <v/>
      </c>
    </row>
    <row r="376">
      <c r="A376" s="14" t="n"/>
      <c r="B376" s="31" t="n"/>
      <c r="C376" s="14" t="n"/>
      <c r="D376" s="14" t="n"/>
      <c r="E376" s="14" t="n"/>
      <c r="F376" s="14" t="n"/>
      <c r="G376" s="14" t="n"/>
      <c r="H376" s="14" t="n"/>
      <c r="I376" s="14" t="n"/>
      <c r="J376" s="14" t="n"/>
      <c r="K376" s="14" t="n"/>
      <c r="L376" s="15" t="n"/>
      <c r="M376" s="16">
        <f>IF(COUNTA($D376:$F376)=0,"",IF(OR($D376="",$E376="",$F376=""),"",$D376&amp;"|"&amp;$E376&amp;"|"&amp;$F376))</f>
        <v/>
      </c>
      <c r="N376" s="32">
        <f>IF(OR($B376="",$C376=""),"",$B376+$C376/100000)</f>
        <v/>
      </c>
      <c r="O376" s="16">
        <f>IF(COUNTA($A376:$L376)=0,"",IF(OR($A376="",$B376="",$C376="",$D376="",$E376="",$F376="",$G376="",$H376="",$I376=""),"Campos obrigatórios ausentes","OK"))</f>
        <v/>
      </c>
      <c r="P376" s="16">
        <f>IF($A376="","",IF($M376="","Identificação incompleta",IF(COUNTIF('Itens rastreáveis'!$E$2:$E$201,$M376)=0,"Identificador não cadastrado",IF(COUNTIF('Itens rastreáveis'!$E$2:$E$201,$M376)&gt;1,"Identificador duplicado no cadastro","OK"))))</f>
        <v/>
      </c>
      <c r="Q376" s="16">
        <f>IF($A376="","",IF(COUNTIF($A$2:$A$501,$A376)=1,"OK","ID do evento duplicado"))</f>
        <v/>
      </c>
      <c r="R376" s="16">
        <f>IF($A376="","",IF(OR($M376="",$N376=""),"Não verificável",IF($G376="RECEBIMENTO",IF(COUNTIFS($M$2:$M$501,$M376,$G$2:$G$501,"RECEBIMENTO")&gt;1,"Recebimento duplicado",IF($K376="","OK","Recebimento com evento anterior")),IF(COUNTIFS($M$2:$M$501,$M376,$G$2:$G$501,"RECEBIMENTO",$N$2:$N$501,"&lt;"&amp;$N376)&gt;0,"OK","Entrada anterior não localizada"))))</f>
        <v/>
      </c>
      <c r="S376" s="16">
        <f>IF($A376="","",IF(IFERROR(VLOOKUP($G376,Listas!$A$2:$C$9,2,FALSE),"Sim")="Sim",IF($J376="","Pedido obrigatório","OK"),"OK"))</f>
        <v/>
      </c>
      <c r="T376" s="16">
        <f>IF($A376="","",IF($G376="RECEBIMENTO",IF($K376="","OK","Revisar evento anterior"),IF($K376="","Evento anterior ausente",IF(COUNTIF($A$2:$A$501,$K376)=0,"Evento anterior inexistente",IF(COUNTIF($A$2:$A$501,$K376)&gt;1,"Evento anterior ambíguo",IF($K376=$A376,"Autorreferência",IF(COUNTIFS($A$2:$A$501,$K376,$M$2:$M$501,$M376)=0,"Anterior de outro identificador",IF(INDEX($N$2:$N$501,MATCH($K376,$A$2:$A$501,0))&gt;=$N376,"Ordem cronológica inválida",IF(INDEX($A$2:$A$501,MATCH($K376,$A$2:$A$501,0))=LOOKUP(2,1/(($M$2:$M$501=$M376)*($N$2:$N$501&lt;$N376)),$A$2:$A$501),"OK","Salto na cadeia")))))))))</f>
        <v/>
      </c>
      <c r="U376" s="16">
        <f>IF($A376="","",IF(OR($M376="",$N376=""),"Não",IF(COUNTIFS($M$2:$M$501,$M376,$N$2:$N$501,"&gt;"&amp;$N376)=0,IF(COUNTIFS($M$2:$M$501,$M376,$N$2:$N$501,$N376)=1,"Sim","Conflito"),"Não")))</f>
        <v/>
      </c>
      <c r="V376" s="16">
        <f>IF($A376="","",IF(OR($M376="",$N376=""),"",IF(COUNTIFS($M$2:$M$501,$M376,$G$2:$G$501,"RETORNO RECEBIDO",$N$2:$N$501,"&lt;="&amp;$N376)&gt;0,"Retorno","Fluxo normal")))</f>
        <v/>
      </c>
      <c r="W376" s="16">
        <f>IF($A376="","",IF($O376&lt;&gt;"OK",$O376,IF($Q376&lt;&gt;"OK",$Q376,IF($P376&lt;&gt;"OK",$P376,IF($R376&lt;&gt;"OK",$R376,IF($S376&lt;&gt;"OK",$S376,IF($T376&lt;&gt;"OK",$T376,IF($U376="Conflito","Conflito de ordem","OK"))))))))</f>
        <v/>
      </c>
      <c r="X376" s="16">
        <f>IF($A376="","",IF($W376="OK","OK","Pendente"))</f>
        <v/>
      </c>
    </row>
    <row r="377">
      <c r="A377" s="14" t="n"/>
      <c r="B377" s="31" t="n"/>
      <c r="C377" s="14" t="n"/>
      <c r="D377" s="14" t="n"/>
      <c r="E377" s="14" t="n"/>
      <c r="F377" s="14" t="n"/>
      <c r="G377" s="14" t="n"/>
      <c r="H377" s="14" t="n"/>
      <c r="I377" s="14" t="n"/>
      <c r="J377" s="14" t="n"/>
      <c r="K377" s="14" t="n"/>
      <c r="L377" s="15" t="n"/>
      <c r="M377" s="16">
        <f>IF(COUNTA($D377:$F377)=0,"",IF(OR($D377="",$E377="",$F377=""),"",$D377&amp;"|"&amp;$E377&amp;"|"&amp;$F377))</f>
        <v/>
      </c>
      <c r="N377" s="32">
        <f>IF(OR($B377="",$C377=""),"",$B377+$C377/100000)</f>
        <v/>
      </c>
      <c r="O377" s="16">
        <f>IF(COUNTA($A377:$L377)=0,"",IF(OR($A377="",$B377="",$C377="",$D377="",$E377="",$F377="",$G377="",$H377="",$I377=""),"Campos obrigatórios ausentes","OK"))</f>
        <v/>
      </c>
      <c r="P377" s="16">
        <f>IF($A377="","",IF($M377="","Identificação incompleta",IF(COUNTIF('Itens rastreáveis'!$E$2:$E$201,$M377)=0,"Identificador não cadastrado",IF(COUNTIF('Itens rastreáveis'!$E$2:$E$201,$M377)&gt;1,"Identificador duplicado no cadastro","OK"))))</f>
        <v/>
      </c>
      <c r="Q377" s="16">
        <f>IF($A377="","",IF(COUNTIF($A$2:$A$501,$A377)=1,"OK","ID do evento duplicado"))</f>
        <v/>
      </c>
      <c r="R377" s="16">
        <f>IF($A377="","",IF(OR($M377="",$N377=""),"Não verificável",IF($G377="RECEBIMENTO",IF(COUNTIFS($M$2:$M$501,$M377,$G$2:$G$501,"RECEBIMENTO")&gt;1,"Recebimento duplicado",IF($K377="","OK","Recebimento com evento anterior")),IF(COUNTIFS($M$2:$M$501,$M377,$G$2:$G$501,"RECEBIMENTO",$N$2:$N$501,"&lt;"&amp;$N377)&gt;0,"OK","Entrada anterior não localizada"))))</f>
        <v/>
      </c>
      <c r="S377" s="16">
        <f>IF($A377="","",IF(IFERROR(VLOOKUP($G377,Listas!$A$2:$C$9,2,FALSE),"Sim")="Sim",IF($J377="","Pedido obrigatório","OK"),"OK"))</f>
        <v/>
      </c>
      <c r="T377" s="16">
        <f>IF($A377="","",IF($G377="RECEBIMENTO",IF($K377="","OK","Revisar evento anterior"),IF($K377="","Evento anterior ausente",IF(COUNTIF($A$2:$A$501,$K377)=0,"Evento anterior inexistente",IF(COUNTIF($A$2:$A$501,$K377)&gt;1,"Evento anterior ambíguo",IF($K377=$A377,"Autorreferência",IF(COUNTIFS($A$2:$A$501,$K377,$M$2:$M$501,$M377)=0,"Anterior de outro identificador",IF(INDEX($N$2:$N$501,MATCH($K377,$A$2:$A$501,0))&gt;=$N377,"Ordem cronológica inválida",IF(INDEX($A$2:$A$501,MATCH($K377,$A$2:$A$501,0))=LOOKUP(2,1/(($M$2:$M$501=$M377)*($N$2:$N$501&lt;$N377)),$A$2:$A$501),"OK","Salto na cadeia")))))))))</f>
        <v/>
      </c>
      <c r="U377" s="16">
        <f>IF($A377="","",IF(OR($M377="",$N377=""),"Não",IF(COUNTIFS($M$2:$M$501,$M377,$N$2:$N$501,"&gt;"&amp;$N377)=0,IF(COUNTIFS($M$2:$M$501,$M377,$N$2:$N$501,$N377)=1,"Sim","Conflito"),"Não")))</f>
        <v/>
      </c>
      <c r="V377" s="16">
        <f>IF($A377="","",IF(OR($M377="",$N377=""),"",IF(COUNTIFS($M$2:$M$501,$M377,$G$2:$G$501,"RETORNO RECEBIDO",$N$2:$N$501,"&lt;="&amp;$N377)&gt;0,"Retorno","Fluxo normal")))</f>
        <v/>
      </c>
      <c r="W377" s="16">
        <f>IF($A377="","",IF($O377&lt;&gt;"OK",$O377,IF($Q377&lt;&gt;"OK",$Q377,IF($P377&lt;&gt;"OK",$P377,IF($R377&lt;&gt;"OK",$R377,IF($S377&lt;&gt;"OK",$S377,IF($T377&lt;&gt;"OK",$T377,IF($U377="Conflito","Conflito de ordem","OK"))))))))</f>
        <v/>
      </c>
      <c r="X377" s="16">
        <f>IF($A377="","",IF($W377="OK","OK","Pendente"))</f>
        <v/>
      </c>
    </row>
    <row r="378">
      <c r="A378" s="14" t="n"/>
      <c r="B378" s="31" t="n"/>
      <c r="C378" s="14" t="n"/>
      <c r="D378" s="14" t="n"/>
      <c r="E378" s="14" t="n"/>
      <c r="F378" s="14" t="n"/>
      <c r="G378" s="14" t="n"/>
      <c r="H378" s="14" t="n"/>
      <c r="I378" s="14" t="n"/>
      <c r="J378" s="14" t="n"/>
      <c r="K378" s="14" t="n"/>
      <c r="L378" s="15" t="n"/>
      <c r="M378" s="16">
        <f>IF(COUNTA($D378:$F378)=0,"",IF(OR($D378="",$E378="",$F378=""),"",$D378&amp;"|"&amp;$E378&amp;"|"&amp;$F378))</f>
        <v/>
      </c>
      <c r="N378" s="32">
        <f>IF(OR($B378="",$C378=""),"",$B378+$C378/100000)</f>
        <v/>
      </c>
      <c r="O378" s="16">
        <f>IF(COUNTA($A378:$L378)=0,"",IF(OR($A378="",$B378="",$C378="",$D378="",$E378="",$F378="",$G378="",$H378="",$I378=""),"Campos obrigatórios ausentes","OK"))</f>
        <v/>
      </c>
      <c r="P378" s="16">
        <f>IF($A378="","",IF($M378="","Identificação incompleta",IF(COUNTIF('Itens rastreáveis'!$E$2:$E$201,$M378)=0,"Identificador não cadastrado",IF(COUNTIF('Itens rastreáveis'!$E$2:$E$201,$M378)&gt;1,"Identificador duplicado no cadastro","OK"))))</f>
        <v/>
      </c>
      <c r="Q378" s="16">
        <f>IF($A378="","",IF(COUNTIF($A$2:$A$501,$A378)=1,"OK","ID do evento duplicado"))</f>
        <v/>
      </c>
      <c r="R378" s="16">
        <f>IF($A378="","",IF(OR($M378="",$N378=""),"Não verificável",IF($G378="RECEBIMENTO",IF(COUNTIFS($M$2:$M$501,$M378,$G$2:$G$501,"RECEBIMENTO")&gt;1,"Recebimento duplicado",IF($K378="","OK","Recebimento com evento anterior")),IF(COUNTIFS($M$2:$M$501,$M378,$G$2:$G$501,"RECEBIMENTO",$N$2:$N$501,"&lt;"&amp;$N378)&gt;0,"OK","Entrada anterior não localizada"))))</f>
        <v/>
      </c>
      <c r="S378" s="16">
        <f>IF($A378="","",IF(IFERROR(VLOOKUP($G378,Listas!$A$2:$C$9,2,FALSE),"Sim")="Sim",IF($J378="","Pedido obrigatório","OK"),"OK"))</f>
        <v/>
      </c>
      <c r="T378" s="16">
        <f>IF($A378="","",IF($G378="RECEBIMENTO",IF($K378="","OK","Revisar evento anterior"),IF($K378="","Evento anterior ausente",IF(COUNTIF($A$2:$A$501,$K378)=0,"Evento anterior inexistente",IF(COUNTIF($A$2:$A$501,$K378)&gt;1,"Evento anterior ambíguo",IF($K378=$A378,"Autorreferência",IF(COUNTIFS($A$2:$A$501,$K378,$M$2:$M$501,$M378)=0,"Anterior de outro identificador",IF(INDEX($N$2:$N$501,MATCH($K378,$A$2:$A$501,0))&gt;=$N378,"Ordem cronológica inválida",IF(INDEX($A$2:$A$501,MATCH($K378,$A$2:$A$501,0))=LOOKUP(2,1/(($M$2:$M$501=$M378)*($N$2:$N$501&lt;$N378)),$A$2:$A$501),"OK","Salto na cadeia")))))))))</f>
        <v/>
      </c>
      <c r="U378" s="16">
        <f>IF($A378="","",IF(OR($M378="",$N378=""),"Não",IF(COUNTIFS($M$2:$M$501,$M378,$N$2:$N$501,"&gt;"&amp;$N378)=0,IF(COUNTIFS($M$2:$M$501,$M378,$N$2:$N$501,$N378)=1,"Sim","Conflito"),"Não")))</f>
        <v/>
      </c>
      <c r="V378" s="16">
        <f>IF($A378="","",IF(OR($M378="",$N378=""),"",IF(COUNTIFS($M$2:$M$501,$M378,$G$2:$G$501,"RETORNO RECEBIDO",$N$2:$N$501,"&lt;="&amp;$N378)&gt;0,"Retorno","Fluxo normal")))</f>
        <v/>
      </c>
      <c r="W378" s="16">
        <f>IF($A378="","",IF($O378&lt;&gt;"OK",$O378,IF($Q378&lt;&gt;"OK",$Q378,IF($P378&lt;&gt;"OK",$P378,IF($R378&lt;&gt;"OK",$R378,IF($S378&lt;&gt;"OK",$S378,IF($T378&lt;&gt;"OK",$T378,IF($U378="Conflito","Conflito de ordem","OK"))))))))</f>
        <v/>
      </c>
      <c r="X378" s="16">
        <f>IF($A378="","",IF($W378="OK","OK","Pendente"))</f>
        <v/>
      </c>
    </row>
    <row r="379">
      <c r="A379" s="14" t="n"/>
      <c r="B379" s="31" t="n"/>
      <c r="C379" s="14" t="n"/>
      <c r="D379" s="14" t="n"/>
      <c r="E379" s="14" t="n"/>
      <c r="F379" s="14" t="n"/>
      <c r="G379" s="14" t="n"/>
      <c r="H379" s="14" t="n"/>
      <c r="I379" s="14" t="n"/>
      <c r="J379" s="14" t="n"/>
      <c r="K379" s="14" t="n"/>
      <c r="L379" s="15" t="n"/>
      <c r="M379" s="16">
        <f>IF(COUNTA($D379:$F379)=0,"",IF(OR($D379="",$E379="",$F379=""),"",$D379&amp;"|"&amp;$E379&amp;"|"&amp;$F379))</f>
        <v/>
      </c>
      <c r="N379" s="32">
        <f>IF(OR($B379="",$C379=""),"",$B379+$C379/100000)</f>
        <v/>
      </c>
      <c r="O379" s="16">
        <f>IF(COUNTA($A379:$L379)=0,"",IF(OR($A379="",$B379="",$C379="",$D379="",$E379="",$F379="",$G379="",$H379="",$I379=""),"Campos obrigatórios ausentes","OK"))</f>
        <v/>
      </c>
      <c r="P379" s="16">
        <f>IF($A379="","",IF($M379="","Identificação incompleta",IF(COUNTIF('Itens rastreáveis'!$E$2:$E$201,$M379)=0,"Identificador não cadastrado",IF(COUNTIF('Itens rastreáveis'!$E$2:$E$201,$M379)&gt;1,"Identificador duplicado no cadastro","OK"))))</f>
        <v/>
      </c>
      <c r="Q379" s="16">
        <f>IF($A379="","",IF(COUNTIF($A$2:$A$501,$A379)=1,"OK","ID do evento duplicado"))</f>
        <v/>
      </c>
      <c r="R379" s="16">
        <f>IF($A379="","",IF(OR($M379="",$N379=""),"Não verificável",IF($G379="RECEBIMENTO",IF(COUNTIFS($M$2:$M$501,$M379,$G$2:$G$501,"RECEBIMENTO")&gt;1,"Recebimento duplicado",IF($K379="","OK","Recebimento com evento anterior")),IF(COUNTIFS($M$2:$M$501,$M379,$G$2:$G$501,"RECEBIMENTO",$N$2:$N$501,"&lt;"&amp;$N379)&gt;0,"OK","Entrada anterior não localizada"))))</f>
        <v/>
      </c>
      <c r="S379" s="16">
        <f>IF($A379="","",IF(IFERROR(VLOOKUP($G379,Listas!$A$2:$C$9,2,FALSE),"Sim")="Sim",IF($J379="","Pedido obrigatório","OK"),"OK"))</f>
        <v/>
      </c>
      <c r="T379" s="16">
        <f>IF($A379="","",IF($G379="RECEBIMENTO",IF($K379="","OK","Revisar evento anterior"),IF($K379="","Evento anterior ausente",IF(COUNTIF($A$2:$A$501,$K379)=0,"Evento anterior inexistente",IF(COUNTIF($A$2:$A$501,$K379)&gt;1,"Evento anterior ambíguo",IF($K379=$A379,"Autorreferência",IF(COUNTIFS($A$2:$A$501,$K379,$M$2:$M$501,$M379)=0,"Anterior de outro identificador",IF(INDEX($N$2:$N$501,MATCH($K379,$A$2:$A$501,0))&gt;=$N379,"Ordem cronológica inválida",IF(INDEX($A$2:$A$501,MATCH($K379,$A$2:$A$501,0))=LOOKUP(2,1/(($M$2:$M$501=$M379)*($N$2:$N$501&lt;$N379)),$A$2:$A$501),"OK","Salto na cadeia")))))))))</f>
        <v/>
      </c>
      <c r="U379" s="16">
        <f>IF($A379="","",IF(OR($M379="",$N379=""),"Não",IF(COUNTIFS($M$2:$M$501,$M379,$N$2:$N$501,"&gt;"&amp;$N379)=0,IF(COUNTIFS($M$2:$M$501,$M379,$N$2:$N$501,$N379)=1,"Sim","Conflito"),"Não")))</f>
        <v/>
      </c>
      <c r="V379" s="16">
        <f>IF($A379="","",IF(OR($M379="",$N379=""),"",IF(COUNTIFS($M$2:$M$501,$M379,$G$2:$G$501,"RETORNO RECEBIDO",$N$2:$N$501,"&lt;="&amp;$N379)&gt;0,"Retorno","Fluxo normal")))</f>
        <v/>
      </c>
      <c r="W379" s="16">
        <f>IF($A379="","",IF($O379&lt;&gt;"OK",$O379,IF($Q379&lt;&gt;"OK",$Q379,IF($P379&lt;&gt;"OK",$P379,IF($R379&lt;&gt;"OK",$R379,IF($S379&lt;&gt;"OK",$S379,IF($T379&lt;&gt;"OK",$T379,IF($U379="Conflito","Conflito de ordem","OK"))))))))</f>
        <v/>
      </c>
      <c r="X379" s="16">
        <f>IF($A379="","",IF($W379="OK","OK","Pendente"))</f>
        <v/>
      </c>
    </row>
    <row r="380">
      <c r="A380" s="14" t="n"/>
      <c r="B380" s="31" t="n"/>
      <c r="C380" s="14" t="n"/>
      <c r="D380" s="14" t="n"/>
      <c r="E380" s="14" t="n"/>
      <c r="F380" s="14" t="n"/>
      <c r="G380" s="14" t="n"/>
      <c r="H380" s="14" t="n"/>
      <c r="I380" s="14" t="n"/>
      <c r="J380" s="14" t="n"/>
      <c r="K380" s="14" t="n"/>
      <c r="L380" s="15" t="n"/>
      <c r="M380" s="16">
        <f>IF(COUNTA($D380:$F380)=0,"",IF(OR($D380="",$E380="",$F380=""),"",$D380&amp;"|"&amp;$E380&amp;"|"&amp;$F380))</f>
        <v/>
      </c>
      <c r="N380" s="32">
        <f>IF(OR($B380="",$C380=""),"",$B380+$C380/100000)</f>
        <v/>
      </c>
      <c r="O380" s="16">
        <f>IF(COUNTA($A380:$L380)=0,"",IF(OR($A380="",$B380="",$C380="",$D380="",$E380="",$F380="",$G380="",$H380="",$I380=""),"Campos obrigatórios ausentes","OK"))</f>
        <v/>
      </c>
      <c r="P380" s="16">
        <f>IF($A380="","",IF($M380="","Identificação incompleta",IF(COUNTIF('Itens rastreáveis'!$E$2:$E$201,$M380)=0,"Identificador não cadastrado",IF(COUNTIF('Itens rastreáveis'!$E$2:$E$201,$M380)&gt;1,"Identificador duplicado no cadastro","OK"))))</f>
        <v/>
      </c>
      <c r="Q380" s="16">
        <f>IF($A380="","",IF(COUNTIF($A$2:$A$501,$A380)=1,"OK","ID do evento duplicado"))</f>
        <v/>
      </c>
      <c r="R380" s="16">
        <f>IF($A380="","",IF(OR($M380="",$N380=""),"Não verificável",IF($G380="RECEBIMENTO",IF(COUNTIFS($M$2:$M$501,$M380,$G$2:$G$501,"RECEBIMENTO")&gt;1,"Recebimento duplicado",IF($K380="","OK","Recebimento com evento anterior")),IF(COUNTIFS($M$2:$M$501,$M380,$G$2:$G$501,"RECEBIMENTO",$N$2:$N$501,"&lt;"&amp;$N380)&gt;0,"OK","Entrada anterior não localizada"))))</f>
        <v/>
      </c>
      <c r="S380" s="16">
        <f>IF($A380="","",IF(IFERROR(VLOOKUP($G380,Listas!$A$2:$C$9,2,FALSE),"Sim")="Sim",IF($J380="","Pedido obrigatório","OK"),"OK"))</f>
        <v/>
      </c>
      <c r="T380" s="16">
        <f>IF($A380="","",IF($G380="RECEBIMENTO",IF($K380="","OK","Revisar evento anterior"),IF($K380="","Evento anterior ausente",IF(COUNTIF($A$2:$A$501,$K380)=0,"Evento anterior inexistente",IF(COUNTIF($A$2:$A$501,$K380)&gt;1,"Evento anterior ambíguo",IF($K380=$A380,"Autorreferência",IF(COUNTIFS($A$2:$A$501,$K380,$M$2:$M$501,$M380)=0,"Anterior de outro identificador",IF(INDEX($N$2:$N$501,MATCH($K380,$A$2:$A$501,0))&gt;=$N380,"Ordem cronológica inválida",IF(INDEX($A$2:$A$501,MATCH($K380,$A$2:$A$501,0))=LOOKUP(2,1/(($M$2:$M$501=$M380)*($N$2:$N$501&lt;$N380)),$A$2:$A$501),"OK","Salto na cadeia")))))))))</f>
        <v/>
      </c>
      <c r="U380" s="16">
        <f>IF($A380="","",IF(OR($M380="",$N380=""),"Não",IF(COUNTIFS($M$2:$M$501,$M380,$N$2:$N$501,"&gt;"&amp;$N380)=0,IF(COUNTIFS($M$2:$M$501,$M380,$N$2:$N$501,$N380)=1,"Sim","Conflito"),"Não")))</f>
        <v/>
      </c>
      <c r="V380" s="16">
        <f>IF($A380="","",IF(OR($M380="",$N380=""),"",IF(COUNTIFS($M$2:$M$501,$M380,$G$2:$G$501,"RETORNO RECEBIDO",$N$2:$N$501,"&lt;="&amp;$N380)&gt;0,"Retorno","Fluxo normal")))</f>
        <v/>
      </c>
      <c r="W380" s="16">
        <f>IF($A380="","",IF($O380&lt;&gt;"OK",$O380,IF($Q380&lt;&gt;"OK",$Q380,IF($P380&lt;&gt;"OK",$P380,IF($R380&lt;&gt;"OK",$R380,IF($S380&lt;&gt;"OK",$S380,IF($T380&lt;&gt;"OK",$T380,IF($U380="Conflito","Conflito de ordem","OK"))))))))</f>
        <v/>
      </c>
      <c r="X380" s="16">
        <f>IF($A380="","",IF($W380="OK","OK","Pendente"))</f>
        <v/>
      </c>
    </row>
    <row r="381">
      <c r="A381" s="14" t="n"/>
      <c r="B381" s="31" t="n"/>
      <c r="C381" s="14" t="n"/>
      <c r="D381" s="14" t="n"/>
      <c r="E381" s="14" t="n"/>
      <c r="F381" s="14" t="n"/>
      <c r="G381" s="14" t="n"/>
      <c r="H381" s="14" t="n"/>
      <c r="I381" s="14" t="n"/>
      <c r="J381" s="14" t="n"/>
      <c r="K381" s="14" t="n"/>
      <c r="L381" s="15" t="n"/>
      <c r="M381" s="16">
        <f>IF(COUNTA($D381:$F381)=0,"",IF(OR($D381="",$E381="",$F381=""),"",$D381&amp;"|"&amp;$E381&amp;"|"&amp;$F381))</f>
        <v/>
      </c>
      <c r="N381" s="32">
        <f>IF(OR($B381="",$C381=""),"",$B381+$C381/100000)</f>
        <v/>
      </c>
      <c r="O381" s="16">
        <f>IF(COUNTA($A381:$L381)=0,"",IF(OR($A381="",$B381="",$C381="",$D381="",$E381="",$F381="",$G381="",$H381="",$I381=""),"Campos obrigatórios ausentes","OK"))</f>
        <v/>
      </c>
      <c r="P381" s="16">
        <f>IF($A381="","",IF($M381="","Identificação incompleta",IF(COUNTIF('Itens rastreáveis'!$E$2:$E$201,$M381)=0,"Identificador não cadastrado",IF(COUNTIF('Itens rastreáveis'!$E$2:$E$201,$M381)&gt;1,"Identificador duplicado no cadastro","OK"))))</f>
        <v/>
      </c>
      <c r="Q381" s="16">
        <f>IF($A381="","",IF(COUNTIF($A$2:$A$501,$A381)=1,"OK","ID do evento duplicado"))</f>
        <v/>
      </c>
      <c r="R381" s="16">
        <f>IF($A381="","",IF(OR($M381="",$N381=""),"Não verificável",IF($G381="RECEBIMENTO",IF(COUNTIFS($M$2:$M$501,$M381,$G$2:$G$501,"RECEBIMENTO")&gt;1,"Recebimento duplicado",IF($K381="","OK","Recebimento com evento anterior")),IF(COUNTIFS($M$2:$M$501,$M381,$G$2:$G$501,"RECEBIMENTO",$N$2:$N$501,"&lt;"&amp;$N381)&gt;0,"OK","Entrada anterior não localizada"))))</f>
        <v/>
      </c>
      <c r="S381" s="16">
        <f>IF($A381="","",IF(IFERROR(VLOOKUP($G381,Listas!$A$2:$C$9,2,FALSE),"Sim")="Sim",IF($J381="","Pedido obrigatório","OK"),"OK"))</f>
        <v/>
      </c>
      <c r="T381" s="16">
        <f>IF($A381="","",IF($G381="RECEBIMENTO",IF($K381="","OK","Revisar evento anterior"),IF($K381="","Evento anterior ausente",IF(COUNTIF($A$2:$A$501,$K381)=0,"Evento anterior inexistente",IF(COUNTIF($A$2:$A$501,$K381)&gt;1,"Evento anterior ambíguo",IF($K381=$A381,"Autorreferência",IF(COUNTIFS($A$2:$A$501,$K381,$M$2:$M$501,$M381)=0,"Anterior de outro identificador",IF(INDEX($N$2:$N$501,MATCH($K381,$A$2:$A$501,0))&gt;=$N381,"Ordem cronológica inválida",IF(INDEX($A$2:$A$501,MATCH($K381,$A$2:$A$501,0))=LOOKUP(2,1/(($M$2:$M$501=$M381)*($N$2:$N$501&lt;$N381)),$A$2:$A$501),"OK","Salto na cadeia")))))))))</f>
        <v/>
      </c>
      <c r="U381" s="16">
        <f>IF($A381="","",IF(OR($M381="",$N381=""),"Não",IF(COUNTIFS($M$2:$M$501,$M381,$N$2:$N$501,"&gt;"&amp;$N381)=0,IF(COUNTIFS($M$2:$M$501,$M381,$N$2:$N$501,$N381)=1,"Sim","Conflito"),"Não")))</f>
        <v/>
      </c>
      <c r="V381" s="16">
        <f>IF($A381="","",IF(OR($M381="",$N381=""),"",IF(COUNTIFS($M$2:$M$501,$M381,$G$2:$G$501,"RETORNO RECEBIDO",$N$2:$N$501,"&lt;="&amp;$N381)&gt;0,"Retorno","Fluxo normal")))</f>
        <v/>
      </c>
      <c r="W381" s="16">
        <f>IF($A381="","",IF($O381&lt;&gt;"OK",$O381,IF($Q381&lt;&gt;"OK",$Q381,IF($P381&lt;&gt;"OK",$P381,IF($R381&lt;&gt;"OK",$R381,IF($S381&lt;&gt;"OK",$S381,IF($T381&lt;&gt;"OK",$T381,IF($U381="Conflito","Conflito de ordem","OK"))))))))</f>
        <v/>
      </c>
      <c r="X381" s="16">
        <f>IF($A381="","",IF($W381="OK","OK","Pendente"))</f>
        <v/>
      </c>
    </row>
    <row r="382">
      <c r="A382" s="14" t="n"/>
      <c r="B382" s="31" t="n"/>
      <c r="C382" s="14" t="n"/>
      <c r="D382" s="14" t="n"/>
      <c r="E382" s="14" t="n"/>
      <c r="F382" s="14" t="n"/>
      <c r="G382" s="14" t="n"/>
      <c r="H382" s="14" t="n"/>
      <c r="I382" s="14" t="n"/>
      <c r="J382" s="14" t="n"/>
      <c r="K382" s="14" t="n"/>
      <c r="L382" s="15" t="n"/>
      <c r="M382" s="16">
        <f>IF(COUNTA($D382:$F382)=0,"",IF(OR($D382="",$E382="",$F382=""),"",$D382&amp;"|"&amp;$E382&amp;"|"&amp;$F382))</f>
        <v/>
      </c>
      <c r="N382" s="32">
        <f>IF(OR($B382="",$C382=""),"",$B382+$C382/100000)</f>
        <v/>
      </c>
      <c r="O382" s="16">
        <f>IF(COUNTA($A382:$L382)=0,"",IF(OR($A382="",$B382="",$C382="",$D382="",$E382="",$F382="",$G382="",$H382="",$I382=""),"Campos obrigatórios ausentes","OK"))</f>
        <v/>
      </c>
      <c r="P382" s="16">
        <f>IF($A382="","",IF($M382="","Identificação incompleta",IF(COUNTIF('Itens rastreáveis'!$E$2:$E$201,$M382)=0,"Identificador não cadastrado",IF(COUNTIF('Itens rastreáveis'!$E$2:$E$201,$M382)&gt;1,"Identificador duplicado no cadastro","OK"))))</f>
        <v/>
      </c>
      <c r="Q382" s="16">
        <f>IF($A382="","",IF(COUNTIF($A$2:$A$501,$A382)=1,"OK","ID do evento duplicado"))</f>
        <v/>
      </c>
      <c r="R382" s="16">
        <f>IF($A382="","",IF(OR($M382="",$N382=""),"Não verificável",IF($G382="RECEBIMENTO",IF(COUNTIFS($M$2:$M$501,$M382,$G$2:$G$501,"RECEBIMENTO")&gt;1,"Recebimento duplicado",IF($K382="","OK","Recebimento com evento anterior")),IF(COUNTIFS($M$2:$M$501,$M382,$G$2:$G$501,"RECEBIMENTO",$N$2:$N$501,"&lt;"&amp;$N382)&gt;0,"OK","Entrada anterior não localizada"))))</f>
        <v/>
      </c>
      <c r="S382" s="16">
        <f>IF($A382="","",IF(IFERROR(VLOOKUP($G382,Listas!$A$2:$C$9,2,FALSE),"Sim")="Sim",IF($J382="","Pedido obrigatório","OK"),"OK"))</f>
        <v/>
      </c>
      <c r="T382" s="16">
        <f>IF($A382="","",IF($G382="RECEBIMENTO",IF($K382="","OK","Revisar evento anterior"),IF($K382="","Evento anterior ausente",IF(COUNTIF($A$2:$A$501,$K382)=0,"Evento anterior inexistente",IF(COUNTIF($A$2:$A$501,$K382)&gt;1,"Evento anterior ambíguo",IF($K382=$A382,"Autorreferência",IF(COUNTIFS($A$2:$A$501,$K382,$M$2:$M$501,$M382)=0,"Anterior de outro identificador",IF(INDEX($N$2:$N$501,MATCH($K382,$A$2:$A$501,0))&gt;=$N382,"Ordem cronológica inválida",IF(INDEX($A$2:$A$501,MATCH($K382,$A$2:$A$501,0))=LOOKUP(2,1/(($M$2:$M$501=$M382)*($N$2:$N$501&lt;$N382)),$A$2:$A$501),"OK","Salto na cadeia")))))))))</f>
        <v/>
      </c>
      <c r="U382" s="16">
        <f>IF($A382="","",IF(OR($M382="",$N382=""),"Não",IF(COUNTIFS($M$2:$M$501,$M382,$N$2:$N$501,"&gt;"&amp;$N382)=0,IF(COUNTIFS($M$2:$M$501,$M382,$N$2:$N$501,$N382)=1,"Sim","Conflito"),"Não")))</f>
        <v/>
      </c>
      <c r="V382" s="16">
        <f>IF($A382="","",IF(OR($M382="",$N382=""),"",IF(COUNTIFS($M$2:$M$501,$M382,$G$2:$G$501,"RETORNO RECEBIDO",$N$2:$N$501,"&lt;="&amp;$N382)&gt;0,"Retorno","Fluxo normal")))</f>
        <v/>
      </c>
      <c r="W382" s="16">
        <f>IF($A382="","",IF($O382&lt;&gt;"OK",$O382,IF($Q382&lt;&gt;"OK",$Q382,IF($P382&lt;&gt;"OK",$P382,IF($R382&lt;&gt;"OK",$R382,IF($S382&lt;&gt;"OK",$S382,IF($T382&lt;&gt;"OK",$T382,IF($U382="Conflito","Conflito de ordem","OK"))))))))</f>
        <v/>
      </c>
      <c r="X382" s="16">
        <f>IF($A382="","",IF($W382="OK","OK","Pendente"))</f>
        <v/>
      </c>
    </row>
    <row r="383">
      <c r="A383" s="14" t="n"/>
      <c r="B383" s="31" t="n"/>
      <c r="C383" s="14" t="n"/>
      <c r="D383" s="14" t="n"/>
      <c r="E383" s="14" t="n"/>
      <c r="F383" s="14" t="n"/>
      <c r="G383" s="14" t="n"/>
      <c r="H383" s="14" t="n"/>
      <c r="I383" s="14" t="n"/>
      <c r="J383" s="14" t="n"/>
      <c r="K383" s="14" t="n"/>
      <c r="L383" s="15" t="n"/>
      <c r="M383" s="16">
        <f>IF(COUNTA($D383:$F383)=0,"",IF(OR($D383="",$E383="",$F383=""),"",$D383&amp;"|"&amp;$E383&amp;"|"&amp;$F383))</f>
        <v/>
      </c>
      <c r="N383" s="32">
        <f>IF(OR($B383="",$C383=""),"",$B383+$C383/100000)</f>
        <v/>
      </c>
      <c r="O383" s="16">
        <f>IF(COUNTA($A383:$L383)=0,"",IF(OR($A383="",$B383="",$C383="",$D383="",$E383="",$F383="",$G383="",$H383="",$I383=""),"Campos obrigatórios ausentes","OK"))</f>
        <v/>
      </c>
      <c r="P383" s="16">
        <f>IF($A383="","",IF($M383="","Identificação incompleta",IF(COUNTIF('Itens rastreáveis'!$E$2:$E$201,$M383)=0,"Identificador não cadastrado",IF(COUNTIF('Itens rastreáveis'!$E$2:$E$201,$M383)&gt;1,"Identificador duplicado no cadastro","OK"))))</f>
        <v/>
      </c>
      <c r="Q383" s="16">
        <f>IF($A383="","",IF(COUNTIF($A$2:$A$501,$A383)=1,"OK","ID do evento duplicado"))</f>
        <v/>
      </c>
      <c r="R383" s="16">
        <f>IF($A383="","",IF(OR($M383="",$N383=""),"Não verificável",IF($G383="RECEBIMENTO",IF(COUNTIFS($M$2:$M$501,$M383,$G$2:$G$501,"RECEBIMENTO")&gt;1,"Recebimento duplicado",IF($K383="","OK","Recebimento com evento anterior")),IF(COUNTIFS($M$2:$M$501,$M383,$G$2:$G$501,"RECEBIMENTO",$N$2:$N$501,"&lt;"&amp;$N383)&gt;0,"OK","Entrada anterior não localizada"))))</f>
        <v/>
      </c>
      <c r="S383" s="16">
        <f>IF($A383="","",IF(IFERROR(VLOOKUP($G383,Listas!$A$2:$C$9,2,FALSE),"Sim")="Sim",IF($J383="","Pedido obrigatório","OK"),"OK"))</f>
        <v/>
      </c>
      <c r="T383" s="16">
        <f>IF($A383="","",IF($G383="RECEBIMENTO",IF($K383="","OK","Revisar evento anterior"),IF($K383="","Evento anterior ausente",IF(COUNTIF($A$2:$A$501,$K383)=0,"Evento anterior inexistente",IF(COUNTIF($A$2:$A$501,$K383)&gt;1,"Evento anterior ambíguo",IF($K383=$A383,"Autorreferência",IF(COUNTIFS($A$2:$A$501,$K383,$M$2:$M$501,$M383)=0,"Anterior de outro identificador",IF(INDEX($N$2:$N$501,MATCH($K383,$A$2:$A$501,0))&gt;=$N383,"Ordem cronológica inválida",IF(INDEX($A$2:$A$501,MATCH($K383,$A$2:$A$501,0))=LOOKUP(2,1/(($M$2:$M$501=$M383)*($N$2:$N$501&lt;$N383)),$A$2:$A$501),"OK","Salto na cadeia")))))))))</f>
        <v/>
      </c>
      <c r="U383" s="16">
        <f>IF($A383="","",IF(OR($M383="",$N383=""),"Não",IF(COUNTIFS($M$2:$M$501,$M383,$N$2:$N$501,"&gt;"&amp;$N383)=0,IF(COUNTIFS($M$2:$M$501,$M383,$N$2:$N$501,$N383)=1,"Sim","Conflito"),"Não")))</f>
        <v/>
      </c>
      <c r="V383" s="16">
        <f>IF($A383="","",IF(OR($M383="",$N383=""),"",IF(COUNTIFS($M$2:$M$501,$M383,$G$2:$G$501,"RETORNO RECEBIDO",$N$2:$N$501,"&lt;="&amp;$N383)&gt;0,"Retorno","Fluxo normal")))</f>
        <v/>
      </c>
      <c r="W383" s="16">
        <f>IF($A383="","",IF($O383&lt;&gt;"OK",$O383,IF($Q383&lt;&gt;"OK",$Q383,IF($P383&lt;&gt;"OK",$P383,IF($R383&lt;&gt;"OK",$R383,IF($S383&lt;&gt;"OK",$S383,IF($T383&lt;&gt;"OK",$T383,IF($U383="Conflito","Conflito de ordem","OK"))))))))</f>
        <v/>
      </c>
      <c r="X383" s="16">
        <f>IF($A383="","",IF($W383="OK","OK","Pendente"))</f>
        <v/>
      </c>
    </row>
    <row r="384">
      <c r="A384" s="14" t="n"/>
      <c r="B384" s="31" t="n"/>
      <c r="C384" s="14" t="n"/>
      <c r="D384" s="14" t="n"/>
      <c r="E384" s="14" t="n"/>
      <c r="F384" s="14" t="n"/>
      <c r="G384" s="14" t="n"/>
      <c r="H384" s="14" t="n"/>
      <c r="I384" s="14" t="n"/>
      <c r="J384" s="14" t="n"/>
      <c r="K384" s="14" t="n"/>
      <c r="L384" s="15" t="n"/>
      <c r="M384" s="16">
        <f>IF(COUNTA($D384:$F384)=0,"",IF(OR($D384="",$E384="",$F384=""),"",$D384&amp;"|"&amp;$E384&amp;"|"&amp;$F384))</f>
        <v/>
      </c>
      <c r="N384" s="32">
        <f>IF(OR($B384="",$C384=""),"",$B384+$C384/100000)</f>
        <v/>
      </c>
      <c r="O384" s="16">
        <f>IF(COUNTA($A384:$L384)=0,"",IF(OR($A384="",$B384="",$C384="",$D384="",$E384="",$F384="",$G384="",$H384="",$I384=""),"Campos obrigatórios ausentes","OK"))</f>
        <v/>
      </c>
      <c r="P384" s="16">
        <f>IF($A384="","",IF($M384="","Identificação incompleta",IF(COUNTIF('Itens rastreáveis'!$E$2:$E$201,$M384)=0,"Identificador não cadastrado",IF(COUNTIF('Itens rastreáveis'!$E$2:$E$201,$M384)&gt;1,"Identificador duplicado no cadastro","OK"))))</f>
        <v/>
      </c>
      <c r="Q384" s="16">
        <f>IF($A384="","",IF(COUNTIF($A$2:$A$501,$A384)=1,"OK","ID do evento duplicado"))</f>
        <v/>
      </c>
      <c r="R384" s="16">
        <f>IF($A384="","",IF(OR($M384="",$N384=""),"Não verificável",IF($G384="RECEBIMENTO",IF(COUNTIFS($M$2:$M$501,$M384,$G$2:$G$501,"RECEBIMENTO")&gt;1,"Recebimento duplicado",IF($K384="","OK","Recebimento com evento anterior")),IF(COUNTIFS($M$2:$M$501,$M384,$G$2:$G$501,"RECEBIMENTO",$N$2:$N$501,"&lt;"&amp;$N384)&gt;0,"OK","Entrada anterior não localizada"))))</f>
        <v/>
      </c>
      <c r="S384" s="16">
        <f>IF($A384="","",IF(IFERROR(VLOOKUP($G384,Listas!$A$2:$C$9,2,FALSE),"Sim")="Sim",IF($J384="","Pedido obrigatório","OK"),"OK"))</f>
        <v/>
      </c>
      <c r="T384" s="16">
        <f>IF($A384="","",IF($G384="RECEBIMENTO",IF($K384="","OK","Revisar evento anterior"),IF($K384="","Evento anterior ausente",IF(COUNTIF($A$2:$A$501,$K384)=0,"Evento anterior inexistente",IF(COUNTIF($A$2:$A$501,$K384)&gt;1,"Evento anterior ambíguo",IF($K384=$A384,"Autorreferência",IF(COUNTIFS($A$2:$A$501,$K384,$M$2:$M$501,$M384)=0,"Anterior de outro identificador",IF(INDEX($N$2:$N$501,MATCH($K384,$A$2:$A$501,0))&gt;=$N384,"Ordem cronológica inválida",IF(INDEX($A$2:$A$501,MATCH($K384,$A$2:$A$501,0))=LOOKUP(2,1/(($M$2:$M$501=$M384)*($N$2:$N$501&lt;$N384)),$A$2:$A$501),"OK","Salto na cadeia")))))))))</f>
        <v/>
      </c>
      <c r="U384" s="16">
        <f>IF($A384="","",IF(OR($M384="",$N384=""),"Não",IF(COUNTIFS($M$2:$M$501,$M384,$N$2:$N$501,"&gt;"&amp;$N384)=0,IF(COUNTIFS($M$2:$M$501,$M384,$N$2:$N$501,$N384)=1,"Sim","Conflito"),"Não")))</f>
        <v/>
      </c>
      <c r="V384" s="16">
        <f>IF($A384="","",IF(OR($M384="",$N384=""),"",IF(COUNTIFS($M$2:$M$501,$M384,$G$2:$G$501,"RETORNO RECEBIDO",$N$2:$N$501,"&lt;="&amp;$N384)&gt;0,"Retorno","Fluxo normal")))</f>
        <v/>
      </c>
      <c r="W384" s="16">
        <f>IF($A384="","",IF($O384&lt;&gt;"OK",$O384,IF($Q384&lt;&gt;"OK",$Q384,IF($P384&lt;&gt;"OK",$P384,IF($R384&lt;&gt;"OK",$R384,IF($S384&lt;&gt;"OK",$S384,IF($T384&lt;&gt;"OK",$T384,IF($U384="Conflito","Conflito de ordem","OK"))))))))</f>
        <v/>
      </c>
      <c r="X384" s="16">
        <f>IF($A384="","",IF($W384="OK","OK","Pendente"))</f>
        <v/>
      </c>
    </row>
    <row r="385">
      <c r="A385" s="14" t="n"/>
      <c r="B385" s="31" t="n"/>
      <c r="C385" s="14" t="n"/>
      <c r="D385" s="14" t="n"/>
      <c r="E385" s="14" t="n"/>
      <c r="F385" s="14" t="n"/>
      <c r="G385" s="14" t="n"/>
      <c r="H385" s="14" t="n"/>
      <c r="I385" s="14" t="n"/>
      <c r="J385" s="14" t="n"/>
      <c r="K385" s="14" t="n"/>
      <c r="L385" s="15" t="n"/>
      <c r="M385" s="16">
        <f>IF(COUNTA($D385:$F385)=0,"",IF(OR($D385="",$E385="",$F385=""),"",$D385&amp;"|"&amp;$E385&amp;"|"&amp;$F385))</f>
        <v/>
      </c>
      <c r="N385" s="32">
        <f>IF(OR($B385="",$C385=""),"",$B385+$C385/100000)</f>
        <v/>
      </c>
      <c r="O385" s="16">
        <f>IF(COUNTA($A385:$L385)=0,"",IF(OR($A385="",$B385="",$C385="",$D385="",$E385="",$F385="",$G385="",$H385="",$I385=""),"Campos obrigatórios ausentes","OK"))</f>
        <v/>
      </c>
      <c r="P385" s="16">
        <f>IF($A385="","",IF($M385="","Identificação incompleta",IF(COUNTIF('Itens rastreáveis'!$E$2:$E$201,$M385)=0,"Identificador não cadastrado",IF(COUNTIF('Itens rastreáveis'!$E$2:$E$201,$M385)&gt;1,"Identificador duplicado no cadastro","OK"))))</f>
        <v/>
      </c>
      <c r="Q385" s="16">
        <f>IF($A385="","",IF(COUNTIF($A$2:$A$501,$A385)=1,"OK","ID do evento duplicado"))</f>
        <v/>
      </c>
      <c r="R385" s="16">
        <f>IF($A385="","",IF(OR($M385="",$N385=""),"Não verificável",IF($G385="RECEBIMENTO",IF(COUNTIFS($M$2:$M$501,$M385,$G$2:$G$501,"RECEBIMENTO")&gt;1,"Recebimento duplicado",IF($K385="","OK","Recebimento com evento anterior")),IF(COUNTIFS($M$2:$M$501,$M385,$G$2:$G$501,"RECEBIMENTO",$N$2:$N$501,"&lt;"&amp;$N385)&gt;0,"OK","Entrada anterior não localizada"))))</f>
        <v/>
      </c>
      <c r="S385" s="16">
        <f>IF($A385="","",IF(IFERROR(VLOOKUP($G385,Listas!$A$2:$C$9,2,FALSE),"Sim")="Sim",IF($J385="","Pedido obrigatório","OK"),"OK"))</f>
        <v/>
      </c>
      <c r="T385" s="16">
        <f>IF($A385="","",IF($G385="RECEBIMENTO",IF($K385="","OK","Revisar evento anterior"),IF($K385="","Evento anterior ausente",IF(COUNTIF($A$2:$A$501,$K385)=0,"Evento anterior inexistente",IF(COUNTIF($A$2:$A$501,$K385)&gt;1,"Evento anterior ambíguo",IF($K385=$A385,"Autorreferência",IF(COUNTIFS($A$2:$A$501,$K385,$M$2:$M$501,$M385)=0,"Anterior de outro identificador",IF(INDEX($N$2:$N$501,MATCH($K385,$A$2:$A$501,0))&gt;=$N385,"Ordem cronológica inválida",IF(INDEX($A$2:$A$501,MATCH($K385,$A$2:$A$501,0))=LOOKUP(2,1/(($M$2:$M$501=$M385)*($N$2:$N$501&lt;$N385)),$A$2:$A$501),"OK","Salto na cadeia")))))))))</f>
        <v/>
      </c>
      <c r="U385" s="16">
        <f>IF($A385="","",IF(OR($M385="",$N385=""),"Não",IF(COUNTIFS($M$2:$M$501,$M385,$N$2:$N$501,"&gt;"&amp;$N385)=0,IF(COUNTIFS($M$2:$M$501,$M385,$N$2:$N$501,$N385)=1,"Sim","Conflito"),"Não")))</f>
        <v/>
      </c>
      <c r="V385" s="16">
        <f>IF($A385="","",IF(OR($M385="",$N385=""),"",IF(COUNTIFS($M$2:$M$501,$M385,$G$2:$G$501,"RETORNO RECEBIDO",$N$2:$N$501,"&lt;="&amp;$N385)&gt;0,"Retorno","Fluxo normal")))</f>
        <v/>
      </c>
      <c r="W385" s="16">
        <f>IF($A385="","",IF($O385&lt;&gt;"OK",$O385,IF($Q385&lt;&gt;"OK",$Q385,IF($P385&lt;&gt;"OK",$P385,IF($R385&lt;&gt;"OK",$R385,IF($S385&lt;&gt;"OK",$S385,IF($T385&lt;&gt;"OK",$T385,IF($U385="Conflito","Conflito de ordem","OK"))))))))</f>
        <v/>
      </c>
      <c r="X385" s="16">
        <f>IF($A385="","",IF($W385="OK","OK","Pendente"))</f>
        <v/>
      </c>
    </row>
    <row r="386">
      <c r="A386" s="14" t="n"/>
      <c r="B386" s="31" t="n"/>
      <c r="C386" s="14" t="n"/>
      <c r="D386" s="14" t="n"/>
      <c r="E386" s="14" t="n"/>
      <c r="F386" s="14" t="n"/>
      <c r="G386" s="14" t="n"/>
      <c r="H386" s="14" t="n"/>
      <c r="I386" s="14" t="n"/>
      <c r="J386" s="14" t="n"/>
      <c r="K386" s="14" t="n"/>
      <c r="L386" s="15" t="n"/>
      <c r="M386" s="16">
        <f>IF(COUNTA($D386:$F386)=0,"",IF(OR($D386="",$E386="",$F386=""),"",$D386&amp;"|"&amp;$E386&amp;"|"&amp;$F386))</f>
        <v/>
      </c>
      <c r="N386" s="32">
        <f>IF(OR($B386="",$C386=""),"",$B386+$C386/100000)</f>
        <v/>
      </c>
      <c r="O386" s="16">
        <f>IF(COUNTA($A386:$L386)=0,"",IF(OR($A386="",$B386="",$C386="",$D386="",$E386="",$F386="",$G386="",$H386="",$I386=""),"Campos obrigatórios ausentes","OK"))</f>
        <v/>
      </c>
      <c r="P386" s="16">
        <f>IF($A386="","",IF($M386="","Identificação incompleta",IF(COUNTIF('Itens rastreáveis'!$E$2:$E$201,$M386)=0,"Identificador não cadastrado",IF(COUNTIF('Itens rastreáveis'!$E$2:$E$201,$M386)&gt;1,"Identificador duplicado no cadastro","OK"))))</f>
        <v/>
      </c>
      <c r="Q386" s="16">
        <f>IF($A386="","",IF(COUNTIF($A$2:$A$501,$A386)=1,"OK","ID do evento duplicado"))</f>
        <v/>
      </c>
      <c r="R386" s="16">
        <f>IF($A386="","",IF(OR($M386="",$N386=""),"Não verificável",IF($G386="RECEBIMENTO",IF(COUNTIFS($M$2:$M$501,$M386,$G$2:$G$501,"RECEBIMENTO")&gt;1,"Recebimento duplicado",IF($K386="","OK","Recebimento com evento anterior")),IF(COUNTIFS($M$2:$M$501,$M386,$G$2:$G$501,"RECEBIMENTO",$N$2:$N$501,"&lt;"&amp;$N386)&gt;0,"OK","Entrada anterior não localizada"))))</f>
        <v/>
      </c>
      <c r="S386" s="16">
        <f>IF($A386="","",IF(IFERROR(VLOOKUP($G386,Listas!$A$2:$C$9,2,FALSE),"Sim")="Sim",IF($J386="","Pedido obrigatório","OK"),"OK"))</f>
        <v/>
      </c>
      <c r="T386" s="16">
        <f>IF($A386="","",IF($G386="RECEBIMENTO",IF($K386="","OK","Revisar evento anterior"),IF($K386="","Evento anterior ausente",IF(COUNTIF($A$2:$A$501,$K386)=0,"Evento anterior inexistente",IF(COUNTIF($A$2:$A$501,$K386)&gt;1,"Evento anterior ambíguo",IF($K386=$A386,"Autorreferência",IF(COUNTIFS($A$2:$A$501,$K386,$M$2:$M$501,$M386)=0,"Anterior de outro identificador",IF(INDEX($N$2:$N$501,MATCH($K386,$A$2:$A$501,0))&gt;=$N386,"Ordem cronológica inválida",IF(INDEX($A$2:$A$501,MATCH($K386,$A$2:$A$501,0))=LOOKUP(2,1/(($M$2:$M$501=$M386)*($N$2:$N$501&lt;$N386)),$A$2:$A$501),"OK","Salto na cadeia")))))))))</f>
        <v/>
      </c>
      <c r="U386" s="16">
        <f>IF($A386="","",IF(OR($M386="",$N386=""),"Não",IF(COUNTIFS($M$2:$M$501,$M386,$N$2:$N$501,"&gt;"&amp;$N386)=0,IF(COUNTIFS($M$2:$M$501,$M386,$N$2:$N$501,$N386)=1,"Sim","Conflito"),"Não")))</f>
        <v/>
      </c>
      <c r="V386" s="16">
        <f>IF($A386="","",IF(OR($M386="",$N386=""),"",IF(COUNTIFS($M$2:$M$501,$M386,$G$2:$G$501,"RETORNO RECEBIDO",$N$2:$N$501,"&lt;="&amp;$N386)&gt;0,"Retorno","Fluxo normal")))</f>
        <v/>
      </c>
      <c r="W386" s="16">
        <f>IF($A386="","",IF($O386&lt;&gt;"OK",$O386,IF($Q386&lt;&gt;"OK",$Q386,IF($P386&lt;&gt;"OK",$P386,IF($R386&lt;&gt;"OK",$R386,IF($S386&lt;&gt;"OK",$S386,IF($T386&lt;&gt;"OK",$T386,IF($U386="Conflito","Conflito de ordem","OK"))))))))</f>
        <v/>
      </c>
      <c r="X386" s="16">
        <f>IF($A386="","",IF($W386="OK","OK","Pendente"))</f>
        <v/>
      </c>
    </row>
    <row r="387">
      <c r="A387" s="14" t="n"/>
      <c r="B387" s="31" t="n"/>
      <c r="C387" s="14" t="n"/>
      <c r="D387" s="14" t="n"/>
      <c r="E387" s="14" t="n"/>
      <c r="F387" s="14" t="n"/>
      <c r="G387" s="14" t="n"/>
      <c r="H387" s="14" t="n"/>
      <c r="I387" s="14" t="n"/>
      <c r="J387" s="14" t="n"/>
      <c r="K387" s="14" t="n"/>
      <c r="L387" s="15" t="n"/>
      <c r="M387" s="16">
        <f>IF(COUNTA($D387:$F387)=0,"",IF(OR($D387="",$E387="",$F387=""),"",$D387&amp;"|"&amp;$E387&amp;"|"&amp;$F387))</f>
        <v/>
      </c>
      <c r="N387" s="32">
        <f>IF(OR($B387="",$C387=""),"",$B387+$C387/100000)</f>
        <v/>
      </c>
      <c r="O387" s="16">
        <f>IF(COUNTA($A387:$L387)=0,"",IF(OR($A387="",$B387="",$C387="",$D387="",$E387="",$F387="",$G387="",$H387="",$I387=""),"Campos obrigatórios ausentes","OK"))</f>
        <v/>
      </c>
      <c r="P387" s="16">
        <f>IF($A387="","",IF($M387="","Identificação incompleta",IF(COUNTIF('Itens rastreáveis'!$E$2:$E$201,$M387)=0,"Identificador não cadastrado",IF(COUNTIF('Itens rastreáveis'!$E$2:$E$201,$M387)&gt;1,"Identificador duplicado no cadastro","OK"))))</f>
        <v/>
      </c>
      <c r="Q387" s="16">
        <f>IF($A387="","",IF(COUNTIF($A$2:$A$501,$A387)=1,"OK","ID do evento duplicado"))</f>
        <v/>
      </c>
      <c r="R387" s="16">
        <f>IF($A387="","",IF(OR($M387="",$N387=""),"Não verificável",IF($G387="RECEBIMENTO",IF(COUNTIFS($M$2:$M$501,$M387,$G$2:$G$501,"RECEBIMENTO")&gt;1,"Recebimento duplicado",IF($K387="","OK","Recebimento com evento anterior")),IF(COUNTIFS($M$2:$M$501,$M387,$G$2:$G$501,"RECEBIMENTO",$N$2:$N$501,"&lt;"&amp;$N387)&gt;0,"OK","Entrada anterior não localizada"))))</f>
        <v/>
      </c>
      <c r="S387" s="16">
        <f>IF($A387="","",IF(IFERROR(VLOOKUP($G387,Listas!$A$2:$C$9,2,FALSE),"Sim")="Sim",IF($J387="","Pedido obrigatório","OK"),"OK"))</f>
        <v/>
      </c>
      <c r="T387" s="16">
        <f>IF($A387="","",IF($G387="RECEBIMENTO",IF($K387="","OK","Revisar evento anterior"),IF($K387="","Evento anterior ausente",IF(COUNTIF($A$2:$A$501,$K387)=0,"Evento anterior inexistente",IF(COUNTIF($A$2:$A$501,$K387)&gt;1,"Evento anterior ambíguo",IF($K387=$A387,"Autorreferência",IF(COUNTIFS($A$2:$A$501,$K387,$M$2:$M$501,$M387)=0,"Anterior de outro identificador",IF(INDEX($N$2:$N$501,MATCH($K387,$A$2:$A$501,0))&gt;=$N387,"Ordem cronológica inválida",IF(INDEX($A$2:$A$501,MATCH($K387,$A$2:$A$501,0))=LOOKUP(2,1/(($M$2:$M$501=$M387)*($N$2:$N$501&lt;$N387)),$A$2:$A$501),"OK","Salto na cadeia")))))))))</f>
        <v/>
      </c>
      <c r="U387" s="16">
        <f>IF($A387="","",IF(OR($M387="",$N387=""),"Não",IF(COUNTIFS($M$2:$M$501,$M387,$N$2:$N$501,"&gt;"&amp;$N387)=0,IF(COUNTIFS($M$2:$M$501,$M387,$N$2:$N$501,$N387)=1,"Sim","Conflito"),"Não")))</f>
        <v/>
      </c>
      <c r="V387" s="16">
        <f>IF($A387="","",IF(OR($M387="",$N387=""),"",IF(COUNTIFS($M$2:$M$501,$M387,$G$2:$G$501,"RETORNO RECEBIDO",$N$2:$N$501,"&lt;="&amp;$N387)&gt;0,"Retorno","Fluxo normal")))</f>
        <v/>
      </c>
      <c r="W387" s="16">
        <f>IF($A387="","",IF($O387&lt;&gt;"OK",$O387,IF($Q387&lt;&gt;"OK",$Q387,IF($P387&lt;&gt;"OK",$P387,IF($R387&lt;&gt;"OK",$R387,IF($S387&lt;&gt;"OK",$S387,IF($T387&lt;&gt;"OK",$T387,IF($U387="Conflito","Conflito de ordem","OK"))))))))</f>
        <v/>
      </c>
      <c r="X387" s="16">
        <f>IF($A387="","",IF($W387="OK","OK","Pendente"))</f>
        <v/>
      </c>
    </row>
    <row r="388">
      <c r="A388" s="14" t="n"/>
      <c r="B388" s="31" t="n"/>
      <c r="C388" s="14" t="n"/>
      <c r="D388" s="14" t="n"/>
      <c r="E388" s="14" t="n"/>
      <c r="F388" s="14" t="n"/>
      <c r="G388" s="14" t="n"/>
      <c r="H388" s="14" t="n"/>
      <c r="I388" s="14" t="n"/>
      <c r="J388" s="14" t="n"/>
      <c r="K388" s="14" t="n"/>
      <c r="L388" s="15" t="n"/>
      <c r="M388" s="16">
        <f>IF(COUNTA($D388:$F388)=0,"",IF(OR($D388="",$E388="",$F388=""),"",$D388&amp;"|"&amp;$E388&amp;"|"&amp;$F388))</f>
        <v/>
      </c>
      <c r="N388" s="32">
        <f>IF(OR($B388="",$C388=""),"",$B388+$C388/100000)</f>
        <v/>
      </c>
      <c r="O388" s="16">
        <f>IF(COUNTA($A388:$L388)=0,"",IF(OR($A388="",$B388="",$C388="",$D388="",$E388="",$F388="",$G388="",$H388="",$I388=""),"Campos obrigatórios ausentes","OK"))</f>
        <v/>
      </c>
      <c r="P388" s="16">
        <f>IF($A388="","",IF($M388="","Identificação incompleta",IF(COUNTIF('Itens rastreáveis'!$E$2:$E$201,$M388)=0,"Identificador não cadastrado",IF(COUNTIF('Itens rastreáveis'!$E$2:$E$201,$M388)&gt;1,"Identificador duplicado no cadastro","OK"))))</f>
        <v/>
      </c>
      <c r="Q388" s="16">
        <f>IF($A388="","",IF(COUNTIF($A$2:$A$501,$A388)=1,"OK","ID do evento duplicado"))</f>
        <v/>
      </c>
      <c r="R388" s="16">
        <f>IF($A388="","",IF(OR($M388="",$N388=""),"Não verificável",IF($G388="RECEBIMENTO",IF(COUNTIFS($M$2:$M$501,$M388,$G$2:$G$501,"RECEBIMENTO")&gt;1,"Recebimento duplicado",IF($K388="","OK","Recebimento com evento anterior")),IF(COUNTIFS($M$2:$M$501,$M388,$G$2:$G$501,"RECEBIMENTO",$N$2:$N$501,"&lt;"&amp;$N388)&gt;0,"OK","Entrada anterior não localizada"))))</f>
        <v/>
      </c>
      <c r="S388" s="16">
        <f>IF($A388="","",IF(IFERROR(VLOOKUP($G388,Listas!$A$2:$C$9,2,FALSE),"Sim")="Sim",IF($J388="","Pedido obrigatório","OK"),"OK"))</f>
        <v/>
      </c>
      <c r="T388" s="16">
        <f>IF($A388="","",IF($G388="RECEBIMENTO",IF($K388="","OK","Revisar evento anterior"),IF($K388="","Evento anterior ausente",IF(COUNTIF($A$2:$A$501,$K388)=0,"Evento anterior inexistente",IF(COUNTIF($A$2:$A$501,$K388)&gt;1,"Evento anterior ambíguo",IF($K388=$A388,"Autorreferência",IF(COUNTIFS($A$2:$A$501,$K388,$M$2:$M$501,$M388)=0,"Anterior de outro identificador",IF(INDEX($N$2:$N$501,MATCH($K388,$A$2:$A$501,0))&gt;=$N388,"Ordem cronológica inválida",IF(INDEX($A$2:$A$501,MATCH($K388,$A$2:$A$501,0))=LOOKUP(2,1/(($M$2:$M$501=$M388)*($N$2:$N$501&lt;$N388)),$A$2:$A$501),"OK","Salto na cadeia")))))))))</f>
        <v/>
      </c>
      <c r="U388" s="16">
        <f>IF($A388="","",IF(OR($M388="",$N388=""),"Não",IF(COUNTIFS($M$2:$M$501,$M388,$N$2:$N$501,"&gt;"&amp;$N388)=0,IF(COUNTIFS($M$2:$M$501,$M388,$N$2:$N$501,$N388)=1,"Sim","Conflito"),"Não")))</f>
        <v/>
      </c>
      <c r="V388" s="16">
        <f>IF($A388="","",IF(OR($M388="",$N388=""),"",IF(COUNTIFS($M$2:$M$501,$M388,$G$2:$G$501,"RETORNO RECEBIDO",$N$2:$N$501,"&lt;="&amp;$N388)&gt;0,"Retorno","Fluxo normal")))</f>
        <v/>
      </c>
      <c r="W388" s="16">
        <f>IF($A388="","",IF($O388&lt;&gt;"OK",$O388,IF($Q388&lt;&gt;"OK",$Q388,IF($P388&lt;&gt;"OK",$P388,IF($R388&lt;&gt;"OK",$R388,IF($S388&lt;&gt;"OK",$S388,IF($T388&lt;&gt;"OK",$T388,IF($U388="Conflito","Conflito de ordem","OK"))))))))</f>
        <v/>
      </c>
      <c r="X388" s="16">
        <f>IF($A388="","",IF($W388="OK","OK","Pendente"))</f>
        <v/>
      </c>
    </row>
    <row r="389">
      <c r="A389" s="14" t="n"/>
      <c r="B389" s="31" t="n"/>
      <c r="C389" s="14" t="n"/>
      <c r="D389" s="14" t="n"/>
      <c r="E389" s="14" t="n"/>
      <c r="F389" s="14" t="n"/>
      <c r="G389" s="14" t="n"/>
      <c r="H389" s="14" t="n"/>
      <c r="I389" s="14" t="n"/>
      <c r="J389" s="14" t="n"/>
      <c r="K389" s="14" t="n"/>
      <c r="L389" s="15" t="n"/>
      <c r="M389" s="16">
        <f>IF(COUNTA($D389:$F389)=0,"",IF(OR($D389="",$E389="",$F389=""),"",$D389&amp;"|"&amp;$E389&amp;"|"&amp;$F389))</f>
        <v/>
      </c>
      <c r="N389" s="32">
        <f>IF(OR($B389="",$C389=""),"",$B389+$C389/100000)</f>
        <v/>
      </c>
      <c r="O389" s="16">
        <f>IF(COUNTA($A389:$L389)=0,"",IF(OR($A389="",$B389="",$C389="",$D389="",$E389="",$F389="",$G389="",$H389="",$I389=""),"Campos obrigatórios ausentes","OK"))</f>
        <v/>
      </c>
      <c r="P389" s="16">
        <f>IF($A389="","",IF($M389="","Identificação incompleta",IF(COUNTIF('Itens rastreáveis'!$E$2:$E$201,$M389)=0,"Identificador não cadastrado",IF(COUNTIF('Itens rastreáveis'!$E$2:$E$201,$M389)&gt;1,"Identificador duplicado no cadastro","OK"))))</f>
        <v/>
      </c>
      <c r="Q389" s="16">
        <f>IF($A389="","",IF(COUNTIF($A$2:$A$501,$A389)=1,"OK","ID do evento duplicado"))</f>
        <v/>
      </c>
      <c r="R389" s="16">
        <f>IF($A389="","",IF(OR($M389="",$N389=""),"Não verificável",IF($G389="RECEBIMENTO",IF(COUNTIFS($M$2:$M$501,$M389,$G$2:$G$501,"RECEBIMENTO")&gt;1,"Recebimento duplicado",IF($K389="","OK","Recebimento com evento anterior")),IF(COUNTIFS($M$2:$M$501,$M389,$G$2:$G$501,"RECEBIMENTO",$N$2:$N$501,"&lt;"&amp;$N389)&gt;0,"OK","Entrada anterior não localizada"))))</f>
        <v/>
      </c>
      <c r="S389" s="16">
        <f>IF($A389="","",IF(IFERROR(VLOOKUP($G389,Listas!$A$2:$C$9,2,FALSE),"Sim")="Sim",IF($J389="","Pedido obrigatório","OK"),"OK"))</f>
        <v/>
      </c>
      <c r="T389" s="16">
        <f>IF($A389="","",IF($G389="RECEBIMENTO",IF($K389="","OK","Revisar evento anterior"),IF($K389="","Evento anterior ausente",IF(COUNTIF($A$2:$A$501,$K389)=0,"Evento anterior inexistente",IF(COUNTIF($A$2:$A$501,$K389)&gt;1,"Evento anterior ambíguo",IF($K389=$A389,"Autorreferência",IF(COUNTIFS($A$2:$A$501,$K389,$M$2:$M$501,$M389)=0,"Anterior de outro identificador",IF(INDEX($N$2:$N$501,MATCH($K389,$A$2:$A$501,0))&gt;=$N389,"Ordem cronológica inválida",IF(INDEX($A$2:$A$501,MATCH($K389,$A$2:$A$501,0))=LOOKUP(2,1/(($M$2:$M$501=$M389)*($N$2:$N$501&lt;$N389)),$A$2:$A$501),"OK","Salto na cadeia")))))))))</f>
        <v/>
      </c>
      <c r="U389" s="16">
        <f>IF($A389="","",IF(OR($M389="",$N389=""),"Não",IF(COUNTIFS($M$2:$M$501,$M389,$N$2:$N$501,"&gt;"&amp;$N389)=0,IF(COUNTIFS($M$2:$M$501,$M389,$N$2:$N$501,$N389)=1,"Sim","Conflito"),"Não")))</f>
        <v/>
      </c>
      <c r="V389" s="16">
        <f>IF($A389="","",IF(OR($M389="",$N389=""),"",IF(COUNTIFS($M$2:$M$501,$M389,$G$2:$G$501,"RETORNO RECEBIDO",$N$2:$N$501,"&lt;="&amp;$N389)&gt;0,"Retorno","Fluxo normal")))</f>
        <v/>
      </c>
      <c r="W389" s="16">
        <f>IF($A389="","",IF($O389&lt;&gt;"OK",$O389,IF($Q389&lt;&gt;"OK",$Q389,IF($P389&lt;&gt;"OK",$P389,IF($R389&lt;&gt;"OK",$R389,IF($S389&lt;&gt;"OK",$S389,IF($T389&lt;&gt;"OK",$T389,IF($U389="Conflito","Conflito de ordem","OK"))))))))</f>
        <v/>
      </c>
      <c r="X389" s="16">
        <f>IF($A389="","",IF($W389="OK","OK","Pendente"))</f>
        <v/>
      </c>
    </row>
    <row r="390">
      <c r="A390" s="14" t="n"/>
      <c r="B390" s="31" t="n"/>
      <c r="C390" s="14" t="n"/>
      <c r="D390" s="14" t="n"/>
      <c r="E390" s="14" t="n"/>
      <c r="F390" s="14" t="n"/>
      <c r="G390" s="14" t="n"/>
      <c r="H390" s="14" t="n"/>
      <c r="I390" s="14" t="n"/>
      <c r="J390" s="14" t="n"/>
      <c r="K390" s="14" t="n"/>
      <c r="L390" s="15" t="n"/>
      <c r="M390" s="16">
        <f>IF(COUNTA($D390:$F390)=0,"",IF(OR($D390="",$E390="",$F390=""),"",$D390&amp;"|"&amp;$E390&amp;"|"&amp;$F390))</f>
        <v/>
      </c>
      <c r="N390" s="32">
        <f>IF(OR($B390="",$C390=""),"",$B390+$C390/100000)</f>
        <v/>
      </c>
      <c r="O390" s="16">
        <f>IF(COUNTA($A390:$L390)=0,"",IF(OR($A390="",$B390="",$C390="",$D390="",$E390="",$F390="",$G390="",$H390="",$I390=""),"Campos obrigatórios ausentes","OK"))</f>
        <v/>
      </c>
      <c r="P390" s="16">
        <f>IF($A390="","",IF($M390="","Identificação incompleta",IF(COUNTIF('Itens rastreáveis'!$E$2:$E$201,$M390)=0,"Identificador não cadastrado",IF(COUNTIF('Itens rastreáveis'!$E$2:$E$201,$M390)&gt;1,"Identificador duplicado no cadastro","OK"))))</f>
        <v/>
      </c>
      <c r="Q390" s="16">
        <f>IF($A390="","",IF(COUNTIF($A$2:$A$501,$A390)=1,"OK","ID do evento duplicado"))</f>
        <v/>
      </c>
      <c r="R390" s="16">
        <f>IF($A390="","",IF(OR($M390="",$N390=""),"Não verificável",IF($G390="RECEBIMENTO",IF(COUNTIFS($M$2:$M$501,$M390,$G$2:$G$501,"RECEBIMENTO")&gt;1,"Recebimento duplicado",IF($K390="","OK","Recebimento com evento anterior")),IF(COUNTIFS($M$2:$M$501,$M390,$G$2:$G$501,"RECEBIMENTO",$N$2:$N$501,"&lt;"&amp;$N390)&gt;0,"OK","Entrada anterior não localizada"))))</f>
        <v/>
      </c>
      <c r="S390" s="16">
        <f>IF($A390="","",IF(IFERROR(VLOOKUP($G390,Listas!$A$2:$C$9,2,FALSE),"Sim")="Sim",IF($J390="","Pedido obrigatório","OK"),"OK"))</f>
        <v/>
      </c>
      <c r="T390" s="16">
        <f>IF($A390="","",IF($G390="RECEBIMENTO",IF($K390="","OK","Revisar evento anterior"),IF($K390="","Evento anterior ausente",IF(COUNTIF($A$2:$A$501,$K390)=0,"Evento anterior inexistente",IF(COUNTIF($A$2:$A$501,$K390)&gt;1,"Evento anterior ambíguo",IF($K390=$A390,"Autorreferência",IF(COUNTIFS($A$2:$A$501,$K390,$M$2:$M$501,$M390)=0,"Anterior de outro identificador",IF(INDEX($N$2:$N$501,MATCH($K390,$A$2:$A$501,0))&gt;=$N390,"Ordem cronológica inválida",IF(INDEX($A$2:$A$501,MATCH($K390,$A$2:$A$501,0))=LOOKUP(2,1/(($M$2:$M$501=$M390)*($N$2:$N$501&lt;$N390)),$A$2:$A$501),"OK","Salto na cadeia")))))))))</f>
        <v/>
      </c>
      <c r="U390" s="16">
        <f>IF($A390="","",IF(OR($M390="",$N390=""),"Não",IF(COUNTIFS($M$2:$M$501,$M390,$N$2:$N$501,"&gt;"&amp;$N390)=0,IF(COUNTIFS($M$2:$M$501,$M390,$N$2:$N$501,$N390)=1,"Sim","Conflito"),"Não")))</f>
        <v/>
      </c>
      <c r="V390" s="16">
        <f>IF($A390="","",IF(OR($M390="",$N390=""),"",IF(COUNTIFS($M$2:$M$501,$M390,$G$2:$G$501,"RETORNO RECEBIDO",$N$2:$N$501,"&lt;="&amp;$N390)&gt;0,"Retorno","Fluxo normal")))</f>
        <v/>
      </c>
      <c r="W390" s="16">
        <f>IF($A390="","",IF($O390&lt;&gt;"OK",$O390,IF($Q390&lt;&gt;"OK",$Q390,IF($P390&lt;&gt;"OK",$P390,IF($R390&lt;&gt;"OK",$R390,IF($S390&lt;&gt;"OK",$S390,IF($T390&lt;&gt;"OK",$T390,IF($U390="Conflito","Conflito de ordem","OK"))))))))</f>
        <v/>
      </c>
      <c r="X390" s="16">
        <f>IF($A390="","",IF($W390="OK","OK","Pendente"))</f>
        <v/>
      </c>
    </row>
    <row r="391">
      <c r="A391" s="14" t="n"/>
      <c r="B391" s="31" t="n"/>
      <c r="C391" s="14" t="n"/>
      <c r="D391" s="14" t="n"/>
      <c r="E391" s="14" t="n"/>
      <c r="F391" s="14" t="n"/>
      <c r="G391" s="14" t="n"/>
      <c r="H391" s="14" t="n"/>
      <c r="I391" s="14" t="n"/>
      <c r="J391" s="14" t="n"/>
      <c r="K391" s="14" t="n"/>
      <c r="L391" s="15" t="n"/>
      <c r="M391" s="16">
        <f>IF(COUNTA($D391:$F391)=0,"",IF(OR($D391="",$E391="",$F391=""),"",$D391&amp;"|"&amp;$E391&amp;"|"&amp;$F391))</f>
        <v/>
      </c>
      <c r="N391" s="32">
        <f>IF(OR($B391="",$C391=""),"",$B391+$C391/100000)</f>
        <v/>
      </c>
      <c r="O391" s="16">
        <f>IF(COUNTA($A391:$L391)=0,"",IF(OR($A391="",$B391="",$C391="",$D391="",$E391="",$F391="",$G391="",$H391="",$I391=""),"Campos obrigatórios ausentes","OK"))</f>
        <v/>
      </c>
      <c r="P391" s="16">
        <f>IF($A391="","",IF($M391="","Identificação incompleta",IF(COUNTIF('Itens rastreáveis'!$E$2:$E$201,$M391)=0,"Identificador não cadastrado",IF(COUNTIF('Itens rastreáveis'!$E$2:$E$201,$M391)&gt;1,"Identificador duplicado no cadastro","OK"))))</f>
        <v/>
      </c>
      <c r="Q391" s="16">
        <f>IF($A391="","",IF(COUNTIF($A$2:$A$501,$A391)=1,"OK","ID do evento duplicado"))</f>
        <v/>
      </c>
      <c r="R391" s="16">
        <f>IF($A391="","",IF(OR($M391="",$N391=""),"Não verificável",IF($G391="RECEBIMENTO",IF(COUNTIFS($M$2:$M$501,$M391,$G$2:$G$501,"RECEBIMENTO")&gt;1,"Recebimento duplicado",IF($K391="","OK","Recebimento com evento anterior")),IF(COUNTIFS($M$2:$M$501,$M391,$G$2:$G$501,"RECEBIMENTO",$N$2:$N$501,"&lt;"&amp;$N391)&gt;0,"OK","Entrada anterior não localizada"))))</f>
        <v/>
      </c>
      <c r="S391" s="16">
        <f>IF($A391="","",IF(IFERROR(VLOOKUP($G391,Listas!$A$2:$C$9,2,FALSE),"Sim")="Sim",IF($J391="","Pedido obrigatório","OK"),"OK"))</f>
        <v/>
      </c>
      <c r="T391" s="16">
        <f>IF($A391="","",IF($G391="RECEBIMENTO",IF($K391="","OK","Revisar evento anterior"),IF($K391="","Evento anterior ausente",IF(COUNTIF($A$2:$A$501,$K391)=0,"Evento anterior inexistente",IF(COUNTIF($A$2:$A$501,$K391)&gt;1,"Evento anterior ambíguo",IF($K391=$A391,"Autorreferência",IF(COUNTIFS($A$2:$A$501,$K391,$M$2:$M$501,$M391)=0,"Anterior de outro identificador",IF(INDEX($N$2:$N$501,MATCH($K391,$A$2:$A$501,0))&gt;=$N391,"Ordem cronológica inválida",IF(INDEX($A$2:$A$501,MATCH($K391,$A$2:$A$501,0))=LOOKUP(2,1/(($M$2:$M$501=$M391)*($N$2:$N$501&lt;$N391)),$A$2:$A$501),"OK","Salto na cadeia")))))))))</f>
        <v/>
      </c>
      <c r="U391" s="16">
        <f>IF($A391="","",IF(OR($M391="",$N391=""),"Não",IF(COUNTIFS($M$2:$M$501,$M391,$N$2:$N$501,"&gt;"&amp;$N391)=0,IF(COUNTIFS($M$2:$M$501,$M391,$N$2:$N$501,$N391)=1,"Sim","Conflito"),"Não")))</f>
        <v/>
      </c>
      <c r="V391" s="16">
        <f>IF($A391="","",IF(OR($M391="",$N391=""),"",IF(COUNTIFS($M$2:$M$501,$M391,$G$2:$G$501,"RETORNO RECEBIDO",$N$2:$N$501,"&lt;="&amp;$N391)&gt;0,"Retorno","Fluxo normal")))</f>
        <v/>
      </c>
      <c r="W391" s="16">
        <f>IF($A391="","",IF($O391&lt;&gt;"OK",$O391,IF($Q391&lt;&gt;"OK",$Q391,IF($P391&lt;&gt;"OK",$P391,IF($R391&lt;&gt;"OK",$R391,IF($S391&lt;&gt;"OK",$S391,IF($T391&lt;&gt;"OK",$T391,IF($U391="Conflito","Conflito de ordem","OK"))))))))</f>
        <v/>
      </c>
      <c r="X391" s="16">
        <f>IF($A391="","",IF($W391="OK","OK","Pendente"))</f>
        <v/>
      </c>
    </row>
    <row r="392">
      <c r="A392" s="14" t="n"/>
      <c r="B392" s="31" t="n"/>
      <c r="C392" s="14" t="n"/>
      <c r="D392" s="14" t="n"/>
      <c r="E392" s="14" t="n"/>
      <c r="F392" s="14" t="n"/>
      <c r="G392" s="14" t="n"/>
      <c r="H392" s="14" t="n"/>
      <c r="I392" s="14" t="n"/>
      <c r="J392" s="14" t="n"/>
      <c r="K392" s="14" t="n"/>
      <c r="L392" s="15" t="n"/>
      <c r="M392" s="16">
        <f>IF(COUNTA($D392:$F392)=0,"",IF(OR($D392="",$E392="",$F392=""),"",$D392&amp;"|"&amp;$E392&amp;"|"&amp;$F392))</f>
        <v/>
      </c>
      <c r="N392" s="32">
        <f>IF(OR($B392="",$C392=""),"",$B392+$C392/100000)</f>
        <v/>
      </c>
      <c r="O392" s="16">
        <f>IF(COUNTA($A392:$L392)=0,"",IF(OR($A392="",$B392="",$C392="",$D392="",$E392="",$F392="",$G392="",$H392="",$I392=""),"Campos obrigatórios ausentes","OK"))</f>
        <v/>
      </c>
      <c r="P392" s="16">
        <f>IF($A392="","",IF($M392="","Identificação incompleta",IF(COUNTIF('Itens rastreáveis'!$E$2:$E$201,$M392)=0,"Identificador não cadastrado",IF(COUNTIF('Itens rastreáveis'!$E$2:$E$201,$M392)&gt;1,"Identificador duplicado no cadastro","OK"))))</f>
        <v/>
      </c>
      <c r="Q392" s="16">
        <f>IF($A392="","",IF(COUNTIF($A$2:$A$501,$A392)=1,"OK","ID do evento duplicado"))</f>
        <v/>
      </c>
      <c r="R392" s="16">
        <f>IF($A392="","",IF(OR($M392="",$N392=""),"Não verificável",IF($G392="RECEBIMENTO",IF(COUNTIFS($M$2:$M$501,$M392,$G$2:$G$501,"RECEBIMENTO")&gt;1,"Recebimento duplicado",IF($K392="","OK","Recebimento com evento anterior")),IF(COUNTIFS($M$2:$M$501,$M392,$G$2:$G$501,"RECEBIMENTO",$N$2:$N$501,"&lt;"&amp;$N392)&gt;0,"OK","Entrada anterior não localizada"))))</f>
        <v/>
      </c>
      <c r="S392" s="16">
        <f>IF($A392="","",IF(IFERROR(VLOOKUP($G392,Listas!$A$2:$C$9,2,FALSE),"Sim")="Sim",IF($J392="","Pedido obrigatório","OK"),"OK"))</f>
        <v/>
      </c>
      <c r="T392" s="16">
        <f>IF($A392="","",IF($G392="RECEBIMENTO",IF($K392="","OK","Revisar evento anterior"),IF($K392="","Evento anterior ausente",IF(COUNTIF($A$2:$A$501,$K392)=0,"Evento anterior inexistente",IF(COUNTIF($A$2:$A$501,$K392)&gt;1,"Evento anterior ambíguo",IF($K392=$A392,"Autorreferência",IF(COUNTIFS($A$2:$A$501,$K392,$M$2:$M$501,$M392)=0,"Anterior de outro identificador",IF(INDEX($N$2:$N$501,MATCH($K392,$A$2:$A$501,0))&gt;=$N392,"Ordem cronológica inválida",IF(INDEX($A$2:$A$501,MATCH($K392,$A$2:$A$501,0))=LOOKUP(2,1/(($M$2:$M$501=$M392)*($N$2:$N$501&lt;$N392)),$A$2:$A$501),"OK","Salto na cadeia")))))))))</f>
        <v/>
      </c>
      <c r="U392" s="16">
        <f>IF($A392="","",IF(OR($M392="",$N392=""),"Não",IF(COUNTIFS($M$2:$M$501,$M392,$N$2:$N$501,"&gt;"&amp;$N392)=0,IF(COUNTIFS($M$2:$M$501,$M392,$N$2:$N$501,$N392)=1,"Sim","Conflito"),"Não")))</f>
        <v/>
      </c>
      <c r="V392" s="16">
        <f>IF($A392="","",IF(OR($M392="",$N392=""),"",IF(COUNTIFS($M$2:$M$501,$M392,$G$2:$G$501,"RETORNO RECEBIDO",$N$2:$N$501,"&lt;="&amp;$N392)&gt;0,"Retorno","Fluxo normal")))</f>
        <v/>
      </c>
      <c r="W392" s="16">
        <f>IF($A392="","",IF($O392&lt;&gt;"OK",$O392,IF($Q392&lt;&gt;"OK",$Q392,IF($P392&lt;&gt;"OK",$P392,IF($R392&lt;&gt;"OK",$R392,IF($S392&lt;&gt;"OK",$S392,IF($T392&lt;&gt;"OK",$T392,IF($U392="Conflito","Conflito de ordem","OK"))))))))</f>
        <v/>
      </c>
      <c r="X392" s="16">
        <f>IF($A392="","",IF($W392="OK","OK","Pendente"))</f>
        <v/>
      </c>
    </row>
    <row r="393">
      <c r="A393" s="14" t="n"/>
      <c r="B393" s="31" t="n"/>
      <c r="C393" s="14" t="n"/>
      <c r="D393" s="14" t="n"/>
      <c r="E393" s="14" t="n"/>
      <c r="F393" s="14" t="n"/>
      <c r="G393" s="14" t="n"/>
      <c r="H393" s="14" t="n"/>
      <c r="I393" s="14" t="n"/>
      <c r="J393" s="14" t="n"/>
      <c r="K393" s="14" t="n"/>
      <c r="L393" s="15" t="n"/>
      <c r="M393" s="16">
        <f>IF(COUNTA($D393:$F393)=0,"",IF(OR($D393="",$E393="",$F393=""),"",$D393&amp;"|"&amp;$E393&amp;"|"&amp;$F393))</f>
        <v/>
      </c>
      <c r="N393" s="32">
        <f>IF(OR($B393="",$C393=""),"",$B393+$C393/100000)</f>
        <v/>
      </c>
      <c r="O393" s="16">
        <f>IF(COUNTA($A393:$L393)=0,"",IF(OR($A393="",$B393="",$C393="",$D393="",$E393="",$F393="",$G393="",$H393="",$I393=""),"Campos obrigatórios ausentes","OK"))</f>
        <v/>
      </c>
      <c r="P393" s="16">
        <f>IF($A393="","",IF($M393="","Identificação incompleta",IF(COUNTIF('Itens rastreáveis'!$E$2:$E$201,$M393)=0,"Identificador não cadastrado",IF(COUNTIF('Itens rastreáveis'!$E$2:$E$201,$M393)&gt;1,"Identificador duplicado no cadastro","OK"))))</f>
        <v/>
      </c>
      <c r="Q393" s="16">
        <f>IF($A393="","",IF(COUNTIF($A$2:$A$501,$A393)=1,"OK","ID do evento duplicado"))</f>
        <v/>
      </c>
      <c r="R393" s="16">
        <f>IF($A393="","",IF(OR($M393="",$N393=""),"Não verificável",IF($G393="RECEBIMENTO",IF(COUNTIFS($M$2:$M$501,$M393,$G$2:$G$501,"RECEBIMENTO")&gt;1,"Recebimento duplicado",IF($K393="","OK","Recebimento com evento anterior")),IF(COUNTIFS($M$2:$M$501,$M393,$G$2:$G$501,"RECEBIMENTO",$N$2:$N$501,"&lt;"&amp;$N393)&gt;0,"OK","Entrada anterior não localizada"))))</f>
        <v/>
      </c>
      <c r="S393" s="16">
        <f>IF($A393="","",IF(IFERROR(VLOOKUP($G393,Listas!$A$2:$C$9,2,FALSE),"Sim")="Sim",IF($J393="","Pedido obrigatório","OK"),"OK"))</f>
        <v/>
      </c>
      <c r="T393" s="16">
        <f>IF($A393="","",IF($G393="RECEBIMENTO",IF($K393="","OK","Revisar evento anterior"),IF($K393="","Evento anterior ausente",IF(COUNTIF($A$2:$A$501,$K393)=0,"Evento anterior inexistente",IF(COUNTIF($A$2:$A$501,$K393)&gt;1,"Evento anterior ambíguo",IF($K393=$A393,"Autorreferência",IF(COUNTIFS($A$2:$A$501,$K393,$M$2:$M$501,$M393)=0,"Anterior de outro identificador",IF(INDEX($N$2:$N$501,MATCH($K393,$A$2:$A$501,0))&gt;=$N393,"Ordem cronológica inválida",IF(INDEX($A$2:$A$501,MATCH($K393,$A$2:$A$501,0))=LOOKUP(2,1/(($M$2:$M$501=$M393)*($N$2:$N$501&lt;$N393)),$A$2:$A$501),"OK","Salto na cadeia")))))))))</f>
        <v/>
      </c>
      <c r="U393" s="16">
        <f>IF($A393="","",IF(OR($M393="",$N393=""),"Não",IF(COUNTIFS($M$2:$M$501,$M393,$N$2:$N$501,"&gt;"&amp;$N393)=0,IF(COUNTIFS($M$2:$M$501,$M393,$N$2:$N$501,$N393)=1,"Sim","Conflito"),"Não")))</f>
        <v/>
      </c>
      <c r="V393" s="16">
        <f>IF($A393="","",IF(OR($M393="",$N393=""),"",IF(COUNTIFS($M$2:$M$501,$M393,$G$2:$G$501,"RETORNO RECEBIDO",$N$2:$N$501,"&lt;="&amp;$N393)&gt;0,"Retorno","Fluxo normal")))</f>
        <v/>
      </c>
      <c r="W393" s="16">
        <f>IF($A393="","",IF($O393&lt;&gt;"OK",$O393,IF($Q393&lt;&gt;"OK",$Q393,IF($P393&lt;&gt;"OK",$P393,IF($R393&lt;&gt;"OK",$R393,IF($S393&lt;&gt;"OK",$S393,IF($T393&lt;&gt;"OK",$T393,IF($U393="Conflito","Conflito de ordem","OK"))))))))</f>
        <v/>
      </c>
      <c r="X393" s="16">
        <f>IF($A393="","",IF($W393="OK","OK","Pendente"))</f>
        <v/>
      </c>
    </row>
    <row r="394">
      <c r="A394" s="14" t="n"/>
      <c r="B394" s="31" t="n"/>
      <c r="C394" s="14" t="n"/>
      <c r="D394" s="14" t="n"/>
      <c r="E394" s="14" t="n"/>
      <c r="F394" s="14" t="n"/>
      <c r="G394" s="14" t="n"/>
      <c r="H394" s="14" t="n"/>
      <c r="I394" s="14" t="n"/>
      <c r="J394" s="14" t="n"/>
      <c r="K394" s="14" t="n"/>
      <c r="L394" s="15" t="n"/>
      <c r="M394" s="16">
        <f>IF(COUNTA($D394:$F394)=0,"",IF(OR($D394="",$E394="",$F394=""),"",$D394&amp;"|"&amp;$E394&amp;"|"&amp;$F394))</f>
        <v/>
      </c>
      <c r="N394" s="32">
        <f>IF(OR($B394="",$C394=""),"",$B394+$C394/100000)</f>
        <v/>
      </c>
      <c r="O394" s="16">
        <f>IF(COUNTA($A394:$L394)=0,"",IF(OR($A394="",$B394="",$C394="",$D394="",$E394="",$F394="",$G394="",$H394="",$I394=""),"Campos obrigatórios ausentes","OK"))</f>
        <v/>
      </c>
      <c r="P394" s="16">
        <f>IF($A394="","",IF($M394="","Identificação incompleta",IF(COUNTIF('Itens rastreáveis'!$E$2:$E$201,$M394)=0,"Identificador não cadastrado",IF(COUNTIF('Itens rastreáveis'!$E$2:$E$201,$M394)&gt;1,"Identificador duplicado no cadastro","OK"))))</f>
        <v/>
      </c>
      <c r="Q394" s="16">
        <f>IF($A394="","",IF(COUNTIF($A$2:$A$501,$A394)=1,"OK","ID do evento duplicado"))</f>
        <v/>
      </c>
      <c r="R394" s="16">
        <f>IF($A394="","",IF(OR($M394="",$N394=""),"Não verificável",IF($G394="RECEBIMENTO",IF(COUNTIFS($M$2:$M$501,$M394,$G$2:$G$501,"RECEBIMENTO")&gt;1,"Recebimento duplicado",IF($K394="","OK","Recebimento com evento anterior")),IF(COUNTIFS($M$2:$M$501,$M394,$G$2:$G$501,"RECEBIMENTO",$N$2:$N$501,"&lt;"&amp;$N394)&gt;0,"OK","Entrada anterior não localizada"))))</f>
        <v/>
      </c>
      <c r="S394" s="16">
        <f>IF($A394="","",IF(IFERROR(VLOOKUP($G394,Listas!$A$2:$C$9,2,FALSE),"Sim")="Sim",IF($J394="","Pedido obrigatório","OK"),"OK"))</f>
        <v/>
      </c>
      <c r="T394" s="16">
        <f>IF($A394="","",IF($G394="RECEBIMENTO",IF($K394="","OK","Revisar evento anterior"),IF($K394="","Evento anterior ausente",IF(COUNTIF($A$2:$A$501,$K394)=0,"Evento anterior inexistente",IF(COUNTIF($A$2:$A$501,$K394)&gt;1,"Evento anterior ambíguo",IF($K394=$A394,"Autorreferência",IF(COUNTIFS($A$2:$A$501,$K394,$M$2:$M$501,$M394)=0,"Anterior de outro identificador",IF(INDEX($N$2:$N$501,MATCH($K394,$A$2:$A$501,0))&gt;=$N394,"Ordem cronológica inválida",IF(INDEX($A$2:$A$501,MATCH($K394,$A$2:$A$501,0))=LOOKUP(2,1/(($M$2:$M$501=$M394)*($N$2:$N$501&lt;$N394)),$A$2:$A$501),"OK","Salto na cadeia")))))))))</f>
        <v/>
      </c>
      <c r="U394" s="16">
        <f>IF($A394="","",IF(OR($M394="",$N394=""),"Não",IF(COUNTIFS($M$2:$M$501,$M394,$N$2:$N$501,"&gt;"&amp;$N394)=0,IF(COUNTIFS($M$2:$M$501,$M394,$N$2:$N$501,$N394)=1,"Sim","Conflito"),"Não")))</f>
        <v/>
      </c>
      <c r="V394" s="16">
        <f>IF($A394="","",IF(OR($M394="",$N394=""),"",IF(COUNTIFS($M$2:$M$501,$M394,$G$2:$G$501,"RETORNO RECEBIDO",$N$2:$N$501,"&lt;="&amp;$N394)&gt;0,"Retorno","Fluxo normal")))</f>
        <v/>
      </c>
      <c r="W394" s="16">
        <f>IF($A394="","",IF($O394&lt;&gt;"OK",$O394,IF($Q394&lt;&gt;"OK",$Q394,IF($P394&lt;&gt;"OK",$P394,IF($R394&lt;&gt;"OK",$R394,IF($S394&lt;&gt;"OK",$S394,IF($T394&lt;&gt;"OK",$T394,IF($U394="Conflito","Conflito de ordem","OK"))))))))</f>
        <v/>
      </c>
      <c r="X394" s="16">
        <f>IF($A394="","",IF($W394="OK","OK","Pendente"))</f>
        <v/>
      </c>
    </row>
    <row r="395">
      <c r="A395" s="14" t="n"/>
      <c r="B395" s="31" t="n"/>
      <c r="C395" s="14" t="n"/>
      <c r="D395" s="14" t="n"/>
      <c r="E395" s="14" t="n"/>
      <c r="F395" s="14" t="n"/>
      <c r="G395" s="14" t="n"/>
      <c r="H395" s="14" t="n"/>
      <c r="I395" s="14" t="n"/>
      <c r="J395" s="14" t="n"/>
      <c r="K395" s="14" t="n"/>
      <c r="L395" s="15" t="n"/>
      <c r="M395" s="16">
        <f>IF(COUNTA($D395:$F395)=0,"",IF(OR($D395="",$E395="",$F395=""),"",$D395&amp;"|"&amp;$E395&amp;"|"&amp;$F395))</f>
        <v/>
      </c>
      <c r="N395" s="32">
        <f>IF(OR($B395="",$C395=""),"",$B395+$C395/100000)</f>
        <v/>
      </c>
      <c r="O395" s="16">
        <f>IF(COUNTA($A395:$L395)=0,"",IF(OR($A395="",$B395="",$C395="",$D395="",$E395="",$F395="",$G395="",$H395="",$I395=""),"Campos obrigatórios ausentes","OK"))</f>
        <v/>
      </c>
      <c r="P395" s="16">
        <f>IF($A395="","",IF($M395="","Identificação incompleta",IF(COUNTIF('Itens rastreáveis'!$E$2:$E$201,$M395)=0,"Identificador não cadastrado",IF(COUNTIF('Itens rastreáveis'!$E$2:$E$201,$M395)&gt;1,"Identificador duplicado no cadastro","OK"))))</f>
        <v/>
      </c>
      <c r="Q395" s="16">
        <f>IF($A395="","",IF(COUNTIF($A$2:$A$501,$A395)=1,"OK","ID do evento duplicado"))</f>
        <v/>
      </c>
      <c r="R395" s="16">
        <f>IF($A395="","",IF(OR($M395="",$N395=""),"Não verificável",IF($G395="RECEBIMENTO",IF(COUNTIFS($M$2:$M$501,$M395,$G$2:$G$501,"RECEBIMENTO")&gt;1,"Recebimento duplicado",IF($K395="","OK","Recebimento com evento anterior")),IF(COUNTIFS($M$2:$M$501,$M395,$G$2:$G$501,"RECEBIMENTO",$N$2:$N$501,"&lt;"&amp;$N395)&gt;0,"OK","Entrada anterior não localizada"))))</f>
        <v/>
      </c>
      <c r="S395" s="16">
        <f>IF($A395="","",IF(IFERROR(VLOOKUP($G395,Listas!$A$2:$C$9,2,FALSE),"Sim")="Sim",IF($J395="","Pedido obrigatório","OK"),"OK"))</f>
        <v/>
      </c>
      <c r="T395" s="16">
        <f>IF($A395="","",IF($G395="RECEBIMENTO",IF($K395="","OK","Revisar evento anterior"),IF($K395="","Evento anterior ausente",IF(COUNTIF($A$2:$A$501,$K395)=0,"Evento anterior inexistente",IF(COUNTIF($A$2:$A$501,$K395)&gt;1,"Evento anterior ambíguo",IF($K395=$A395,"Autorreferência",IF(COUNTIFS($A$2:$A$501,$K395,$M$2:$M$501,$M395)=0,"Anterior de outro identificador",IF(INDEX($N$2:$N$501,MATCH($K395,$A$2:$A$501,0))&gt;=$N395,"Ordem cronológica inválida",IF(INDEX($A$2:$A$501,MATCH($K395,$A$2:$A$501,0))=LOOKUP(2,1/(($M$2:$M$501=$M395)*($N$2:$N$501&lt;$N395)),$A$2:$A$501),"OK","Salto na cadeia")))))))))</f>
        <v/>
      </c>
      <c r="U395" s="16">
        <f>IF($A395="","",IF(OR($M395="",$N395=""),"Não",IF(COUNTIFS($M$2:$M$501,$M395,$N$2:$N$501,"&gt;"&amp;$N395)=0,IF(COUNTIFS($M$2:$M$501,$M395,$N$2:$N$501,$N395)=1,"Sim","Conflito"),"Não")))</f>
        <v/>
      </c>
      <c r="V395" s="16">
        <f>IF($A395="","",IF(OR($M395="",$N395=""),"",IF(COUNTIFS($M$2:$M$501,$M395,$G$2:$G$501,"RETORNO RECEBIDO",$N$2:$N$501,"&lt;="&amp;$N395)&gt;0,"Retorno","Fluxo normal")))</f>
        <v/>
      </c>
      <c r="W395" s="16">
        <f>IF($A395="","",IF($O395&lt;&gt;"OK",$O395,IF($Q395&lt;&gt;"OK",$Q395,IF($P395&lt;&gt;"OK",$P395,IF($R395&lt;&gt;"OK",$R395,IF($S395&lt;&gt;"OK",$S395,IF($T395&lt;&gt;"OK",$T395,IF($U395="Conflito","Conflito de ordem","OK"))))))))</f>
        <v/>
      </c>
      <c r="X395" s="16">
        <f>IF($A395="","",IF($W395="OK","OK","Pendente"))</f>
        <v/>
      </c>
    </row>
    <row r="396">
      <c r="A396" s="14" t="n"/>
      <c r="B396" s="31" t="n"/>
      <c r="C396" s="14" t="n"/>
      <c r="D396" s="14" t="n"/>
      <c r="E396" s="14" t="n"/>
      <c r="F396" s="14" t="n"/>
      <c r="G396" s="14" t="n"/>
      <c r="H396" s="14" t="n"/>
      <c r="I396" s="14" t="n"/>
      <c r="J396" s="14" t="n"/>
      <c r="K396" s="14" t="n"/>
      <c r="L396" s="15" t="n"/>
      <c r="M396" s="16">
        <f>IF(COUNTA($D396:$F396)=0,"",IF(OR($D396="",$E396="",$F396=""),"",$D396&amp;"|"&amp;$E396&amp;"|"&amp;$F396))</f>
        <v/>
      </c>
      <c r="N396" s="32">
        <f>IF(OR($B396="",$C396=""),"",$B396+$C396/100000)</f>
        <v/>
      </c>
      <c r="O396" s="16">
        <f>IF(COUNTA($A396:$L396)=0,"",IF(OR($A396="",$B396="",$C396="",$D396="",$E396="",$F396="",$G396="",$H396="",$I396=""),"Campos obrigatórios ausentes","OK"))</f>
        <v/>
      </c>
      <c r="P396" s="16">
        <f>IF($A396="","",IF($M396="","Identificação incompleta",IF(COUNTIF('Itens rastreáveis'!$E$2:$E$201,$M396)=0,"Identificador não cadastrado",IF(COUNTIF('Itens rastreáveis'!$E$2:$E$201,$M396)&gt;1,"Identificador duplicado no cadastro","OK"))))</f>
        <v/>
      </c>
      <c r="Q396" s="16">
        <f>IF($A396="","",IF(COUNTIF($A$2:$A$501,$A396)=1,"OK","ID do evento duplicado"))</f>
        <v/>
      </c>
      <c r="R396" s="16">
        <f>IF($A396="","",IF(OR($M396="",$N396=""),"Não verificável",IF($G396="RECEBIMENTO",IF(COUNTIFS($M$2:$M$501,$M396,$G$2:$G$501,"RECEBIMENTO")&gt;1,"Recebimento duplicado",IF($K396="","OK","Recebimento com evento anterior")),IF(COUNTIFS($M$2:$M$501,$M396,$G$2:$G$501,"RECEBIMENTO",$N$2:$N$501,"&lt;"&amp;$N396)&gt;0,"OK","Entrada anterior não localizada"))))</f>
        <v/>
      </c>
      <c r="S396" s="16">
        <f>IF($A396="","",IF(IFERROR(VLOOKUP($G396,Listas!$A$2:$C$9,2,FALSE),"Sim")="Sim",IF($J396="","Pedido obrigatório","OK"),"OK"))</f>
        <v/>
      </c>
      <c r="T396" s="16">
        <f>IF($A396="","",IF($G396="RECEBIMENTO",IF($K396="","OK","Revisar evento anterior"),IF($K396="","Evento anterior ausente",IF(COUNTIF($A$2:$A$501,$K396)=0,"Evento anterior inexistente",IF(COUNTIF($A$2:$A$501,$K396)&gt;1,"Evento anterior ambíguo",IF($K396=$A396,"Autorreferência",IF(COUNTIFS($A$2:$A$501,$K396,$M$2:$M$501,$M396)=0,"Anterior de outro identificador",IF(INDEX($N$2:$N$501,MATCH($K396,$A$2:$A$501,0))&gt;=$N396,"Ordem cronológica inválida",IF(INDEX($A$2:$A$501,MATCH($K396,$A$2:$A$501,0))=LOOKUP(2,1/(($M$2:$M$501=$M396)*($N$2:$N$501&lt;$N396)),$A$2:$A$501),"OK","Salto na cadeia")))))))))</f>
        <v/>
      </c>
      <c r="U396" s="16">
        <f>IF($A396="","",IF(OR($M396="",$N396=""),"Não",IF(COUNTIFS($M$2:$M$501,$M396,$N$2:$N$501,"&gt;"&amp;$N396)=0,IF(COUNTIFS($M$2:$M$501,$M396,$N$2:$N$501,$N396)=1,"Sim","Conflito"),"Não")))</f>
        <v/>
      </c>
      <c r="V396" s="16">
        <f>IF($A396="","",IF(OR($M396="",$N396=""),"",IF(COUNTIFS($M$2:$M$501,$M396,$G$2:$G$501,"RETORNO RECEBIDO",$N$2:$N$501,"&lt;="&amp;$N396)&gt;0,"Retorno","Fluxo normal")))</f>
        <v/>
      </c>
      <c r="W396" s="16">
        <f>IF($A396="","",IF($O396&lt;&gt;"OK",$O396,IF($Q396&lt;&gt;"OK",$Q396,IF($P396&lt;&gt;"OK",$P396,IF($R396&lt;&gt;"OK",$R396,IF($S396&lt;&gt;"OK",$S396,IF($T396&lt;&gt;"OK",$T396,IF($U396="Conflito","Conflito de ordem","OK"))))))))</f>
        <v/>
      </c>
      <c r="X396" s="16">
        <f>IF($A396="","",IF($W396="OK","OK","Pendente"))</f>
        <v/>
      </c>
    </row>
    <row r="397">
      <c r="A397" s="14" t="n"/>
      <c r="B397" s="31" t="n"/>
      <c r="C397" s="14" t="n"/>
      <c r="D397" s="14" t="n"/>
      <c r="E397" s="14" t="n"/>
      <c r="F397" s="14" t="n"/>
      <c r="G397" s="14" t="n"/>
      <c r="H397" s="14" t="n"/>
      <c r="I397" s="14" t="n"/>
      <c r="J397" s="14" t="n"/>
      <c r="K397" s="14" t="n"/>
      <c r="L397" s="15" t="n"/>
      <c r="M397" s="16">
        <f>IF(COUNTA($D397:$F397)=0,"",IF(OR($D397="",$E397="",$F397=""),"",$D397&amp;"|"&amp;$E397&amp;"|"&amp;$F397))</f>
        <v/>
      </c>
      <c r="N397" s="32">
        <f>IF(OR($B397="",$C397=""),"",$B397+$C397/100000)</f>
        <v/>
      </c>
      <c r="O397" s="16">
        <f>IF(COUNTA($A397:$L397)=0,"",IF(OR($A397="",$B397="",$C397="",$D397="",$E397="",$F397="",$G397="",$H397="",$I397=""),"Campos obrigatórios ausentes","OK"))</f>
        <v/>
      </c>
      <c r="P397" s="16">
        <f>IF($A397="","",IF($M397="","Identificação incompleta",IF(COUNTIF('Itens rastreáveis'!$E$2:$E$201,$M397)=0,"Identificador não cadastrado",IF(COUNTIF('Itens rastreáveis'!$E$2:$E$201,$M397)&gt;1,"Identificador duplicado no cadastro","OK"))))</f>
        <v/>
      </c>
      <c r="Q397" s="16">
        <f>IF($A397="","",IF(COUNTIF($A$2:$A$501,$A397)=1,"OK","ID do evento duplicado"))</f>
        <v/>
      </c>
      <c r="R397" s="16">
        <f>IF($A397="","",IF(OR($M397="",$N397=""),"Não verificável",IF($G397="RECEBIMENTO",IF(COUNTIFS($M$2:$M$501,$M397,$G$2:$G$501,"RECEBIMENTO")&gt;1,"Recebimento duplicado",IF($K397="","OK","Recebimento com evento anterior")),IF(COUNTIFS($M$2:$M$501,$M397,$G$2:$G$501,"RECEBIMENTO",$N$2:$N$501,"&lt;"&amp;$N397)&gt;0,"OK","Entrada anterior não localizada"))))</f>
        <v/>
      </c>
      <c r="S397" s="16">
        <f>IF($A397="","",IF(IFERROR(VLOOKUP($G397,Listas!$A$2:$C$9,2,FALSE),"Sim")="Sim",IF($J397="","Pedido obrigatório","OK"),"OK"))</f>
        <v/>
      </c>
      <c r="T397" s="16">
        <f>IF($A397="","",IF($G397="RECEBIMENTO",IF($K397="","OK","Revisar evento anterior"),IF($K397="","Evento anterior ausente",IF(COUNTIF($A$2:$A$501,$K397)=0,"Evento anterior inexistente",IF(COUNTIF($A$2:$A$501,$K397)&gt;1,"Evento anterior ambíguo",IF($K397=$A397,"Autorreferência",IF(COUNTIFS($A$2:$A$501,$K397,$M$2:$M$501,$M397)=0,"Anterior de outro identificador",IF(INDEX($N$2:$N$501,MATCH($K397,$A$2:$A$501,0))&gt;=$N397,"Ordem cronológica inválida",IF(INDEX($A$2:$A$501,MATCH($K397,$A$2:$A$501,0))=LOOKUP(2,1/(($M$2:$M$501=$M397)*($N$2:$N$501&lt;$N397)),$A$2:$A$501),"OK","Salto na cadeia")))))))))</f>
        <v/>
      </c>
      <c r="U397" s="16">
        <f>IF($A397="","",IF(OR($M397="",$N397=""),"Não",IF(COUNTIFS($M$2:$M$501,$M397,$N$2:$N$501,"&gt;"&amp;$N397)=0,IF(COUNTIFS($M$2:$M$501,$M397,$N$2:$N$501,$N397)=1,"Sim","Conflito"),"Não")))</f>
        <v/>
      </c>
      <c r="V397" s="16">
        <f>IF($A397="","",IF(OR($M397="",$N397=""),"",IF(COUNTIFS($M$2:$M$501,$M397,$G$2:$G$501,"RETORNO RECEBIDO",$N$2:$N$501,"&lt;="&amp;$N397)&gt;0,"Retorno","Fluxo normal")))</f>
        <v/>
      </c>
      <c r="W397" s="16">
        <f>IF($A397="","",IF($O397&lt;&gt;"OK",$O397,IF($Q397&lt;&gt;"OK",$Q397,IF($P397&lt;&gt;"OK",$P397,IF($R397&lt;&gt;"OK",$R397,IF($S397&lt;&gt;"OK",$S397,IF($T397&lt;&gt;"OK",$T397,IF($U397="Conflito","Conflito de ordem","OK"))))))))</f>
        <v/>
      </c>
      <c r="X397" s="16">
        <f>IF($A397="","",IF($W397="OK","OK","Pendente"))</f>
        <v/>
      </c>
    </row>
    <row r="398">
      <c r="A398" s="14" t="n"/>
      <c r="B398" s="31" t="n"/>
      <c r="C398" s="14" t="n"/>
      <c r="D398" s="14" t="n"/>
      <c r="E398" s="14" t="n"/>
      <c r="F398" s="14" t="n"/>
      <c r="G398" s="14" t="n"/>
      <c r="H398" s="14" t="n"/>
      <c r="I398" s="14" t="n"/>
      <c r="J398" s="14" t="n"/>
      <c r="K398" s="14" t="n"/>
      <c r="L398" s="15" t="n"/>
      <c r="M398" s="16">
        <f>IF(COUNTA($D398:$F398)=0,"",IF(OR($D398="",$E398="",$F398=""),"",$D398&amp;"|"&amp;$E398&amp;"|"&amp;$F398))</f>
        <v/>
      </c>
      <c r="N398" s="32">
        <f>IF(OR($B398="",$C398=""),"",$B398+$C398/100000)</f>
        <v/>
      </c>
      <c r="O398" s="16">
        <f>IF(COUNTA($A398:$L398)=0,"",IF(OR($A398="",$B398="",$C398="",$D398="",$E398="",$F398="",$G398="",$H398="",$I398=""),"Campos obrigatórios ausentes","OK"))</f>
        <v/>
      </c>
      <c r="P398" s="16">
        <f>IF($A398="","",IF($M398="","Identificação incompleta",IF(COUNTIF('Itens rastreáveis'!$E$2:$E$201,$M398)=0,"Identificador não cadastrado",IF(COUNTIF('Itens rastreáveis'!$E$2:$E$201,$M398)&gt;1,"Identificador duplicado no cadastro","OK"))))</f>
        <v/>
      </c>
      <c r="Q398" s="16">
        <f>IF($A398="","",IF(COUNTIF($A$2:$A$501,$A398)=1,"OK","ID do evento duplicado"))</f>
        <v/>
      </c>
      <c r="R398" s="16">
        <f>IF($A398="","",IF(OR($M398="",$N398=""),"Não verificável",IF($G398="RECEBIMENTO",IF(COUNTIFS($M$2:$M$501,$M398,$G$2:$G$501,"RECEBIMENTO")&gt;1,"Recebimento duplicado",IF($K398="","OK","Recebimento com evento anterior")),IF(COUNTIFS($M$2:$M$501,$M398,$G$2:$G$501,"RECEBIMENTO",$N$2:$N$501,"&lt;"&amp;$N398)&gt;0,"OK","Entrada anterior não localizada"))))</f>
        <v/>
      </c>
      <c r="S398" s="16">
        <f>IF($A398="","",IF(IFERROR(VLOOKUP($G398,Listas!$A$2:$C$9,2,FALSE),"Sim")="Sim",IF($J398="","Pedido obrigatório","OK"),"OK"))</f>
        <v/>
      </c>
      <c r="T398" s="16">
        <f>IF($A398="","",IF($G398="RECEBIMENTO",IF($K398="","OK","Revisar evento anterior"),IF($K398="","Evento anterior ausente",IF(COUNTIF($A$2:$A$501,$K398)=0,"Evento anterior inexistente",IF(COUNTIF($A$2:$A$501,$K398)&gt;1,"Evento anterior ambíguo",IF($K398=$A398,"Autorreferência",IF(COUNTIFS($A$2:$A$501,$K398,$M$2:$M$501,$M398)=0,"Anterior de outro identificador",IF(INDEX($N$2:$N$501,MATCH($K398,$A$2:$A$501,0))&gt;=$N398,"Ordem cronológica inválida",IF(INDEX($A$2:$A$501,MATCH($K398,$A$2:$A$501,0))=LOOKUP(2,1/(($M$2:$M$501=$M398)*($N$2:$N$501&lt;$N398)),$A$2:$A$501),"OK","Salto na cadeia")))))))))</f>
        <v/>
      </c>
      <c r="U398" s="16">
        <f>IF($A398="","",IF(OR($M398="",$N398=""),"Não",IF(COUNTIFS($M$2:$M$501,$M398,$N$2:$N$501,"&gt;"&amp;$N398)=0,IF(COUNTIFS($M$2:$M$501,$M398,$N$2:$N$501,$N398)=1,"Sim","Conflito"),"Não")))</f>
        <v/>
      </c>
      <c r="V398" s="16">
        <f>IF($A398="","",IF(OR($M398="",$N398=""),"",IF(COUNTIFS($M$2:$M$501,$M398,$G$2:$G$501,"RETORNO RECEBIDO",$N$2:$N$501,"&lt;="&amp;$N398)&gt;0,"Retorno","Fluxo normal")))</f>
        <v/>
      </c>
      <c r="W398" s="16">
        <f>IF($A398="","",IF($O398&lt;&gt;"OK",$O398,IF($Q398&lt;&gt;"OK",$Q398,IF($P398&lt;&gt;"OK",$P398,IF($R398&lt;&gt;"OK",$R398,IF($S398&lt;&gt;"OK",$S398,IF($T398&lt;&gt;"OK",$T398,IF($U398="Conflito","Conflito de ordem","OK"))))))))</f>
        <v/>
      </c>
      <c r="X398" s="16">
        <f>IF($A398="","",IF($W398="OK","OK","Pendente"))</f>
        <v/>
      </c>
    </row>
    <row r="399">
      <c r="A399" s="14" t="n"/>
      <c r="B399" s="31" t="n"/>
      <c r="C399" s="14" t="n"/>
      <c r="D399" s="14" t="n"/>
      <c r="E399" s="14" t="n"/>
      <c r="F399" s="14" t="n"/>
      <c r="G399" s="14" t="n"/>
      <c r="H399" s="14" t="n"/>
      <c r="I399" s="14" t="n"/>
      <c r="J399" s="14" t="n"/>
      <c r="K399" s="14" t="n"/>
      <c r="L399" s="15" t="n"/>
      <c r="M399" s="16">
        <f>IF(COUNTA($D399:$F399)=0,"",IF(OR($D399="",$E399="",$F399=""),"",$D399&amp;"|"&amp;$E399&amp;"|"&amp;$F399))</f>
        <v/>
      </c>
      <c r="N399" s="32">
        <f>IF(OR($B399="",$C399=""),"",$B399+$C399/100000)</f>
        <v/>
      </c>
      <c r="O399" s="16">
        <f>IF(COUNTA($A399:$L399)=0,"",IF(OR($A399="",$B399="",$C399="",$D399="",$E399="",$F399="",$G399="",$H399="",$I399=""),"Campos obrigatórios ausentes","OK"))</f>
        <v/>
      </c>
      <c r="P399" s="16">
        <f>IF($A399="","",IF($M399="","Identificação incompleta",IF(COUNTIF('Itens rastreáveis'!$E$2:$E$201,$M399)=0,"Identificador não cadastrado",IF(COUNTIF('Itens rastreáveis'!$E$2:$E$201,$M399)&gt;1,"Identificador duplicado no cadastro","OK"))))</f>
        <v/>
      </c>
      <c r="Q399" s="16">
        <f>IF($A399="","",IF(COUNTIF($A$2:$A$501,$A399)=1,"OK","ID do evento duplicado"))</f>
        <v/>
      </c>
      <c r="R399" s="16">
        <f>IF($A399="","",IF(OR($M399="",$N399=""),"Não verificável",IF($G399="RECEBIMENTO",IF(COUNTIFS($M$2:$M$501,$M399,$G$2:$G$501,"RECEBIMENTO")&gt;1,"Recebimento duplicado",IF($K399="","OK","Recebimento com evento anterior")),IF(COUNTIFS($M$2:$M$501,$M399,$G$2:$G$501,"RECEBIMENTO",$N$2:$N$501,"&lt;"&amp;$N399)&gt;0,"OK","Entrada anterior não localizada"))))</f>
        <v/>
      </c>
      <c r="S399" s="16">
        <f>IF($A399="","",IF(IFERROR(VLOOKUP($G399,Listas!$A$2:$C$9,2,FALSE),"Sim")="Sim",IF($J399="","Pedido obrigatório","OK"),"OK"))</f>
        <v/>
      </c>
      <c r="T399" s="16">
        <f>IF($A399="","",IF($G399="RECEBIMENTO",IF($K399="","OK","Revisar evento anterior"),IF($K399="","Evento anterior ausente",IF(COUNTIF($A$2:$A$501,$K399)=0,"Evento anterior inexistente",IF(COUNTIF($A$2:$A$501,$K399)&gt;1,"Evento anterior ambíguo",IF($K399=$A399,"Autorreferência",IF(COUNTIFS($A$2:$A$501,$K399,$M$2:$M$501,$M399)=0,"Anterior de outro identificador",IF(INDEX($N$2:$N$501,MATCH($K399,$A$2:$A$501,0))&gt;=$N399,"Ordem cronológica inválida",IF(INDEX($A$2:$A$501,MATCH($K399,$A$2:$A$501,0))=LOOKUP(2,1/(($M$2:$M$501=$M399)*($N$2:$N$501&lt;$N399)),$A$2:$A$501),"OK","Salto na cadeia")))))))))</f>
        <v/>
      </c>
      <c r="U399" s="16">
        <f>IF($A399="","",IF(OR($M399="",$N399=""),"Não",IF(COUNTIFS($M$2:$M$501,$M399,$N$2:$N$501,"&gt;"&amp;$N399)=0,IF(COUNTIFS($M$2:$M$501,$M399,$N$2:$N$501,$N399)=1,"Sim","Conflito"),"Não")))</f>
        <v/>
      </c>
      <c r="V399" s="16">
        <f>IF($A399="","",IF(OR($M399="",$N399=""),"",IF(COUNTIFS($M$2:$M$501,$M399,$G$2:$G$501,"RETORNO RECEBIDO",$N$2:$N$501,"&lt;="&amp;$N399)&gt;0,"Retorno","Fluxo normal")))</f>
        <v/>
      </c>
      <c r="W399" s="16">
        <f>IF($A399="","",IF($O399&lt;&gt;"OK",$O399,IF($Q399&lt;&gt;"OK",$Q399,IF($P399&lt;&gt;"OK",$P399,IF($R399&lt;&gt;"OK",$R399,IF($S399&lt;&gt;"OK",$S399,IF($T399&lt;&gt;"OK",$T399,IF($U399="Conflito","Conflito de ordem","OK"))))))))</f>
        <v/>
      </c>
      <c r="X399" s="16">
        <f>IF($A399="","",IF($W399="OK","OK","Pendente"))</f>
        <v/>
      </c>
    </row>
    <row r="400">
      <c r="A400" s="14" t="n"/>
      <c r="B400" s="31" t="n"/>
      <c r="C400" s="14" t="n"/>
      <c r="D400" s="14" t="n"/>
      <c r="E400" s="14" t="n"/>
      <c r="F400" s="14" t="n"/>
      <c r="G400" s="14" t="n"/>
      <c r="H400" s="14" t="n"/>
      <c r="I400" s="14" t="n"/>
      <c r="J400" s="14" t="n"/>
      <c r="K400" s="14" t="n"/>
      <c r="L400" s="15" t="n"/>
      <c r="M400" s="16">
        <f>IF(COUNTA($D400:$F400)=0,"",IF(OR($D400="",$E400="",$F400=""),"",$D400&amp;"|"&amp;$E400&amp;"|"&amp;$F400))</f>
        <v/>
      </c>
      <c r="N400" s="32">
        <f>IF(OR($B400="",$C400=""),"",$B400+$C400/100000)</f>
        <v/>
      </c>
      <c r="O400" s="16">
        <f>IF(COUNTA($A400:$L400)=0,"",IF(OR($A400="",$B400="",$C400="",$D400="",$E400="",$F400="",$G400="",$H400="",$I400=""),"Campos obrigatórios ausentes","OK"))</f>
        <v/>
      </c>
      <c r="P400" s="16">
        <f>IF($A400="","",IF($M400="","Identificação incompleta",IF(COUNTIF('Itens rastreáveis'!$E$2:$E$201,$M400)=0,"Identificador não cadastrado",IF(COUNTIF('Itens rastreáveis'!$E$2:$E$201,$M400)&gt;1,"Identificador duplicado no cadastro","OK"))))</f>
        <v/>
      </c>
      <c r="Q400" s="16">
        <f>IF($A400="","",IF(COUNTIF($A$2:$A$501,$A400)=1,"OK","ID do evento duplicado"))</f>
        <v/>
      </c>
      <c r="R400" s="16">
        <f>IF($A400="","",IF(OR($M400="",$N400=""),"Não verificável",IF($G400="RECEBIMENTO",IF(COUNTIFS($M$2:$M$501,$M400,$G$2:$G$501,"RECEBIMENTO")&gt;1,"Recebimento duplicado",IF($K400="","OK","Recebimento com evento anterior")),IF(COUNTIFS($M$2:$M$501,$M400,$G$2:$G$501,"RECEBIMENTO",$N$2:$N$501,"&lt;"&amp;$N400)&gt;0,"OK","Entrada anterior não localizada"))))</f>
        <v/>
      </c>
      <c r="S400" s="16">
        <f>IF($A400="","",IF(IFERROR(VLOOKUP($G400,Listas!$A$2:$C$9,2,FALSE),"Sim")="Sim",IF($J400="","Pedido obrigatório","OK"),"OK"))</f>
        <v/>
      </c>
      <c r="T400" s="16">
        <f>IF($A400="","",IF($G400="RECEBIMENTO",IF($K400="","OK","Revisar evento anterior"),IF($K400="","Evento anterior ausente",IF(COUNTIF($A$2:$A$501,$K400)=0,"Evento anterior inexistente",IF(COUNTIF($A$2:$A$501,$K400)&gt;1,"Evento anterior ambíguo",IF($K400=$A400,"Autorreferência",IF(COUNTIFS($A$2:$A$501,$K400,$M$2:$M$501,$M400)=0,"Anterior de outro identificador",IF(INDEX($N$2:$N$501,MATCH($K400,$A$2:$A$501,0))&gt;=$N400,"Ordem cronológica inválida",IF(INDEX($A$2:$A$501,MATCH($K400,$A$2:$A$501,0))=LOOKUP(2,1/(($M$2:$M$501=$M400)*($N$2:$N$501&lt;$N400)),$A$2:$A$501),"OK","Salto na cadeia")))))))))</f>
        <v/>
      </c>
      <c r="U400" s="16">
        <f>IF($A400="","",IF(OR($M400="",$N400=""),"Não",IF(COUNTIFS($M$2:$M$501,$M400,$N$2:$N$501,"&gt;"&amp;$N400)=0,IF(COUNTIFS($M$2:$M$501,$M400,$N$2:$N$501,$N400)=1,"Sim","Conflito"),"Não")))</f>
        <v/>
      </c>
      <c r="V400" s="16">
        <f>IF($A400="","",IF(OR($M400="",$N400=""),"",IF(COUNTIFS($M$2:$M$501,$M400,$G$2:$G$501,"RETORNO RECEBIDO",$N$2:$N$501,"&lt;="&amp;$N400)&gt;0,"Retorno","Fluxo normal")))</f>
        <v/>
      </c>
      <c r="W400" s="16">
        <f>IF($A400="","",IF($O400&lt;&gt;"OK",$O400,IF($Q400&lt;&gt;"OK",$Q400,IF($P400&lt;&gt;"OK",$P400,IF($R400&lt;&gt;"OK",$R400,IF($S400&lt;&gt;"OK",$S400,IF($T400&lt;&gt;"OK",$T400,IF($U400="Conflito","Conflito de ordem","OK"))))))))</f>
        <v/>
      </c>
      <c r="X400" s="16">
        <f>IF($A400="","",IF($W400="OK","OK","Pendente"))</f>
        <v/>
      </c>
    </row>
    <row r="401">
      <c r="A401" s="14" t="n"/>
      <c r="B401" s="31" t="n"/>
      <c r="C401" s="14" t="n"/>
      <c r="D401" s="14" t="n"/>
      <c r="E401" s="14" t="n"/>
      <c r="F401" s="14" t="n"/>
      <c r="G401" s="14" t="n"/>
      <c r="H401" s="14" t="n"/>
      <c r="I401" s="14" t="n"/>
      <c r="J401" s="14" t="n"/>
      <c r="K401" s="14" t="n"/>
      <c r="L401" s="15" t="n"/>
      <c r="M401" s="16">
        <f>IF(COUNTA($D401:$F401)=0,"",IF(OR($D401="",$E401="",$F401=""),"",$D401&amp;"|"&amp;$E401&amp;"|"&amp;$F401))</f>
        <v/>
      </c>
      <c r="N401" s="32">
        <f>IF(OR($B401="",$C401=""),"",$B401+$C401/100000)</f>
        <v/>
      </c>
      <c r="O401" s="16">
        <f>IF(COUNTA($A401:$L401)=0,"",IF(OR($A401="",$B401="",$C401="",$D401="",$E401="",$F401="",$G401="",$H401="",$I401=""),"Campos obrigatórios ausentes","OK"))</f>
        <v/>
      </c>
      <c r="P401" s="16">
        <f>IF($A401="","",IF($M401="","Identificação incompleta",IF(COUNTIF('Itens rastreáveis'!$E$2:$E$201,$M401)=0,"Identificador não cadastrado",IF(COUNTIF('Itens rastreáveis'!$E$2:$E$201,$M401)&gt;1,"Identificador duplicado no cadastro","OK"))))</f>
        <v/>
      </c>
      <c r="Q401" s="16">
        <f>IF($A401="","",IF(COUNTIF($A$2:$A$501,$A401)=1,"OK","ID do evento duplicado"))</f>
        <v/>
      </c>
      <c r="R401" s="16">
        <f>IF($A401="","",IF(OR($M401="",$N401=""),"Não verificável",IF($G401="RECEBIMENTO",IF(COUNTIFS($M$2:$M$501,$M401,$G$2:$G$501,"RECEBIMENTO")&gt;1,"Recebimento duplicado",IF($K401="","OK","Recebimento com evento anterior")),IF(COUNTIFS($M$2:$M$501,$M401,$G$2:$G$501,"RECEBIMENTO",$N$2:$N$501,"&lt;"&amp;$N401)&gt;0,"OK","Entrada anterior não localizada"))))</f>
        <v/>
      </c>
      <c r="S401" s="16">
        <f>IF($A401="","",IF(IFERROR(VLOOKUP($G401,Listas!$A$2:$C$9,2,FALSE),"Sim")="Sim",IF($J401="","Pedido obrigatório","OK"),"OK"))</f>
        <v/>
      </c>
      <c r="T401" s="16">
        <f>IF($A401="","",IF($G401="RECEBIMENTO",IF($K401="","OK","Revisar evento anterior"),IF($K401="","Evento anterior ausente",IF(COUNTIF($A$2:$A$501,$K401)=0,"Evento anterior inexistente",IF(COUNTIF($A$2:$A$501,$K401)&gt;1,"Evento anterior ambíguo",IF($K401=$A401,"Autorreferência",IF(COUNTIFS($A$2:$A$501,$K401,$M$2:$M$501,$M401)=0,"Anterior de outro identificador",IF(INDEX($N$2:$N$501,MATCH($K401,$A$2:$A$501,0))&gt;=$N401,"Ordem cronológica inválida",IF(INDEX($A$2:$A$501,MATCH($K401,$A$2:$A$501,0))=LOOKUP(2,1/(($M$2:$M$501=$M401)*($N$2:$N$501&lt;$N401)),$A$2:$A$501),"OK","Salto na cadeia")))))))))</f>
        <v/>
      </c>
      <c r="U401" s="16">
        <f>IF($A401="","",IF(OR($M401="",$N401=""),"Não",IF(COUNTIFS($M$2:$M$501,$M401,$N$2:$N$501,"&gt;"&amp;$N401)=0,IF(COUNTIFS($M$2:$M$501,$M401,$N$2:$N$501,$N401)=1,"Sim","Conflito"),"Não")))</f>
        <v/>
      </c>
      <c r="V401" s="16">
        <f>IF($A401="","",IF(OR($M401="",$N401=""),"",IF(COUNTIFS($M$2:$M$501,$M401,$G$2:$G$501,"RETORNO RECEBIDO",$N$2:$N$501,"&lt;="&amp;$N401)&gt;0,"Retorno","Fluxo normal")))</f>
        <v/>
      </c>
      <c r="W401" s="16">
        <f>IF($A401="","",IF($O401&lt;&gt;"OK",$O401,IF($Q401&lt;&gt;"OK",$Q401,IF($P401&lt;&gt;"OK",$P401,IF($R401&lt;&gt;"OK",$R401,IF($S401&lt;&gt;"OK",$S401,IF($T401&lt;&gt;"OK",$T401,IF($U401="Conflito","Conflito de ordem","OK"))))))))</f>
        <v/>
      </c>
      <c r="X401" s="16">
        <f>IF($A401="","",IF($W401="OK","OK","Pendente"))</f>
        <v/>
      </c>
    </row>
    <row r="402">
      <c r="A402" s="14" t="n"/>
      <c r="B402" s="31" t="n"/>
      <c r="C402" s="14" t="n"/>
      <c r="D402" s="14" t="n"/>
      <c r="E402" s="14" t="n"/>
      <c r="F402" s="14" t="n"/>
      <c r="G402" s="14" t="n"/>
      <c r="H402" s="14" t="n"/>
      <c r="I402" s="14" t="n"/>
      <c r="J402" s="14" t="n"/>
      <c r="K402" s="14" t="n"/>
      <c r="L402" s="15" t="n"/>
      <c r="M402" s="16">
        <f>IF(COUNTA($D402:$F402)=0,"",IF(OR($D402="",$E402="",$F402=""),"",$D402&amp;"|"&amp;$E402&amp;"|"&amp;$F402))</f>
        <v/>
      </c>
      <c r="N402" s="32">
        <f>IF(OR($B402="",$C402=""),"",$B402+$C402/100000)</f>
        <v/>
      </c>
      <c r="O402" s="16">
        <f>IF(COUNTA($A402:$L402)=0,"",IF(OR($A402="",$B402="",$C402="",$D402="",$E402="",$F402="",$G402="",$H402="",$I402=""),"Campos obrigatórios ausentes","OK"))</f>
        <v/>
      </c>
      <c r="P402" s="16">
        <f>IF($A402="","",IF($M402="","Identificação incompleta",IF(COUNTIF('Itens rastreáveis'!$E$2:$E$201,$M402)=0,"Identificador não cadastrado",IF(COUNTIF('Itens rastreáveis'!$E$2:$E$201,$M402)&gt;1,"Identificador duplicado no cadastro","OK"))))</f>
        <v/>
      </c>
      <c r="Q402" s="16">
        <f>IF($A402="","",IF(COUNTIF($A$2:$A$501,$A402)=1,"OK","ID do evento duplicado"))</f>
        <v/>
      </c>
      <c r="R402" s="16">
        <f>IF($A402="","",IF(OR($M402="",$N402=""),"Não verificável",IF($G402="RECEBIMENTO",IF(COUNTIFS($M$2:$M$501,$M402,$G$2:$G$501,"RECEBIMENTO")&gt;1,"Recebimento duplicado",IF($K402="","OK","Recebimento com evento anterior")),IF(COUNTIFS($M$2:$M$501,$M402,$G$2:$G$501,"RECEBIMENTO",$N$2:$N$501,"&lt;"&amp;$N402)&gt;0,"OK","Entrada anterior não localizada"))))</f>
        <v/>
      </c>
      <c r="S402" s="16">
        <f>IF($A402="","",IF(IFERROR(VLOOKUP($G402,Listas!$A$2:$C$9,2,FALSE),"Sim")="Sim",IF($J402="","Pedido obrigatório","OK"),"OK"))</f>
        <v/>
      </c>
      <c r="T402" s="16">
        <f>IF($A402="","",IF($G402="RECEBIMENTO",IF($K402="","OK","Revisar evento anterior"),IF($K402="","Evento anterior ausente",IF(COUNTIF($A$2:$A$501,$K402)=0,"Evento anterior inexistente",IF(COUNTIF($A$2:$A$501,$K402)&gt;1,"Evento anterior ambíguo",IF($K402=$A402,"Autorreferência",IF(COUNTIFS($A$2:$A$501,$K402,$M$2:$M$501,$M402)=0,"Anterior de outro identificador",IF(INDEX($N$2:$N$501,MATCH($K402,$A$2:$A$501,0))&gt;=$N402,"Ordem cronológica inválida",IF(INDEX($A$2:$A$501,MATCH($K402,$A$2:$A$501,0))=LOOKUP(2,1/(($M$2:$M$501=$M402)*($N$2:$N$501&lt;$N402)),$A$2:$A$501),"OK","Salto na cadeia")))))))))</f>
        <v/>
      </c>
      <c r="U402" s="16">
        <f>IF($A402="","",IF(OR($M402="",$N402=""),"Não",IF(COUNTIFS($M$2:$M$501,$M402,$N$2:$N$501,"&gt;"&amp;$N402)=0,IF(COUNTIFS($M$2:$M$501,$M402,$N$2:$N$501,$N402)=1,"Sim","Conflito"),"Não")))</f>
        <v/>
      </c>
      <c r="V402" s="16">
        <f>IF($A402="","",IF(OR($M402="",$N402=""),"",IF(COUNTIFS($M$2:$M$501,$M402,$G$2:$G$501,"RETORNO RECEBIDO",$N$2:$N$501,"&lt;="&amp;$N402)&gt;0,"Retorno","Fluxo normal")))</f>
        <v/>
      </c>
      <c r="W402" s="16">
        <f>IF($A402="","",IF($O402&lt;&gt;"OK",$O402,IF($Q402&lt;&gt;"OK",$Q402,IF($P402&lt;&gt;"OK",$P402,IF($R402&lt;&gt;"OK",$R402,IF($S402&lt;&gt;"OK",$S402,IF($T402&lt;&gt;"OK",$T402,IF($U402="Conflito","Conflito de ordem","OK"))))))))</f>
        <v/>
      </c>
      <c r="X402" s="16">
        <f>IF($A402="","",IF($W402="OK","OK","Pendente"))</f>
        <v/>
      </c>
    </row>
    <row r="403">
      <c r="A403" s="14" t="n"/>
      <c r="B403" s="31" t="n"/>
      <c r="C403" s="14" t="n"/>
      <c r="D403" s="14" t="n"/>
      <c r="E403" s="14" t="n"/>
      <c r="F403" s="14" t="n"/>
      <c r="G403" s="14" t="n"/>
      <c r="H403" s="14" t="n"/>
      <c r="I403" s="14" t="n"/>
      <c r="J403" s="14" t="n"/>
      <c r="K403" s="14" t="n"/>
      <c r="L403" s="15" t="n"/>
      <c r="M403" s="16">
        <f>IF(COUNTA($D403:$F403)=0,"",IF(OR($D403="",$E403="",$F403=""),"",$D403&amp;"|"&amp;$E403&amp;"|"&amp;$F403))</f>
        <v/>
      </c>
      <c r="N403" s="32">
        <f>IF(OR($B403="",$C403=""),"",$B403+$C403/100000)</f>
        <v/>
      </c>
      <c r="O403" s="16">
        <f>IF(COUNTA($A403:$L403)=0,"",IF(OR($A403="",$B403="",$C403="",$D403="",$E403="",$F403="",$G403="",$H403="",$I403=""),"Campos obrigatórios ausentes","OK"))</f>
        <v/>
      </c>
      <c r="P403" s="16">
        <f>IF($A403="","",IF($M403="","Identificação incompleta",IF(COUNTIF('Itens rastreáveis'!$E$2:$E$201,$M403)=0,"Identificador não cadastrado",IF(COUNTIF('Itens rastreáveis'!$E$2:$E$201,$M403)&gt;1,"Identificador duplicado no cadastro","OK"))))</f>
        <v/>
      </c>
      <c r="Q403" s="16">
        <f>IF($A403="","",IF(COUNTIF($A$2:$A$501,$A403)=1,"OK","ID do evento duplicado"))</f>
        <v/>
      </c>
      <c r="R403" s="16">
        <f>IF($A403="","",IF(OR($M403="",$N403=""),"Não verificável",IF($G403="RECEBIMENTO",IF(COUNTIFS($M$2:$M$501,$M403,$G$2:$G$501,"RECEBIMENTO")&gt;1,"Recebimento duplicado",IF($K403="","OK","Recebimento com evento anterior")),IF(COUNTIFS($M$2:$M$501,$M403,$G$2:$G$501,"RECEBIMENTO",$N$2:$N$501,"&lt;"&amp;$N403)&gt;0,"OK","Entrada anterior não localizada"))))</f>
        <v/>
      </c>
      <c r="S403" s="16">
        <f>IF($A403="","",IF(IFERROR(VLOOKUP($G403,Listas!$A$2:$C$9,2,FALSE),"Sim")="Sim",IF($J403="","Pedido obrigatório","OK"),"OK"))</f>
        <v/>
      </c>
      <c r="T403" s="16">
        <f>IF($A403="","",IF($G403="RECEBIMENTO",IF($K403="","OK","Revisar evento anterior"),IF($K403="","Evento anterior ausente",IF(COUNTIF($A$2:$A$501,$K403)=0,"Evento anterior inexistente",IF(COUNTIF($A$2:$A$501,$K403)&gt;1,"Evento anterior ambíguo",IF($K403=$A403,"Autorreferência",IF(COUNTIFS($A$2:$A$501,$K403,$M$2:$M$501,$M403)=0,"Anterior de outro identificador",IF(INDEX($N$2:$N$501,MATCH($K403,$A$2:$A$501,0))&gt;=$N403,"Ordem cronológica inválida",IF(INDEX($A$2:$A$501,MATCH($K403,$A$2:$A$501,0))=LOOKUP(2,1/(($M$2:$M$501=$M403)*($N$2:$N$501&lt;$N403)),$A$2:$A$501),"OK","Salto na cadeia")))))))))</f>
        <v/>
      </c>
      <c r="U403" s="16">
        <f>IF($A403="","",IF(OR($M403="",$N403=""),"Não",IF(COUNTIFS($M$2:$M$501,$M403,$N$2:$N$501,"&gt;"&amp;$N403)=0,IF(COUNTIFS($M$2:$M$501,$M403,$N$2:$N$501,$N403)=1,"Sim","Conflito"),"Não")))</f>
        <v/>
      </c>
      <c r="V403" s="16">
        <f>IF($A403="","",IF(OR($M403="",$N403=""),"",IF(COUNTIFS($M$2:$M$501,$M403,$G$2:$G$501,"RETORNO RECEBIDO",$N$2:$N$501,"&lt;="&amp;$N403)&gt;0,"Retorno","Fluxo normal")))</f>
        <v/>
      </c>
      <c r="W403" s="16">
        <f>IF($A403="","",IF($O403&lt;&gt;"OK",$O403,IF($Q403&lt;&gt;"OK",$Q403,IF($P403&lt;&gt;"OK",$P403,IF($R403&lt;&gt;"OK",$R403,IF($S403&lt;&gt;"OK",$S403,IF($T403&lt;&gt;"OK",$T403,IF($U403="Conflito","Conflito de ordem","OK"))))))))</f>
        <v/>
      </c>
      <c r="X403" s="16">
        <f>IF($A403="","",IF($W403="OK","OK","Pendente"))</f>
        <v/>
      </c>
    </row>
    <row r="404">
      <c r="A404" s="14" t="n"/>
      <c r="B404" s="31" t="n"/>
      <c r="C404" s="14" t="n"/>
      <c r="D404" s="14" t="n"/>
      <c r="E404" s="14" t="n"/>
      <c r="F404" s="14" t="n"/>
      <c r="G404" s="14" t="n"/>
      <c r="H404" s="14" t="n"/>
      <c r="I404" s="14" t="n"/>
      <c r="J404" s="14" t="n"/>
      <c r="K404" s="14" t="n"/>
      <c r="L404" s="15" t="n"/>
      <c r="M404" s="16">
        <f>IF(COUNTA($D404:$F404)=0,"",IF(OR($D404="",$E404="",$F404=""),"",$D404&amp;"|"&amp;$E404&amp;"|"&amp;$F404))</f>
        <v/>
      </c>
      <c r="N404" s="32">
        <f>IF(OR($B404="",$C404=""),"",$B404+$C404/100000)</f>
        <v/>
      </c>
      <c r="O404" s="16">
        <f>IF(COUNTA($A404:$L404)=0,"",IF(OR($A404="",$B404="",$C404="",$D404="",$E404="",$F404="",$G404="",$H404="",$I404=""),"Campos obrigatórios ausentes","OK"))</f>
        <v/>
      </c>
      <c r="P404" s="16">
        <f>IF($A404="","",IF($M404="","Identificação incompleta",IF(COUNTIF('Itens rastreáveis'!$E$2:$E$201,$M404)=0,"Identificador não cadastrado",IF(COUNTIF('Itens rastreáveis'!$E$2:$E$201,$M404)&gt;1,"Identificador duplicado no cadastro","OK"))))</f>
        <v/>
      </c>
      <c r="Q404" s="16">
        <f>IF($A404="","",IF(COUNTIF($A$2:$A$501,$A404)=1,"OK","ID do evento duplicado"))</f>
        <v/>
      </c>
      <c r="R404" s="16">
        <f>IF($A404="","",IF(OR($M404="",$N404=""),"Não verificável",IF($G404="RECEBIMENTO",IF(COUNTIFS($M$2:$M$501,$M404,$G$2:$G$501,"RECEBIMENTO")&gt;1,"Recebimento duplicado",IF($K404="","OK","Recebimento com evento anterior")),IF(COUNTIFS($M$2:$M$501,$M404,$G$2:$G$501,"RECEBIMENTO",$N$2:$N$501,"&lt;"&amp;$N404)&gt;0,"OK","Entrada anterior não localizada"))))</f>
        <v/>
      </c>
      <c r="S404" s="16">
        <f>IF($A404="","",IF(IFERROR(VLOOKUP($G404,Listas!$A$2:$C$9,2,FALSE),"Sim")="Sim",IF($J404="","Pedido obrigatório","OK"),"OK"))</f>
        <v/>
      </c>
      <c r="T404" s="16">
        <f>IF($A404="","",IF($G404="RECEBIMENTO",IF($K404="","OK","Revisar evento anterior"),IF($K404="","Evento anterior ausente",IF(COUNTIF($A$2:$A$501,$K404)=0,"Evento anterior inexistente",IF(COUNTIF($A$2:$A$501,$K404)&gt;1,"Evento anterior ambíguo",IF($K404=$A404,"Autorreferência",IF(COUNTIFS($A$2:$A$501,$K404,$M$2:$M$501,$M404)=0,"Anterior de outro identificador",IF(INDEX($N$2:$N$501,MATCH($K404,$A$2:$A$501,0))&gt;=$N404,"Ordem cronológica inválida",IF(INDEX($A$2:$A$501,MATCH($K404,$A$2:$A$501,0))=LOOKUP(2,1/(($M$2:$M$501=$M404)*($N$2:$N$501&lt;$N404)),$A$2:$A$501),"OK","Salto na cadeia")))))))))</f>
        <v/>
      </c>
      <c r="U404" s="16">
        <f>IF($A404="","",IF(OR($M404="",$N404=""),"Não",IF(COUNTIFS($M$2:$M$501,$M404,$N$2:$N$501,"&gt;"&amp;$N404)=0,IF(COUNTIFS($M$2:$M$501,$M404,$N$2:$N$501,$N404)=1,"Sim","Conflito"),"Não")))</f>
        <v/>
      </c>
      <c r="V404" s="16">
        <f>IF($A404="","",IF(OR($M404="",$N404=""),"",IF(COUNTIFS($M$2:$M$501,$M404,$G$2:$G$501,"RETORNO RECEBIDO",$N$2:$N$501,"&lt;="&amp;$N404)&gt;0,"Retorno","Fluxo normal")))</f>
        <v/>
      </c>
      <c r="W404" s="16">
        <f>IF($A404="","",IF($O404&lt;&gt;"OK",$O404,IF($Q404&lt;&gt;"OK",$Q404,IF($P404&lt;&gt;"OK",$P404,IF($R404&lt;&gt;"OK",$R404,IF($S404&lt;&gt;"OK",$S404,IF($T404&lt;&gt;"OK",$T404,IF($U404="Conflito","Conflito de ordem","OK"))))))))</f>
        <v/>
      </c>
      <c r="X404" s="16">
        <f>IF($A404="","",IF($W404="OK","OK","Pendente"))</f>
        <v/>
      </c>
    </row>
    <row r="405">
      <c r="A405" s="14" t="n"/>
      <c r="B405" s="31" t="n"/>
      <c r="C405" s="14" t="n"/>
      <c r="D405" s="14" t="n"/>
      <c r="E405" s="14" t="n"/>
      <c r="F405" s="14" t="n"/>
      <c r="G405" s="14" t="n"/>
      <c r="H405" s="14" t="n"/>
      <c r="I405" s="14" t="n"/>
      <c r="J405" s="14" t="n"/>
      <c r="K405" s="14" t="n"/>
      <c r="L405" s="15" t="n"/>
      <c r="M405" s="16">
        <f>IF(COUNTA($D405:$F405)=0,"",IF(OR($D405="",$E405="",$F405=""),"",$D405&amp;"|"&amp;$E405&amp;"|"&amp;$F405))</f>
        <v/>
      </c>
      <c r="N405" s="32">
        <f>IF(OR($B405="",$C405=""),"",$B405+$C405/100000)</f>
        <v/>
      </c>
      <c r="O405" s="16">
        <f>IF(COUNTA($A405:$L405)=0,"",IF(OR($A405="",$B405="",$C405="",$D405="",$E405="",$F405="",$G405="",$H405="",$I405=""),"Campos obrigatórios ausentes","OK"))</f>
        <v/>
      </c>
      <c r="P405" s="16">
        <f>IF($A405="","",IF($M405="","Identificação incompleta",IF(COUNTIF('Itens rastreáveis'!$E$2:$E$201,$M405)=0,"Identificador não cadastrado",IF(COUNTIF('Itens rastreáveis'!$E$2:$E$201,$M405)&gt;1,"Identificador duplicado no cadastro","OK"))))</f>
        <v/>
      </c>
      <c r="Q405" s="16">
        <f>IF($A405="","",IF(COUNTIF($A$2:$A$501,$A405)=1,"OK","ID do evento duplicado"))</f>
        <v/>
      </c>
      <c r="R405" s="16">
        <f>IF($A405="","",IF(OR($M405="",$N405=""),"Não verificável",IF($G405="RECEBIMENTO",IF(COUNTIFS($M$2:$M$501,$M405,$G$2:$G$501,"RECEBIMENTO")&gt;1,"Recebimento duplicado",IF($K405="","OK","Recebimento com evento anterior")),IF(COUNTIFS($M$2:$M$501,$M405,$G$2:$G$501,"RECEBIMENTO",$N$2:$N$501,"&lt;"&amp;$N405)&gt;0,"OK","Entrada anterior não localizada"))))</f>
        <v/>
      </c>
      <c r="S405" s="16">
        <f>IF($A405="","",IF(IFERROR(VLOOKUP($G405,Listas!$A$2:$C$9,2,FALSE),"Sim")="Sim",IF($J405="","Pedido obrigatório","OK"),"OK"))</f>
        <v/>
      </c>
      <c r="T405" s="16">
        <f>IF($A405="","",IF($G405="RECEBIMENTO",IF($K405="","OK","Revisar evento anterior"),IF($K405="","Evento anterior ausente",IF(COUNTIF($A$2:$A$501,$K405)=0,"Evento anterior inexistente",IF(COUNTIF($A$2:$A$501,$K405)&gt;1,"Evento anterior ambíguo",IF($K405=$A405,"Autorreferência",IF(COUNTIFS($A$2:$A$501,$K405,$M$2:$M$501,$M405)=0,"Anterior de outro identificador",IF(INDEX($N$2:$N$501,MATCH($K405,$A$2:$A$501,0))&gt;=$N405,"Ordem cronológica inválida",IF(INDEX($A$2:$A$501,MATCH($K405,$A$2:$A$501,0))=LOOKUP(2,1/(($M$2:$M$501=$M405)*($N$2:$N$501&lt;$N405)),$A$2:$A$501),"OK","Salto na cadeia")))))))))</f>
        <v/>
      </c>
      <c r="U405" s="16">
        <f>IF($A405="","",IF(OR($M405="",$N405=""),"Não",IF(COUNTIFS($M$2:$M$501,$M405,$N$2:$N$501,"&gt;"&amp;$N405)=0,IF(COUNTIFS($M$2:$M$501,$M405,$N$2:$N$501,$N405)=1,"Sim","Conflito"),"Não")))</f>
        <v/>
      </c>
      <c r="V405" s="16">
        <f>IF($A405="","",IF(OR($M405="",$N405=""),"",IF(COUNTIFS($M$2:$M$501,$M405,$G$2:$G$501,"RETORNO RECEBIDO",$N$2:$N$501,"&lt;="&amp;$N405)&gt;0,"Retorno","Fluxo normal")))</f>
        <v/>
      </c>
      <c r="W405" s="16">
        <f>IF($A405="","",IF($O405&lt;&gt;"OK",$O405,IF($Q405&lt;&gt;"OK",$Q405,IF($P405&lt;&gt;"OK",$P405,IF($R405&lt;&gt;"OK",$R405,IF($S405&lt;&gt;"OK",$S405,IF($T405&lt;&gt;"OK",$T405,IF($U405="Conflito","Conflito de ordem","OK"))))))))</f>
        <v/>
      </c>
      <c r="X405" s="16">
        <f>IF($A405="","",IF($W405="OK","OK","Pendente"))</f>
        <v/>
      </c>
    </row>
    <row r="406">
      <c r="A406" s="14" t="n"/>
      <c r="B406" s="31" t="n"/>
      <c r="C406" s="14" t="n"/>
      <c r="D406" s="14" t="n"/>
      <c r="E406" s="14" t="n"/>
      <c r="F406" s="14" t="n"/>
      <c r="G406" s="14" t="n"/>
      <c r="H406" s="14" t="n"/>
      <c r="I406" s="14" t="n"/>
      <c r="J406" s="14" t="n"/>
      <c r="K406" s="14" t="n"/>
      <c r="L406" s="15" t="n"/>
      <c r="M406" s="16">
        <f>IF(COUNTA($D406:$F406)=0,"",IF(OR($D406="",$E406="",$F406=""),"",$D406&amp;"|"&amp;$E406&amp;"|"&amp;$F406))</f>
        <v/>
      </c>
      <c r="N406" s="32">
        <f>IF(OR($B406="",$C406=""),"",$B406+$C406/100000)</f>
        <v/>
      </c>
      <c r="O406" s="16">
        <f>IF(COUNTA($A406:$L406)=0,"",IF(OR($A406="",$B406="",$C406="",$D406="",$E406="",$F406="",$G406="",$H406="",$I406=""),"Campos obrigatórios ausentes","OK"))</f>
        <v/>
      </c>
      <c r="P406" s="16">
        <f>IF($A406="","",IF($M406="","Identificação incompleta",IF(COUNTIF('Itens rastreáveis'!$E$2:$E$201,$M406)=0,"Identificador não cadastrado",IF(COUNTIF('Itens rastreáveis'!$E$2:$E$201,$M406)&gt;1,"Identificador duplicado no cadastro","OK"))))</f>
        <v/>
      </c>
      <c r="Q406" s="16">
        <f>IF($A406="","",IF(COUNTIF($A$2:$A$501,$A406)=1,"OK","ID do evento duplicado"))</f>
        <v/>
      </c>
      <c r="R406" s="16">
        <f>IF($A406="","",IF(OR($M406="",$N406=""),"Não verificável",IF($G406="RECEBIMENTO",IF(COUNTIFS($M$2:$M$501,$M406,$G$2:$G$501,"RECEBIMENTO")&gt;1,"Recebimento duplicado",IF($K406="","OK","Recebimento com evento anterior")),IF(COUNTIFS($M$2:$M$501,$M406,$G$2:$G$501,"RECEBIMENTO",$N$2:$N$501,"&lt;"&amp;$N406)&gt;0,"OK","Entrada anterior não localizada"))))</f>
        <v/>
      </c>
      <c r="S406" s="16">
        <f>IF($A406="","",IF(IFERROR(VLOOKUP($G406,Listas!$A$2:$C$9,2,FALSE),"Sim")="Sim",IF($J406="","Pedido obrigatório","OK"),"OK"))</f>
        <v/>
      </c>
      <c r="T406" s="16">
        <f>IF($A406="","",IF($G406="RECEBIMENTO",IF($K406="","OK","Revisar evento anterior"),IF($K406="","Evento anterior ausente",IF(COUNTIF($A$2:$A$501,$K406)=0,"Evento anterior inexistente",IF(COUNTIF($A$2:$A$501,$K406)&gt;1,"Evento anterior ambíguo",IF($K406=$A406,"Autorreferência",IF(COUNTIFS($A$2:$A$501,$K406,$M$2:$M$501,$M406)=0,"Anterior de outro identificador",IF(INDEX($N$2:$N$501,MATCH($K406,$A$2:$A$501,0))&gt;=$N406,"Ordem cronológica inválida",IF(INDEX($A$2:$A$501,MATCH($K406,$A$2:$A$501,0))=LOOKUP(2,1/(($M$2:$M$501=$M406)*($N$2:$N$501&lt;$N406)),$A$2:$A$501),"OK","Salto na cadeia")))))))))</f>
        <v/>
      </c>
      <c r="U406" s="16">
        <f>IF($A406="","",IF(OR($M406="",$N406=""),"Não",IF(COUNTIFS($M$2:$M$501,$M406,$N$2:$N$501,"&gt;"&amp;$N406)=0,IF(COUNTIFS($M$2:$M$501,$M406,$N$2:$N$501,$N406)=1,"Sim","Conflito"),"Não")))</f>
        <v/>
      </c>
      <c r="V406" s="16">
        <f>IF($A406="","",IF(OR($M406="",$N406=""),"",IF(COUNTIFS($M$2:$M$501,$M406,$G$2:$G$501,"RETORNO RECEBIDO",$N$2:$N$501,"&lt;="&amp;$N406)&gt;0,"Retorno","Fluxo normal")))</f>
        <v/>
      </c>
      <c r="W406" s="16">
        <f>IF($A406="","",IF($O406&lt;&gt;"OK",$O406,IF($Q406&lt;&gt;"OK",$Q406,IF($P406&lt;&gt;"OK",$P406,IF($R406&lt;&gt;"OK",$R406,IF($S406&lt;&gt;"OK",$S406,IF($T406&lt;&gt;"OK",$T406,IF($U406="Conflito","Conflito de ordem","OK"))))))))</f>
        <v/>
      </c>
      <c r="X406" s="16">
        <f>IF($A406="","",IF($W406="OK","OK","Pendente"))</f>
        <v/>
      </c>
    </row>
    <row r="407">
      <c r="A407" s="14" t="n"/>
      <c r="B407" s="31" t="n"/>
      <c r="C407" s="14" t="n"/>
      <c r="D407" s="14" t="n"/>
      <c r="E407" s="14" t="n"/>
      <c r="F407" s="14" t="n"/>
      <c r="G407" s="14" t="n"/>
      <c r="H407" s="14" t="n"/>
      <c r="I407" s="14" t="n"/>
      <c r="J407" s="14" t="n"/>
      <c r="K407" s="14" t="n"/>
      <c r="L407" s="15" t="n"/>
      <c r="M407" s="16">
        <f>IF(COUNTA($D407:$F407)=0,"",IF(OR($D407="",$E407="",$F407=""),"",$D407&amp;"|"&amp;$E407&amp;"|"&amp;$F407))</f>
        <v/>
      </c>
      <c r="N407" s="32">
        <f>IF(OR($B407="",$C407=""),"",$B407+$C407/100000)</f>
        <v/>
      </c>
      <c r="O407" s="16">
        <f>IF(COUNTA($A407:$L407)=0,"",IF(OR($A407="",$B407="",$C407="",$D407="",$E407="",$F407="",$G407="",$H407="",$I407=""),"Campos obrigatórios ausentes","OK"))</f>
        <v/>
      </c>
      <c r="P407" s="16">
        <f>IF($A407="","",IF($M407="","Identificação incompleta",IF(COUNTIF('Itens rastreáveis'!$E$2:$E$201,$M407)=0,"Identificador não cadastrado",IF(COUNTIF('Itens rastreáveis'!$E$2:$E$201,$M407)&gt;1,"Identificador duplicado no cadastro","OK"))))</f>
        <v/>
      </c>
      <c r="Q407" s="16">
        <f>IF($A407="","",IF(COUNTIF($A$2:$A$501,$A407)=1,"OK","ID do evento duplicado"))</f>
        <v/>
      </c>
      <c r="R407" s="16">
        <f>IF($A407="","",IF(OR($M407="",$N407=""),"Não verificável",IF($G407="RECEBIMENTO",IF(COUNTIFS($M$2:$M$501,$M407,$G$2:$G$501,"RECEBIMENTO")&gt;1,"Recebimento duplicado",IF($K407="","OK","Recebimento com evento anterior")),IF(COUNTIFS($M$2:$M$501,$M407,$G$2:$G$501,"RECEBIMENTO",$N$2:$N$501,"&lt;"&amp;$N407)&gt;0,"OK","Entrada anterior não localizada"))))</f>
        <v/>
      </c>
      <c r="S407" s="16">
        <f>IF($A407="","",IF(IFERROR(VLOOKUP($G407,Listas!$A$2:$C$9,2,FALSE),"Sim")="Sim",IF($J407="","Pedido obrigatório","OK"),"OK"))</f>
        <v/>
      </c>
      <c r="T407" s="16">
        <f>IF($A407="","",IF($G407="RECEBIMENTO",IF($K407="","OK","Revisar evento anterior"),IF($K407="","Evento anterior ausente",IF(COUNTIF($A$2:$A$501,$K407)=0,"Evento anterior inexistente",IF(COUNTIF($A$2:$A$501,$K407)&gt;1,"Evento anterior ambíguo",IF($K407=$A407,"Autorreferência",IF(COUNTIFS($A$2:$A$501,$K407,$M$2:$M$501,$M407)=0,"Anterior de outro identificador",IF(INDEX($N$2:$N$501,MATCH($K407,$A$2:$A$501,0))&gt;=$N407,"Ordem cronológica inválida",IF(INDEX($A$2:$A$501,MATCH($K407,$A$2:$A$501,0))=LOOKUP(2,1/(($M$2:$M$501=$M407)*($N$2:$N$501&lt;$N407)),$A$2:$A$501),"OK","Salto na cadeia")))))))))</f>
        <v/>
      </c>
      <c r="U407" s="16">
        <f>IF($A407="","",IF(OR($M407="",$N407=""),"Não",IF(COUNTIFS($M$2:$M$501,$M407,$N$2:$N$501,"&gt;"&amp;$N407)=0,IF(COUNTIFS($M$2:$M$501,$M407,$N$2:$N$501,$N407)=1,"Sim","Conflito"),"Não")))</f>
        <v/>
      </c>
      <c r="V407" s="16">
        <f>IF($A407="","",IF(OR($M407="",$N407=""),"",IF(COUNTIFS($M$2:$M$501,$M407,$G$2:$G$501,"RETORNO RECEBIDO",$N$2:$N$501,"&lt;="&amp;$N407)&gt;0,"Retorno","Fluxo normal")))</f>
        <v/>
      </c>
      <c r="W407" s="16">
        <f>IF($A407="","",IF($O407&lt;&gt;"OK",$O407,IF($Q407&lt;&gt;"OK",$Q407,IF($P407&lt;&gt;"OK",$P407,IF($R407&lt;&gt;"OK",$R407,IF($S407&lt;&gt;"OK",$S407,IF($T407&lt;&gt;"OK",$T407,IF($U407="Conflito","Conflito de ordem","OK"))))))))</f>
        <v/>
      </c>
      <c r="X407" s="16">
        <f>IF($A407="","",IF($W407="OK","OK","Pendente"))</f>
        <v/>
      </c>
    </row>
    <row r="408">
      <c r="A408" s="14" t="n"/>
      <c r="B408" s="31" t="n"/>
      <c r="C408" s="14" t="n"/>
      <c r="D408" s="14" t="n"/>
      <c r="E408" s="14" t="n"/>
      <c r="F408" s="14" t="n"/>
      <c r="G408" s="14" t="n"/>
      <c r="H408" s="14" t="n"/>
      <c r="I408" s="14" t="n"/>
      <c r="J408" s="14" t="n"/>
      <c r="K408" s="14" t="n"/>
      <c r="L408" s="15" t="n"/>
      <c r="M408" s="16">
        <f>IF(COUNTA($D408:$F408)=0,"",IF(OR($D408="",$E408="",$F408=""),"",$D408&amp;"|"&amp;$E408&amp;"|"&amp;$F408))</f>
        <v/>
      </c>
      <c r="N408" s="32">
        <f>IF(OR($B408="",$C408=""),"",$B408+$C408/100000)</f>
        <v/>
      </c>
      <c r="O408" s="16">
        <f>IF(COUNTA($A408:$L408)=0,"",IF(OR($A408="",$B408="",$C408="",$D408="",$E408="",$F408="",$G408="",$H408="",$I408=""),"Campos obrigatórios ausentes","OK"))</f>
        <v/>
      </c>
      <c r="P408" s="16">
        <f>IF($A408="","",IF($M408="","Identificação incompleta",IF(COUNTIF('Itens rastreáveis'!$E$2:$E$201,$M408)=0,"Identificador não cadastrado",IF(COUNTIF('Itens rastreáveis'!$E$2:$E$201,$M408)&gt;1,"Identificador duplicado no cadastro","OK"))))</f>
        <v/>
      </c>
      <c r="Q408" s="16">
        <f>IF($A408="","",IF(COUNTIF($A$2:$A$501,$A408)=1,"OK","ID do evento duplicado"))</f>
        <v/>
      </c>
      <c r="R408" s="16">
        <f>IF($A408="","",IF(OR($M408="",$N408=""),"Não verificável",IF($G408="RECEBIMENTO",IF(COUNTIFS($M$2:$M$501,$M408,$G$2:$G$501,"RECEBIMENTO")&gt;1,"Recebimento duplicado",IF($K408="","OK","Recebimento com evento anterior")),IF(COUNTIFS($M$2:$M$501,$M408,$G$2:$G$501,"RECEBIMENTO",$N$2:$N$501,"&lt;"&amp;$N408)&gt;0,"OK","Entrada anterior não localizada"))))</f>
        <v/>
      </c>
      <c r="S408" s="16">
        <f>IF($A408="","",IF(IFERROR(VLOOKUP($G408,Listas!$A$2:$C$9,2,FALSE),"Sim")="Sim",IF($J408="","Pedido obrigatório","OK"),"OK"))</f>
        <v/>
      </c>
      <c r="T408" s="16">
        <f>IF($A408="","",IF($G408="RECEBIMENTO",IF($K408="","OK","Revisar evento anterior"),IF($K408="","Evento anterior ausente",IF(COUNTIF($A$2:$A$501,$K408)=0,"Evento anterior inexistente",IF(COUNTIF($A$2:$A$501,$K408)&gt;1,"Evento anterior ambíguo",IF($K408=$A408,"Autorreferência",IF(COUNTIFS($A$2:$A$501,$K408,$M$2:$M$501,$M408)=0,"Anterior de outro identificador",IF(INDEX($N$2:$N$501,MATCH($K408,$A$2:$A$501,0))&gt;=$N408,"Ordem cronológica inválida",IF(INDEX($A$2:$A$501,MATCH($K408,$A$2:$A$501,0))=LOOKUP(2,1/(($M$2:$M$501=$M408)*($N$2:$N$501&lt;$N408)),$A$2:$A$501),"OK","Salto na cadeia")))))))))</f>
        <v/>
      </c>
      <c r="U408" s="16">
        <f>IF($A408="","",IF(OR($M408="",$N408=""),"Não",IF(COUNTIFS($M$2:$M$501,$M408,$N$2:$N$501,"&gt;"&amp;$N408)=0,IF(COUNTIFS($M$2:$M$501,$M408,$N$2:$N$501,$N408)=1,"Sim","Conflito"),"Não")))</f>
        <v/>
      </c>
      <c r="V408" s="16">
        <f>IF($A408="","",IF(OR($M408="",$N408=""),"",IF(COUNTIFS($M$2:$M$501,$M408,$G$2:$G$501,"RETORNO RECEBIDO",$N$2:$N$501,"&lt;="&amp;$N408)&gt;0,"Retorno","Fluxo normal")))</f>
        <v/>
      </c>
      <c r="W408" s="16">
        <f>IF($A408="","",IF($O408&lt;&gt;"OK",$O408,IF($Q408&lt;&gt;"OK",$Q408,IF($P408&lt;&gt;"OK",$P408,IF($R408&lt;&gt;"OK",$R408,IF($S408&lt;&gt;"OK",$S408,IF($T408&lt;&gt;"OK",$T408,IF($U408="Conflito","Conflito de ordem","OK"))))))))</f>
        <v/>
      </c>
      <c r="X408" s="16">
        <f>IF($A408="","",IF($W408="OK","OK","Pendente"))</f>
        <v/>
      </c>
    </row>
    <row r="409">
      <c r="A409" s="14" t="n"/>
      <c r="B409" s="31" t="n"/>
      <c r="C409" s="14" t="n"/>
      <c r="D409" s="14" t="n"/>
      <c r="E409" s="14" t="n"/>
      <c r="F409" s="14" t="n"/>
      <c r="G409" s="14" t="n"/>
      <c r="H409" s="14" t="n"/>
      <c r="I409" s="14" t="n"/>
      <c r="J409" s="14" t="n"/>
      <c r="K409" s="14" t="n"/>
      <c r="L409" s="15" t="n"/>
      <c r="M409" s="16">
        <f>IF(COUNTA($D409:$F409)=0,"",IF(OR($D409="",$E409="",$F409=""),"",$D409&amp;"|"&amp;$E409&amp;"|"&amp;$F409))</f>
        <v/>
      </c>
      <c r="N409" s="32">
        <f>IF(OR($B409="",$C409=""),"",$B409+$C409/100000)</f>
        <v/>
      </c>
      <c r="O409" s="16">
        <f>IF(COUNTA($A409:$L409)=0,"",IF(OR($A409="",$B409="",$C409="",$D409="",$E409="",$F409="",$G409="",$H409="",$I409=""),"Campos obrigatórios ausentes","OK"))</f>
        <v/>
      </c>
      <c r="P409" s="16">
        <f>IF($A409="","",IF($M409="","Identificação incompleta",IF(COUNTIF('Itens rastreáveis'!$E$2:$E$201,$M409)=0,"Identificador não cadastrado",IF(COUNTIF('Itens rastreáveis'!$E$2:$E$201,$M409)&gt;1,"Identificador duplicado no cadastro","OK"))))</f>
        <v/>
      </c>
      <c r="Q409" s="16">
        <f>IF($A409="","",IF(COUNTIF($A$2:$A$501,$A409)=1,"OK","ID do evento duplicado"))</f>
        <v/>
      </c>
      <c r="R409" s="16">
        <f>IF($A409="","",IF(OR($M409="",$N409=""),"Não verificável",IF($G409="RECEBIMENTO",IF(COUNTIFS($M$2:$M$501,$M409,$G$2:$G$501,"RECEBIMENTO")&gt;1,"Recebimento duplicado",IF($K409="","OK","Recebimento com evento anterior")),IF(COUNTIFS($M$2:$M$501,$M409,$G$2:$G$501,"RECEBIMENTO",$N$2:$N$501,"&lt;"&amp;$N409)&gt;0,"OK","Entrada anterior não localizada"))))</f>
        <v/>
      </c>
      <c r="S409" s="16">
        <f>IF($A409="","",IF(IFERROR(VLOOKUP($G409,Listas!$A$2:$C$9,2,FALSE),"Sim")="Sim",IF($J409="","Pedido obrigatório","OK"),"OK"))</f>
        <v/>
      </c>
      <c r="T409" s="16">
        <f>IF($A409="","",IF($G409="RECEBIMENTO",IF($K409="","OK","Revisar evento anterior"),IF($K409="","Evento anterior ausente",IF(COUNTIF($A$2:$A$501,$K409)=0,"Evento anterior inexistente",IF(COUNTIF($A$2:$A$501,$K409)&gt;1,"Evento anterior ambíguo",IF($K409=$A409,"Autorreferência",IF(COUNTIFS($A$2:$A$501,$K409,$M$2:$M$501,$M409)=0,"Anterior de outro identificador",IF(INDEX($N$2:$N$501,MATCH($K409,$A$2:$A$501,0))&gt;=$N409,"Ordem cronológica inválida",IF(INDEX($A$2:$A$501,MATCH($K409,$A$2:$A$501,0))=LOOKUP(2,1/(($M$2:$M$501=$M409)*($N$2:$N$501&lt;$N409)),$A$2:$A$501),"OK","Salto na cadeia")))))))))</f>
        <v/>
      </c>
      <c r="U409" s="16">
        <f>IF($A409="","",IF(OR($M409="",$N409=""),"Não",IF(COUNTIFS($M$2:$M$501,$M409,$N$2:$N$501,"&gt;"&amp;$N409)=0,IF(COUNTIFS($M$2:$M$501,$M409,$N$2:$N$501,$N409)=1,"Sim","Conflito"),"Não")))</f>
        <v/>
      </c>
      <c r="V409" s="16">
        <f>IF($A409="","",IF(OR($M409="",$N409=""),"",IF(COUNTIFS($M$2:$M$501,$M409,$G$2:$G$501,"RETORNO RECEBIDO",$N$2:$N$501,"&lt;="&amp;$N409)&gt;0,"Retorno","Fluxo normal")))</f>
        <v/>
      </c>
      <c r="W409" s="16">
        <f>IF($A409="","",IF($O409&lt;&gt;"OK",$O409,IF($Q409&lt;&gt;"OK",$Q409,IF($P409&lt;&gt;"OK",$P409,IF($R409&lt;&gt;"OK",$R409,IF($S409&lt;&gt;"OK",$S409,IF($T409&lt;&gt;"OK",$T409,IF($U409="Conflito","Conflito de ordem","OK"))))))))</f>
        <v/>
      </c>
      <c r="X409" s="16">
        <f>IF($A409="","",IF($W409="OK","OK","Pendente"))</f>
        <v/>
      </c>
    </row>
    <row r="410">
      <c r="A410" s="14" t="n"/>
      <c r="B410" s="31" t="n"/>
      <c r="C410" s="14" t="n"/>
      <c r="D410" s="14" t="n"/>
      <c r="E410" s="14" t="n"/>
      <c r="F410" s="14" t="n"/>
      <c r="G410" s="14" t="n"/>
      <c r="H410" s="14" t="n"/>
      <c r="I410" s="14" t="n"/>
      <c r="J410" s="14" t="n"/>
      <c r="K410" s="14" t="n"/>
      <c r="L410" s="15" t="n"/>
      <c r="M410" s="16">
        <f>IF(COUNTA($D410:$F410)=0,"",IF(OR($D410="",$E410="",$F410=""),"",$D410&amp;"|"&amp;$E410&amp;"|"&amp;$F410))</f>
        <v/>
      </c>
      <c r="N410" s="32">
        <f>IF(OR($B410="",$C410=""),"",$B410+$C410/100000)</f>
        <v/>
      </c>
      <c r="O410" s="16">
        <f>IF(COUNTA($A410:$L410)=0,"",IF(OR($A410="",$B410="",$C410="",$D410="",$E410="",$F410="",$G410="",$H410="",$I410=""),"Campos obrigatórios ausentes","OK"))</f>
        <v/>
      </c>
      <c r="P410" s="16">
        <f>IF($A410="","",IF($M410="","Identificação incompleta",IF(COUNTIF('Itens rastreáveis'!$E$2:$E$201,$M410)=0,"Identificador não cadastrado",IF(COUNTIF('Itens rastreáveis'!$E$2:$E$201,$M410)&gt;1,"Identificador duplicado no cadastro","OK"))))</f>
        <v/>
      </c>
      <c r="Q410" s="16">
        <f>IF($A410="","",IF(COUNTIF($A$2:$A$501,$A410)=1,"OK","ID do evento duplicado"))</f>
        <v/>
      </c>
      <c r="R410" s="16">
        <f>IF($A410="","",IF(OR($M410="",$N410=""),"Não verificável",IF($G410="RECEBIMENTO",IF(COUNTIFS($M$2:$M$501,$M410,$G$2:$G$501,"RECEBIMENTO")&gt;1,"Recebimento duplicado",IF($K410="","OK","Recebimento com evento anterior")),IF(COUNTIFS($M$2:$M$501,$M410,$G$2:$G$501,"RECEBIMENTO",$N$2:$N$501,"&lt;"&amp;$N410)&gt;0,"OK","Entrada anterior não localizada"))))</f>
        <v/>
      </c>
      <c r="S410" s="16">
        <f>IF($A410="","",IF(IFERROR(VLOOKUP($G410,Listas!$A$2:$C$9,2,FALSE),"Sim")="Sim",IF($J410="","Pedido obrigatório","OK"),"OK"))</f>
        <v/>
      </c>
      <c r="T410" s="16">
        <f>IF($A410="","",IF($G410="RECEBIMENTO",IF($K410="","OK","Revisar evento anterior"),IF($K410="","Evento anterior ausente",IF(COUNTIF($A$2:$A$501,$K410)=0,"Evento anterior inexistente",IF(COUNTIF($A$2:$A$501,$K410)&gt;1,"Evento anterior ambíguo",IF($K410=$A410,"Autorreferência",IF(COUNTIFS($A$2:$A$501,$K410,$M$2:$M$501,$M410)=0,"Anterior de outro identificador",IF(INDEX($N$2:$N$501,MATCH($K410,$A$2:$A$501,0))&gt;=$N410,"Ordem cronológica inválida",IF(INDEX($A$2:$A$501,MATCH($K410,$A$2:$A$501,0))=LOOKUP(2,1/(($M$2:$M$501=$M410)*($N$2:$N$501&lt;$N410)),$A$2:$A$501),"OK","Salto na cadeia")))))))))</f>
        <v/>
      </c>
      <c r="U410" s="16">
        <f>IF($A410="","",IF(OR($M410="",$N410=""),"Não",IF(COUNTIFS($M$2:$M$501,$M410,$N$2:$N$501,"&gt;"&amp;$N410)=0,IF(COUNTIFS($M$2:$M$501,$M410,$N$2:$N$501,$N410)=1,"Sim","Conflito"),"Não")))</f>
        <v/>
      </c>
      <c r="V410" s="16">
        <f>IF($A410="","",IF(OR($M410="",$N410=""),"",IF(COUNTIFS($M$2:$M$501,$M410,$G$2:$G$501,"RETORNO RECEBIDO",$N$2:$N$501,"&lt;="&amp;$N410)&gt;0,"Retorno","Fluxo normal")))</f>
        <v/>
      </c>
      <c r="W410" s="16">
        <f>IF($A410="","",IF($O410&lt;&gt;"OK",$O410,IF($Q410&lt;&gt;"OK",$Q410,IF($P410&lt;&gt;"OK",$P410,IF($R410&lt;&gt;"OK",$R410,IF($S410&lt;&gt;"OK",$S410,IF($T410&lt;&gt;"OK",$T410,IF($U410="Conflito","Conflito de ordem","OK"))))))))</f>
        <v/>
      </c>
      <c r="X410" s="16">
        <f>IF($A410="","",IF($W410="OK","OK","Pendente"))</f>
        <v/>
      </c>
    </row>
    <row r="411">
      <c r="A411" s="14" t="n"/>
      <c r="B411" s="31" t="n"/>
      <c r="C411" s="14" t="n"/>
      <c r="D411" s="14" t="n"/>
      <c r="E411" s="14" t="n"/>
      <c r="F411" s="14" t="n"/>
      <c r="G411" s="14" t="n"/>
      <c r="H411" s="14" t="n"/>
      <c r="I411" s="14" t="n"/>
      <c r="J411" s="14" t="n"/>
      <c r="K411" s="14" t="n"/>
      <c r="L411" s="15" t="n"/>
      <c r="M411" s="16">
        <f>IF(COUNTA($D411:$F411)=0,"",IF(OR($D411="",$E411="",$F411=""),"",$D411&amp;"|"&amp;$E411&amp;"|"&amp;$F411))</f>
        <v/>
      </c>
      <c r="N411" s="32">
        <f>IF(OR($B411="",$C411=""),"",$B411+$C411/100000)</f>
        <v/>
      </c>
      <c r="O411" s="16">
        <f>IF(COUNTA($A411:$L411)=0,"",IF(OR($A411="",$B411="",$C411="",$D411="",$E411="",$F411="",$G411="",$H411="",$I411=""),"Campos obrigatórios ausentes","OK"))</f>
        <v/>
      </c>
      <c r="P411" s="16">
        <f>IF($A411="","",IF($M411="","Identificação incompleta",IF(COUNTIF('Itens rastreáveis'!$E$2:$E$201,$M411)=0,"Identificador não cadastrado",IF(COUNTIF('Itens rastreáveis'!$E$2:$E$201,$M411)&gt;1,"Identificador duplicado no cadastro","OK"))))</f>
        <v/>
      </c>
      <c r="Q411" s="16">
        <f>IF($A411="","",IF(COUNTIF($A$2:$A$501,$A411)=1,"OK","ID do evento duplicado"))</f>
        <v/>
      </c>
      <c r="R411" s="16">
        <f>IF($A411="","",IF(OR($M411="",$N411=""),"Não verificável",IF($G411="RECEBIMENTO",IF(COUNTIFS($M$2:$M$501,$M411,$G$2:$G$501,"RECEBIMENTO")&gt;1,"Recebimento duplicado",IF($K411="","OK","Recebimento com evento anterior")),IF(COUNTIFS($M$2:$M$501,$M411,$G$2:$G$501,"RECEBIMENTO",$N$2:$N$501,"&lt;"&amp;$N411)&gt;0,"OK","Entrada anterior não localizada"))))</f>
        <v/>
      </c>
      <c r="S411" s="16">
        <f>IF($A411="","",IF(IFERROR(VLOOKUP($G411,Listas!$A$2:$C$9,2,FALSE),"Sim")="Sim",IF($J411="","Pedido obrigatório","OK"),"OK"))</f>
        <v/>
      </c>
      <c r="T411" s="16">
        <f>IF($A411="","",IF($G411="RECEBIMENTO",IF($K411="","OK","Revisar evento anterior"),IF($K411="","Evento anterior ausente",IF(COUNTIF($A$2:$A$501,$K411)=0,"Evento anterior inexistente",IF(COUNTIF($A$2:$A$501,$K411)&gt;1,"Evento anterior ambíguo",IF($K411=$A411,"Autorreferência",IF(COUNTIFS($A$2:$A$501,$K411,$M$2:$M$501,$M411)=0,"Anterior de outro identificador",IF(INDEX($N$2:$N$501,MATCH($K411,$A$2:$A$501,0))&gt;=$N411,"Ordem cronológica inválida",IF(INDEX($A$2:$A$501,MATCH($K411,$A$2:$A$501,0))=LOOKUP(2,1/(($M$2:$M$501=$M411)*($N$2:$N$501&lt;$N411)),$A$2:$A$501),"OK","Salto na cadeia")))))))))</f>
        <v/>
      </c>
      <c r="U411" s="16">
        <f>IF($A411="","",IF(OR($M411="",$N411=""),"Não",IF(COUNTIFS($M$2:$M$501,$M411,$N$2:$N$501,"&gt;"&amp;$N411)=0,IF(COUNTIFS($M$2:$M$501,$M411,$N$2:$N$501,$N411)=1,"Sim","Conflito"),"Não")))</f>
        <v/>
      </c>
      <c r="V411" s="16">
        <f>IF($A411="","",IF(OR($M411="",$N411=""),"",IF(COUNTIFS($M$2:$M$501,$M411,$G$2:$G$501,"RETORNO RECEBIDO",$N$2:$N$501,"&lt;="&amp;$N411)&gt;0,"Retorno","Fluxo normal")))</f>
        <v/>
      </c>
      <c r="W411" s="16">
        <f>IF($A411="","",IF($O411&lt;&gt;"OK",$O411,IF($Q411&lt;&gt;"OK",$Q411,IF($P411&lt;&gt;"OK",$P411,IF($R411&lt;&gt;"OK",$R411,IF($S411&lt;&gt;"OK",$S411,IF($T411&lt;&gt;"OK",$T411,IF($U411="Conflito","Conflito de ordem","OK"))))))))</f>
        <v/>
      </c>
      <c r="X411" s="16">
        <f>IF($A411="","",IF($W411="OK","OK","Pendente"))</f>
        <v/>
      </c>
    </row>
    <row r="412">
      <c r="A412" s="14" t="n"/>
      <c r="B412" s="31" t="n"/>
      <c r="C412" s="14" t="n"/>
      <c r="D412" s="14" t="n"/>
      <c r="E412" s="14" t="n"/>
      <c r="F412" s="14" t="n"/>
      <c r="G412" s="14" t="n"/>
      <c r="H412" s="14" t="n"/>
      <c r="I412" s="14" t="n"/>
      <c r="J412" s="14" t="n"/>
      <c r="K412" s="14" t="n"/>
      <c r="L412" s="15" t="n"/>
      <c r="M412" s="16">
        <f>IF(COUNTA($D412:$F412)=0,"",IF(OR($D412="",$E412="",$F412=""),"",$D412&amp;"|"&amp;$E412&amp;"|"&amp;$F412))</f>
        <v/>
      </c>
      <c r="N412" s="32">
        <f>IF(OR($B412="",$C412=""),"",$B412+$C412/100000)</f>
        <v/>
      </c>
      <c r="O412" s="16">
        <f>IF(COUNTA($A412:$L412)=0,"",IF(OR($A412="",$B412="",$C412="",$D412="",$E412="",$F412="",$G412="",$H412="",$I412=""),"Campos obrigatórios ausentes","OK"))</f>
        <v/>
      </c>
      <c r="P412" s="16">
        <f>IF($A412="","",IF($M412="","Identificação incompleta",IF(COUNTIF('Itens rastreáveis'!$E$2:$E$201,$M412)=0,"Identificador não cadastrado",IF(COUNTIF('Itens rastreáveis'!$E$2:$E$201,$M412)&gt;1,"Identificador duplicado no cadastro","OK"))))</f>
        <v/>
      </c>
      <c r="Q412" s="16">
        <f>IF($A412="","",IF(COUNTIF($A$2:$A$501,$A412)=1,"OK","ID do evento duplicado"))</f>
        <v/>
      </c>
      <c r="R412" s="16">
        <f>IF($A412="","",IF(OR($M412="",$N412=""),"Não verificável",IF($G412="RECEBIMENTO",IF(COUNTIFS($M$2:$M$501,$M412,$G$2:$G$501,"RECEBIMENTO")&gt;1,"Recebimento duplicado",IF($K412="","OK","Recebimento com evento anterior")),IF(COUNTIFS($M$2:$M$501,$M412,$G$2:$G$501,"RECEBIMENTO",$N$2:$N$501,"&lt;"&amp;$N412)&gt;0,"OK","Entrada anterior não localizada"))))</f>
        <v/>
      </c>
      <c r="S412" s="16">
        <f>IF($A412="","",IF(IFERROR(VLOOKUP($G412,Listas!$A$2:$C$9,2,FALSE),"Sim")="Sim",IF($J412="","Pedido obrigatório","OK"),"OK"))</f>
        <v/>
      </c>
      <c r="T412" s="16">
        <f>IF($A412="","",IF($G412="RECEBIMENTO",IF($K412="","OK","Revisar evento anterior"),IF($K412="","Evento anterior ausente",IF(COUNTIF($A$2:$A$501,$K412)=0,"Evento anterior inexistente",IF(COUNTIF($A$2:$A$501,$K412)&gt;1,"Evento anterior ambíguo",IF($K412=$A412,"Autorreferência",IF(COUNTIFS($A$2:$A$501,$K412,$M$2:$M$501,$M412)=0,"Anterior de outro identificador",IF(INDEX($N$2:$N$501,MATCH($K412,$A$2:$A$501,0))&gt;=$N412,"Ordem cronológica inválida",IF(INDEX($A$2:$A$501,MATCH($K412,$A$2:$A$501,0))=LOOKUP(2,1/(($M$2:$M$501=$M412)*($N$2:$N$501&lt;$N412)),$A$2:$A$501),"OK","Salto na cadeia")))))))))</f>
        <v/>
      </c>
      <c r="U412" s="16">
        <f>IF($A412="","",IF(OR($M412="",$N412=""),"Não",IF(COUNTIFS($M$2:$M$501,$M412,$N$2:$N$501,"&gt;"&amp;$N412)=0,IF(COUNTIFS($M$2:$M$501,$M412,$N$2:$N$501,$N412)=1,"Sim","Conflito"),"Não")))</f>
        <v/>
      </c>
      <c r="V412" s="16">
        <f>IF($A412="","",IF(OR($M412="",$N412=""),"",IF(COUNTIFS($M$2:$M$501,$M412,$G$2:$G$501,"RETORNO RECEBIDO",$N$2:$N$501,"&lt;="&amp;$N412)&gt;0,"Retorno","Fluxo normal")))</f>
        <v/>
      </c>
      <c r="W412" s="16">
        <f>IF($A412="","",IF($O412&lt;&gt;"OK",$O412,IF($Q412&lt;&gt;"OK",$Q412,IF($P412&lt;&gt;"OK",$P412,IF($R412&lt;&gt;"OK",$R412,IF($S412&lt;&gt;"OK",$S412,IF($T412&lt;&gt;"OK",$T412,IF($U412="Conflito","Conflito de ordem","OK"))))))))</f>
        <v/>
      </c>
      <c r="X412" s="16">
        <f>IF($A412="","",IF($W412="OK","OK","Pendente"))</f>
        <v/>
      </c>
    </row>
    <row r="413">
      <c r="A413" s="14" t="n"/>
      <c r="B413" s="31" t="n"/>
      <c r="C413" s="14" t="n"/>
      <c r="D413" s="14" t="n"/>
      <c r="E413" s="14" t="n"/>
      <c r="F413" s="14" t="n"/>
      <c r="G413" s="14" t="n"/>
      <c r="H413" s="14" t="n"/>
      <c r="I413" s="14" t="n"/>
      <c r="J413" s="14" t="n"/>
      <c r="K413" s="14" t="n"/>
      <c r="L413" s="15" t="n"/>
      <c r="M413" s="16">
        <f>IF(COUNTA($D413:$F413)=0,"",IF(OR($D413="",$E413="",$F413=""),"",$D413&amp;"|"&amp;$E413&amp;"|"&amp;$F413))</f>
        <v/>
      </c>
      <c r="N413" s="32">
        <f>IF(OR($B413="",$C413=""),"",$B413+$C413/100000)</f>
        <v/>
      </c>
      <c r="O413" s="16">
        <f>IF(COUNTA($A413:$L413)=0,"",IF(OR($A413="",$B413="",$C413="",$D413="",$E413="",$F413="",$G413="",$H413="",$I413=""),"Campos obrigatórios ausentes","OK"))</f>
        <v/>
      </c>
      <c r="P413" s="16">
        <f>IF($A413="","",IF($M413="","Identificação incompleta",IF(COUNTIF('Itens rastreáveis'!$E$2:$E$201,$M413)=0,"Identificador não cadastrado",IF(COUNTIF('Itens rastreáveis'!$E$2:$E$201,$M413)&gt;1,"Identificador duplicado no cadastro","OK"))))</f>
        <v/>
      </c>
      <c r="Q413" s="16">
        <f>IF($A413="","",IF(COUNTIF($A$2:$A$501,$A413)=1,"OK","ID do evento duplicado"))</f>
        <v/>
      </c>
      <c r="R413" s="16">
        <f>IF($A413="","",IF(OR($M413="",$N413=""),"Não verificável",IF($G413="RECEBIMENTO",IF(COUNTIFS($M$2:$M$501,$M413,$G$2:$G$501,"RECEBIMENTO")&gt;1,"Recebimento duplicado",IF($K413="","OK","Recebimento com evento anterior")),IF(COUNTIFS($M$2:$M$501,$M413,$G$2:$G$501,"RECEBIMENTO",$N$2:$N$501,"&lt;"&amp;$N413)&gt;0,"OK","Entrada anterior não localizada"))))</f>
        <v/>
      </c>
      <c r="S413" s="16">
        <f>IF($A413="","",IF(IFERROR(VLOOKUP($G413,Listas!$A$2:$C$9,2,FALSE),"Sim")="Sim",IF($J413="","Pedido obrigatório","OK"),"OK"))</f>
        <v/>
      </c>
      <c r="T413" s="16">
        <f>IF($A413="","",IF($G413="RECEBIMENTO",IF($K413="","OK","Revisar evento anterior"),IF($K413="","Evento anterior ausente",IF(COUNTIF($A$2:$A$501,$K413)=0,"Evento anterior inexistente",IF(COUNTIF($A$2:$A$501,$K413)&gt;1,"Evento anterior ambíguo",IF($K413=$A413,"Autorreferência",IF(COUNTIFS($A$2:$A$501,$K413,$M$2:$M$501,$M413)=0,"Anterior de outro identificador",IF(INDEX($N$2:$N$501,MATCH($K413,$A$2:$A$501,0))&gt;=$N413,"Ordem cronológica inválida",IF(INDEX($A$2:$A$501,MATCH($K413,$A$2:$A$501,0))=LOOKUP(2,1/(($M$2:$M$501=$M413)*($N$2:$N$501&lt;$N413)),$A$2:$A$501),"OK","Salto na cadeia")))))))))</f>
        <v/>
      </c>
      <c r="U413" s="16">
        <f>IF($A413="","",IF(OR($M413="",$N413=""),"Não",IF(COUNTIFS($M$2:$M$501,$M413,$N$2:$N$501,"&gt;"&amp;$N413)=0,IF(COUNTIFS($M$2:$M$501,$M413,$N$2:$N$501,$N413)=1,"Sim","Conflito"),"Não")))</f>
        <v/>
      </c>
      <c r="V413" s="16">
        <f>IF($A413="","",IF(OR($M413="",$N413=""),"",IF(COUNTIFS($M$2:$M$501,$M413,$G$2:$G$501,"RETORNO RECEBIDO",$N$2:$N$501,"&lt;="&amp;$N413)&gt;0,"Retorno","Fluxo normal")))</f>
        <v/>
      </c>
      <c r="W413" s="16">
        <f>IF($A413="","",IF($O413&lt;&gt;"OK",$O413,IF($Q413&lt;&gt;"OK",$Q413,IF($P413&lt;&gt;"OK",$P413,IF($R413&lt;&gt;"OK",$R413,IF($S413&lt;&gt;"OK",$S413,IF($T413&lt;&gt;"OK",$T413,IF($U413="Conflito","Conflito de ordem","OK"))))))))</f>
        <v/>
      </c>
      <c r="X413" s="16">
        <f>IF($A413="","",IF($W413="OK","OK","Pendente"))</f>
        <v/>
      </c>
    </row>
    <row r="414">
      <c r="A414" s="14" t="n"/>
      <c r="B414" s="31" t="n"/>
      <c r="C414" s="14" t="n"/>
      <c r="D414" s="14" t="n"/>
      <c r="E414" s="14" t="n"/>
      <c r="F414" s="14" t="n"/>
      <c r="G414" s="14" t="n"/>
      <c r="H414" s="14" t="n"/>
      <c r="I414" s="14" t="n"/>
      <c r="J414" s="14" t="n"/>
      <c r="K414" s="14" t="n"/>
      <c r="L414" s="15" t="n"/>
      <c r="M414" s="16">
        <f>IF(COUNTA($D414:$F414)=0,"",IF(OR($D414="",$E414="",$F414=""),"",$D414&amp;"|"&amp;$E414&amp;"|"&amp;$F414))</f>
        <v/>
      </c>
      <c r="N414" s="32">
        <f>IF(OR($B414="",$C414=""),"",$B414+$C414/100000)</f>
        <v/>
      </c>
      <c r="O414" s="16">
        <f>IF(COUNTA($A414:$L414)=0,"",IF(OR($A414="",$B414="",$C414="",$D414="",$E414="",$F414="",$G414="",$H414="",$I414=""),"Campos obrigatórios ausentes","OK"))</f>
        <v/>
      </c>
      <c r="P414" s="16">
        <f>IF($A414="","",IF($M414="","Identificação incompleta",IF(COUNTIF('Itens rastreáveis'!$E$2:$E$201,$M414)=0,"Identificador não cadastrado",IF(COUNTIF('Itens rastreáveis'!$E$2:$E$201,$M414)&gt;1,"Identificador duplicado no cadastro","OK"))))</f>
        <v/>
      </c>
      <c r="Q414" s="16">
        <f>IF($A414="","",IF(COUNTIF($A$2:$A$501,$A414)=1,"OK","ID do evento duplicado"))</f>
        <v/>
      </c>
      <c r="R414" s="16">
        <f>IF($A414="","",IF(OR($M414="",$N414=""),"Não verificável",IF($G414="RECEBIMENTO",IF(COUNTIFS($M$2:$M$501,$M414,$G$2:$G$501,"RECEBIMENTO")&gt;1,"Recebimento duplicado",IF($K414="","OK","Recebimento com evento anterior")),IF(COUNTIFS($M$2:$M$501,$M414,$G$2:$G$501,"RECEBIMENTO",$N$2:$N$501,"&lt;"&amp;$N414)&gt;0,"OK","Entrada anterior não localizada"))))</f>
        <v/>
      </c>
      <c r="S414" s="16">
        <f>IF($A414="","",IF(IFERROR(VLOOKUP($G414,Listas!$A$2:$C$9,2,FALSE),"Sim")="Sim",IF($J414="","Pedido obrigatório","OK"),"OK"))</f>
        <v/>
      </c>
      <c r="T414" s="16">
        <f>IF($A414="","",IF($G414="RECEBIMENTO",IF($K414="","OK","Revisar evento anterior"),IF($K414="","Evento anterior ausente",IF(COUNTIF($A$2:$A$501,$K414)=0,"Evento anterior inexistente",IF(COUNTIF($A$2:$A$501,$K414)&gt;1,"Evento anterior ambíguo",IF($K414=$A414,"Autorreferência",IF(COUNTIFS($A$2:$A$501,$K414,$M$2:$M$501,$M414)=0,"Anterior de outro identificador",IF(INDEX($N$2:$N$501,MATCH($K414,$A$2:$A$501,0))&gt;=$N414,"Ordem cronológica inválida",IF(INDEX($A$2:$A$501,MATCH($K414,$A$2:$A$501,0))=LOOKUP(2,1/(($M$2:$M$501=$M414)*($N$2:$N$501&lt;$N414)),$A$2:$A$501),"OK","Salto na cadeia")))))))))</f>
        <v/>
      </c>
      <c r="U414" s="16">
        <f>IF($A414="","",IF(OR($M414="",$N414=""),"Não",IF(COUNTIFS($M$2:$M$501,$M414,$N$2:$N$501,"&gt;"&amp;$N414)=0,IF(COUNTIFS($M$2:$M$501,$M414,$N$2:$N$501,$N414)=1,"Sim","Conflito"),"Não")))</f>
        <v/>
      </c>
      <c r="V414" s="16">
        <f>IF($A414="","",IF(OR($M414="",$N414=""),"",IF(COUNTIFS($M$2:$M$501,$M414,$G$2:$G$501,"RETORNO RECEBIDO",$N$2:$N$501,"&lt;="&amp;$N414)&gt;0,"Retorno","Fluxo normal")))</f>
        <v/>
      </c>
      <c r="W414" s="16">
        <f>IF($A414="","",IF($O414&lt;&gt;"OK",$O414,IF($Q414&lt;&gt;"OK",$Q414,IF($P414&lt;&gt;"OK",$P414,IF($R414&lt;&gt;"OK",$R414,IF($S414&lt;&gt;"OK",$S414,IF($T414&lt;&gt;"OK",$T414,IF($U414="Conflito","Conflito de ordem","OK"))))))))</f>
        <v/>
      </c>
      <c r="X414" s="16">
        <f>IF($A414="","",IF($W414="OK","OK","Pendente"))</f>
        <v/>
      </c>
    </row>
    <row r="415">
      <c r="A415" s="14" t="n"/>
      <c r="B415" s="31" t="n"/>
      <c r="C415" s="14" t="n"/>
      <c r="D415" s="14" t="n"/>
      <c r="E415" s="14" t="n"/>
      <c r="F415" s="14" t="n"/>
      <c r="G415" s="14" t="n"/>
      <c r="H415" s="14" t="n"/>
      <c r="I415" s="14" t="n"/>
      <c r="J415" s="14" t="n"/>
      <c r="K415" s="14" t="n"/>
      <c r="L415" s="15" t="n"/>
      <c r="M415" s="16">
        <f>IF(COUNTA($D415:$F415)=0,"",IF(OR($D415="",$E415="",$F415=""),"",$D415&amp;"|"&amp;$E415&amp;"|"&amp;$F415))</f>
        <v/>
      </c>
      <c r="N415" s="32">
        <f>IF(OR($B415="",$C415=""),"",$B415+$C415/100000)</f>
        <v/>
      </c>
      <c r="O415" s="16">
        <f>IF(COUNTA($A415:$L415)=0,"",IF(OR($A415="",$B415="",$C415="",$D415="",$E415="",$F415="",$G415="",$H415="",$I415=""),"Campos obrigatórios ausentes","OK"))</f>
        <v/>
      </c>
      <c r="P415" s="16">
        <f>IF($A415="","",IF($M415="","Identificação incompleta",IF(COUNTIF('Itens rastreáveis'!$E$2:$E$201,$M415)=0,"Identificador não cadastrado",IF(COUNTIF('Itens rastreáveis'!$E$2:$E$201,$M415)&gt;1,"Identificador duplicado no cadastro","OK"))))</f>
        <v/>
      </c>
      <c r="Q415" s="16">
        <f>IF($A415="","",IF(COUNTIF($A$2:$A$501,$A415)=1,"OK","ID do evento duplicado"))</f>
        <v/>
      </c>
      <c r="R415" s="16">
        <f>IF($A415="","",IF(OR($M415="",$N415=""),"Não verificável",IF($G415="RECEBIMENTO",IF(COUNTIFS($M$2:$M$501,$M415,$G$2:$G$501,"RECEBIMENTO")&gt;1,"Recebimento duplicado",IF($K415="","OK","Recebimento com evento anterior")),IF(COUNTIFS($M$2:$M$501,$M415,$G$2:$G$501,"RECEBIMENTO",$N$2:$N$501,"&lt;"&amp;$N415)&gt;0,"OK","Entrada anterior não localizada"))))</f>
        <v/>
      </c>
      <c r="S415" s="16">
        <f>IF($A415="","",IF(IFERROR(VLOOKUP($G415,Listas!$A$2:$C$9,2,FALSE),"Sim")="Sim",IF($J415="","Pedido obrigatório","OK"),"OK"))</f>
        <v/>
      </c>
      <c r="T415" s="16">
        <f>IF($A415="","",IF($G415="RECEBIMENTO",IF($K415="","OK","Revisar evento anterior"),IF($K415="","Evento anterior ausente",IF(COUNTIF($A$2:$A$501,$K415)=0,"Evento anterior inexistente",IF(COUNTIF($A$2:$A$501,$K415)&gt;1,"Evento anterior ambíguo",IF($K415=$A415,"Autorreferência",IF(COUNTIFS($A$2:$A$501,$K415,$M$2:$M$501,$M415)=0,"Anterior de outro identificador",IF(INDEX($N$2:$N$501,MATCH($K415,$A$2:$A$501,0))&gt;=$N415,"Ordem cronológica inválida",IF(INDEX($A$2:$A$501,MATCH($K415,$A$2:$A$501,0))=LOOKUP(2,1/(($M$2:$M$501=$M415)*($N$2:$N$501&lt;$N415)),$A$2:$A$501),"OK","Salto na cadeia")))))))))</f>
        <v/>
      </c>
      <c r="U415" s="16">
        <f>IF($A415="","",IF(OR($M415="",$N415=""),"Não",IF(COUNTIFS($M$2:$M$501,$M415,$N$2:$N$501,"&gt;"&amp;$N415)=0,IF(COUNTIFS($M$2:$M$501,$M415,$N$2:$N$501,$N415)=1,"Sim","Conflito"),"Não")))</f>
        <v/>
      </c>
      <c r="V415" s="16">
        <f>IF($A415="","",IF(OR($M415="",$N415=""),"",IF(COUNTIFS($M$2:$M$501,$M415,$G$2:$G$501,"RETORNO RECEBIDO",$N$2:$N$501,"&lt;="&amp;$N415)&gt;0,"Retorno","Fluxo normal")))</f>
        <v/>
      </c>
      <c r="W415" s="16">
        <f>IF($A415="","",IF($O415&lt;&gt;"OK",$O415,IF($Q415&lt;&gt;"OK",$Q415,IF($P415&lt;&gt;"OK",$P415,IF($R415&lt;&gt;"OK",$R415,IF($S415&lt;&gt;"OK",$S415,IF($T415&lt;&gt;"OK",$T415,IF($U415="Conflito","Conflito de ordem","OK"))))))))</f>
        <v/>
      </c>
      <c r="X415" s="16">
        <f>IF($A415="","",IF($W415="OK","OK","Pendente"))</f>
        <v/>
      </c>
    </row>
    <row r="416">
      <c r="A416" s="14" t="n"/>
      <c r="B416" s="31" t="n"/>
      <c r="C416" s="14" t="n"/>
      <c r="D416" s="14" t="n"/>
      <c r="E416" s="14" t="n"/>
      <c r="F416" s="14" t="n"/>
      <c r="G416" s="14" t="n"/>
      <c r="H416" s="14" t="n"/>
      <c r="I416" s="14" t="n"/>
      <c r="J416" s="14" t="n"/>
      <c r="K416" s="14" t="n"/>
      <c r="L416" s="15" t="n"/>
      <c r="M416" s="16">
        <f>IF(COUNTA($D416:$F416)=0,"",IF(OR($D416="",$E416="",$F416=""),"",$D416&amp;"|"&amp;$E416&amp;"|"&amp;$F416))</f>
        <v/>
      </c>
      <c r="N416" s="32">
        <f>IF(OR($B416="",$C416=""),"",$B416+$C416/100000)</f>
        <v/>
      </c>
      <c r="O416" s="16">
        <f>IF(COUNTA($A416:$L416)=0,"",IF(OR($A416="",$B416="",$C416="",$D416="",$E416="",$F416="",$G416="",$H416="",$I416=""),"Campos obrigatórios ausentes","OK"))</f>
        <v/>
      </c>
      <c r="P416" s="16">
        <f>IF($A416="","",IF($M416="","Identificação incompleta",IF(COUNTIF('Itens rastreáveis'!$E$2:$E$201,$M416)=0,"Identificador não cadastrado",IF(COUNTIF('Itens rastreáveis'!$E$2:$E$201,$M416)&gt;1,"Identificador duplicado no cadastro","OK"))))</f>
        <v/>
      </c>
      <c r="Q416" s="16">
        <f>IF($A416="","",IF(COUNTIF($A$2:$A$501,$A416)=1,"OK","ID do evento duplicado"))</f>
        <v/>
      </c>
      <c r="R416" s="16">
        <f>IF($A416="","",IF(OR($M416="",$N416=""),"Não verificável",IF($G416="RECEBIMENTO",IF(COUNTIFS($M$2:$M$501,$M416,$G$2:$G$501,"RECEBIMENTO")&gt;1,"Recebimento duplicado",IF($K416="","OK","Recebimento com evento anterior")),IF(COUNTIFS($M$2:$M$501,$M416,$G$2:$G$501,"RECEBIMENTO",$N$2:$N$501,"&lt;"&amp;$N416)&gt;0,"OK","Entrada anterior não localizada"))))</f>
        <v/>
      </c>
      <c r="S416" s="16">
        <f>IF($A416="","",IF(IFERROR(VLOOKUP($G416,Listas!$A$2:$C$9,2,FALSE),"Sim")="Sim",IF($J416="","Pedido obrigatório","OK"),"OK"))</f>
        <v/>
      </c>
      <c r="T416" s="16">
        <f>IF($A416="","",IF($G416="RECEBIMENTO",IF($K416="","OK","Revisar evento anterior"),IF($K416="","Evento anterior ausente",IF(COUNTIF($A$2:$A$501,$K416)=0,"Evento anterior inexistente",IF(COUNTIF($A$2:$A$501,$K416)&gt;1,"Evento anterior ambíguo",IF($K416=$A416,"Autorreferência",IF(COUNTIFS($A$2:$A$501,$K416,$M$2:$M$501,$M416)=0,"Anterior de outro identificador",IF(INDEX($N$2:$N$501,MATCH($K416,$A$2:$A$501,0))&gt;=$N416,"Ordem cronológica inválida",IF(INDEX($A$2:$A$501,MATCH($K416,$A$2:$A$501,0))=LOOKUP(2,1/(($M$2:$M$501=$M416)*($N$2:$N$501&lt;$N416)),$A$2:$A$501),"OK","Salto na cadeia")))))))))</f>
        <v/>
      </c>
      <c r="U416" s="16">
        <f>IF($A416="","",IF(OR($M416="",$N416=""),"Não",IF(COUNTIFS($M$2:$M$501,$M416,$N$2:$N$501,"&gt;"&amp;$N416)=0,IF(COUNTIFS($M$2:$M$501,$M416,$N$2:$N$501,$N416)=1,"Sim","Conflito"),"Não")))</f>
        <v/>
      </c>
      <c r="V416" s="16">
        <f>IF($A416="","",IF(OR($M416="",$N416=""),"",IF(COUNTIFS($M$2:$M$501,$M416,$G$2:$G$501,"RETORNO RECEBIDO",$N$2:$N$501,"&lt;="&amp;$N416)&gt;0,"Retorno","Fluxo normal")))</f>
        <v/>
      </c>
      <c r="W416" s="16">
        <f>IF($A416="","",IF($O416&lt;&gt;"OK",$O416,IF($Q416&lt;&gt;"OK",$Q416,IF($P416&lt;&gt;"OK",$P416,IF($R416&lt;&gt;"OK",$R416,IF($S416&lt;&gt;"OK",$S416,IF($T416&lt;&gt;"OK",$T416,IF($U416="Conflito","Conflito de ordem","OK"))))))))</f>
        <v/>
      </c>
      <c r="X416" s="16">
        <f>IF($A416="","",IF($W416="OK","OK","Pendente"))</f>
        <v/>
      </c>
    </row>
    <row r="417">
      <c r="A417" s="14" t="n"/>
      <c r="B417" s="31" t="n"/>
      <c r="C417" s="14" t="n"/>
      <c r="D417" s="14" t="n"/>
      <c r="E417" s="14" t="n"/>
      <c r="F417" s="14" t="n"/>
      <c r="G417" s="14" t="n"/>
      <c r="H417" s="14" t="n"/>
      <c r="I417" s="14" t="n"/>
      <c r="J417" s="14" t="n"/>
      <c r="K417" s="14" t="n"/>
      <c r="L417" s="15" t="n"/>
      <c r="M417" s="16">
        <f>IF(COUNTA($D417:$F417)=0,"",IF(OR($D417="",$E417="",$F417=""),"",$D417&amp;"|"&amp;$E417&amp;"|"&amp;$F417))</f>
        <v/>
      </c>
      <c r="N417" s="32">
        <f>IF(OR($B417="",$C417=""),"",$B417+$C417/100000)</f>
        <v/>
      </c>
      <c r="O417" s="16">
        <f>IF(COUNTA($A417:$L417)=0,"",IF(OR($A417="",$B417="",$C417="",$D417="",$E417="",$F417="",$G417="",$H417="",$I417=""),"Campos obrigatórios ausentes","OK"))</f>
        <v/>
      </c>
      <c r="P417" s="16">
        <f>IF($A417="","",IF($M417="","Identificação incompleta",IF(COUNTIF('Itens rastreáveis'!$E$2:$E$201,$M417)=0,"Identificador não cadastrado",IF(COUNTIF('Itens rastreáveis'!$E$2:$E$201,$M417)&gt;1,"Identificador duplicado no cadastro","OK"))))</f>
        <v/>
      </c>
      <c r="Q417" s="16">
        <f>IF($A417="","",IF(COUNTIF($A$2:$A$501,$A417)=1,"OK","ID do evento duplicado"))</f>
        <v/>
      </c>
      <c r="R417" s="16">
        <f>IF($A417="","",IF(OR($M417="",$N417=""),"Não verificável",IF($G417="RECEBIMENTO",IF(COUNTIFS($M$2:$M$501,$M417,$G$2:$G$501,"RECEBIMENTO")&gt;1,"Recebimento duplicado",IF($K417="","OK","Recebimento com evento anterior")),IF(COUNTIFS($M$2:$M$501,$M417,$G$2:$G$501,"RECEBIMENTO",$N$2:$N$501,"&lt;"&amp;$N417)&gt;0,"OK","Entrada anterior não localizada"))))</f>
        <v/>
      </c>
      <c r="S417" s="16">
        <f>IF($A417="","",IF(IFERROR(VLOOKUP($G417,Listas!$A$2:$C$9,2,FALSE),"Sim")="Sim",IF($J417="","Pedido obrigatório","OK"),"OK"))</f>
        <v/>
      </c>
      <c r="T417" s="16">
        <f>IF($A417="","",IF($G417="RECEBIMENTO",IF($K417="","OK","Revisar evento anterior"),IF($K417="","Evento anterior ausente",IF(COUNTIF($A$2:$A$501,$K417)=0,"Evento anterior inexistente",IF(COUNTIF($A$2:$A$501,$K417)&gt;1,"Evento anterior ambíguo",IF($K417=$A417,"Autorreferência",IF(COUNTIFS($A$2:$A$501,$K417,$M$2:$M$501,$M417)=0,"Anterior de outro identificador",IF(INDEX($N$2:$N$501,MATCH($K417,$A$2:$A$501,0))&gt;=$N417,"Ordem cronológica inválida",IF(INDEX($A$2:$A$501,MATCH($K417,$A$2:$A$501,0))=LOOKUP(2,1/(($M$2:$M$501=$M417)*($N$2:$N$501&lt;$N417)),$A$2:$A$501),"OK","Salto na cadeia")))))))))</f>
        <v/>
      </c>
      <c r="U417" s="16">
        <f>IF($A417="","",IF(OR($M417="",$N417=""),"Não",IF(COUNTIFS($M$2:$M$501,$M417,$N$2:$N$501,"&gt;"&amp;$N417)=0,IF(COUNTIFS($M$2:$M$501,$M417,$N$2:$N$501,$N417)=1,"Sim","Conflito"),"Não")))</f>
        <v/>
      </c>
      <c r="V417" s="16">
        <f>IF($A417="","",IF(OR($M417="",$N417=""),"",IF(COUNTIFS($M$2:$M$501,$M417,$G$2:$G$501,"RETORNO RECEBIDO",$N$2:$N$501,"&lt;="&amp;$N417)&gt;0,"Retorno","Fluxo normal")))</f>
        <v/>
      </c>
      <c r="W417" s="16">
        <f>IF($A417="","",IF($O417&lt;&gt;"OK",$O417,IF($Q417&lt;&gt;"OK",$Q417,IF($P417&lt;&gt;"OK",$P417,IF($R417&lt;&gt;"OK",$R417,IF($S417&lt;&gt;"OK",$S417,IF($T417&lt;&gt;"OK",$T417,IF($U417="Conflito","Conflito de ordem","OK"))))))))</f>
        <v/>
      </c>
      <c r="X417" s="16">
        <f>IF($A417="","",IF($W417="OK","OK","Pendente"))</f>
        <v/>
      </c>
    </row>
    <row r="418">
      <c r="A418" s="14" t="n"/>
      <c r="B418" s="31" t="n"/>
      <c r="C418" s="14" t="n"/>
      <c r="D418" s="14" t="n"/>
      <c r="E418" s="14" t="n"/>
      <c r="F418" s="14" t="n"/>
      <c r="G418" s="14" t="n"/>
      <c r="H418" s="14" t="n"/>
      <c r="I418" s="14" t="n"/>
      <c r="J418" s="14" t="n"/>
      <c r="K418" s="14" t="n"/>
      <c r="L418" s="15" t="n"/>
      <c r="M418" s="16">
        <f>IF(COUNTA($D418:$F418)=0,"",IF(OR($D418="",$E418="",$F418=""),"",$D418&amp;"|"&amp;$E418&amp;"|"&amp;$F418))</f>
        <v/>
      </c>
      <c r="N418" s="32">
        <f>IF(OR($B418="",$C418=""),"",$B418+$C418/100000)</f>
        <v/>
      </c>
      <c r="O418" s="16">
        <f>IF(COUNTA($A418:$L418)=0,"",IF(OR($A418="",$B418="",$C418="",$D418="",$E418="",$F418="",$G418="",$H418="",$I418=""),"Campos obrigatórios ausentes","OK"))</f>
        <v/>
      </c>
      <c r="P418" s="16">
        <f>IF($A418="","",IF($M418="","Identificação incompleta",IF(COUNTIF('Itens rastreáveis'!$E$2:$E$201,$M418)=0,"Identificador não cadastrado",IF(COUNTIF('Itens rastreáveis'!$E$2:$E$201,$M418)&gt;1,"Identificador duplicado no cadastro","OK"))))</f>
        <v/>
      </c>
      <c r="Q418" s="16">
        <f>IF($A418="","",IF(COUNTIF($A$2:$A$501,$A418)=1,"OK","ID do evento duplicado"))</f>
        <v/>
      </c>
      <c r="R418" s="16">
        <f>IF($A418="","",IF(OR($M418="",$N418=""),"Não verificável",IF($G418="RECEBIMENTO",IF(COUNTIFS($M$2:$M$501,$M418,$G$2:$G$501,"RECEBIMENTO")&gt;1,"Recebimento duplicado",IF($K418="","OK","Recebimento com evento anterior")),IF(COUNTIFS($M$2:$M$501,$M418,$G$2:$G$501,"RECEBIMENTO",$N$2:$N$501,"&lt;"&amp;$N418)&gt;0,"OK","Entrada anterior não localizada"))))</f>
        <v/>
      </c>
      <c r="S418" s="16">
        <f>IF($A418="","",IF(IFERROR(VLOOKUP($G418,Listas!$A$2:$C$9,2,FALSE),"Sim")="Sim",IF($J418="","Pedido obrigatório","OK"),"OK"))</f>
        <v/>
      </c>
      <c r="T418" s="16">
        <f>IF($A418="","",IF($G418="RECEBIMENTO",IF($K418="","OK","Revisar evento anterior"),IF($K418="","Evento anterior ausente",IF(COUNTIF($A$2:$A$501,$K418)=0,"Evento anterior inexistente",IF(COUNTIF($A$2:$A$501,$K418)&gt;1,"Evento anterior ambíguo",IF($K418=$A418,"Autorreferência",IF(COUNTIFS($A$2:$A$501,$K418,$M$2:$M$501,$M418)=0,"Anterior de outro identificador",IF(INDEX($N$2:$N$501,MATCH($K418,$A$2:$A$501,0))&gt;=$N418,"Ordem cronológica inválida",IF(INDEX($A$2:$A$501,MATCH($K418,$A$2:$A$501,0))=LOOKUP(2,1/(($M$2:$M$501=$M418)*($N$2:$N$501&lt;$N418)),$A$2:$A$501),"OK","Salto na cadeia")))))))))</f>
        <v/>
      </c>
      <c r="U418" s="16">
        <f>IF($A418="","",IF(OR($M418="",$N418=""),"Não",IF(COUNTIFS($M$2:$M$501,$M418,$N$2:$N$501,"&gt;"&amp;$N418)=0,IF(COUNTIFS($M$2:$M$501,$M418,$N$2:$N$501,$N418)=1,"Sim","Conflito"),"Não")))</f>
        <v/>
      </c>
      <c r="V418" s="16">
        <f>IF($A418="","",IF(OR($M418="",$N418=""),"",IF(COUNTIFS($M$2:$M$501,$M418,$G$2:$G$501,"RETORNO RECEBIDO",$N$2:$N$501,"&lt;="&amp;$N418)&gt;0,"Retorno","Fluxo normal")))</f>
        <v/>
      </c>
      <c r="W418" s="16">
        <f>IF($A418="","",IF($O418&lt;&gt;"OK",$O418,IF($Q418&lt;&gt;"OK",$Q418,IF($P418&lt;&gt;"OK",$P418,IF($R418&lt;&gt;"OK",$R418,IF($S418&lt;&gt;"OK",$S418,IF($T418&lt;&gt;"OK",$T418,IF($U418="Conflito","Conflito de ordem","OK"))))))))</f>
        <v/>
      </c>
      <c r="X418" s="16">
        <f>IF($A418="","",IF($W418="OK","OK","Pendente"))</f>
        <v/>
      </c>
    </row>
    <row r="419">
      <c r="A419" s="14" t="n"/>
      <c r="B419" s="31" t="n"/>
      <c r="C419" s="14" t="n"/>
      <c r="D419" s="14" t="n"/>
      <c r="E419" s="14" t="n"/>
      <c r="F419" s="14" t="n"/>
      <c r="G419" s="14" t="n"/>
      <c r="H419" s="14" t="n"/>
      <c r="I419" s="14" t="n"/>
      <c r="J419" s="14" t="n"/>
      <c r="K419" s="14" t="n"/>
      <c r="L419" s="15" t="n"/>
      <c r="M419" s="16">
        <f>IF(COUNTA($D419:$F419)=0,"",IF(OR($D419="",$E419="",$F419=""),"",$D419&amp;"|"&amp;$E419&amp;"|"&amp;$F419))</f>
        <v/>
      </c>
      <c r="N419" s="32">
        <f>IF(OR($B419="",$C419=""),"",$B419+$C419/100000)</f>
        <v/>
      </c>
      <c r="O419" s="16">
        <f>IF(COUNTA($A419:$L419)=0,"",IF(OR($A419="",$B419="",$C419="",$D419="",$E419="",$F419="",$G419="",$H419="",$I419=""),"Campos obrigatórios ausentes","OK"))</f>
        <v/>
      </c>
      <c r="P419" s="16">
        <f>IF($A419="","",IF($M419="","Identificação incompleta",IF(COUNTIF('Itens rastreáveis'!$E$2:$E$201,$M419)=0,"Identificador não cadastrado",IF(COUNTIF('Itens rastreáveis'!$E$2:$E$201,$M419)&gt;1,"Identificador duplicado no cadastro","OK"))))</f>
        <v/>
      </c>
      <c r="Q419" s="16">
        <f>IF($A419="","",IF(COUNTIF($A$2:$A$501,$A419)=1,"OK","ID do evento duplicado"))</f>
        <v/>
      </c>
      <c r="R419" s="16">
        <f>IF($A419="","",IF(OR($M419="",$N419=""),"Não verificável",IF($G419="RECEBIMENTO",IF(COUNTIFS($M$2:$M$501,$M419,$G$2:$G$501,"RECEBIMENTO")&gt;1,"Recebimento duplicado",IF($K419="","OK","Recebimento com evento anterior")),IF(COUNTIFS($M$2:$M$501,$M419,$G$2:$G$501,"RECEBIMENTO",$N$2:$N$501,"&lt;"&amp;$N419)&gt;0,"OK","Entrada anterior não localizada"))))</f>
        <v/>
      </c>
      <c r="S419" s="16">
        <f>IF($A419="","",IF(IFERROR(VLOOKUP($G419,Listas!$A$2:$C$9,2,FALSE),"Sim")="Sim",IF($J419="","Pedido obrigatório","OK"),"OK"))</f>
        <v/>
      </c>
      <c r="T419" s="16">
        <f>IF($A419="","",IF($G419="RECEBIMENTO",IF($K419="","OK","Revisar evento anterior"),IF($K419="","Evento anterior ausente",IF(COUNTIF($A$2:$A$501,$K419)=0,"Evento anterior inexistente",IF(COUNTIF($A$2:$A$501,$K419)&gt;1,"Evento anterior ambíguo",IF($K419=$A419,"Autorreferência",IF(COUNTIFS($A$2:$A$501,$K419,$M$2:$M$501,$M419)=0,"Anterior de outro identificador",IF(INDEX($N$2:$N$501,MATCH($K419,$A$2:$A$501,0))&gt;=$N419,"Ordem cronológica inválida",IF(INDEX($A$2:$A$501,MATCH($K419,$A$2:$A$501,0))=LOOKUP(2,1/(($M$2:$M$501=$M419)*($N$2:$N$501&lt;$N419)),$A$2:$A$501),"OK","Salto na cadeia")))))))))</f>
        <v/>
      </c>
      <c r="U419" s="16">
        <f>IF($A419="","",IF(OR($M419="",$N419=""),"Não",IF(COUNTIFS($M$2:$M$501,$M419,$N$2:$N$501,"&gt;"&amp;$N419)=0,IF(COUNTIFS($M$2:$M$501,$M419,$N$2:$N$501,$N419)=1,"Sim","Conflito"),"Não")))</f>
        <v/>
      </c>
      <c r="V419" s="16">
        <f>IF($A419="","",IF(OR($M419="",$N419=""),"",IF(COUNTIFS($M$2:$M$501,$M419,$G$2:$G$501,"RETORNO RECEBIDO",$N$2:$N$501,"&lt;="&amp;$N419)&gt;0,"Retorno","Fluxo normal")))</f>
        <v/>
      </c>
      <c r="W419" s="16">
        <f>IF($A419="","",IF($O419&lt;&gt;"OK",$O419,IF($Q419&lt;&gt;"OK",$Q419,IF($P419&lt;&gt;"OK",$P419,IF($R419&lt;&gt;"OK",$R419,IF($S419&lt;&gt;"OK",$S419,IF($T419&lt;&gt;"OK",$T419,IF($U419="Conflito","Conflito de ordem","OK"))))))))</f>
        <v/>
      </c>
      <c r="X419" s="16">
        <f>IF($A419="","",IF($W419="OK","OK","Pendente"))</f>
        <v/>
      </c>
    </row>
    <row r="420">
      <c r="A420" s="14" t="n"/>
      <c r="B420" s="31" t="n"/>
      <c r="C420" s="14" t="n"/>
      <c r="D420" s="14" t="n"/>
      <c r="E420" s="14" t="n"/>
      <c r="F420" s="14" t="n"/>
      <c r="G420" s="14" t="n"/>
      <c r="H420" s="14" t="n"/>
      <c r="I420" s="14" t="n"/>
      <c r="J420" s="14" t="n"/>
      <c r="K420" s="14" t="n"/>
      <c r="L420" s="15" t="n"/>
      <c r="M420" s="16">
        <f>IF(COUNTA($D420:$F420)=0,"",IF(OR($D420="",$E420="",$F420=""),"",$D420&amp;"|"&amp;$E420&amp;"|"&amp;$F420))</f>
        <v/>
      </c>
      <c r="N420" s="32">
        <f>IF(OR($B420="",$C420=""),"",$B420+$C420/100000)</f>
        <v/>
      </c>
      <c r="O420" s="16">
        <f>IF(COUNTA($A420:$L420)=0,"",IF(OR($A420="",$B420="",$C420="",$D420="",$E420="",$F420="",$G420="",$H420="",$I420=""),"Campos obrigatórios ausentes","OK"))</f>
        <v/>
      </c>
      <c r="P420" s="16">
        <f>IF($A420="","",IF($M420="","Identificação incompleta",IF(COUNTIF('Itens rastreáveis'!$E$2:$E$201,$M420)=0,"Identificador não cadastrado",IF(COUNTIF('Itens rastreáveis'!$E$2:$E$201,$M420)&gt;1,"Identificador duplicado no cadastro","OK"))))</f>
        <v/>
      </c>
      <c r="Q420" s="16">
        <f>IF($A420="","",IF(COUNTIF($A$2:$A$501,$A420)=1,"OK","ID do evento duplicado"))</f>
        <v/>
      </c>
      <c r="R420" s="16">
        <f>IF($A420="","",IF(OR($M420="",$N420=""),"Não verificável",IF($G420="RECEBIMENTO",IF(COUNTIFS($M$2:$M$501,$M420,$G$2:$G$501,"RECEBIMENTO")&gt;1,"Recebimento duplicado",IF($K420="","OK","Recebimento com evento anterior")),IF(COUNTIFS($M$2:$M$501,$M420,$G$2:$G$501,"RECEBIMENTO",$N$2:$N$501,"&lt;"&amp;$N420)&gt;0,"OK","Entrada anterior não localizada"))))</f>
        <v/>
      </c>
      <c r="S420" s="16">
        <f>IF($A420="","",IF(IFERROR(VLOOKUP($G420,Listas!$A$2:$C$9,2,FALSE),"Sim")="Sim",IF($J420="","Pedido obrigatório","OK"),"OK"))</f>
        <v/>
      </c>
      <c r="T420" s="16">
        <f>IF($A420="","",IF($G420="RECEBIMENTO",IF($K420="","OK","Revisar evento anterior"),IF($K420="","Evento anterior ausente",IF(COUNTIF($A$2:$A$501,$K420)=0,"Evento anterior inexistente",IF(COUNTIF($A$2:$A$501,$K420)&gt;1,"Evento anterior ambíguo",IF($K420=$A420,"Autorreferência",IF(COUNTIFS($A$2:$A$501,$K420,$M$2:$M$501,$M420)=0,"Anterior de outro identificador",IF(INDEX($N$2:$N$501,MATCH($K420,$A$2:$A$501,0))&gt;=$N420,"Ordem cronológica inválida",IF(INDEX($A$2:$A$501,MATCH($K420,$A$2:$A$501,0))=LOOKUP(2,1/(($M$2:$M$501=$M420)*($N$2:$N$501&lt;$N420)),$A$2:$A$501),"OK","Salto na cadeia")))))))))</f>
        <v/>
      </c>
      <c r="U420" s="16">
        <f>IF($A420="","",IF(OR($M420="",$N420=""),"Não",IF(COUNTIFS($M$2:$M$501,$M420,$N$2:$N$501,"&gt;"&amp;$N420)=0,IF(COUNTIFS($M$2:$M$501,$M420,$N$2:$N$501,$N420)=1,"Sim","Conflito"),"Não")))</f>
        <v/>
      </c>
      <c r="V420" s="16">
        <f>IF($A420="","",IF(OR($M420="",$N420=""),"",IF(COUNTIFS($M$2:$M$501,$M420,$G$2:$G$501,"RETORNO RECEBIDO",$N$2:$N$501,"&lt;="&amp;$N420)&gt;0,"Retorno","Fluxo normal")))</f>
        <v/>
      </c>
      <c r="W420" s="16">
        <f>IF($A420="","",IF($O420&lt;&gt;"OK",$O420,IF($Q420&lt;&gt;"OK",$Q420,IF($P420&lt;&gt;"OK",$P420,IF($R420&lt;&gt;"OK",$R420,IF($S420&lt;&gt;"OK",$S420,IF($T420&lt;&gt;"OK",$T420,IF($U420="Conflito","Conflito de ordem","OK"))))))))</f>
        <v/>
      </c>
      <c r="X420" s="16">
        <f>IF($A420="","",IF($W420="OK","OK","Pendente"))</f>
        <v/>
      </c>
    </row>
    <row r="421">
      <c r="A421" s="14" t="n"/>
      <c r="B421" s="31" t="n"/>
      <c r="C421" s="14" t="n"/>
      <c r="D421" s="14" t="n"/>
      <c r="E421" s="14" t="n"/>
      <c r="F421" s="14" t="n"/>
      <c r="G421" s="14" t="n"/>
      <c r="H421" s="14" t="n"/>
      <c r="I421" s="14" t="n"/>
      <c r="J421" s="14" t="n"/>
      <c r="K421" s="14" t="n"/>
      <c r="L421" s="15" t="n"/>
      <c r="M421" s="16">
        <f>IF(COUNTA($D421:$F421)=0,"",IF(OR($D421="",$E421="",$F421=""),"",$D421&amp;"|"&amp;$E421&amp;"|"&amp;$F421))</f>
        <v/>
      </c>
      <c r="N421" s="32">
        <f>IF(OR($B421="",$C421=""),"",$B421+$C421/100000)</f>
        <v/>
      </c>
      <c r="O421" s="16">
        <f>IF(COUNTA($A421:$L421)=0,"",IF(OR($A421="",$B421="",$C421="",$D421="",$E421="",$F421="",$G421="",$H421="",$I421=""),"Campos obrigatórios ausentes","OK"))</f>
        <v/>
      </c>
      <c r="P421" s="16">
        <f>IF($A421="","",IF($M421="","Identificação incompleta",IF(COUNTIF('Itens rastreáveis'!$E$2:$E$201,$M421)=0,"Identificador não cadastrado",IF(COUNTIF('Itens rastreáveis'!$E$2:$E$201,$M421)&gt;1,"Identificador duplicado no cadastro","OK"))))</f>
        <v/>
      </c>
      <c r="Q421" s="16">
        <f>IF($A421="","",IF(COUNTIF($A$2:$A$501,$A421)=1,"OK","ID do evento duplicado"))</f>
        <v/>
      </c>
      <c r="R421" s="16">
        <f>IF($A421="","",IF(OR($M421="",$N421=""),"Não verificável",IF($G421="RECEBIMENTO",IF(COUNTIFS($M$2:$M$501,$M421,$G$2:$G$501,"RECEBIMENTO")&gt;1,"Recebimento duplicado",IF($K421="","OK","Recebimento com evento anterior")),IF(COUNTIFS($M$2:$M$501,$M421,$G$2:$G$501,"RECEBIMENTO",$N$2:$N$501,"&lt;"&amp;$N421)&gt;0,"OK","Entrada anterior não localizada"))))</f>
        <v/>
      </c>
      <c r="S421" s="16">
        <f>IF($A421="","",IF(IFERROR(VLOOKUP($G421,Listas!$A$2:$C$9,2,FALSE),"Sim")="Sim",IF($J421="","Pedido obrigatório","OK"),"OK"))</f>
        <v/>
      </c>
      <c r="T421" s="16">
        <f>IF($A421="","",IF($G421="RECEBIMENTO",IF($K421="","OK","Revisar evento anterior"),IF($K421="","Evento anterior ausente",IF(COUNTIF($A$2:$A$501,$K421)=0,"Evento anterior inexistente",IF(COUNTIF($A$2:$A$501,$K421)&gt;1,"Evento anterior ambíguo",IF($K421=$A421,"Autorreferência",IF(COUNTIFS($A$2:$A$501,$K421,$M$2:$M$501,$M421)=0,"Anterior de outro identificador",IF(INDEX($N$2:$N$501,MATCH($K421,$A$2:$A$501,0))&gt;=$N421,"Ordem cronológica inválida",IF(INDEX($A$2:$A$501,MATCH($K421,$A$2:$A$501,0))=LOOKUP(2,1/(($M$2:$M$501=$M421)*($N$2:$N$501&lt;$N421)),$A$2:$A$501),"OK","Salto na cadeia")))))))))</f>
        <v/>
      </c>
      <c r="U421" s="16">
        <f>IF($A421="","",IF(OR($M421="",$N421=""),"Não",IF(COUNTIFS($M$2:$M$501,$M421,$N$2:$N$501,"&gt;"&amp;$N421)=0,IF(COUNTIFS($M$2:$M$501,$M421,$N$2:$N$501,$N421)=1,"Sim","Conflito"),"Não")))</f>
        <v/>
      </c>
      <c r="V421" s="16">
        <f>IF($A421="","",IF(OR($M421="",$N421=""),"",IF(COUNTIFS($M$2:$M$501,$M421,$G$2:$G$501,"RETORNO RECEBIDO",$N$2:$N$501,"&lt;="&amp;$N421)&gt;0,"Retorno","Fluxo normal")))</f>
        <v/>
      </c>
      <c r="W421" s="16">
        <f>IF($A421="","",IF($O421&lt;&gt;"OK",$O421,IF($Q421&lt;&gt;"OK",$Q421,IF($P421&lt;&gt;"OK",$P421,IF($R421&lt;&gt;"OK",$R421,IF($S421&lt;&gt;"OK",$S421,IF($T421&lt;&gt;"OK",$T421,IF($U421="Conflito","Conflito de ordem","OK"))))))))</f>
        <v/>
      </c>
      <c r="X421" s="16">
        <f>IF($A421="","",IF($W421="OK","OK","Pendente"))</f>
        <v/>
      </c>
    </row>
    <row r="422">
      <c r="A422" s="14" t="n"/>
      <c r="B422" s="31" t="n"/>
      <c r="C422" s="14" t="n"/>
      <c r="D422" s="14" t="n"/>
      <c r="E422" s="14" t="n"/>
      <c r="F422" s="14" t="n"/>
      <c r="G422" s="14" t="n"/>
      <c r="H422" s="14" t="n"/>
      <c r="I422" s="14" t="n"/>
      <c r="J422" s="14" t="n"/>
      <c r="K422" s="14" t="n"/>
      <c r="L422" s="15" t="n"/>
      <c r="M422" s="16">
        <f>IF(COUNTA($D422:$F422)=0,"",IF(OR($D422="",$E422="",$F422=""),"",$D422&amp;"|"&amp;$E422&amp;"|"&amp;$F422))</f>
        <v/>
      </c>
      <c r="N422" s="32">
        <f>IF(OR($B422="",$C422=""),"",$B422+$C422/100000)</f>
        <v/>
      </c>
      <c r="O422" s="16">
        <f>IF(COUNTA($A422:$L422)=0,"",IF(OR($A422="",$B422="",$C422="",$D422="",$E422="",$F422="",$G422="",$H422="",$I422=""),"Campos obrigatórios ausentes","OK"))</f>
        <v/>
      </c>
      <c r="P422" s="16">
        <f>IF($A422="","",IF($M422="","Identificação incompleta",IF(COUNTIF('Itens rastreáveis'!$E$2:$E$201,$M422)=0,"Identificador não cadastrado",IF(COUNTIF('Itens rastreáveis'!$E$2:$E$201,$M422)&gt;1,"Identificador duplicado no cadastro","OK"))))</f>
        <v/>
      </c>
      <c r="Q422" s="16">
        <f>IF($A422="","",IF(COUNTIF($A$2:$A$501,$A422)=1,"OK","ID do evento duplicado"))</f>
        <v/>
      </c>
      <c r="R422" s="16">
        <f>IF($A422="","",IF(OR($M422="",$N422=""),"Não verificável",IF($G422="RECEBIMENTO",IF(COUNTIFS($M$2:$M$501,$M422,$G$2:$G$501,"RECEBIMENTO")&gt;1,"Recebimento duplicado",IF($K422="","OK","Recebimento com evento anterior")),IF(COUNTIFS($M$2:$M$501,$M422,$G$2:$G$501,"RECEBIMENTO",$N$2:$N$501,"&lt;"&amp;$N422)&gt;0,"OK","Entrada anterior não localizada"))))</f>
        <v/>
      </c>
      <c r="S422" s="16">
        <f>IF($A422="","",IF(IFERROR(VLOOKUP($G422,Listas!$A$2:$C$9,2,FALSE),"Sim")="Sim",IF($J422="","Pedido obrigatório","OK"),"OK"))</f>
        <v/>
      </c>
      <c r="T422" s="16">
        <f>IF($A422="","",IF($G422="RECEBIMENTO",IF($K422="","OK","Revisar evento anterior"),IF($K422="","Evento anterior ausente",IF(COUNTIF($A$2:$A$501,$K422)=0,"Evento anterior inexistente",IF(COUNTIF($A$2:$A$501,$K422)&gt;1,"Evento anterior ambíguo",IF($K422=$A422,"Autorreferência",IF(COUNTIFS($A$2:$A$501,$K422,$M$2:$M$501,$M422)=0,"Anterior de outro identificador",IF(INDEX($N$2:$N$501,MATCH($K422,$A$2:$A$501,0))&gt;=$N422,"Ordem cronológica inválida",IF(INDEX($A$2:$A$501,MATCH($K422,$A$2:$A$501,0))=LOOKUP(2,1/(($M$2:$M$501=$M422)*($N$2:$N$501&lt;$N422)),$A$2:$A$501),"OK","Salto na cadeia")))))))))</f>
        <v/>
      </c>
      <c r="U422" s="16">
        <f>IF($A422="","",IF(OR($M422="",$N422=""),"Não",IF(COUNTIFS($M$2:$M$501,$M422,$N$2:$N$501,"&gt;"&amp;$N422)=0,IF(COUNTIFS($M$2:$M$501,$M422,$N$2:$N$501,$N422)=1,"Sim","Conflito"),"Não")))</f>
        <v/>
      </c>
      <c r="V422" s="16">
        <f>IF($A422="","",IF(OR($M422="",$N422=""),"",IF(COUNTIFS($M$2:$M$501,$M422,$G$2:$G$501,"RETORNO RECEBIDO",$N$2:$N$501,"&lt;="&amp;$N422)&gt;0,"Retorno","Fluxo normal")))</f>
        <v/>
      </c>
      <c r="W422" s="16">
        <f>IF($A422="","",IF($O422&lt;&gt;"OK",$O422,IF($Q422&lt;&gt;"OK",$Q422,IF($P422&lt;&gt;"OK",$P422,IF($R422&lt;&gt;"OK",$R422,IF($S422&lt;&gt;"OK",$S422,IF($T422&lt;&gt;"OK",$T422,IF($U422="Conflito","Conflito de ordem","OK"))))))))</f>
        <v/>
      </c>
      <c r="X422" s="16">
        <f>IF($A422="","",IF($W422="OK","OK","Pendente"))</f>
        <v/>
      </c>
    </row>
    <row r="423">
      <c r="A423" s="14" t="n"/>
      <c r="B423" s="31" t="n"/>
      <c r="C423" s="14" t="n"/>
      <c r="D423" s="14" t="n"/>
      <c r="E423" s="14" t="n"/>
      <c r="F423" s="14" t="n"/>
      <c r="G423" s="14" t="n"/>
      <c r="H423" s="14" t="n"/>
      <c r="I423" s="14" t="n"/>
      <c r="J423" s="14" t="n"/>
      <c r="K423" s="14" t="n"/>
      <c r="L423" s="15" t="n"/>
      <c r="M423" s="16">
        <f>IF(COUNTA($D423:$F423)=0,"",IF(OR($D423="",$E423="",$F423=""),"",$D423&amp;"|"&amp;$E423&amp;"|"&amp;$F423))</f>
        <v/>
      </c>
      <c r="N423" s="32">
        <f>IF(OR($B423="",$C423=""),"",$B423+$C423/100000)</f>
        <v/>
      </c>
      <c r="O423" s="16">
        <f>IF(COUNTA($A423:$L423)=0,"",IF(OR($A423="",$B423="",$C423="",$D423="",$E423="",$F423="",$G423="",$H423="",$I423=""),"Campos obrigatórios ausentes","OK"))</f>
        <v/>
      </c>
      <c r="P423" s="16">
        <f>IF($A423="","",IF($M423="","Identificação incompleta",IF(COUNTIF('Itens rastreáveis'!$E$2:$E$201,$M423)=0,"Identificador não cadastrado",IF(COUNTIF('Itens rastreáveis'!$E$2:$E$201,$M423)&gt;1,"Identificador duplicado no cadastro","OK"))))</f>
        <v/>
      </c>
      <c r="Q423" s="16">
        <f>IF($A423="","",IF(COUNTIF($A$2:$A$501,$A423)=1,"OK","ID do evento duplicado"))</f>
        <v/>
      </c>
      <c r="R423" s="16">
        <f>IF($A423="","",IF(OR($M423="",$N423=""),"Não verificável",IF($G423="RECEBIMENTO",IF(COUNTIFS($M$2:$M$501,$M423,$G$2:$G$501,"RECEBIMENTO")&gt;1,"Recebimento duplicado",IF($K423="","OK","Recebimento com evento anterior")),IF(COUNTIFS($M$2:$M$501,$M423,$G$2:$G$501,"RECEBIMENTO",$N$2:$N$501,"&lt;"&amp;$N423)&gt;0,"OK","Entrada anterior não localizada"))))</f>
        <v/>
      </c>
      <c r="S423" s="16">
        <f>IF($A423="","",IF(IFERROR(VLOOKUP($G423,Listas!$A$2:$C$9,2,FALSE),"Sim")="Sim",IF($J423="","Pedido obrigatório","OK"),"OK"))</f>
        <v/>
      </c>
      <c r="T423" s="16">
        <f>IF($A423="","",IF($G423="RECEBIMENTO",IF($K423="","OK","Revisar evento anterior"),IF($K423="","Evento anterior ausente",IF(COUNTIF($A$2:$A$501,$K423)=0,"Evento anterior inexistente",IF(COUNTIF($A$2:$A$501,$K423)&gt;1,"Evento anterior ambíguo",IF($K423=$A423,"Autorreferência",IF(COUNTIFS($A$2:$A$501,$K423,$M$2:$M$501,$M423)=0,"Anterior de outro identificador",IF(INDEX($N$2:$N$501,MATCH($K423,$A$2:$A$501,0))&gt;=$N423,"Ordem cronológica inválida",IF(INDEX($A$2:$A$501,MATCH($K423,$A$2:$A$501,0))=LOOKUP(2,1/(($M$2:$M$501=$M423)*($N$2:$N$501&lt;$N423)),$A$2:$A$501),"OK","Salto na cadeia")))))))))</f>
        <v/>
      </c>
      <c r="U423" s="16">
        <f>IF($A423="","",IF(OR($M423="",$N423=""),"Não",IF(COUNTIFS($M$2:$M$501,$M423,$N$2:$N$501,"&gt;"&amp;$N423)=0,IF(COUNTIFS($M$2:$M$501,$M423,$N$2:$N$501,$N423)=1,"Sim","Conflito"),"Não")))</f>
        <v/>
      </c>
      <c r="V423" s="16">
        <f>IF($A423="","",IF(OR($M423="",$N423=""),"",IF(COUNTIFS($M$2:$M$501,$M423,$G$2:$G$501,"RETORNO RECEBIDO",$N$2:$N$501,"&lt;="&amp;$N423)&gt;0,"Retorno","Fluxo normal")))</f>
        <v/>
      </c>
      <c r="W423" s="16">
        <f>IF($A423="","",IF($O423&lt;&gt;"OK",$O423,IF($Q423&lt;&gt;"OK",$Q423,IF($P423&lt;&gt;"OK",$P423,IF($R423&lt;&gt;"OK",$R423,IF($S423&lt;&gt;"OK",$S423,IF($T423&lt;&gt;"OK",$T423,IF($U423="Conflito","Conflito de ordem","OK"))))))))</f>
        <v/>
      </c>
      <c r="X423" s="16">
        <f>IF($A423="","",IF($W423="OK","OK","Pendente"))</f>
        <v/>
      </c>
    </row>
    <row r="424">
      <c r="A424" s="14" t="n"/>
      <c r="B424" s="31" t="n"/>
      <c r="C424" s="14" t="n"/>
      <c r="D424" s="14" t="n"/>
      <c r="E424" s="14" t="n"/>
      <c r="F424" s="14" t="n"/>
      <c r="G424" s="14" t="n"/>
      <c r="H424" s="14" t="n"/>
      <c r="I424" s="14" t="n"/>
      <c r="J424" s="14" t="n"/>
      <c r="K424" s="14" t="n"/>
      <c r="L424" s="15" t="n"/>
      <c r="M424" s="16">
        <f>IF(COUNTA($D424:$F424)=0,"",IF(OR($D424="",$E424="",$F424=""),"",$D424&amp;"|"&amp;$E424&amp;"|"&amp;$F424))</f>
        <v/>
      </c>
      <c r="N424" s="32">
        <f>IF(OR($B424="",$C424=""),"",$B424+$C424/100000)</f>
        <v/>
      </c>
      <c r="O424" s="16">
        <f>IF(COUNTA($A424:$L424)=0,"",IF(OR($A424="",$B424="",$C424="",$D424="",$E424="",$F424="",$G424="",$H424="",$I424=""),"Campos obrigatórios ausentes","OK"))</f>
        <v/>
      </c>
      <c r="P424" s="16">
        <f>IF($A424="","",IF($M424="","Identificação incompleta",IF(COUNTIF('Itens rastreáveis'!$E$2:$E$201,$M424)=0,"Identificador não cadastrado",IF(COUNTIF('Itens rastreáveis'!$E$2:$E$201,$M424)&gt;1,"Identificador duplicado no cadastro","OK"))))</f>
        <v/>
      </c>
      <c r="Q424" s="16">
        <f>IF($A424="","",IF(COUNTIF($A$2:$A$501,$A424)=1,"OK","ID do evento duplicado"))</f>
        <v/>
      </c>
      <c r="R424" s="16">
        <f>IF($A424="","",IF(OR($M424="",$N424=""),"Não verificável",IF($G424="RECEBIMENTO",IF(COUNTIFS($M$2:$M$501,$M424,$G$2:$G$501,"RECEBIMENTO")&gt;1,"Recebimento duplicado",IF($K424="","OK","Recebimento com evento anterior")),IF(COUNTIFS($M$2:$M$501,$M424,$G$2:$G$501,"RECEBIMENTO",$N$2:$N$501,"&lt;"&amp;$N424)&gt;0,"OK","Entrada anterior não localizada"))))</f>
        <v/>
      </c>
      <c r="S424" s="16">
        <f>IF($A424="","",IF(IFERROR(VLOOKUP($G424,Listas!$A$2:$C$9,2,FALSE),"Sim")="Sim",IF($J424="","Pedido obrigatório","OK"),"OK"))</f>
        <v/>
      </c>
      <c r="T424" s="16">
        <f>IF($A424="","",IF($G424="RECEBIMENTO",IF($K424="","OK","Revisar evento anterior"),IF($K424="","Evento anterior ausente",IF(COUNTIF($A$2:$A$501,$K424)=0,"Evento anterior inexistente",IF(COUNTIF($A$2:$A$501,$K424)&gt;1,"Evento anterior ambíguo",IF($K424=$A424,"Autorreferência",IF(COUNTIFS($A$2:$A$501,$K424,$M$2:$M$501,$M424)=0,"Anterior de outro identificador",IF(INDEX($N$2:$N$501,MATCH($K424,$A$2:$A$501,0))&gt;=$N424,"Ordem cronológica inválida",IF(INDEX($A$2:$A$501,MATCH($K424,$A$2:$A$501,0))=LOOKUP(2,1/(($M$2:$M$501=$M424)*($N$2:$N$501&lt;$N424)),$A$2:$A$501),"OK","Salto na cadeia")))))))))</f>
        <v/>
      </c>
      <c r="U424" s="16">
        <f>IF($A424="","",IF(OR($M424="",$N424=""),"Não",IF(COUNTIFS($M$2:$M$501,$M424,$N$2:$N$501,"&gt;"&amp;$N424)=0,IF(COUNTIFS($M$2:$M$501,$M424,$N$2:$N$501,$N424)=1,"Sim","Conflito"),"Não")))</f>
        <v/>
      </c>
      <c r="V424" s="16">
        <f>IF($A424="","",IF(OR($M424="",$N424=""),"",IF(COUNTIFS($M$2:$M$501,$M424,$G$2:$G$501,"RETORNO RECEBIDO",$N$2:$N$501,"&lt;="&amp;$N424)&gt;0,"Retorno","Fluxo normal")))</f>
        <v/>
      </c>
      <c r="W424" s="16">
        <f>IF($A424="","",IF($O424&lt;&gt;"OK",$O424,IF($Q424&lt;&gt;"OK",$Q424,IF($P424&lt;&gt;"OK",$P424,IF($R424&lt;&gt;"OK",$R424,IF($S424&lt;&gt;"OK",$S424,IF($T424&lt;&gt;"OK",$T424,IF($U424="Conflito","Conflito de ordem","OK"))))))))</f>
        <v/>
      </c>
      <c r="X424" s="16">
        <f>IF($A424="","",IF($W424="OK","OK","Pendente"))</f>
        <v/>
      </c>
    </row>
    <row r="425">
      <c r="A425" s="14" t="n"/>
      <c r="B425" s="31" t="n"/>
      <c r="C425" s="14" t="n"/>
      <c r="D425" s="14" t="n"/>
      <c r="E425" s="14" t="n"/>
      <c r="F425" s="14" t="n"/>
      <c r="G425" s="14" t="n"/>
      <c r="H425" s="14" t="n"/>
      <c r="I425" s="14" t="n"/>
      <c r="J425" s="14" t="n"/>
      <c r="K425" s="14" t="n"/>
      <c r="L425" s="15" t="n"/>
      <c r="M425" s="16">
        <f>IF(COUNTA($D425:$F425)=0,"",IF(OR($D425="",$E425="",$F425=""),"",$D425&amp;"|"&amp;$E425&amp;"|"&amp;$F425))</f>
        <v/>
      </c>
      <c r="N425" s="32">
        <f>IF(OR($B425="",$C425=""),"",$B425+$C425/100000)</f>
        <v/>
      </c>
      <c r="O425" s="16">
        <f>IF(COUNTA($A425:$L425)=0,"",IF(OR($A425="",$B425="",$C425="",$D425="",$E425="",$F425="",$G425="",$H425="",$I425=""),"Campos obrigatórios ausentes","OK"))</f>
        <v/>
      </c>
      <c r="P425" s="16">
        <f>IF($A425="","",IF($M425="","Identificação incompleta",IF(COUNTIF('Itens rastreáveis'!$E$2:$E$201,$M425)=0,"Identificador não cadastrado",IF(COUNTIF('Itens rastreáveis'!$E$2:$E$201,$M425)&gt;1,"Identificador duplicado no cadastro","OK"))))</f>
        <v/>
      </c>
      <c r="Q425" s="16">
        <f>IF($A425="","",IF(COUNTIF($A$2:$A$501,$A425)=1,"OK","ID do evento duplicado"))</f>
        <v/>
      </c>
      <c r="R425" s="16">
        <f>IF($A425="","",IF(OR($M425="",$N425=""),"Não verificável",IF($G425="RECEBIMENTO",IF(COUNTIFS($M$2:$M$501,$M425,$G$2:$G$501,"RECEBIMENTO")&gt;1,"Recebimento duplicado",IF($K425="","OK","Recebimento com evento anterior")),IF(COUNTIFS($M$2:$M$501,$M425,$G$2:$G$501,"RECEBIMENTO",$N$2:$N$501,"&lt;"&amp;$N425)&gt;0,"OK","Entrada anterior não localizada"))))</f>
        <v/>
      </c>
      <c r="S425" s="16">
        <f>IF($A425="","",IF(IFERROR(VLOOKUP($G425,Listas!$A$2:$C$9,2,FALSE),"Sim")="Sim",IF($J425="","Pedido obrigatório","OK"),"OK"))</f>
        <v/>
      </c>
      <c r="T425" s="16">
        <f>IF($A425="","",IF($G425="RECEBIMENTO",IF($K425="","OK","Revisar evento anterior"),IF($K425="","Evento anterior ausente",IF(COUNTIF($A$2:$A$501,$K425)=0,"Evento anterior inexistente",IF(COUNTIF($A$2:$A$501,$K425)&gt;1,"Evento anterior ambíguo",IF($K425=$A425,"Autorreferência",IF(COUNTIFS($A$2:$A$501,$K425,$M$2:$M$501,$M425)=0,"Anterior de outro identificador",IF(INDEX($N$2:$N$501,MATCH($K425,$A$2:$A$501,0))&gt;=$N425,"Ordem cronológica inválida",IF(INDEX($A$2:$A$501,MATCH($K425,$A$2:$A$501,0))=LOOKUP(2,1/(($M$2:$M$501=$M425)*($N$2:$N$501&lt;$N425)),$A$2:$A$501),"OK","Salto na cadeia")))))))))</f>
        <v/>
      </c>
      <c r="U425" s="16">
        <f>IF($A425="","",IF(OR($M425="",$N425=""),"Não",IF(COUNTIFS($M$2:$M$501,$M425,$N$2:$N$501,"&gt;"&amp;$N425)=0,IF(COUNTIFS($M$2:$M$501,$M425,$N$2:$N$501,$N425)=1,"Sim","Conflito"),"Não")))</f>
        <v/>
      </c>
      <c r="V425" s="16">
        <f>IF($A425="","",IF(OR($M425="",$N425=""),"",IF(COUNTIFS($M$2:$M$501,$M425,$G$2:$G$501,"RETORNO RECEBIDO",$N$2:$N$501,"&lt;="&amp;$N425)&gt;0,"Retorno","Fluxo normal")))</f>
        <v/>
      </c>
      <c r="W425" s="16">
        <f>IF($A425="","",IF($O425&lt;&gt;"OK",$O425,IF($Q425&lt;&gt;"OK",$Q425,IF($P425&lt;&gt;"OK",$P425,IF($R425&lt;&gt;"OK",$R425,IF($S425&lt;&gt;"OK",$S425,IF($T425&lt;&gt;"OK",$T425,IF($U425="Conflito","Conflito de ordem","OK"))))))))</f>
        <v/>
      </c>
      <c r="X425" s="16">
        <f>IF($A425="","",IF($W425="OK","OK","Pendente"))</f>
        <v/>
      </c>
    </row>
    <row r="426">
      <c r="A426" s="14" t="n"/>
      <c r="B426" s="31" t="n"/>
      <c r="C426" s="14" t="n"/>
      <c r="D426" s="14" t="n"/>
      <c r="E426" s="14" t="n"/>
      <c r="F426" s="14" t="n"/>
      <c r="G426" s="14" t="n"/>
      <c r="H426" s="14" t="n"/>
      <c r="I426" s="14" t="n"/>
      <c r="J426" s="14" t="n"/>
      <c r="K426" s="14" t="n"/>
      <c r="L426" s="15" t="n"/>
      <c r="M426" s="16">
        <f>IF(COUNTA($D426:$F426)=0,"",IF(OR($D426="",$E426="",$F426=""),"",$D426&amp;"|"&amp;$E426&amp;"|"&amp;$F426))</f>
        <v/>
      </c>
      <c r="N426" s="32">
        <f>IF(OR($B426="",$C426=""),"",$B426+$C426/100000)</f>
        <v/>
      </c>
      <c r="O426" s="16">
        <f>IF(COUNTA($A426:$L426)=0,"",IF(OR($A426="",$B426="",$C426="",$D426="",$E426="",$F426="",$G426="",$H426="",$I426=""),"Campos obrigatórios ausentes","OK"))</f>
        <v/>
      </c>
      <c r="P426" s="16">
        <f>IF($A426="","",IF($M426="","Identificação incompleta",IF(COUNTIF('Itens rastreáveis'!$E$2:$E$201,$M426)=0,"Identificador não cadastrado",IF(COUNTIF('Itens rastreáveis'!$E$2:$E$201,$M426)&gt;1,"Identificador duplicado no cadastro","OK"))))</f>
        <v/>
      </c>
      <c r="Q426" s="16">
        <f>IF($A426="","",IF(COUNTIF($A$2:$A$501,$A426)=1,"OK","ID do evento duplicado"))</f>
        <v/>
      </c>
      <c r="R426" s="16">
        <f>IF($A426="","",IF(OR($M426="",$N426=""),"Não verificável",IF($G426="RECEBIMENTO",IF(COUNTIFS($M$2:$M$501,$M426,$G$2:$G$501,"RECEBIMENTO")&gt;1,"Recebimento duplicado",IF($K426="","OK","Recebimento com evento anterior")),IF(COUNTIFS($M$2:$M$501,$M426,$G$2:$G$501,"RECEBIMENTO",$N$2:$N$501,"&lt;"&amp;$N426)&gt;0,"OK","Entrada anterior não localizada"))))</f>
        <v/>
      </c>
      <c r="S426" s="16">
        <f>IF($A426="","",IF(IFERROR(VLOOKUP($G426,Listas!$A$2:$C$9,2,FALSE),"Sim")="Sim",IF($J426="","Pedido obrigatório","OK"),"OK"))</f>
        <v/>
      </c>
      <c r="T426" s="16">
        <f>IF($A426="","",IF($G426="RECEBIMENTO",IF($K426="","OK","Revisar evento anterior"),IF($K426="","Evento anterior ausente",IF(COUNTIF($A$2:$A$501,$K426)=0,"Evento anterior inexistente",IF(COUNTIF($A$2:$A$501,$K426)&gt;1,"Evento anterior ambíguo",IF($K426=$A426,"Autorreferência",IF(COUNTIFS($A$2:$A$501,$K426,$M$2:$M$501,$M426)=0,"Anterior de outro identificador",IF(INDEX($N$2:$N$501,MATCH($K426,$A$2:$A$501,0))&gt;=$N426,"Ordem cronológica inválida",IF(INDEX($A$2:$A$501,MATCH($K426,$A$2:$A$501,0))=LOOKUP(2,1/(($M$2:$M$501=$M426)*($N$2:$N$501&lt;$N426)),$A$2:$A$501),"OK","Salto na cadeia")))))))))</f>
        <v/>
      </c>
      <c r="U426" s="16">
        <f>IF($A426="","",IF(OR($M426="",$N426=""),"Não",IF(COUNTIFS($M$2:$M$501,$M426,$N$2:$N$501,"&gt;"&amp;$N426)=0,IF(COUNTIFS($M$2:$M$501,$M426,$N$2:$N$501,$N426)=1,"Sim","Conflito"),"Não")))</f>
        <v/>
      </c>
      <c r="V426" s="16">
        <f>IF($A426="","",IF(OR($M426="",$N426=""),"",IF(COUNTIFS($M$2:$M$501,$M426,$G$2:$G$501,"RETORNO RECEBIDO",$N$2:$N$501,"&lt;="&amp;$N426)&gt;0,"Retorno","Fluxo normal")))</f>
        <v/>
      </c>
      <c r="W426" s="16">
        <f>IF($A426="","",IF($O426&lt;&gt;"OK",$O426,IF($Q426&lt;&gt;"OK",$Q426,IF($P426&lt;&gt;"OK",$P426,IF($R426&lt;&gt;"OK",$R426,IF($S426&lt;&gt;"OK",$S426,IF($T426&lt;&gt;"OK",$T426,IF($U426="Conflito","Conflito de ordem","OK"))))))))</f>
        <v/>
      </c>
      <c r="X426" s="16">
        <f>IF($A426="","",IF($W426="OK","OK","Pendente"))</f>
        <v/>
      </c>
    </row>
    <row r="427">
      <c r="A427" s="14" t="n"/>
      <c r="B427" s="31" t="n"/>
      <c r="C427" s="14" t="n"/>
      <c r="D427" s="14" t="n"/>
      <c r="E427" s="14" t="n"/>
      <c r="F427" s="14" t="n"/>
      <c r="G427" s="14" t="n"/>
      <c r="H427" s="14" t="n"/>
      <c r="I427" s="14" t="n"/>
      <c r="J427" s="14" t="n"/>
      <c r="K427" s="14" t="n"/>
      <c r="L427" s="15" t="n"/>
      <c r="M427" s="16">
        <f>IF(COUNTA($D427:$F427)=0,"",IF(OR($D427="",$E427="",$F427=""),"",$D427&amp;"|"&amp;$E427&amp;"|"&amp;$F427))</f>
        <v/>
      </c>
      <c r="N427" s="32">
        <f>IF(OR($B427="",$C427=""),"",$B427+$C427/100000)</f>
        <v/>
      </c>
      <c r="O427" s="16">
        <f>IF(COUNTA($A427:$L427)=0,"",IF(OR($A427="",$B427="",$C427="",$D427="",$E427="",$F427="",$G427="",$H427="",$I427=""),"Campos obrigatórios ausentes","OK"))</f>
        <v/>
      </c>
      <c r="P427" s="16">
        <f>IF($A427="","",IF($M427="","Identificação incompleta",IF(COUNTIF('Itens rastreáveis'!$E$2:$E$201,$M427)=0,"Identificador não cadastrado",IF(COUNTIF('Itens rastreáveis'!$E$2:$E$201,$M427)&gt;1,"Identificador duplicado no cadastro","OK"))))</f>
        <v/>
      </c>
      <c r="Q427" s="16">
        <f>IF($A427="","",IF(COUNTIF($A$2:$A$501,$A427)=1,"OK","ID do evento duplicado"))</f>
        <v/>
      </c>
      <c r="R427" s="16">
        <f>IF($A427="","",IF(OR($M427="",$N427=""),"Não verificável",IF($G427="RECEBIMENTO",IF(COUNTIFS($M$2:$M$501,$M427,$G$2:$G$501,"RECEBIMENTO")&gt;1,"Recebimento duplicado",IF($K427="","OK","Recebimento com evento anterior")),IF(COUNTIFS($M$2:$M$501,$M427,$G$2:$G$501,"RECEBIMENTO",$N$2:$N$501,"&lt;"&amp;$N427)&gt;0,"OK","Entrada anterior não localizada"))))</f>
        <v/>
      </c>
      <c r="S427" s="16">
        <f>IF($A427="","",IF(IFERROR(VLOOKUP($G427,Listas!$A$2:$C$9,2,FALSE),"Sim")="Sim",IF($J427="","Pedido obrigatório","OK"),"OK"))</f>
        <v/>
      </c>
      <c r="T427" s="16">
        <f>IF($A427="","",IF($G427="RECEBIMENTO",IF($K427="","OK","Revisar evento anterior"),IF($K427="","Evento anterior ausente",IF(COUNTIF($A$2:$A$501,$K427)=0,"Evento anterior inexistente",IF(COUNTIF($A$2:$A$501,$K427)&gt;1,"Evento anterior ambíguo",IF($K427=$A427,"Autorreferência",IF(COUNTIFS($A$2:$A$501,$K427,$M$2:$M$501,$M427)=0,"Anterior de outro identificador",IF(INDEX($N$2:$N$501,MATCH($K427,$A$2:$A$501,0))&gt;=$N427,"Ordem cronológica inválida",IF(INDEX($A$2:$A$501,MATCH($K427,$A$2:$A$501,0))=LOOKUP(2,1/(($M$2:$M$501=$M427)*($N$2:$N$501&lt;$N427)),$A$2:$A$501),"OK","Salto na cadeia")))))))))</f>
        <v/>
      </c>
      <c r="U427" s="16">
        <f>IF($A427="","",IF(OR($M427="",$N427=""),"Não",IF(COUNTIFS($M$2:$M$501,$M427,$N$2:$N$501,"&gt;"&amp;$N427)=0,IF(COUNTIFS($M$2:$M$501,$M427,$N$2:$N$501,$N427)=1,"Sim","Conflito"),"Não")))</f>
        <v/>
      </c>
      <c r="V427" s="16">
        <f>IF($A427="","",IF(OR($M427="",$N427=""),"",IF(COUNTIFS($M$2:$M$501,$M427,$G$2:$G$501,"RETORNO RECEBIDO",$N$2:$N$501,"&lt;="&amp;$N427)&gt;0,"Retorno","Fluxo normal")))</f>
        <v/>
      </c>
      <c r="W427" s="16">
        <f>IF($A427="","",IF($O427&lt;&gt;"OK",$O427,IF($Q427&lt;&gt;"OK",$Q427,IF($P427&lt;&gt;"OK",$P427,IF($R427&lt;&gt;"OK",$R427,IF($S427&lt;&gt;"OK",$S427,IF($T427&lt;&gt;"OK",$T427,IF($U427="Conflito","Conflito de ordem","OK"))))))))</f>
        <v/>
      </c>
      <c r="X427" s="16">
        <f>IF($A427="","",IF($W427="OK","OK","Pendente"))</f>
        <v/>
      </c>
    </row>
    <row r="428">
      <c r="A428" s="14" t="n"/>
      <c r="B428" s="31" t="n"/>
      <c r="C428" s="14" t="n"/>
      <c r="D428" s="14" t="n"/>
      <c r="E428" s="14" t="n"/>
      <c r="F428" s="14" t="n"/>
      <c r="G428" s="14" t="n"/>
      <c r="H428" s="14" t="n"/>
      <c r="I428" s="14" t="n"/>
      <c r="J428" s="14" t="n"/>
      <c r="K428" s="14" t="n"/>
      <c r="L428" s="15" t="n"/>
      <c r="M428" s="16">
        <f>IF(COUNTA($D428:$F428)=0,"",IF(OR($D428="",$E428="",$F428=""),"",$D428&amp;"|"&amp;$E428&amp;"|"&amp;$F428))</f>
        <v/>
      </c>
      <c r="N428" s="32">
        <f>IF(OR($B428="",$C428=""),"",$B428+$C428/100000)</f>
        <v/>
      </c>
      <c r="O428" s="16">
        <f>IF(COUNTA($A428:$L428)=0,"",IF(OR($A428="",$B428="",$C428="",$D428="",$E428="",$F428="",$G428="",$H428="",$I428=""),"Campos obrigatórios ausentes","OK"))</f>
        <v/>
      </c>
      <c r="P428" s="16">
        <f>IF($A428="","",IF($M428="","Identificação incompleta",IF(COUNTIF('Itens rastreáveis'!$E$2:$E$201,$M428)=0,"Identificador não cadastrado",IF(COUNTIF('Itens rastreáveis'!$E$2:$E$201,$M428)&gt;1,"Identificador duplicado no cadastro","OK"))))</f>
        <v/>
      </c>
      <c r="Q428" s="16">
        <f>IF($A428="","",IF(COUNTIF($A$2:$A$501,$A428)=1,"OK","ID do evento duplicado"))</f>
        <v/>
      </c>
      <c r="R428" s="16">
        <f>IF($A428="","",IF(OR($M428="",$N428=""),"Não verificável",IF($G428="RECEBIMENTO",IF(COUNTIFS($M$2:$M$501,$M428,$G$2:$G$501,"RECEBIMENTO")&gt;1,"Recebimento duplicado",IF($K428="","OK","Recebimento com evento anterior")),IF(COUNTIFS($M$2:$M$501,$M428,$G$2:$G$501,"RECEBIMENTO",$N$2:$N$501,"&lt;"&amp;$N428)&gt;0,"OK","Entrada anterior não localizada"))))</f>
        <v/>
      </c>
      <c r="S428" s="16">
        <f>IF($A428="","",IF(IFERROR(VLOOKUP($G428,Listas!$A$2:$C$9,2,FALSE),"Sim")="Sim",IF($J428="","Pedido obrigatório","OK"),"OK"))</f>
        <v/>
      </c>
      <c r="T428" s="16">
        <f>IF($A428="","",IF($G428="RECEBIMENTO",IF($K428="","OK","Revisar evento anterior"),IF($K428="","Evento anterior ausente",IF(COUNTIF($A$2:$A$501,$K428)=0,"Evento anterior inexistente",IF(COUNTIF($A$2:$A$501,$K428)&gt;1,"Evento anterior ambíguo",IF($K428=$A428,"Autorreferência",IF(COUNTIFS($A$2:$A$501,$K428,$M$2:$M$501,$M428)=0,"Anterior de outro identificador",IF(INDEX($N$2:$N$501,MATCH($K428,$A$2:$A$501,0))&gt;=$N428,"Ordem cronológica inválida",IF(INDEX($A$2:$A$501,MATCH($K428,$A$2:$A$501,0))=LOOKUP(2,1/(($M$2:$M$501=$M428)*($N$2:$N$501&lt;$N428)),$A$2:$A$501),"OK","Salto na cadeia")))))))))</f>
        <v/>
      </c>
      <c r="U428" s="16">
        <f>IF($A428="","",IF(OR($M428="",$N428=""),"Não",IF(COUNTIFS($M$2:$M$501,$M428,$N$2:$N$501,"&gt;"&amp;$N428)=0,IF(COUNTIFS($M$2:$M$501,$M428,$N$2:$N$501,$N428)=1,"Sim","Conflito"),"Não")))</f>
        <v/>
      </c>
      <c r="V428" s="16">
        <f>IF($A428="","",IF(OR($M428="",$N428=""),"",IF(COUNTIFS($M$2:$M$501,$M428,$G$2:$G$501,"RETORNO RECEBIDO",$N$2:$N$501,"&lt;="&amp;$N428)&gt;0,"Retorno","Fluxo normal")))</f>
        <v/>
      </c>
      <c r="W428" s="16">
        <f>IF($A428="","",IF($O428&lt;&gt;"OK",$O428,IF($Q428&lt;&gt;"OK",$Q428,IF($P428&lt;&gt;"OK",$P428,IF($R428&lt;&gt;"OK",$R428,IF($S428&lt;&gt;"OK",$S428,IF($T428&lt;&gt;"OK",$T428,IF($U428="Conflito","Conflito de ordem","OK"))))))))</f>
        <v/>
      </c>
      <c r="X428" s="16">
        <f>IF($A428="","",IF($W428="OK","OK","Pendente"))</f>
        <v/>
      </c>
    </row>
    <row r="429">
      <c r="A429" s="14" t="n"/>
      <c r="B429" s="31" t="n"/>
      <c r="C429" s="14" t="n"/>
      <c r="D429" s="14" t="n"/>
      <c r="E429" s="14" t="n"/>
      <c r="F429" s="14" t="n"/>
      <c r="G429" s="14" t="n"/>
      <c r="H429" s="14" t="n"/>
      <c r="I429" s="14" t="n"/>
      <c r="J429" s="14" t="n"/>
      <c r="K429" s="14" t="n"/>
      <c r="L429" s="15" t="n"/>
      <c r="M429" s="16">
        <f>IF(COUNTA($D429:$F429)=0,"",IF(OR($D429="",$E429="",$F429=""),"",$D429&amp;"|"&amp;$E429&amp;"|"&amp;$F429))</f>
        <v/>
      </c>
      <c r="N429" s="32">
        <f>IF(OR($B429="",$C429=""),"",$B429+$C429/100000)</f>
        <v/>
      </c>
      <c r="O429" s="16">
        <f>IF(COUNTA($A429:$L429)=0,"",IF(OR($A429="",$B429="",$C429="",$D429="",$E429="",$F429="",$G429="",$H429="",$I429=""),"Campos obrigatórios ausentes","OK"))</f>
        <v/>
      </c>
      <c r="P429" s="16">
        <f>IF($A429="","",IF($M429="","Identificação incompleta",IF(COUNTIF('Itens rastreáveis'!$E$2:$E$201,$M429)=0,"Identificador não cadastrado",IF(COUNTIF('Itens rastreáveis'!$E$2:$E$201,$M429)&gt;1,"Identificador duplicado no cadastro","OK"))))</f>
        <v/>
      </c>
      <c r="Q429" s="16">
        <f>IF($A429="","",IF(COUNTIF($A$2:$A$501,$A429)=1,"OK","ID do evento duplicado"))</f>
        <v/>
      </c>
      <c r="R429" s="16">
        <f>IF($A429="","",IF(OR($M429="",$N429=""),"Não verificável",IF($G429="RECEBIMENTO",IF(COUNTIFS($M$2:$M$501,$M429,$G$2:$G$501,"RECEBIMENTO")&gt;1,"Recebimento duplicado",IF($K429="","OK","Recebimento com evento anterior")),IF(COUNTIFS($M$2:$M$501,$M429,$G$2:$G$501,"RECEBIMENTO",$N$2:$N$501,"&lt;"&amp;$N429)&gt;0,"OK","Entrada anterior não localizada"))))</f>
        <v/>
      </c>
      <c r="S429" s="16">
        <f>IF($A429="","",IF(IFERROR(VLOOKUP($G429,Listas!$A$2:$C$9,2,FALSE),"Sim")="Sim",IF($J429="","Pedido obrigatório","OK"),"OK"))</f>
        <v/>
      </c>
      <c r="T429" s="16">
        <f>IF($A429="","",IF($G429="RECEBIMENTO",IF($K429="","OK","Revisar evento anterior"),IF($K429="","Evento anterior ausente",IF(COUNTIF($A$2:$A$501,$K429)=0,"Evento anterior inexistente",IF(COUNTIF($A$2:$A$501,$K429)&gt;1,"Evento anterior ambíguo",IF($K429=$A429,"Autorreferência",IF(COUNTIFS($A$2:$A$501,$K429,$M$2:$M$501,$M429)=0,"Anterior de outro identificador",IF(INDEX($N$2:$N$501,MATCH($K429,$A$2:$A$501,0))&gt;=$N429,"Ordem cronológica inválida",IF(INDEX($A$2:$A$501,MATCH($K429,$A$2:$A$501,0))=LOOKUP(2,1/(($M$2:$M$501=$M429)*($N$2:$N$501&lt;$N429)),$A$2:$A$501),"OK","Salto na cadeia")))))))))</f>
        <v/>
      </c>
      <c r="U429" s="16">
        <f>IF($A429="","",IF(OR($M429="",$N429=""),"Não",IF(COUNTIFS($M$2:$M$501,$M429,$N$2:$N$501,"&gt;"&amp;$N429)=0,IF(COUNTIFS($M$2:$M$501,$M429,$N$2:$N$501,$N429)=1,"Sim","Conflito"),"Não")))</f>
        <v/>
      </c>
      <c r="V429" s="16">
        <f>IF($A429="","",IF(OR($M429="",$N429=""),"",IF(COUNTIFS($M$2:$M$501,$M429,$G$2:$G$501,"RETORNO RECEBIDO",$N$2:$N$501,"&lt;="&amp;$N429)&gt;0,"Retorno","Fluxo normal")))</f>
        <v/>
      </c>
      <c r="W429" s="16">
        <f>IF($A429="","",IF($O429&lt;&gt;"OK",$O429,IF($Q429&lt;&gt;"OK",$Q429,IF($P429&lt;&gt;"OK",$P429,IF($R429&lt;&gt;"OK",$R429,IF($S429&lt;&gt;"OK",$S429,IF($T429&lt;&gt;"OK",$T429,IF($U429="Conflito","Conflito de ordem","OK"))))))))</f>
        <v/>
      </c>
      <c r="X429" s="16">
        <f>IF($A429="","",IF($W429="OK","OK","Pendente"))</f>
        <v/>
      </c>
    </row>
    <row r="430">
      <c r="A430" s="14" t="n"/>
      <c r="B430" s="31" t="n"/>
      <c r="C430" s="14" t="n"/>
      <c r="D430" s="14" t="n"/>
      <c r="E430" s="14" t="n"/>
      <c r="F430" s="14" t="n"/>
      <c r="G430" s="14" t="n"/>
      <c r="H430" s="14" t="n"/>
      <c r="I430" s="14" t="n"/>
      <c r="J430" s="14" t="n"/>
      <c r="K430" s="14" t="n"/>
      <c r="L430" s="15" t="n"/>
      <c r="M430" s="16">
        <f>IF(COUNTA($D430:$F430)=0,"",IF(OR($D430="",$E430="",$F430=""),"",$D430&amp;"|"&amp;$E430&amp;"|"&amp;$F430))</f>
        <v/>
      </c>
      <c r="N430" s="32">
        <f>IF(OR($B430="",$C430=""),"",$B430+$C430/100000)</f>
        <v/>
      </c>
      <c r="O430" s="16">
        <f>IF(COUNTA($A430:$L430)=0,"",IF(OR($A430="",$B430="",$C430="",$D430="",$E430="",$F430="",$G430="",$H430="",$I430=""),"Campos obrigatórios ausentes","OK"))</f>
        <v/>
      </c>
      <c r="P430" s="16">
        <f>IF($A430="","",IF($M430="","Identificação incompleta",IF(COUNTIF('Itens rastreáveis'!$E$2:$E$201,$M430)=0,"Identificador não cadastrado",IF(COUNTIF('Itens rastreáveis'!$E$2:$E$201,$M430)&gt;1,"Identificador duplicado no cadastro","OK"))))</f>
        <v/>
      </c>
      <c r="Q430" s="16">
        <f>IF($A430="","",IF(COUNTIF($A$2:$A$501,$A430)=1,"OK","ID do evento duplicado"))</f>
        <v/>
      </c>
      <c r="R430" s="16">
        <f>IF($A430="","",IF(OR($M430="",$N430=""),"Não verificável",IF($G430="RECEBIMENTO",IF(COUNTIFS($M$2:$M$501,$M430,$G$2:$G$501,"RECEBIMENTO")&gt;1,"Recebimento duplicado",IF($K430="","OK","Recebimento com evento anterior")),IF(COUNTIFS($M$2:$M$501,$M430,$G$2:$G$501,"RECEBIMENTO",$N$2:$N$501,"&lt;"&amp;$N430)&gt;0,"OK","Entrada anterior não localizada"))))</f>
        <v/>
      </c>
      <c r="S430" s="16">
        <f>IF($A430="","",IF(IFERROR(VLOOKUP($G430,Listas!$A$2:$C$9,2,FALSE),"Sim")="Sim",IF($J430="","Pedido obrigatório","OK"),"OK"))</f>
        <v/>
      </c>
      <c r="T430" s="16">
        <f>IF($A430="","",IF($G430="RECEBIMENTO",IF($K430="","OK","Revisar evento anterior"),IF($K430="","Evento anterior ausente",IF(COUNTIF($A$2:$A$501,$K430)=0,"Evento anterior inexistente",IF(COUNTIF($A$2:$A$501,$K430)&gt;1,"Evento anterior ambíguo",IF($K430=$A430,"Autorreferência",IF(COUNTIFS($A$2:$A$501,$K430,$M$2:$M$501,$M430)=0,"Anterior de outro identificador",IF(INDEX($N$2:$N$501,MATCH($K430,$A$2:$A$501,0))&gt;=$N430,"Ordem cronológica inválida",IF(INDEX($A$2:$A$501,MATCH($K430,$A$2:$A$501,0))=LOOKUP(2,1/(($M$2:$M$501=$M430)*($N$2:$N$501&lt;$N430)),$A$2:$A$501),"OK","Salto na cadeia")))))))))</f>
        <v/>
      </c>
      <c r="U430" s="16">
        <f>IF($A430="","",IF(OR($M430="",$N430=""),"Não",IF(COUNTIFS($M$2:$M$501,$M430,$N$2:$N$501,"&gt;"&amp;$N430)=0,IF(COUNTIFS($M$2:$M$501,$M430,$N$2:$N$501,$N430)=1,"Sim","Conflito"),"Não")))</f>
        <v/>
      </c>
      <c r="V430" s="16">
        <f>IF($A430="","",IF(OR($M430="",$N430=""),"",IF(COUNTIFS($M$2:$M$501,$M430,$G$2:$G$501,"RETORNO RECEBIDO",$N$2:$N$501,"&lt;="&amp;$N430)&gt;0,"Retorno","Fluxo normal")))</f>
        <v/>
      </c>
      <c r="W430" s="16">
        <f>IF($A430="","",IF($O430&lt;&gt;"OK",$O430,IF($Q430&lt;&gt;"OK",$Q430,IF($P430&lt;&gt;"OK",$P430,IF($R430&lt;&gt;"OK",$R430,IF($S430&lt;&gt;"OK",$S430,IF($T430&lt;&gt;"OK",$T430,IF($U430="Conflito","Conflito de ordem","OK"))))))))</f>
        <v/>
      </c>
      <c r="X430" s="16">
        <f>IF($A430="","",IF($W430="OK","OK","Pendente"))</f>
        <v/>
      </c>
    </row>
    <row r="431">
      <c r="A431" s="14" t="n"/>
      <c r="B431" s="31" t="n"/>
      <c r="C431" s="14" t="n"/>
      <c r="D431" s="14" t="n"/>
      <c r="E431" s="14" t="n"/>
      <c r="F431" s="14" t="n"/>
      <c r="G431" s="14" t="n"/>
      <c r="H431" s="14" t="n"/>
      <c r="I431" s="14" t="n"/>
      <c r="J431" s="14" t="n"/>
      <c r="K431" s="14" t="n"/>
      <c r="L431" s="15" t="n"/>
      <c r="M431" s="16">
        <f>IF(COUNTA($D431:$F431)=0,"",IF(OR($D431="",$E431="",$F431=""),"",$D431&amp;"|"&amp;$E431&amp;"|"&amp;$F431))</f>
        <v/>
      </c>
      <c r="N431" s="32">
        <f>IF(OR($B431="",$C431=""),"",$B431+$C431/100000)</f>
        <v/>
      </c>
      <c r="O431" s="16">
        <f>IF(COUNTA($A431:$L431)=0,"",IF(OR($A431="",$B431="",$C431="",$D431="",$E431="",$F431="",$G431="",$H431="",$I431=""),"Campos obrigatórios ausentes","OK"))</f>
        <v/>
      </c>
      <c r="P431" s="16">
        <f>IF($A431="","",IF($M431="","Identificação incompleta",IF(COUNTIF('Itens rastreáveis'!$E$2:$E$201,$M431)=0,"Identificador não cadastrado",IF(COUNTIF('Itens rastreáveis'!$E$2:$E$201,$M431)&gt;1,"Identificador duplicado no cadastro","OK"))))</f>
        <v/>
      </c>
      <c r="Q431" s="16">
        <f>IF($A431="","",IF(COUNTIF($A$2:$A$501,$A431)=1,"OK","ID do evento duplicado"))</f>
        <v/>
      </c>
      <c r="R431" s="16">
        <f>IF($A431="","",IF(OR($M431="",$N431=""),"Não verificável",IF($G431="RECEBIMENTO",IF(COUNTIFS($M$2:$M$501,$M431,$G$2:$G$501,"RECEBIMENTO")&gt;1,"Recebimento duplicado",IF($K431="","OK","Recebimento com evento anterior")),IF(COUNTIFS($M$2:$M$501,$M431,$G$2:$G$501,"RECEBIMENTO",$N$2:$N$501,"&lt;"&amp;$N431)&gt;0,"OK","Entrada anterior não localizada"))))</f>
        <v/>
      </c>
      <c r="S431" s="16">
        <f>IF($A431="","",IF(IFERROR(VLOOKUP($G431,Listas!$A$2:$C$9,2,FALSE),"Sim")="Sim",IF($J431="","Pedido obrigatório","OK"),"OK"))</f>
        <v/>
      </c>
      <c r="T431" s="16">
        <f>IF($A431="","",IF($G431="RECEBIMENTO",IF($K431="","OK","Revisar evento anterior"),IF($K431="","Evento anterior ausente",IF(COUNTIF($A$2:$A$501,$K431)=0,"Evento anterior inexistente",IF(COUNTIF($A$2:$A$501,$K431)&gt;1,"Evento anterior ambíguo",IF($K431=$A431,"Autorreferência",IF(COUNTIFS($A$2:$A$501,$K431,$M$2:$M$501,$M431)=0,"Anterior de outro identificador",IF(INDEX($N$2:$N$501,MATCH($K431,$A$2:$A$501,0))&gt;=$N431,"Ordem cronológica inválida",IF(INDEX($A$2:$A$501,MATCH($K431,$A$2:$A$501,0))=LOOKUP(2,1/(($M$2:$M$501=$M431)*($N$2:$N$501&lt;$N431)),$A$2:$A$501),"OK","Salto na cadeia")))))))))</f>
        <v/>
      </c>
      <c r="U431" s="16">
        <f>IF($A431="","",IF(OR($M431="",$N431=""),"Não",IF(COUNTIFS($M$2:$M$501,$M431,$N$2:$N$501,"&gt;"&amp;$N431)=0,IF(COUNTIFS($M$2:$M$501,$M431,$N$2:$N$501,$N431)=1,"Sim","Conflito"),"Não")))</f>
        <v/>
      </c>
      <c r="V431" s="16">
        <f>IF($A431="","",IF(OR($M431="",$N431=""),"",IF(COUNTIFS($M$2:$M$501,$M431,$G$2:$G$501,"RETORNO RECEBIDO",$N$2:$N$501,"&lt;="&amp;$N431)&gt;0,"Retorno","Fluxo normal")))</f>
        <v/>
      </c>
      <c r="W431" s="16">
        <f>IF($A431="","",IF($O431&lt;&gt;"OK",$O431,IF($Q431&lt;&gt;"OK",$Q431,IF($P431&lt;&gt;"OK",$P431,IF($R431&lt;&gt;"OK",$R431,IF($S431&lt;&gt;"OK",$S431,IF($T431&lt;&gt;"OK",$T431,IF($U431="Conflito","Conflito de ordem","OK"))))))))</f>
        <v/>
      </c>
      <c r="X431" s="16">
        <f>IF($A431="","",IF($W431="OK","OK","Pendente"))</f>
        <v/>
      </c>
    </row>
    <row r="432">
      <c r="A432" s="14" t="n"/>
      <c r="B432" s="31" t="n"/>
      <c r="C432" s="14" t="n"/>
      <c r="D432" s="14" t="n"/>
      <c r="E432" s="14" t="n"/>
      <c r="F432" s="14" t="n"/>
      <c r="G432" s="14" t="n"/>
      <c r="H432" s="14" t="n"/>
      <c r="I432" s="14" t="n"/>
      <c r="J432" s="14" t="n"/>
      <c r="K432" s="14" t="n"/>
      <c r="L432" s="15" t="n"/>
      <c r="M432" s="16">
        <f>IF(COUNTA($D432:$F432)=0,"",IF(OR($D432="",$E432="",$F432=""),"",$D432&amp;"|"&amp;$E432&amp;"|"&amp;$F432))</f>
        <v/>
      </c>
      <c r="N432" s="32">
        <f>IF(OR($B432="",$C432=""),"",$B432+$C432/100000)</f>
        <v/>
      </c>
      <c r="O432" s="16">
        <f>IF(COUNTA($A432:$L432)=0,"",IF(OR($A432="",$B432="",$C432="",$D432="",$E432="",$F432="",$G432="",$H432="",$I432=""),"Campos obrigatórios ausentes","OK"))</f>
        <v/>
      </c>
      <c r="P432" s="16">
        <f>IF($A432="","",IF($M432="","Identificação incompleta",IF(COUNTIF('Itens rastreáveis'!$E$2:$E$201,$M432)=0,"Identificador não cadastrado",IF(COUNTIF('Itens rastreáveis'!$E$2:$E$201,$M432)&gt;1,"Identificador duplicado no cadastro","OK"))))</f>
        <v/>
      </c>
      <c r="Q432" s="16">
        <f>IF($A432="","",IF(COUNTIF($A$2:$A$501,$A432)=1,"OK","ID do evento duplicado"))</f>
        <v/>
      </c>
      <c r="R432" s="16">
        <f>IF($A432="","",IF(OR($M432="",$N432=""),"Não verificável",IF($G432="RECEBIMENTO",IF(COUNTIFS($M$2:$M$501,$M432,$G$2:$G$501,"RECEBIMENTO")&gt;1,"Recebimento duplicado",IF($K432="","OK","Recebimento com evento anterior")),IF(COUNTIFS($M$2:$M$501,$M432,$G$2:$G$501,"RECEBIMENTO",$N$2:$N$501,"&lt;"&amp;$N432)&gt;0,"OK","Entrada anterior não localizada"))))</f>
        <v/>
      </c>
      <c r="S432" s="16">
        <f>IF($A432="","",IF(IFERROR(VLOOKUP($G432,Listas!$A$2:$C$9,2,FALSE),"Sim")="Sim",IF($J432="","Pedido obrigatório","OK"),"OK"))</f>
        <v/>
      </c>
      <c r="T432" s="16">
        <f>IF($A432="","",IF($G432="RECEBIMENTO",IF($K432="","OK","Revisar evento anterior"),IF($K432="","Evento anterior ausente",IF(COUNTIF($A$2:$A$501,$K432)=0,"Evento anterior inexistente",IF(COUNTIF($A$2:$A$501,$K432)&gt;1,"Evento anterior ambíguo",IF($K432=$A432,"Autorreferência",IF(COUNTIFS($A$2:$A$501,$K432,$M$2:$M$501,$M432)=0,"Anterior de outro identificador",IF(INDEX($N$2:$N$501,MATCH($K432,$A$2:$A$501,0))&gt;=$N432,"Ordem cronológica inválida",IF(INDEX($A$2:$A$501,MATCH($K432,$A$2:$A$501,0))=LOOKUP(2,1/(($M$2:$M$501=$M432)*($N$2:$N$501&lt;$N432)),$A$2:$A$501),"OK","Salto na cadeia")))))))))</f>
        <v/>
      </c>
      <c r="U432" s="16">
        <f>IF($A432="","",IF(OR($M432="",$N432=""),"Não",IF(COUNTIFS($M$2:$M$501,$M432,$N$2:$N$501,"&gt;"&amp;$N432)=0,IF(COUNTIFS($M$2:$M$501,$M432,$N$2:$N$501,$N432)=1,"Sim","Conflito"),"Não")))</f>
        <v/>
      </c>
      <c r="V432" s="16">
        <f>IF($A432="","",IF(OR($M432="",$N432=""),"",IF(COUNTIFS($M$2:$M$501,$M432,$G$2:$G$501,"RETORNO RECEBIDO",$N$2:$N$501,"&lt;="&amp;$N432)&gt;0,"Retorno","Fluxo normal")))</f>
        <v/>
      </c>
      <c r="W432" s="16">
        <f>IF($A432="","",IF($O432&lt;&gt;"OK",$O432,IF($Q432&lt;&gt;"OK",$Q432,IF($P432&lt;&gt;"OK",$P432,IF($R432&lt;&gt;"OK",$R432,IF($S432&lt;&gt;"OK",$S432,IF($T432&lt;&gt;"OK",$T432,IF($U432="Conflito","Conflito de ordem","OK"))))))))</f>
        <v/>
      </c>
      <c r="X432" s="16">
        <f>IF($A432="","",IF($W432="OK","OK","Pendente"))</f>
        <v/>
      </c>
    </row>
    <row r="433">
      <c r="A433" s="14" t="n"/>
      <c r="B433" s="31" t="n"/>
      <c r="C433" s="14" t="n"/>
      <c r="D433" s="14" t="n"/>
      <c r="E433" s="14" t="n"/>
      <c r="F433" s="14" t="n"/>
      <c r="G433" s="14" t="n"/>
      <c r="H433" s="14" t="n"/>
      <c r="I433" s="14" t="n"/>
      <c r="J433" s="14" t="n"/>
      <c r="K433" s="14" t="n"/>
      <c r="L433" s="15" t="n"/>
      <c r="M433" s="16">
        <f>IF(COUNTA($D433:$F433)=0,"",IF(OR($D433="",$E433="",$F433=""),"",$D433&amp;"|"&amp;$E433&amp;"|"&amp;$F433))</f>
        <v/>
      </c>
      <c r="N433" s="32">
        <f>IF(OR($B433="",$C433=""),"",$B433+$C433/100000)</f>
        <v/>
      </c>
      <c r="O433" s="16">
        <f>IF(COUNTA($A433:$L433)=0,"",IF(OR($A433="",$B433="",$C433="",$D433="",$E433="",$F433="",$G433="",$H433="",$I433=""),"Campos obrigatórios ausentes","OK"))</f>
        <v/>
      </c>
      <c r="P433" s="16">
        <f>IF($A433="","",IF($M433="","Identificação incompleta",IF(COUNTIF('Itens rastreáveis'!$E$2:$E$201,$M433)=0,"Identificador não cadastrado",IF(COUNTIF('Itens rastreáveis'!$E$2:$E$201,$M433)&gt;1,"Identificador duplicado no cadastro","OK"))))</f>
        <v/>
      </c>
      <c r="Q433" s="16">
        <f>IF($A433="","",IF(COUNTIF($A$2:$A$501,$A433)=1,"OK","ID do evento duplicado"))</f>
        <v/>
      </c>
      <c r="R433" s="16">
        <f>IF($A433="","",IF(OR($M433="",$N433=""),"Não verificável",IF($G433="RECEBIMENTO",IF(COUNTIFS($M$2:$M$501,$M433,$G$2:$G$501,"RECEBIMENTO")&gt;1,"Recebimento duplicado",IF($K433="","OK","Recebimento com evento anterior")),IF(COUNTIFS($M$2:$M$501,$M433,$G$2:$G$501,"RECEBIMENTO",$N$2:$N$501,"&lt;"&amp;$N433)&gt;0,"OK","Entrada anterior não localizada"))))</f>
        <v/>
      </c>
      <c r="S433" s="16">
        <f>IF($A433="","",IF(IFERROR(VLOOKUP($G433,Listas!$A$2:$C$9,2,FALSE),"Sim")="Sim",IF($J433="","Pedido obrigatório","OK"),"OK"))</f>
        <v/>
      </c>
      <c r="T433" s="16">
        <f>IF($A433="","",IF($G433="RECEBIMENTO",IF($K433="","OK","Revisar evento anterior"),IF($K433="","Evento anterior ausente",IF(COUNTIF($A$2:$A$501,$K433)=0,"Evento anterior inexistente",IF(COUNTIF($A$2:$A$501,$K433)&gt;1,"Evento anterior ambíguo",IF($K433=$A433,"Autorreferência",IF(COUNTIFS($A$2:$A$501,$K433,$M$2:$M$501,$M433)=0,"Anterior de outro identificador",IF(INDEX($N$2:$N$501,MATCH($K433,$A$2:$A$501,0))&gt;=$N433,"Ordem cronológica inválida",IF(INDEX($A$2:$A$501,MATCH($K433,$A$2:$A$501,0))=LOOKUP(2,1/(($M$2:$M$501=$M433)*($N$2:$N$501&lt;$N433)),$A$2:$A$501),"OK","Salto na cadeia")))))))))</f>
        <v/>
      </c>
      <c r="U433" s="16">
        <f>IF($A433="","",IF(OR($M433="",$N433=""),"Não",IF(COUNTIFS($M$2:$M$501,$M433,$N$2:$N$501,"&gt;"&amp;$N433)=0,IF(COUNTIFS($M$2:$M$501,$M433,$N$2:$N$501,$N433)=1,"Sim","Conflito"),"Não")))</f>
        <v/>
      </c>
      <c r="V433" s="16">
        <f>IF($A433="","",IF(OR($M433="",$N433=""),"",IF(COUNTIFS($M$2:$M$501,$M433,$G$2:$G$501,"RETORNO RECEBIDO",$N$2:$N$501,"&lt;="&amp;$N433)&gt;0,"Retorno","Fluxo normal")))</f>
        <v/>
      </c>
      <c r="W433" s="16">
        <f>IF($A433="","",IF($O433&lt;&gt;"OK",$O433,IF($Q433&lt;&gt;"OK",$Q433,IF($P433&lt;&gt;"OK",$P433,IF($R433&lt;&gt;"OK",$R433,IF($S433&lt;&gt;"OK",$S433,IF($T433&lt;&gt;"OK",$T433,IF($U433="Conflito","Conflito de ordem","OK"))))))))</f>
        <v/>
      </c>
      <c r="X433" s="16">
        <f>IF($A433="","",IF($W433="OK","OK","Pendente"))</f>
        <v/>
      </c>
    </row>
    <row r="434">
      <c r="A434" s="14" t="n"/>
      <c r="B434" s="31" t="n"/>
      <c r="C434" s="14" t="n"/>
      <c r="D434" s="14" t="n"/>
      <c r="E434" s="14" t="n"/>
      <c r="F434" s="14" t="n"/>
      <c r="G434" s="14" t="n"/>
      <c r="H434" s="14" t="n"/>
      <c r="I434" s="14" t="n"/>
      <c r="J434" s="14" t="n"/>
      <c r="K434" s="14" t="n"/>
      <c r="L434" s="15" t="n"/>
      <c r="M434" s="16">
        <f>IF(COUNTA($D434:$F434)=0,"",IF(OR($D434="",$E434="",$F434=""),"",$D434&amp;"|"&amp;$E434&amp;"|"&amp;$F434))</f>
        <v/>
      </c>
      <c r="N434" s="32">
        <f>IF(OR($B434="",$C434=""),"",$B434+$C434/100000)</f>
        <v/>
      </c>
      <c r="O434" s="16">
        <f>IF(COUNTA($A434:$L434)=0,"",IF(OR($A434="",$B434="",$C434="",$D434="",$E434="",$F434="",$G434="",$H434="",$I434=""),"Campos obrigatórios ausentes","OK"))</f>
        <v/>
      </c>
      <c r="P434" s="16">
        <f>IF($A434="","",IF($M434="","Identificação incompleta",IF(COUNTIF('Itens rastreáveis'!$E$2:$E$201,$M434)=0,"Identificador não cadastrado",IF(COUNTIF('Itens rastreáveis'!$E$2:$E$201,$M434)&gt;1,"Identificador duplicado no cadastro","OK"))))</f>
        <v/>
      </c>
      <c r="Q434" s="16">
        <f>IF($A434="","",IF(COUNTIF($A$2:$A$501,$A434)=1,"OK","ID do evento duplicado"))</f>
        <v/>
      </c>
      <c r="R434" s="16">
        <f>IF($A434="","",IF(OR($M434="",$N434=""),"Não verificável",IF($G434="RECEBIMENTO",IF(COUNTIFS($M$2:$M$501,$M434,$G$2:$G$501,"RECEBIMENTO")&gt;1,"Recebimento duplicado",IF($K434="","OK","Recebimento com evento anterior")),IF(COUNTIFS($M$2:$M$501,$M434,$G$2:$G$501,"RECEBIMENTO",$N$2:$N$501,"&lt;"&amp;$N434)&gt;0,"OK","Entrada anterior não localizada"))))</f>
        <v/>
      </c>
      <c r="S434" s="16">
        <f>IF($A434="","",IF(IFERROR(VLOOKUP($G434,Listas!$A$2:$C$9,2,FALSE),"Sim")="Sim",IF($J434="","Pedido obrigatório","OK"),"OK"))</f>
        <v/>
      </c>
      <c r="T434" s="16">
        <f>IF($A434="","",IF($G434="RECEBIMENTO",IF($K434="","OK","Revisar evento anterior"),IF($K434="","Evento anterior ausente",IF(COUNTIF($A$2:$A$501,$K434)=0,"Evento anterior inexistente",IF(COUNTIF($A$2:$A$501,$K434)&gt;1,"Evento anterior ambíguo",IF($K434=$A434,"Autorreferência",IF(COUNTIFS($A$2:$A$501,$K434,$M$2:$M$501,$M434)=0,"Anterior de outro identificador",IF(INDEX($N$2:$N$501,MATCH($K434,$A$2:$A$501,0))&gt;=$N434,"Ordem cronológica inválida",IF(INDEX($A$2:$A$501,MATCH($K434,$A$2:$A$501,0))=LOOKUP(2,1/(($M$2:$M$501=$M434)*($N$2:$N$501&lt;$N434)),$A$2:$A$501),"OK","Salto na cadeia")))))))))</f>
        <v/>
      </c>
      <c r="U434" s="16">
        <f>IF($A434="","",IF(OR($M434="",$N434=""),"Não",IF(COUNTIFS($M$2:$M$501,$M434,$N$2:$N$501,"&gt;"&amp;$N434)=0,IF(COUNTIFS($M$2:$M$501,$M434,$N$2:$N$501,$N434)=1,"Sim","Conflito"),"Não")))</f>
        <v/>
      </c>
      <c r="V434" s="16">
        <f>IF($A434="","",IF(OR($M434="",$N434=""),"",IF(COUNTIFS($M$2:$M$501,$M434,$G$2:$G$501,"RETORNO RECEBIDO",$N$2:$N$501,"&lt;="&amp;$N434)&gt;0,"Retorno","Fluxo normal")))</f>
        <v/>
      </c>
      <c r="W434" s="16">
        <f>IF($A434="","",IF($O434&lt;&gt;"OK",$O434,IF($Q434&lt;&gt;"OK",$Q434,IF($P434&lt;&gt;"OK",$P434,IF($R434&lt;&gt;"OK",$R434,IF($S434&lt;&gt;"OK",$S434,IF($T434&lt;&gt;"OK",$T434,IF($U434="Conflito","Conflito de ordem","OK"))))))))</f>
        <v/>
      </c>
      <c r="X434" s="16">
        <f>IF($A434="","",IF($W434="OK","OK","Pendente"))</f>
        <v/>
      </c>
    </row>
    <row r="435">
      <c r="A435" s="14" t="n"/>
      <c r="B435" s="31" t="n"/>
      <c r="C435" s="14" t="n"/>
      <c r="D435" s="14" t="n"/>
      <c r="E435" s="14" t="n"/>
      <c r="F435" s="14" t="n"/>
      <c r="G435" s="14" t="n"/>
      <c r="H435" s="14" t="n"/>
      <c r="I435" s="14" t="n"/>
      <c r="J435" s="14" t="n"/>
      <c r="K435" s="14" t="n"/>
      <c r="L435" s="15" t="n"/>
      <c r="M435" s="16">
        <f>IF(COUNTA($D435:$F435)=0,"",IF(OR($D435="",$E435="",$F435=""),"",$D435&amp;"|"&amp;$E435&amp;"|"&amp;$F435))</f>
        <v/>
      </c>
      <c r="N435" s="32">
        <f>IF(OR($B435="",$C435=""),"",$B435+$C435/100000)</f>
        <v/>
      </c>
      <c r="O435" s="16">
        <f>IF(COUNTA($A435:$L435)=0,"",IF(OR($A435="",$B435="",$C435="",$D435="",$E435="",$F435="",$G435="",$H435="",$I435=""),"Campos obrigatórios ausentes","OK"))</f>
        <v/>
      </c>
      <c r="P435" s="16">
        <f>IF($A435="","",IF($M435="","Identificação incompleta",IF(COUNTIF('Itens rastreáveis'!$E$2:$E$201,$M435)=0,"Identificador não cadastrado",IF(COUNTIF('Itens rastreáveis'!$E$2:$E$201,$M435)&gt;1,"Identificador duplicado no cadastro","OK"))))</f>
        <v/>
      </c>
      <c r="Q435" s="16">
        <f>IF($A435="","",IF(COUNTIF($A$2:$A$501,$A435)=1,"OK","ID do evento duplicado"))</f>
        <v/>
      </c>
      <c r="R435" s="16">
        <f>IF($A435="","",IF(OR($M435="",$N435=""),"Não verificável",IF($G435="RECEBIMENTO",IF(COUNTIFS($M$2:$M$501,$M435,$G$2:$G$501,"RECEBIMENTO")&gt;1,"Recebimento duplicado",IF($K435="","OK","Recebimento com evento anterior")),IF(COUNTIFS($M$2:$M$501,$M435,$G$2:$G$501,"RECEBIMENTO",$N$2:$N$501,"&lt;"&amp;$N435)&gt;0,"OK","Entrada anterior não localizada"))))</f>
        <v/>
      </c>
      <c r="S435" s="16">
        <f>IF($A435="","",IF(IFERROR(VLOOKUP($G435,Listas!$A$2:$C$9,2,FALSE),"Sim")="Sim",IF($J435="","Pedido obrigatório","OK"),"OK"))</f>
        <v/>
      </c>
      <c r="T435" s="16">
        <f>IF($A435="","",IF($G435="RECEBIMENTO",IF($K435="","OK","Revisar evento anterior"),IF($K435="","Evento anterior ausente",IF(COUNTIF($A$2:$A$501,$K435)=0,"Evento anterior inexistente",IF(COUNTIF($A$2:$A$501,$K435)&gt;1,"Evento anterior ambíguo",IF($K435=$A435,"Autorreferência",IF(COUNTIFS($A$2:$A$501,$K435,$M$2:$M$501,$M435)=0,"Anterior de outro identificador",IF(INDEX($N$2:$N$501,MATCH($K435,$A$2:$A$501,0))&gt;=$N435,"Ordem cronológica inválida",IF(INDEX($A$2:$A$501,MATCH($K435,$A$2:$A$501,0))=LOOKUP(2,1/(($M$2:$M$501=$M435)*($N$2:$N$501&lt;$N435)),$A$2:$A$501),"OK","Salto na cadeia")))))))))</f>
        <v/>
      </c>
      <c r="U435" s="16">
        <f>IF($A435="","",IF(OR($M435="",$N435=""),"Não",IF(COUNTIFS($M$2:$M$501,$M435,$N$2:$N$501,"&gt;"&amp;$N435)=0,IF(COUNTIFS($M$2:$M$501,$M435,$N$2:$N$501,$N435)=1,"Sim","Conflito"),"Não")))</f>
        <v/>
      </c>
      <c r="V435" s="16">
        <f>IF($A435="","",IF(OR($M435="",$N435=""),"",IF(COUNTIFS($M$2:$M$501,$M435,$G$2:$G$501,"RETORNO RECEBIDO",$N$2:$N$501,"&lt;="&amp;$N435)&gt;0,"Retorno","Fluxo normal")))</f>
        <v/>
      </c>
      <c r="W435" s="16">
        <f>IF($A435="","",IF($O435&lt;&gt;"OK",$O435,IF($Q435&lt;&gt;"OK",$Q435,IF($P435&lt;&gt;"OK",$P435,IF($R435&lt;&gt;"OK",$R435,IF($S435&lt;&gt;"OK",$S435,IF($T435&lt;&gt;"OK",$T435,IF($U435="Conflito","Conflito de ordem","OK"))))))))</f>
        <v/>
      </c>
      <c r="X435" s="16">
        <f>IF($A435="","",IF($W435="OK","OK","Pendente"))</f>
        <v/>
      </c>
    </row>
    <row r="436">
      <c r="A436" s="14" t="n"/>
      <c r="B436" s="31" t="n"/>
      <c r="C436" s="14" t="n"/>
      <c r="D436" s="14" t="n"/>
      <c r="E436" s="14" t="n"/>
      <c r="F436" s="14" t="n"/>
      <c r="G436" s="14" t="n"/>
      <c r="H436" s="14" t="n"/>
      <c r="I436" s="14" t="n"/>
      <c r="J436" s="14" t="n"/>
      <c r="K436" s="14" t="n"/>
      <c r="L436" s="15" t="n"/>
      <c r="M436" s="16">
        <f>IF(COUNTA($D436:$F436)=0,"",IF(OR($D436="",$E436="",$F436=""),"",$D436&amp;"|"&amp;$E436&amp;"|"&amp;$F436))</f>
        <v/>
      </c>
      <c r="N436" s="32">
        <f>IF(OR($B436="",$C436=""),"",$B436+$C436/100000)</f>
        <v/>
      </c>
      <c r="O436" s="16">
        <f>IF(COUNTA($A436:$L436)=0,"",IF(OR($A436="",$B436="",$C436="",$D436="",$E436="",$F436="",$G436="",$H436="",$I436=""),"Campos obrigatórios ausentes","OK"))</f>
        <v/>
      </c>
      <c r="P436" s="16">
        <f>IF($A436="","",IF($M436="","Identificação incompleta",IF(COUNTIF('Itens rastreáveis'!$E$2:$E$201,$M436)=0,"Identificador não cadastrado",IF(COUNTIF('Itens rastreáveis'!$E$2:$E$201,$M436)&gt;1,"Identificador duplicado no cadastro","OK"))))</f>
        <v/>
      </c>
      <c r="Q436" s="16">
        <f>IF($A436="","",IF(COUNTIF($A$2:$A$501,$A436)=1,"OK","ID do evento duplicado"))</f>
        <v/>
      </c>
      <c r="R436" s="16">
        <f>IF($A436="","",IF(OR($M436="",$N436=""),"Não verificável",IF($G436="RECEBIMENTO",IF(COUNTIFS($M$2:$M$501,$M436,$G$2:$G$501,"RECEBIMENTO")&gt;1,"Recebimento duplicado",IF($K436="","OK","Recebimento com evento anterior")),IF(COUNTIFS($M$2:$M$501,$M436,$G$2:$G$501,"RECEBIMENTO",$N$2:$N$501,"&lt;"&amp;$N436)&gt;0,"OK","Entrada anterior não localizada"))))</f>
        <v/>
      </c>
      <c r="S436" s="16">
        <f>IF($A436="","",IF(IFERROR(VLOOKUP($G436,Listas!$A$2:$C$9,2,FALSE),"Sim")="Sim",IF($J436="","Pedido obrigatório","OK"),"OK"))</f>
        <v/>
      </c>
      <c r="T436" s="16">
        <f>IF($A436="","",IF($G436="RECEBIMENTO",IF($K436="","OK","Revisar evento anterior"),IF($K436="","Evento anterior ausente",IF(COUNTIF($A$2:$A$501,$K436)=0,"Evento anterior inexistente",IF(COUNTIF($A$2:$A$501,$K436)&gt;1,"Evento anterior ambíguo",IF($K436=$A436,"Autorreferência",IF(COUNTIFS($A$2:$A$501,$K436,$M$2:$M$501,$M436)=0,"Anterior de outro identificador",IF(INDEX($N$2:$N$501,MATCH($K436,$A$2:$A$501,0))&gt;=$N436,"Ordem cronológica inválida",IF(INDEX($A$2:$A$501,MATCH($K436,$A$2:$A$501,0))=LOOKUP(2,1/(($M$2:$M$501=$M436)*($N$2:$N$501&lt;$N436)),$A$2:$A$501),"OK","Salto na cadeia")))))))))</f>
        <v/>
      </c>
      <c r="U436" s="16">
        <f>IF($A436="","",IF(OR($M436="",$N436=""),"Não",IF(COUNTIFS($M$2:$M$501,$M436,$N$2:$N$501,"&gt;"&amp;$N436)=0,IF(COUNTIFS($M$2:$M$501,$M436,$N$2:$N$501,$N436)=1,"Sim","Conflito"),"Não")))</f>
        <v/>
      </c>
      <c r="V436" s="16">
        <f>IF($A436="","",IF(OR($M436="",$N436=""),"",IF(COUNTIFS($M$2:$M$501,$M436,$G$2:$G$501,"RETORNO RECEBIDO",$N$2:$N$501,"&lt;="&amp;$N436)&gt;0,"Retorno","Fluxo normal")))</f>
        <v/>
      </c>
      <c r="W436" s="16">
        <f>IF($A436="","",IF($O436&lt;&gt;"OK",$O436,IF($Q436&lt;&gt;"OK",$Q436,IF($P436&lt;&gt;"OK",$P436,IF($R436&lt;&gt;"OK",$R436,IF($S436&lt;&gt;"OK",$S436,IF($T436&lt;&gt;"OK",$T436,IF($U436="Conflito","Conflito de ordem","OK"))))))))</f>
        <v/>
      </c>
      <c r="X436" s="16">
        <f>IF($A436="","",IF($W436="OK","OK","Pendente"))</f>
        <v/>
      </c>
    </row>
    <row r="437">
      <c r="A437" s="14" t="n"/>
      <c r="B437" s="31" t="n"/>
      <c r="C437" s="14" t="n"/>
      <c r="D437" s="14" t="n"/>
      <c r="E437" s="14" t="n"/>
      <c r="F437" s="14" t="n"/>
      <c r="G437" s="14" t="n"/>
      <c r="H437" s="14" t="n"/>
      <c r="I437" s="14" t="n"/>
      <c r="J437" s="14" t="n"/>
      <c r="K437" s="14" t="n"/>
      <c r="L437" s="15" t="n"/>
      <c r="M437" s="16">
        <f>IF(COUNTA($D437:$F437)=0,"",IF(OR($D437="",$E437="",$F437=""),"",$D437&amp;"|"&amp;$E437&amp;"|"&amp;$F437))</f>
        <v/>
      </c>
      <c r="N437" s="32">
        <f>IF(OR($B437="",$C437=""),"",$B437+$C437/100000)</f>
        <v/>
      </c>
      <c r="O437" s="16">
        <f>IF(COUNTA($A437:$L437)=0,"",IF(OR($A437="",$B437="",$C437="",$D437="",$E437="",$F437="",$G437="",$H437="",$I437=""),"Campos obrigatórios ausentes","OK"))</f>
        <v/>
      </c>
      <c r="P437" s="16">
        <f>IF($A437="","",IF($M437="","Identificação incompleta",IF(COUNTIF('Itens rastreáveis'!$E$2:$E$201,$M437)=0,"Identificador não cadastrado",IF(COUNTIF('Itens rastreáveis'!$E$2:$E$201,$M437)&gt;1,"Identificador duplicado no cadastro","OK"))))</f>
        <v/>
      </c>
      <c r="Q437" s="16">
        <f>IF($A437="","",IF(COUNTIF($A$2:$A$501,$A437)=1,"OK","ID do evento duplicado"))</f>
        <v/>
      </c>
      <c r="R437" s="16">
        <f>IF($A437="","",IF(OR($M437="",$N437=""),"Não verificável",IF($G437="RECEBIMENTO",IF(COUNTIFS($M$2:$M$501,$M437,$G$2:$G$501,"RECEBIMENTO")&gt;1,"Recebimento duplicado",IF($K437="","OK","Recebimento com evento anterior")),IF(COUNTIFS($M$2:$M$501,$M437,$G$2:$G$501,"RECEBIMENTO",$N$2:$N$501,"&lt;"&amp;$N437)&gt;0,"OK","Entrada anterior não localizada"))))</f>
        <v/>
      </c>
      <c r="S437" s="16">
        <f>IF($A437="","",IF(IFERROR(VLOOKUP($G437,Listas!$A$2:$C$9,2,FALSE),"Sim")="Sim",IF($J437="","Pedido obrigatório","OK"),"OK"))</f>
        <v/>
      </c>
      <c r="T437" s="16">
        <f>IF($A437="","",IF($G437="RECEBIMENTO",IF($K437="","OK","Revisar evento anterior"),IF($K437="","Evento anterior ausente",IF(COUNTIF($A$2:$A$501,$K437)=0,"Evento anterior inexistente",IF(COUNTIF($A$2:$A$501,$K437)&gt;1,"Evento anterior ambíguo",IF($K437=$A437,"Autorreferência",IF(COUNTIFS($A$2:$A$501,$K437,$M$2:$M$501,$M437)=0,"Anterior de outro identificador",IF(INDEX($N$2:$N$501,MATCH($K437,$A$2:$A$501,0))&gt;=$N437,"Ordem cronológica inválida",IF(INDEX($A$2:$A$501,MATCH($K437,$A$2:$A$501,0))=LOOKUP(2,1/(($M$2:$M$501=$M437)*($N$2:$N$501&lt;$N437)),$A$2:$A$501),"OK","Salto na cadeia")))))))))</f>
        <v/>
      </c>
      <c r="U437" s="16">
        <f>IF($A437="","",IF(OR($M437="",$N437=""),"Não",IF(COUNTIFS($M$2:$M$501,$M437,$N$2:$N$501,"&gt;"&amp;$N437)=0,IF(COUNTIFS($M$2:$M$501,$M437,$N$2:$N$501,$N437)=1,"Sim","Conflito"),"Não")))</f>
        <v/>
      </c>
      <c r="V437" s="16">
        <f>IF($A437="","",IF(OR($M437="",$N437=""),"",IF(COUNTIFS($M$2:$M$501,$M437,$G$2:$G$501,"RETORNO RECEBIDO",$N$2:$N$501,"&lt;="&amp;$N437)&gt;0,"Retorno","Fluxo normal")))</f>
        <v/>
      </c>
      <c r="W437" s="16">
        <f>IF($A437="","",IF($O437&lt;&gt;"OK",$O437,IF($Q437&lt;&gt;"OK",$Q437,IF($P437&lt;&gt;"OK",$P437,IF($R437&lt;&gt;"OK",$R437,IF($S437&lt;&gt;"OK",$S437,IF($T437&lt;&gt;"OK",$T437,IF($U437="Conflito","Conflito de ordem","OK"))))))))</f>
        <v/>
      </c>
      <c r="X437" s="16">
        <f>IF($A437="","",IF($W437="OK","OK","Pendente"))</f>
        <v/>
      </c>
    </row>
    <row r="438">
      <c r="A438" s="14" t="n"/>
      <c r="B438" s="31" t="n"/>
      <c r="C438" s="14" t="n"/>
      <c r="D438" s="14" t="n"/>
      <c r="E438" s="14" t="n"/>
      <c r="F438" s="14" t="n"/>
      <c r="G438" s="14" t="n"/>
      <c r="H438" s="14" t="n"/>
      <c r="I438" s="14" t="n"/>
      <c r="J438" s="14" t="n"/>
      <c r="K438" s="14" t="n"/>
      <c r="L438" s="15" t="n"/>
      <c r="M438" s="16">
        <f>IF(COUNTA($D438:$F438)=0,"",IF(OR($D438="",$E438="",$F438=""),"",$D438&amp;"|"&amp;$E438&amp;"|"&amp;$F438))</f>
        <v/>
      </c>
      <c r="N438" s="32">
        <f>IF(OR($B438="",$C438=""),"",$B438+$C438/100000)</f>
        <v/>
      </c>
      <c r="O438" s="16">
        <f>IF(COUNTA($A438:$L438)=0,"",IF(OR($A438="",$B438="",$C438="",$D438="",$E438="",$F438="",$G438="",$H438="",$I438=""),"Campos obrigatórios ausentes","OK"))</f>
        <v/>
      </c>
      <c r="P438" s="16">
        <f>IF($A438="","",IF($M438="","Identificação incompleta",IF(COUNTIF('Itens rastreáveis'!$E$2:$E$201,$M438)=0,"Identificador não cadastrado",IF(COUNTIF('Itens rastreáveis'!$E$2:$E$201,$M438)&gt;1,"Identificador duplicado no cadastro","OK"))))</f>
        <v/>
      </c>
      <c r="Q438" s="16">
        <f>IF($A438="","",IF(COUNTIF($A$2:$A$501,$A438)=1,"OK","ID do evento duplicado"))</f>
        <v/>
      </c>
      <c r="R438" s="16">
        <f>IF($A438="","",IF(OR($M438="",$N438=""),"Não verificável",IF($G438="RECEBIMENTO",IF(COUNTIFS($M$2:$M$501,$M438,$G$2:$G$501,"RECEBIMENTO")&gt;1,"Recebimento duplicado",IF($K438="","OK","Recebimento com evento anterior")),IF(COUNTIFS($M$2:$M$501,$M438,$G$2:$G$501,"RECEBIMENTO",$N$2:$N$501,"&lt;"&amp;$N438)&gt;0,"OK","Entrada anterior não localizada"))))</f>
        <v/>
      </c>
      <c r="S438" s="16">
        <f>IF($A438="","",IF(IFERROR(VLOOKUP($G438,Listas!$A$2:$C$9,2,FALSE),"Sim")="Sim",IF($J438="","Pedido obrigatório","OK"),"OK"))</f>
        <v/>
      </c>
      <c r="T438" s="16">
        <f>IF($A438="","",IF($G438="RECEBIMENTO",IF($K438="","OK","Revisar evento anterior"),IF($K438="","Evento anterior ausente",IF(COUNTIF($A$2:$A$501,$K438)=0,"Evento anterior inexistente",IF(COUNTIF($A$2:$A$501,$K438)&gt;1,"Evento anterior ambíguo",IF($K438=$A438,"Autorreferência",IF(COUNTIFS($A$2:$A$501,$K438,$M$2:$M$501,$M438)=0,"Anterior de outro identificador",IF(INDEX($N$2:$N$501,MATCH($K438,$A$2:$A$501,0))&gt;=$N438,"Ordem cronológica inválida",IF(INDEX($A$2:$A$501,MATCH($K438,$A$2:$A$501,0))=LOOKUP(2,1/(($M$2:$M$501=$M438)*($N$2:$N$501&lt;$N438)),$A$2:$A$501),"OK","Salto na cadeia")))))))))</f>
        <v/>
      </c>
      <c r="U438" s="16">
        <f>IF($A438="","",IF(OR($M438="",$N438=""),"Não",IF(COUNTIFS($M$2:$M$501,$M438,$N$2:$N$501,"&gt;"&amp;$N438)=0,IF(COUNTIFS($M$2:$M$501,$M438,$N$2:$N$501,$N438)=1,"Sim","Conflito"),"Não")))</f>
        <v/>
      </c>
      <c r="V438" s="16">
        <f>IF($A438="","",IF(OR($M438="",$N438=""),"",IF(COUNTIFS($M$2:$M$501,$M438,$G$2:$G$501,"RETORNO RECEBIDO",$N$2:$N$501,"&lt;="&amp;$N438)&gt;0,"Retorno","Fluxo normal")))</f>
        <v/>
      </c>
      <c r="W438" s="16">
        <f>IF($A438="","",IF($O438&lt;&gt;"OK",$O438,IF($Q438&lt;&gt;"OK",$Q438,IF($P438&lt;&gt;"OK",$P438,IF($R438&lt;&gt;"OK",$R438,IF($S438&lt;&gt;"OK",$S438,IF($T438&lt;&gt;"OK",$T438,IF($U438="Conflito","Conflito de ordem","OK"))))))))</f>
        <v/>
      </c>
      <c r="X438" s="16">
        <f>IF($A438="","",IF($W438="OK","OK","Pendente"))</f>
        <v/>
      </c>
    </row>
    <row r="439">
      <c r="A439" s="14" t="n"/>
      <c r="B439" s="31" t="n"/>
      <c r="C439" s="14" t="n"/>
      <c r="D439" s="14" t="n"/>
      <c r="E439" s="14" t="n"/>
      <c r="F439" s="14" t="n"/>
      <c r="G439" s="14" t="n"/>
      <c r="H439" s="14" t="n"/>
      <c r="I439" s="14" t="n"/>
      <c r="J439" s="14" t="n"/>
      <c r="K439" s="14" t="n"/>
      <c r="L439" s="15" t="n"/>
      <c r="M439" s="16">
        <f>IF(COUNTA($D439:$F439)=0,"",IF(OR($D439="",$E439="",$F439=""),"",$D439&amp;"|"&amp;$E439&amp;"|"&amp;$F439))</f>
        <v/>
      </c>
      <c r="N439" s="32">
        <f>IF(OR($B439="",$C439=""),"",$B439+$C439/100000)</f>
        <v/>
      </c>
      <c r="O439" s="16">
        <f>IF(COUNTA($A439:$L439)=0,"",IF(OR($A439="",$B439="",$C439="",$D439="",$E439="",$F439="",$G439="",$H439="",$I439=""),"Campos obrigatórios ausentes","OK"))</f>
        <v/>
      </c>
      <c r="P439" s="16">
        <f>IF($A439="","",IF($M439="","Identificação incompleta",IF(COUNTIF('Itens rastreáveis'!$E$2:$E$201,$M439)=0,"Identificador não cadastrado",IF(COUNTIF('Itens rastreáveis'!$E$2:$E$201,$M439)&gt;1,"Identificador duplicado no cadastro","OK"))))</f>
        <v/>
      </c>
      <c r="Q439" s="16">
        <f>IF($A439="","",IF(COUNTIF($A$2:$A$501,$A439)=1,"OK","ID do evento duplicado"))</f>
        <v/>
      </c>
      <c r="R439" s="16">
        <f>IF($A439="","",IF(OR($M439="",$N439=""),"Não verificável",IF($G439="RECEBIMENTO",IF(COUNTIFS($M$2:$M$501,$M439,$G$2:$G$501,"RECEBIMENTO")&gt;1,"Recebimento duplicado",IF($K439="","OK","Recebimento com evento anterior")),IF(COUNTIFS($M$2:$M$501,$M439,$G$2:$G$501,"RECEBIMENTO",$N$2:$N$501,"&lt;"&amp;$N439)&gt;0,"OK","Entrada anterior não localizada"))))</f>
        <v/>
      </c>
      <c r="S439" s="16">
        <f>IF($A439="","",IF(IFERROR(VLOOKUP($G439,Listas!$A$2:$C$9,2,FALSE),"Sim")="Sim",IF($J439="","Pedido obrigatório","OK"),"OK"))</f>
        <v/>
      </c>
      <c r="T439" s="16">
        <f>IF($A439="","",IF($G439="RECEBIMENTO",IF($K439="","OK","Revisar evento anterior"),IF($K439="","Evento anterior ausente",IF(COUNTIF($A$2:$A$501,$K439)=0,"Evento anterior inexistente",IF(COUNTIF($A$2:$A$501,$K439)&gt;1,"Evento anterior ambíguo",IF($K439=$A439,"Autorreferência",IF(COUNTIFS($A$2:$A$501,$K439,$M$2:$M$501,$M439)=0,"Anterior de outro identificador",IF(INDEX($N$2:$N$501,MATCH($K439,$A$2:$A$501,0))&gt;=$N439,"Ordem cronológica inválida",IF(INDEX($A$2:$A$501,MATCH($K439,$A$2:$A$501,0))=LOOKUP(2,1/(($M$2:$M$501=$M439)*($N$2:$N$501&lt;$N439)),$A$2:$A$501),"OK","Salto na cadeia")))))))))</f>
        <v/>
      </c>
      <c r="U439" s="16">
        <f>IF($A439="","",IF(OR($M439="",$N439=""),"Não",IF(COUNTIFS($M$2:$M$501,$M439,$N$2:$N$501,"&gt;"&amp;$N439)=0,IF(COUNTIFS($M$2:$M$501,$M439,$N$2:$N$501,$N439)=1,"Sim","Conflito"),"Não")))</f>
        <v/>
      </c>
      <c r="V439" s="16">
        <f>IF($A439="","",IF(OR($M439="",$N439=""),"",IF(COUNTIFS($M$2:$M$501,$M439,$G$2:$G$501,"RETORNO RECEBIDO",$N$2:$N$501,"&lt;="&amp;$N439)&gt;0,"Retorno","Fluxo normal")))</f>
        <v/>
      </c>
      <c r="W439" s="16">
        <f>IF($A439="","",IF($O439&lt;&gt;"OK",$O439,IF($Q439&lt;&gt;"OK",$Q439,IF($P439&lt;&gt;"OK",$P439,IF($R439&lt;&gt;"OK",$R439,IF($S439&lt;&gt;"OK",$S439,IF($T439&lt;&gt;"OK",$T439,IF($U439="Conflito","Conflito de ordem","OK"))))))))</f>
        <v/>
      </c>
      <c r="X439" s="16">
        <f>IF($A439="","",IF($W439="OK","OK","Pendente"))</f>
        <v/>
      </c>
    </row>
    <row r="440">
      <c r="A440" s="14" t="n"/>
      <c r="B440" s="31" t="n"/>
      <c r="C440" s="14" t="n"/>
      <c r="D440" s="14" t="n"/>
      <c r="E440" s="14" t="n"/>
      <c r="F440" s="14" t="n"/>
      <c r="G440" s="14" t="n"/>
      <c r="H440" s="14" t="n"/>
      <c r="I440" s="14" t="n"/>
      <c r="J440" s="14" t="n"/>
      <c r="K440" s="14" t="n"/>
      <c r="L440" s="15" t="n"/>
      <c r="M440" s="16">
        <f>IF(COUNTA($D440:$F440)=0,"",IF(OR($D440="",$E440="",$F440=""),"",$D440&amp;"|"&amp;$E440&amp;"|"&amp;$F440))</f>
        <v/>
      </c>
      <c r="N440" s="32">
        <f>IF(OR($B440="",$C440=""),"",$B440+$C440/100000)</f>
        <v/>
      </c>
      <c r="O440" s="16">
        <f>IF(COUNTA($A440:$L440)=0,"",IF(OR($A440="",$B440="",$C440="",$D440="",$E440="",$F440="",$G440="",$H440="",$I440=""),"Campos obrigatórios ausentes","OK"))</f>
        <v/>
      </c>
      <c r="P440" s="16">
        <f>IF($A440="","",IF($M440="","Identificação incompleta",IF(COUNTIF('Itens rastreáveis'!$E$2:$E$201,$M440)=0,"Identificador não cadastrado",IF(COUNTIF('Itens rastreáveis'!$E$2:$E$201,$M440)&gt;1,"Identificador duplicado no cadastro","OK"))))</f>
        <v/>
      </c>
      <c r="Q440" s="16">
        <f>IF($A440="","",IF(COUNTIF($A$2:$A$501,$A440)=1,"OK","ID do evento duplicado"))</f>
        <v/>
      </c>
      <c r="R440" s="16">
        <f>IF($A440="","",IF(OR($M440="",$N440=""),"Não verificável",IF($G440="RECEBIMENTO",IF(COUNTIFS($M$2:$M$501,$M440,$G$2:$G$501,"RECEBIMENTO")&gt;1,"Recebimento duplicado",IF($K440="","OK","Recebimento com evento anterior")),IF(COUNTIFS($M$2:$M$501,$M440,$G$2:$G$501,"RECEBIMENTO",$N$2:$N$501,"&lt;"&amp;$N440)&gt;0,"OK","Entrada anterior não localizada"))))</f>
        <v/>
      </c>
      <c r="S440" s="16">
        <f>IF($A440="","",IF(IFERROR(VLOOKUP($G440,Listas!$A$2:$C$9,2,FALSE),"Sim")="Sim",IF($J440="","Pedido obrigatório","OK"),"OK"))</f>
        <v/>
      </c>
      <c r="T440" s="16">
        <f>IF($A440="","",IF($G440="RECEBIMENTO",IF($K440="","OK","Revisar evento anterior"),IF($K440="","Evento anterior ausente",IF(COUNTIF($A$2:$A$501,$K440)=0,"Evento anterior inexistente",IF(COUNTIF($A$2:$A$501,$K440)&gt;1,"Evento anterior ambíguo",IF($K440=$A440,"Autorreferência",IF(COUNTIFS($A$2:$A$501,$K440,$M$2:$M$501,$M440)=0,"Anterior de outro identificador",IF(INDEX($N$2:$N$501,MATCH($K440,$A$2:$A$501,0))&gt;=$N440,"Ordem cronológica inválida",IF(INDEX($A$2:$A$501,MATCH($K440,$A$2:$A$501,0))=LOOKUP(2,1/(($M$2:$M$501=$M440)*($N$2:$N$501&lt;$N440)),$A$2:$A$501),"OK","Salto na cadeia")))))))))</f>
        <v/>
      </c>
      <c r="U440" s="16">
        <f>IF($A440="","",IF(OR($M440="",$N440=""),"Não",IF(COUNTIFS($M$2:$M$501,$M440,$N$2:$N$501,"&gt;"&amp;$N440)=0,IF(COUNTIFS($M$2:$M$501,$M440,$N$2:$N$501,$N440)=1,"Sim","Conflito"),"Não")))</f>
        <v/>
      </c>
      <c r="V440" s="16">
        <f>IF($A440="","",IF(OR($M440="",$N440=""),"",IF(COUNTIFS($M$2:$M$501,$M440,$G$2:$G$501,"RETORNO RECEBIDO",$N$2:$N$501,"&lt;="&amp;$N440)&gt;0,"Retorno","Fluxo normal")))</f>
        <v/>
      </c>
      <c r="W440" s="16">
        <f>IF($A440="","",IF($O440&lt;&gt;"OK",$O440,IF($Q440&lt;&gt;"OK",$Q440,IF($P440&lt;&gt;"OK",$P440,IF($R440&lt;&gt;"OK",$R440,IF($S440&lt;&gt;"OK",$S440,IF($T440&lt;&gt;"OK",$T440,IF($U440="Conflito","Conflito de ordem","OK"))))))))</f>
        <v/>
      </c>
      <c r="X440" s="16">
        <f>IF($A440="","",IF($W440="OK","OK","Pendente"))</f>
        <v/>
      </c>
    </row>
    <row r="441">
      <c r="A441" s="14" t="n"/>
      <c r="B441" s="31" t="n"/>
      <c r="C441" s="14" t="n"/>
      <c r="D441" s="14" t="n"/>
      <c r="E441" s="14" t="n"/>
      <c r="F441" s="14" t="n"/>
      <c r="G441" s="14" t="n"/>
      <c r="H441" s="14" t="n"/>
      <c r="I441" s="14" t="n"/>
      <c r="J441" s="14" t="n"/>
      <c r="K441" s="14" t="n"/>
      <c r="L441" s="15" t="n"/>
      <c r="M441" s="16">
        <f>IF(COUNTA($D441:$F441)=0,"",IF(OR($D441="",$E441="",$F441=""),"",$D441&amp;"|"&amp;$E441&amp;"|"&amp;$F441))</f>
        <v/>
      </c>
      <c r="N441" s="32">
        <f>IF(OR($B441="",$C441=""),"",$B441+$C441/100000)</f>
        <v/>
      </c>
      <c r="O441" s="16">
        <f>IF(COUNTA($A441:$L441)=0,"",IF(OR($A441="",$B441="",$C441="",$D441="",$E441="",$F441="",$G441="",$H441="",$I441=""),"Campos obrigatórios ausentes","OK"))</f>
        <v/>
      </c>
      <c r="P441" s="16">
        <f>IF($A441="","",IF($M441="","Identificação incompleta",IF(COUNTIF('Itens rastreáveis'!$E$2:$E$201,$M441)=0,"Identificador não cadastrado",IF(COUNTIF('Itens rastreáveis'!$E$2:$E$201,$M441)&gt;1,"Identificador duplicado no cadastro","OK"))))</f>
        <v/>
      </c>
      <c r="Q441" s="16">
        <f>IF($A441="","",IF(COUNTIF($A$2:$A$501,$A441)=1,"OK","ID do evento duplicado"))</f>
        <v/>
      </c>
      <c r="R441" s="16">
        <f>IF($A441="","",IF(OR($M441="",$N441=""),"Não verificável",IF($G441="RECEBIMENTO",IF(COUNTIFS($M$2:$M$501,$M441,$G$2:$G$501,"RECEBIMENTO")&gt;1,"Recebimento duplicado",IF($K441="","OK","Recebimento com evento anterior")),IF(COUNTIFS($M$2:$M$501,$M441,$G$2:$G$501,"RECEBIMENTO",$N$2:$N$501,"&lt;"&amp;$N441)&gt;0,"OK","Entrada anterior não localizada"))))</f>
        <v/>
      </c>
      <c r="S441" s="16">
        <f>IF($A441="","",IF(IFERROR(VLOOKUP($G441,Listas!$A$2:$C$9,2,FALSE),"Sim")="Sim",IF($J441="","Pedido obrigatório","OK"),"OK"))</f>
        <v/>
      </c>
      <c r="T441" s="16">
        <f>IF($A441="","",IF($G441="RECEBIMENTO",IF($K441="","OK","Revisar evento anterior"),IF($K441="","Evento anterior ausente",IF(COUNTIF($A$2:$A$501,$K441)=0,"Evento anterior inexistente",IF(COUNTIF($A$2:$A$501,$K441)&gt;1,"Evento anterior ambíguo",IF($K441=$A441,"Autorreferência",IF(COUNTIFS($A$2:$A$501,$K441,$M$2:$M$501,$M441)=0,"Anterior de outro identificador",IF(INDEX($N$2:$N$501,MATCH($K441,$A$2:$A$501,0))&gt;=$N441,"Ordem cronológica inválida",IF(INDEX($A$2:$A$501,MATCH($K441,$A$2:$A$501,0))=LOOKUP(2,1/(($M$2:$M$501=$M441)*($N$2:$N$501&lt;$N441)),$A$2:$A$501),"OK","Salto na cadeia")))))))))</f>
        <v/>
      </c>
      <c r="U441" s="16">
        <f>IF($A441="","",IF(OR($M441="",$N441=""),"Não",IF(COUNTIFS($M$2:$M$501,$M441,$N$2:$N$501,"&gt;"&amp;$N441)=0,IF(COUNTIFS($M$2:$M$501,$M441,$N$2:$N$501,$N441)=1,"Sim","Conflito"),"Não")))</f>
        <v/>
      </c>
      <c r="V441" s="16">
        <f>IF($A441="","",IF(OR($M441="",$N441=""),"",IF(COUNTIFS($M$2:$M$501,$M441,$G$2:$G$501,"RETORNO RECEBIDO",$N$2:$N$501,"&lt;="&amp;$N441)&gt;0,"Retorno","Fluxo normal")))</f>
        <v/>
      </c>
      <c r="W441" s="16">
        <f>IF($A441="","",IF($O441&lt;&gt;"OK",$O441,IF($Q441&lt;&gt;"OK",$Q441,IF($P441&lt;&gt;"OK",$P441,IF($R441&lt;&gt;"OK",$R441,IF($S441&lt;&gt;"OK",$S441,IF($T441&lt;&gt;"OK",$T441,IF($U441="Conflito","Conflito de ordem","OK"))))))))</f>
        <v/>
      </c>
      <c r="X441" s="16">
        <f>IF($A441="","",IF($W441="OK","OK","Pendente"))</f>
        <v/>
      </c>
    </row>
    <row r="442">
      <c r="A442" s="14" t="n"/>
      <c r="B442" s="31" t="n"/>
      <c r="C442" s="14" t="n"/>
      <c r="D442" s="14" t="n"/>
      <c r="E442" s="14" t="n"/>
      <c r="F442" s="14" t="n"/>
      <c r="G442" s="14" t="n"/>
      <c r="H442" s="14" t="n"/>
      <c r="I442" s="14" t="n"/>
      <c r="J442" s="14" t="n"/>
      <c r="K442" s="14" t="n"/>
      <c r="L442" s="15" t="n"/>
      <c r="M442" s="16">
        <f>IF(COUNTA($D442:$F442)=0,"",IF(OR($D442="",$E442="",$F442=""),"",$D442&amp;"|"&amp;$E442&amp;"|"&amp;$F442))</f>
        <v/>
      </c>
      <c r="N442" s="32">
        <f>IF(OR($B442="",$C442=""),"",$B442+$C442/100000)</f>
        <v/>
      </c>
      <c r="O442" s="16">
        <f>IF(COUNTA($A442:$L442)=0,"",IF(OR($A442="",$B442="",$C442="",$D442="",$E442="",$F442="",$G442="",$H442="",$I442=""),"Campos obrigatórios ausentes","OK"))</f>
        <v/>
      </c>
      <c r="P442" s="16">
        <f>IF($A442="","",IF($M442="","Identificação incompleta",IF(COUNTIF('Itens rastreáveis'!$E$2:$E$201,$M442)=0,"Identificador não cadastrado",IF(COUNTIF('Itens rastreáveis'!$E$2:$E$201,$M442)&gt;1,"Identificador duplicado no cadastro","OK"))))</f>
        <v/>
      </c>
      <c r="Q442" s="16">
        <f>IF($A442="","",IF(COUNTIF($A$2:$A$501,$A442)=1,"OK","ID do evento duplicado"))</f>
        <v/>
      </c>
      <c r="R442" s="16">
        <f>IF($A442="","",IF(OR($M442="",$N442=""),"Não verificável",IF($G442="RECEBIMENTO",IF(COUNTIFS($M$2:$M$501,$M442,$G$2:$G$501,"RECEBIMENTO")&gt;1,"Recebimento duplicado",IF($K442="","OK","Recebimento com evento anterior")),IF(COUNTIFS($M$2:$M$501,$M442,$G$2:$G$501,"RECEBIMENTO",$N$2:$N$501,"&lt;"&amp;$N442)&gt;0,"OK","Entrada anterior não localizada"))))</f>
        <v/>
      </c>
      <c r="S442" s="16">
        <f>IF($A442="","",IF(IFERROR(VLOOKUP($G442,Listas!$A$2:$C$9,2,FALSE),"Sim")="Sim",IF($J442="","Pedido obrigatório","OK"),"OK"))</f>
        <v/>
      </c>
      <c r="T442" s="16">
        <f>IF($A442="","",IF($G442="RECEBIMENTO",IF($K442="","OK","Revisar evento anterior"),IF($K442="","Evento anterior ausente",IF(COUNTIF($A$2:$A$501,$K442)=0,"Evento anterior inexistente",IF(COUNTIF($A$2:$A$501,$K442)&gt;1,"Evento anterior ambíguo",IF($K442=$A442,"Autorreferência",IF(COUNTIFS($A$2:$A$501,$K442,$M$2:$M$501,$M442)=0,"Anterior de outro identificador",IF(INDEX($N$2:$N$501,MATCH($K442,$A$2:$A$501,0))&gt;=$N442,"Ordem cronológica inválida",IF(INDEX($A$2:$A$501,MATCH($K442,$A$2:$A$501,0))=LOOKUP(2,1/(($M$2:$M$501=$M442)*($N$2:$N$501&lt;$N442)),$A$2:$A$501),"OK","Salto na cadeia")))))))))</f>
        <v/>
      </c>
      <c r="U442" s="16">
        <f>IF($A442="","",IF(OR($M442="",$N442=""),"Não",IF(COUNTIFS($M$2:$M$501,$M442,$N$2:$N$501,"&gt;"&amp;$N442)=0,IF(COUNTIFS($M$2:$M$501,$M442,$N$2:$N$501,$N442)=1,"Sim","Conflito"),"Não")))</f>
        <v/>
      </c>
      <c r="V442" s="16">
        <f>IF($A442="","",IF(OR($M442="",$N442=""),"",IF(COUNTIFS($M$2:$M$501,$M442,$G$2:$G$501,"RETORNO RECEBIDO",$N$2:$N$501,"&lt;="&amp;$N442)&gt;0,"Retorno","Fluxo normal")))</f>
        <v/>
      </c>
      <c r="W442" s="16">
        <f>IF($A442="","",IF($O442&lt;&gt;"OK",$O442,IF($Q442&lt;&gt;"OK",$Q442,IF($P442&lt;&gt;"OK",$P442,IF($R442&lt;&gt;"OK",$R442,IF($S442&lt;&gt;"OK",$S442,IF($T442&lt;&gt;"OK",$T442,IF($U442="Conflito","Conflito de ordem","OK"))))))))</f>
        <v/>
      </c>
      <c r="X442" s="16">
        <f>IF($A442="","",IF($W442="OK","OK","Pendente"))</f>
        <v/>
      </c>
    </row>
    <row r="443">
      <c r="A443" s="14" t="n"/>
      <c r="B443" s="31" t="n"/>
      <c r="C443" s="14" t="n"/>
      <c r="D443" s="14" t="n"/>
      <c r="E443" s="14" t="n"/>
      <c r="F443" s="14" t="n"/>
      <c r="G443" s="14" t="n"/>
      <c r="H443" s="14" t="n"/>
      <c r="I443" s="14" t="n"/>
      <c r="J443" s="14" t="n"/>
      <c r="K443" s="14" t="n"/>
      <c r="L443" s="15" t="n"/>
      <c r="M443" s="16">
        <f>IF(COUNTA($D443:$F443)=0,"",IF(OR($D443="",$E443="",$F443=""),"",$D443&amp;"|"&amp;$E443&amp;"|"&amp;$F443))</f>
        <v/>
      </c>
      <c r="N443" s="32">
        <f>IF(OR($B443="",$C443=""),"",$B443+$C443/100000)</f>
        <v/>
      </c>
      <c r="O443" s="16">
        <f>IF(COUNTA($A443:$L443)=0,"",IF(OR($A443="",$B443="",$C443="",$D443="",$E443="",$F443="",$G443="",$H443="",$I443=""),"Campos obrigatórios ausentes","OK"))</f>
        <v/>
      </c>
      <c r="P443" s="16">
        <f>IF($A443="","",IF($M443="","Identificação incompleta",IF(COUNTIF('Itens rastreáveis'!$E$2:$E$201,$M443)=0,"Identificador não cadastrado",IF(COUNTIF('Itens rastreáveis'!$E$2:$E$201,$M443)&gt;1,"Identificador duplicado no cadastro","OK"))))</f>
        <v/>
      </c>
      <c r="Q443" s="16">
        <f>IF($A443="","",IF(COUNTIF($A$2:$A$501,$A443)=1,"OK","ID do evento duplicado"))</f>
        <v/>
      </c>
      <c r="R443" s="16">
        <f>IF($A443="","",IF(OR($M443="",$N443=""),"Não verificável",IF($G443="RECEBIMENTO",IF(COUNTIFS($M$2:$M$501,$M443,$G$2:$G$501,"RECEBIMENTO")&gt;1,"Recebimento duplicado",IF($K443="","OK","Recebimento com evento anterior")),IF(COUNTIFS($M$2:$M$501,$M443,$G$2:$G$501,"RECEBIMENTO",$N$2:$N$501,"&lt;"&amp;$N443)&gt;0,"OK","Entrada anterior não localizada"))))</f>
        <v/>
      </c>
      <c r="S443" s="16">
        <f>IF($A443="","",IF(IFERROR(VLOOKUP($G443,Listas!$A$2:$C$9,2,FALSE),"Sim")="Sim",IF($J443="","Pedido obrigatório","OK"),"OK"))</f>
        <v/>
      </c>
      <c r="T443" s="16">
        <f>IF($A443="","",IF($G443="RECEBIMENTO",IF($K443="","OK","Revisar evento anterior"),IF($K443="","Evento anterior ausente",IF(COUNTIF($A$2:$A$501,$K443)=0,"Evento anterior inexistente",IF(COUNTIF($A$2:$A$501,$K443)&gt;1,"Evento anterior ambíguo",IF($K443=$A443,"Autorreferência",IF(COUNTIFS($A$2:$A$501,$K443,$M$2:$M$501,$M443)=0,"Anterior de outro identificador",IF(INDEX($N$2:$N$501,MATCH($K443,$A$2:$A$501,0))&gt;=$N443,"Ordem cronológica inválida",IF(INDEX($A$2:$A$501,MATCH($K443,$A$2:$A$501,0))=LOOKUP(2,1/(($M$2:$M$501=$M443)*($N$2:$N$501&lt;$N443)),$A$2:$A$501),"OK","Salto na cadeia")))))))))</f>
        <v/>
      </c>
      <c r="U443" s="16">
        <f>IF($A443="","",IF(OR($M443="",$N443=""),"Não",IF(COUNTIFS($M$2:$M$501,$M443,$N$2:$N$501,"&gt;"&amp;$N443)=0,IF(COUNTIFS($M$2:$M$501,$M443,$N$2:$N$501,$N443)=1,"Sim","Conflito"),"Não")))</f>
        <v/>
      </c>
      <c r="V443" s="16">
        <f>IF($A443="","",IF(OR($M443="",$N443=""),"",IF(COUNTIFS($M$2:$M$501,$M443,$G$2:$G$501,"RETORNO RECEBIDO",$N$2:$N$501,"&lt;="&amp;$N443)&gt;0,"Retorno","Fluxo normal")))</f>
        <v/>
      </c>
      <c r="W443" s="16">
        <f>IF($A443="","",IF($O443&lt;&gt;"OK",$O443,IF($Q443&lt;&gt;"OK",$Q443,IF($P443&lt;&gt;"OK",$P443,IF($R443&lt;&gt;"OK",$R443,IF($S443&lt;&gt;"OK",$S443,IF($T443&lt;&gt;"OK",$T443,IF($U443="Conflito","Conflito de ordem","OK"))))))))</f>
        <v/>
      </c>
      <c r="X443" s="16">
        <f>IF($A443="","",IF($W443="OK","OK","Pendente"))</f>
        <v/>
      </c>
    </row>
    <row r="444">
      <c r="A444" s="14" t="n"/>
      <c r="B444" s="31" t="n"/>
      <c r="C444" s="14" t="n"/>
      <c r="D444" s="14" t="n"/>
      <c r="E444" s="14" t="n"/>
      <c r="F444" s="14" t="n"/>
      <c r="G444" s="14" t="n"/>
      <c r="H444" s="14" t="n"/>
      <c r="I444" s="14" t="n"/>
      <c r="J444" s="14" t="n"/>
      <c r="K444" s="14" t="n"/>
      <c r="L444" s="15" t="n"/>
      <c r="M444" s="16">
        <f>IF(COUNTA($D444:$F444)=0,"",IF(OR($D444="",$E444="",$F444=""),"",$D444&amp;"|"&amp;$E444&amp;"|"&amp;$F444))</f>
        <v/>
      </c>
      <c r="N444" s="32">
        <f>IF(OR($B444="",$C444=""),"",$B444+$C444/100000)</f>
        <v/>
      </c>
      <c r="O444" s="16">
        <f>IF(COUNTA($A444:$L444)=0,"",IF(OR($A444="",$B444="",$C444="",$D444="",$E444="",$F444="",$G444="",$H444="",$I444=""),"Campos obrigatórios ausentes","OK"))</f>
        <v/>
      </c>
      <c r="P444" s="16">
        <f>IF($A444="","",IF($M444="","Identificação incompleta",IF(COUNTIF('Itens rastreáveis'!$E$2:$E$201,$M444)=0,"Identificador não cadastrado",IF(COUNTIF('Itens rastreáveis'!$E$2:$E$201,$M444)&gt;1,"Identificador duplicado no cadastro","OK"))))</f>
        <v/>
      </c>
      <c r="Q444" s="16">
        <f>IF($A444="","",IF(COUNTIF($A$2:$A$501,$A444)=1,"OK","ID do evento duplicado"))</f>
        <v/>
      </c>
      <c r="R444" s="16">
        <f>IF($A444="","",IF(OR($M444="",$N444=""),"Não verificável",IF($G444="RECEBIMENTO",IF(COUNTIFS($M$2:$M$501,$M444,$G$2:$G$501,"RECEBIMENTO")&gt;1,"Recebimento duplicado",IF($K444="","OK","Recebimento com evento anterior")),IF(COUNTIFS($M$2:$M$501,$M444,$G$2:$G$501,"RECEBIMENTO",$N$2:$N$501,"&lt;"&amp;$N444)&gt;0,"OK","Entrada anterior não localizada"))))</f>
        <v/>
      </c>
      <c r="S444" s="16">
        <f>IF($A444="","",IF(IFERROR(VLOOKUP($G444,Listas!$A$2:$C$9,2,FALSE),"Sim")="Sim",IF($J444="","Pedido obrigatório","OK"),"OK"))</f>
        <v/>
      </c>
      <c r="T444" s="16">
        <f>IF($A444="","",IF($G444="RECEBIMENTO",IF($K444="","OK","Revisar evento anterior"),IF($K444="","Evento anterior ausente",IF(COUNTIF($A$2:$A$501,$K444)=0,"Evento anterior inexistente",IF(COUNTIF($A$2:$A$501,$K444)&gt;1,"Evento anterior ambíguo",IF($K444=$A444,"Autorreferência",IF(COUNTIFS($A$2:$A$501,$K444,$M$2:$M$501,$M444)=0,"Anterior de outro identificador",IF(INDEX($N$2:$N$501,MATCH($K444,$A$2:$A$501,0))&gt;=$N444,"Ordem cronológica inválida",IF(INDEX($A$2:$A$501,MATCH($K444,$A$2:$A$501,0))=LOOKUP(2,1/(($M$2:$M$501=$M444)*($N$2:$N$501&lt;$N444)),$A$2:$A$501),"OK","Salto na cadeia")))))))))</f>
        <v/>
      </c>
      <c r="U444" s="16">
        <f>IF($A444="","",IF(OR($M444="",$N444=""),"Não",IF(COUNTIFS($M$2:$M$501,$M444,$N$2:$N$501,"&gt;"&amp;$N444)=0,IF(COUNTIFS($M$2:$M$501,$M444,$N$2:$N$501,$N444)=1,"Sim","Conflito"),"Não")))</f>
        <v/>
      </c>
      <c r="V444" s="16">
        <f>IF($A444="","",IF(OR($M444="",$N444=""),"",IF(COUNTIFS($M$2:$M$501,$M444,$G$2:$G$501,"RETORNO RECEBIDO",$N$2:$N$501,"&lt;="&amp;$N444)&gt;0,"Retorno","Fluxo normal")))</f>
        <v/>
      </c>
      <c r="W444" s="16">
        <f>IF($A444="","",IF($O444&lt;&gt;"OK",$O444,IF($Q444&lt;&gt;"OK",$Q444,IF($P444&lt;&gt;"OK",$P444,IF($R444&lt;&gt;"OK",$R444,IF($S444&lt;&gt;"OK",$S444,IF($T444&lt;&gt;"OK",$T444,IF($U444="Conflito","Conflito de ordem","OK"))))))))</f>
        <v/>
      </c>
      <c r="X444" s="16">
        <f>IF($A444="","",IF($W444="OK","OK","Pendente"))</f>
        <v/>
      </c>
    </row>
    <row r="445">
      <c r="A445" s="14" t="n"/>
      <c r="B445" s="31" t="n"/>
      <c r="C445" s="14" t="n"/>
      <c r="D445" s="14" t="n"/>
      <c r="E445" s="14" t="n"/>
      <c r="F445" s="14" t="n"/>
      <c r="G445" s="14" t="n"/>
      <c r="H445" s="14" t="n"/>
      <c r="I445" s="14" t="n"/>
      <c r="J445" s="14" t="n"/>
      <c r="K445" s="14" t="n"/>
      <c r="L445" s="15" t="n"/>
      <c r="M445" s="16">
        <f>IF(COUNTA($D445:$F445)=0,"",IF(OR($D445="",$E445="",$F445=""),"",$D445&amp;"|"&amp;$E445&amp;"|"&amp;$F445))</f>
        <v/>
      </c>
      <c r="N445" s="32">
        <f>IF(OR($B445="",$C445=""),"",$B445+$C445/100000)</f>
        <v/>
      </c>
      <c r="O445" s="16">
        <f>IF(COUNTA($A445:$L445)=0,"",IF(OR($A445="",$B445="",$C445="",$D445="",$E445="",$F445="",$G445="",$H445="",$I445=""),"Campos obrigatórios ausentes","OK"))</f>
        <v/>
      </c>
      <c r="P445" s="16">
        <f>IF($A445="","",IF($M445="","Identificação incompleta",IF(COUNTIF('Itens rastreáveis'!$E$2:$E$201,$M445)=0,"Identificador não cadastrado",IF(COUNTIF('Itens rastreáveis'!$E$2:$E$201,$M445)&gt;1,"Identificador duplicado no cadastro","OK"))))</f>
        <v/>
      </c>
      <c r="Q445" s="16">
        <f>IF($A445="","",IF(COUNTIF($A$2:$A$501,$A445)=1,"OK","ID do evento duplicado"))</f>
        <v/>
      </c>
      <c r="R445" s="16">
        <f>IF($A445="","",IF(OR($M445="",$N445=""),"Não verificável",IF($G445="RECEBIMENTO",IF(COUNTIFS($M$2:$M$501,$M445,$G$2:$G$501,"RECEBIMENTO")&gt;1,"Recebimento duplicado",IF($K445="","OK","Recebimento com evento anterior")),IF(COUNTIFS($M$2:$M$501,$M445,$G$2:$G$501,"RECEBIMENTO",$N$2:$N$501,"&lt;"&amp;$N445)&gt;0,"OK","Entrada anterior não localizada"))))</f>
        <v/>
      </c>
      <c r="S445" s="16">
        <f>IF($A445="","",IF(IFERROR(VLOOKUP($G445,Listas!$A$2:$C$9,2,FALSE),"Sim")="Sim",IF($J445="","Pedido obrigatório","OK"),"OK"))</f>
        <v/>
      </c>
      <c r="T445" s="16">
        <f>IF($A445="","",IF($G445="RECEBIMENTO",IF($K445="","OK","Revisar evento anterior"),IF($K445="","Evento anterior ausente",IF(COUNTIF($A$2:$A$501,$K445)=0,"Evento anterior inexistente",IF(COUNTIF($A$2:$A$501,$K445)&gt;1,"Evento anterior ambíguo",IF($K445=$A445,"Autorreferência",IF(COUNTIFS($A$2:$A$501,$K445,$M$2:$M$501,$M445)=0,"Anterior de outro identificador",IF(INDEX($N$2:$N$501,MATCH($K445,$A$2:$A$501,0))&gt;=$N445,"Ordem cronológica inválida",IF(INDEX($A$2:$A$501,MATCH($K445,$A$2:$A$501,0))=LOOKUP(2,1/(($M$2:$M$501=$M445)*($N$2:$N$501&lt;$N445)),$A$2:$A$501),"OK","Salto na cadeia")))))))))</f>
        <v/>
      </c>
      <c r="U445" s="16">
        <f>IF($A445="","",IF(OR($M445="",$N445=""),"Não",IF(COUNTIFS($M$2:$M$501,$M445,$N$2:$N$501,"&gt;"&amp;$N445)=0,IF(COUNTIFS($M$2:$M$501,$M445,$N$2:$N$501,$N445)=1,"Sim","Conflito"),"Não")))</f>
        <v/>
      </c>
      <c r="V445" s="16">
        <f>IF($A445="","",IF(OR($M445="",$N445=""),"",IF(COUNTIFS($M$2:$M$501,$M445,$G$2:$G$501,"RETORNO RECEBIDO",$N$2:$N$501,"&lt;="&amp;$N445)&gt;0,"Retorno","Fluxo normal")))</f>
        <v/>
      </c>
      <c r="W445" s="16">
        <f>IF($A445="","",IF($O445&lt;&gt;"OK",$O445,IF($Q445&lt;&gt;"OK",$Q445,IF($P445&lt;&gt;"OK",$P445,IF($R445&lt;&gt;"OK",$R445,IF($S445&lt;&gt;"OK",$S445,IF($T445&lt;&gt;"OK",$T445,IF($U445="Conflito","Conflito de ordem","OK"))))))))</f>
        <v/>
      </c>
      <c r="X445" s="16">
        <f>IF($A445="","",IF($W445="OK","OK","Pendente"))</f>
        <v/>
      </c>
    </row>
    <row r="446">
      <c r="A446" s="14" t="n"/>
      <c r="B446" s="31" t="n"/>
      <c r="C446" s="14" t="n"/>
      <c r="D446" s="14" t="n"/>
      <c r="E446" s="14" t="n"/>
      <c r="F446" s="14" t="n"/>
      <c r="G446" s="14" t="n"/>
      <c r="H446" s="14" t="n"/>
      <c r="I446" s="14" t="n"/>
      <c r="J446" s="14" t="n"/>
      <c r="K446" s="14" t="n"/>
      <c r="L446" s="15" t="n"/>
      <c r="M446" s="16">
        <f>IF(COUNTA($D446:$F446)=0,"",IF(OR($D446="",$E446="",$F446=""),"",$D446&amp;"|"&amp;$E446&amp;"|"&amp;$F446))</f>
        <v/>
      </c>
      <c r="N446" s="32">
        <f>IF(OR($B446="",$C446=""),"",$B446+$C446/100000)</f>
        <v/>
      </c>
      <c r="O446" s="16">
        <f>IF(COUNTA($A446:$L446)=0,"",IF(OR($A446="",$B446="",$C446="",$D446="",$E446="",$F446="",$G446="",$H446="",$I446=""),"Campos obrigatórios ausentes","OK"))</f>
        <v/>
      </c>
      <c r="P446" s="16">
        <f>IF($A446="","",IF($M446="","Identificação incompleta",IF(COUNTIF('Itens rastreáveis'!$E$2:$E$201,$M446)=0,"Identificador não cadastrado",IF(COUNTIF('Itens rastreáveis'!$E$2:$E$201,$M446)&gt;1,"Identificador duplicado no cadastro","OK"))))</f>
        <v/>
      </c>
      <c r="Q446" s="16">
        <f>IF($A446="","",IF(COUNTIF($A$2:$A$501,$A446)=1,"OK","ID do evento duplicado"))</f>
        <v/>
      </c>
      <c r="R446" s="16">
        <f>IF($A446="","",IF(OR($M446="",$N446=""),"Não verificável",IF($G446="RECEBIMENTO",IF(COUNTIFS($M$2:$M$501,$M446,$G$2:$G$501,"RECEBIMENTO")&gt;1,"Recebimento duplicado",IF($K446="","OK","Recebimento com evento anterior")),IF(COUNTIFS($M$2:$M$501,$M446,$G$2:$G$501,"RECEBIMENTO",$N$2:$N$501,"&lt;"&amp;$N446)&gt;0,"OK","Entrada anterior não localizada"))))</f>
        <v/>
      </c>
      <c r="S446" s="16">
        <f>IF($A446="","",IF(IFERROR(VLOOKUP($G446,Listas!$A$2:$C$9,2,FALSE),"Sim")="Sim",IF($J446="","Pedido obrigatório","OK"),"OK"))</f>
        <v/>
      </c>
      <c r="T446" s="16">
        <f>IF($A446="","",IF($G446="RECEBIMENTO",IF($K446="","OK","Revisar evento anterior"),IF($K446="","Evento anterior ausente",IF(COUNTIF($A$2:$A$501,$K446)=0,"Evento anterior inexistente",IF(COUNTIF($A$2:$A$501,$K446)&gt;1,"Evento anterior ambíguo",IF($K446=$A446,"Autorreferência",IF(COUNTIFS($A$2:$A$501,$K446,$M$2:$M$501,$M446)=0,"Anterior de outro identificador",IF(INDEX($N$2:$N$501,MATCH($K446,$A$2:$A$501,0))&gt;=$N446,"Ordem cronológica inválida",IF(INDEX($A$2:$A$501,MATCH($K446,$A$2:$A$501,0))=LOOKUP(2,1/(($M$2:$M$501=$M446)*($N$2:$N$501&lt;$N446)),$A$2:$A$501),"OK","Salto na cadeia")))))))))</f>
        <v/>
      </c>
      <c r="U446" s="16">
        <f>IF($A446="","",IF(OR($M446="",$N446=""),"Não",IF(COUNTIFS($M$2:$M$501,$M446,$N$2:$N$501,"&gt;"&amp;$N446)=0,IF(COUNTIFS($M$2:$M$501,$M446,$N$2:$N$501,$N446)=1,"Sim","Conflito"),"Não")))</f>
        <v/>
      </c>
      <c r="V446" s="16">
        <f>IF($A446="","",IF(OR($M446="",$N446=""),"",IF(COUNTIFS($M$2:$M$501,$M446,$G$2:$G$501,"RETORNO RECEBIDO",$N$2:$N$501,"&lt;="&amp;$N446)&gt;0,"Retorno","Fluxo normal")))</f>
        <v/>
      </c>
      <c r="W446" s="16">
        <f>IF($A446="","",IF($O446&lt;&gt;"OK",$O446,IF($Q446&lt;&gt;"OK",$Q446,IF($P446&lt;&gt;"OK",$P446,IF($R446&lt;&gt;"OK",$R446,IF($S446&lt;&gt;"OK",$S446,IF($T446&lt;&gt;"OK",$T446,IF($U446="Conflito","Conflito de ordem","OK"))))))))</f>
        <v/>
      </c>
      <c r="X446" s="16">
        <f>IF($A446="","",IF($W446="OK","OK","Pendente"))</f>
        <v/>
      </c>
    </row>
    <row r="447">
      <c r="A447" s="14" t="n"/>
      <c r="B447" s="31" t="n"/>
      <c r="C447" s="14" t="n"/>
      <c r="D447" s="14" t="n"/>
      <c r="E447" s="14" t="n"/>
      <c r="F447" s="14" t="n"/>
      <c r="G447" s="14" t="n"/>
      <c r="H447" s="14" t="n"/>
      <c r="I447" s="14" t="n"/>
      <c r="J447" s="14" t="n"/>
      <c r="K447" s="14" t="n"/>
      <c r="L447" s="15" t="n"/>
      <c r="M447" s="16">
        <f>IF(COUNTA($D447:$F447)=0,"",IF(OR($D447="",$E447="",$F447=""),"",$D447&amp;"|"&amp;$E447&amp;"|"&amp;$F447))</f>
        <v/>
      </c>
      <c r="N447" s="32">
        <f>IF(OR($B447="",$C447=""),"",$B447+$C447/100000)</f>
        <v/>
      </c>
      <c r="O447" s="16">
        <f>IF(COUNTA($A447:$L447)=0,"",IF(OR($A447="",$B447="",$C447="",$D447="",$E447="",$F447="",$G447="",$H447="",$I447=""),"Campos obrigatórios ausentes","OK"))</f>
        <v/>
      </c>
      <c r="P447" s="16">
        <f>IF($A447="","",IF($M447="","Identificação incompleta",IF(COUNTIF('Itens rastreáveis'!$E$2:$E$201,$M447)=0,"Identificador não cadastrado",IF(COUNTIF('Itens rastreáveis'!$E$2:$E$201,$M447)&gt;1,"Identificador duplicado no cadastro","OK"))))</f>
        <v/>
      </c>
      <c r="Q447" s="16">
        <f>IF($A447="","",IF(COUNTIF($A$2:$A$501,$A447)=1,"OK","ID do evento duplicado"))</f>
        <v/>
      </c>
      <c r="R447" s="16">
        <f>IF($A447="","",IF(OR($M447="",$N447=""),"Não verificável",IF($G447="RECEBIMENTO",IF(COUNTIFS($M$2:$M$501,$M447,$G$2:$G$501,"RECEBIMENTO")&gt;1,"Recebimento duplicado",IF($K447="","OK","Recebimento com evento anterior")),IF(COUNTIFS($M$2:$M$501,$M447,$G$2:$G$501,"RECEBIMENTO",$N$2:$N$501,"&lt;"&amp;$N447)&gt;0,"OK","Entrada anterior não localizada"))))</f>
        <v/>
      </c>
      <c r="S447" s="16">
        <f>IF($A447="","",IF(IFERROR(VLOOKUP($G447,Listas!$A$2:$C$9,2,FALSE),"Sim")="Sim",IF($J447="","Pedido obrigatório","OK"),"OK"))</f>
        <v/>
      </c>
      <c r="T447" s="16">
        <f>IF($A447="","",IF($G447="RECEBIMENTO",IF($K447="","OK","Revisar evento anterior"),IF($K447="","Evento anterior ausente",IF(COUNTIF($A$2:$A$501,$K447)=0,"Evento anterior inexistente",IF(COUNTIF($A$2:$A$501,$K447)&gt;1,"Evento anterior ambíguo",IF($K447=$A447,"Autorreferência",IF(COUNTIFS($A$2:$A$501,$K447,$M$2:$M$501,$M447)=0,"Anterior de outro identificador",IF(INDEX($N$2:$N$501,MATCH($K447,$A$2:$A$501,0))&gt;=$N447,"Ordem cronológica inválida",IF(INDEX($A$2:$A$501,MATCH($K447,$A$2:$A$501,0))=LOOKUP(2,1/(($M$2:$M$501=$M447)*($N$2:$N$501&lt;$N447)),$A$2:$A$501),"OK","Salto na cadeia")))))))))</f>
        <v/>
      </c>
      <c r="U447" s="16">
        <f>IF($A447="","",IF(OR($M447="",$N447=""),"Não",IF(COUNTIFS($M$2:$M$501,$M447,$N$2:$N$501,"&gt;"&amp;$N447)=0,IF(COUNTIFS($M$2:$M$501,$M447,$N$2:$N$501,$N447)=1,"Sim","Conflito"),"Não")))</f>
        <v/>
      </c>
      <c r="V447" s="16">
        <f>IF($A447="","",IF(OR($M447="",$N447=""),"",IF(COUNTIFS($M$2:$M$501,$M447,$G$2:$G$501,"RETORNO RECEBIDO",$N$2:$N$501,"&lt;="&amp;$N447)&gt;0,"Retorno","Fluxo normal")))</f>
        <v/>
      </c>
      <c r="W447" s="16">
        <f>IF($A447="","",IF($O447&lt;&gt;"OK",$O447,IF($Q447&lt;&gt;"OK",$Q447,IF($P447&lt;&gt;"OK",$P447,IF($R447&lt;&gt;"OK",$R447,IF($S447&lt;&gt;"OK",$S447,IF($T447&lt;&gt;"OK",$T447,IF($U447="Conflito","Conflito de ordem","OK"))))))))</f>
        <v/>
      </c>
      <c r="X447" s="16">
        <f>IF($A447="","",IF($W447="OK","OK","Pendente"))</f>
        <v/>
      </c>
    </row>
    <row r="448">
      <c r="A448" s="14" t="n"/>
      <c r="B448" s="31" t="n"/>
      <c r="C448" s="14" t="n"/>
      <c r="D448" s="14" t="n"/>
      <c r="E448" s="14" t="n"/>
      <c r="F448" s="14" t="n"/>
      <c r="G448" s="14" t="n"/>
      <c r="H448" s="14" t="n"/>
      <c r="I448" s="14" t="n"/>
      <c r="J448" s="14" t="n"/>
      <c r="K448" s="14" t="n"/>
      <c r="L448" s="15" t="n"/>
      <c r="M448" s="16">
        <f>IF(COUNTA($D448:$F448)=0,"",IF(OR($D448="",$E448="",$F448=""),"",$D448&amp;"|"&amp;$E448&amp;"|"&amp;$F448))</f>
        <v/>
      </c>
      <c r="N448" s="32">
        <f>IF(OR($B448="",$C448=""),"",$B448+$C448/100000)</f>
        <v/>
      </c>
      <c r="O448" s="16">
        <f>IF(COUNTA($A448:$L448)=0,"",IF(OR($A448="",$B448="",$C448="",$D448="",$E448="",$F448="",$G448="",$H448="",$I448=""),"Campos obrigatórios ausentes","OK"))</f>
        <v/>
      </c>
      <c r="P448" s="16">
        <f>IF($A448="","",IF($M448="","Identificação incompleta",IF(COUNTIF('Itens rastreáveis'!$E$2:$E$201,$M448)=0,"Identificador não cadastrado",IF(COUNTIF('Itens rastreáveis'!$E$2:$E$201,$M448)&gt;1,"Identificador duplicado no cadastro","OK"))))</f>
        <v/>
      </c>
      <c r="Q448" s="16">
        <f>IF($A448="","",IF(COUNTIF($A$2:$A$501,$A448)=1,"OK","ID do evento duplicado"))</f>
        <v/>
      </c>
      <c r="R448" s="16">
        <f>IF($A448="","",IF(OR($M448="",$N448=""),"Não verificável",IF($G448="RECEBIMENTO",IF(COUNTIFS($M$2:$M$501,$M448,$G$2:$G$501,"RECEBIMENTO")&gt;1,"Recebimento duplicado",IF($K448="","OK","Recebimento com evento anterior")),IF(COUNTIFS($M$2:$M$501,$M448,$G$2:$G$501,"RECEBIMENTO",$N$2:$N$501,"&lt;"&amp;$N448)&gt;0,"OK","Entrada anterior não localizada"))))</f>
        <v/>
      </c>
      <c r="S448" s="16">
        <f>IF($A448="","",IF(IFERROR(VLOOKUP($G448,Listas!$A$2:$C$9,2,FALSE),"Sim")="Sim",IF($J448="","Pedido obrigatório","OK"),"OK"))</f>
        <v/>
      </c>
      <c r="T448" s="16">
        <f>IF($A448="","",IF($G448="RECEBIMENTO",IF($K448="","OK","Revisar evento anterior"),IF($K448="","Evento anterior ausente",IF(COUNTIF($A$2:$A$501,$K448)=0,"Evento anterior inexistente",IF(COUNTIF($A$2:$A$501,$K448)&gt;1,"Evento anterior ambíguo",IF($K448=$A448,"Autorreferência",IF(COUNTIFS($A$2:$A$501,$K448,$M$2:$M$501,$M448)=0,"Anterior de outro identificador",IF(INDEX($N$2:$N$501,MATCH($K448,$A$2:$A$501,0))&gt;=$N448,"Ordem cronológica inválida",IF(INDEX($A$2:$A$501,MATCH($K448,$A$2:$A$501,0))=LOOKUP(2,1/(($M$2:$M$501=$M448)*($N$2:$N$501&lt;$N448)),$A$2:$A$501),"OK","Salto na cadeia")))))))))</f>
        <v/>
      </c>
      <c r="U448" s="16">
        <f>IF($A448="","",IF(OR($M448="",$N448=""),"Não",IF(COUNTIFS($M$2:$M$501,$M448,$N$2:$N$501,"&gt;"&amp;$N448)=0,IF(COUNTIFS($M$2:$M$501,$M448,$N$2:$N$501,$N448)=1,"Sim","Conflito"),"Não")))</f>
        <v/>
      </c>
      <c r="V448" s="16">
        <f>IF($A448="","",IF(OR($M448="",$N448=""),"",IF(COUNTIFS($M$2:$M$501,$M448,$G$2:$G$501,"RETORNO RECEBIDO",$N$2:$N$501,"&lt;="&amp;$N448)&gt;0,"Retorno","Fluxo normal")))</f>
        <v/>
      </c>
      <c r="W448" s="16">
        <f>IF($A448="","",IF($O448&lt;&gt;"OK",$O448,IF($Q448&lt;&gt;"OK",$Q448,IF($P448&lt;&gt;"OK",$P448,IF($R448&lt;&gt;"OK",$R448,IF($S448&lt;&gt;"OK",$S448,IF($T448&lt;&gt;"OK",$T448,IF($U448="Conflito","Conflito de ordem","OK"))))))))</f>
        <v/>
      </c>
      <c r="X448" s="16">
        <f>IF($A448="","",IF($W448="OK","OK","Pendente"))</f>
        <v/>
      </c>
    </row>
    <row r="449">
      <c r="A449" s="14" t="n"/>
      <c r="B449" s="31" t="n"/>
      <c r="C449" s="14" t="n"/>
      <c r="D449" s="14" t="n"/>
      <c r="E449" s="14" t="n"/>
      <c r="F449" s="14" t="n"/>
      <c r="G449" s="14" t="n"/>
      <c r="H449" s="14" t="n"/>
      <c r="I449" s="14" t="n"/>
      <c r="J449" s="14" t="n"/>
      <c r="K449" s="14" t="n"/>
      <c r="L449" s="15" t="n"/>
      <c r="M449" s="16">
        <f>IF(COUNTA($D449:$F449)=0,"",IF(OR($D449="",$E449="",$F449=""),"",$D449&amp;"|"&amp;$E449&amp;"|"&amp;$F449))</f>
        <v/>
      </c>
      <c r="N449" s="32">
        <f>IF(OR($B449="",$C449=""),"",$B449+$C449/100000)</f>
        <v/>
      </c>
      <c r="O449" s="16">
        <f>IF(COUNTA($A449:$L449)=0,"",IF(OR($A449="",$B449="",$C449="",$D449="",$E449="",$F449="",$G449="",$H449="",$I449=""),"Campos obrigatórios ausentes","OK"))</f>
        <v/>
      </c>
      <c r="P449" s="16">
        <f>IF($A449="","",IF($M449="","Identificação incompleta",IF(COUNTIF('Itens rastreáveis'!$E$2:$E$201,$M449)=0,"Identificador não cadastrado",IF(COUNTIF('Itens rastreáveis'!$E$2:$E$201,$M449)&gt;1,"Identificador duplicado no cadastro","OK"))))</f>
        <v/>
      </c>
      <c r="Q449" s="16">
        <f>IF($A449="","",IF(COUNTIF($A$2:$A$501,$A449)=1,"OK","ID do evento duplicado"))</f>
        <v/>
      </c>
      <c r="R449" s="16">
        <f>IF($A449="","",IF(OR($M449="",$N449=""),"Não verificável",IF($G449="RECEBIMENTO",IF(COUNTIFS($M$2:$M$501,$M449,$G$2:$G$501,"RECEBIMENTO")&gt;1,"Recebimento duplicado",IF($K449="","OK","Recebimento com evento anterior")),IF(COUNTIFS($M$2:$M$501,$M449,$G$2:$G$501,"RECEBIMENTO",$N$2:$N$501,"&lt;"&amp;$N449)&gt;0,"OK","Entrada anterior não localizada"))))</f>
        <v/>
      </c>
      <c r="S449" s="16">
        <f>IF($A449="","",IF(IFERROR(VLOOKUP($G449,Listas!$A$2:$C$9,2,FALSE),"Sim")="Sim",IF($J449="","Pedido obrigatório","OK"),"OK"))</f>
        <v/>
      </c>
      <c r="T449" s="16">
        <f>IF($A449="","",IF($G449="RECEBIMENTO",IF($K449="","OK","Revisar evento anterior"),IF($K449="","Evento anterior ausente",IF(COUNTIF($A$2:$A$501,$K449)=0,"Evento anterior inexistente",IF(COUNTIF($A$2:$A$501,$K449)&gt;1,"Evento anterior ambíguo",IF($K449=$A449,"Autorreferência",IF(COUNTIFS($A$2:$A$501,$K449,$M$2:$M$501,$M449)=0,"Anterior de outro identificador",IF(INDEX($N$2:$N$501,MATCH($K449,$A$2:$A$501,0))&gt;=$N449,"Ordem cronológica inválida",IF(INDEX($A$2:$A$501,MATCH($K449,$A$2:$A$501,0))=LOOKUP(2,1/(($M$2:$M$501=$M449)*($N$2:$N$501&lt;$N449)),$A$2:$A$501),"OK","Salto na cadeia")))))))))</f>
        <v/>
      </c>
      <c r="U449" s="16">
        <f>IF($A449="","",IF(OR($M449="",$N449=""),"Não",IF(COUNTIFS($M$2:$M$501,$M449,$N$2:$N$501,"&gt;"&amp;$N449)=0,IF(COUNTIFS($M$2:$M$501,$M449,$N$2:$N$501,$N449)=1,"Sim","Conflito"),"Não")))</f>
        <v/>
      </c>
      <c r="V449" s="16">
        <f>IF($A449="","",IF(OR($M449="",$N449=""),"",IF(COUNTIFS($M$2:$M$501,$M449,$G$2:$G$501,"RETORNO RECEBIDO",$N$2:$N$501,"&lt;="&amp;$N449)&gt;0,"Retorno","Fluxo normal")))</f>
        <v/>
      </c>
      <c r="W449" s="16">
        <f>IF($A449="","",IF($O449&lt;&gt;"OK",$O449,IF($Q449&lt;&gt;"OK",$Q449,IF($P449&lt;&gt;"OK",$P449,IF($R449&lt;&gt;"OK",$R449,IF($S449&lt;&gt;"OK",$S449,IF($T449&lt;&gt;"OK",$T449,IF($U449="Conflito","Conflito de ordem","OK"))))))))</f>
        <v/>
      </c>
      <c r="X449" s="16">
        <f>IF($A449="","",IF($W449="OK","OK","Pendente"))</f>
        <v/>
      </c>
    </row>
    <row r="450">
      <c r="A450" s="14" t="n"/>
      <c r="B450" s="31" t="n"/>
      <c r="C450" s="14" t="n"/>
      <c r="D450" s="14" t="n"/>
      <c r="E450" s="14" t="n"/>
      <c r="F450" s="14" t="n"/>
      <c r="G450" s="14" t="n"/>
      <c r="H450" s="14" t="n"/>
      <c r="I450" s="14" t="n"/>
      <c r="J450" s="14" t="n"/>
      <c r="K450" s="14" t="n"/>
      <c r="L450" s="15" t="n"/>
      <c r="M450" s="16">
        <f>IF(COUNTA($D450:$F450)=0,"",IF(OR($D450="",$E450="",$F450=""),"",$D450&amp;"|"&amp;$E450&amp;"|"&amp;$F450))</f>
        <v/>
      </c>
      <c r="N450" s="32">
        <f>IF(OR($B450="",$C450=""),"",$B450+$C450/100000)</f>
        <v/>
      </c>
      <c r="O450" s="16">
        <f>IF(COUNTA($A450:$L450)=0,"",IF(OR($A450="",$B450="",$C450="",$D450="",$E450="",$F450="",$G450="",$H450="",$I450=""),"Campos obrigatórios ausentes","OK"))</f>
        <v/>
      </c>
      <c r="P450" s="16">
        <f>IF($A450="","",IF($M450="","Identificação incompleta",IF(COUNTIF('Itens rastreáveis'!$E$2:$E$201,$M450)=0,"Identificador não cadastrado",IF(COUNTIF('Itens rastreáveis'!$E$2:$E$201,$M450)&gt;1,"Identificador duplicado no cadastro","OK"))))</f>
        <v/>
      </c>
      <c r="Q450" s="16">
        <f>IF($A450="","",IF(COUNTIF($A$2:$A$501,$A450)=1,"OK","ID do evento duplicado"))</f>
        <v/>
      </c>
      <c r="R450" s="16">
        <f>IF($A450="","",IF(OR($M450="",$N450=""),"Não verificável",IF($G450="RECEBIMENTO",IF(COUNTIFS($M$2:$M$501,$M450,$G$2:$G$501,"RECEBIMENTO")&gt;1,"Recebimento duplicado",IF($K450="","OK","Recebimento com evento anterior")),IF(COUNTIFS($M$2:$M$501,$M450,$G$2:$G$501,"RECEBIMENTO",$N$2:$N$501,"&lt;"&amp;$N450)&gt;0,"OK","Entrada anterior não localizada"))))</f>
        <v/>
      </c>
      <c r="S450" s="16">
        <f>IF($A450="","",IF(IFERROR(VLOOKUP($G450,Listas!$A$2:$C$9,2,FALSE),"Sim")="Sim",IF($J450="","Pedido obrigatório","OK"),"OK"))</f>
        <v/>
      </c>
      <c r="T450" s="16">
        <f>IF($A450="","",IF($G450="RECEBIMENTO",IF($K450="","OK","Revisar evento anterior"),IF($K450="","Evento anterior ausente",IF(COUNTIF($A$2:$A$501,$K450)=0,"Evento anterior inexistente",IF(COUNTIF($A$2:$A$501,$K450)&gt;1,"Evento anterior ambíguo",IF($K450=$A450,"Autorreferência",IF(COUNTIFS($A$2:$A$501,$K450,$M$2:$M$501,$M450)=0,"Anterior de outro identificador",IF(INDEX($N$2:$N$501,MATCH($K450,$A$2:$A$501,0))&gt;=$N450,"Ordem cronológica inválida",IF(INDEX($A$2:$A$501,MATCH($K450,$A$2:$A$501,0))=LOOKUP(2,1/(($M$2:$M$501=$M450)*($N$2:$N$501&lt;$N450)),$A$2:$A$501),"OK","Salto na cadeia")))))))))</f>
        <v/>
      </c>
      <c r="U450" s="16">
        <f>IF($A450="","",IF(OR($M450="",$N450=""),"Não",IF(COUNTIFS($M$2:$M$501,$M450,$N$2:$N$501,"&gt;"&amp;$N450)=0,IF(COUNTIFS($M$2:$M$501,$M450,$N$2:$N$501,$N450)=1,"Sim","Conflito"),"Não")))</f>
        <v/>
      </c>
      <c r="V450" s="16">
        <f>IF($A450="","",IF(OR($M450="",$N450=""),"",IF(COUNTIFS($M$2:$M$501,$M450,$G$2:$G$501,"RETORNO RECEBIDO",$N$2:$N$501,"&lt;="&amp;$N450)&gt;0,"Retorno","Fluxo normal")))</f>
        <v/>
      </c>
      <c r="W450" s="16">
        <f>IF($A450="","",IF($O450&lt;&gt;"OK",$O450,IF($Q450&lt;&gt;"OK",$Q450,IF($P450&lt;&gt;"OK",$P450,IF($R450&lt;&gt;"OK",$R450,IF($S450&lt;&gt;"OK",$S450,IF($T450&lt;&gt;"OK",$T450,IF($U450="Conflito","Conflito de ordem","OK"))))))))</f>
        <v/>
      </c>
      <c r="X450" s="16">
        <f>IF($A450="","",IF($W450="OK","OK","Pendente"))</f>
        <v/>
      </c>
    </row>
    <row r="451">
      <c r="A451" s="14" t="n"/>
      <c r="B451" s="31" t="n"/>
      <c r="C451" s="14" t="n"/>
      <c r="D451" s="14" t="n"/>
      <c r="E451" s="14" t="n"/>
      <c r="F451" s="14" t="n"/>
      <c r="G451" s="14" t="n"/>
      <c r="H451" s="14" t="n"/>
      <c r="I451" s="14" t="n"/>
      <c r="J451" s="14" t="n"/>
      <c r="K451" s="14" t="n"/>
      <c r="L451" s="15" t="n"/>
      <c r="M451" s="16">
        <f>IF(COUNTA($D451:$F451)=0,"",IF(OR($D451="",$E451="",$F451=""),"",$D451&amp;"|"&amp;$E451&amp;"|"&amp;$F451))</f>
        <v/>
      </c>
      <c r="N451" s="32">
        <f>IF(OR($B451="",$C451=""),"",$B451+$C451/100000)</f>
        <v/>
      </c>
      <c r="O451" s="16">
        <f>IF(COUNTA($A451:$L451)=0,"",IF(OR($A451="",$B451="",$C451="",$D451="",$E451="",$F451="",$G451="",$H451="",$I451=""),"Campos obrigatórios ausentes","OK"))</f>
        <v/>
      </c>
      <c r="P451" s="16">
        <f>IF($A451="","",IF($M451="","Identificação incompleta",IF(COUNTIF('Itens rastreáveis'!$E$2:$E$201,$M451)=0,"Identificador não cadastrado",IF(COUNTIF('Itens rastreáveis'!$E$2:$E$201,$M451)&gt;1,"Identificador duplicado no cadastro","OK"))))</f>
        <v/>
      </c>
      <c r="Q451" s="16">
        <f>IF($A451="","",IF(COUNTIF($A$2:$A$501,$A451)=1,"OK","ID do evento duplicado"))</f>
        <v/>
      </c>
      <c r="R451" s="16">
        <f>IF($A451="","",IF(OR($M451="",$N451=""),"Não verificável",IF($G451="RECEBIMENTO",IF(COUNTIFS($M$2:$M$501,$M451,$G$2:$G$501,"RECEBIMENTO")&gt;1,"Recebimento duplicado",IF($K451="","OK","Recebimento com evento anterior")),IF(COUNTIFS($M$2:$M$501,$M451,$G$2:$G$501,"RECEBIMENTO",$N$2:$N$501,"&lt;"&amp;$N451)&gt;0,"OK","Entrada anterior não localizada"))))</f>
        <v/>
      </c>
      <c r="S451" s="16">
        <f>IF($A451="","",IF(IFERROR(VLOOKUP($G451,Listas!$A$2:$C$9,2,FALSE),"Sim")="Sim",IF($J451="","Pedido obrigatório","OK"),"OK"))</f>
        <v/>
      </c>
      <c r="T451" s="16">
        <f>IF($A451="","",IF($G451="RECEBIMENTO",IF($K451="","OK","Revisar evento anterior"),IF($K451="","Evento anterior ausente",IF(COUNTIF($A$2:$A$501,$K451)=0,"Evento anterior inexistente",IF(COUNTIF($A$2:$A$501,$K451)&gt;1,"Evento anterior ambíguo",IF($K451=$A451,"Autorreferência",IF(COUNTIFS($A$2:$A$501,$K451,$M$2:$M$501,$M451)=0,"Anterior de outro identificador",IF(INDEX($N$2:$N$501,MATCH($K451,$A$2:$A$501,0))&gt;=$N451,"Ordem cronológica inválida",IF(INDEX($A$2:$A$501,MATCH($K451,$A$2:$A$501,0))=LOOKUP(2,1/(($M$2:$M$501=$M451)*($N$2:$N$501&lt;$N451)),$A$2:$A$501),"OK","Salto na cadeia")))))))))</f>
        <v/>
      </c>
      <c r="U451" s="16">
        <f>IF($A451="","",IF(OR($M451="",$N451=""),"Não",IF(COUNTIFS($M$2:$M$501,$M451,$N$2:$N$501,"&gt;"&amp;$N451)=0,IF(COUNTIFS($M$2:$M$501,$M451,$N$2:$N$501,$N451)=1,"Sim","Conflito"),"Não")))</f>
        <v/>
      </c>
      <c r="V451" s="16">
        <f>IF($A451="","",IF(OR($M451="",$N451=""),"",IF(COUNTIFS($M$2:$M$501,$M451,$G$2:$G$501,"RETORNO RECEBIDO",$N$2:$N$501,"&lt;="&amp;$N451)&gt;0,"Retorno","Fluxo normal")))</f>
        <v/>
      </c>
      <c r="W451" s="16">
        <f>IF($A451="","",IF($O451&lt;&gt;"OK",$O451,IF($Q451&lt;&gt;"OK",$Q451,IF($P451&lt;&gt;"OK",$P451,IF($R451&lt;&gt;"OK",$R451,IF($S451&lt;&gt;"OK",$S451,IF($T451&lt;&gt;"OK",$T451,IF($U451="Conflito","Conflito de ordem","OK"))))))))</f>
        <v/>
      </c>
      <c r="X451" s="16">
        <f>IF($A451="","",IF($W451="OK","OK","Pendente"))</f>
        <v/>
      </c>
    </row>
    <row r="452">
      <c r="A452" s="14" t="n"/>
      <c r="B452" s="31" t="n"/>
      <c r="C452" s="14" t="n"/>
      <c r="D452" s="14" t="n"/>
      <c r="E452" s="14" t="n"/>
      <c r="F452" s="14" t="n"/>
      <c r="G452" s="14" t="n"/>
      <c r="H452" s="14" t="n"/>
      <c r="I452" s="14" t="n"/>
      <c r="J452" s="14" t="n"/>
      <c r="K452" s="14" t="n"/>
      <c r="L452" s="15" t="n"/>
      <c r="M452" s="16">
        <f>IF(COUNTA($D452:$F452)=0,"",IF(OR($D452="",$E452="",$F452=""),"",$D452&amp;"|"&amp;$E452&amp;"|"&amp;$F452))</f>
        <v/>
      </c>
      <c r="N452" s="32">
        <f>IF(OR($B452="",$C452=""),"",$B452+$C452/100000)</f>
        <v/>
      </c>
      <c r="O452" s="16">
        <f>IF(COUNTA($A452:$L452)=0,"",IF(OR($A452="",$B452="",$C452="",$D452="",$E452="",$F452="",$G452="",$H452="",$I452=""),"Campos obrigatórios ausentes","OK"))</f>
        <v/>
      </c>
      <c r="P452" s="16">
        <f>IF($A452="","",IF($M452="","Identificação incompleta",IF(COUNTIF('Itens rastreáveis'!$E$2:$E$201,$M452)=0,"Identificador não cadastrado",IF(COUNTIF('Itens rastreáveis'!$E$2:$E$201,$M452)&gt;1,"Identificador duplicado no cadastro","OK"))))</f>
        <v/>
      </c>
      <c r="Q452" s="16">
        <f>IF($A452="","",IF(COUNTIF($A$2:$A$501,$A452)=1,"OK","ID do evento duplicado"))</f>
        <v/>
      </c>
      <c r="R452" s="16">
        <f>IF($A452="","",IF(OR($M452="",$N452=""),"Não verificável",IF($G452="RECEBIMENTO",IF(COUNTIFS($M$2:$M$501,$M452,$G$2:$G$501,"RECEBIMENTO")&gt;1,"Recebimento duplicado",IF($K452="","OK","Recebimento com evento anterior")),IF(COUNTIFS($M$2:$M$501,$M452,$G$2:$G$501,"RECEBIMENTO",$N$2:$N$501,"&lt;"&amp;$N452)&gt;0,"OK","Entrada anterior não localizada"))))</f>
        <v/>
      </c>
      <c r="S452" s="16">
        <f>IF($A452="","",IF(IFERROR(VLOOKUP($G452,Listas!$A$2:$C$9,2,FALSE),"Sim")="Sim",IF($J452="","Pedido obrigatório","OK"),"OK"))</f>
        <v/>
      </c>
      <c r="T452" s="16">
        <f>IF($A452="","",IF($G452="RECEBIMENTO",IF($K452="","OK","Revisar evento anterior"),IF($K452="","Evento anterior ausente",IF(COUNTIF($A$2:$A$501,$K452)=0,"Evento anterior inexistente",IF(COUNTIF($A$2:$A$501,$K452)&gt;1,"Evento anterior ambíguo",IF($K452=$A452,"Autorreferência",IF(COUNTIFS($A$2:$A$501,$K452,$M$2:$M$501,$M452)=0,"Anterior de outro identificador",IF(INDEX($N$2:$N$501,MATCH($K452,$A$2:$A$501,0))&gt;=$N452,"Ordem cronológica inválida",IF(INDEX($A$2:$A$501,MATCH($K452,$A$2:$A$501,0))=LOOKUP(2,1/(($M$2:$M$501=$M452)*($N$2:$N$501&lt;$N452)),$A$2:$A$501),"OK","Salto na cadeia")))))))))</f>
        <v/>
      </c>
      <c r="U452" s="16">
        <f>IF($A452="","",IF(OR($M452="",$N452=""),"Não",IF(COUNTIFS($M$2:$M$501,$M452,$N$2:$N$501,"&gt;"&amp;$N452)=0,IF(COUNTIFS($M$2:$M$501,$M452,$N$2:$N$501,$N452)=1,"Sim","Conflito"),"Não")))</f>
        <v/>
      </c>
      <c r="V452" s="16">
        <f>IF($A452="","",IF(OR($M452="",$N452=""),"",IF(COUNTIFS($M$2:$M$501,$M452,$G$2:$G$501,"RETORNO RECEBIDO",$N$2:$N$501,"&lt;="&amp;$N452)&gt;0,"Retorno","Fluxo normal")))</f>
        <v/>
      </c>
      <c r="W452" s="16">
        <f>IF($A452="","",IF($O452&lt;&gt;"OK",$O452,IF($Q452&lt;&gt;"OK",$Q452,IF($P452&lt;&gt;"OK",$P452,IF($R452&lt;&gt;"OK",$R452,IF($S452&lt;&gt;"OK",$S452,IF($T452&lt;&gt;"OK",$T452,IF($U452="Conflito","Conflito de ordem","OK"))))))))</f>
        <v/>
      </c>
      <c r="X452" s="16">
        <f>IF($A452="","",IF($W452="OK","OK","Pendente"))</f>
        <v/>
      </c>
    </row>
    <row r="453">
      <c r="A453" s="14" t="n"/>
      <c r="B453" s="31" t="n"/>
      <c r="C453" s="14" t="n"/>
      <c r="D453" s="14" t="n"/>
      <c r="E453" s="14" t="n"/>
      <c r="F453" s="14" t="n"/>
      <c r="G453" s="14" t="n"/>
      <c r="H453" s="14" t="n"/>
      <c r="I453" s="14" t="n"/>
      <c r="J453" s="14" t="n"/>
      <c r="K453" s="14" t="n"/>
      <c r="L453" s="15" t="n"/>
      <c r="M453" s="16">
        <f>IF(COUNTA($D453:$F453)=0,"",IF(OR($D453="",$E453="",$F453=""),"",$D453&amp;"|"&amp;$E453&amp;"|"&amp;$F453))</f>
        <v/>
      </c>
      <c r="N453" s="32">
        <f>IF(OR($B453="",$C453=""),"",$B453+$C453/100000)</f>
        <v/>
      </c>
      <c r="O453" s="16">
        <f>IF(COUNTA($A453:$L453)=0,"",IF(OR($A453="",$B453="",$C453="",$D453="",$E453="",$F453="",$G453="",$H453="",$I453=""),"Campos obrigatórios ausentes","OK"))</f>
        <v/>
      </c>
      <c r="P453" s="16">
        <f>IF($A453="","",IF($M453="","Identificação incompleta",IF(COUNTIF('Itens rastreáveis'!$E$2:$E$201,$M453)=0,"Identificador não cadastrado",IF(COUNTIF('Itens rastreáveis'!$E$2:$E$201,$M453)&gt;1,"Identificador duplicado no cadastro","OK"))))</f>
        <v/>
      </c>
      <c r="Q453" s="16">
        <f>IF($A453="","",IF(COUNTIF($A$2:$A$501,$A453)=1,"OK","ID do evento duplicado"))</f>
        <v/>
      </c>
      <c r="R453" s="16">
        <f>IF($A453="","",IF(OR($M453="",$N453=""),"Não verificável",IF($G453="RECEBIMENTO",IF(COUNTIFS($M$2:$M$501,$M453,$G$2:$G$501,"RECEBIMENTO")&gt;1,"Recebimento duplicado",IF($K453="","OK","Recebimento com evento anterior")),IF(COUNTIFS($M$2:$M$501,$M453,$G$2:$G$501,"RECEBIMENTO",$N$2:$N$501,"&lt;"&amp;$N453)&gt;0,"OK","Entrada anterior não localizada"))))</f>
        <v/>
      </c>
      <c r="S453" s="16">
        <f>IF($A453="","",IF(IFERROR(VLOOKUP($G453,Listas!$A$2:$C$9,2,FALSE),"Sim")="Sim",IF($J453="","Pedido obrigatório","OK"),"OK"))</f>
        <v/>
      </c>
      <c r="T453" s="16">
        <f>IF($A453="","",IF($G453="RECEBIMENTO",IF($K453="","OK","Revisar evento anterior"),IF($K453="","Evento anterior ausente",IF(COUNTIF($A$2:$A$501,$K453)=0,"Evento anterior inexistente",IF(COUNTIF($A$2:$A$501,$K453)&gt;1,"Evento anterior ambíguo",IF($K453=$A453,"Autorreferência",IF(COUNTIFS($A$2:$A$501,$K453,$M$2:$M$501,$M453)=0,"Anterior de outro identificador",IF(INDEX($N$2:$N$501,MATCH($K453,$A$2:$A$501,0))&gt;=$N453,"Ordem cronológica inválida",IF(INDEX($A$2:$A$501,MATCH($K453,$A$2:$A$501,0))=LOOKUP(2,1/(($M$2:$M$501=$M453)*($N$2:$N$501&lt;$N453)),$A$2:$A$501),"OK","Salto na cadeia")))))))))</f>
        <v/>
      </c>
      <c r="U453" s="16">
        <f>IF($A453="","",IF(OR($M453="",$N453=""),"Não",IF(COUNTIFS($M$2:$M$501,$M453,$N$2:$N$501,"&gt;"&amp;$N453)=0,IF(COUNTIFS($M$2:$M$501,$M453,$N$2:$N$501,$N453)=1,"Sim","Conflito"),"Não")))</f>
        <v/>
      </c>
      <c r="V453" s="16">
        <f>IF($A453="","",IF(OR($M453="",$N453=""),"",IF(COUNTIFS($M$2:$M$501,$M453,$G$2:$G$501,"RETORNO RECEBIDO",$N$2:$N$501,"&lt;="&amp;$N453)&gt;0,"Retorno","Fluxo normal")))</f>
        <v/>
      </c>
      <c r="W453" s="16">
        <f>IF($A453="","",IF($O453&lt;&gt;"OK",$O453,IF($Q453&lt;&gt;"OK",$Q453,IF($P453&lt;&gt;"OK",$P453,IF($R453&lt;&gt;"OK",$R453,IF($S453&lt;&gt;"OK",$S453,IF($T453&lt;&gt;"OK",$T453,IF($U453="Conflito","Conflito de ordem","OK"))))))))</f>
        <v/>
      </c>
      <c r="X453" s="16">
        <f>IF($A453="","",IF($W453="OK","OK","Pendente"))</f>
        <v/>
      </c>
    </row>
    <row r="454">
      <c r="A454" s="14" t="n"/>
      <c r="B454" s="31" t="n"/>
      <c r="C454" s="14" t="n"/>
      <c r="D454" s="14" t="n"/>
      <c r="E454" s="14" t="n"/>
      <c r="F454" s="14" t="n"/>
      <c r="G454" s="14" t="n"/>
      <c r="H454" s="14" t="n"/>
      <c r="I454" s="14" t="n"/>
      <c r="J454" s="14" t="n"/>
      <c r="K454" s="14" t="n"/>
      <c r="L454" s="15" t="n"/>
      <c r="M454" s="16">
        <f>IF(COUNTA($D454:$F454)=0,"",IF(OR($D454="",$E454="",$F454=""),"",$D454&amp;"|"&amp;$E454&amp;"|"&amp;$F454))</f>
        <v/>
      </c>
      <c r="N454" s="32">
        <f>IF(OR($B454="",$C454=""),"",$B454+$C454/100000)</f>
        <v/>
      </c>
      <c r="O454" s="16">
        <f>IF(COUNTA($A454:$L454)=0,"",IF(OR($A454="",$B454="",$C454="",$D454="",$E454="",$F454="",$G454="",$H454="",$I454=""),"Campos obrigatórios ausentes","OK"))</f>
        <v/>
      </c>
      <c r="P454" s="16">
        <f>IF($A454="","",IF($M454="","Identificação incompleta",IF(COUNTIF('Itens rastreáveis'!$E$2:$E$201,$M454)=0,"Identificador não cadastrado",IF(COUNTIF('Itens rastreáveis'!$E$2:$E$201,$M454)&gt;1,"Identificador duplicado no cadastro","OK"))))</f>
        <v/>
      </c>
      <c r="Q454" s="16">
        <f>IF($A454="","",IF(COUNTIF($A$2:$A$501,$A454)=1,"OK","ID do evento duplicado"))</f>
        <v/>
      </c>
      <c r="R454" s="16">
        <f>IF($A454="","",IF(OR($M454="",$N454=""),"Não verificável",IF($G454="RECEBIMENTO",IF(COUNTIFS($M$2:$M$501,$M454,$G$2:$G$501,"RECEBIMENTO")&gt;1,"Recebimento duplicado",IF($K454="","OK","Recebimento com evento anterior")),IF(COUNTIFS($M$2:$M$501,$M454,$G$2:$G$501,"RECEBIMENTO",$N$2:$N$501,"&lt;"&amp;$N454)&gt;0,"OK","Entrada anterior não localizada"))))</f>
        <v/>
      </c>
      <c r="S454" s="16">
        <f>IF($A454="","",IF(IFERROR(VLOOKUP($G454,Listas!$A$2:$C$9,2,FALSE),"Sim")="Sim",IF($J454="","Pedido obrigatório","OK"),"OK"))</f>
        <v/>
      </c>
      <c r="T454" s="16">
        <f>IF($A454="","",IF($G454="RECEBIMENTO",IF($K454="","OK","Revisar evento anterior"),IF($K454="","Evento anterior ausente",IF(COUNTIF($A$2:$A$501,$K454)=0,"Evento anterior inexistente",IF(COUNTIF($A$2:$A$501,$K454)&gt;1,"Evento anterior ambíguo",IF($K454=$A454,"Autorreferência",IF(COUNTIFS($A$2:$A$501,$K454,$M$2:$M$501,$M454)=0,"Anterior de outro identificador",IF(INDEX($N$2:$N$501,MATCH($K454,$A$2:$A$501,0))&gt;=$N454,"Ordem cronológica inválida",IF(INDEX($A$2:$A$501,MATCH($K454,$A$2:$A$501,0))=LOOKUP(2,1/(($M$2:$M$501=$M454)*($N$2:$N$501&lt;$N454)),$A$2:$A$501),"OK","Salto na cadeia")))))))))</f>
        <v/>
      </c>
      <c r="U454" s="16">
        <f>IF($A454="","",IF(OR($M454="",$N454=""),"Não",IF(COUNTIFS($M$2:$M$501,$M454,$N$2:$N$501,"&gt;"&amp;$N454)=0,IF(COUNTIFS($M$2:$M$501,$M454,$N$2:$N$501,$N454)=1,"Sim","Conflito"),"Não")))</f>
        <v/>
      </c>
      <c r="V454" s="16">
        <f>IF($A454="","",IF(OR($M454="",$N454=""),"",IF(COUNTIFS($M$2:$M$501,$M454,$G$2:$G$501,"RETORNO RECEBIDO",$N$2:$N$501,"&lt;="&amp;$N454)&gt;0,"Retorno","Fluxo normal")))</f>
        <v/>
      </c>
      <c r="W454" s="16">
        <f>IF($A454="","",IF($O454&lt;&gt;"OK",$O454,IF($Q454&lt;&gt;"OK",$Q454,IF($P454&lt;&gt;"OK",$P454,IF($R454&lt;&gt;"OK",$R454,IF($S454&lt;&gt;"OK",$S454,IF($T454&lt;&gt;"OK",$T454,IF($U454="Conflito","Conflito de ordem","OK"))))))))</f>
        <v/>
      </c>
      <c r="X454" s="16">
        <f>IF($A454="","",IF($W454="OK","OK","Pendente"))</f>
        <v/>
      </c>
    </row>
    <row r="455">
      <c r="A455" s="14" t="n"/>
      <c r="B455" s="31" t="n"/>
      <c r="C455" s="14" t="n"/>
      <c r="D455" s="14" t="n"/>
      <c r="E455" s="14" t="n"/>
      <c r="F455" s="14" t="n"/>
      <c r="G455" s="14" t="n"/>
      <c r="H455" s="14" t="n"/>
      <c r="I455" s="14" t="n"/>
      <c r="J455" s="14" t="n"/>
      <c r="K455" s="14" t="n"/>
      <c r="L455" s="15" t="n"/>
      <c r="M455" s="16">
        <f>IF(COUNTA($D455:$F455)=0,"",IF(OR($D455="",$E455="",$F455=""),"",$D455&amp;"|"&amp;$E455&amp;"|"&amp;$F455))</f>
        <v/>
      </c>
      <c r="N455" s="32">
        <f>IF(OR($B455="",$C455=""),"",$B455+$C455/100000)</f>
        <v/>
      </c>
      <c r="O455" s="16">
        <f>IF(COUNTA($A455:$L455)=0,"",IF(OR($A455="",$B455="",$C455="",$D455="",$E455="",$F455="",$G455="",$H455="",$I455=""),"Campos obrigatórios ausentes","OK"))</f>
        <v/>
      </c>
      <c r="P455" s="16">
        <f>IF($A455="","",IF($M455="","Identificação incompleta",IF(COUNTIF('Itens rastreáveis'!$E$2:$E$201,$M455)=0,"Identificador não cadastrado",IF(COUNTIF('Itens rastreáveis'!$E$2:$E$201,$M455)&gt;1,"Identificador duplicado no cadastro","OK"))))</f>
        <v/>
      </c>
      <c r="Q455" s="16">
        <f>IF($A455="","",IF(COUNTIF($A$2:$A$501,$A455)=1,"OK","ID do evento duplicado"))</f>
        <v/>
      </c>
      <c r="R455" s="16">
        <f>IF($A455="","",IF(OR($M455="",$N455=""),"Não verificável",IF($G455="RECEBIMENTO",IF(COUNTIFS($M$2:$M$501,$M455,$G$2:$G$501,"RECEBIMENTO")&gt;1,"Recebimento duplicado",IF($K455="","OK","Recebimento com evento anterior")),IF(COUNTIFS($M$2:$M$501,$M455,$G$2:$G$501,"RECEBIMENTO",$N$2:$N$501,"&lt;"&amp;$N455)&gt;0,"OK","Entrada anterior não localizada"))))</f>
        <v/>
      </c>
      <c r="S455" s="16">
        <f>IF($A455="","",IF(IFERROR(VLOOKUP($G455,Listas!$A$2:$C$9,2,FALSE),"Sim")="Sim",IF($J455="","Pedido obrigatório","OK"),"OK"))</f>
        <v/>
      </c>
      <c r="T455" s="16">
        <f>IF($A455="","",IF($G455="RECEBIMENTO",IF($K455="","OK","Revisar evento anterior"),IF($K455="","Evento anterior ausente",IF(COUNTIF($A$2:$A$501,$K455)=0,"Evento anterior inexistente",IF(COUNTIF($A$2:$A$501,$K455)&gt;1,"Evento anterior ambíguo",IF($K455=$A455,"Autorreferência",IF(COUNTIFS($A$2:$A$501,$K455,$M$2:$M$501,$M455)=0,"Anterior de outro identificador",IF(INDEX($N$2:$N$501,MATCH($K455,$A$2:$A$501,0))&gt;=$N455,"Ordem cronológica inválida",IF(INDEX($A$2:$A$501,MATCH($K455,$A$2:$A$501,0))=LOOKUP(2,1/(($M$2:$M$501=$M455)*($N$2:$N$501&lt;$N455)),$A$2:$A$501),"OK","Salto na cadeia")))))))))</f>
        <v/>
      </c>
      <c r="U455" s="16">
        <f>IF($A455="","",IF(OR($M455="",$N455=""),"Não",IF(COUNTIFS($M$2:$M$501,$M455,$N$2:$N$501,"&gt;"&amp;$N455)=0,IF(COUNTIFS($M$2:$M$501,$M455,$N$2:$N$501,$N455)=1,"Sim","Conflito"),"Não")))</f>
        <v/>
      </c>
      <c r="V455" s="16">
        <f>IF($A455="","",IF(OR($M455="",$N455=""),"",IF(COUNTIFS($M$2:$M$501,$M455,$G$2:$G$501,"RETORNO RECEBIDO",$N$2:$N$501,"&lt;="&amp;$N455)&gt;0,"Retorno","Fluxo normal")))</f>
        <v/>
      </c>
      <c r="W455" s="16">
        <f>IF($A455="","",IF($O455&lt;&gt;"OK",$O455,IF($Q455&lt;&gt;"OK",$Q455,IF($P455&lt;&gt;"OK",$P455,IF($R455&lt;&gt;"OK",$R455,IF($S455&lt;&gt;"OK",$S455,IF($T455&lt;&gt;"OK",$T455,IF($U455="Conflito","Conflito de ordem","OK"))))))))</f>
        <v/>
      </c>
      <c r="X455" s="16">
        <f>IF($A455="","",IF($W455="OK","OK","Pendente"))</f>
        <v/>
      </c>
    </row>
    <row r="456">
      <c r="A456" s="14" t="n"/>
      <c r="B456" s="31" t="n"/>
      <c r="C456" s="14" t="n"/>
      <c r="D456" s="14" t="n"/>
      <c r="E456" s="14" t="n"/>
      <c r="F456" s="14" t="n"/>
      <c r="G456" s="14" t="n"/>
      <c r="H456" s="14" t="n"/>
      <c r="I456" s="14" t="n"/>
      <c r="J456" s="14" t="n"/>
      <c r="K456" s="14" t="n"/>
      <c r="L456" s="15" t="n"/>
      <c r="M456" s="16">
        <f>IF(COUNTA($D456:$F456)=0,"",IF(OR($D456="",$E456="",$F456=""),"",$D456&amp;"|"&amp;$E456&amp;"|"&amp;$F456))</f>
        <v/>
      </c>
      <c r="N456" s="32">
        <f>IF(OR($B456="",$C456=""),"",$B456+$C456/100000)</f>
        <v/>
      </c>
      <c r="O456" s="16">
        <f>IF(COUNTA($A456:$L456)=0,"",IF(OR($A456="",$B456="",$C456="",$D456="",$E456="",$F456="",$G456="",$H456="",$I456=""),"Campos obrigatórios ausentes","OK"))</f>
        <v/>
      </c>
      <c r="P456" s="16">
        <f>IF($A456="","",IF($M456="","Identificação incompleta",IF(COUNTIF('Itens rastreáveis'!$E$2:$E$201,$M456)=0,"Identificador não cadastrado",IF(COUNTIF('Itens rastreáveis'!$E$2:$E$201,$M456)&gt;1,"Identificador duplicado no cadastro","OK"))))</f>
        <v/>
      </c>
      <c r="Q456" s="16">
        <f>IF($A456="","",IF(COUNTIF($A$2:$A$501,$A456)=1,"OK","ID do evento duplicado"))</f>
        <v/>
      </c>
      <c r="R456" s="16">
        <f>IF($A456="","",IF(OR($M456="",$N456=""),"Não verificável",IF($G456="RECEBIMENTO",IF(COUNTIFS($M$2:$M$501,$M456,$G$2:$G$501,"RECEBIMENTO")&gt;1,"Recebimento duplicado",IF($K456="","OK","Recebimento com evento anterior")),IF(COUNTIFS($M$2:$M$501,$M456,$G$2:$G$501,"RECEBIMENTO",$N$2:$N$501,"&lt;"&amp;$N456)&gt;0,"OK","Entrada anterior não localizada"))))</f>
        <v/>
      </c>
      <c r="S456" s="16">
        <f>IF($A456="","",IF(IFERROR(VLOOKUP($G456,Listas!$A$2:$C$9,2,FALSE),"Sim")="Sim",IF($J456="","Pedido obrigatório","OK"),"OK"))</f>
        <v/>
      </c>
      <c r="T456" s="16">
        <f>IF($A456="","",IF($G456="RECEBIMENTO",IF($K456="","OK","Revisar evento anterior"),IF($K456="","Evento anterior ausente",IF(COUNTIF($A$2:$A$501,$K456)=0,"Evento anterior inexistente",IF(COUNTIF($A$2:$A$501,$K456)&gt;1,"Evento anterior ambíguo",IF($K456=$A456,"Autorreferência",IF(COUNTIFS($A$2:$A$501,$K456,$M$2:$M$501,$M456)=0,"Anterior de outro identificador",IF(INDEX($N$2:$N$501,MATCH($K456,$A$2:$A$501,0))&gt;=$N456,"Ordem cronológica inválida",IF(INDEX($A$2:$A$501,MATCH($K456,$A$2:$A$501,0))=LOOKUP(2,1/(($M$2:$M$501=$M456)*($N$2:$N$501&lt;$N456)),$A$2:$A$501),"OK","Salto na cadeia")))))))))</f>
        <v/>
      </c>
      <c r="U456" s="16">
        <f>IF($A456="","",IF(OR($M456="",$N456=""),"Não",IF(COUNTIFS($M$2:$M$501,$M456,$N$2:$N$501,"&gt;"&amp;$N456)=0,IF(COUNTIFS($M$2:$M$501,$M456,$N$2:$N$501,$N456)=1,"Sim","Conflito"),"Não")))</f>
        <v/>
      </c>
      <c r="V456" s="16">
        <f>IF($A456="","",IF(OR($M456="",$N456=""),"",IF(COUNTIFS($M$2:$M$501,$M456,$G$2:$G$501,"RETORNO RECEBIDO",$N$2:$N$501,"&lt;="&amp;$N456)&gt;0,"Retorno","Fluxo normal")))</f>
        <v/>
      </c>
      <c r="W456" s="16">
        <f>IF($A456="","",IF($O456&lt;&gt;"OK",$O456,IF($Q456&lt;&gt;"OK",$Q456,IF($P456&lt;&gt;"OK",$P456,IF($R456&lt;&gt;"OK",$R456,IF($S456&lt;&gt;"OK",$S456,IF($T456&lt;&gt;"OK",$T456,IF($U456="Conflito","Conflito de ordem","OK"))))))))</f>
        <v/>
      </c>
      <c r="X456" s="16">
        <f>IF($A456="","",IF($W456="OK","OK","Pendente"))</f>
        <v/>
      </c>
    </row>
    <row r="457">
      <c r="A457" s="14" t="n"/>
      <c r="B457" s="31" t="n"/>
      <c r="C457" s="14" t="n"/>
      <c r="D457" s="14" t="n"/>
      <c r="E457" s="14" t="n"/>
      <c r="F457" s="14" t="n"/>
      <c r="G457" s="14" t="n"/>
      <c r="H457" s="14" t="n"/>
      <c r="I457" s="14" t="n"/>
      <c r="J457" s="14" t="n"/>
      <c r="K457" s="14" t="n"/>
      <c r="L457" s="15" t="n"/>
      <c r="M457" s="16">
        <f>IF(COUNTA($D457:$F457)=0,"",IF(OR($D457="",$E457="",$F457=""),"",$D457&amp;"|"&amp;$E457&amp;"|"&amp;$F457))</f>
        <v/>
      </c>
      <c r="N457" s="32">
        <f>IF(OR($B457="",$C457=""),"",$B457+$C457/100000)</f>
        <v/>
      </c>
      <c r="O457" s="16">
        <f>IF(COUNTA($A457:$L457)=0,"",IF(OR($A457="",$B457="",$C457="",$D457="",$E457="",$F457="",$G457="",$H457="",$I457=""),"Campos obrigatórios ausentes","OK"))</f>
        <v/>
      </c>
      <c r="P457" s="16">
        <f>IF($A457="","",IF($M457="","Identificação incompleta",IF(COUNTIF('Itens rastreáveis'!$E$2:$E$201,$M457)=0,"Identificador não cadastrado",IF(COUNTIF('Itens rastreáveis'!$E$2:$E$201,$M457)&gt;1,"Identificador duplicado no cadastro","OK"))))</f>
        <v/>
      </c>
      <c r="Q457" s="16">
        <f>IF($A457="","",IF(COUNTIF($A$2:$A$501,$A457)=1,"OK","ID do evento duplicado"))</f>
        <v/>
      </c>
      <c r="R457" s="16">
        <f>IF($A457="","",IF(OR($M457="",$N457=""),"Não verificável",IF($G457="RECEBIMENTO",IF(COUNTIFS($M$2:$M$501,$M457,$G$2:$G$501,"RECEBIMENTO")&gt;1,"Recebimento duplicado",IF($K457="","OK","Recebimento com evento anterior")),IF(COUNTIFS($M$2:$M$501,$M457,$G$2:$G$501,"RECEBIMENTO",$N$2:$N$501,"&lt;"&amp;$N457)&gt;0,"OK","Entrada anterior não localizada"))))</f>
        <v/>
      </c>
      <c r="S457" s="16">
        <f>IF($A457="","",IF(IFERROR(VLOOKUP($G457,Listas!$A$2:$C$9,2,FALSE),"Sim")="Sim",IF($J457="","Pedido obrigatório","OK"),"OK"))</f>
        <v/>
      </c>
      <c r="T457" s="16">
        <f>IF($A457="","",IF($G457="RECEBIMENTO",IF($K457="","OK","Revisar evento anterior"),IF($K457="","Evento anterior ausente",IF(COUNTIF($A$2:$A$501,$K457)=0,"Evento anterior inexistente",IF(COUNTIF($A$2:$A$501,$K457)&gt;1,"Evento anterior ambíguo",IF($K457=$A457,"Autorreferência",IF(COUNTIFS($A$2:$A$501,$K457,$M$2:$M$501,$M457)=0,"Anterior de outro identificador",IF(INDEX($N$2:$N$501,MATCH($K457,$A$2:$A$501,0))&gt;=$N457,"Ordem cronológica inválida",IF(INDEX($A$2:$A$501,MATCH($K457,$A$2:$A$501,0))=LOOKUP(2,1/(($M$2:$M$501=$M457)*($N$2:$N$501&lt;$N457)),$A$2:$A$501),"OK","Salto na cadeia")))))))))</f>
        <v/>
      </c>
      <c r="U457" s="16">
        <f>IF($A457="","",IF(OR($M457="",$N457=""),"Não",IF(COUNTIFS($M$2:$M$501,$M457,$N$2:$N$501,"&gt;"&amp;$N457)=0,IF(COUNTIFS($M$2:$M$501,$M457,$N$2:$N$501,$N457)=1,"Sim","Conflito"),"Não")))</f>
        <v/>
      </c>
      <c r="V457" s="16">
        <f>IF($A457="","",IF(OR($M457="",$N457=""),"",IF(COUNTIFS($M$2:$M$501,$M457,$G$2:$G$501,"RETORNO RECEBIDO",$N$2:$N$501,"&lt;="&amp;$N457)&gt;0,"Retorno","Fluxo normal")))</f>
        <v/>
      </c>
      <c r="W457" s="16">
        <f>IF($A457="","",IF($O457&lt;&gt;"OK",$O457,IF($Q457&lt;&gt;"OK",$Q457,IF($P457&lt;&gt;"OK",$P457,IF($R457&lt;&gt;"OK",$R457,IF($S457&lt;&gt;"OK",$S457,IF($T457&lt;&gt;"OK",$T457,IF($U457="Conflito","Conflito de ordem","OK"))))))))</f>
        <v/>
      </c>
      <c r="X457" s="16">
        <f>IF($A457="","",IF($W457="OK","OK","Pendente"))</f>
        <v/>
      </c>
    </row>
    <row r="458">
      <c r="A458" s="14" t="n"/>
      <c r="B458" s="31" t="n"/>
      <c r="C458" s="14" t="n"/>
      <c r="D458" s="14" t="n"/>
      <c r="E458" s="14" t="n"/>
      <c r="F458" s="14" t="n"/>
      <c r="G458" s="14" t="n"/>
      <c r="H458" s="14" t="n"/>
      <c r="I458" s="14" t="n"/>
      <c r="J458" s="14" t="n"/>
      <c r="K458" s="14" t="n"/>
      <c r="L458" s="15" t="n"/>
      <c r="M458" s="16">
        <f>IF(COUNTA($D458:$F458)=0,"",IF(OR($D458="",$E458="",$F458=""),"",$D458&amp;"|"&amp;$E458&amp;"|"&amp;$F458))</f>
        <v/>
      </c>
      <c r="N458" s="32">
        <f>IF(OR($B458="",$C458=""),"",$B458+$C458/100000)</f>
        <v/>
      </c>
      <c r="O458" s="16">
        <f>IF(COUNTA($A458:$L458)=0,"",IF(OR($A458="",$B458="",$C458="",$D458="",$E458="",$F458="",$G458="",$H458="",$I458=""),"Campos obrigatórios ausentes","OK"))</f>
        <v/>
      </c>
      <c r="P458" s="16">
        <f>IF($A458="","",IF($M458="","Identificação incompleta",IF(COUNTIF('Itens rastreáveis'!$E$2:$E$201,$M458)=0,"Identificador não cadastrado",IF(COUNTIF('Itens rastreáveis'!$E$2:$E$201,$M458)&gt;1,"Identificador duplicado no cadastro","OK"))))</f>
        <v/>
      </c>
      <c r="Q458" s="16">
        <f>IF($A458="","",IF(COUNTIF($A$2:$A$501,$A458)=1,"OK","ID do evento duplicado"))</f>
        <v/>
      </c>
      <c r="R458" s="16">
        <f>IF($A458="","",IF(OR($M458="",$N458=""),"Não verificável",IF($G458="RECEBIMENTO",IF(COUNTIFS($M$2:$M$501,$M458,$G$2:$G$501,"RECEBIMENTO")&gt;1,"Recebimento duplicado",IF($K458="","OK","Recebimento com evento anterior")),IF(COUNTIFS($M$2:$M$501,$M458,$G$2:$G$501,"RECEBIMENTO",$N$2:$N$501,"&lt;"&amp;$N458)&gt;0,"OK","Entrada anterior não localizada"))))</f>
        <v/>
      </c>
      <c r="S458" s="16">
        <f>IF($A458="","",IF(IFERROR(VLOOKUP($G458,Listas!$A$2:$C$9,2,FALSE),"Sim")="Sim",IF($J458="","Pedido obrigatório","OK"),"OK"))</f>
        <v/>
      </c>
      <c r="T458" s="16">
        <f>IF($A458="","",IF($G458="RECEBIMENTO",IF($K458="","OK","Revisar evento anterior"),IF($K458="","Evento anterior ausente",IF(COUNTIF($A$2:$A$501,$K458)=0,"Evento anterior inexistente",IF(COUNTIF($A$2:$A$501,$K458)&gt;1,"Evento anterior ambíguo",IF($K458=$A458,"Autorreferência",IF(COUNTIFS($A$2:$A$501,$K458,$M$2:$M$501,$M458)=0,"Anterior de outro identificador",IF(INDEX($N$2:$N$501,MATCH($K458,$A$2:$A$501,0))&gt;=$N458,"Ordem cronológica inválida",IF(INDEX($A$2:$A$501,MATCH($K458,$A$2:$A$501,0))=LOOKUP(2,1/(($M$2:$M$501=$M458)*($N$2:$N$501&lt;$N458)),$A$2:$A$501),"OK","Salto na cadeia")))))))))</f>
        <v/>
      </c>
      <c r="U458" s="16">
        <f>IF($A458="","",IF(OR($M458="",$N458=""),"Não",IF(COUNTIFS($M$2:$M$501,$M458,$N$2:$N$501,"&gt;"&amp;$N458)=0,IF(COUNTIFS($M$2:$M$501,$M458,$N$2:$N$501,$N458)=1,"Sim","Conflito"),"Não")))</f>
        <v/>
      </c>
      <c r="V458" s="16">
        <f>IF($A458="","",IF(OR($M458="",$N458=""),"",IF(COUNTIFS($M$2:$M$501,$M458,$G$2:$G$501,"RETORNO RECEBIDO",$N$2:$N$501,"&lt;="&amp;$N458)&gt;0,"Retorno","Fluxo normal")))</f>
        <v/>
      </c>
      <c r="W458" s="16">
        <f>IF($A458="","",IF($O458&lt;&gt;"OK",$O458,IF($Q458&lt;&gt;"OK",$Q458,IF($P458&lt;&gt;"OK",$P458,IF($R458&lt;&gt;"OK",$R458,IF($S458&lt;&gt;"OK",$S458,IF($T458&lt;&gt;"OK",$T458,IF($U458="Conflito","Conflito de ordem","OK"))))))))</f>
        <v/>
      </c>
      <c r="X458" s="16">
        <f>IF($A458="","",IF($W458="OK","OK","Pendente"))</f>
        <v/>
      </c>
    </row>
    <row r="459">
      <c r="A459" s="14" t="n"/>
      <c r="B459" s="31" t="n"/>
      <c r="C459" s="14" t="n"/>
      <c r="D459" s="14" t="n"/>
      <c r="E459" s="14" t="n"/>
      <c r="F459" s="14" t="n"/>
      <c r="G459" s="14" t="n"/>
      <c r="H459" s="14" t="n"/>
      <c r="I459" s="14" t="n"/>
      <c r="J459" s="14" t="n"/>
      <c r="K459" s="14" t="n"/>
      <c r="L459" s="15" t="n"/>
      <c r="M459" s="16">
        <f>IF(COUNTA($D459:$F459)=0,"",IF(OR($D459="",$E459="",$F459=""),"",$D459&amp;"|"&amp;$E459&amp;"|"&amp;$F459))</f>
        <v/>
      </c>
      <c r="N459" s="32">
        <f>IF(OR($B459="",$C459=""),"",$B459+$C459/100000)</f>
        <v/>
      </c>
      <c r="O459" s="16">
        <f>IF(COUNTA($A459:$L459)=0,"",IF(OR($A459="",$B459="",$C459="",$D459="",$E459="",$F459="",$G459="",$H459="",$I459=""),"Campos obrigatórios ausentes","OK"))</f>
        <v/>
      </c>
      <c r="P459" s="16">
        <f>IF($A459="","",IF($M459="","Identificação incompleta",IF(COUNTIF('Itens rastreáveis'!$E$2:$E$201,$M459)=0,"Identificador não cadastrado",IF(COUNTIF('Itens rastreáveis'!$E$2:$E$201,$M459)&gt;1,"Identificador duplicado no cadastro","OK"))))</f>
        <v/>
      </c>
      <c r="Q459" s="16">
        <f>IF($A459="","",IF(COUNTIF($A$2:$A$501,$A459)=1,"OK","ID do evento duplicado"))</f>
        <v/>
      </c>
      <c r="R459" s="16">
        <f>IF($A459="","",IF(OR($M459="",$N459=""),"Não verificável",IF($G459="RECEBIMENTO",IF(COUNTIFS($M$2:$M$501,$M459,$G$2:$G$501,"RECEBIMENTO")&gt;1,"Recebimento duplicado",IF($K459="","OK","Recebimento com evento anterior")),IF(COUNTIFS($M$2:$M$501,$M459,$G$2:$G$501,"RECEBIMENTO",$N$2:$N$501,"&lt;"&amp;$N459)&gt;0,"OK","Entrada anterior não localizada"))))</f>
        <v/>
      </c>
      <c r="S459" s="16">
        <f>IF($A459="","",IF(IFERROR(VLOOKUP($G459,Listas!$A$2:$C$9,2,FALSE),"Sim")="Sim",IF($J459="","Pedido obrigatório","OK"),"OK"))</f>
        <v/>
      </c>
      <c r="T459" s="16">
        <f>IF($A459="","",IF($G459="RECEBIMENTO",IF($K459="","OK","Revisar evento anterior"),IF($K459="","Evento anterior ausente",IF(COUNTIF($A$2:$A$501,$K459)=0,"Evento anterior inexistente",IF(COUNTIF($A$2:$A$501,$K459)&gt;1,"Evento anterior ambíguo",IF($K459=$A459,"Autorreferência",IF(COUNTIFS($A$2:$A$501,$K459,$M$2:$M$501,$M459)=0,"Anterior de outro identificador",IF(INDEX($N$2:$N$501,MATCH($K459,$A$2:$A$501,0))&gt;=$N459,"Ordem cronológica inválida",IF(INDEX($A$2:$A$501,MATCH($K459,$A$2:$A$501,0))=LOOKUP(2,1/(($M$2:$M$501=$M459)*($N$2:$N$501&lt;$N459)),$A$2:$A$501),"OK","Salto na cadeia")))))))))</f>
        <v/>
      </c>
      <c r="U459" s="16">
        <f>IF($A459="","",IF(OR($M459="",$N459=""),"Não",IF(COUNTIFS($M$2:$M$501,$M459,$N$2:$N$501,"&gt;"&amp;$N459)=0,IF(COUNTIFS($M$2:$M$501,$M459,$N$2:$N$501,$N459)=1,"Sim","Conflito"),"Não")))</f>
        <v/>
      </c>
      <c r="V459" s="16">
        <f>IF($A459="","",IF(OR($M459="",$N459=""),"",IF(COUNTIFS($M$2:$M$501,$M459,$G$2:$G$501,"RETORNO RECEBIDO",$N$2:$N$501,"&lt;="&amp;$N459)&gt;0,"Retorno","Fluxo normal")))</f>
        <v/>
      </c>
      <c r="W459" s="16">
        <f>IF($A459="","",IF($O459&lt;&gt;"OK",$O459,IF($Q459&lt;&gt;"OK",$Q459,IF($P459&lt;&gt;"OK",$P459,IF($R459&lt;&gt;"OK",$R459,IF($S459&lt;&gt;"OK",$S459,IF($T459&lt;&gt;"OK",$T459,IF($U459="Conflito","Conflito de ordem","OK"))))))))</f>
        <v/>
      </c>
      <c r="X459" s="16">
        <f>IF($A459="","",IF($W459="OK","OK","Pendente"))</f>
        <v/>
      </c>
    </row>
    <row r="460">
      <c r="A460" s="14" t="n"/>
      <c r="B460" s="31" t="n"/>
      <c r="C460" s="14" t="n"/>
      <c r="D460" s="14" t="n"/>
      <c r="E460" s="14" t="n"/>
      <c r="F460" s="14" t="n"/>
      <c r="G460" s="14" t="n"/>
      <c r="H460" s="14" t="n"/>
      <c r="I460" s="14" t="n"/>
      <c r="J460" s="14" t="n"/>
      <c r="K460" s="14" t="n"/>
      <c r="L460" s="15" t="n"/>
      <c r="M460" s="16">
        <f>IF(COUNTA($D460:$F460)=0,"",IF(OR($D460="",$E460="",$F460=""),"",$D460&amp;"|"&amp;$E460&amp;"|"&amp;$F460))</f>
        <v/>
      </c>
      <c r="N460" s="32">
        <f>IF(OR($B460="",$C460=""),"",$B460+$C460/100000)</f>
        <v/>
      </c>
      <c r="O460" s="16">
        <f>IF(COUNTA($A460:$L460)=0,"",IF(OR($A460="",$B460="",$C460="",$D460="",$E460="",$F460="",$G460="",$H460="",$I460=""),"Campos obrigatórios ausentes","OK"))</f>
        <v/>
      </c>
      <c r="P460" s="16">
        <f>IF($A460="","",IF($M460="","Identificação incompleta",IF(COUNTIF('Itens rastreáveis'!$E$2:$E$201,$M460)=0,"Identificador não cadastrado",IF(COUNTIF('Itens rastreáveis'!$E$2:$E$201,$M460)&gt;1,"Identificador duplicado no cadastro","OK"))))</f>
        <v/>
      </c>
      <c r="Q460" s="16">
        <f>IF($A460="","",IF(COUNTIF($A$2:$A$501,$A460)=1,"OK","ID do evento duplicado"))</f>
        <v/>
      </c>
      <c r="R460" s="16">
        <f>IF($A460="","",IF(OR($M460="",$N460=""),"Não verificável",IF($G460="RECEBIMENTO",IF(COUNTIFS($M$2:$M$501,$M460,$G$2:$G$501,"RECEBIMENTO")&gt;1,"Recebimento duplicado",IF($K460="","OK","Recebimento com evento anterior")),IF(COUNTIFS($M$2:$M$501,$M460,$G$2:$G$501,"RECEBIMENTO",$N$2:$N$501,"&lt;"&amp;$N460)&gt;0,"OK","Entrada anterior não localizada"))))</f>
        <v/>
      </c>
      <c r="S460" s="16">
        <f>IF($A460="","",IF(IFERROR(VLOOKUP($G460,Listas!$A$2:$C$9,2,FALSE),"Sim")="Sim",IF($J460="","Pedido obrigatório","OK"),"OK"))</f>
        <v/>
      </c>
      <c r="T460" s="16">
        <f>IF($A460="","",IF($G460="RECEBIMENTO",IF($K460="","OK","Revisar evento anterior"),IF($K460="","Evento anterior ausente",IF(COUNTIF($A$2:$A$501,$K460)=0,"Evento anterior inexistente",IF(COUNTIF($A$2:$A$501,$K460)&gt;1,"Evento anterior ambíguo",IF($K460=$A460,"Autorreferência",IF(COUNTIFS($A$2:$A$501,$K460,$M$2:$M$501,$M460)=0,"Anterior de outro identificador",IF(INDEX($N$2:$N$501,MATCH($K460,$A$2:$A$501,0))&gt;=$N460,"Ordem cronológica inválida",IF(INDEX($A$2:$A$501,MATCH($K460,$A$2:$A$501,0))=LOOKUP(2,1/(($M$2:$M$501=$M460)*($N$2:$N$501&lt;$N460)),$A$2:$A$501),"OK","Salto na cadeia")))))))))</f>
        <v/>
      </c>
      <c r="U460" s="16">
        <f>IF($A460="","",IF(OR($M460="",$N460=""),"Não",IF(COUNTIFS($M$2:$M$501,$M460,$N$2:$N$501,"&gt;"&amp;$N460)=0,IF(COUNTIFS($M$2:$M$501,$M460,$N$2:$N$501,$N460)=1,"Sim","Conflito"),"Não")))</f>
        <v/>
      </c>
      <c r="V460" s="16">
        <f>IF($A460="","",IF(OR($M460="",$N460=""),"",IF(COUNTIFS($M$2:$M$501,$M460,$G$2:$G$501,"RETORNO RECEBIDO",$N$2:$N$501,"&lt;="&amp;$N460)&gt;0,"Retorno","Fluxo normal")))</f>
        <v/>
      </c>
      <c r="W460" s="16">
        <f>IF($A460="","",IF($O460&lt;&gt;"OK",$O460,IF($Q460&lt;&gt;"OK",$Q460,IF($P460&lt;&gt;"OK",$P460,IF($R460&lt;&gt;"OK",$R460,IF($S460&lt;&gt;"OK",$S460,IF($T460&lt;&gt;"OK",$T460,IF($U460="Conflito","Conflito de ordem","OK"))))))))</f>
        <v/>
      </c>
      <c r="X460" s="16">
        <f>IF($A460="","",IF($W460="OK","OK","Pendente"))</f>
        <v/>
      </c>
    </row>
    <row r="461">
      <c r="A461" s="14" t="n"/>
      <c r="B461" s="31" t="n"/>
      <c r="C461" s="14" t="n"/>
      <c r="D461" s="14" t="n"/>
      <c r="E461" s="14" t="n"/>
      <c r="F461" s="14" t="n"/>
      <c r="G461" s="14" t="n"/>
      <c r="H461" s="14" t="n"/>
      <c r="I461" s="14" t="n"/>
      <c r="J461" s="14" t="n"/>
      <c r="K461" s="14" t="n"/>
      <c r="L461" s="15" t="n"/>
      <c r="M461" s="16">
        <f>IF(COUNTA($D461:$F461)=0,"",IF(OR($D461="",$E461="",$F461=""),"",$D461&amp;"|"&amp;$E461&amp;"|"&amp;$F461))</f>
        <v/>
      </c>
      <c r="N461" s="32">
        <f>IF(OR($B461="",$C461=""),"",$B461+$C461/100000)</f>
        <v/>
      </c>
      <c r="O461" s="16">
        <f>IF(COUNTA($A461:$L461)=0,"",IF(OR($A461="",$B461="",$C461="",$D461="",$E461="",$F461="",$G461="",$H461="",$I461=""),"Campos obrigatórios ausentes","OK"))</f>
        <v/>
      </c>
      <c r="P461" s="16">
        <f>IF($A461="","",IF($M461="","Identificação incompleta",IF(COUNTIF('Itens rastreáveis'!$E$2:$E$201,$M461)=0,"Identificador não cadastrado",IF(COUNTIF('Itens rastreáveis'!$E$2:$E$201,$M461)&gt;1,"Identificador duplicado no cadastro","OK"))))</f>
        <v/>
      </c>
      <c r="Q461" s="16">
        <f>IF($A461="","",IF(COUNTIF($A$2:$A$501,$A461)=1,"OK","ID do evento duplicado"))</f>
        <v/>
      </c>
      <c r="R461" s="16">
        <f>IF($A461="","",IF(OR($M461="",$N461=""),"Não verificável",IF($G461="RECEBIMENTO",IF(COUNTIFS($M$2:$M$501,$M461,$G$2:$G$501,"RECEBIMENTO")&gt;1,"Recebimento duplicado",IF($K461="","OK","Recebimento com evento anterior")),IF(COUNTIFS($M$2:$M$501,$M461,$G$2:$G$501,"RECEBIMENTO",$N$2:$N$501,"&lt;"&amp;$N461)&gt;0,"OK","Entrada anterior não localizada"))))</f>
        <v/>
      </c>
      <c r="S461" s="16">
        <f>IF($A461="","",IF(IFERROR(VLOOKUP($G461,Listas!$A$2:$C$9,2,FALSE),"Sim")="Sim",IF($J461="","Pedido obrigatório","OK"),"OK"))</f>
        <v/>
      </c>
      <c r="T461" s="16">
        <f>IF($A461="","",IF($G461="RECEBIMENTO",IF($K461="","OK","Revisar evento anterior"),IF($K461="","Evento anterior ausente",IF(COUNTIF($A$2:$A$501,$K461)=0,"Evento anterior inexistente",IF(COUNTIF($A$2:$A$501,$K461)&gt;1,"Evento anterior ambíguo",IF($K461=$A461,"Autorreferência",IF(COUNTIFS($A$2:$A$501,$K461,$M$2:$M$501,$M461)=0,"Anterior de outro identificador",IF(INDEX($N$2:$N$501,MATCH($K461,$A$2:$A$501,0))&gt;=$N461,"Ordem cronológica inválida",IF(INDEX($A$2:$A$501,MATCH($K461,$A$2:$A$501,0))=LOOKUP(2,1/(($M$2:$M$501=$M461)*($N$2:$N$501&lt;$N461)),$A$2:$A$501),"OK","Salto na cadeia")))))))))</f>
        <v/>
      </c>
      <c r="U461" s="16">
        <f>IF($A461="","",IF(OR($M461="",$N461=""),"Não",IF(COUNTIFS($M$2:$M$501,$M461,$N$2:$N$501,"&gt;"&amp;$N461)=0,IF(COUNTIFS($M$2:$M$501,$M461,$N$2:$N$501,$N461)=1,"Sim","Conflito"),"Não")))</f>
        <v/>
      </c>
      <c r="V461" s="16">
        <f>IF($A461="","",IF(OR($M461="",$N461=""),"",IF(COUNTIFS($M$2:$M$501,$M461,$G$2:$G$501,"RETORNO RECEBIDO",$N$2:$N$501,"&lt;="&amp;$N461)&gt;0,"Retorno","Fluxo normal")))</f>
        <v/>
      </c>
      <c r="W461" s="16">
        <f>IF($A461="","",IF($O461&lt;&gt;"OK",$O461,IF($Q461&lt;&gt;"OK",$Q461,IF($P461&lt;&gt;"OK",$P461,IF($R461&lt;&gt;"OK",$R461,IF($S461&lt;&gt;"OK",$S461,IF($T461&lt;&gt;"OK",$T461,IF($U461="Conflito","Conflito de ordem","OK"))))))))</f>
        <v/>
      </c>
      <c r="X461" s="16">
        <f>IF($A461="","",IF($W461="OK","OK","Pendente"))</f>
        <v/>
      </c>
    </row>
    <row r="462">
      <c r="A462" s="14" t="n"/>
      <c r="B462" s="31" t="n"/>
      <c r="C462" s="14" t="n"/>
      <c r="D462" s="14" t="n"/>
      <c r="E462" s="14" t="n"/>
      <c r="F462" s="14" t="n"/>
      <c r="G462" s="14" t="n"/>
      <c r="H462" s="14" t="n"/>
      <c r="I462" s="14" t="n"/>
      <c r="J462" s="14" t="n"/>
      <c r="K462" s="14" t="n"/>
      <c r="L462" s="15" t="n"/>
      <c r="M462" s="16">
        <f>IF(COUNTA($D462:$F462)=0,"",IF(OR($D462="",$E462="",$F462=""),"",$D462&amp;"|"&amp;$E462&amp;"|"&amp;$F462))</f>
        <v/>
      </c>
      <c r="N462" s="32">
        <f>IF(OR($B462="",$C462=""),"",$B462+$C462/100000)</f>
        <v/>
      </c>
      <c r="O462" s="16">
        <f>IF(COUNTA($A462:$L462)=0,"",IF(OR($A462="",$B462="",$C462="",$D462="",$E462="",$F462="",$G462="",$H462="",$I462=""),"Campos obrigatórios ausentes","OK"))</f>
        <v/>
      </c>
      <c r="P462" s="16">
        <f>IF($A462="","",IF($M462="","Identificação incompleta",IF(COUNTIF('Itens rastreáveis'!$E$2:$E$201,$M462)=0,"Identificador não cadastrado",IF(COUNTIF('Itens rastreáveis'!$E$2:$E$201,$M462)&gt;1,"Identificador duplicado no cadastro","OK"))))</f>
        <v/>
      </c>
      <c r="Q462" s="16">
        <f>IF($A462="","",IF(COUNTIF($A$2:$A$501,$A462)=1,"OK","ID do evento duplicado"))</f>
        <v/>
      </c>
      <c r="R462" s="16">
        <f>IF($A462="","",IF(OR($M462="",$N462=""),"Não verificável",IF($G462="RECEBIMENTO",IF(COUNTIFS($M$2:$M$501,$M462,$G$2:$G$501,"RECEBIMENTO")&gt;1,"Recebimento duplicado",IF($K462="","OK","Recebimento com evento anterior")),IF(COUNTIFS($M$2:$M$501,$M462,$G$2:$G$501,"RECEBIMENTO",$N$2:$N$501,"&lt;"&amp;$N462)&gt;0,"OK","Entrada anterior não localizada"))))</f>
        <v/>
      </c>
      <c r="S462" s="16">
        <f>IF($A462="","",IF(IFERROR(VLOOKUP($G462,Listas!$A$2:$C$9,2,FALSE),"Sim")="Sim",IF($J462="","Pedido obrigatório","OK"),"OK"))</f>
        <v/>
      </c>
      <c r="T462" s="16">
        <f>IF($A462="","",IF($G462="RECEBIMENTO",IF($K462="","OK","Revisar evento anterior"),IF($K462="","Evento anterior ausente",IF(COUNTIF($A$2:$A$501,$K462)=0,"Evento anterior inexistente",IF(COUNTIF($A$2:$A$501,$K462)&gt;1,"Evento anterior ambíguo",IF($K462=$A462,"Autorreferência",IF(COUNTIFS($A$2:$A$501,$K462,$M$2:$M$501,$M462)=0,"Anterior de outro identificador",IF(INDEX($N$2:$N$501,MATCH($K462,$A$2:$A$501,0))&gt;=$N462,"Ordem cronológica inválida",IF(INDEX($A$2:$A$501,MATCH($K462,$A$2:$A$501,0))=LOOKUP(2,1/(($M$2:$M$501=$M462)*($N$2:$N$501&lt;$N462)),$A$2:$A$501),"OK","Salto na cadeia")))))))))</f>
        <v/>
      </c>
      <c r="U462" s="16">
        <f>IF($A462="","",IF(OR($M462="",$N462=""),"Não",IF(COUNTIFS($M$2:$M$501,$M462,$N$2:$N$501,"&gt;"&amp;$N462)=0,IF(COUNTIFS($M$2:$M$501,$M462,$N$2:$N$501,$N462)=1,"Sim","Conflito"),"Não")))</f>
        <v/>
      </c>
      <c r="V462" s="16">
        <f>IF($A462="","",IF(OR($M462="",$N462=""),"",IF(COUNTIFS($M$2:$M$501,$M462,$G$2:$G$501,"RETORNO RECEBIDO",$N$2:$N$501,"&lt;="&amp;$N462)&gt;0,"Retorno","Fluxo normal")))</f>
        <v/>
      </c>
      <c r="W462" s="16">
        <f>IF($A462="","",IF($O462&lt;&gt;"OK",$O462,IF($Q462&lt;&gt;"OK",$Q462,IF($P462&lt;&gt;"OK",$P462,IF($R462&lt;&gt;"OK",$R462,IF($S462&lt;&gt;"OK",$S462,IF($T462&lt;&gt;"OK",$T462,IF($U462="Conflito","Conflito de ordem","OK"))))))))</f>
        <v/>
      </c>
      <c r="X462" s="16">
        <f>IF($A462="","",IF($W462="OK","OK","Pendente"))</f>
        <v/>
      </c>
    </row>
    <row r="463">
      <c r="A463" s="14" t="n"/>
      <c r="B463" s="31" t="n"/>
      <c r="C463" s="14" t="n"/>
      <c r="D463" s="14" t="n"/>
      <c r="E463" s="14" t="n"/>
      <c r="F463" s="14" t="n"/>
      <c r="G463" s="14" t="n"/>
      <c r="H463" s="14" t="n"/>
      <c r="I463" s="14" t="n"/>
      <c r="J463" s="14" t="n"/>
      <c r="K463" s="14" t="n"/>
      <c r="L463" s="15" t="n"/>
      <c r="M463" s="16">
        <f>IF(COUNTA($D463:$F463)=0,"",IF(OR($D463="",$E463="",$F463=""),"",$D463&amp;"|"&amp;$E463&amp;"|"&amp;$F463))</f>
        <v/>
      </c>
      <c r="N463" s="32">
        <f>IF(OR($B463="",$C463=""),"",$B463+$C463/100000)</f>
        <v/>
      </c>
      <c r="O463" s="16">
        <f>IF(COUNTA($A463:$L463)=0,"",IF(OR($A463="",$B463="",$C463="",$D463="",$E463="",$F463="",$G463="",$H463="",$I463=""),"Campos obrigatórios ausentes","OK"))</f>
        <v/>
      </c>
      <c r="P463" s="16">
        <f>IF($A463="","",IF($M463="","Identificação incompleta",IF(COUNTIF('Itens rastreáveis'!$E$2:$E$201,$M463)=0,"Identificador não cadastrado",IF(COUNTIF('Itens rastreáveis'!$E$2:$E$201,$M463)&gt;1,"Identificador duplicado no cadastro","OK"))))</f>
        <v/>
      </c>
      <c r="Q463" s="16">
        <f>IF($A463="","",IF(COUNTIF($A$2:$A$501,$A463)=1,"OK","ID do evento duplicado"))</f>
        <v/>
      </c>
      <c r="R463" s="16">
        <f>IF($A463="","",IF(OR($M463="",$N463=""),"Não verificável",IF($G463="RECEBIMENTO",IF(COUNTIFS($M$2:$M$501,$M463,$G$2:$G$501,"RECEBIMENTO")&gt;1,"Recebimento duplicado",IF($K463="","OK","Recebimento com evento anterior")),IF(COUNTIFS($M$2:$M$501,$M463,$G$2:$G$501,"RECEBIMENTO",$N$2:$N$501,"&lt;"&amp;$N463)&gt;0,"OK","Entrada anterior não localizada"))))</f>
        <v/>
      </c>
      <c r="S463" s="16">
        <f>IF($A463="","",IF(IFERROR(VLOOKUP($G463,Listas!$A$2:$C$9,2,FALSE),"Sim")="Sim",IF($J463="","Pedido obrigatório","OK"),"OK"))</f>
        <v/>
      </c>
      <c r="T463" s="16">
        <f>IF($A463="","",IF($G463="RECEBIMENTO",IF($K463="","OK","Revisar evento anterior"),IF($K463="","Evento anterior ausente",IF(COUNTIF($A$2:$A$501,$K463)=0,"Evento anterior inexistente",IF(COUNTIF($A$2:$A$501,$K463)&gt;1,"Evento anterior ambíguo",IF($K463=$A463,"Autorreferência",IF(COUNTIFS($A$2:$A$501,$K463,$M$2:$M$501,$M463)=0,"Anterior de outro identificador",IF(INDEX($N$2:$N$501,MATCH($K463,$A$2:$A$501,0))&gt;=$N463,"Ordem cronológica inválida",IF(INDEX($A$2:$A$501,MATCH($K463,$A$2:$A$501,0))=LOOKUP(2,1/(($M$2:$M$501=$M463)*($N$2:$N$501&lt;$N463)),$A$2:$A$501),"OK","Salto na cadeia")))))))))</f>
        <v/>
      </c>
      <c r="U463" s="16">
        <f>IF($A463="","",IF(OR($M463="",$N463=""),"Não",IF(COUNTIFS($M$2:$M$501,$M463,$N$2:$N$501,"&gt;"&amp;$N463)=0,IF(COUNTIFS($M$2:$M$501,$M463,$N$2:$N$501,$N463)=1,"Sim","Conflito"),"Não")))</f>
        <v/>
      </c>
      <c r="V463" s="16">
        <f>IF($A463="","",IF(OR($M463="",$N463=""),"",IF(COUNTIFS($M$2:$M$501,$M463,$G$2:$G$501,"RETORNO RECEBIDO",$N$2:$N$501,"&lt;="&amp;$N463)&gt;0,"Retorno","Fluxo normal")))</f>
        <v/>
      </c>
      <c r="W463" s="16">
        <f>IF($A463="","",IF($O463&lt;&gt;"OK",$O463,IF($Q463&lt;&gt;"OK",$Q463,IF($P463&lt;&gt;"OK",$P463,IF($R463&lt;&gt;"OK",$R463,IF($S463&lt;&gt;"OK",$S463,IF($T463&lt;&gt;"OK",$T463,IF($U463="Conflito","Conflito de ordem","OK"))))))))</f>
        <v/>
      </c>
      <c r="X463" s="16">
        <f>IF($A463="","",IF($W463="OK","OK","Pendente"))</f>
        <v/>
      </c>
    </row>
    <row r="464">
      <c r="A464" s="14" t="n"/>
      <c r="B464" s="31" t="n"/>
      <c r="C464" s="14" t="n"/>
      <c r="D464" s="14" t="n"/>
      <c r="E464" s="14" t="n"/>
      <c r="F464" s="14" t="n"/>
      <c r="G464" s="14" t="n"/>
      <c r="H464" s="14" t="n"/>
      <c r="I464" s="14" t="n"/>
      <c r="J464" s="14" t="n"/>
      <c r="K464" s="14" t="n"/>
      <c r="L464" s="15" t="n"/>
      <c r="M464" s="16">
        <f>IF(COUNTA($D464:$F464)=0,"",IF(OR($D464="",$E464="",$F464=""),"",$D464&amp;"|"&amp;$E464&amp;"|"&amp;$F464))</f>
        <v/>
      </c>
      <c r="N464" s="32">
        <f>IF(OR($B464="",$C464=""),"",$B464+$C464/100000)</f>
        <v/>
      </c>
      <c r="O464" s="16">
        <f>IF(COUNTA($A464:$L464)=0,"",IF(OR($A464="",$B464="",$C464="",$D464="",$E464="",$F464="",$G464="",$H464="",$I464=""),"Campos obrigatórios ausentes","OK"))</f>
        <v/>
      </c>
      <c r="P464" s="16">
        <f>IF($A464="","",IF($M464="","Identificação incompleta",IF(COUNTIF('Itens rastreáveis'!$E$2:$E$201,$M464)=0,"Identificador não cadastrado",IF(COUNTIF('Itens rastreáveis'!$E$2:$E$201,$M464)&gt;1,"Identificador duplicado no cadastro","OK"))))</f>
        <v/>
      </c>
      <c r="Q464" s="16">
        <f>IF($A464="","",IF(COUNTIF($A$2:$A$501,$A464)=1,"OK","ID do evento duplicado"))</f>
        <v/>
      </c>
      <c r="R464" s="16">
        <f>IF($A464="","",IF(OR($M464="",$N464=""),"Não verificável",IF($G464="RECEBIMENTO",IF(COUNTIFS($M$2:$M$501,$M464,$G$2:$G$501,"RECEBIMENTO")&gt;1,"Recebimento duplicado",IF($K464="","OK","Recebimento com evento anterior")),IF(COUNTIFS($M$2:$M$501,$M464,$G$2:$G$501,"RECEBIMENTO",$N$2:$N$501,"&lt;"&amp;$N464)&gt;0,"OK","Entrada anterior não localizada"))))</f>
        <v/>
      </c>
      <c r="S464" s="16">
        <f>IF($A464="","",IF(IFERROR(VLOOKUP($G464,Listas!$A$2:$C$9,2,FALSE),"Sim")="Sim",IF($J464="","Pedido obrigatório","OK"),"OK"))</f>
        <v/>
      </c>
      <c r="T464" s="16">
        <f>IF($A464="","",IF($G464="RECEBIMENTO",IF($K464="","OK","Revisar evento anterior"),IF($K464="","Evento anterior ausente",IF(COUNTIF($A$2:$A$501,$K464)=0,"Evento anterior inexistente",IF(COUNTIF($A$2:$A$501,$K464)&gt;1,"Evento anterior ambíguo",IF($K464=$A464,"Autorreferência",IF(COUNTIFS($A$2:$A$501,$K464,$M$2:$M$501,$M464)=0,"Anterior de outro identificador",IF(INDEX($N$2:$N$501,MATCH($K464,$A$2:$A$501,0))&gt;=$N464,"Ordem cronológica inválida",IF(INDEX($A$2:$A$501,MATCH($K464,$A$2:$A$501,0))=LOOKUP(2,1/(($M$2:$M$501=$M464)*($N$2:$N$501&lt;$N464)),$A$2:$A$501),"OK","Salto na cadeia")))))))))</f>
        <v/>
      </c>
      <c r="U464" s="16">
        <f>IF($A464="","",IF(OR($M464="",$N464=""),"Não",IF(COUNTIFS($M$2:$M$501,$M464,$N$2:$N$501,"&gt;"&amp;$N464)=0,IF(COUNTIFS($M$2:$M$501,$M464,$N$2:$N$501,$N464)=1,"Sim","Conflito"),"Não")))</f>
        <v/>
      </c>
      <c r="V464" s="16">
        <f>IF($A464="","",IF(OR($M464="",$N464=""),"",IF(COUNTIFS($M$2:$M$501,$M464,$G$2:$G$501,"RETORNO RECEBIDO",$N$2:$N$501,"&lt;="&amp;$N464)&gt;0,"Retorno","Fluxo normal")))</f>
        <v/>
      </c>
      <c r="W464" s="16">
        <f>IF($A464="","",IF($O464&lt;&gt;"OK",$O464,IF($Q464&lt;&gt;"OK",$Q464,IF($P464&lt;&gt;"OK",$P464,IF($R464&lt;&gt;"OK",$R464,IF($S464&lt;&gt;"OK",$S464,IF($T464&lt;&gt;"OK",$T464,IF($U464="Conflito","Conflito de ordem","OK"))))))))</f>
        <v/>
      </c>
      <c r="X464" s="16">
        <f>IF($A464="","",IF($W464="OK","OK","Pendente"))</f>
        <v/>
      </c>
    </row>
    <row r="465">
      <c r="A465" s="14" t="n"/>
      <c r="B465" s="31" t="n"/>
      <c r="C465" s="14" t="n"/>
      <c r="D465" s="14" t="n"/>
      <c r="E465" s="14" t="n"/>
      <c r="F465" s="14" t="n"/>
      <c r="G465" s="14" t="n"/>
      <c r="H465" s="14" t="n"/>
      <c r="I465" s="14" t="n"/>
      <c r="J465" s="14" t="n"/>
      <c r="K465" s="14" t="n"/>
      <c r="L465" s="15" t="n"/>
      <c r="M465" s="16">
        <f>IF(COUNTA($D465:$F465)=0,"",IF(OR($D465="",$E465="",$F465=""),"",$D465&amp;"|"&amp;$E465&amp;"|"&amp;$F465))</f>
        <v/>
      </c>
      <c r="N465" s="32">
        <f>IF(OR($B465="",$C465=""),"",$B465+$C465/100000)</f>
        <v/>
      </c>
      <c r="O465" s="16">
        <f>IF(COUNTA($A465:$L465)=0,"",IF(OR($A465="",$B465="",$C465="",$D465="",$E465="",$F465="",$G465="",$H465="",$I465=""),"Campos obrigatórios ausentes","OK"))</f>
        <v/>
      </c>
      <c r="P465" s="16">
        <f>IF($A465="","",IF($M465="","Identificação incompleta",IF(COUNTIF('Itens rastreáveis'!$E$2:$E$201,$M465)=0,"Identificador não cadastrado",IF(COUNTIF('Itens rastreáveis'!$E$2:$E$201,$M465)&gt;1,"Identificador duplicado no cadastro","OK"))))</f>
        <v/>
      </c>
      <c r="Q465" s="16">
        <f>IF($A465="","",IF(COUNTIF($A$2:$A$501,$A465)=1,"OK","ID do evento duplicado"))</f>
        <v/>
      </c>
      <c r="R465" s="16">
        <f>IF($A465="","",IF(OR($M465="",$N465=""),"Não verificável",IF($G465="RECEBIMENTO",IF(COUNTIFS($M$2:$M$501,$M465,$G$2:$G$501,"RECEBIMENTO")&gt;1,"Recebimento duplicado",IF($K465="","OK","Recebimento com evento anterior")),IF(COUNTIFS($M$2:$M$501,$M465,$G$2:$G$501,"RECEBIMENTO",$N$2:$N$501,"&lt;"&amp;$N465)&gt;0,"OK","Entrada anterior não localizada"))))</f>
        <v/>
      </c>
      <c r="S465" s="16">
        <f>IF($A465="","",IF(IFERROR(VLOOKUP($G465,Listas!$A$2:$C$9,2,FALSE),"Sim")="Sim",IF($J465="","Pedido obrigatório","OK"),"OK"))</f>
        <v/>
      </c>
      <c r="T465" s="16">
        <f>IF($A465="","",IF($G465="RECEBIMENTO",IF($K465="","OK","Revisar evento anterior"),IF($K465="","Evento anterior ausente",IF(COUNTIF($A$2:$A$501,$K465)=0,"Evento anterior inexistente",IF(COUNTIF($A$2:$A$501,$K465)&gt;1,"Evento anterior ambíguo",IF($K465=$A465,"Autorreferência",IF(COUNTIFS($A$2:$A$501,$K465,$M$2:$M$501,$M465)=0,"Anterior de outro identificador",IF(INDEX($N$2:$N$501,MATCH($K465,$A$2:$A$501,0))&gt;=$N465,"Ordem cronológica inválida",IF(INDEX($A$2:$A$501,MATCH($K465,$A$2:$A$501,0))=LOOKUP(2,1/(($M$2:$M$501=$M465)*($N$2:$N$501&lt;$N465)),$A$2:$A$501),"OK","Salto na cadeia")))))))))</f>
        <v/>
      </c>
      <c r="U465" s="16">
        <f>IF($A465="","",IF(OR($M465="",$N465=""),"Não",IF(COUNTIFS($M$2:$M$501,$M465,$N$2:$N$501,"&gt;"&amp;$N465)=0,IF(COUNTIFS($M$2:$M$501,$M465,$N$2:$N$501,$N465)=1,"Sim","Conflito"),"Não")))</f>
        <v/>
      </c>
      <c r="V465" s="16">
        <f>IF($A465="","",IF(OR($M465="",$N465=""),"",IF(COUNTIFS($M$2:$M$501,$M465,$G$2:$G$501,"RETORNO RECEBIDO",$N$2:$N$501,"&lt;="&amp;$N465)&gt;0,"Retorno","Fluxo normal")))</f>
        <v/>
      </c>
      <c r="W465" s="16">
        <f>IF($A465="","",IF($O465&lt;&gt;"OK",$O465,IF($Q465&lt;&gt;"OK",$Q465,IF($P465&lt;&gt;"OK",$P465,IF($R465&lt;&gt;"OK",$R465,IF($S465&lt;&gt;"OK",$S465,IF($T465&lt;&gt;"OK",$T465,IF($U465="Conflito","Conflito de ordem","OK"))))))))</f>
        <v/>
      </c>
      <c r="X465" s="16">
        <f>IF($A465="","",IF($W465="OK","OK","Pendente"))</f>
        <v/>
      </c>
    </row>
    <row r="466">
      <c r="A466" s="14" t="n"/>
      <c r="B466" s="31" t="n"/>
      <c r="C466" s="14" t="n"/>
      <c r="D466" s="14" t="n"/>
      <c r="E466" s="14" t="n"/>
      <c r="F466" s="14" t="n"/>
      <c r="G466" s="14" t="n"/>
      <c r="H466" s="14" t="n"/>
      <c r="I466" s="14" t="n"/>
      <c r="J466" s="14" t="n"/>
      <c r="K466" s="14" t="n"/>
      <c r="L466" s="15" t="n"/>
      <c r="M466" s="16">
        <f>IF(COUNTA($D466:$F466)=0,"",IF(OR($D466="",$E466="",$F466=""),"",$D466&amp;"|"&amp;$E466&amp;"|"&amp;$F466))</f>
        <v/>
      </c>
      <c r="N466" s="32">
        <f>IF(OR($B466="",$C466=""),"",$B466+$C466/100000)</f>
        <v/>
      </c>
      <c r="O466" s="16">
        <f>IF(COUNTA($A466:$L466)=0,"",IF(OR($A466="",$B466="",$C466="",$D466="",$E466="",$F466="",$G466="",$H466="",$I466=""),"Campos obrigatórios ausentes","OK"))</f>
        <v/>
      </c>
      <c r="P466" s="16">
        <f>IF($A466="","",IF($M466="","Identificação incompleta",IF(COUNTIF('Itens rastreáveis'!$E$2:$E$201,$M466)=0,"Identificador não cadastrado",IF(COUNTIF('Itens rastreáveis'!$E$2:$E$201,$M466)&gt;1,"Identificador duplicado no cadastro","OK"))))</f>
        <v/>
      </c>
      <c r="Q466" s="16">
        <f>IF($A466="","",IF(COUNTIF($A$2:$A$501,$A466)=1,"OK","ID do evento duplicado"))</f>
        <v/>
      </c>
      <c r="R466" s="16">
        <f>IF($A466="","",IF(OR($M466="",$N466=""),"Não verificável",IF($G466="RECEBIMENTO",IF(COUNTIFS($M$2:$M$501,$M466,$G$2:$G$501,"RECEBIMENTO")&gt;1,"Recebimento duplicado",IF($K466="","OK","Recebimento com evento anterior")),IF(COUNTIFS($M$2:$M$501,$M466,$G$2:$G$501,"RECEBIMENTO",$N$2:$N$501,"&lt;"&amp;$N466)&gt;0,"OK","Entrada anterior não localizada"))))</f>
        <v/>
      </c>
      <c r="S466" s="16">
        <f>IF($A466="","",IF(IFERROR(VLOOKUP($G466,Listas!$A$2:$C$9,2,FALSE),"Sim")="Sim",IF($J466="","Pedido obrigatório","OK"),"OK"))</f>
        <v/>
      </c>
      <c r="T466" s="16">
        <f>IF($A466="","",IF($G466="RECEBIMENTO",IF($K466="","OK","Revisar evento anterior"),IF($K466="","Evento anterior ausente",IF(COUNTIF($A$2:$A$501,$K466)=0,"Evento anterior inexistente",IF(COUNTIF($A$2:$A$501,$K466)&gt;1,"Evento anterior ambíguo",IF($K466=$A466,"Autorreferência",IF(COUNTIFS($A$2:$A$501,$K466,$M$2:$M$501,$M466)=0,"Anterior de outro identificador",IF(INDEX($N$2:$N$501,MATCH($K466,$A$2:$A$501,0))&gt;=$N466,"Ordem cronológica inválida",IF(INDEX($A$2:$A$501,MATCH($K466,$A$2:$A$501,0))=LOOKUP(2,1/(($M$2:$M$501=$M466)*($N$2:$N$501&lt;$N466)),$A$2:$A$501),"OK","Salto na cadeia")))))))))</f>
        <v/>
      </c>
      <c r="U466" s="16">
        <f>IF($A466="","",IF(OR($M466="",$N466=""),"Não",IF(COUNTIFS($M$2:$M$501,$M466,$N$2:$N$501,"&gt;"&amp;$N466)=0,IF(COUNTIFS($M$2:$M$501,$M466,$N$2:$N$501,$N466)=1,"Sim","Conflito"),"Não")))</f>
        <v/>
      </c>
      <c r="V466" s="16">
        <f>IF($A466="","",IF(OR($M466="",$N466=""),"",IF(COUNTIFS($M$2:$M$501,$M466,$G$2:$G$501,"RETORNO RECEBIDO",$N$2:$N$501,"&lt;="&amp;$N466)&gt;0,"Retorno","Fluxo normal")))</f>
        <v/>
      </c>
      <c r="W466" s="16">
        <f>IF($A466="","",IF($O466&lt;&gt;"OK",$O466,IF($Q466&lt;&gt;"OK",$Q466,IF($P466&lt;&gt;"OK",$P466,IF($R466&lt;&gt;"OK",$R466,IF($S466&lt;&gt;"OK",$S466,IF($T466&lt;&gt;"OK",$T466,IF($U466="Conflito","Conflito de ordem","OK"))))))))</f>
        <v/>
      </c>
      <c r="X466" s="16">
        <f>IF($A466="","",IF($W466="OK","OK","Pendente"))</f>
        <v/>
      </c>
    </row>
    <row r="467">
      <c r="A467" s="14" t="n"/>
      <c r="B467" s="31" t="n"/>
      <c r="C467" s="14" t="n"/>
      <c r="D467" s="14" t="n"/>
      <c r="E467" s="14" t="n"/>
      <c r="F467" s="14" t="n"/>
      <c r="G467" s="14" t="n"/>
      <c r="H467" s="14" t="n"/>
      <c r="I467" s="14" t="n"/>
      <c r="J467" s="14" t="n"/>
      <c r="K467" s="14" t="n"/>
      <c r="L467" s="15" t="n"/>
      <c r="M467" s="16">
        <f>IF(COUNTA($D467:$F467)=0,"",IF(OR($D467="",$E467="",$F467=""),"",$D467&amp;"|"&amp;$E467&amp;"|"&amp;$F467))</f>
        <v/>
      </c>
      <c r="N467" s="32">
        <f>IF(OR($B467="",$C467=""),"",$B467+$C467/100000)</f>
        <v/>
      </c>
      <c r="O467" s="16">
        <f>IF(COUNTA($A467:$L467)=0,"",IF(OR($A467="",$B467="",$C467="",$D467="",$E467="",$F467="",$G467="",$H467="",$I467=""),"Campos obrigatórios ausentes","OK"))</f>
        <v/>
      </c>
      <c r="P467" s="16">
        <f>IF($A467="","",IF($M467="","Identificação incompleta",IF(COUNTIF('Itens rastreáveis'!$E$2:$E$201,$M467)=0,"Identificador não cadastrado",IF(COUNTIF('Itens rastreáveis'!$E$2:$E$201,$M467)&gt;1,"Identificador duplicado no cadastro","OK"))))</f>
        <v/>
      </c>
      <c r="Q467" s="16">
        <f>IF($A467="","",IF(COUNTIF($A$2:$A$501,$A467)=1,"OK","ID do evento duplicado"))</f>
        <v/>
      </c>
      <c r="R467" s="16">
        <f>IF($A467="","",IF(OR($M467="",$N467=""),"Não verificável",IF($G467="RECEBIMENTO",IF(COUNTIFS($M$2:$M$501,$M467,$G$2:$G$501,"RECEBIMENTO")&gt;1,"Recebimento duplicado",IF($K467="","OK","Recebimento com evento anterior")),IF(COUNTIFS($M$2:$M$501,$M467,$G$2:$G$501,"RECEBIMENTO",$N$2:$N$501,"&lt;"&amp;$N467)&gt;0,"OK","Entrada anterior não localizada"))))</f>
        <v/>
      </c>
      <c r="S467" s="16">
        <f>IF($A467="","",IF(IFERROR(VLOOKUP($G467,Listas!$A$2:$C$9,2,FALSE),"Sim")="Sim",IF($J467="","Pedido obrigatório","OK"),"OK"))</f>
        <v/>
      </c>
      <c r="T467" s="16">
        <f>IF($A467="","",IF($G467="RECEBIMENTO",IF($K467="","OK","Revisar evento anterior"),IF($K467="","Evento anterior ausente",IF(COUNTIF($A$2:$A$501,$K467)=0,"Evento anterior inexistente",IF(COUNTIF($A$2:$A$501,$K467)&gt;1,"Evento anterior ambíguo",IF($K467=$A467,"Autorreferência",IF(COUNTIFS($A$2:$A$501,$K467,$M$2:$M$501,$M467)=0,"Anterior de outro identificador",IF(INDEX($N$2:$N$501,MATCH($K467,$A$2:$A$501,0))&gt;=$N467,"Ordem cronológica inválida",IF(INDEX($A$2:$A$501,MATCH($K467,$A$2:$A$501,0))=LOOKUP(2,1/(($M$2:$M$501=$M467)*($N$2:$N$501&lt;$N467)),$A$2:$A$501),"OK","Salto na cadeia")))))))))</f>
        <v/>
      </c>
      <c r="U467" s="16">
        <f>IF($A467="","",IF(OR($M467="",$N467=""),"Não",IF(COUNTIFS($M$2:$M$501,$M467,$N$2:$N$501,"&gt;"&amp;$N467)=0,IF(COUNTIFS($M$2:$M$501,$M467,$N$2:$N$501,$N467)=1,"Sim","Conflito"),"Não")))</f>
        <v/>
      </c>
      <c r="V467" s="16">
        <f>IF($A467="","",IF(OR($M467="",$N467=""),"",IF(COUNTIFS($M$2:$M$501,$M467,$G$2:$G$501,"RETORNO RECEBIDO",$N$2:$N$501,"&lt;="&amp;$N467)&gt;0,"Retorno","Fluxo normal")))</f>
        <v/>
      </c>
      <c r="W467" s="16">
        <f>IF($A467="","",IF($O467&lt;&gt;"OK",$O467,IF($Q467&lt;&gt;"OK",$Q467,IF($P467&lt;&gt;"OK",$P467,IF($R467&lt;&gt;"OK",$R467,IF($S467&lt;&gt;"OK",$S467,IF($T467&lt;&gt;"OK",$T467,IF($U467="Conflito","Conflito de ordem","OK"))))))))</f>
        <v/>
      </c>
      <c r="X467" s="16">
        <f>IF($A467="","",IF($W467="OK","OK","Pendente"))</f>
        <v/>
      </c>
    </row>
    <row r="468">
      <c r="A468" s="14" t="n"/>
      <c r="B468" s="31" t="n"/>
      <c r="C468" s="14" t="n"/>
      <c r="D468" s="14" t="n"/>
      <c r="E468" s="14" t="n"/>
      <c r="F468" s="14" t="n"/>
      <c r="G468" s="14" t="n"/>
      <c r="H468" s="14" t="n"/>
      <c r="I468" s="14" t="n"/>
      <c r="J468" s="14" t="n"/>
      <c r="K468" s="14" t="n"/>
      <c r="L468" s="15" t="n"/>
      <c r="M468" s="16">
        <f>IF(COUNTA($D468:$F468)=0,"",IF(OR($D468="",$E468="",$F468=""),"",$D468&amp;"|"&amp;$E468&amp;"|"&amp;$F468))</f>
        <v/>
      </c>
      <c r="N468" s="32">
        <f>IF(OR($B468="",$C468=""),"",$B468+$C468/100000)</f>
        <v/>
      </c>
      <c r="O468" s="16">
        <f>IF(COUNTA($A468:$L468)=0,"",IF(OR($A468="",$B468="",$C468="",$D468="",$E468="",$F468="",$G468="",$H468="",$I468=""),"Campos obrigatórios ausentes","OK"))</f>
        <v/>
      </c>
      <c r="P468" s="16">
        <f>IF($A468="","",IF($M468="","Identificação incompleta",IF(COUNTIF('Itens rastreáveis'!$E$2:$E$201,$M468)=0,"Identificador não cadastrado",IF(COUNTIF('Itens rastreáveis'!$E$2:$E$201,$M468)&gt;1,"Identificador duplicado no cadastro","OK"))))</f>
        <v/>
      </c>
      <c r="Q468" s="16">
        <f>IF($A468="","",IF(COUNTIF($A$2:$A$501,$A468)=1,"OK","ID do evento duplicado"))</f>
        <v/>
      </c>
      <c r="R468" s="16">
        <f>IF($A468="","",IF(OR($M468="",$N468=""),"Não verificável",IF($G468="RECEBIMENTO",IF(COUNTIFS($M$2:$M$501,$M468,$G$2:$G$501,"RECEBIMENTO")&gt;1,"Recebimento duplicado",IF($K468="","OK","Recebimento com evento anterior")),IF(COUNTIFS($M$2:$M$501,$M468,$G$2:$G$501,"RECEBIMENTO",$N$2:$N$501,"&lt;"&amp;$N468)&gt;0,"OK","Entrada anterior não localizada"))))</f>
        <v/>
      </c>
      <c r="S468" s="16">
        <f>IF($A468="","",IF(IFERROR(VLOOKUP($G468,Listas!$A$2:$C$9,2,FALSE),"Sim")="Sim",IF($J468="","Pedido obrigatório","OK"),"OK"))</f>
        <v/>
      </c>
      <c r="T468" s="16">
        <f>IF($A468="","",IF($G468="RECEBIMENTO",IF($K468="","OK","Revisar evento anterior"),IF($K468="","Evento anterior ausente",IF(COUNTIF($A$2:$A$501,$K468)=0,"Evento anterior inexistente",IF(COUNTIF($A$2:$A$501,$K468)&gt;1,"Evento anterior ambíguo",IF($K468=$A468,"Autorreferência",IF(COUNTIFS($A$2:$A$501,$K468,$M$2:$M$501,$M468)=0,"Anterior de outro identificador",IF(INDEX($N$2:$N$501,MATCH($K468,$A$2:$A$501,0))&gt;=$N468,"Ordem cronológica inválida",IF(INDEX($A$2:$A$501,MATCH($K468,$A$2:$A$501,0))=LOOKUP(2,1/(($M$2:$M$501=$M468)*($N$2:$N$501&lt;$N468)),$A$2:$A$501),"OK","Salto na cadeia")))))))))</f>
        <v/>
      </c>
      <c r="U468" s="16">
        <f>IF($A468="","",IF(OR($M468="",$N468=""),"Não",IF(COUNTIFS($M$2:$M$501,$M468,$N$2:$N$501,"&gt;"&amp;$N468)=0,IF(COUNTIFS($M$2:$M$501,$M468,$N$2:$N$501,$N468)=1,"Sim","Conflito"),"Não")))</f>
        <v/>
      </c>
      <c r="V468" s="16">
        <f>IF($A468="","",IF(OR($M468="",$N468=""),"",IF(COUNTIFS($M$2:$M$501,$M468,$G$2:$G$501,"RETORNO RECEBIDO",$N$2:$N$501,"&lt;="&amp;$N468)&gt;0,"Retorno","Fluxo normal")))</f>
        <v/>
      </c>
      <c r="W468" s="16">
        <f>IF($A468="","",IF($O468&lt;&gt;"OK",$O468,IF($Q468&lt;&gt;"OK",$Q468,IF($P468&lt;&gt;"OK",$P468,IF($R468&lt;&gt;"OK",$R468,IF($S468&lt;&gt;"OK",$S468,IF($T468&lt;&gt;"OK",$T468,IF($U468="Conflito","Conflito de ordem","OK"))))))))</f>
        <v/>
      </c>
      <c r="X468" s="16">
        <f>IF($A468="","",IF($W468="OK","OK","Pendente"))</f>
        <v/>
      </c>
    </row>
    <row r="469">
      <c r="A469" s="14" t="n"/>
      <c r="B469" s="31" t="n"/>
      <c r="C469" s="14" t="n"/>
      <c r="D469" s="14" t="n"/>
      <c r="E469" s="14" t="n"/>
      <c r="F469" s="14" t="n"/>
      <c r="G469" s="14" t="n"/>
      <c r="H469" s="14" t="n"/>
      <c r="I469" s="14" t="n"/>
      <c r="J469" s="14" t="n"/>
      <c r="K469" s="14" t="n"/>
      <c r="L469" s="15" t="n"/>
      <c r="M469" s="16">
        <f>IF(COUNTA($D469:$F469)=0,"",IF(OR($D469="",$E469="",$F469=""),"",$D469&amp;"|"&amp;$E469&amp;"|"&amp;$F469))</f>
        <v/>
      </c>
      <c r="N469" s="32">
        <f>IF(OR($B469="",$C469=""),"",$B469+$C469/100000)</f>
        <v/>
      </c>
      <c r="O469" s="16">
        <f>IF(COUNTA($A469:$L469)=0,"",IF(OR($A469="",$B469="",$C469="",$D469="",$E469="",$F469="",$G469="",$H469="",$I469=""),"Campos obrigatórios ausentes","OK"))</f>
        <v/>
      </c>
      <c r="P469" s="16">
        <f>IF($A469="","",IF($M469="","Identificação incompleta",IF(COUNTIF('Itens rastreáveis'!$E$2:$E$201,$M469)=0,"Identificador não cadastrado",IF(COUNTIF('Itens rastreáveis'!$E$2:$E$201,$M469)&gt;1,"Identificador duplicado no cadastro","OK"))))</f>
        <v/>
      </c>
      <c r="Q469" s="16">
        <f>IF($A469="","",IF(COUNTIF($A$2:$A$501,$A469)=1,"OK","ID do evento duplicado"))</f>
        <v/>
      </c>
      <c r="R469" s="16">
        <f>IF($A469="","",IF(OR($M469="",$N469=""),"Não verificável",IF($G469="RECEBIMENTO",IF(COUNTIFS($M$2:$M$501,$M469,$G$2:$G$501,"RECEBIMENTO")&gt;1,"Recebimento duplicado",IF($K469="","OK","Recebimento com evento anterior")),IF(COUNTIFS($M$2:$M$501,$M469,$G$2:$G$501,"RECEBIMENTO",$N$2:$N$501,"&lt;"&amp;$N469)&gt;0,"OK","Entrada anterior não localizada"))))</f>
        <v/>
      </c>
      <c r="S469" s="16">
        <f>IF($A469="","",IF(IFERROR(VLOOKUP($G469,Listas!$A$2:$C$9,2,FALSE),"Sim")="Sim",IF($J469="","Pedido obrigatório","OK"),"OK"))</f>
        <v/>
      </c>
      <c r="T469" s="16">
        <f>IF($A469="","",IF($G469="RECEBIMENTO",IF($K469="","OK","Revisar evento anterior"),IF($K469="","Evento anterior ausente",IF(COUNTIF($A$2:$A$501,$K469)=0,"Evento anterior inexistente",IF(COUNTIF($A$2:$A$501,$K469)&gt;1,"Evento anterior ambíguo",IF($K469=$A469,"Autorreferência",IF(COUNTIFS($A$2:$A$501,$K469,$M$2:$M$501,$M469)=0,"Anterior de outro identificador",IF(INDEX($N$2:$N$501,MATCH($K469,$A$2:$A$501,0))&gt;=$N469,"Ordem cronológica inválida",IF(INDEX($A$2:$A$501,MATCH($K469,$A$2:$A$501,0))=LOOKUP(2,1/(($M$2:$M$501=$M469)*($N$2:$N$501&lt;$N469)),$A$2:$A$501),"OK","Salto na cadeia")))))))))</f>
        <v/>
      </c>
      <c r="U469" s="16">
        <f>IF($A469="","",IF(OR($M469="",$N469=""),"Não",IF(COUNTIFS($M$2:$M$501,$M469,$N$2:$N$501,"&gt;"&amp;$N469)=0,IF(COUNTIFS($M$2:$M$501,$M469,$N$2:$N$501,$N469)=1,"Sim","Conflito"),"Não")))</f>
        <v/>
      </c>
      <c r="V469" s="16">
        <f>IF($A469="","",IF(OR($M469="",$N469=""),"",IF(COUNTIFS($M$2:$M$501,$M469,$G$2:$G$501,"RETORNO RECEBIDO",$N$2:$N$501,"&lt;="&amp;$N469)&gt;0,"Retorno","Fluxo normal")))</f>
        <v/>
      </c>
      <c r="W469" s="16">
        <f>IF($A469="","",IF($O469&lt;&gt;"OK",$O469,IF($Q469&lt;&gt;"OK",$Q469,IF($P469&lt;&gt;"OK",$P469,IF($R469&lt;&gt;"OK",$R469,IF($S469&lt;&gt;"OK",$S469,IF($T469&lt;&gt;"OK",$T469,IF($U469="Conflito","Conflito de ordem","OK"))))))))</f>
        <v/>
      </c>
      <c r="X469" s="16">
        <f>IF($A469="","",IF($W469="OK","OK","Pendente"))</f>
        <v/>
      </c>
    </row>
    <row r="470">
      <c r="A470" s="14" t="n"/>
      <c r="B470" s="31" t="n"/>
      <c r="C470" s="14" t="n"/>
      <c r="D470" s="14" t="n"/>
      <c r="E470" s="14" t="n"/>
      <c r="F470" s="14" t="n"/>
      <c r="G470" s="14" t="n"/>
      <c r="H470" s="14" t="n"/>
      <c r="I470" s="14" t="n"/>
      <c r="J470" s="14" t="n"/>
      <c r="K470" s="14" t="n"/>
      <c r="L470" s="15" t="n"/>
      <c r="M470" s="16">
        <f>IF(COUNTA($D470:$F470)=0,"",IF(OR($D470="",$E470="",$F470=""),"",$D470&amp;"|"&amp;$E470&amp;"|"&amp;$F470))</f>
        <v/>
      </c>
      <c r="N470" s="32">
        <f>IF(OR($B470="",$C470=""),"",$B470+$C470/100000)</f>
        <v/>
      </c>
      <c r="O470" s="16">
        <f>IF(COUNTA($A470:$L470)=0,"",IF(OR($A470="",$B470="",$C470="",$D470="",$E470="",$F470="",$G470="",$H470="",$I470=""),"Campos obrigatórios ausentes","OK"))</f>
        <v/>
      </c>
      <c r="P470" s="16">
        <f>IF($A470="","",IF($M470="","Identificação incompleta",IF(COUNTIF('Itens rastreáveis'!$E$2:$E$201,$M470)=0,"Identificador não cadastrado",IF(COUNTIF('Itens rastreáveis'!$E$2:$E$201,$M470)&gt;1,"Identificador duplicado no cadastro","OK"))))</f>
        <v/>
      </c>
      <c r="Q470" s="16">
        <f>IF($A470="","",IF(COUNTIF($A$2:$A$501,$A470)=1,"OK","ID do evento duplicado"))</f>
        <v/>
      </c>
      <c r="R470" s="16">
        <f>IF($A470="","",IF(OR($M470="",$N470=""),"Não verificável",IF($G470="RECEBIMENTO",IF(COUNTIFS($M$2:$M$501,$M470,$G$2:$G$501,"RECEBIMENTO")&gt;1,"Recebimento duplicado",IF($K470="","OK","Recebimento com evento anterior")),IF(COUNTIFS($M$2:$M$501,$M470,$G$2:$G$501,"RECEBIMENTO",$N$2:$N$501,"&lt;"&amp;$N470)&gt;0,"OK","Entrada anterior não localizada"))))</f>
        <v/>
      </c>
      <c r="S470" s="16">
        <f>IF($A470="","",IF(IFERROR(VLOOKUP($G470,Listas!$A$2:$C$9,2,FALSE),"Sim")="Sim",IF($J470="","Pedido obrigatório","OK"),"OK"))</f>
        <v/>
      </c>
      <c r="T470" s="16">
        <f>IF($A470="","",IF($G470="RECEBIMENTO",IF($K470="","OK","Revisar evento anterior"),IF($K470="","Evento anterior ausente",IF(COUNTIF($A$2:$A$501,$K470)=0,"Evento anterior inexistente",IF(COUNTIF($A$2:$A$501,$K470)&gt;1,"Evento anterior ambíguo",IF($K470=$A470,"Autorreferência",IF(COUNTIFS($A$2:$A$501,$K470,$M$2:$M$501,$M470)=0,"Anterior de outro identificador",IF(INDEX($N$2:$N$501,MATCH($K470,$A$2:$A$501,0))&gt;=$N470,"Ordem cronológica inválida",IF(INDEX($A$2:$A$501,MATCH($K470,$A$2:$A$501,0))=LOOKUP(2,1/(($M$2:$M$501=$M470)*($N$2:$N$501&lt;$N470)),$A$2:$A$501),"OK","Salto na cadeia")))))))))</f>
        <v/>
      </c>
      <c r="U470" s="16">
        <f>IF($A470="","",IF(OR($M470="",$N470=""),"Não",IF(COUNTIFS($M$2:$M$501,$M470,$N$2:$N$501,"&gt;"&amp;$N470)=0,IF(COUNTIFS($M$2:$M$501,$M470,$N$2:$N$501,$N470)=1,"Sim","Conflito"),"Não")))</f>
        <v/>
      </c>
      <c r="V470" s="16">
        <f>IF($A470="","",IF(OR($M470="",$N470=""),"",IF(COUNTIFS($M$2:$M$501,$M470,$G$2:$G$501,"RETORNO RECEBIDO",$N$2:$N$501,"&lt;="&amp;$N470)&gt;0,"Retorno","Fluxo normal")))</f>
        <v/>
      </c>
      <c r="W470" s="16">
        <f>IF($A470="","",IF($O470&lt;&gt;"OK",$O470,IF($Q470&lt;&gt;"OK",$Q470,IF($P470&lt;&gt;"OK",$P470,IF($R470&lt;&gt;"OK",$R470,IF($S470&lt;&gt;"OK",$S470,IF($T470&lt;&gt;"OK",$T470,IF($U470="Conflito","Conflito de ordem","OK"))))))))</f>
        <v/>
      </c>
      <c r="X470" s="16">
        <f>IF($A470="","",IF($W470="OK","OK","Pendente"))</f>
        <v/>
      </c>
    </row>
    <row r="471">
      <c r="A471" s="14" t="n"/>
      <c r="B471" s="31" t="n"/>
      <c r="C471" s="14" t="n"/>
      <c r="D471" s="14" t="n"/>
      <c r="E471" s="14" t="n"/>
      <c r="F471" s="14" t="n"/>
      <c r="G471" s="14" t="n"/>
      <c r="H471" s="14" t="n"/>
      <c r="I471" s="14" t="n"/>
      <c r="J471" s="14" t="n"/>
      <c r="K471" s="14" t="n"/>
      <c r="L471" s="15" t="n"/>
      <c r="M471" s="16">
        <f>IF(COUNTA($D471:$F471)=0,"",IF(OR($D471="",$E471="",$F471=""),"",$D471&amp;"|"&amp;$E471&amp;"|"&amp;$F471))</f>
        <v/>
      </c>
      <c r="N471" s="32">
        <f>IF(OR($B471="",$C471=""),"",$B471+$C471/100000)</f>
        <v/>
      </c>
      <c r="O471" s="16">
        <f>IF(COUNTA($A471:$L471)=0,"",IF(OR($A471="",$B471="",$C471="",$D471="",$E471="",$F471="",$G471="",$H471="",$I471=""),"Campos obrigatórios ausentes","OK"))</f>
        <v/>
      </c>
      <c r="P471" s="16">
        <f>IF($A471="","",IF($M471="","Identificação incompleta",IF(COUNTIF('Itens rastreáveis'!$E$2:$E$201,$M471)=0,"Identificador não cadastrado",IF(COUNTIF('Itens rastreáveis'!$E$2:$E$201,$M471)&gt;1,"Identificador duplicado no cadastro","OK"))))</f>
        <v/>
      </c>
      <c r="Q471" s="16">
        <f>IF($A471="","",IF(COUNTIF($A$2:$A$501,$A471)=1,"OK","ID do evento duplicado"))</f>
        <v/>
      </c>
      <c r="R471" s="16">
        <f>IF($A471="","",IF(OR($M471="",$N471=""),"Não verificável",IF($G471="RECEBIMENTO",IF(COUNTIFS($M$2:$M$501,$M471,$G$2:$G$501,"RECEBIMENTO")&gt;1,"Recebimento duplicado",IF($K471="","OK","Recebimento com evento anterior")),IF(COUNTIFS($M$2:$M$501,$M471,$G$2:$G$501,"RECEBIMENTO",$N$2:$N$501,"&lt;"&amp;$N471)&gt;0,"OK","Entrada anterior não localizada"))))</f>
        <v/>
      </c>
      <c r="S471" s="16">
        <f>IF($A471="","",IF(IFERROR(VLOOKUP($G471,Listas!$A$2:$C$9,2,FALSE),"Sim")="Sim",IF($J471="","Pedido obrigatório","OK"),"OK"))</f>
        <v/>
      </c>
      <c r="T471" s="16">
        <f>IF($A471="","",IF($G471="RECEBIMENTO",IF($K471="","OK","Revisar evento anterior"),IF($K471="","Evento anterior ausente",IF(COUNTIF($A$2:$A$501,$K471)=0,"Evento anterior inexistente",IF(COUNTIF($A$2:$A$501,$K471)&gt;1,"Evento anterior ambíguo",IF($K471=$A471,"Autorreferência",IF(COUNTIFS($A$2:$A$501,$K471,$M$2:$M$501,$M471)=0,"Anterior de outro identificador",IF(INDEX($N$2:$N$501,MATCH($K471,$A$2:$A$501,0))&gt;=$N471,"Ordem cronológica inválida",IF(INDEX($A$2:$A$501,MATCH($K471,$A$2:$A$501,0))=LOOKUP(2,1/(($M$2:$M$501=$M471)*($N$2:$N$501&lt;$N471)),$A$2:$A$501),"OK","Salto na cadeia")))))))))</f>
        <v/>
      </c>
      <c r="U471" s="16">
        <f>IF($A471="","",IF(OR($M471="",$N471=""),"Não",IF(COUNTIFS($M$2:$M$501,$M471,$N$2:$N$501,"&gt;"&amp;$N471)=0,IF(COUNTIFS($M$2:$M$501,$M471,$N$2:$N$501,$N471)=1,"Sim","Conflito"),"Não")))</f>
        <v/>
      </c>
      <c r="V471" s="16">
        <f>IF($A471="","",IF(OR($M471="",$N471=""),"",IF(COUNTIFS($M$2:$M$501,$M471,$G$2:$G$501,"RETORNO RECEBIDO",$N$2:$N$501,"&lt;="&amp;$N471)&gt;0,"Retorno","Fluxo normal")))</f>
        <v/>
      </c>
      <c r="W471" s="16">
        <f>IF($A471="","",IF($O471&lt;&gt;"OK",$O471,IF($Q471&lt;&gt;"OK",$Q471,IF($P471&lt;&gt;"OK",$P471,IF($R471&lt;&gt;"OK",$R471,IF($S471&lt;&gt;"OK",$S471,IF($T471&lt;&gt;"OK",$T471,IF($U471="Conflito","Conflito de ordem","OK"))))))))</f>
        <v/>
      </c>
      <c r="X471" s="16">
        <f>IF($A471="","",IF($W471="OK","OK","Pendente"))</f>
        <v/>
      </c>
    </row>
    <row r="472">
      <c r="A472" s="14" t="n"/>
      <c r="B472" s="31" t="n"/>
      <c r="C472" s="14" t="n"/>
      <c r="D472" s="14" t="n"/>
      <c r="E472" s="14" t="n"/>
      <c r="F472" s="14" t="n"/>
      <c r="G472" s="14" t="n"/>
      <c r="H472" s="14" t="n"/>
      <c r="I472" s="14" t="n"/>
      <c r="J472" s="14" t="n"/>
      <c r="K472" s="14" t="n"/>
      <c r="L472" s="15" t="n"/>
      <c r="M472" s="16">
        <f>IF(COUNTA($D472:$F472)=0,"",IF(OR($D472="",$E472="",$F472=""),"",$D472&amp;"|"&amp;$E472&amp;"|"&amp;$F472))</f>
        <v/>
      </c>
      <c r="N472" s="32">
        <f>IF(OR($B472="",$C472=""),"",$B472+$C472/100000)</f>
        <v/>
      </c>
      <c r="O472" s="16">
        <f>IF(COUNTA($A472:$L472)=0,"",IF(OR($A472="",$B472="",$C472="",$D472="",$E472="",$F472="",$G472="",$H472="",$I472=""),"Campos obrigatórios ausentes","OK"))</f>
        <v/>
      </c>
      <c r="P472" s="16">
        <f>IF($A472="","",IF($M472="","Identificação incompleta",IF(COUNTIF('Itens rastreáveis'!$E$2:$E$201,$M472)=0,"Identificador não cadastrado",IF(COUNTIF('Itens rastreáveis'!$E$2:$E$201,$M472)&gt;1,"Identificador duplicado no cadastro","OK"))))</f>
        <v/>
      </c>
      <c r="Q472" s="16">
        <f>IF($A472="","",IF(COUNTIF($A$2:$A$501,$A472)=1,"OK","ID do evento duplicado"))</f>
        <v/>
      </c>
      <c r="R472" s="16">
        <f>IF($A472="","",IF(OR($M472="",$N472=""),"Não verificável",IF($G472="RECEBIMENTO",IF(COUNTIFS($M$2:$M$501,$M472,$G$2:$G$501,"RECEBIMENTO")&gt;1,"Recebimento duplicado",IF($K472="","OK","Recebimento com evento anterior")),IF(COUNTIFS($M$2:$M$501,$M472,$G$2:$G$501,"RECEBIMENTO",$N$2:$N$501,"&lt;"&amp;$N472)&gt;0,"OK","Entrada anterior não localizada"))))</f>
        <v/>
      </c>
      <c r="S472" s="16">
        <f>IF($A472="","",IF(IFERROR(VLOOKUP($G472,Listas!$A$2:$C$9,2,FALSE),"Sim")="Sim",IF($J472="","Pedido obrigatório","OK"),"OK"))</f>
        <v/>
      </c>
      <c r="T472" s="16">
        <f>IF($A472="","",IF($G472="RECEBIMENTO",IF($K472="","OK","Revisar evento anterior"),IF($K472="","Evento anterior ausente",IF(COUNTIF($A$2:$A$501,$K472)=0,"Evento anterior inexistente",IF(COUNTIF($A$2:$A$501,$K472)&gt;1,"Evento anterior ambíguo",IF($K472=$A472,"Autorreferência",IF(COUNTIFS($A$2:$A$501,$K472,$M$2:$M$501,$M472)=0,"Anterior de outro identificador",IF(INDEX($N$2:$N$501,MATCH($K472,$A$2:$A$501,0))&gt;=$N472,"Ordem cronológica inválida",IF(INDEX($A$2:$A$501,MATCH($K472,$A$2:$A$501,0))=LOOKUP(2,1/(($M$2:$M$501=$M472)*($N$2:$N$501&lt;$N472)),$A$2:$A$501),"OK","Salto na cadeia")))))))))</f>
        <v/>
      </c>
      <c r="U472" s="16">
        <f>IF($A472="","",IF(OR($M472="",$N472=""),"Não",IF(COUNTIFS($M$2:$M$501,$M472,$N$2:$N$501,"&gt;"&amp;$N472)=0,IF(COUNTIFS($M$2:$M$501,$M472,$N$2:$N$501,$N472)=1,"Sim","Conflito"),"Não")))</f>
        <v/>
      </c>
      <c r="V472" s="16">
        <f>IF($A472="","",IF(OR($M472="",$N472=""),"",IF(COUNTIFS($M$2:$M$501,$M472,$G$2:$G$501,"RETORNO RECEBIDO",$N$2:$N$501,"&lt;="&amp;$N472)&gt;0,"Retorno","Fluxo normal")))</f>
        <v/>
      </c>
      <c r="W472" s="16">
        <f>IF($A472="","",IF($O472&lt;&gt;"OK",$O472,IF($Q472&lt;&gt;"OK",$Q472,IF($P472&lt;&gt;"OK",$P472,IF($R472&lt;&gt;"OK",$R472,IF($S472&lt;&gt;"OK",$S472,IF($T472&lt;&gt;"OK",$T472,IF($U472="Conflito","Conflito de ordem","OK"))))))))</f>
        <v/>
      </c>
      <c r="X472" s="16">
        <f>IF($A472="","",IF($W472="OK","OK","Pendente"))</f>
        <v/>
      </c>
    </row>
    <row r="473">
      <c r="A473" s="14" t="n"/>
      <c r="B473" s="31" t="n"/>
      <c r="C473" s="14" t="n"/>
      <c r="D473" s="14" t="n"/>
      <c r="E473" s="14" t="n"/>
      <c r="F473" s="14" t="n"/>
      <c r="G473" s="14" t="n"/>
      <c r="H473" s="14" t="n"/>
      <c r="I473" s="14" t="n"/>
      <c r="J473" s="14" t="n"/>
      <c r="K473" s="14" t="n"/>
      <c r="L473" s="15" t="n"/>
      <c r="M473" s="16">
        <f>IF(COUNTA($D473:$F473)=0,"",IF(OR($D473="",$E473="",$F473=""),"",$D473&amp;"|"&amp;$E473&amp;"|"&amp;$F473))</f>
        <v/>
      </c>
      <c r="N473" s="32">
        <f>IF(OR($B473="",$C473=""),"",$B473+$C473/100000)</f>
        <v/>
      </c>
      <c r="O473" s="16">
        <f>IF(COUNTA($A473:$L473)=0,"",IF(OR($A473="",$B473="",$C473="",$D473="",$E473="",$F473="",$G473="",$H473="",$I473=""),"Campos obrigatórios ausentes","OK"))</f>
        <v/>
      </c>
      <c r="P473" s="16">
        <f>IF($A473="","",IF($M473="","Identificação incompleta",IF(COUNTIF('Itens rastreáveis'!$E$2:$E$201,$M473)=0,"Identificador não cadastrado",IF(COUNTIF('Itens rastreáveis'!$E$2:$E$201,$M473)&gt;1,"Identificador duplicado no cadastro","OK"))))</f>
        <v/>
      </c>
      <c r="Q473" s="16">
        <f>IF($A473="","",IF(COUNTIF($A$2:$A$501,$A473)=1,"OK","ID do evento duplicado"))</f>
        <v/>
      </c>
      <c r="R473" s="16">
        <f>IF($A473="","",IF(OR($M473="",$N473=""),"Não verificável",IF($G473="RECEBIMENTO",IF(COUNTIFS($M$2:$M$501,$M473,$G$2:$G$501,"RECEBIMENTO")&gt;1,"Recebimento duplicado",IF($K473="","OK","Recebimento com evento anterior")),IF(COUNTIFS($M$2:$M$501,$M473,$G$2:$G$501,"RECEBIMENTO",$N$2:$N$501,"&lt;"&amp;$N473)&gt;0,"OK","Entrada anterior não localizada"))))</f>
        <v/>
      </c>
      <c r="S473" s="16">
        <f>IF($A473="","",IF(IFERROR(VLOOKUP($G473,Listas!$A$2:$C$9,2,FALSE),"Sim")="Sim",IF($J473="","Pedido obrigatório","OK"),"OK"))</f>
        <v/>
      </c>
      <c r="T473" s="16">
        <f>IF($A473="","",IF($G473="RECEBIMENTO",IF($K473="","OK","Revisar evento anterior"),IF($K473="","Evento anterior ausente",IF(COUNTIF($A$2:$A$501,$K473)=0,"Evento anterior inexistente",IF(COUNTIF($A$2:$A$501,$K473)&gt;1,"Evento anterior ambíguo",IF($K473=$A473,"Autorreferência",IF(COUNTIFS($A$2:$A$501,$K473,$M$2:$M$501,$M473)=0,"Anterior de outro identificador",IF(INDEX($N$2:$N$501,MATCH($K473,$A$2:$A$501,0))&gt;=$N473,"Ordem cronológica inválida",IF(INDEX($A$2:$A$501,MATCH($K473,$A$2:$A$501,0))=LOOKUP(2,1/(($M$2:$M$501=$M473)*($N$2:$N$501&lt;$N473)),$A$2:$A$501),"OK","Salto na cadeia")))))))))</f>
        <v/>
      </c>
      <c r="U473" s="16">
        <f>IF($A473="","",IF(OR($M473="",$N473=""),"Não",IF(COUNTIFS($M$2:$M$501,$M473,$N$2:$N$501,"&gt;"&amp;$N473)=0,IF(COUNTIFS($M$2:$M$501,$M473,$N$2:$N$501,$N473)=1,"Sim","Conflito"),"Não")))</f>
        <v/>
      </c>
      <c r="V473" s="16">
        <f>IF($A473="","",IF(OR($M473="",$N473=""),"",IF(COUNTIFS($M$2:$M$501,$M473,$G$2:$G$501,"RETORNO RECEBIDO",$N$2:$N$501,"&lt;="&amp;$N473)&gt;0,"Retorno","Fluxo normal")))</f>
        <v/>
      </c>
      <c r="W473" s="16">
        <f>IF($A473="","",IF($O473&lt;&gt;"OK",$O473,IF($Q473&lt;&gt;"OK",$Q473,IF($P473&lt;&gt;"OK",$P473,IF($R473&lt;&gt;"OK",$R473,IF($S473&lt;&gt;"OK",$S473,IF($T473&lt;&gt;"OK",$T473,IF($U473="Conflito","Conflito de ordem","OK"))))))))</f>
        <v/>
      </c>
      <c r="X473" s="16">
        <f>IF($A473="","",IF($W473="OK","OK","Pendente"))</f>
        <v/>
      </c>
    </row>
    <row r="474">
      <c r="A474" s="14" t="n"/>
      <c r="B474" s="31" t="n"/>
      <c r="C474" s="14" t="n"/>
      <c r="D474" s="14" t="n"/>
      <c r="E474" s="14" t="n"/>
      <c r="F474" s="14" t="n"/>
      <c r="G474" s="14" t="n"/>
      <c r="H474" s="14" t="n"/>
      <c r="I474" s="14" t="n"/>
      <c r="J474" s="14" t="n"/>
      <c r="K474" s="14" t="n"/>
      <c r="L474" s="15" t="n"/>
      <c r="M474" s="16">
        <f>IF(COUNTA($D474:$F474)=0,"",IF(OR($D474="",$E474="",$F474=""),"",$D474&amp;"|"&amp;$E474&amp;"|"&amp;$F474))</f>
        <v/>
      </c>
      <c r="N474" s="32">
        <f>IF(OR($B474="",$C474=""),"",$B474+$C474/100000)</f>
        <v/>
      </c>
      <c r="O474" s="16">
        <f>IF(COUNTA($A474:$L474)=0,"",IF(OR($A474="",$B474="",$C474="",$D474="",$E474="",$F474="",$G474="",$H474="",$I474=""),"Campos obrigatórios ausentes","OK"))</f>
        <v/>
      </c>
      <c r="P474" s="16">
        <f>IF($A474="","",IF($M474="","Identificação incompleta",IF(COUNTIF('Itens rastreáveis'!$E$2:$E$201,$M474)=0,"Identificador não cadastrado",IF(COUNTIF('Itens rastreáveis'!$E$2:$E$201,$M474)&gt;1,"Identificador duplicado no cadastro","OK"))))</f>
        <v/>
      </c>
      <c r="Q474" s="16">
        <f>IF($A474="","",IF(COUNTIF($A$2:$A$501,$A474)=1,"OK","ID do evento duplicado"))</f>
        <v/>
      </c>
      <c r="R474" s="16">
        <f>IF($A474="","",IF(OR($M474="",$N474=""),"Não verificável",IF($G474="RECEBIMENTO",IF(COUNTIFS($M$2:$M$501,$M474,$G$2:$G$501,"RECEBIMENTO")&gt;1,"Recebimento duplicado",IF($K474="","OK","Recebimento com evento anterior")),IF(COUNTIFS($M$2:$M$501,$M474,$G$2:$G$501,"RECEBIMENTO",$N$2:$N$501,"&lt;"&amp;$N474)&gt;0,"OK","Entrada anterior não localizada"))))</f>
        <v/>
      </c>
      <c r="S474" s="16">
        <f>IF($A474="","",IF(IFERROR(VLOOKUP($G474,Listas!$A$2:$C$9,2,FALSE),"Sim")="Sim",IF($J474="","Pedido obrigatório","OK"),"OK"))</f>
        <v/>
      </c>
      <c r="T474" s="16">
        <f>IF($A474="","",IF($G474="RECEBIMENTO",IF($K474="","OK","Revisar evento anterior"),IF($K474="","Evento anterior ausente",IF(COUNTIF($A$2:$A$501,$K474)=0,"Evento anterior inexistente",IF(COUNTIF($A$2:$A$501,$K474)&gt;1,"Evento anterior ambíguo",IF($K474=$A474,"Autorreferência",IF(COUNTIFS($A$2:$A$501,$K474,$M$2:$M$501,$M474)=0,"Anterior de outro identificador",IF(INDEX($N$2:$N$501,MATCH($K474,$A$2:$A$501,0))&gt;=$N474,"Ordem cronológica inválida",IF(INDEX($A$2:$A$501,MATCH($K474,$A$2:$A$501,0))=LOOKUP(2,1/(($M$2:$M$501=$M474)*($N$2:$N$501&lt;$N474)),$A$2:$A$501),"OK","Salto na cadeia")))))))))</f>
        <v/>
      </c>
      <c r="U474" s="16">
        <f>IF($A474="","",IF(OR($M474="",$N474=""),"Não",IF(COUNTIFS($M$2:$M$501,$M474,$N$2:$N$501,"&gt;"&amp;$N474)=0,IF(COUNTIFS($M$2:$M$501,$M474,$N$2:$N$501,$N474)=1,"Sim","Conflito"),"Não")))</f>
        <v/>
      </c>
      <c r="V474" s="16">
        <f>IF($A474="","",IF(OR($M474="",$N474=""),"",IF(COUNTIFS($M$2:$M$501,$M474,$G$2:$G$501,"RETORNO RECEBIDO",$N$2:$N$501,"&lt;="&amp;$N474)&gt;0,"Retorno","Fluxo normal")))</f>
        <v/>
      </c>
      <c r="W474" s="16">
        <f>IF($A474="","",IF($O474&lt;&gt;"OK",$O474,IF($Q474&lt;&gt;"OK",$Q474,IF($P474&lt;&gt;"OK",$P474,IF($R474&lt;&gt;"OK",$R474,IF($S474&lt;&gt;"OK",$S474,IF($T474&lt;&gt;"OK",$T474,IF($U474="Conflito","Conflito de ordem","OK"))))))))</f>
        <v/>
      </c>
      <c r="X474" s="16">
        <f>IF($A474="","",IF($W474="OK","OK","Pendente"))</f>
        <v/>
      </c>
    </row>
    <row r="475">
      <c r="A475" s="14" t="n"/>
      <c r="B475" s="31" t="n"/>
      <c r="C475" s="14" t="n"/>
      <c r="D475" s="14" t="n"/>
      <c r="E475" s="14" t="n"/>
      <c r="F475" s="14" t="n"/>
      <c r="G475" s="14" t="n"/>
      <c r="H475" s="14" t="n"/>
      <c r="I475" s="14" t="n"/>
      <c r="J475" s="14" t="n"/>
      <c r="K475" s="14" t="n"/>
      <c r="L475" s="15" t="n"/>
      <c r="M475" s="16">
        <f>IF(COUNTA($D475:$F475)=0,"",IF(OR($D475="",$E475="",$F475=""),"",$D475&amp;"|"&amp;$E475&amp;"|"&amp;$F475))</f>
        <v/>
      </c>
      <c r="N475" s="32">
        <f>IF(OR($B475="",$C475=""),"",$B475+$C475/100000)</f>
        <v/>
      </c>
      <c r="O475" s="16">
        <f>IF(COUNTA($A475:$L475)=0,"",IF(OR($A475="",$B475="",$C475="",$D475="",$E475="",$F475="",$G475="",$H475="",$I475=""),"Campos obrigatórios ausentes","OK"))</f>
        <v/>
      </c>
      <c r="P475" s="16">
        <f>IF($A475="","",IF($M475="","Identificação incompleta",IF(COUNTIF('Itens rastreáveis'!$E$2:$E$201,$M475)=0,"Identificador não cadastrado",IF(COUNTIF('Itens rastreáveis'!$E$2:$E$201,$M475)&gt;1,"Identificador duplicado no cadastro","OK"))))</f>
        <v/>
      </c>
      <c r="Q475" s="16">
        <f>IF($A475="","",IF(COUNTIF($A$2:$A$501,$A475)=1,"OK","ID do evento duplicado"))</f>
        <v/>
      </c>
      <c r="R475" s="16">
        <f>IF($A475="","",IF(OR($M475="",$N475=""),"Não verificável",IF($G475="RECEBIMENTO",IF(COUNTIFS($M$2:$M$501,$M475,$G$2:$G$501,"RECEBIMENTO")&gt;1,"Recebimento duplicado",IF($K475="","OK","Recebimento com evento anterior")),IF(COUNTIFS($M$2:$M$501,$M475,$G$2:$G$501,"RECEBIMENTO",$N$2:$N$501,"&lt;"&amp;$N475)&gt;0,"OK","Entrada anterior não localizada"))))</f>
        <v/>
      </c>
      <c r="S475" s="16">
        <f>IF($A475="","",IF(IFERROR(VLOOKUP($G475,Listas!$A$2:$C$9,2,FALSE),"Sim")="Sim",IF($J475="","Pedido obrigatório","OK"),"OK"))</f>
        <v/>
      </c>
      <c r="T475" s="16">
        <f>IF($A475="","",IF($G475="RECEBIMENTO",IF($K475="","OK","Revisar evento anterior"),IF($K475="","Evento anterior ausente",IF(COUNTIF($A$2:$A$501,$K475)=0,"Evento anterior inexistente",IF(COUNTIF($A$2:$A$501,$K475)&gt;1,"Evento anterior ambíguo",IF($K475=$A475,"Autorreferência",IF(COUNTIFS($A$2:$A$501,$K475,$M$2:$M$501,$M475)=0,"Anterior de outro identificador",IF(INDEX($N$2:$N$501,MATCH($K475,$A$2:$A$501,0))&gt;=$N475,"Ordem cronológica inválida",IF(INDEX($A$2:$A$501,MATCH($K475,$A$2:$A$501,0))=LOOKUP(2,1/(($M$2:$M$501=$M475)*($N$2:$N$501&lt;$N475)),$A$2:$A$501),"OK","Salto na cadeia")))))))))</f>
        <v/>
      </c>
      <c r="U475" s="16">
        <f>IF($A475="","",IF(OR($M475="",$N475=""),"Não",IF(COUNTIFS($M$2:$M$501,$M475,$N$2:$N$501,"&gt;"&amp;$N475)=0,IF(COUNTIFS($M$2:$M$501,$M475,$N$2:$N$501,$N475)=1,"Sim","Conflito"),"Não")))</f>
        <v/>
      </c>
      <c r="V475" s="16">
        <f>IF($A475="","",IF(OR($M475="",$N475=""),"",IF(COUNTIFS($M$2:$M$501,$M475,$G$2:$G$501,"RETORNO RECEBIDO",$N$2:$N$501,"&lt;="&amp;$N475)&gt;0,"Retorno","Fluxo normal")))</f>
        <v/>
      </c>
      <c r="W475" s="16">
        <f>IF($A475="","",IF($O475&lt;&gt;"OK",$O475,IF($Q475&lt;&gt;"OK",$Q475,IF($P475&lt;&gt;"OK",$P475,IF($R475&lt;&gt;"OK",$R475,IF($S475&lt;&gt;"OK",$S475,IF($T475&lt;&gt;"OK",$T475,IF($U475="Conflito","Conflito de ordem","OK"))))))))</f>
        <v/>
      </c>
      <c r="X475" s="16">
        <f>IF($A475="","",IF($W475="OK","OK","Pendente"))</f>
        <v/>
      </c>
    </row>
    <row r="476">
      <c r="A476" s="14" t="n"/>
      <c r="B476" s="31" t="n"/>
      <c r="C476" s="14" t="n"/>
      <c r="D476" s="14" t="n"/>
      <c r="E476" s="14" t="n"/>
      <c r="F476" s="14" t="n"/>
      <c r="G476" s="14" t="n"/>
      <c r="H476" s="14" t="n"/>
      <c r="I476" s="14" t="n"/>
      <c r="J476" s="14" t="n"/>
      <c r="K476" s="14" t="n"/>
      <c r="L476" s="15" t="n"/>
      <c r="M476" s="16">
        <f>IF(COUNTA($D476:$F476)=0,"",IF(OR($D476="",$E476="",$F476=""),"",$D476&amp;"|"&amp;$E476&amp;"|"&amp;$F476))</f>
        <v/>
      </c>
      <c r="N476" s="32">
        <f>IF(OR($B476="",$C476=""),"",$B476+$C476/100000)</f>
        <v/>
      </c>
      <c r="O476" s="16">
        <f>IF(COUNTA($A476:$L476)=0,"",IF(OR($A476="",$B476="",$C476="",$D476="",$E476="",$F476="",$G476="",$H476="",$I476=""),"Campos obrigatórios ausentes","OK"))</f>
        <v/>
      </c>
      <c r="P476" s="16">
        <f>IF($A476="","",IF($M476="","Identificação incompleta",IF(COUNTIF('Itens rastreáveis'!$E$2:$E$201,$M476)=0,"Identificador não cadastrado",IF(COUNTIF('Itens rastreáveis'!$E$2:$E$201,$M476)&gt;1,"Identificador duplicado no cadastro","OK"))))</f>
        <v/>
      </c>
      <c r="Q476" s="16">
        <f>IF($A476="","",IF(COUNTIF($A$2:$A$501,$A476)=1,"OK","ID do evento duplicado"))</f>
        <v/>
      </c>
      <c r="R476" s="16">
        <f>IF($A476="","",IF(OR($M476="",$N476=""),"Não verificável",IF($G476="RECEBIMENTO",IF(COUNTIFS($M$2:$M$501,$M476,$G$2:$G$501,"RECEBIMENTO")&gt;1,"Recebimento duplicado",IF($K476="","OK","Recebimento com evento anterior")),IF(COUNTIFS($M$2:$M$501,$M476,$G$2:$G$501,"RECEBIMENTO",$N$2:$N$501,"&lt;"&amp;$N476)&gt;0,"OK","Entrada anterior não localizada"))))</f>
        <v/>
      </c>
      <c r="S476" s="16">
        <f>IF($A476="","",IF(IFERROR(VLOOKUP($G476,Listas!$A$2:$C$9,2,FALSE),"Sim")="Sim",IF($J476="","Pedido obrigatório","OK"),"OK"))</f>
        <v/>
      </c>
      <c r="T476" s="16">
        <f>IF($A476="","",IF($G476="RECEBIMENTO",IF($K476="","OK","Revisar evento anterior"),IF($K476="","Evento anterior ausente",IF(COUNTIF($A$2:$A$501,$K476)=0,"Evento anterior inexistente",IF(COUNTIF($A$2:$A$501,$K476)&gt;1,"Evento anterior ambíguo",IF($K476=$A476,"Autorreferência",IF(COUNTIFS($A$2:$A$501,$K476,$M$2:$M$501,$M476)=0,"Anterior de outro identificador",IF(INDEX($N$2:$N$501,MATCH($K476,$A$2:$A$501,0))&gt;=$N476,"Ordem cronológica inválida",IF(INDEX($A$2:$A$501,MATCH($K476,$A$2:$A$501,0))=LOOKUP(2,1/(($M$2:$M$501=$M476)*($N$2:$N$501&lt;$N476)),$A$2:$A$501),"OK","Salto na cadeia")))))))))</f>
        <v/>
      </c>
      <c r="U476" s="16">
        <f>IF($A476="","",IF(OR($M476="",$N476=""),"Não",IF(COUNTIFS($M$2:$M$501,$M476,$N$2:$N$501,"&gt;"&amp;$N476)=0,IF(COUNTIFS($M$2:$M$501,$M476,$N$2:$N$501,$N476)=1,"Sim","Conflito"),"Não")))</f>
        <v/>
      </c>
      <c r="V476" s="16">
        <f>IF($A476="","",IF(OR($M476="",$N476=""),"",IF(COUNTIFS($M$2:$M$501,$M476,$G$2:$G$501,"RETORNO RECEBIDO",$N$2:$N$501,"&lt;="&amp;$N476)&gt;0,"Retorno","Fluxo normal")))</f>
        <v/>
      </c>
      <c r="W476" s="16">
        <f>IF($A476="","",IF($O476&lt;&gt;"OK",$O476,IF($Q476&lt;&gt;"OK",$Q476,IF($P476&lt;&gt;"OK",$P476,IF($R476&lt;&gt;"OK",$R476,IF($S476&lt;&gt;"OK",$S476,IF($T476&lt;&gt;"OK",$T476,IF($U476="Conflito","Conflito de ordem","OK"))))))))</f>
        <v/>
      </c>
      <c r="X476" s="16">
        <f>IF($A476="","",IF($W476="OK","OK","Pendente"))</f>
        <v/>
      </c>
    </row>
    <row r="477">
      <c r="A477" s="14" t="n"/>
      <c r="B477" s="31" t="n"/>
      <c r="C477" s="14" t="n"/>
      <c r="D477" s="14" t="n"/>
      <c r="E477" s="14" t="n"/>
      <c r="F477" s="14" t="n"/>
      <c r="G477" s="14" t="n"/>
      <c r="H477" s="14" t="n"/>
      <c r="I477" s="14" t="n"/>
      <c r="J477" s="14" t="n"/>
      <c r="K477" s="14" t="n"/>
      <c r="L477" s="15" t="n"/>
      <c r="M477" s="16">
        <f>IF(COUNTA($D477:$F477)=0,"",IF(OR($D477="",$E477="",$F477=""),"",$D477&amp;"|"&amp;$E477&amp;"|"&amp;$F477))</f>
        <v/>
      </c>
      <c r="N477" s="32">
        <f>IF(OR($B477="",$C477=""),"",$B477+$C477/100000)</f>
        <v/>
      </c>
      <c r="O477" s="16">
        <f>IF(COUNTA($A477:$L477)=0,"",IF(OR($A477="",$B477="",$C477="",$D477="",$E477="",$F477="",$G477="",$H477="",$I477=""),"Campos obrigatórios ausentes","OK"))</f>
        <v/>
      </c>
      <c r="P477" s="16">
        <f>IF($A477="","",IF($M477="","Identificação incompleta",IF(COUNTIF('Itens rastreáveis'!$E$2:$E$201,$M477)=0,"Identificador não cadastrado",IF(COUNTIF('Itens rastreáveis'!$E$2:$E$201,$M477)&gt;1,"Identificador duplicado no cadastro","OK"))))</f>
        <v/>
      </c>
      <c r="Q477" s="16">
        <f>IF($A477="","",IF(COUNTIF($A$2:$A$501,$A477)=1,"OK","ID do evento duplicado"))</f>
        <v/>
      </c>
      <c r="R477" s="16">
        <f>IF($A477="","",IF(OR($M477="",$N477=""),"Não verificável",IF($G477="RECEBIMENTO",IF(COUNTIFS($M$2:$M$501,$M477,$G$2:$G$501,"RECEBIMENTO")&gt;1,"Recebimento duplicado",IF($K477="","OK","Recebimento com evento anterior")),IF(COUNTIFS($M$2:$M$501,$M477,$G$2:$G$501,"RECEBIMENTO",$N$2:$N$501,"&lt;"&amp;$N477)&gt;0,"OK","Entrada anterior não localizada"))))</f>
        <v/>
      </c>
      <c r="S477" s="16">
        <f>IF($A477="","",IF(IFERROR(VLOOKUP($G477,Listas!$A$2:$C$9,2,FALSE),"Sim")="Sim",IF($J477="","Pedido obrigatório","OK"),"OK"))</f>
        <v/>
      </c>
      <c r="T477" s="16">
        <f>IF($A477="","",IF($G477="RECEBIMENTO",IF($K477="","OK","Revisar evento anterior"),IF($K477="","Evento anterior ausente",IF(COUNTIF($A$2:$A$501,$K477)=0,"Evento anterior inexistente",IF(COUNTIF($A$2:$A$501,$K477)&gt;1,"Evento anterior ambíguo",IF($K477=$A477,"Autorreferência",IF(COUNTIFS($A$2:$A$501,$K477,$M$2:$M$501,$M477)=0,"Anterior de outro identificador",IF(INDEX($N$2:$N$501,MATCH($K477,$A$2:$A$501,0))&gt;=$N477,"Ordem cronológica inválida",IF(INDEX($A$2:$A$501,MATCH($K477,$A$2:$A$501,0))=LOOKUP(2,1/(($M$2:$M$501=$M477)*($N$2:$N$501&lt;$N477)),$A$2:$A$501),"OK","Salto na cadeia")))))))))</f>
        <v/>
      </c>
      <c r="U477" s="16">
        <f>IF($A477="","",IF(OR($M477="",$N477=""),"Não",IF(COUNTIFS($M$2:$M$501,$M477,$N$2:$N$501,"&gt;"&amp;$N477)=0,IF(COUNTIFS($M$2:$M$501,$M477,$N$2:$N$501,$N477)=1,"Sim","Conflito"),"Não")))</f>
        <v/>
      </c>
      <c r="V477" s="16">
        <f>IF($A477="","",IF(OR($M477="",$N477=""),"",IF(COUNTIFS($M$2:$M$501,$M477,$G$2:$G$501,"RETORNO RECEBIDO",$N$2:$N$501,"&lt;="&amp;$N477)&gt;0,"Retorno","Fluxo normal")))</f>
        <v/>
      </c>
      <c r="W477" s="16">
        <f>IF($A477="","",IF($O477&lt;&gt;"OK",$O477,IF($Q477&lt;&gt;"OK",$Q477,IF($P477&lt;&gt;"OK",$P477,IF($R477&lt;&gt;"OK",$R477,IF($S477&lt;&gt;"OK",$S477,IF($T477&lt;&gt;"OK",$T477,IF($U477="Conflito","Conflito de ordem","OK"))))))))</f>
        <v/>
      </c>
      <c r="X477" s="16">
        <f>IF($A477="","",IF($W477="OK","OK","Pendente"))</f>
        <v/>
      </c>
    </row>
    <row r="478">
      <c r="A478" s="14" t="n"/>
      <c r="B478" s="31" t="n"/>
      <c r="C478" s="14" t="n"/>
      <c r="D478" s="14" t="n"/>
      <c r="E478" s="14" t="n"/>
      <c r="F478" s="14" t="n"/>
      <c r="G478" s="14" t="n"/>
      <c r="H478" s="14" t="n"/>
      <c r="I478" s="14" t="n"/>
      <c r="J478" s="14" t="n"/>
      <c r="K478" s="14" t="n"/>
      <c r="L478" s="15" t="n"/>
      <c r="M478" s="16">
        <f>IF(COUNTA($D478:$F478)=0,"",IF(OR($D478="",$E478="",$F478=""),"",$D478&amp;"|"&amp;$E478&amp;"|"&amp;$F478))</f>
        <v/>
      </c>
      <c r="N478" s="32">
        <f>IF(OR($B478="",$C478=""),"",$B478+$C478/100000)</f>
        <v/>
      </c>
      <c r="O478" s="16">
        <f>IF(COUNTA($A478:$L478)=0,"",IF(OR($A478="",$B478="",$C478="",$D478="",$E478="",$F478="",$G478="",$H478="",$I478=""),"Campos obrigatórios ausentes","OK"))</f>
        <v/>
      </c>
      <c r="P478" s="16">
        <f>IF($A478="","",IF($M478="","Identificação incompleta",IF(COUNTIF('Itens rastreáveis'!$E$2:$E$201,$M478)=0,"Identificador não cadastrado",IF(COUNTIF('Itens rastreáveis'!$E$2:$E$201,$M478)&gt;1,"Identificador duplicado no cadastro","OK"))))</f>
        <v/>
      </c>
      <c r="Q478" s="16">
        <f>IF($A478="","",IF(COUNTIF($A$2:$A$501,$A478)=1,"OK","ID do evento duplicado"))</f>
        <v/>
      </c>
      <c r="R478" s="16">
        <f>IF($A478="","",IF(OR($M478="",$N478=""),"Não verificável",IF($G478="RECEBIMENTO",IF(COUNTIFS($M$2:$M$501,$M478,$G$2:$G$501,"RECEBIMENTO")&gt;1,"Recebimento duplicado",IF($K478="","OK","Recebimento com evento anterior")),IF(COUNTIFS($M$2:$M$501,$M478,$G$2:$G$501,"RECEBIMENTO",$N$2:$N$501,"&lt;"&amp;$N478)&gt;0,"OK","Entrada anterior não localizada"))))</f>
        <v/>
      </c>
      <c r="S478" s="16">
        <f>IF($A478="","",IF(IFERROR(VLOOKUP($G478,Listas!$A$2:$C$9,2,FALSE),"Sim")="Sim",IF($J478="","Pedido obrigatório","OK"),"OK"))</f>
        <v/>
      </c>
      <c r="T478" s="16">
        <f>IF($A478="","",IF($G478="RECEBIMENTO",IF($K478="","OK","Revisar evento anterior"),IF($K478="","Evento anterior ausente",IF(COUNTIF($A$2:$A$501,$K478)=0,"Evento anterior inexistente",IF(COUNTIF($A$2:$A$501,$K478)&gt;1,"Evento anterior ambíguo",IF($K478=$A478,"Autorreferência",IF(COUNTIFS($A$2:$A$501,$K478,$M$2:$M$501,$M478)=0,"Anterior de outro identificador",IF(INDEX($N$2:$N$501,MATCH($K478,$A$2:$A$501,0))&gt;=$N478,"Ordem cronológica inválida",IF(INDEX($A$2:$A$501,MATCH($K478,$A$2:$A$501,0))=LOOKUP(2,1/(($M$2:$M$501=$M478)*($N$2:$N$501&lt;$N478)),$A$2:$A$501),"OK","Salto na cadeia")))))))))</f>
        <v/>
      </c>
      <c r="U478" s="16">
        <f>IF($A478="","",IF(OR($M478="",$N478=""),"Não",IF(COUNTIFS($M$2:$M$501,$M478,$N$2:$N$501,"&gt;"&amp;$N478)=0,IF(COUNTIFS($M$2:$M$501,$M478,$N$2:$N$501,$N478)=1,"Sim","Conflito"),"Não")))</f>
        <v/>
      </c>
      <c r="V478" s="16">
        <f>IF($A478="","",IF(OR($M478="",$N478=""),"",IF(COUNTIFS($M$2:$M$501,$M478,$G$2:$G$501,"RETORNO RECEBIDO",$N$2:$N$501,"&lt;="&amp;$N478)&gt;0,"Retorno","Fluxo normal")))</f>
        <v/>
      </c>
      <c r="W478" s="16">
        <f>IF($A478="","",IF($O478&lt;&gt;"OK",$O478,IF($Q478&lt;&gt;"OK",$Q478,IF($P478&lt;&gt;"OK",$P478,IF($R478&lt;&gt;"OK",$R478,IF($S478&lt;&gt;"OK",$S478,IF($T478&lt;&gt;"OK",$T478,IF($U478="Conflito","Conflito de ordem","OK"))))))))</f>
        <v/>
      </c>
      <c r="X478" s="16">
        <f>IF($A478="","",IF($W478="OK","OK","Pendente"))</f>
        <v/>
      </c>
    </row>
    <row r="479">
      <c r="A479" s="14" t="n"/>
      <c r="B479" s="31" t="n"/>
      <c r="C479" s="14" t="n"/>
      <c r="D479" s="14" t="n"/>
      <c r="E479" s="14" t="n"/>
      <c r="F479" s="14" t="n"/>
      <c r="G479" s="14" t="n"/>
      <c r="H479" s="14" t="n"/>
      <c r="I479" s="14" t="n"/>
      <c r="J479" s="14" t="n"/>
      <c r="K479" s="14" t="n"/>
      <c r="L479" s="15" t="n"/>
      <c r="M479" s="16">
        <f>IF(COUNTA($D479:$F479)=0,"",IF(OR($D479="",$E479="",$F479=""),"",$D479&amp;"|"&amp;$E479&amp;"|"&amp;$F479))</f>
        <v/>
      </c>
      <c r="N479" s="32">
        <f>IF(OR($B479="",$C479=""),"",$B479+$C479/100000)</f>
        <v/>
      </c>
      <c r="O479" s="16">
        <f>IF(COUNTA($A479:$L479)=0,"",IF(OR($A479="",$B479="",$C479="",$D479="",$E479="",$F479="",$G479="",$H479="",$I479=""),"Campos obrigatórios ausentes","OK"))</f>
        <v/>
      </c>
      <c r="P479" s="16">
        <f>IF($A479="","",IF($M479="","Identificação incompleta",IF(COUNTIF('Itens rastreáveis'!$E$2:$E$201,$M479)=0,"Identificador não cadastrado",IF(COUNTIF('Itens rastreáveis'!$E$2:$E$201,$M479)&gt;1,"Identificador duplicado no cadastro","OK"))))</f>
        <v/>
      </c>
      <c r="Q479" s="16">
        <f>IF($A479="","",IF(COUNTIF($A$2:$A$501,$A479)=1,"OK","ID do evento duplicado"))</f>
        <v/>
      </c>
      <c r="R479" s="16">
        <f>IF($A479="","",IF(OR($M479="",$N479=""),"Não verificável",IF($G479="RECEBIMENTO",IF(COUNTIFS($M$2:$M$501,$M479,$G$2:$G$501,"RECEBIMENTO")&gt;1,"Recebimento duplicado",IF($K479="","OK","Recebimento com evento anterior")),IF(COUNTIFS($M$2:$M$501,$M479,$G$2:$G$501,"RECEBIMENTO",$N$2:$N$501,"&lt;"&amp;$N479)&gt;0,"OK","Entrada anterior não localizada"))))</f>
        <v/>
      </c>
      <c r="S479" s="16">
        <f>IF($A479="","",IF(IFERROR(VLOOKUP($G479,Listas!$A$2:$C$9,2,FALSE),"Sim")="Sim",IF($J479="","Pedido obrigatório","OK"),"OK"))</f>
        <v/>
      </c>
      <c r="T479" s="16">
        <f>IF($A479="","",IF($G479="RECEBIMENTO",IF($K479="","OK","Revisar evento anterior"),IF($K479="","Evento anterior ausente",IF(COUNTIF($A$2:$A$501,$K479)=0,"Evento anterior inexistente",IF(COUNTIF($A$2:$A$501,$K479)&gt;1,"Evento anterior ambíguo",IF($K479=$A479,"Autorreferência",IF(COUNTIFS($A$2:$A$501,$K479,$M$2:$M$501,$M479)=0,"Anterior de outro identificador",IF(INDEX($N$2:$N$501,MATCH($K479,$A$2:$A$501,0))&gt;=$N479,"Ordem cronológica inválida",IF(INDEX($A$2:$A$501,MATCH($K479,$A$2:$A$501,0))=LOOKUP(2,1/(($M$2:$M$501=$M479)*($N$2:$N$501&lt;$N479)),$A$2:$A$501),"OK","Salto na cadeia")))))))))</f>
        <v/>
      </c>
      <c r="U479" s="16">
        <f>IF($A479="","",IF(OR($M479="",$N479=""),"Não",IF(COUNTIFS($M$2:$M$501,$M479,$N$2:$N$501,"&gt;"&amp;$N479)=0,IF(COUNTIFS($M$2:$M$501,$M479,$N$2:$N$501,$N479)=1,"Sim","Conflito"),"Não")))</f>
        <v/>
      </c>
      <c r="V479" s="16">
        <f>IF($A479="","",IF(OR($M479="",$N479=""),"",IF(COUNTIFS($M$2:$M$501,$M479,$G$2:$G$501,"RETORNO RECEBIDO",$N$2:$N$501,"&lt;="&amp;$N479)&gt;0,"Retorno","Fluxo normal")))</f>
        <v/>
      </c>
      <c r="W479" s="16">
        <f>IF($A479="","",IF($O479&lt;&gt;"OK",$O479,IF($Q479&lt;&gt;"OK",$Q479,IF($P479&lt;&gt;"OK",$P479,IF($R479&lt;&gt;"OK",$R479,IF($S479&lt;&gt;"OK",$S479,IF($T479&lt;&gt;"OK",$T479,IF($U479="Conflito","Conflito de ordem","OK"))))))))</f>
        <v/>
      </c>
      <c r="X479" s="16">
        <f>IF($A479="","",IF($W479="OK","OK","Pendente"))</f>
        <v/>
      </c>
    </row>
    <row r="480">
      <c r="A480" s="14" t="n"/>
      <c r="B480" s="31" t="n"/>
      <c r="C480" s="14" t="n"/>
      <c r="D480" s="14" t="n"/>
      <c r="E480" s="14" t="n"/>
      <c r="F480" s="14" t="n"/>
      <c r="G480" s="14" t="n"/>
      <c r="H480" s="14" t="n"/>
      <c r="I480" s="14" t="n"/>
      <c r="J480" s="14" t="n"/>
      <c r="K480" s="14" t="n"/>
      <c r="L480" s="15" t="n"/>
      <c r="M480" s="16">
        <f>IF(COUNTA($D480:$F480)=0,"",IF(OR($D480="",$E480="",$F480=""),"",$D480&amp;"|"&amp;$E480&amp;"|"&amp;$F480))</f>
        <v/>
      </c>
      <c r="N480" s="32">
        <f>IF(OR($B480="",$C480=""),"",$B480+$C480/100000)</f>
        <v/>
      </c>
      <c r="O480" s="16">
        <f>IF(COUNTA($A480:$L480)=0,"",IF(OR($A480="",$B480="",$C480="",$D480="",$E480="",$F480="",$G480="",$H480="",$I480=""),"Campos obrigatórios ausentes","OK"))</f>
        <v/>
      </c>
      <c r="P480" s="16">
        <f>IF($A480="","",IF($M480="","Identificação incompleta",IF(COUNTIF('Itens rastreáveis'!$E$2:$E$201,$M480)=0,"Identificador não cadastrado",IF(COUNTIF('Itens rastreáveis'!$E$2:$E$201,$M480)&gt;1,"Identificador duplicado no cadastro","OK"))))</f>
        <v/>
      </c>
      <c r="Q480" s="16">
        <f>IF($A480="","",IF(COUNTIF($A$2:$A$501,$A480)=1,"OK","ID do evento duplicado"))</f>
        <v/>
      </c>
      <c r="R480" s="16">
        <f>IF($A480="","",IF(OR($M480="",$N480=""),"Não verificável",IF($G480="RECEBIMENTO",IF(COUNTIFS($M$2:$M$501,$M480,$G$2:$G$501,"RECEBIMENTO")&gt;1,"Recebimento duplicado",IF($K480="","OK","Recebimento com evento anterior")),IF(COUNTIFS($M$2:$M$501,$M480,$G$2:$G$501,"RECEBIMENTO",$N$2:$N$501,"&lt;"&amp;$N480)&gt;0,"OK","Entrada anterior não localizada"))))</f>
        <v/>
      </c>
      <c r="S480" s="16">
        <f>IF($A480="","",IF(IFERROR(VLOOKUP($G480,Listas!$A$2:$C$9,2,FALSE),"Sim")="Sim",IF($J480="","Pedido obrigatório","OK"),"OK"))</f>
        <v/>
      </c>
      <c r="T480" s="16">
        <f>IF($A480="","",IF($G480="RECEBIMENTO",IF($K480="","OK","Revisar evento anterior"),IF($K480="","Evento anterior ausente",IF(COUNTIF($A$2:$A$501,$K480)=0,"Evento anterior inexistente",IF(COUNTIF($A$2:$A$501,$K480)&gt;1,"Evento anterior ambíguo",IF($K480=$A480,"Autorreferência",IF(COUNTIFS($A$2:$A$501,$K480,$M$2:$M$501,$M480)=0,"Anterior de outro identificador",IF(INDEX($N$2:$N$501,MATCH($K480,$A$2:$A$501,0))&gt;=$N480,"Ordem cronológica inválida",IF(INDEX($A$2:$A$501,MATCH($K480,$A$2:$A$501,0))=LOOKUP(2,1/(($M$2:$M$501=$M480)*($N$2:$N$501&lt;$N480)),$A$2:$A$501),"OK","Salto na cadeia")))))))))</f>
        <v/>
      </c>
      <c r="U480" s="16">
        <f>IF($A480="","",IF(OR($M480="",$N480=""),"Não",IF(COUNTIFS($M$2:$M$501,$M480,$N$2:$N$501,"&gt;"&amp;$N480)=0,IF(COUNTIFS($M$2:$M$501,$M480,$N$2:$N$501,$N480)=1,"Sim","Conflito"),"Não")))</f>
        <v/>
      </c>
      <c r="V480" s="16">
        <f>IF($A480="","",IF(OR($M480="",$N480=""),"",IF(COUNTIFS($M$2:$M$501,$M480,$G$2:$G$501,"RETORNO RECEBIDO",$N$2:$N$501,"&lt;="&amp;$N480)&gt;0,"Retorno","Fluxo normal")))</f>
        <v/>
      </c>
      <c r="W480" s="16">
        <f>IF($A480="","",IF($O480&lt;&gt;"OK",$O480,IF($Q480&lt;&gt;"OK",$Q480,IF($P480&lt;&gt;"OK",$P480,IF($R480&lt;&gt;"OK",$R480,IF($S480&lt;&gt;"OK",$S480,IF($T480&lt;&gt;"OK",$T480,IF($U480="Conflito","Conflito de ordem","OK"))))))))</f>
        <v/>
      </c>
      <c r="X480" s="16">
        <f>IF($A480="","",IF($W480="OK","OK","Pendente"))</f>
        <v/>
      </c>
    </row>
    <row r="481">
      <c r="A481" s="14" t="n"/>
      <c r="B481" s="31" t="n"/>
      <c r="C481" s="14" t="n"/>
      <c r="D481" s="14" t="n"/>
      <c r="E481" s="14" t="n"/>
      <c r="F481" s="14" t="n"/>
      <c r="G481" s="14" t="n"/>
      <c r="H481" s="14" t="n"/>
      <c r="I481" s="14" t="n"/>
      <c r="J481" s="14" t="n"/>
      <c r="K481" s="14" t="n"/>
      <c r="L481" s="15" t="n"/>
      <c r="M481" s="16">
        <f>IF(COUNTA($D481:$F481)=0,"",IF(OR($D481="",$E481="",$F481=""),"",$D481&amp;"|"&amp;$E481&amp;"|"&amp;$F481))</f>
        <v/>
      </c>
      <c r="N481" s="32">
        <f>IF(OR($B481="",$C481=""),"",$B481+$C481/100000)</f>
        <v/>
      </c>
      <c r="O481" s="16">
        <f>IF(COUNTA($A481:$L481)=0,"",IF(OR($A481="",$B481="",$C481="",$D481="",$E481="",$F481="",$G481="",$H481="",$I481=""),"Campos obrigatórios ausentes","OK"))</f>
        <v/>
      </c>
      <c r="P481" s="16">
        <f>IF($A481="","",IF($M481="","Identificação incompleta",IF(COUNTIF('Itens rastreáveis'!$E$2:$E$201,$M481)=0,"Identificador não cadastrado",IF(COUNTIF('Itens rastreáveis'!$E$2:$E$201,$M481)&gt;1,"Identificador duplicado no cadastro","OK"))))</f>
        <v/>
      </c>
      <c r="Q481" s="16">
        <f>IF($A481="","",IF(COUNTIF($A$2:$A$501,$A481)=1,"OK","ID do evento duplicado"))</f>
        <v/>
      </c>
      <c r="R481" s="16">
        <f>IF($A481="","",IF(OR($M481="",$N481=""),"Não verificável",IF($G481="RECEBIMENTO",IF(COUNTIFS($M$2:$M$501,$M481,$G$2:$G$501,"RECEBIMENTO")&gt;1,"Recebimento duplicado",IF($K481="","OK","Recebimento com evento anterior")),IF(COUNTIFS($M$2:$M$501,$M481,$G$2:$G$501,"RECEBIMENTO",$N$2:$N$501,"&lt;"&amp;$N481)&gt;0,"OK","Entrada anterior não localizada"))))</f>
        <v/>
      </c>
      <c r="S481" s="16">
        <f>IF($A481="","",IF(IFERROR(VLOOKUP($G481,Listas!$A$2:$C$9,2,FALSE),"Sim")="Sim",IF($J481="","Pedido obrigatório","OK"),"OK"))</f>
        <v/>
      </c>
      <c r="T481" s="16">
        <f>IF($A481="","",IF($G481="RECEBIMENTO",IF($K481="","OK","Revisar evento anterior"),IF($K481="","Evento anterior ausente",IF(COUNTIF($A$2:$A$501,$K481)=0,"Evento anterior inexistente",IF(COUNTIF($A$2:$A$501,$K481)&gt;1,"Evento anterior ambíguo",IF($K481=$A481,"Autorreferência",IF(COUNTIFS($A$2:$A$501,$K481,$M$2:$M$501,$M481)=0,"Anterior de outro identificador",IF(INDEX($N$2:$N$501,MATCH($K481,$A$2:$A$501,0))&gt;=$N481,"Ordem cronológica inválida",IF(INDEX($A$2:$A$501,MATCH($K481,$A$2:$A$501,0))=LOOKUP(2,1/(($M$2:$M$501=$M481)*($N$2:$N$501&lt;$N481)),$A$2:$A$501),"OK","Salto na cadeia")))))))))</f>
        <v/>
      </c>
      <c r="U481" s="16">
        <f>IF($A481="","",IF(OR($M481="",$N481=""),"Não",IF(COUNTIFS($M$2:$M$501,$M481,$N$2:$N$501,"&gt;"&amp;$N481)=0,IF(COUNTIFS($M$2:$M$501,$M481,$N$2:$N$501,$N481)=1,"Sim","Conflito"),"Não")))</f>
        <v/>
      </c>
      <c r="V481" s="16">
        <f>IF($A481="","",IF(OR($M481="",$N481=""),"",IF(COUNTIFS($M$2:$M$501,$M481,$G$2:$G$501,"RETORNO RECEBIDO",$N$2:$N$501,"&lt;="&amp;$N481)&gt;0,"Retorno","Fluxo normal")))</f>
        <v/>
      </c>
      <c r="W481" s="16">
        <f>IF($A481="","",IF($O481&lt;&gt;"OK",$O481,IF($Q481&lt;&gt;"OK",$Q481,IF($P481&lt;&gt;"OK",$P481,IF($R481&lt;&gt;"OK",$R481,IF($S481&lt;&gt;"OK",$S481,IF($T481&lt;&gt;"OK",$T481,IF($U481="Conflito","Conflito de ordem","OK"))))))))</f>
        <v/>
      </c>
      <c r="X481" s="16">
        <f>IF($A481="","",IF($W481="OK","OK","Pendente"))</f>
        <v/>
      </c>
    </row>
    <row r="482">
      <c r="A482" s="14" t="n"/>
      <c r="B482" s="31" t="n"/>
      <c r="C482" s="14" t="n"/>
      <c r="D482" s="14" t="n"/>
      <c r="E482" s="14" t="n"/>
      <c r="F482" s="14" t="n"/>
      <c r="G482" s="14" t="n"/>
      <c r="H482" s="14" t="n"/>
      <c r="I482" s="14" t="n"/>
      <c r="J482" s="14" t="n"/>
      <c r="K482" s="14" t="n"/>
      <c r="L482" s="15" t="n"/>
      <c r="M482" s="16">
        <f>IF(COUNTA($D482:$F482)=0,"",IF(OR($D482="",$E482="",$F482=""),"",$D482&amp;"|"&amp;$E482&amp;"|"&amp;$F482))</f>
        <v/>
      </c>
      <c r="N482" s="32">
        <f>IF(OR($B482="",$C482=""),"",$B482+$C482/100000)</f>
        <v/>
      </c>
      <c r="O482" s="16">
        <f>IF(COUNTA($A482:$L482)=0,"",IF(OR($A482="",$B482="",$C482="",$D482="",$E482="",$F482="",$G482="",$H482="",$I482=""),"Campos obrigatórios ausentes","OK"))</f>
        <v/>
      </c>
      <c r="P482" s="16">
        <f>IF($A482="","",IF($M482="","Identificação incompleta",IF(COUNTIF('Itens rastreáveis'!$E$2:$E$201,$M482)=0,"Identificador não cadastrado",IF(COUNTIF('Itens rastreáveis'!$E$2:$E$201,$M482)&gt;1,"Identificador duplicado no cadastro","OK"))))</f>
        <v/>
      </c>
      <c r="Q482" s="16">
        <f>IF($A482="","",IF(COUNTIF($A$2:$A$501,$A482)=1,"OK","ID do evento duplicado"))</f>
        <v/>
      </c>
      <c r="R482" s="16">
        <f>IF($A482="","",IF(OR($M482="",$N482=""),"Não verificável",IF($G482="RECEBIMENTO",IF(COUNTIFS($M$2:$M$501,$M482,$G$2:$G$501,"RECEBIMENTO")&gt;1,"Recebimento duplicado",IF($K482="","OK","Recebimento com evento anterior")),IF(COUNTIFS($M$2:$M$501,$M482,$G$2:$G$501,"RECEBIMENTO",$N$2:$N$501,"&lt;"&amp;$N482)&gt;0,"OK","Entrada anterior não localizada"))))</f>
        <v/>
      </c>
      <c r="S482" s="16">
        <f>IF($A482="","",IF(IFERROR(VLOOKUP($G482,Listas!$A$2:$C$9,2,FALSE),"Sim")="Sim",IF($J482="","Pedido obrigatório","OK"),"OK"))</f>
        <v/>
      </c>
      <c r="T482" s="16">
        <f>IF($A482="","",IF($G482="RECEBIMENTO",IF($K482="","OK","Revisar evento anterior"),IF($K482="","Evento anterior ausente",IF(COUNTIF($A$2:$A$501,$K482)=0,"Evento anterior inexistente",IF(COUNTIF($A$2:$A$501,$K482)&gt;1,"Evento anterior ambíguo",IF($K482=$A482,"Autorreferência",IF(COUNTIFS($A$2:$A$501,$K482,$M$2:$M$501,$M482)=0,"Anterior de outro identificador",IF(INDEX($N$2:$N$501,MATCH($K482,$A$2:$A$501,0))&gt;=$N482,"Ordem cronológica inválida",IF(INDEX($A$2:$A$501,MATCH($K482,$A$2:$A$501,0))=LOOKUP(2,1/(($M$2:$M$501=$M482)*($N$2:$N$501&lt;$N482)),$A$2:$A$501),"OK","Salto na cadeia")))))))))</f>
        <v/>
      </c>
      <c r="U482" s="16">
        <f>IF($A482="","",IF(OR($M482="",$N482=""),"Não",IF(COUNTIFS($M$2:$M$501,$M482,$N$2:$N$501,"&gt;"&amp;$N482)=0,IF(COUNTIFS($M$2:$M$501,$M482,$N$2:$N$501,$N482)=1,"Sim","Conflito"),"Não")))</f>
        <v/>
      </c>
      <c r="V482" s="16">
        <f>IF($A482="","",IF(OR($M482="",$N482=""),"",IF(COUNTIFS($M$2:$M$501,$M482,$G$2:$G$501,"RETORNO RECEBIDO",$N$2:$N$501,"&lt;="&amp;$N482)&gt;0,"Retorno","Fluxo normal")))</f>
        <v/>
      </c>
      <c r="W482" s="16">
        <f>IF($A482="","",IF($O482&lt;&gt;"OK",$O482,IF($Q482&lt;&gt;"OK",$Q482,IF($P482&lt;&gt;"OK",$P482,IF($R482&lt;&gt;"OK",$R482,IF($S482&lt;&gt;"OK",$S482,IF($T482&lt;&gt;"OK",$T482,IF($U482="Conflito","Conflito de ordem","OK"))))))))</f>
        <v/>
      </c>
      <c r="X482" s="16">
        <f>IF($A482="","",IF($W482="OK","OK","Pendente"))</f>
        <v/>
      </c>
    </row>
    <row r="483">
      <c r="A483" s="14" t="n"/>
      <c r="B483" s="31" t="n"/>
      <c r="C483" s="14" t="n"/>
      <c r="D483" s="14" t="n"/>
      <c r="E483" s="14" t="n"/>
      <c r="F483" s="14" t="n"/>
      <c r="G483" s="14" t="n"/>
      <c r="H483" s="14" t="n"/>
      <c r="I483" s="14" t="n"/>
      <c r="J483" s="14" t="n"/>
      <c r="K483" s="14" t="n"/>
      <c r="L483" s="15" t="n"/>
      <c r="M483" s="16">
        <f>IF(COUNTA($D483:$F483)=0,"",IF(OR($D483="",$E483="",$F483=""),"",$D483&amp;"|"&amp;$E483&amp;"|"&amp;$F483))</f>
        <v/>
      </c>
      <c r="N483" s="32">
        <f>IF(OR($B483="",$C483=""),"",$B483+$C483/100000)</f>
        <v/>
      </c>
      <c r="O483" s="16">
        <f>IF(COUNTA($A483:$L483)=0,"",IF(OR($A483="",$B483="",$C483="",$D483="",$E483="",$F483="",$G483="",$H483="",$I483=""),"Campos obrigatórios ausentes","OK"))</f>
        <v/>
      </c>
      <c r="P483" s="16">
        <f>IF($A483="","",IF($M483="","Identificação incompleta",IF(COUNTIF('Itens rastreáveis'!$E$2:$E$201,$M483)=0,"Identificador não cadastrado",IF(COUNTIF('Itens rastreáveis'!$E$2:$E$201,$M483)&gt;1,"Identificador duplicado no cadastro","OK"))))</f>
        <v/>
      </c>
      <c r="Q483" s="16">
        <f>IF($A483="","",IF(COUNTIF($A$2:$A$501,$A483)=1,"OK","ID do evento duplicado"))</f>
        <v/>
      </c>
      <c r="R483" s="16">
        <f>IF($A483="","",IF(OR($M483="",$N483=""),"Não verificável",IF($G483="RECEBIMENTO",IF(COUNTIFS($M$2:$M$501,$M483,$G$2:$G$501,"RECEBIMENTO")&gt;1,"Recebimento duplicado",IF($K483="","OK","Recebimento com evento anterior")),IF(COUNTIFS($M$2:$M$501,$M483,$G$2:$G$501,"RECEBIMENTO",$N$2:$N$501,"&lt;"&amp;$N483)&gt;0,"OK","Entrada anterior não localizada"))))</f>
        <v/>
      </c>
      <c r="S483" s="16">
        <f>IF($A483="","",IF(IFERROR(VLOOKUP($G483,Listas!$A$2:$C$9,2,FALSE),"Sim")="Sim",IF($J483="","Pedido obrigatório","OK"),"OK"))</f>
        <v/>
      </c>
      <c r="T483" s="16">
        <f>IF($A483="","",IF($G483="RECEBIMENTO",IF($K483="","OK","Revisar evento anterior"),IF($K483="","Evento anterior ausente",IF(COUNTIF($A$2:$A$501,$K483)=0,"Evento anterior inexistente",IF(COUNTIF($A$2:$A$501,$K483)&gt;1,"Evento anterior ambíguo",IF($K483=$A483,"Autorreferência",IF(COUNTIFS($A$2:$A$501,$K483,$M$2:$M$501,$M483)=0,"Anterior de outro identificador",IF(INDEX($N$2:$N$501,MATCH($K483,$A$2:$A$501,0))&gt;=$N483,"Ordem cronológica inválida",IF(INDEX($A$2:$A$501,MATCH($K483,$A$2:$A$501,0))=LOOKUP(2,1/(($M$2:$M$501=$M483)*($N$2:$N$501&lt;$N483)),$A$2:$A$501),"OK","Salto na cadeia")))))))))</f>
        <v/>
      </c>
      <c r="U483" s="16">
        <f>IF($A483="","",IF(OR($M483="",$N483=""),"Não",IF(COUNTIFS($M$2:$M$501,$M483,$N$2:$N$501,"&gt;"&amp;$N483)=0,IF(COUNTIFS($M$2:$M$501,$M483,$N$2:$N$501,$N483)=1,"Sim","Conflito"),"Não")))</f>
        <v/>
      </c>
      <c r="V483" s="16">
        <f>IF($A483="","",IF(OR($M483="",$N483=""),"",IF(COUNTIFS($M$2:$M$501,$M483,$G$2:$G$501,"RETORNO RECEBIDO",$N$2:$N$501,"&lt;="&amp;$N483)&gt;0,"Retorno","Fluxo normal")))</f>
        <v/>
      </c>
      <c r="W483" s="16">
        <f>IF($A483="","",IF($O483&lt;&gt;"OK",$O483,IF($Q483&lt;&gt;"OK",$Q483,IF($P483&lt;&gt;"OK",$P483,IF($R483&lt;&gt;"OK",$R483,IF($S483&lt;&gt;"OK",$S483,IF($T483&lt;&gt;"OK",$T483,IF($U483="Conflito","Conflito de ordem","OK"))))))))</f>
        <v/>
      </c>
      <c r="X483" s="16">
        <f>IF($A483="","",IF($W483="OK","OK","Pendente"))</f>
        <v/>
      </c>
    </row>
    <row r="484">
      <c r="A484" s="14" t="n"/>
      <c r="B484" s="31" t="n"/>
      <c r="C484" s="14" t="n"/>
      <c r="D484" s="14" t="n"/>
      <c r="E484" s="14" t="n"/>
      <c r="F484" s="14" t="n"/>
      <c r="G484" s="14" t="n"/>
      <c r="H484" s="14" t="n"/>
      <c r="I484" s="14" t="n"/>
      <c r="J484" s="14" t="n"/>
      <c r="K484" s="14" t="n"/>
      <c r="L484" s="15" t="n"/>
      <c r="M484" s="16">
        <f>IF(COUNTA($D484:$F484)=0,"",IF(OR($D484="",$E484="",$F484=""),"",$D484&amp;"|"&amp;$E484&amp;"|"&amp;$F484))</f>
        <v/>
      </c>
      <c r="N484" s="32">
        <f>IF(OR($B484="",$C484=""),"",$B484+$C484/100000)</f>
        <v/>
      </c>
      <c r="O484" s="16">
        <f>IF(COUNTA($A484:$L484)=0,"",IF(OR($A484="",$B484="",$C484="",$D484="",$E484="",$F484="",$G484="",$H484="",$I484=""),"Campos obrigatórios ausentes","OK"))</f>
        <v/>
      </c>
      <c r="P484" s="16">
        <f>IF($A484="","",IF($M484="","Identificação incompleta",IF(COUNTIF('Itens rastreáveis'!$E$2:$E$201,$M484)=0,"Identificador não cadastrado",IF(COUNTIF('Itens rastreáveis'!$E$2:$E$201,$M484)&gt;1,"Identificador duplicado no cadastro","OK"))))</f>
        <v/>
      </c>
      <c r="Q484" s="16">
        <f>IF($A484="","",IF(COUNTIF($A$2:$A$501,$A484)=1,"OK","ID do evento duplicado"))</f>
        <v/>
      </c>
      <c r="R484" s="16">
        <f>IF($A484="","",IF(OR($M484="",$N484=""),"Não verificável",IF($G484="RECEBIMENTO",IF(COUNTIFS($M$2:$M$501,$M484,$G$2:$G$501,"RECEBIMENTO")&gt;1,"Recebimento duplicado",IF($K484="","OK","Recebimento com evento anterior")),IF(COUNTIFS($M$2:$M$501,$M484,$G$2:$G$501,"RECEBIMENTO",$N$2:$N$501,"&lt;"&amp;$N484)&gt;0,"OK","Entrada anterior não localizada"))))</f>
        <v/>
      </c>
      <c r="S484" s="16">
        <f>IF($A484="","",IF(IFERROR(VLOOKUP($G484,Listas!$A$2:$C$9,2,FALSE),"Sim")="Sim",IF($J484="","Pedido obrigatório","OK"),"OK"))</f>
        <v/>
      </c>
      <c r="T484" s="16">
        <f>IF($A484="","",IF($G484="RECEBIMENTO",IF($K484="","OK","Revisar evento anterior"),IF($K484="","Evento anterior ausente",IF(COUNTIF($A$2:$A$501,$K484)=0,"Evento anterior inexistente",IF(COUNTIF($A$2:$A$501,$K484)&gt;1,"Evento anterior ambíguo",IF($K484=$A484,"Autorreferência",IF(COUNTIFS($A$2:$A$501,$K484,$M$2:$M$501,$M484)=0,"Anterior de outro identificador",IF(INDEX($N$2:$N$501,MATCH($K484,$A$2:$A$501,0))&gt;=$N484,"Ordem cronológica inválida",IF(INDEX($A$2:$A$501,MATCH($K484,$A$2:$A$501,0))=LOOKUP(2,1/(($M$2:$M$501=$M484)*($N$2:$N$501&lt;$N484)),$A$2:$A$501),"OK","Salto na cadeia")))))))))</f>
        <v/>
      </c>
      <c r="U484" s="16">
        <f>IF($A484="","",IF(OR($M484="",$N484=""),"Não",IF(COUNTIFS($M$2:$M$501,$M484,$N$2:$N$501,"&gt;"&amp;$N484)=0,IF(COUNTIFS($M$2:$M$501,$M484,$N$2:$N$501,$N484)=1,"Sim","Conflito"),"Não")))</f>
        <v/>
      </c>
      <c r="V484" s="16">
        <f>IF($A484="","",IF(OR($M484="",$N484=""),"",IF(COUNTIFS($M$2:$M$501,$M484,$G$2:$G$501,"RETORNO RECEBIDO",$N$2:$N$501,"&lt;="&amp;$N484)&gt;0,"Retorno","Fluxo normal")))</f>
        <v/>
      </c>
      <c r="W484" s="16">
        <f>IF($A484="","",IF($O484&lt;&gt;"OK",$O484,IF($Q484&lt;&gt;"OK",$Q484,IF($P484&lt;&gt;"OK",$P484,IF($R484&lt;&gt;"OK",$R484,IF($S484&lt;&gt;"OK",$S484,IF($T484&lt;&gt;"OK",$T484,IF($U484="Conflito","Conflito de ordem","OK"))))))))</f>
        <v/>
      </c>
      <c r="X484" s="16">
        <f>IF($A484="","",IF($W484="OK","OK","Pendente"))</f>
        <v/>
      </c>
    </row>
    <row r="485">
      <c r="A485" s="14" t="n"/>
      <c r="B485" s="31" t="n"/>
      <c r="C485" s="14" t="n"/>
      <c r="D485" s="14" t="n"/>
      <c r="E485" s="14" t="n"/>
      <c r="F485" s="14" t="n"/>
      <c r="G485" s="14" t="n"/>
      <c r="H485" s="14" t="n"/>
      <c r="I485" s="14" t="n"/>
      <c r="J485" s="14" t="n"/>
      <c r="K485" s="14" t="n"/>
      <c r="L485" s="15" t="n"/>
      <c r="M485" s="16">
        <f>IF(COUNTA($D485:$F485)=0,"",IF(OR($D485="",$E485="",$F485=""),"",$D485&amp;"|"&amp;$E485&amp;"|"&amp;$F485))</f>
        <v/>
      </c>
      <c r="N485" s="32">
        <f>IF(OR($B485="",$C485=""),"",$B485+$C485/100000)</f>
        <v/>
      </c>
      <c r="O485" s="16">
        <f>IF(COUNTA($A485:$L485)=0,"",IF(OR($A485="",$B485="",$C485="",$D485="",$E485="",$F485="",$G485="",$H485="",$I485=""),"Campos obrigatórios ausentes","OK"))</f>
        <v/>
      </c>
      <c r="P485" s="16">
        <f>IF($A485="","",IF($M485="","Identificação incompleta",IF(COUNTIF('Itens rastreáveis'!$E$2:$E$201,$M485)=0,"Identificador não cadastrado",IF(COUNTIF('Itens rastreáveis'!$E$2:$E$201,$M485)&gt;1,"Identificador duplicado no cadastro","OK"))))</f>
        <v/>
      </c>
      <c r="Q485" s="16">
        <f>IF($A485="","",IF(COUNTIF($A$2:$A$501,$A485)=1,"OK","ID do evento duplicado"))</f>
        <v/>
      </c>
      <c r="R485" s="16">
        <f>IF($A485="","",IF(OR($M485="",$N485=""),"Não verificável",IF($G485="RECEBIMENTO",IF(COUNTIFS($M$2:$M$501,$M485,$G$2:$G$501,"RECEBIMENTO")&gt;1,"Recebimento duplicado",IF($K485="","OK","Recebimento com evento anterior")),IF(COUNTIFS($M$2:$M$501,$M485,$G$2:$G$501,"RECEBIMENTO",$N$2:$N$501,"&lt;"&amp;$N485)&gt;0,"OK","Entrada anterior não localizada"))))</f>
        <v/>
      </c>
      <c r="S485" s="16">
        <f>IF($A485="","",IF(IFERROR(VLOOKUP($G485,Listas!$A$2:$C$9,2,FALSE),"Sim")="Sim",IF($J485="","Pedido obrigatório","OK"),"OK"))</f>
        <v/>
      </c>
      <c r="T485" s="16">
        <f>IF($A485="","",IF($G485="RECEBIMENTO",IF($K485="","OK","Revisar evento anterior"),IF($K485="","Evento anterior ausente",IF(COUNTIF($A$2:$A$501,$K485)=0,"Evento anterior inexistente",IF(COUNTIF($A$2:$A$501,$K485)&gt;1,"Evento anterior ambíguo",IF($K485=$A485,"Autorreferência",IF(COUNTIFS($A$2:$A$501,$K485,$M$2:$M$501,$M485)=0,"Anterior de outro identificador",IF(INDEX($N$2:$N$501,MATCH($K485,$A$2:$A$501,0))&gt;=$N485,"Ordem cronológica inválida",IF(INDEX($A$2:$A$501,MATCH($K485,$A$2:$A$501,0))=LOOKUP(2,1/(($M$2:$M$501=$M485)*($N$2:$N$501&lt;$N485)),$A$2:$A$501),"OK","Salto na cadeia")))))))))</f>
        <v/>
      </c>
      <c r="U485" s="16">
        <f>IF($A485="","",IF(OR($M485="",$N485=""),"Não",IF(COUNTIFS($M$2:$M$501,$M485,$N$2:$N$501,"&gt;"&amp;$N485)=0,IF(COUNTIFS($M$2:$M$501,$M485,$N$2:$N$501,$N485)=1,"Sim","Conflito"),"Não")))</f>
        <v/>
      </c>
      <c r="V485" s="16">
        <f>IF($A485="","",IF(OR($M485="",$N485=""),"",IF(COUNTIFS($M$2:$M$501,$M485,$G$2:$G$501,"RETORNO RECEBIDO",$N$2:$N$501,"&lt;="&amp;$N485)&gt;0,"Retorno","Fluxo normal")))</f>
        <v/>
      </c>
      <c r="W485" s="16">
        <f>IF($A485="","",IF($O485&lt;&gt;"OK",$O485,IF($Q485&lt;&gt;"OK",$Q485,IF($P485&lt;&gt;"OK",$P485,IF($R485&lt;&gt;"OK",$R485,IF($S485&lt;&gt;"OK",$S485,IF($T485&lt;&gt;"OK",$T485,IF($U485="Conflito","Conflito de ordem","OK"))))))))</f>
        <v/>
      </c>
      <c r="X485" s="16">
        <f>IF($A485="","",IF($W485="OK","OK","Pendente"))</f>
        <v/>
      </c>
    </row>
    <row r="486">
      <c r="A486" s="14" t="n"/>
      <c r="B486" s="31" t="n"/>
      <c r="C486" s="14" t="n"/>
      <c r="D486" s="14" t="n"/>
      <c r="E486" s="14" t="n"/>
      <c r="F486" s="14" t="n"/>
      <c r="G486" s="14" t="n"/>
      <c r="H486" s="14" t="n"/>
      <c r="I486" s="14" t="n"/>
      <c r="J486" s="14" t="n"/>
      <c r="K486" s="14" t="n"/>
      <c r="L486" s="15" t="n"/>
      <c r="M486" s="16">
        <f>IF(COUNTA($D486:$F486)=0,"",IF(OR($D486="",$E486="",$F486=""),"",$D486&amp;"|"&amp;$E486&amp;"|"&amp;$F486))</f>
        <v/>
      </c>
      <c r="N486" s="32">
        <f>IF(OR($B486="",$C486=""),"",$B486+$C486/100000)</f>
        <v/>
      </c>
      <c r="O486" s="16">
        <f>IF(COUNTA($A486:$L486)=0,"",IF(OR($A486="",$B486="",$C486="",$D486="",$E486="",$F486="",$G486="",$H486="",$I486=""),"Campos obrigatórios ausentes","OK"))</f>
        <v/>
      </c>
      <c r="P486" s="16">
        <f>IF($A486="","",IF($M486="","Identificação incompleta",IF(COUNTIF('Itens rastreáveis'!$E$2:$E$201,$M486)=0,"Identificador não cadastrado",IF(COUNTIF('Itens rastreáveis'!$E$2:$E$201,$M486)&gt;1,"Identificador duplicado no cadastro","OK"))))</f>
        <v/>
      </c>
      <c r="Q486" s="16">
        <f>IF($A486="","",IF(COUNTIF($A$2:$A$501,$A486)=1,"OK","ID do evento duplicado"))</f>
        <v/>
      </c>
      <c r="R486" s="16">
        <f>IF($A486="","",IF(OR($M486="",$N486=""),"Não verificável",IF($G486="RECEBIMENTO",IF(COUNTIFS($M$2:$M$501,$M486,$G$2:$G$501,"RECEBIMENTO")&gt;1,"Recebimento duplicado",IF($K486="","OK","Recebimento com evento anterior")),IF(COUNTIFS($M$2:$M$501,$M486,$G$2:$G$501,"RECEBIMENTO",$N$2:$N$501,"&lt;"&amp;$N486)&gt;0,"OK","Entrada anterior não localizada"))))</f>
        <v/>
      </c>
      <c r="S486" s="16">
        <f>IF($A486="","",IF(IFERROR(VLOOKUP($G486,Listas!$A$2:$C$9,2,FALSE),"Sim")="Sim",IF($J486="","Pedido obrigatório","OK"),"OK"))</f>
        <v/>
      </c>
      <c r="T486" s="16">
        <f>IF($A486="","",IF($G486="RECEBIMENTO",IF($K486="","OK","Revisar evento anterior"),IF($K486="","Evento anterior ausente",IF(COUNTIF($A$2:$A$501,$K486)=0,"Evento anterior inexistente",IF(COUNTIF($A$2:$A$501,$K486)&gt;1,"Evento anterior ambíguo",IF($K486=$A486,"Autorreferência",IF(COUNTIFS($A$2:$A$501,$K486,$M$2:$M$501,$M486)=0,"Anterior de outro identificador",IF(INDEX($N$2:$N$501,MATCH($K486,$A$2:$A$501,0))&gt;=$N486,"Ordem cronológica inválida",IF(INDEX($A$2:$A$501,MATCH($K486,$A$2:$A$501,0))=LOOKUP(2,1/(($M$2:$M$501=$M486)*($N$2:$N$501&lt;$N486)),$A$2:$A$501),"OK","Salto na cadeia")))))))))</f>
        <v/>
      </c>
      <c r="U486" s="16">
        <f>IF($A486="","",IF(OR($M486="",$N486=""),"Não",IF(COUNTIFS($M$2:$M$501,$M486,$N$2:$N$501,"&gt;"&amp;$N486)=0,IF(COUNTIFS($M$2:$M$501,$M486,$N$2:$N$501,$N486)=1,"Sim","Conflito"),"Não")))</f>
        <v/>
      </c>
      <c r="V486" s="16">
        <f>IF($A486="","",IF(OR($M486="",$N486=""),"",IF(COUNTIFS($M$2:$M$501,$M486,$G$2:$G$501,"RETORNO RECEBIDO",$N$2:$N$501,"&lt;="&amp;$N486)&gt;0,"Retorno","Fluxo normal")))</f>
        <v/>
      </c>
      <c r="W486" s="16">
        <f>IF($A486="","",IF($O486&lt;&gt;"OK",$O486,IF($Q486&lt;&gt;"OK",$Q486,IF($P486&lt;&gt;"OK",$P486,IF($R486&lt;&gt;"OK",$R486,IF($S486&lt;&gt;"OK",$S486,IF($T486&lt;&gt;"OK",$T486,IF($U486="Conflito","Conflito de ordem","OK"))))))))</f>
        <v/>
      </c>
      <c r="X486" s="16">
        <f>IF($A486="","",IF($W486="OK","OK","Pendente"))</f>
        <v/>
      </c>
    </row>
    <row r="487">
      <c r="A487" s="14" t="n"/>
      <c r="B487" s="31" t="n"/>
      <c r="C487" s="14" t="n"/>
      <c r="D487" s="14" t="n"/>
      <c r="E487" s="14" t="n"/>
      <c r="F487" s="14" t="n"/>
      <c r="G487" s="14" t="n"/>
      <c r="H487" s="14" t="n"/>
      <c r="I487" s="14" t="n"/>
      <c r="J487" s="14" t="n"/>
      <c r="K487" s="14" t="n"/>
      <c r="L487" s="15" t="n"/>
      <c r="M487" s="16">
        <f>IF(COUNTA($D487:$F487)=0,"",IF(OR($D487="",$E487="",$F487=""),"",$D487&amp;"|"&amp;$E487&amp;"|"&amp;$F487))</f>
        <v/>
      </c>
      <c r="N487" s="32">
        <f>IF(OR($B487="",$C487=""),"",$B487+$C487/100000)</f>
        <v/>
      </c>
      <c r="O487" s="16">
        <f>IF(COUNTA($A487:$L487)=0,"",IF(OR($A487="",$B487="",$C487="",$D487="",$E487="",$F487="",$G487="",$H487="",$I487=""),"Campos obrigatórios ausentes","OK"))</f>
        <v/>
      </c>
      <c r="P487" s="16">
        <f>IF($A487="","",IF($M487="","Identificação incompleta",IF(COUNTIF('Itens rastreáveis'!$E$2:$E$201,$M487)=0,"Identificador não cadastrado",IF(COUNTIF('Itens rastreáveis'!$E$2:$E$201,$M487)&gt;1,"Identificador duplicado no cadastro","OK"))))</f>
        <v/>
      </c>
      <c r="Q487" s="16">
        <f>IF($A487="","",IF(COUNTIF($A$2:$A$501,$A487)=1,"OK","ID do evento duplicado"))</f>
        <v/>
      </c>
      <c r="R487" s="16">
        <f>IF($A487="","",IF(OR($M487="",$N487=""),"Não verificável",IF($G487="RECEBIMENTO",IF(COUNTIFS($M$2:$M$501,$M487,$G$2:$G$501,"RECEBIMENTO")&gt;1,"Recebimento duplicado",IF($K487="","OK","Recebimento com evento anterior")),IF(COUNTIFS($M$2:$M$501,$M487,$G$2:$G$501,"RECEBIMENTO",$N$2:$N$501,"&lt;"&amp;$N487)&gt;0,"OK","Entrada anterior não localizada"))))</f>
        <v/>
      </c>
      <c r="S487" s="16">
        <f>IF($A487="","",IF(IFERROR(VLOOKUP($G487,Listas!$A$2:$C$9,2,FALSE),"Sim")="Sim",IF($J487="","Pedido obrigatório","OK"),"OK"))</f>
        <v/>
      </c>
      <c r="T487" s="16">
        <f>IF($A487="","",IF($G487="RECEBIMENTO",IF($K487="","OK","Revisar evento anterior"),IF($K487="","Evento anterior ausente",IF(COUNTIF($A$2:$A$501,$K487)=0,"Evento anterior inexistente",IF(COUNTIF($A$2:$A$501,$K487)&gt;1,"Evento anterior ambíguo",IF($K487=$A487,"Autorreferência",IF(COUNTIFS($A$2:$A$501,$K487,$M$2:$M$501,$M487)=0,"Anterior de outro identificador",IF(INDEX($N$2:$N$501,MATCH($K487,$A$2:$A$501,0))&gt;=$N487,"Ordem cronológica inválida",IF(INDEX($A$2:$A$501,MATCH($K487,$A$2:$A$501,0))=LOOKUP(2,1/(($M$2:$M$501=$M487)*($N$2:$N$501&lt;$N487)),$A$2:$A$501),"OK","Salto na cadeia")))))))))</f>
        <v/>
      </c>
      <c r="U487" s="16">
        <f>IF($A487="","",IF(OR($M487="",$N487=""),"Não",IF(COUNTIFS($M$2:$M$501,$M487,$N$2:$N$501,"&gt;"&amp;$N487)=0,IF(COUNTIFS($M$2:$M$501,$M487,$N$2:$N$501,$N487)=1,"Sim","Conflito"),"Não")))</f>
        <v/>
      </c>
      <c r="V487" s="16">
        <f>IF($A487="","",IF(OR($M487="",$N487=""),"",IF(COUNTIFS($M$2:$M$501,$M487,$G$2:$G$501,"RETORNO RECEBIDO",$N$2:$N$501,"&lt;="&amp;$N487)&gt;0,"Retorno","Fluxo normal")))</f>
        <v/>
      </c>
      <c r="W487" s="16">
        <f>IF($A487="","",IF($O487&lt;&gt;"OK",$O487,IF($Q487&lt;&gt;"OK",$Q487,IF($P487&lt;&gt;"OK",$P487,IF($R487&lt;&gt;"OK",$R487,IF($S487&lt;&gt;"OK",$S487,IF($T487&lt;&gt;"OK",$T487,IF($U487="Conflito","Conflito de ordem","OK"))))))))</f>
        <v/>
      </c>
      <c r="X487" s="16">
        <f>IF($A487="","",IF($W487="OK","OK","Pendente"))</f>
        <v/>
      </c>
    </row>
    <row r="488">
      <c r="A488" s="14" t="n"/>
      <c r="B488" s="31" t="n"/>
      <c r="C488" s="14" t="n"/>
      <c r="D488" s="14" t="n"/>
      <c r="E488" s="14" t="n"/>
      <c r="F488" s="14" t="n"/>
      <c r="G488" s="14" t="n"/>
      <c r="H488" s="14" t="n"/>
      <c r="I488" s="14" t="n"/>
      <c r="J488" s="14" t="n"/>
      <c r="K488" s="14" t="n"/>
      <c r="L488" s="15" t="n"/>
      <c r="M488" s="16">
        <f>IF(COUNTA($D488:$F488)=0,"",IF(OR($D488="",$E488="",$F488=""),"",$D488&amp;"|"&amp;$E488&amp;"|"&amp;$F488))</f>
        <v/>
      </c>
      <c r="N488" s="32">
        <f>IF(OR($B488="",$C488=""),"",$B488+$C488/100000)</f>
        <v/>
      </c>
      <c r="O488" s="16">
        <f>IF(COUNTA($A488:$L488)=0,"",IF(OR($A488="",$B488="",$C488="",$D488="",$E488="",$F488="",$G488="",$H488="",$I488=""),"Campos obrigatórios ausentes","OK"))</f>
        <v/>
      </c>
      <c r="P488" s="16">
        <f>IF($A488="","",IF($M488="","Identificação incompleta",IF(COUNTIF('Itens rastreáveis'!$E$2:$E$201,$M488)=0,"Identificador não cadastrado",IF(COUNTIF('Itens rastreáveis'!$E$2:$E$201,$M488)&gt;1,"Identificador duplicado no cadastro","OK"))))</f>
        <v/>
      </c>
      <c r="Q488" s="16">
        <f>IF($A488="","",IF(COUNTIF($A$2:$A$501,$A488)=1,"OK","ID do evento duplicado"))</f>
        <v/>
      </c>
      <c r="R488" s="16">
        <f>IF($A488="","",IF(OR($M488="",$N488=""),"Não verificável",IF($G488="RECEBIMENTO",IF(COUNTIFS($M$2:$M$501,$M488,$G$2:$G$501,"RECEBIMENTO")&gt;1,"Recebimento duplicado",IF($K488="","OK","Recebimento com evento anterior")),IF(COUNTIFS($M$2:$M$501,$M488,$G$2:$G$501,"RECEBIMENTO",$N$2:$N$501,"&lt;"&amp;$N488)&gt;0,"OK","Entrada anterior não localizada"))))</f>
        <v/>
      </c>
      <c r="S488" s="16">
        <f>IF($A488="","",IF(IFERROR(VLOOKUP($G488,Listas!$A$2:$C$9,2,FALSE),"Sim")="Sim",IF($J488="","Pedido obrigatório","OK"),"OK"))</f>
        <v/>
      </c>
      <c r="T488" s="16">
        <f>IF($A488="","",IF($G488="RECEBIMENTO",IF($K488="","OK","Revisar evento anterior"),IF($K488="","Evento anterior ausente",IF(COUNTIF($A$2:$A$501,$K488)=0,"Evento anterior inexistente",IF(COUNTIF($A$2:$A$501,$K488)&gt;1,"Evento anterior ambíguo",IF($K488=$A488,"Autorreferência",IF(COUNTIFS($A$2:$A$501,$K488,$M$2:$M$501,$M488)=0,"Anterior de outro identificador",IF(INDEX($N$2:$N$501,MATCH($K488,$A$2:$A$501,0))&gt;=$N488,"Ordem cronológica inválida",IF(INDEX($A$2:$A$501,MATCH($K488,$A$2:$A$501,0))=LOOKUP(2,1/(($M$2:$M$501=$M488)*($N$2:$N$501&lt;$N488)),$A$2:$A$501),"OK","Salto na cadeia")))))))))</f>
        <v/>
      </c>
      <c r="U488" s="16">
        <f>IF($A488="","",IF(OR($M488="",$N488=""),"Não",IF(COUNTIFS($M$2:$M$501,$M488,$N$2:$N$501,"&gt;"&amp;$N488)=0,IF(COUNTIFS($M$2:$M$501,$M488,$N$2:$N$501,$N488)=1,"Sim","Conflito"),"Não")))</f>
        <v/>
      </c>
      <c r="V488" s="16">
        <f>IF($A488="","",IF(OR($M488="",$N488=""),"",IF(COUNTIFS($M$2:$M$501,$M488,$G$2:$G$501,"RETORNO RECEBIDO",$N$2:$N$501,"&lt;="&amp;$N488)&gt;0,"Retorno","Fluxo normal")))</f>
        <v/>
      </c>
      <c r="W488" s="16">
        <f>IF($A488="","",IF($O488&lt;&gt;"OK",$O488,IF($Q488&lt;&gt;"OK",$Q488,IF($P488&lt;&gt;"OK",$P488,IF($R488&lt;&gt;"OK",$R488,IF($S488&lt;&gt;"OK",$S488,IF($T488&lt;&gt;"OK",$T488,IF($U488="Conflito","Conflito de ordem","OK"))))))))</f>
        <v/>
      </c>
      <c r="X488" s="16">
        <f>IF($A488="","",IF($W488="OK","OK","Pendente"))</f>
        <v/>
      </c>
    </row>
    <row r="489">
      <c r="A489" s="14" t="n"/>
      <c r="B489" s="31" t="n"/>
      <c r="C489" s="14" t="n"/>
      <c r="D489" s="14" t="n"/>
      <c r="E489" s="14" t="n"/>
      <c r="F489" s="14" t="n"/>
      <c r="G489" s="14" t="n"/>
      <c r="H489" s="14" t="n"/>
      <c r="I489" s="14" t="n"/>
      <c r="J489" s="14" t="n"/>
      <c r="K489" s="14" t="n"/>
      <c r="L489" s="15" t="n"/>
      <c r="M489" s="16">
        <f>IF(COUNTA($D489:$F489)=0,"",IF(OR($D489="",$E489="",$F489=""),"",$D489&amp;"|"&amp;$E489&amp;"|"&amp;$F489))</f>
        <v/>
      </c>
      <c r="N489" s="32">
        <f>IF(OR($B489="",$C489=""),"",$B489+$C489/100000)</f>
        <v/>
      </c>
      <c r="O489" s="16">
        <f>IF(COUNTA($A489:$L489)=0,"",IF(OR($A489="",$B489="",$C489="",$D489="",$E489="",$F489="",$G489="",$H489="",$I489=""),"Campos obrigatórios ausentes","OK"))</f>
        <v/>
      </c>
      <c r="P489" s="16">
        <f>IF($A489="","",IF($M489="","Identificação incompleta",IF(COUNTIF('Itens rastreáveis'!$E$2:$E$201,$M489)=0,"Identificador não cadastrado",IF(COUNTIF('Itens rastreáveis'!$E$2:$E$201,$M489)&gt;1,"Identificador duplicado no cadastro","OK"))))</f>
        <v/>
      </c>
      <c r="Q489" s="16">
        <f>IF($A489="","",IF(COUNTIF($A$2:$A$501,$A489)=1,"OK","ID do evento duplicado"))</f>
        <v/>
      </c>
      <c r="R489" s="16">
        <f>IF($A489="","",IF(OR($M489="",$N489=""),"Não verificável",IF($G489="RECEBIMENTO",IF(COUNTIFS($M$2:$M$501,$M489,$G$2:$G$501,"RECEBIMENTO")&gt;1,"Recebimento duplicado",IF($K489="","OK","Recebimento com evento anterior")),IF(COUNTIFS($M$2:$M$501,$M489,$G$2:$G$501,"RECEBIMENTO",$N$2:$N$501,"&lt;"&amp;$N489)&gt;0,"OK","Entrada anterior não localizada"))))</f>
        <v/>
      </c>
      <c r="S489" s="16">
        <f>IF($A489="","",IF(IFERROR(VLOOKUP($G489,Listas!$A$2:$C$9,2,FALSE),"Sim")="Sim",IF($J489="","Pedido obrigatório","OK"),"OK"))</f>
        <v/>
      </c>
      <c r="T489" s="16">
        <f>IF($A489="","",IF($G489="RECEBIMENTO",IF($K489="","OK","Revisar evento anterior"),IF($K489="","Evento anterior ausente",IF(COUNTIF($A$2:$A$501,$K489)=0,"Evento anterior inexistente",IF(COUNTIF($A$2:$A$501,$K489)&gt;1,"Evento anterior ambíguo",IF($K489=$A489,"Autorreferência",IF(COUNTIFS($A$2:$A$501,$K489,$M$2:$M$501,$M489)=0,"Anterior de outro identificador",IF(INDEX($N$2:$N$501,MATCH($K489,$A$2:$A$501,0))&gt;=$N489,"Ordem cronológica inválida",IF(INDEX($A$2:$A$501,MATCH($K489,$A$2:$A$501,0))=LOOKUP(2,1/(($M$2:$M$501=$M489)*($N$2:$N$501&lt;$N489)),$A$2:$A$501),"OK","Salto na cadeia")))))))))</f>
        <v/>
      </c>
      <c r="U489" s="16">
        <f>IF($A489="","",IF(OR($M489="",$N489=""),"Não",IF(COUNTIFS($M$2:$M$501,$M489,$N$2:$N$501,"&gt;"&amp;$N489)=0,IF(COUNTIFS($M$2:$M$501,$M489,$N$2:$N$501,$N489)=1,"Sim","Conflito"),"Não")))</f>
        <v/>
      </c>
      <c r="V489" s="16">
        <f>IF($A489="","",IF(OR($M489="",$N489=""),"",IF(COUNTIFS($M$2:$M$501,$M489,$G$2:$G$501,"RETORNO RECEBIDO",$N$2:$N$501,"&lt;="&amp;$N489)&gt;0,"Retorno","Fluxo normal")))</f>
        <v/>
      </c>
      <c r="W489" s="16">
        <f>IF($A489="","",IF($O489&lt;&gt;"OK",$O489,IF($Q489&lt;&gt;"OK",$Q489,IF($P489&lt;&gt;"OK",$P489,IF($R489&lt;&gt;"OK",$R489,IF($S489&lt;&gt;"OK",$S489,IF($T489&lt;&gt;"OK",$T489,IF($U489="Conflito","Conflito de ordem","OK"))))))))</f>
        <v/>
      </c>
      <c r="X489" s="16">
        <f>IF($A489="","",IF($W489="OK","OK","Pendente"))</f>
        <v/>
      </c>
    </row>
    <row r="490">
      <c r="A490" s="14" t="n"/>
      <c r="B490" s="31" t="n"/>
      <c r="C490" s="14" t="n"/>
      <c r="D490" s="14" t="n"/>
      <c r="E490" s="14" t="n"/>
      <c r="F490" s="14" t="n"/>
      <c r="G490" s="14" t="n"/>
      <c r="H490" s="14" t="n"/>
      <c r="I490" s="14" t="n"/>
      <c r="J490" s="14" t="n"/>
      <c r="K490" s="14" t="n"/>
      <c r="L490" s="15" t="n"/>
      <c r="M490" s="16">
        <f>IF(COUNTA($D490:$F490)=0,"",IF(OR($D490="",$E490="",$F490=""),"",$D490&amp;"|"&amp;$E490&amp;"|"&amp;$F490))</f>
        <v/>
      </c>
      <c r="N490" s="32">
        <f>IF(OR($B490="",$C490=""),"",$B490+$C490/100000)</f>
        <v/>
      </c>
      <c r="O490" s="16">
        <f>IF(COUNTA($A490:$L490)=0,"",IF(OR($A490="",$B490="",$C490="",$D490="",$E490="",$F490="",$G490="",$H490="",$I490=""),"Campos obrigatórios ausentes","OK"))</f>
        <v/>
      </c>
      <c r="P490" s="16">
        <f>IF($A490="","",IF($M490="","Identificação incompleta",IF(COUNTIF('Itens rastreáveis'!$E$2:$E$201,$M490)=0,"Identificador não cadastrado",IF(COUNTIF('Itens rastreáveis'!$E$2:$E$201,$M490)&gt;1,"Identificador duplicado no cadastro","OK"))))</f>
        <v/>
      </c>
      <c r="Q490" s="16">
        <f>IF($A490="","",IF(COUNTIF($A$2:$A$501,$A490)=1,"OK","ID do evento duplicado"))</f>
        <v/>
      </c>
      <c r="R490" s="16">
        <f>IF($A490="","",IF(OR($M490="",$N490=""),"Não verificável",IF($G490="RECEBIMENTO",IF(COUNTIFS($M$2:$M$501,$M490,$G$2:$G$501,"RECEBIMENTO")&gt;1,"Recebimento duplicado",IF($K490="","OK","Recebimento com evento anterior")),IF(COUNTIFS($M$2:$M$501,$M490,$G$2:$G$501,"RECEBIMENTO",$N$2:$N$501,"&lt;"&amp;$N490)&gt;0,"OK","Entrada anterior não localizada"))))</f>
        <v/>
      </c>
      <c r="S490" s="16">
        <f>IF($A490="","",IF(IFERROR(VLOOKUP($G490,Listas!$A$2:$C$9,2,FALSE),"Sim")="Sim",IF($J490="","Pedido obrigatório","OK"),"OK"))</f>
        <v/>
      </c>
      <c r="T490" s="16">
        <f>IF($A490="","",IF($G490="RECEBIMENTO",IF($K490="","OK","Revisar evento anterior"),IF($K490="","Evento anterior ausente",IF(COUNTIF($A$2:$A$501,$K490)=0,"Evento anterior inexistente",IF(COUNTIF($A$2:$A$501,$K490)&gt;1,"Evento anterior ambíguo",IF($K490=$A490,"Autorreferência",IF(COUNTIFS($A$2:$A$501,$K490,$M$2:$M$501,$M490)=0,"Anterior de outro identificador",IF(INDEX($N$2:$N$501,MATCH($K490,$A$2:$A$501,0))&gt;=$N490,"Ordem cronológica inválida",IF(INDEX($A$2:$A$501,MATCH($K490,$A$2:$A$501,0))=LOOKUP(2,1/(($M$2:$M$501=$M490)*($N$2:$N$501&lt;$N490)),$A$2:$A$501),"OK","Salto na cadeia")))))))))</f>
        <v/>
      </c>
      <c r="U490" s="16">
        <f>IF($A490="","",IF(OR($M490="",$N490=""),"Não",IF(COUNTIFS($M$2:$M$501,$M490,$N$2:$N$501,"&gt;"&amp;$N490)=0,IF(COUNTIFS($M$2:$M$501,$M490,$N$2:$N$501,$N490)=1,"Sim","Conflito"),"Não")))</f>
        <v/>
      </c>
      <c r="V490" s="16">
        <f>IF($A490="","",IF(OR($M490="",$N490=""),"",IF(COUNTIFS($M$2:$M$501,$M490,$G$2:$G$501,"RETORNO RECEBIDO",$N$2:$N$501,"&lt;="&amp;$N490)&gt;0,"Retorno","Fluxo normal")))</f>
        <v/>
      </c>
      <c r="W490" s="16">
        <f>IF($A490="","",IF($O490&lt;&gt;"OK",$O490,IF($Q490&lt;&gt;"OK",$Q490,IF($P490&lt;&gt;"OK",$P490,IF($R490&lt;&gt;"OK",$R490,IF($S490&lt;&gt;"OK",$S490,IF($T490&lt;&gt;"OK",$T490,IF($U490="Conflito","Conflito de ordem","OK"))))))))</f>
        <v/>
      </c>
      <c r="X490" s="16">
        <f>IF($A490="","",IF($W490="OK","OK","Pendente"))</f>
        <v/>
      </c>
    </row>
    <row r="491">
      <c r="A491" s="14" t="n"/>
      <c r="B491" s="31" t="n"/>
      <c r="C491" s="14" t="n"/>
      <c r="D491" s="14" t="n"/>
      <c r="E491" s="14" t="n"/>
      <c r="F491" s="14" t="n"/>
      <c r="G491" s="14" t="n"/>
      <c r="H491" s="14" t="n"/>
      <c r="I491" s="14" t="n"/>
      <c r="J491" s="14" t="n"/>
      <c r="K491" s="14" t="n"/>
      <c r="L491" s="15" t="n"/>
      <c r="M491" s="16">
        <f>IF(COUNTA($D491:$F491)=0,"",IF(OR($D491="",$E491="",$F491=""),"",$D491&amp;"|"&amp;$E491&amp;"|"&amp;$F491))</f>
        <v/>
      </c>
      <c r="N491" s="32">
        <f>IF(OR($B491="",$C491=""),"",$B491+$C491/100000)</f>
        <v/>
      </c>
      <c r="O491" s="16">
        <f>IF(COUNTA($A491:$L491)=0,"",IF(OR($A491="",$B491="",$C491="",$D491="",$E491="",$F491="",$G491="",$H491="",$I491=""),"Campos obrigatórios ausentes","OK"))</f>
        <v/>
      </c>
      <c r="P491" s="16">
        <f>IF($A491="","",IF($M491="","Identificação incompleta",IF(COUNTIF('Itens rastreáveis'!$E$2:$E$201,$M491)=0,"Identificador não cadastrado",IF(COUNTIF('Itens rastreáveis'!$E$2:$E$201,$M491)&gt;1,"Identificador duplicado no cadastro","OK"))))</f>
        <v/>
      </c>
      <c r="Q491" s="16">
        <f>IF($A491="","",IF(COUNTIF($A$2:$A$501,$A491)=1,"OK","ID do evento duplicado"))</f>
        <v/>
      </c>
      <c r="R491" s="16">
        <f>IF($A491="","",IF(OR($M491="",$N491=""),"Não verificável",IF($G491="RECEBIMENTO",IF(COUNTIFS($M$2:$M$501,$M491,$G$2:$G$501,"RECEBIMENTO")&gt;1,"Recebimento duplicado",IF($K491="","OK","Recebimento com evento anterior")),IF(COUNTIFS($M$2:$M$501,$M491,$G$2:$G$501,"RECEBIMENTO",$N$2:$N$501,"&lt;"&amp;$N491)&gt;0,"OK","Entrada anterior não localizada"))))</f>
        <v/>
      </c>
      <c r="S491" s="16">
        <f>IF($A491="","",IF(IFERROR(VLOOKUP($G491,Listas!$A$2:$C$9,2,FALSE),"Sim")="Sim",IF($J491="","Pedido obrigatório","OK"),"OK"))</f>
        <v/>
      </c>
      <c r="T491" s="16">
        <f>IF($A491="","",IF($G491="RECEBIMENTO",IF($K491="","OK","Revisar evento anterior"),IF($K491="","Evento anterior ausente",IF(COUNTIF($A$2:$A$501,$K491)=0,"Evento anterior inexistente",IF(COUNTIF($A$2:$A$501,$K491)&gt;1,"Evento anterior ambíguo",IF($K491=$A491,"Autorreferência",IF(COUNTIFS($A$2:$A$501,$K491,$M$2:$M$501,$M491)=0,"Anterior de outro identificador",IF(INDEX($N$2:$N$501,MATCH($K491,$A$2:$A$501,0))&gt;=$N491,"Ordem cronológica inválida",IF(INDEX($A$2:$A$501,MATCH($K491,$A$2:$A$501,0))=LOOKUP(2,1/(($M$2:$M$501=$M491)*($N$2:$N$501&lt;$N491)),$A$2:$A$501),"OK","Salto na cadeia")))))))))</f>
        <v/>
      </c>
      <c r="U491" s="16">
        <f>IF($A491="","",IF(OR($M491="",$N491=""),"Não",IF(COUNTIFS($M$2:$M$501,$M491,$N$2:$N$501,"&gt;"&amp;$N491)=0,IF(COUNTIFS($M$2:$M$501,$M491,$N$2:$N$501,$N491)=1,"Sim","Conflito"),"Não")))</f>
        <v/>
      </c>
      <c r="V491" s="16">
        <f>IF($A491="","",IF(OR($M491="",$N491=""),"",IF(COUNTIFS($M$2:$M$501,$M491,$G$2:$G$501,"RETORNO RECEBIDO",$N$2:$N$501,"&lt;="&amp;$N491)&gt;0,"Retorno","Fluxo normal")))</f>
        <v/>
      </c>
      <c r="W491" s="16">
        <f>IF($A491="","",IF($O491&lt;&gt;"OK",$O491,IF($Q491&lt;&gt;"OK",$Q491,IF($P491&lt;&gt;"OK",$P491,IF($R491&lt;&gt;"OK",$R491,IF($S491&lt;&gt;"OK",$S491,IF($T491&lt;&gt;"OK",$T491,IF($U491="Conflito","Conflito de ordem","OK"))))))))</f>
        <v/>
      </c>
      <c r="X491" s="16">
        <f>IF($A491="","",IF($W491="OK","OK","Pendente"))</f>
        <v/>
      </c>
    </row>
    <row r="492">
      <c r="A492" s="14" t="n"/>
      <c r="B492" s="31" t="n"/>
      <c r="C492" s="14" t="n"/>
      <c r="D492" s="14" t="n"/>
      <c r="E492" s="14" t="n"/>
      <c r="F492" s="14" t="n"/>
      <c r="G492" s="14" t="n"/>
      <c r="H492" s="14" t="n"/>
      <c r="I492" s="14" t="n"/>
      <c r="J492" s="14" t="n"/>
      <c r="K492" s="14" t="n"/>
      <c r="L492" s="15" t="n"/>
      <c r="M492" s="16">
        <f>IF(COUNTA($D492:$F492)=0,"",IF(OR($D492="",$E492="",$F492=""),"",$D492&amp;"|"&amp;$E492&amp;"|"&amp;$F492))</f>
        <v/>
      </c>
      <c r="N492" s="32">
        <f>IF(OR($B492="",$C492=""),"",$B492+$C492/100000)</f>
        <v/>
      </c>
      <c r="O492" s="16">
        <f>IF(COUNTA($A492:$L492)=0,"",IF(OR($A492="",$B492="",$C492="",$D492="",$E492="",$F492="",$G492="",$H492="",$I492=""),"Campos obrigatórios ausentes","OK"))</f>
        <v/>
      </c>
      <c r="P492" s="16">
        <f>IF($A492="","",IF($M492="","Identificação incompleta",IF(COUNTIF('Itens rastreáveis'!$E$2:$E$201,$M492)=0,"Identificador não cadastrado",IF(COUNTIF('Itens rastreáveis'!$E$2:$E$201,$M492)&gt;1,"Identificador duplicado no cadastro","OK"))))</f>
        <v/>
      </c>
      <c r="Q492" s="16">
        <f>IF($A492="","",IF(COUNTIF($A$2:$A$501,$A492)=1,"OK","ID do evento duplicado"))</f>
        <v/>
      </c>
      <c r="R492" s="16">
        <f>IF($A492="","",IF(OR($M492="",$N492=""),"Não verificável",IF($G492="RECEBIMENTO",IF(COUNTIFS($M$2:$M$501,$M492,$G$2:$G$501,"RECEBIMENTO")&gt;1,"Recebimento duplicado",IF($K492="","OK","Recebimento com evento anterior")),IF(COUNTIFS($M$2:$M$501,$M492,$G$2:$G$501,"RECEBIMENTO",$N$2:$N$501,"&lt;"&amp;$N492)&gt;0,"OK","Entrada anterior não localizada"))))</f>
        <v/>
      </c>
      <c r="S492" s="16">
        <f>IF($A492="","",IF(IFERROR(VLOOKUP($G492,Listas!$A$2:$C$9,2,FALSE),"Sim")="Sim",IF($J492="","Pedido obrigatório","OK"),"OK"))</f>
        <v/>
      </c>
      <c r="T492" s="16">
        <f>IF($A492="","",IF($G492="RECEBIMENTO",IF($K492="","OK","Revisar evento anterior"),IF($K492="","Evento anterior ausente",IF(COUNTIF($A$2:$A$501,$K492)=0,"Evento anterior inexistente",IF(COUNTIF($A$2:$A$501,$K492)&gt;1,"Evento anterior ambíguo",IF($K492=$A492,"Autorreferência",IF(COUNTIFS($A$2:$A$501,$K492,$M$2:$M$501,$M492)=0,"Anterior de outro identificador",IF(INDEX($N$2:$N$501,MATCH($K492,$A$2:$A$501,0))&gt;=$N492,"Ordem cronológica inválida",IF(INDEX($A$2:$A$501,MATCH($K492,$A$2:$A$501,0))=LOOKUP(2,1/(($M$2:$M$501=$M492)*($N$2:$N$501&lt;$N492)),$A$2:$A$501),"OK","Salto na cadeia")))))))))</f>
        <v/>
      </c>
      <c r="U492" s="16">
        <f>IF($A492="","",IF(OR($M492="",$N492=""),"Não",IF(COUNTIFS($M$2:$M$501,$M492,$N$2:$N$501,"&gt;"&amp;$N492)=0,IF(COUNTIFS($M$2:$M$501,$M492,$N$2:$N$501,$N492)=1,"Sim","Conflito"),"Não")))</f>
        <v/>
      </c>
      <c r="V492" s="16">
        <f>IF($A492="","",IF(OR($M492="",$N492=""),"",IF(COUNTIFS($M$2:$M$501,$M492,$G$2:$G$501,"RETORNO RECEBIDO",$N$2:$N$501,"&lt;="&amp;$N492)&gt;0,"Retorno","Fluxo normal")))</f>
        <v/>
      </c>
      <c r="W492" s="16">
        <f>IF($A492="","",IF($O492&lt;&gt;"OK",$O492,IF($Q492&lt;&gt;"OK",$Q492,IF($P492&lt;&gt;"OK",$P492,IF($R492&lt;&gt;"OK",$R492,IF($S492&lt;&gt;"OK",$S492,IF($T492&lt;&gt;"OK",$T492,IF($U492="Conflito","Conflito de ordem","OK"))))))))</f>
        <v/>
      </c>
      <c r="X492" s="16">
        <f>IF($A492="","",IF($W492="OK","OK","Pendente"))</f>
        <v/>
      </c>
    </row>
    <row r="493">
      <c r="A493" s="14" t="n"/>
      <c r="B493" s="31" t="n"/>
      <c r="C493" s="14" t="n"/>
      <c r="D493" s="14" t="n"/>
      <c r="E493" s="14" t="n"/>
      <c r="F493" s="14" t="n"/>
      <c r="G493" s="14" t="n"/>
      <c r="H493" s="14" t="n"/>
      <c r="I493" s="14" t="n"/>
      <c r="J493" s="14" t="n"/>
      <c r="K493" s="14" t="n"/>
      <c r="L493" s="15" t="n"/>
      <c r="M493" s="16">
        <f>IF(COUNTA($D493:$F493)=0,"",IF(OR($D493="",$E493="",$F493=""),"",$D493&amp;"|"&amp;$E493&amp;"|"&amp;$F493))</f>
        <v/>
      </c>
      <c r="N493" s="32">
        <f>IF(OR($B493="",$C493=""),"",$B493+$C493/100000)</f>
        <v/>
      </c>
      <c r="O493" s="16">
        <f>IF(COUNTA($A493:$L493)=0,"",IF(OR($A493="",$B493="",$C493="",$D493="",$E493="",$F493="",$G493="",$H493="",$I493=""),"Campos obrigatórios ausentes","OK"))</f>
        <v/>
      </c>
      <c r="P493" s="16">
        <f>IF($A493="","",IF($M493="","Identificação incompleta",IF(COUNTIF('Itens rastreáveis'!$E$2:$E$201,$M493)=0,"Identificador não cadastrado",IF(COUNTIF('Itens rastreáveis'!$E$2:$E$201,$M493)&gt;1,"Identificador duplicado no cadastro","OK"))))</f>
        <v/>
      </c>
      <c r="Q493" s="16">
        <f>IF($A493="","",IF(COUNTIF($A$2:$A$501,$A493)=1,"OK","ID do evento duplicado"))</f>
        <v/>
      </c>
      <c r="R493" s="16">
        <f>IF($A493="","",IF(OR($M493="",$N493=""),"Não verificável",IF($G493="RECEBIMENTO",IF(COUNTIFS($M$2:$M$501,$M493,$G$2:$G$501,"RECEBIMENTO")&gt;1,"Recebimento duplicado",IF($K493="","OK","Recebimento com evento anterior")),IF(COUNTIFS($M$2:$M$501,$M493,$G$2:$G$501,"RECEBIMENTO",$N$2:$N$501,"&lt;"&amp;$N493)&gt;0,"OK","Entrada anterior não localizada"))))</f>
        <v/>
      </c>
      <c r="S493" s="16">
        <f>IF($A493="","",IF(IFERROR(VLOOKUP($G493,Listas!$A$2:$C$9,2,FALSE),"Sim")="Sim",IF($J493="","Pedido obrigatório","OK"),"OK"))</f>
        <v/>
      </c>
      <c r="T493" s="16">
        <f>IF($A493="","",IF($G493="RECEBIMENTO",IF($K493="","OK","Revisar evento anterior"),IF($K493="","Evento anterior ausente",IF(COUNTIF($A$2:$A$501,$K493)=0,"Evento anterior inexistente",IF(COUNTIF($A$2:$A$501,$K493)&gt;1,"Evento anterior ambíguo",IF($K493=$A493,"Autorreferência",IF(COUNTIFS($A$2:$A$501,$K493,$M$2:$M$501,$M493)=0,"Anterior de outro identificador",IF(INDEX($N$2:$N$501,MATCH($K493,$A$2:$A$501,0))&gt;=$N493,"Ordem cronológica inválida",IF(INDEX($A$2:$A$501,MATCH($K493,$A$2:$A$501,0))=LOOKUP(2,1/(($M$2:$M$501=$M493)*($N$2:$N$501&lt;$N493)),$A$2:$A$501),"OK","Salto na cadeia")))))))))</f>
        <v/>
      </c>
      <c r="U493" s="16">
        <f>IF($A493="","",IF(OR($M493="",$N493=""),"Não",IF(COUNTIFS($M$2:$M$501,$M493,$N$2:$N$501,"&gt;"&amp;$N493)=0,IF(COUNTIFS($M$2:$M$501,$M493,$N$2:$N$501,$N493)=1,"Sim","Conflito"),"Não")))</f>
        <v/>
      </c>
      <c r="V493" s="16">
        <f>IF($A493="","",IF(OR($M493="",$N493=""),"",IF(COUNTIFS($M$2:$M$501,$M493,$G$2:$G$501,"RETORNO RECEBIDO",$N$2:$N$501,"&lt;="&amp;$N493)&gt;0,"Retorno","Fluxo normal")))</f>
        <v/>
      </c>
      <c r="W493" s="16">
        <f>IF($A493="","",IF($O493&lt;&gt;"OK",$O493,IF($Q493&lt;&gt;"OK",$Q493,IF($P493&lt;&gt;"OK",$P493,IF($R493&lt;&gt;"OK",$R493,IF($S493&lt;&gt;"OK",$S493,IF($T493&lt;&gt;"OK",$T493,IF($U493="Conflito","Conflito de ordem","OK"))))))))</f>
        <v/>
      </c>
      <c r="X493" s="16">
        <f>IF($A493="","",IF($W493="OK","OK","Pendente"))</f>
        <v/>
      </c>
    </row>
    <row r="494">
      <c r="A494" s="14" t="n"/>
      <c r="B494" s="31" t="n"/>
      <c r="C494" s="14" t="n"/>
      <c r="D494" s="14" t="n"/>
      <c r="E494" s="14" t="n"/>
      <c r="F494" s="14" t="n"/>
      <c r="G494" s="14" t="n"/>
      <c r="H494" s="14" t="n"/>
      <c r="I494" s="14" t="n"/>
      <c r="J494" s="14" t="n"/>
      <c r="K494" s="14" t="n"/>
      <c r="L494" s="15" t="n"/>
      <c r="M494" s="16">
        <f>IF(COUNTA($D494:$F494)=0,"",IF(OR($D494="",$E494="",$F494=""),"",$D494&amp;"|"&amp;$E494&amp;"|"&amp;$F494))</f>
        <v/>
      </c>
      <c r="N494" s="32">
        <f>IF(OR($B494="",$C494=""),"",$B494+$C494/100000)</f>
        <v/>
      </c>
      <c r="O494" s="16">
        <f>IF(COUNTA($A494:$L494)=0,"",IF(OR($A494="",$B494="",$C494="",$D494="",$E494="",$F494="",$G494="",$H494="",$I494=""),"Campos obrigatórios ausentes","OK"))</f>
        <v/>
      </c>
      <c r="P494" s="16">
        <f>IF($A494="","",IF($M494="","Identificação incompleta",IF(COUNTIF('Itens rastreáveis'!$E$2:$E$201,$M494)=0,"Identificador não cadastrado",IF(COUNTIF('Itens rastreáveis'!$E$2:$E$201,$M494)&gt;1,"Identificador duplicado no cadastro","OK"))))</f>
        <v/>
      </c>
      <c r="Q494" s="16">
        <f>IF($A494="","",IF(COUNTIF($A$2:$A$501,$A494)=1,"OK","ID do evento duplicado"))</f>
        <v/>
      </c>
      <c r="R494" s="16">
        <f>IF($A494="","",IF(OR($M494="",$N494=""),"Não verificável",IF($G494="RECEBIMENTO",IF(COUNTIFS($M$2:$M$501,$M494,$G$2:$G$501,"RECEBIMENTO")&gt;1,"Recebimento duplicado",IF($K494="","OK","Recebimento com evento anterior")),IF(COUNTIFS($M$2:$M$501,$M494,$G$2:$G$501,"RECEBIMENTO",$N$2:$N$501,"&lt;"&amp;$N494)&gt;0,"OK","Entrada anterior não localizada"))))</f>
        <v/>
      </c>
      <c r="S494" s="16">
        <f>IF($A494="","",IF(IFERROR(VLOOKUP($G494,Listas!$A$2:$C$9,2,FALSE),"Sim")="Sim",IF($J494="","Pedido obrigatório","OK"),"OK"))</f>
        <v/>
      </c>
      <c r="T494" s="16">
        <f>IF($A494="","",IF($G494="RECEBIMENTO",IF($K494="","OK","Revisar evento anterior"),IF($K494="","Evento anterior ausente",IF(COUNTIF($A$2:$A$501,$K494)=0,"Evento anterior inexistente",IF(COUNTIF($A$2:$A$501,$K494)&gt;1,"Evento anterior ambíguo",IF($K494=$A494,"Autorreferência",IF(COUNTIFS($A$2:$A$501,$K494,$M$2:$M$501,$M494)=0,"Anterior de outro identificador",IF(INDEX($N$2:$N$501,MATCH($K494,$A$2:$A$501,0))&gt;=$N494,"Ordem cronológica inválida",IF(INDEX($A$2:$A$501,MATCH($K494,$A$2:$A$501,0))=LOOKUP(2,1/(($M$2:$M$501=$M494)*($N$2:$N$501&lt;$N494)),$A$2:$A$501),"OK","Salto na cadeia")))))))))</f>
        <v/>
      </c>
      <c r="U494" s="16">
        <f>IF($A494="","",IF(OR($M494="",$N494=""),"Não",IF(COUNTIFS($M$2:$M$501,$M494,$N$2:$N$501,"&gt;"&amp;$N494)=0,IF(COUNTIFS($M$2:$M$501,$M494,$N$2:$N$501,$N494)=1,"Sim","Conflito"),"Não")))</f>
        <v/>
      </c>
      <c r="V494" s="16">
        <f>IF($A494="","",IF(OR($M494="",$N494=""),"",IF(COUNTIFS($M$2:$M$501,$M494,$G$2:$G$501,"RETORNO RECEBIDO",$N$2:$N$501,"&lt;="&amp;$N494)&gt;0,"Retorno","Fluxo normal")))</f>
        <v/>
      </c>
      <c r="W494" s="16">
        <f>IF($A494="","",IF($O494&lt;&gt;"OK",$O494,IF($Q494&lt;&gt;"OK",$Q494,IF($P494&lt;&gt;"OK",$P494,IF($R494&lt;&gt;"OK",$R494,IF($S494&lt;&gt;"OK",$S494,IF($T494&lt;&gt;"OK",$T494,IF($U494="Conflito","Conflito de ordem","OK"))))))))</f>
        <v/>
      </c>
      <c r="X494" s="16">
        <f>IF($A494="","",IF($W494="OK","OK","Pendente"))</f>
        <v/>
      </c>
    </row>
    <row r="495">
      <c r="A495" s="14" t="n"/>
      <c r="B495" s="31" t="n"/>
      <c r="C495" s="14" t="n"/>
      <c r="D495" s="14" t="n"/>
      <c r="E495" s="14" t="n"/>
      <c r="F495" s="14" t="n"/>
      <c r="G495" s="14" t="n"/>
      <c r="H495" s="14" t="n"/>
      <c r="I495" s="14" t="n"/>
      <c r="J495" s="14" t="n"/>
      <c r="K495" s="14" t="n"/>
      <c r="L495" s="15" t="n"/>
      <c r="M495" s="16">
        <f>IF(COUNTA($D495:$F495)=0,"",IF(OR($D495="",$E495="",$F495=""),"",$D495&amp;"|"&amp;$E495&amp;"|"&amp;$F495))</f>
        <v/>
      </c>
      <c r="N495" s="32">
        <f>IF(OR($B495="",$C495=""),"",$B495+$C495/100000)</f>
        <v/>
      </c>
      <c r="O495" s="16">
        <f>IF(COUNTA($A495:$L495)=0,"",IF(OR($A495="",$B495="",$C495="",$D495="",$E495="",$F495="",$G495="",$H495="",$I495=""),"Campos obrigatórios ausentes","OK"))</f>
        <v/>
      </c>
      <c r="P495" s="16">
        <f>IF($A495="","",IF($M495="","Identificação incompleta",IF(COUNTIF('Itens rastreáveis'!$E$2:$E$201,$M495)=0,"Identificador não cadastrado",IF(COUNTIF('Itens rastreáveis'!$E$2:$E$201,$M495)&gt;1,"Identificador duplicado no cadastro","OK"))))</f>
        <v/>
      </c>
      <c r="Q495" s="16">
        <f>IF($A495="","",IF(COUNTIF($A$2:$A$501,$A495)=1,"OK","ID do evento duplicado"))</f>
        <v/>
      </c>
      <c r="R495" s="16">
        <f>IF($A495="","",IF(OR($M495="",$N495=""),"Não verificável",IF($G495="RECEBIMENTO",IF(COUNTIFS($M$2:$M$501,$M495,$G$2:$G$501,"RECEBIMENTO")&gt;1,"Recebimento duplicado",IF($K495="","OK","Recebimento com evento anterior")),IF(COUNTIFS($M$2:$M$501,$M495,$G$2:$G$501,"RECEBIMENTO",$N$2:$N$501,"&lt;"&amp;$N495)&gt;0,"OK","Entrada anterior não localizada"))))</f>
        <v/>
      </c>
      <c r="S495" s="16">
        <f>IF($A495="","",IF(IFERROR(VLOOKUP($G495,Listas!$A$2:$C$9,2,FALSE),"Sim")="Sim",IF($J495="","Pedido obrigatório","OK"),"OK"))</f>
        <v/>
      </c>
      <c r="T495" s="16">
        <f>IF($A495="","",IF($G495="RECEBIMENTO",IF($K495="","OK","Revisar evento anterior"),IF($K495="","Evento anterior ausente",IF(COUNTIF($A$2:$A$501,$K495)=0,"Evento anterior inexistente",IF(COUNTIF($A$2:$A$501,$K495)&gt;1,"Evento anterior ambíguo",IF($K495=$A495,"Autorreferência",IF(COUNTIFS($A$2:$A$501,$K495,$M$2:$M$501,$M495)=0,"Anterior de outro identificador",IF(INDEX($N$2:$N$501,MATCH($K495,$A$2:$A$501,0))&gt;=$N495,"Ordem cronológica inválida",IF(INDEX($A$2:$A$501,MATCH($K495,$A$2:$A$501,0))=LOOKUP(2,1/(($M$2:$M$501=$M495)*($N$2:$N$501&lt;$N495)),$A$2:$A$501),"OK","Salto na cadeia")))))))))</f>
        <v/>
      </c>
      <c r="U495" s="16">
        <f>IF($A495="","",IF(OR($M495="",$N495=""),"Não",IF(COUNTIFS($M$2:$M$501,$M495,$N$2:$N$501,"&gt;"&amp;$N495)=0,IF(COUNTIFS($M$2:$M$501,$M495,$N$2:$N$501,$N495)=1,"Sim","Conflito"),"Não")))</f>
        <v/>
      </c>
      <c r="V495" s="16">
        <f>IF($A495="","",IF(OR($M495="",$N495=""),"",IF(COUNTIFS($M$2:$M$501,$M495,$G$2:$G$501,"RETORNO RECEBIDO",$N$2:$N$501,"&lt;="&amp;$N495)&gt;0,"Retorno","Fluxo normal")))</f>
        <v/>
      </c>
      <c r="W495" s="16">
        <f>IF($A495="","",IF($O495&lt;&gt;"OK",$O495,IF($Q495&lt;&gt;"OK",$Q495,IF($P495&lt;&gt;"OK",$P495,IF($R495&lt;&gt;"OK",$R495,IF($S495&lt;&gt;"OK",$S495,IF($T495&lt;&gt;"OK",$T495,IF($U495="Conflito","Conflito de ordem","OK"))))))))</f>
        <v/>
      </c>
      <c r="X495" s="16">
        <f>IF($A495="","",IF($W495="OK","OK","Pendente"))</f>
        <v/>
      </c>
    </row>
    <row r="496">
      <c r="A496" s="14" t="n"/>
      <c r="B496" s="31" t="n"/>
      <c r="C496" s="14" t="n"/>
      <c r="D496" s="14" t="n"/>
      <c r="E496" s="14" t="n"/>
      <c r="F496" s="14" t="n"/>
      <c r="G496" s="14" t="n"/>
      <c r="H496" s="14" t="n"/>
      <c r="I496" s="14" t="n"/>
      <c r="J496" s="14" t="n"/>
      <c r="K496" s="14" t="n"/>
      <c r="L496" s="15" t="n"/>
      <c r="M496" s="16">
        <f>IF(COUNTA($D496:$F496)=0,"",IF(OR($D496="",$E496="",$F496=""),"",$D496&amp;"|"&amp;$E496&amp;"|"&amp;$F496))</f>
        <v/>
      </c>
      <c r="N496" s="32">
        <f>IF(OR($B496="",$C496=""),"",$B496+$C496/100000)</f>
        <v/>
      </c>
      <c r="O496" s="16">
        <f>IF(COUNTA($A496:$L496)=0,"",IF(OR($A496="",$B496="",$C496="",$D496="",$E496="",$F496="",$G496="",$H496="",$I496=""),"Campos obrigatórios ausentes","OK"))</f>
        <v/>
      </c>
      <c r="P496" s="16">
        <f>IF($A496="","",IF($M496="","Identificação incompleta",IF(COUNTIF('Itens rastreáveis'!$E$2:$E$201,$M496)=0,"Identificador não cadastrado",IF(COUNTIF('Itens rastreáveis'!$E$2:$E$201,$M496)&gt;1,"Identificador duplicado no cadastro","OK"))))</f>
        <v/>
      </c>
      <c r="Q496" s="16">
        <f>IF($A496="","",IF(COUNTIF($A$2:$A$501,$A496)=1,"OK","ID do evento duplicado"))</f>
        <v/>
      </c>
      <c r="R496" s="16">
        <f>IF($A496="","",IF(OR($M496="",$N496=""),"Não verificável",IF($G496="RECEBIMENTO",IF(COUNTIFS($M$2:$M$501,$M496,$G$2:$G$501,"RECEBIMENTO")&gt;1,"Recebimento duplicado",IF($K496="","OK","Recebimento com evento anterior")),IF(COUNTIFS($M$2:$M$501,$M496,$G$2:$G$501,"RECEBIMENTO",$N$2:$N$501,"&lt;"&amp;$N496)&gt;0,"OK","Entrada anterior não localizada"))))</f>
        <v/>
      </c>
      <c r="S496" s="16">
        <f>IF($A496="","",IF(IFERROR(VLOOKUP($G496,Listas!$A$2:$C$9,2,FALSE),"Sim")="Sim",IF($J496="","Pedido obrigatório","OK"),"OK"))</f>
        <v/>
      </c>
      <c r="T496" s="16">
        <f>IF($A496="","",IF($G496="RECEBIMENTO",IF($K496="","OK","Revisar evento anterior"),IF($K496="","Evento anterior ausente",IF(COUNTIF($A$2:$A$501,$K496)=0,"Evento anterior inexistente",IF(COUNTIF($A$2:$A$501,$K496)&gt;1,"Evento anterior ambíguo",IF($K496=$A496,"Autorreferência",IF(COUNTIFS($A$2:$A$501,$K496,$M$2:$M$501,$M496)=0,"Anterior de outro identificador",IF(INDEX($N$2:$N$501,MATCH($K496,$A$2:$A$501,0))&gt;=$N496,"Ordem cronológica inválida",IF(INDEX($A$2:$A$501,MATCH($K496,$A$2:$A$501,0))=LOOKUP(2,1/(($M$2:$M$501=$M496)*($N$2:$N$501&lt;$N496)),$A$2:$A$501),"OK","Salto na cadeia")))))))))</f>
        <v/>
      </c>
      <c r="U496" s="16">
        <f>IF($A496="","",IF(OR($M496="",$N496=""),"Não",IF(COUNTIFS($M$2:$M$501,$M496,$N$2:$N$501,"&gt;"&amp;$N496)=0,IF(COUNTIFS($M$2:$M$501,$M496,$N$2:$N$501,$N496)=1,"Sim","Conflito"),"Não")))</f>
        <v/>
      </c>
      <c r="V496" s="16">
        <f>IF($A496="","",IF(OR($M496="",$N496=""),"",IF(COUNTIFS($M$2:$M$501,$M496,$G$2:$G$501,"RETORNO RECEBIDO",$N$2:$N$501,"&lt;="&amp;$N496)&gt;0,"Retorno","Fluxo normal")))</f>
        <v/>
      </c>
      <c r="W496" s="16">
        <f>IF($A496="","",IF($O496&lt;&gt;"OK",$O496,IF($Q496&lt;&gt;"OK",$Q496,IF($P496&lt;&gt;"OK",$P496,IF($R496&lt;&gt;"OK",$R496,IF($S496&lt;&gt;"OK",$S496,IF($T496&lt;&gt;"OK",$T496,IF($U496="Conflito","Conflito de ordem","OK"))))))))</f>
        <v/>
      </c>
      <c r="X496" s="16">
        <f>IF($A496="","",IF($W496="OK","OK","Pendente"))</f>
        <v/>
      </c>
    </row>
    <row r="497">
      <c r="A497" s="14" t="n"/>
      <c r="B497" s="31" t="n"/>
      <c r="C497" s="14" t="n"/>
      <c r="D497" s="14" t="n"/>
      <c r="E497" s="14" t="n"/>
      <c r="F497" s="14" t="n"/>
      <c r="G497" s="14" t="n"/>
      <c r="H497" s="14" t="n"/>
      <c r="I497" s="14" t="n"/>
      <c r="J497" s="14" t="n"/>
      <c r="K497" s="14" t="n"/>
      <c r="L497" s="15" t="n"/>
      <c r="M497" s="16">
        <f>IF(COUNTA($D497:$F497)=0,"",IF(OR($D497="",$E497="",$F497=""),"",$D497&amp;"|"&amp;$E497&amp;"|"&amp;$F497))</f>
        <v/>
      </c>
      <c r="N497" s="32">
        <f>IF(OR($B497="",$C497=""),"",$B497+$C497/100000)</f>
        <v/>
      </c>
      <c r="O497" s="16">
        <f>IF(COUNTA($A497:$L497)=0,"",IF(OR($A497="",$B497="",$C497="",$D497="",$E497="",$F497="",$G497="",$H497="",$I497=""),"Campos obrigatórios ausentes","OK"))</f>
        <v/>
      </c>
      <c r="P497" s="16">
        <f>IF($A497="","",IF($M497="","Identificação incompleta",IF(COUNTIF('Itens rastreáveis'!$E$2:$E$201,$M497)=0,"Identificador não cadastrado",IF(COUNTIF('Itens rastreáveis'!$E$2:$E$201,$M497)&gt;1,"Identificador duplicado no cadastro","OK"))))</f>
        <v/>
      </c>
      <c r="Q497" s="16">
        <f>IF($A497="","",IF(COUNTIF($A$2:$A$501,$A497)=1,"OK","ID do evento duplicado"))</f>
        <v/>
      </c>
      <c r="R497" s="16">
        <f>IF($A497="","",IF(OR($M497="",$N497=""),"Não verificável",IF($G497="RECEBIMENTO",IF(COUNTIFS($M$2:$M$501,$M497,$G$2:$G$501,"RECEBIMENTO")&gt;1,"Recebimento duplicado",IF($K497="","OK","Recebimento com evento anterior")),IF(COUNTIFS($M$2:$M$501,$M497,$G$2:$G$501,"RECEBIMENTO",$N$2:$N$501,"&lt;"&amp;$N497)&gt;0,"OK","Entrada anterior não localizada"))))</f>
        <v/>
      </c>
      <c r="S497" s="16">
        <f>IF($A497="","",IF(IFERROR(VLOOKUP($G497,Listas!$A$2:$C$9,2,FALSE),"Sim")="Sim",IF($J497="","Pedido obrigatório","OK"),"OK"))</f>
        <v/>
      </c>
      <c r="T497" s="16">
        <f>IF($A497="","",IF($G497="RECEBIMENTO",IF($K497="","OK","Revisar evento anterior"),IF($K497="","Evento anterior ausente",IF(COUNTIF($A$2:$A$501,$K497)=0,"Evento anterior inexistente",IF(COUNTIF($A$2:$A$501,$K497)&gt;1,"Evento anterior ambíguo",IF($K497=$A497,"Autorreferência",IF(COUNTIFS($A$2:$A$501,$K497,$M$2:$M$501,$M497)=0,"Anterior de outro identificador",IF(INDEX($N$2:$N$501,MATCH($K497,$A$2:$A$501,0))&gt;=$N497,"Ordem cronológica inválida",IF(INDEX($A$2:$A$501,MATCH($K497,$A$2:$A$501,0))=LOOKUP(2,1/(($M$2:$M$501=$M497)*($N$2:$N$501&lt;$N497)),$A$2:$A$501),"OK","Salto na cadeia")))))))))</f>
        <v/>
      </c>
      <c r="U497" s="16">
        <f>IF($A497="","",IF(OR($M497="",$N497=""),"Não",IF(COUNTIFS($M$2:$M$501,$M497,$N$2:$N$501,"&gt;"&amp;$N497)=0,IF(COUNTIFS($M$2:$M$501,$M497,$N$2:$N$501,$N497)=1,"Sim","Conflito"),"Não")))</f>
        <v/>
      </c>
      <c r="V497" s="16">
        <f>IF($A497="","",IF(OR($M497="",$N497=""),"",IF(COUNTIFS($M$2:$M$501,$M497,$G$2:$G$501,"RETORNO RECEBIDO",$N$2:$N$501,"&lt;="&amp;$N497)&gt;0,"Retorno","Fluxo normal")))</f>
        <v/>
      </c>
      <c r="W497" s="16">
        <f>IF($A497="","",IF($O497&lt;&gt;"OK",$O497,IF($Q497&lt;&gt;"OK",$Q497,IF($P497&lt;&gt;"OK",$P497,IF($R497&lt;&gt;"OK",$R497,IF($S497&lt;&gt;"OK",$S497,IF($T497&lt;&gt;"OK",$T497,IF($U497="Conflito","Conflito de ordem","OK"))))))))</f>
        <v/>
      </c>
      <c r="X497" s="16">
        <f>IF($A497="","",IF($W497="OK","OK","Pendente"))</f>
        <v/>
      </c>
    </row>
    <row r="498">
      <c r="A498" s="14" t="n"/>
      <c r="B498" s="31" t="n"/>
      <c r="C498" s="14" t="n"/>
      <c r="D498" s="14" t="n"/>
      <c r="E498" s="14" t="n"/>
      <c r="F498" s="14" t="n"/>
      <c r="G498" s="14" t="n"/>
      <c r="H498" s="14" t="n"/>
      <c r="I498" s="14" t="n"/>
      <c r="J498" s="14" t="n"/>
      <c r="K498" s="14" t="n"/>
      <c r="L498" s="15" t="n"/>
      <c r="M498" s="16">
        <f>IF(COUNTA($D498:$F498)=0,"",IF(OR($D498="",$E498="",$F498=""),"",$D498&amp;"|"&amp;$E498&amp;"|"&amp;$F498))</f>
        <v/>
      </c>
      <c r="N498" s="32">
        <f>IF(OR($B498="",$C498=""),"",$B498+$C498/100000)</f>
        <v/>
      </c>
      <c r="O498" s="16">
        <f>IF(COUNTA($A498:$L498)=0,"",IF(OR($A498="",$B498="",$C498="",$D498="",$E498="",$F498="",$G498="",$H498="",$I498=""),"Campos obrigatórios ausentes","OK"))</f>
        <v/>
      </c>
      <c r="P498" s="16">
        <f>IF($A498="","",IF($M498="","Identificação incompleta",IF(COUNTIF('Itens rastreáveis'!$E$2:$E$201,$M498)=0,"Identificador não cadastrado",IF(COUNTIF('Itens rastreáveis'!$E$2:$E$201,$M498)&gt;1,"Identificador duplicado no cadastro","OK"))))</f>
        <v/>
      </c>
      <c r="Q498" s="16">
        <f>IF($A498="","",IF(COUNTIF($A$2:$A$501,$A498)=1,"OK","ID do evento duplicado"))</f>
        <v/>
      </c>
      <c r="R498" s="16">
        <f>IF($A498="","",IF(OR($M498="",$N498=""),"Não verificável",IF($G498="RECEBIMENTO",IF(COUNTIFS($M$2:$M$501,$M498,$G$2:$G$501,"RECEBIMENTO")&gt;1,"Recebimento duplicado",IF($K498="","OK","Recebimento com evento anterior")),IF(COUNTIFS($M$2:$M$501,$M498,$G$2:$G$501,"RECEBIMENTO",$N$2:$N$501,"&lt;"&amp;$N498)&gt;0,"OK","Entrada anterior não localizada"))))</f>
        <v/>
      </c>
      <c r="S498" s="16">
        <f>IF($A498="","",IF(IFERROR(VLOOKUP($G498,Listas!$A$2:$C$9,2,FALSE),"Sim")="Sim",IF($J498="","Pedido obrigatório","OK"),"OK"))</f>
        <v/>
      </c>
      <c r="T498" s="16">
        <f>IF($A498="","",IF($G498="RECEBIMENTO",IF($K498="","OK","Revisar evento anterior"),IF($K498="","Evento anterior ausente",IF(COUNTIF($A$2:$A$501,$K498)=0,"Evento anterior inexistente",IF(COUNTIF($A$2:$A$501,$K498)&gt;1,"Evento anterior ambíguo",IF($K498=$A498,"Autorreferência",IF(COUNTIFS($A$2:$A$501,$K498,$M$2:$M$501,$M498)=0,"Anterior de outro identificador",IF(INDEX($N$2:$N$501,MATCH($K498,$A$2:$A$501,0))&gt;=$N498,"Ordem cronológica inválida",IF(INDEX($A$2:$A$501,MATCH($K498,$A$2:$A$501,0))=LOOKUP(2,1/(($M$2:$M$501=$M498)*($N$2:$N$501&lt;$N498)),$A$2:$A$501),"OK","Salto na cadeia")))))))))</f>
        <v/>
      </c>
      <c r="U498" s="16">
        <f>IF($A498="","",IF(OR($M498="",$N498=""),"Não",IF(COUNTIFS($M$2:$M$501,$M498,$N$2:$N$501,"&gt;"&amp;$N498)=0,IF(COUNTIFS($M$2:$M$501,$M498,$N$2:$N$501,$N498)=1,"Sim","Conflito"),"Não")))</f>
        <v/>
      </c>
      <c r="V498" s="16">
        <f>IF($A498="","",IF(OR($M498="",$N498=""),"",IF(COUNTIFS($M$2:$M$501,$M498,$G$2:$G$501,"RETORNO RECEBIDO",$N$2:$N$501,"&lt;="&amp;$N498)&gt;0,"Retorno","Fluxo normal")))</f>
        <v/>
      </c>
      <c r="W498" s="16">
        <f>IF($A498="","",IF($O498&lt;&gt;"OK",$O498,IF($Q498&lt;&gt;"OK",$Q498,IF($P498&lt;&gt;"OK",$P498,IF($R498&lt;&gt;"OK",$R498,IF($S498&lt;&gt;"OK",$S498,IF($T498&lt;&gt;"OK",$T498,IF($U498="Conflito","Conflito de ordem","OK"))))))))</f>
        <v/>
      </c>
      <c r="X498" s="16">
        <f>IF($A498="","",IF($W498="OK","OK","Pendente"))</f>
        <v/>
      </c>
    </row>
    <row r="499">
      <c r="A499" s="14" t="n"/>
      <c r="B499" s="31" t="n"/>
      <c r="C499" s="14" t="n"/>
      <c r="D499" s="14" t="n"/>
      <c r="E499" s="14" t="n"/>
      <c r="F499" s="14" t="n"/>
      <c r="G499" s="14" t="n"/>
      <c r="H499" s="14" t="n"/>
      <c r="I499" s="14" t="n"/>
      <c r="J499" s="14" t="n"/>
      <c r="K499" s="14" t="n"/>
      <c r="L499" s="15" t="n"/>
      <c r="M499" s="16">
        <f>IF(COUNTA($D499:$F499)=0,"",IF(OR($D499="",$E499="",$F499=""),"",$D499&amp;"|"&amp;$E499&amp;"|"&amp;$F499))</f>
        <v/>
      </c>
      <c r="N499" s="32">
        <f>IF(OR($B499="",$C499=""),"",$B499+$C499/100000)</f>
        <v/>
      </c>
      <c r="O499" s="16">
        <f>IF(COUNTA($A499:$L499)=0,"",IF(OR($A499="",$B499="",$C499="",$D499="",$E499="",$F499="",$G499="",$H499="",$I499=""),"Campos obrigatórios ausentes","OK"))</f>
        <v/>
      </c>
      <c r="P499" s="16">
        <f>IF($A499="","",IF($M499="","Identificação incompleta",IF(COUNTIF('Itens rastreáveis'!$E$2:$E$201,$M499)=0,"Identificador não cadastrado",IF(COUNTIF('Itens rastreáveis'!$E$2:$E$201,$M499)&gt;1,"Identificador duplicado no cadastro","OK"))))</f>
        <v/>
      </c>
      <c r="Q499" s="16">
        <f>IF($A499="","",IF(COUNTIF($A$2:$A$501,$A499)=1,"OK","ID do evento duplicado"))</f>
        <v/>
      </c>
      <c r="R499" s="16">
        <f>IF($A499="","",IF(OR($M499="",$N499=""),"Não verificável",IF($G499="RECEBIMENTO",IF(COUNTIFS($M$2:$M$501,$M499,$G$2:$G$501,"RECEBIMENTO")&gt;1,"Recebimento duplicado",IF($K499="","OK","Recebimento com evento anterior")),IF(COUNTIFS($M$2:$M$501,$M499,$G$2:$G$501,"RECEBIMENTO",$N$2:$N$501,"&lt;"&amp;$N499)&gt;0,"OK","Entrada anterior não localizada"))))</f>
        <v/>
      </c>
      <c r="S499" s="16">
        <f>IF($A499="","",IF(IFERROR(VLOOKUP($G499,Listas!$A$2:$C$9,2,FALSE),"Sim")="Sim",IF($J499="","Pedido obrigatório","OK"),"OK"))</f>
        <v/>
      </c>
      <c r="T499" s="16">
        <f>IF($A499="","",IF($G499="RECEBIMENTO",IF($K499="","OK","Revisar evento anterior"),IF($K499="","Evento anterior ausente",IF(COUNTIF($A$2:$A$501,$K499)=0,"Evento anterior inexistente",IF(COUNTIF($A$2:$A$501,$K499)&gt;1,"Evento anterior ambíguo",IF($K499=$A499,"Autorreferência",IF(COUNTIFS($A$2:$A$501,$K499,$M$2:$M$501,$M499)=0,"Anterior de outro identificador",IF(INDEX($N$2:$N$501,MATCH($K499,$A$2:$A$501,0))&gt;=$N499,"Ordem cronológica inválida",IF(INDEX($A$2:$A$501,MATCH($K499,$A$2:$A$501,0))=LOOKUP(2,1/(($M$2:$M$501=$M499)*($N$2:$N$501&lt;$N499)),$A$2:$A$501),"OK","Salto na cadeia")))))))))</f>
        <v/>
      </c>
      <c r="U499" s="16">
        <f>IF($A499="","",IF(OR($M499="",$N499=""),"Não",IF(COUNTIFS($M$2:$M$501,$M499,$N$2:$N$501,"&gt;"&amp;$N499)=0,IF(COUNTIFS($M$2:$M$501,$M499,$N$2:$N$501,$N499)=1,"Sim","Conflito"),"Não")))</f>
        <v/>
      </c>
      <c r="V499" s="16">
        <f>IF($A499="","",IF(OR($M499="",$N499=""),"",IF(COUNTIFS($M$2:$M$501,$M499,$G$2:$G$501,"RETORNO RECEBIDO",$N$2:$N$501,"&lt;="&amp;$N499)&gt;0,"Retorno","Fluxo normal")))</f>
        <v/>
      </c>
      <c r="W499" s="16">
        <f>IF($A499="","",IF($O499&lt;&gt;"OK",$O499,IF($Q499&lt;&gt;"OK",$Q499,IF($P499&lt;&gt;"OK",$P499,IF($R499&lt;&gt;"OK",$R499,IF($S499&lt;&gt;"OK",$S499,IF($T499&lt;&gt;"OK",$T499,IF($U499="Conflito","Conflito de ordem","OK"))))))))</f>
        <v/>
      </c>
      <c r="X499" s="16">
        <f>IF($A499="","",IF($W499="OK","OK","Pendente"))</f>
        <v/>
      </c>
    </row>
    <row r="500">
      <c r="A500" s="14" t="n"/>
      <c r="B500" s="31" t="n"/>
      <c r="C500" s="14" t="n"/>
      <c r="D500" s="14" t="n"/>
      <c r="E500" s="14" t="n"/>
      <c r="F500" s="14" t="n"/>
      <c r="G500" s="14" t="n"/>
      <c r="H500" s="14" t="n"/>
      <c r="I500" s="14" t="n"/>
      <c r="J500" s="14" t="n"/>
      <c r="K500" s="14" t="n"/>
      <c r="L500" s="15" t="n"/>
      <c r="M500" s="16">
        <f>IF(COUNTA($D500:$F500)=0,"",IF(OR($D500="",$E500="",$F500=""),"",$D500&amp;"|"&amp;$E500&amp;"|"&amp;$F500))</f>
        <v/>
      </c>
      <c r="N500" s="32">
        <f>IF(OR($B500="",$C500=""),"",$B500+$C500/100000)</f>
        <v/>
      </c>
      <c r="O500" s="16">
        <f>IF(COUNTA($A500:$L500)=0,"",IF(OR($A500="",$B500="",$C500="",$D500="",$E500="",$F500="",$G500="",$H500="",$I500=""),"Campos obrigatórios ausentes","OK"))</f>
        <v/>
      </c>
      <c r="P500" s="16">
        <f>IF($A500="","",IF($M500="","Identificação incompleta",IF(COUNTIF('Itens rastreáveis'!$E$2:$E$201,$M500)=0,"Identificador não cadastrado",IF(COUNTIF('Itens rastreáveis'!$E$2:$E$201,$M500)&gt;1,"Identificador duplicado no cadastro","OK"))))</f>
        <v/>
      </c>
      <c r="Q500" s="16">
        <f>IF($A500="","",IF(COUNTIF($A$2:$A$501,$A500)=1,"OK","ID do evento duplicado"))</f>
        <v/>
      </c>
      <c r="R500" s="16">
        <f>IF($A500="","",IF(OR($M500="",$N500=""),"Não verificável",IF($G500="RECEBIMENTO",IF(COUNTIFS($M$2:$M$501,$M500,$G$2:$G$501,"RECEBIMENTO")&gt;1,"Recebimento duplicado",IF($K500="","OK","Recebimento com evento anterior")),IF(COUNTIFS($M$2:$M$501,$M500,$G$2:$G$501,"RECEBIMENTO",$N$2:$N$501,"&lt;"&amp;$N500)&gt;0,"OK","Entrada anterior não localizada"))))</f>
        <v/>
      </c>
      <c r="S500" s="16">
        <f>IF($A500="","",IF(IFERROR(VLOOKUP($G500,Listas!$A$2:$C$9,2,FALSE),"Sim")="Sim",IF($J500="","Pedido obrigatório","OK"),"OK"))</f>
        <v/>
      </c>
      <c r="T500" s="16">
        <f>IF($A500="","",IF($G500="RECEBIMENTO",IF($K500="","OK","Revisar evento anterior"),IF($K500="","Evento anterior ausente",IF(COUNTIF($A$2:$A$501,$K500)=0,"Evento anterior inexistente",IF(COUNTIF($A$2:$A$501,$K500)&gt;1,"Evento anterior ambíguo",IF($K500=$A500,"Autorreferência",IF(COUNTIFS($A$2:$A$501,$K500,$M$2:$M$501,$M500)=0,"Anterior de outro identificador",IF(INDEX($N$2:$N$501,MATCH($K500,$A$2:$A$501,0))&gt;=$N500,"Ordem cronológica inválida",IF(INDEX($A$2:$A$501,MATCH($K500,$A$2:$A$501,0))=LOOKUP(2,1/(($M$2:$M$501=$M500)*($N$2:$N$501&lt;$N500)),$A$2:$A$501),"OK","Salto na cadeia")))))))))</f>
        <v/>
      </c>
      <c r="U500" s="16">
        <f>IF($A500="","",IF(OR($M500="",$N500=""),"Não",IF(COUNTIFS($M$2:$M$501,$M500,$N$2:$N$501,"&gt;"&amp;$N500)=0,IF(COUNTIFS($M$2:$M$501,$M500,$N$2:$N$501,$N500)=1,"Sim","Conflito"),"Não")))</f>
        <v/>
      </c>
      <c r="V500" s="16">
        <f>IF($A500="","",IF(OR($M500="",$N500=""),"",IF(COUNTIFS($M$2:$M$501,$M500,$G$2:$G$501,"RETORNO RECEBIDO",$N$2:$N$501,"&lt;="&amp;$N500)&gt;0,"Retorno","Fluxo normal")))</f>
        <v/>
      </c>
      <c r="W500" s="16">
        <f>IF($A500="","",IF($O500&lt;&gt;"OK",$O500,IF($Q500&lt;&gt;"OK",$Q500,IF($P500&lt;&gt;"OK",$P500,IF($R500&lt;&gt;"OK",$R500,IF($S500&lt;&gt;"OK",$S500,IF($T500&lt;&gt;"OK",$T500,IF($U500="Conflito","Conflito de ordem","OK"))))))))</f>
        <v/>
      </c>
      <c r="X500" s="16">
        <f>IF($A500="","",IF($W500="OK","OK","Pendente"))</f>
        <v/>
      </c>
    </row>
    <row r="501">
      <c r="A501" s="14" t="n"/>
      <c r="B501" s="31" t="n"/>
      <c r="C501" s="14" t="n"/>
      <c r="D501" s="14" t="n"/>
      <c r="E501" s="14" t="n"/>
      <c r="F501" s="14" t="n"/>
      <c r="G501" s="14" t="n"/>
      <c r="H501" s="14" t="n"/>
      <c r="I501" s="14" t="n"/>
      <c r="J501" s="14" t="n"/>
      <c r="K501" s="14" t="n"/>
      <c r="L501" s="15" t="n"/>
      <c r="M501" s="16">
        <f>IF(COUNTA($D501:$F501)=0,"",IF(OR($D501="",$E501="",$F501=""),"",$D501&amp;"|"&amp;$E501&amp;"|"&amp;$F501))</f>
        <v/>
      </c>
      <c r="N501" s="32">
        <f>IF(OR($B501="",$C501=""),"",$B501+$C501/100000)</f>
        <v/>
      </c>
      <c r="O501" s="16">
        <f>IF(COUNTA($A501:$L501)=0,"",IF(OR($A501="",$B501="",$C501="",$D501="",$E501="",$F501="",$G501="",$H501="",$I501=""),"Campos obrigatórios ausentes","OK"))</f>
        <v/>
      </c>
      <c r="P501" s="16">
        <f>IF($A501="","",IF($M501="","Identificação incompleta",IF(COUNTIF('Itens rastreáveis'!$E$2:$E$201,$M501)=0,"Identificador não cadastrado",IF(COUNTIF('Itens rastreáveis'!$E$2:$E$201,$M501)&gt;1,"Identificador duplicado no cadastro","OK"))))</f>
        <v/>
      </c>
      <c r="Q501" s="16">
        <f>IF($A501="","",IF(COUNTIF($A$2:$A$501,$A501)=1,"OK","ID do evento duplicado"))</f>
        <v/>
      </c>
      <c r="R501" s="16">
        <f>IF($A501="","",IF(OR($M501="",$N501=""),"Não verificável",IF($G501="RECEBIMENTO",IF(COUNTIFS($M$2:$M$501,$M501,$G$2:$G$501,"RECEBIMENTO")&gt;1,"Recebimento duplicado",IF($K501="","OK","Recebimento com evento anterior")),IF(COUNTIFS($M$2:$M$501,$M501,$G$2:$G$501,"RECEBIMENTO",$N$2:$N$501,"&lt;"&amp;$N501)&gt;0,"OK","Entrada anterior não localizada"))))</f>
        <v/>
      </c>
      <c r="S501" s="16">
        <f>IF($A501="","",IF(IFERROR(VLOOKUP($G501,Listas!$A$2:$C$9,2,FALSE),"Sim")="Sim",IF($J501="","Pedido obrigatório","OK"),"OK"))</f>
        <v/>
      </c>
      <c r="T501" s="16">
        <f>IF($A501="","",IF($G501="RECEBIMENTO",IF($K501="","OK","Revisar evento anterior"),IF($K501="","Evento anterior ausente",IF(COUNTIF($A$2:$A$501,$K501)=0,"Evento anterior inexistente",IF(COUNTIF($A$2:$A$501,$K501)&gt;1,"Evento anterior ambíguo",IF($K501=$A501,"Autorreferência",IF(COUNTIFS($A$2:$A$501,$K501,$M$2:$M$501,$M501)=0,"Anterior de outro identificador",IF(INDEX($N$2:$N$501,MATCH($K501,$A$2:$A$501,0))&gt;=$N501,"Ordem cronológica inválida",IF(INDEX($A$2:$A$501,MATCH($K501,$A$2:$A$501,0))=LOOKUP(2,1/(($M$2:$M$501=$M501)*($N$2:$N$501&lt;$N501)),$A$2:$A$501),"OK","Salto na cadeia")))))))))</f>
        <v/>
      </c>
      <c r="U501" s="16">
        <f>IF($A501="","",IF(OR($M501="",$N501=""),"Não",IF(COUNTIFS($M$2:$M$501,$M501,$N$2:$N$501,"&gt;"&amp;$N501)=0,IF(COUNTIFS($M$2:$M$501,$M501,$N$2:$N$501,$N501)=1,"Sim","Conflito"),"Não")))</f>
        <v/>
      </c>
      <c r="V501" s="16">
        <f>IF($A501="","",IF(OR($M501="",$N501=""),"",IF(COUNTIFS($M$2:$M$501,$M501,$G$2:$G$501,"RETORNO RECEBIDO",$N$2:$N$501,"&lt;="&amp;$N501)&gt;0,"Retorno","Fluxo normal")))</f>
        <v/>
      </c>
      <c r="W501" s="16">
        <f>IF($A501="","",IF($O501&lt;&gt;"OK",$O501,IF($Q501&lt;&gt;"OK",$Q501,IF($P501&lt;&gt;"OK",$P501,IF($R501&lt;&gt;"OK",$R501,IF($S501&lt;&gt;"OK",$S501,IF($T501&lt;&gt;"OK",$T501,IF($U501="Conflito","Conflito de ordem","OK"))))))))</f>
        <v/>
      </c>
      <c r="X501" s="16">
        <f>IF($A501="","",IF($W501="OK","OK","Pendente"))</f>
        <v/>
      </c>
    </row>
  </sheetData>
  <conditionalFormatting sqref="A2:X501">
    <cfRule type="expression" priority="1" dxfId="0" stopIfTrue="1">
      <formula>$X2="Pendente"</formula>
    </cfRule>
    <cfRule type="expression" priority="2" dxfId="4">
      <formula>AND($U2="Sim",$X2="OK")</formula>
    </cfRule>
    <cfRule type="expression" priority="3" dxfId="1">
      <formula>AND($V2="Retorno",$X2="OK")</formula>
    </cfRule>
  </conditionalFormatting>
  <conditionalFormatting sqref="B2:B501">
    <cfRule type="expression" priority="4" dxfId="0">
      <formula>AND($B2&lt;&gt;"",$B2&gt;TODAY())</formula>
    </cfRule>
  </conditionalFormatting>
  <conditionalFormatting sqref="W2:W501">
    <cfRule type="expression" priority="5" dxfId="2">
      <formula>$W2="OK"</formula>
    </cfRule>
  </conditionalFormatting>
  <dataValidations count="7">
    <dataValidation sqref="A2:A501" showDropDown="0" showInputMessage="0" showErrorMessage="1" allowBlank="0" errorTitle="ID duplicado" error="O ID do evento deve ser único." type="custom" errorStyle="stop">
      <formula1>OR(A2="",COUNTIF($A$2:$A$501,A2)=1)</formula1>
    </dataValidation>
    <dataValidation sqref="B2:B501" showDropDown="0" showInputMessage="0" showErrorMessage="1" allowBlank="0" errorTitle="Data inválida" error="Informe uma data válida, não posterior à data atual." type="custom" errorStyle="stop">
      <formula1>OR(B2="",AND(ISNUMBER(B2),B2&lt;=TODAY()))</formula1>
    </dataValidation>
    <dataValidation sqref="C2:C501" showDropDown="0" showInputMessage="0" showErrorMessage="1" allowBlank="0" errorTitle="Sequência inválida" error="Informe um número inteiro entre 1 e 999." type="whole" errorStyle="stop" operator="between">
      <formula1>1</formula1>
      <formula2>999</formula2>
    </dataValidation>
    <dataValidation sqref="E2:E501" showDropDown="0" showInputMessage="0" showErrorMessage="1" allowBlank="0" errorTitle="Tipo inválido" error="Selecione Lote ou Série." type="list" errorStyle="stop">
      <formula1>"Lote,Série"</formula1>
    </dataValidation>
    <dataValidation sqref="G2:G501" showDropDown="0" showInputMessage="0" showErrorMessage="1" allowBlank="0" errorTitle="Movimento inválido" error="Selecione um movimento cadastrado." type="list" errorStyle="stop">
      <formula1>"RECEBIMENTO,TRANSFERÊNCIA,VINCULAÇÃO AO PEDIDO,EXPEDIÇÃO,ENTREGA CONFIRMADA,RETORNO RECEBIDO,REINTEGRAÇÃO,BAIXA"</formula1>
    </dataValidation>
    <dataValidation sqref="H2:I501" showDropDown="0" showInputMessage="0" showErrorMessage="1" allowBlank="0" errorTitle="Localização inválida" error="Selecione uma localização cadastrada." type="list" errorStyle="stop">
      <formula1>"FORN-EXT,CD-SP-A01,SEP-SP-01,TRANSP-FICT,CLIENTE,DEV-SP-01,QUAR-SP-01,BAIXA"</formula1>
    </dataValidation>
    <dataValidation sqref="K2:K501" showDropDown="0" showInputMessage="0" showErrorMessage="1" allowBlank="0" errorTitle="Evento anterior não localizado" error="Confirme o ID ou mantenha o valor para revisar um dado importado." type="list" errorStyle="warning">
      <formula1>$A$2:$A$501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26" customWidth="1" min="3" max="3"/>
    <col width="3" customWidth="1" min="4" max="4"/>
    <col width="22" customWidth="1" min="5" max="5"/>
    <col width="3" customWidth="1" min="6" max="6"/>
    <col width="22" customWidth="1" min="7" max="7"/>
    <col width="40" customWidth="1" min="8" max="8"/>
    <col width="20" customWidth="1" min="9" max="9"/>
    <col width="3" customWidth="1" min="10" max="10"/>
    <col width="20" customWidth="1" min="11" max="11"/>
  </cols>
  <sheetData>
    <row r="1" ht="34" customHeight="1">
      <c r="A1" s="7" t="inlineStr">
        <is>
          <t>Movimento</t>
        </is>
      </c>
      <c r="B1" s="7" t="inlineStr">
        <is>
          <t>Pedido obrigatório</t>
        </is>
      </c>
      <c r="C1" s="7" t="inlineStr">
        <is>
          <t>Situação resultante</t>
        </is>
      </c>
      <c r="E1" s="7" t="inlineStr">
        <is>
          <t>Tipo de identificação</t>
        </is>
      </c>
      <c r="G1" s="7" t="inlineStr">
        <is>
          <t>Código da localização</t>
        </is>
      </c>
      <c r="H1" s="7" t="inlineStr">
        <is>
          <t>Descrição</t>
        </is>
      </c>
      <c r="I1" s="7" t="inlineStr">
        <is>
          <t>Classe da posição</t>
        </is>
      </c>
      <c r="K1" s="7" t="inlineStr">
        <is>
          <t>Classe da posição</t>
        </is>
      </c>
    </row>
    <row r="2">
      <c r="A2" s="15" t="inlineStr">
        <is>
          <t>RECEBIMENTO</t>
        </is>
      </c>
      <c r="B2" s="15" t="inlineStr">
        <is>
          <t>Não</t>
        </is>
      </c>
      <c r="C2" s="15" t="inlineStr">
        <is>
          <t>Em estoque interno</t>
        </is>
      </c>
      <c r="E2" s="14" t="inlineStr">
        <is>
          <t>Lote</t>
        </is>
      </c>
      <c r="G2" s="15" t="inlineStr">
        <is>
          <t>FORN-EXT</t>
        </is>
      </c>
      <c r="H2" s="15" t="inlineStr">
        <is>
          <t>Fornecedor Fictício Externo</t>
        </is>
      </c>
      <c r="I2" s="15" t="inlineStr">
        <is>
          <t>Externa</t>
        </is>
      </c>
      <c r="K2" s="14" t="inlineStr">
        <is>
          <t>Interna</t>
        </is>
      </c>
    </row>
    <row r="3">
      <c r="A3" s="15" t="inlineStr">
        <is>
          <t>TRANSFERÊNCIA</t>
        </is>
      </c>
      <c r="B3" s="15" t="inlineStr">
        <is>
          <t>Não</t>
        </is>
      </c>
      <c r="C3" s="15" t="inlineStr">
        <is>
          <t>Em movimentação interna</t>
        </is>
      </c>
      <c r="E3" s="14" t="inlineStr">
        <is>
          <t>Série</t>
        </is>
      </c>
      <c r="G3" s="15" t="inlineStr">
        <is>
          <t>CD-SP-A01</t>
        </is>
      </c>
      <c r="H3" s="15" t="inlineStr">
        <is>
          <t>Centro Fictício — corredor A01</t>
        </is>
      </c>
      <c r="I3" s="15" t="inlineStr">
        <is>
          <t>Interna</t>
        </is>
      </c>
      <c r="K3" s="14" t="inlineStr">
        <is>
          <t>Externa</t>
        </is>
      </c>
    </row>
    <row r="4">
      <c r="A4" s="15" t="inlineStr">
        <is>
          <t>VINCULAÇÃO AO PEDIDO</t>
        </is>
      </c>
      <c r="B4" s="15" t="inlineStr">
        <is>
          <t>Sim</t>
        </is>
      </c>
      <c r="C4" s="15" t="inlineStr">
        <is>
          <t>Reservado para pedido</t>
        </is>
      </c>
      <c r="G4" s="15" t="inlineStr">
        <is>
          <t>SEP-SP-01</t>
        </is>
      </c>
      <c r="H4" s="15" t="inlineStr">
        <is>
          <t>Área Fictícia de Separação</t>
        </is>
      </c>
      <c r="I4" s="15" t="inlineStr">
        <is>
          <t>Interna</t>
        </is>
      </c>
      <c r="K4" s="14" t="inlineStr">
        <is>
          <t>Trânsito</t>
        </is>
      </c>
    </row>
    <row r="5">
      <c r="A5" s="15" t="inlineStr">
        <is>
          <t>EXPEDIÇÃO</t>
        </is>
      </c>
      <c r="B5" s="15" t="inlineStr">
        <is>
          <t>Sim</t>
        </is>
      </c>
      <c r="C5" s="15" t="inlineStr">
        <is>
          <t>Em trânsito</t>
        </is>
      </c>
      <c r="G5" s="15" t="inlineStr">
        <is>
          <t>TRANSP-FICT</t>
        </is>
      </c>
      <c r="H5" s="15" t="inlineStr">
        <is>
          <t>Transportadora Fictícia</t>
        </is>
      </c>
      <c r="I5" s="15" t="inlineStr">
        <is>
          <t>Trânsito</t>
        </is>
      </c>
      <c r="K5" s="14" t="inlineStr">
        <is>
          <t>Encerrada</t>
        </is>
      </c>
    </row>
    <row r="6">
      <c r="A6" s="15" t="inlineStr">
        <is>
          <t>ENTREGA CONFIRMADA</t>
        </is>
      </c>
      <c r="B6" s="15" t="inlineStr">
        <is>
          <t>Sim</t>
        </is>
      </c>
      <c r="C6" s="15" t="inlineStr">
        <is>
          <t>Com cliente</t>
        </is>
      </c>
      <c r="G6" s="15" t="inlineStr">
        <is>
          <t>CLIENTE</t>
        </is>
      </c>
      <c r="H6" s="15" t="inlineStr">
        <is>
          <t>Destino do cliente, sem dados pessoais</t>
        </is>
      </c>
      <c r="I6" s="15" t="inlineStr">
        <is>
          <t>Externa</t>
        </is>
      </c>
    </row>
    <row r="7">
      <c r="A7" s="15" t="inlineStr">
        <is>
          <t>RETORNO RECEBIDO</t>
        </is>
      </c>
      <c r="B7" s="15" t="inlineStr">
        <is>
          <t>Sim</t>
        </is>
      </c>
      <c r="C7" s="15" t="inlineStr">
        <is>
          <t>Em análise de retorno</t>
        </is>
      </c>
      <c r="G7" s="15" t="inlineStr">
        <is>
          <t>DEV-SP-01</t>
        </is>
      </c>
      <c r="H7" s="15" t="inlineStr">
        <is>
          <t>Área Fictícia de Devolução</t>
        </is>
      </c>
      <c r="I7" s="15" t="inlineStr">
        <is>
          <t>Interna</t>
        </is>
      </c>
    </row>
    <row r="8">
      <c r="A8" s="15" t="inlineStr">
        <is>
          <t>REINTEGRAÇÃO</t>
        </is>
      </c>
      <c r="B8" s="15" t="inlineStr">
        <is>
          <t>Sim</t>
        </is>
      </c>
      <c r="C8" s="15" t="inlineStr">
        <is>
          <t>Em estoque interno</t>
        </is>
      </c>
      <c r="G8" s="15" t="inlineStr">
        <is>
          <t>QUAR-SP-01</t>
        </is>
      </c>
      <c r="H8" s="15" t="inlineStr">
        <is>
          <t>Área Fictícia de Quarentena</t>
        </is>
      </c>
      <c r="I8" s="15" t="inlineStr">
        <is>
          <t>Interna</t>
        </is>
      </c>
    </row>
    <row r="9">
      <c r="A9" s="15" t="inlineStr">
        <is>
          <t>BAIXA</t>
        </is>
      </c>
      <c r="B9" s="15" t="inlineStr">
        <is>
          <t>Não</t>
        </is>
      </c>
      <c r="C9" s="15" t="inlineStr">
        <is>
          <t>Encerrado</t>
        </is>
      </c>
      <c r="G9" s="15" t="inlineStr">
        <is>
          <t>BAIXA</t>
        </is>
      </c>
      <c r="H9" s="15" t="inlineStr">
        <is>
          <t>Destino lógico de baixa</t>
        </is>
      </c>
      <c r="I9" s="15" t="inlineStr">
        <is>
          <t>Encerrada</t>
        </is>
      </c>
    </row>
    <row r="10">
      <c r="G10" s="15" t="n"/>
      <c r="H10" s="15" t="n"/>
      <c r="I10" s="15" t="n"/>
    </row>
    <row r="11" ht="55" customHeight="1">
      <c r="A11" s="21" t="inlineStr">
        <is>
          <t>Atenção: os nomes dos movimentos não devem ser alterados sem revisão das fórmulas que fazem comparações textuais.</t>
        </is>
      </c>
      <c r="G11" s="15" t="n"/>
      <c r="H11" s="15" t="n"/>
      <c r="I11" s="15" t="n"/>
    </row>
    <row r="12">
      <c r="G12" s="15" t="n"/>
      <c r="H12" s="15" t="n"/>
      <c r="I12" s="15" t="n"/>
    </row>
    <row r="13">
      <c r="G13" s="15" t="n"/>
      <c r="H13" s="15" t="n"/>
      <c r="I13" s="15" t="n"/>
    </row>
    <row r="14">
      <c r="G14" s="15" t="n"/>
      <c r="H14" s="15" t="n"/>
      <c r="I14" s="15" t="n"/>
    </row>
    <row r="15">
      <c r="G15" s="15" t="n"/>
      <c r="H15" s="15" t="n"/>
      <c r="I15" s="15" t="n"/>
    </row>
    <row r="16">
      <c r="G16" s="15" t="n"/>
      <c r="H16" s="15" t="n"/>
      <c r="I16" s="15" t="n"/>
    </row>
    <row r="17">
      <c r="G17" s="15" t="n"/>
      <c r="H17" s="15" t="n"/>
      <c r="I17" s="15" t="n"/>
    </row>
    <row r="18">
      <c r="G18" s="15" t="n"/>
      <c r="H18" s="15" t="n"/>
      <c r="I18" s="15" t="n"/>
    </row>
    <row r="19">
      <c r="G19" s="15" t="n"/>
      <c r="H19" s="15" t="n"/>
      <c r="I19" s="15" t="n"/>
    </row>
    <row r="20">
      <c r="G20" s="15" t="n"/>
      <c r="H20" s="15" t="n"/>
      <c r="I20" s="15" t="n"/>
    </row>
    <row r="21">
      <c r="G21" s="15" t="n"/>
      <c r="H21" s="15" t="n"/>
      <c r="I21" s="15" t="n"/>
    </row>
    <row r="22">
      <c r="G22" s="15" t="n"/>
      <c r="H22" s="15" t="n"/>
      <c r="I22" s="15" t="n"/>
    </row>
    <row r="23">
      <c r="G23" s="15" t="n"/>
      <c r="H23" s="15" t="n"/>
      <c r="I23" s="15" t="n"/>
    </row>
    <row r="24">
      <c r="G24" s="15" t="n"/>
      <c r="H24" s="15" t="n"/>
      <c r="I24" s="15" t="n"/>
    </row>
    <row r="25">
      <c r="G25" s="15" t="n"/>
      <c r="H25" s="15" t="n"/>
      <c r="I25" s="15" t="n"/>
    </row>
    <row r="26">
      <c r="G26" s="15" t="n"/>
      <c r="H26" s="15" t="n"/>
      <c r="I26" s="15" t="n"/>
    </row>
    <row r="27">
      <c r="G27" s="15" t="n"/>
      <c r="H27" s="15" t="n"/>
      <c r="I27" s="15" t="n"/>
    </row>
    <row r="28">
      <c r="G28" s="15" t="n"/>
      <c r="H28" s="15" t="n"/>
      <c r="I28" s="15" t="n"/>
    </row>
    <row r="29">
      <c r="G29" s="15" t="n"/>
      <c r="H29" s="15" t="n"/>
      <c r="I29" s="15" t="n"/>
    </row>
    <row r="30">
      <c r="G30" s="15" t="n"/>
      <c r="H30" s="15" t="n"/>
      <c r="I30" s="15" t="n"/>
    </row>
    <row r="31">
      <c r="G31" s="15" t="n"/>
      <c r="H31" s="15" t="n"/>
      <c r="I31" s="15" t="n"/>
    </row>
    <row r="32"/>
    <row r="33" ht="55" customHeight="1">
      <c r="G33" s="21" t="inlineStr">
        <is>
          <t>As linhas de localização em amarelo podem ser mantidas pela equipe. Use códigos únicos e classifique cada posição.</t>
        </is>
      </c>
    </row>
  </sheetData>
  <dataValidations count="1">
    <dataValidation sqref="I2:I31" showDropDown="0" showInputMessage="0" showErrorMessage="1" allowBlank="0" errorTitle="Classe inválida" error="Selecione uma classe de posição cadastrada." type="list" errorStyle="stop">
      <formula1>$K$2:$K$5</formula1>
    </dataValidation>
  </dataValidation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3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Como usar a rastreabilidade de lotes e números de série</t>
        </is>
      </c>
      <c r="B1" s="25" t="n"/>
      <c r="C1" s="25" t="n"/>
      <c r="D1" s="25" t="n"/>
      <c r="E1" s="25" t="n"/>
      <c r="F1" s="25" t="n"/>
      <c r="G1" s="25" t="n"/>
      <c r="H1" s="26" t="n"/>
    </row>
    <row r="2"/>
    <row r="3" ht="24" customHeight="1">
      <c r="A3" s="22" t="inlineStr">
        <is>
          <t>Seção 1 — Cadastro inicial</t>
        </is>
      </c>
    </row>
    <row r="4" ht="28" customHeight="1">
      <c r="A4" s="23" t="inlineStr">
        <is>
          <t>1. Cadastre cada lote, série ou sublote na aba Itens rastreáveis.</t>
        </is>
      </c>
    </row>
    <row r="5" ht="28" customHeight="1">
      <c r="A5" s="24" t="inlineStr">
        <is>
          <t>2. A combinação entre SKU, tipo e lote/série deve ser única.</t>
        </is>
      </c>
    </row>
    <row r="6" ht="28" customHeight="1">
      <c r="A6" s="23" t="inlineStr">
        <is>
          <t>3. Não reutilize um número de série em outro SKU.</t>
        </is>
      </c>
    </row>
    <row r="7" ht="28" customHeight="1">
      <c r="A7" s="24" t="inlineStr">
        <is>
          <t>4. Para dividir um lote entre localizações, crie sublotes identificáveis.</t>
        </is>
      </c>
    </row>
    <row r="8"/>
    <row r="9" ht="24" customHeight="1">
      <c r="A9" s="22" t="inlineStr">
        <is>
          <t>Seção 2 — Registro dos movimentos</t>
        </is>
      </c>
    </row>
    <row r="10" ht="28" customHeight="1">
      <c r="A10" s="23" t="inlineStr">
        <is>
          <t>1. Registre primeiro o movimento RECEBIMENTO.</t>
        </is>
      </c>
    </row>
    <row r="11" ht="28" customHeight="1">
      <c r="A11" s="24" t="inlineStr">
        <is>
          <t>2. O recebimento não deve possuir evento anterior.</t>
        </is>
      </c>
    </row>
    <row r="12" ht="28" customHeight="1">
      <c r="A12" s="23" t="inlineStr">
        <is>
          <t>3. Para cada movimento seguinte, informe o ID do evento imediatamente anterior do mesmo lote ou série.</t>
        </is>
      </c>
    </row>
    <row r="13" ht="28" customHeight="1">
      <c r="A13" s="24" t="inlineStr">
        <is>
          <t>4. Use a sequência no dia quando houver mais de um evento para o mesmo identificador na mesma data.</t>
        </is>
      </c>
    </row>
    <row r="14" ht="28" customHeight="1">
      <c r="A14" s="23" t="inlineStr">
        <is>
          <t>5. Informe origem e destino em todos os eventos.</t>
        </is>
      </c>
    </row>
    <row r="15" ht="28" customHeight="1">
      <c r="A15" s="24" t="inlineStr">
        <is>
          <t>6. Movimentos marcados como obrigatórios devem possuir pedido.</t>
        </is>
      </c>
    </row>
    <row r="16"/>
    <row r="17" ht="24" customHeight="1">
      <c r="A17" s="22" t="inlineStr">
        <is>
          <t>Seção 3 — Pedidos e retornos</t>
        </is>
      </c>
    </row>
    <row r="18" ht="28" customHeight="1">
      <c r="A18" s="23" t="inlineStr">
        <is>
          <t>1. A expedição, entrega e devolução devem manter o vínculo com o pedido correspondente.</t>
        </is>
      </c>
    </row>
    <row r="19" ht="28" customHeight="1">
      <c r="A19" s="24" t="inlineStr">
        <is>
          <t>2. O retorno deve apontar para o evento anterior da mesma cadeia.</t>
        </is>
      </c>
    </row>
    <row r="20" ht="28" customHeight="1">
      <c r="A20" s="23" t="inlineStr">
        <is>
          <t>3. A coluna Trilha identifica os eventos ocorridos a partir do primeiro retorno recebido.</t>
        </is>
      </c>
    </row>
    <row r="21" ht="28" customHeight="1">
      <c r="A21" s="24" t="inlineStr">
        <is>
          <t>4. Não registre nomes, endereços, telefones ou documentos de clientes.</t>
        </is>
      </c>
    </row>
    <row r="22"/>
    <row r="23" ht="24" customHeight="1">
      <c r="A23" s="22" t="inlineStr">
        <is>
          <t>Seção 4 — Revisão</t>
        </is>
      </c>
    </row>
    <row r="24" ht="28" customHeight="1">
      <c r="A24" s="23" t="inlineStr">
        <is>
          <t>• Na aba Movimentos, filtre a coluna Situação do registro por Pendente.</t>
        </is>
      </c>
    </row>
    <row r="25" ht="28" customHeight="1">
      <c r="A25" s="24" t="inlineStr">
        <is>
          <t>• Na aba Itens rastreáveis, filtre a coluna Pendência por valores diferentes de OK.</t>
        </is>
      </c>
    </row>
    <row r="26" ht="28" customHeight="1">
      <c r="A26" s="23" t="inlineStr">
        <is>
          <t>• Consulte todo o histórico filtrando a coluna Chave rastreável na aba Movimentos.</t>
        </is>
      </c>
    </row>
    <row r="27" ht="28" customHeight="1">
      <c r="A27" s="24" t="inlineStr">
        <is>
          <t>• A localização atual corresponde ao destino do último evento cronológico válido.</t>
        </is>
      </c>
    </row>
    <row r="28" ht="28" customHeight="1">
      <c r="A28" s="23" t="inlineStr">
        <is>
          <t>• Corrija pendências antes de expedir, reintegrar ou baixar um identificador.</t>
        </is>
      </c>
    </row>
    <row r="29"/>
    <row r="30" ht="24" customHeight="1">
      <c r="A30" s="22" t="inlineStr">
        <is>
          <t>Seção 5 — Escopo</t>
        </is>
      </c>
    </row>
    <row r="31" ht="28" customHeight="1">
      <c r="A31" s="24" t="inlineStr">
        <is>
          <t>Esta planilha mantém a genealogia dos eventos e o vínculo entre entrada, localização, pedido e retorno. Ela não substitui um controle de saldo de estoque, validade, custos ou inventário.</t>
        </is>
      </c>
    </row>
    <row r="32"/>
    <row r="33" ht="42" customHeight="1">
      <c r="A33" s="21" t="inlineStr">
        <is>
          <t>Todos os registros apresentados são fictícios e servem apenas para demonstrar o funcionamento da planilha.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2026-09-07T05:01:27Z</dcterms:created>
  <dcterms:modified xmlns:dcterms="http://purl.org/dc/terms/" xmlns:xsi="http://www.w3.org/2001/XMLSchema-instance" xsi:type="dcterms:W3CDTF">2026-09-07T05:01:29+00:00Z</dcterms:modified>
</cp:coreProperties>
</file>