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Rupturas" sheetId="2" state="visible" r:id="rId2"/>
    <sheet xmlns:r="http://schemas.openxmlformats.org/officeDocument/2006/relationships" name="Plano de recuperação" sheetId="3" state="visible" r:id="rId3"/>
    <sheet xmlns:r="http://schemas.openxmlformats.org/officeDocument/2006/relationships" name="Listas" sheetId="4" state="visible" r:id="rId4"/>
    <sheet xmlns:r="http://schemas.openxmlformats.org/officeDocument/2006/relationships" name="Instruções" sheetId="5" state="visible" r:id="rId5"/>
  </sheets>
  <definedNames>
    <definedName name="_xlnm._FilterDatabase" localSheetId="2" hidden="1">'Plano de recuperação'!$A$4:$N$14</definedName>
    <definedName name="_xlnm._FilterDatabase" localSheetId="3" hidden="1">'Listas'!$A$1:$D$11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dd/mm/yyyy hh:mm"/>
    <numFmt numFmtId="165" formatCode="R$ #,##0.00"/>
    <numFmt numFmtId="166" formatCode="0.0000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b val="1"/>
      <color rgb="00FFFFFF"/>
      <sz val="10"/>
    </font>
    <font>
      <name val="Calibri"/>
      <b val="1"/>
      <color rgb="0027332F"/>
      <sz val="10"/>
    </font>
    <font>
      <name val="Calibri"/>
      <color rgb="0027332F"/>
      <sz val="10"/>
    </font>
    <font>
      <name val="Calibri"/>
      <i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7372E"/>
      </patternFill>
    </fill>
    <fill>
      <patternFill patternType="solid">
        <fgColor rgb="00C65D32"/>
      </patternFill>
    </fill>
    <fill>
      <patternFill patternType="solid">
        <fgColor rgb="00F6F0E4"/>
      </patternFill>
    </fill>
    <fill>
      <patternFill patternType="solid">
        <fgColor rgb="00FFF1C9"/>
      </patternFill>
    </fill>
    <fill>
      <patternFill patternType="solid">
        <fgColor rgb="00E8EEF2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D8D0C1"/>
      </left>
      <right style="thin">
        <color rgb="00D8D0C1"/>
      </right>
      <top style="thin">
        <color rgb="00D8D0C1"/>
      </top>
      <bottom style="thin">
        <color rgb="00D8D0C1"/>
      </bottom>
    </border>
    <border>
      <left/>
      <right/>
      <top style="thin">
        <color rgb="00D8D0C1"/>
      </top>
      <bottom/>
      <diagonal/>
    </border>
    <border>
      <left/>
      <right style="thin">
        <color rgb="00D8D0C1"/>
      </right>
      <top style="thin">
        <color rgb="00D8D0C1"/>
      </top>
      <bottom/>
      <diagonal/>
    </border>
    <border>
      <left/>
      <right/>
      <top style="thin">
        <color rgb="00D8D0C1"/>
      </top>
      <bottom style="thin">
        <color rgb="00D8D0C1"/>
      </bottom>
      <diagonal/>
    </border>
    <border>
      <left/>
      <right style="thin">
        <color rgb="00D8D0C1"/>
      </right>
      <top style="thin">
        <color rgb="00D8D0C1"/>
      </top>
      <bottom style="thin">
        <color rgb="00D8D0C1"/>
      </bottom>
      <diagonal/>
    </border>
  </borders>
  <cellStyleXfs count="1">
    <xf numFmtId="0" fontId="0" fillId="0" borderId="0"/>
  </cellStyleXfs>
  <cellXfs count="5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Continuous" vertical="center"/>
    </xf>
    <xf numFmtId="0" fontId="3" fillId="4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right" vertical="center"/>
    </xf>
    <xf numFmtId="2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top" wrapText="1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2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1" fontId="4" fillId="7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Continuous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2" fontId="4" fillId="6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164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top" wrapText="1"/>
    </xf>
    <xf numFmtId="164" fontId="4" fillId="7" borderId="1" applyAlignment="1" pivotButton="0" quotePrefix="0" xfId="0">
      <alignment horizontal="center" vertical="center"/>
    </xf>
    <xf numFmtId="2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5" fontId="4" fillId="7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4" fontId="4" fillId="7" borderId="1" applyAlignment="1" pivotButton="0" quotePrefix="0" xfId="0">
      <alignment horizontal="center" vertical="center"/>
    </xf>
    <xf numFmtId="165" fontId="4" fillId="7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Calibri"/>
        <b val="1"/>
        <color rgb="00B7473A"/>
        <sz val="10"/>
      </font>
      <fill>
        <patternFill patternType="solid">
          <fgColor rgb="00F4CCCC"/>
        </patternFill>
      </fill>
    </dxf>
    <dxf>
      <font>
        <name val="Calibri"/>
        <b val="1"/>
        <color rgb="00B7473A"/>
        <sz val="10"/>
      </font>
      <fill>
        <patternFill patternType="solid">
          <fgColor rgb="00FCE4D6"/>
        </patternFill>
      </fill>
    </dxf>
    <dxf>
      <font>
        <name val="Calibri"/>
        <b val="1"/>
        <color rgb="002D6A57"/>
        <sz val="10"/>
      </font>
      <fill>
        <patternFill patternType="solid">
          <fgColor rgb="00E2F0D9"/>
        </patternFill>
      </fill>
    </dxf>
    <dxf>
      <font>
        <name val="Calibri"/>
        <b val="1"/>
        <color rgb="00FFFFFF"/>
        <sz val="10"/>
      </font>
      <fill>
        <patternFill patternType="solid">
          <fgColor rgb="00B7473A"/>
        </patternFill>
      </fill>
    </dxf>
    <dxf>
      <font>
        <name val="Calibri"/>
        <b val="1"/>
        <color rgb="0027332F"/>
        <sz val="10"/>
      </font>
      <fill>
        <patternFill patternType="solid">
          <fgColor rgb="00FFF1C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Incidentes por causa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'Resumo'!B21</f>
            </strRef>
          </tx>
          <spPr>
            <a:solidFill xmlns:a="http://schemas.openxmlformats.org/drawingml/2006/main">
              <a:srgbClr val="C65D32"/>
            </a:solidFill>
            <a:ln xmlns:a="http://schemas.openxmlformats.org/drawingml/2006/main">
              <a:solidFill>
                <a:srgbClr val="C65D32"/>
              </a:solidFill>
              <a:prstDash val="solid"/>
            </a:ln>
          </spPr>
          <cat>
            <numRef>
              <f>'Resumo'!$A$22:$A$31</f>
            </numRef>
          </cat>
          <val>
            <numRef>
              <f>'Resumo'!$B$22:$B$31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Venda perdida estimada por canal</a:t>
            </a:r>
          </a:p>
        </rich>
      </tx>
    </title>
    <plotArea>
      <barChart>
        <barDir val="col"/>
        <grouping val="clustered"/>
        <varyColors val="0"/>
        <ser>
          <idx val="0"/>
          <order val="0"/>
          <tx>
            <strRef>
              <f>'Resumo'!B35</f>
            </strRef>
          </tx>
          <spPr>
            <a:solidFill xmlns:a="http://schemas.openxmlformats.org/drawingml/2006/main">
              <a:srgbClr val="2D6A57"/>
            </a:solidFill>
            <a:ln xmlns:a="http://schemas.openxmlformats.org/drawingml/2006/main">
              <a:solidFill>
                <a:srgbClr val="2D6A57"/>
              </a:solidFill>
              <a:prstDash val="solid"/>
            </a:ln>
          </spPr>
          <cat>
            <numRef>
              <f>'Resumo'!$A$36:$A$39</f>
            </numRef>
          </cat>
          <val>
            <numRef>
              <f>'Resumo'!$B$36:$B$39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R$ #,##0.00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3</col>
      <colOff>0</colOff>
      <row>20</row>
      <rowOff>0</rowOff>
    </from>
    <ext cx="3708000" cy="15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34</row>
      <rowOff>0</rowOff>
    </from>
    <ext cx="3708000" cy="154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Rupturas" displayName="tbRupturas" ref="A5:V205" headerRowCount="1">
  <autoFilter ref="A5:V205"/>
  <tableColumns count="22">
    <tableColumn id="1" name="ID do incidente"/>
    <tableColumn id="2" name="SKU"/>
    <tableColumn id="3" name="Produto"/>
    <tableColumn id="4" name="Canal"/>
    <tableColumn id="5" name="Início da ruptura"/>
    <tableColumn id="6" name="Fim da ruptura"/>
    <tableColumn id="7" name="Demanda perdida (un)"/>
    <tableColumn id="8" name="Preço médio unitário"/>
    <tableColumn id="9" name="Causa principal"/>
    <tableColumn id="10" name="Detalhe da causa"/>
    <tableColumn id="11" name="Ação de recuperação"/>
    <tableColumn id="12" name="Prazo da ação"/>
    <tableColumn id="13" name="Área responsável"/>
    <tableColumn id="14" name="Situação do incidente"/>
    <tableColumn id="15" name="Horas em ruptura"/>
    <tableColumn id="16" name="Dias em ruptura"/>
    <tableColumn id="17" name="Venda perdida estimada"/>
    <tableColumn id="18" name="Status da ação"/>
    <tableColumn id="19" name="Alerta de ruptura"/>
    <tableColumn id="20" name="Alerta da ação"/>
    <tableColumn id="21" name="Verificação"/>
    <tableColumn id="22" name="Chave do plan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zoomScale="80" workbookViewId="0">
      <selection activeCell="A1" sqref="A1"/>
    </sheetView>
  </sheetViews>
  <sheetFormatPr baseColWidth="8" defaultRowHeight="15"/>
  <cols>
    <col width="31" customWidth="1" min="1" max="1"/>
    <col width="20" customWidth="1" min="2" max="2"/>
    <col width="4" customWidth="1" min="3" max="3"/>
    <col width="28" customWidth="1" min="4" max="4"/>
    <col width="24" customWidth="1" min="5" max="5"/>
    <col width="4" customWidth="1" min="6" max="6"/>
    <col width="28" customWidth="1" min="7" max="7"/>
    <col width="20" customWidth="1" min="8" max="8"/>
  </cols>
  <sheetData>
    <row r="1" ht="30" customHeight="1">
      <c r="A1" s="1" t="inlineStr">
        <is>
          <t>Controle de ruptura de estoque</t>
        </is>
      </c>
      <c r="B1" s="41" t="n"/>
      <c r="C1" s="41" t="n"/>
      <c r="D1" s="41" t="n"/>
      <c r="E1" s="41" t="n"/>
      <c r="F1" s="41" t="n"/>
      <c r="G1" s="41" t="n"/>
      <c r="H1" s="42" t="n"/>
    </row>
    <row r="2"/>
    <row r="3" ht="22" customHeight="1">
      <c r="A3" s="2" t="inlineStr">
        <is>
          <t>Configurações</t>
        </is>
      </c>
      <c r="B3" s="2" t="n"/>
    </row>
    <row r="4">
      <c r="A4" s="3" t="inlineStr">
        <is>
          <t>Data e hora de referência</t>
        </is>
      </c>
      <c r="B4" s="43" t="n">
        <v>46272.5</v>
      </c>
    </row>
    <row r="5">
      <c r="A5" s="3" t="inlineStr">
        <is>
          <t>Limite crítico de horas</t>
        </is>
      </c>
      <c r="B5" s="5" t="n">
        <v>24</v>
      </c>
    </row>
    <row r="6">
      <c r="A6" s="3" t="inlineStr">
        <is>
          <t>Limite crítico de venda perdida</t>
        </is>
      </c>
      <c r="B6" s="44" t="n">
        <v>2500</v>
      </c>
    </row>
    <row r="7"/>
    <row r="8" ht="22" customHeight="1">
      <c r="A8" s="2" t="inlineStr">
        <is>
          <t>Indicadores operacionais</t>
        </is>
      </c>
      <c r="B8" s="2" t="n"/>
      <c r="C8" s="2" t="n"/>
      <c r="D8" s="2" t="n"/>
      <c r="E8" s="2" t="n"/>
      <c r="F8" s="2" t="n"/>
      <c r="G8" s="2" t="n"/>
      <c r="H8" s="2" t="n"/>
    </row>
    <row r="9" ht="34" customHeight="1">
      <c r="A9" s="7" t="inlineStr">
        <is>
          <t>Incidentes registrados</t>
        </is>
      </c>
      <c r="B9" s="8">
        <f>COUNTIF(Rupturas!$A$6:$A$205,"&lt;&gt;")</f>
        <v/>
      </c>
      <c r="D9" s="7" t="inlineStr">
        <is>
          <t>Registros a revisar</t>
        </is>
      </c>
      <c r="E9" s="8">
        <f>COUNTIFS(Rupturas!$A$6:$A$205,"&lt;&gt;",Rupturas!$U$6:$U$205,"&lt;&gt;OK")</f>
        <v/>
      </c>
      <c r="G9" s="7" t="inlineStr">
        <is>
          <t>Em ruptura</t>
        </is>
      </c>
      <c r="H9" s="8">
        <f>COUNTIFS(Rupturas!$N$6:$N$205,"Em ruptura",Rupturas!$U$6:$U$205,"OK")</f>
        <v/>
      </c>
    </row>
    <row r="10"/>
    <row r="11"/>
    <row r="12" ht="34" customHeight="1">
      <c r="A12" s="7" t="inlineStr">
        <is>
          <t>Encerrados</t>
        </is>
      </c>
      <c r="B12" s="8">
        <f>COUNTIFS(Rupturas!$N$6:$N$205,"Encerrada",Rupturas!$U$6:$U$205,"OK")</f>
        <v/>
      </c>
      <c r="D12" s="7" t="inlineStr">
        <is>
          <t>Demanda perdida (un)</t>
        </is>
      </c>
      <c r="E12" s="8">
        <f>SUMIFS(Rupturas!$G$6:$G$205,Rupturas!$U$6:$U$205,"OK")</f>
        <v/>
      </c>
      <c r="G12" s="7" t="inlineStr">
        <is>
          <t>Venda perdida estimada</t>
        </is>
      </c>
      <c r="H12" s="45">
        <f>SUMIFS(Rupturas!$Q$6:$Q$205,Rupturas!$U$6:$U$205,"OK")</f>
        <v/>
      </c>
    </row>
    <row r="13"/>
    <row r="14"/>
    <row r="15" ht="34" customHeight="1">
      <c r="A15" s="7" t="inlineStr">
        <is>
          <t>Horas acumuladas em ruptura</t>
        </is>
      </c>
      <c r="B15" s="10">
        <f>SUMIFS(Rupturas!$O$6:$O$205,Rupturas!$U$6:$U$205,"OK")</f>
        <v/>
      </c>
      <c r="D15" s="7" t="inlineStr">
        <is>
          <t>Tempo médio encerrado (h)</t>
        </is>
      </c>
      <c r="E15" s="10">
        <f>IFERROR(AVERAGEIFS(Rupturas!$O$6:$O$205,Rupturas!$N$6:$N$205,"Encerrada",Rupturas!$U$6:$U$205,"OK"),0)</f>
        <v/>
      </c>
      <c r="G15" s="7" t="inlineStr">
        <is>
          <t>Rupturas críticas</t>
        </is>
      </c>
      <c r="H15" s="8">
        <f>COUNTIFS(Rupturas!$S$6:$S$205,"RUPTURA CRÍTICA",Rupturas!$U$6:$U$205,"OK")</f>
        <v/>
      </c>
    </row>
    <row r="16"/>
    <row r="17"/>
    <row r="18" ht="34" customHeight="1">
      <c r="A18" s="7" t="inlineStr">
        <is>
          <t>Ações atrasadas</t>
        </is>
      </c>
      <c r="B18" s="8">
        <f>COUNTIFS(Rupturas!$T$6:$T$205,"AÇÃO ATRASADA",Rupturas!$U$6:$U$205,"OK")</f>
        <v/>
      </c>
      <c r="D18" s="7" t="inlineStr">
        <is>
          <t>Causa mais recorrente</t>
        </is>
      </c>
      <c r="E18" s="11">
        <f>IF(MAX($B$22:$B$31)=0,"—",IFERROR(INDEX($A$22:$A$31,MATCH(MAX($B$22:$B$31),$B$22:$B$31,0)),"—"))</f>
        <v/>
      </c>
    </row>
    <row r="19"/>
    <row r="20"/>
    <row r="21" ht="24" customHeight="1">
      <c r="A21" s="12" t="inlineStr">
        <is>
          <t>Causa</t>
        </is>
      </c>
      <c r="B21" s="12" t="inlineStr">
        <is>
          <t>Incidentes válidos</t>
        </is>
      </c>
    </row>
    <row r="22" ht="24" customHeight="1">
      <c r="A22" s="13">
        <f>Listas!A2</f>
        <v/>
      </c>
      <c r="B22" s="14">
        <f>COUNTIFS(Rupturas!$I$6:$I$205,$A22,Rupturas!$U$6:$U$205,"OK")</f>
        <v/>
      </c>
    </row>
    <row r="23" ht="24" customHeight="1">
      <c r="A23" s="15">
        <f>Listas!A3</f>
        <v/>
      </c>
      <c r="B23" s="16">
        <f>COUNTIFS(Rupturas!$I$6:$I$205,$A23,Rupturas!$U$6:$U$205,"OK")</f>
        <v/>
      </c>
    </row>
    <row r="24" ht="24" customHeight="1">
      <c r="A24" s="13">
        <f>Listas!A4</f>
        <v/>
      </c>
      <c r="B24" s="14">
        <f>COUNTIFS(Rupturas!$I$6:$I$205,$A24,Rupturas!$U$6:$U$205,"OK")</f>
        <v/>
      </c>
    </row>
    <row r="25" ht="24" customHeight="1">
      <c r="A25" s="15">
        <f>Listas!A5</f>
        <v/>
      </c>
      <c r="B25" s="16">
        <f>COUNTIFS(Rupturas!$I$6:$I$205,$A25,Rupturas!$U$6:$U$205,"OK")</f>
        <v/>
      </c>
    </row>
    <row r="26" ht="24" customHeight="1">
      <c r="A26" s="13">
        <f>Listas!A6</f>
        <v/>
      </c>
      <c r="B26" s="14">
        <f>COUNTIFS(Rupturas!$I$6:$I$205,$A26,Rupturas!$U$6:$U$205,"OK")</f>
        <v/>
      </c>
    </row>
    <row r="27" ht="24" customHeight="1">
      <c r="A27" s="15">
        <f>Listas!A7</f>
        <v/>
      </c>
      <c r="B27" s="16">
        <f>COUNTIFS(Rupturas!$I$6:$I$205,$A27,Rupturas!$U$6:$U$205,"OK")</f>
        <v/>
      </c>
    </row>
    <row r="28" ht="24" customHeight="1">
      <c r="A28" s="13">
        <f>Listas!A8</f>
        <v/>
      </c>
      <c r="B28" s="14">
        <f>COUNTIFS(Rupturas!$I$6:$I$205,$A28,Rupturas!$U$6:$U$205,"OK")</f>
        <v/>
      </c>
    </row>
    <row r="29" ht="24" customHeight="1">
      <c r="A29" s="15">
        <f>Listas!A9</f>
        <v/>
      </c>
      <c r="B29" s="16">
        <f>COUNTIFS(Rupturas!$I$6:$I$205,$A29,Rupturas!$U$6:$U$205,"OK")</f>
        <v/>
      </c>
    </row>
    <row r="30" ht="24" customHeight="1">
      <c r="A30" s="13">
        <f>Listas!A10</f>
        <v/>
      </c>
      <c r="B30" s="14">
        <f>COUNTIFS(Rupturas!$I$6:$I$205,$A30,Rupturas!$U$6:$U$205,"OK")</f>
        <v/>
      </c>
    </row>
    <row r="31" ht="24" customHeight="1">
      <c r="A31" s="15">
        <f>Listas!A11</f>
        <v/>
      </c>
      <c r="B31" s="16">
        <f>COUNTIFS(Rupturas!$I$6:$I$205,$A31,Rupturas!$U$6:$U$205,"OK")</f>
        <v/>
      </c>
    </row>
    <row r="32" ht="24" customHeight="1"/>
    <row r="33" ht="24" customHeight="1"/>
    <row r="34" ht="24" customHeight="1"/>
    <row r="35" ht="24" customHeight="1">
      <c r="A35" s="12" t="inlineStr">
        <is>
          <t>Canal</t>
        </is>
      </c>
      <c r="B35" s="12" t="inlineStr">
        <is>
          <t>Venda perdida estimada</t>
        </is>
      </c>
    </row>
    <row r="36" ht="24" customHeight="1">
      <c r="A36" s="13">
        <f>Listas!B2</f>
        <v/>
      </c>
      <c r="B36" s="46">
        <f>SUMIFS(Rupturas!$Q$6:$Q$205,Rupturas!$D$6:$D$205,$A36,Rupturas!$U$6:$U$205,"OK")</f>
        <v/>
      </c>
    </row>
    <row r="37" ht="24" customHeight="1">
      <c r="A37" s="15">
        <f>Listas!B3</f>
        <v/>
      </c>
      <c r="B37" s="47">
        <f>SUMIFS(Rupturas!$Q$6:$Q$205,Rupturas!$D$6:$D$205,$A37,Rupturas!$U$6:$U$205,"OK")</f>
        <v/>
      </c>
    </row>
    <row r="38" ht="24" customHeight="1">
      <c r="A38" s="13">
        <f>Listas!B4</f>
        <v/>
      </c>
      <c r="B38" s="46">
        <f>SUMIFS(Rupturas!$Q$6:$Q$205,Rupturas!$D$6:$D$205,$A38,Rupturas!$U$6:$U$205,"OK")</f>
        <v/>
      </c>
    </row>
    <row r="39" ht="24" customHeight="1">
      <c r="A39" s="15">
        <f>Listas!B5</f>
        <v/>
      </c>
      <c r="B39" s="47">
        <f>SUMIFS(Rupturas!$Q$6:$Q$205,Rupturas!$D$6:$D$205,$A39,Rupturas!$U$6:$U$205,"OK")</f>
        <v/>
      </c>
    </row>
    <row r="40" ht="24" customHeight="1"/>
    <row r="41" ht="24" customHeight="1"/>
    <row r="42" ht="24" customHeight="1"/>
    <row r="43" ht="24" customHeight="1"/>
    <row r="44" ht="24" customHeight="1"/>
    <row r="45" ht="24" customHeight="1"/>
    <row r="46" ht="24" customHeight="1"/>
    <row r="47" ht="24" customHeight="1"/>
    <row r="48" ht="24" customHeight="1"/>
  </sheetData>
  <mergeCells count="1">
    <mergeCell ref="A1:H1"/>
  </mergeCells>
  <conditionalFormatting sqref="E9">
    <cfRule type="expression" priority="1" dxfId="0">
      <formula>E9&gt;0</formula>
    </cfRule>
  </conditionalFormatting>
  <conditionalFormatting sqref="H15">
    <cfRule type="expression" priority="2" dxfId="1">
      <formula>H15&gt;0</formula>
    </cfRule>
  </conditionalFormatting>
  <conditionalFormatting sqref="B18">
    <cfRule type="expression" priority="3" dxfId="0">
      <formula>B18&gt;0</formula>
    </cfRule>
  </conditionalFormatting>
  <dataValidations count="3">
    <dataValidation sqref="B4" showDropDown="0" showInputMessage="1" showErrorMessage="1" allowBlank="0" errorTitle="Valor inválido" error="Informe um valor válido para a configuração." promptTitle="Preenchimento" prompt="Preencha conforme a orientação da planilha." type="custom">
      <formula1>=AND(ISNUMBER(B4),B4&gt;=DATE(2020,1,1),B4&lt;=DATE(2035,12,31)+TIME(23,59,59))</formula1>
    </dataValidation>
    <dataValidation sqref="B5" showDropDown="0" showInputMessage="0" showErrorMessage="1" allowBlank="0" errorTitle="Valor inválido" error="Informe um valor válido para a configuração." type="decimal" operator="between">
      <formula1>1</formula1>
      <formula2>8760</formula2>
    </dataValidation>
    <dataValidation sqref="B6" showDropDown="0" showInputMessage="0" showErrorMessage="1" allowBlank="0" errorTitle="Valor inválido" error="Informe um valor válido para a configuração." type="decimal" operator="between">
      <formula1>0.01</formula1>
      <formula2>1000000000</formula2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205"/>
  <sheetViews>
    <sheetView zoomScale="75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32" customWidth="1" min="3" max="3"/>
    <col width="31" customWidth="1" min="4" max="4"/>
    <col width="19" customWidth="1" min="5" max="5"/>
    <col width="19" customWidth="1" min="6" max="6"/>
    <col width="19" customWidth="1" min="7" max="7"/>
    <col width="19" customWidth="1" min="8" max="8"/>
    <col width="29" customWidth="1" min="9" max="9"/>
    <col width="38" customWidth="1" min="10" max="10"/>
    <col width="42" customWidth="1" min="11" max="11"/>
    <col width="19" customWidth="1" min="12" max="12"/>
    <col width="19" customWidth="1" min="13" max="13"/>
    <col width="19" customWidth="1" min="14" max="14"/>
    <col width="16" customWidth="1" min="15" max="15"/>
    <col width="16" customWidth="1" min="16" max="16"/>
    <col width="21" customWidth="1" min="17" max="17"/>
    <col width="18" customWidth="1" min="18" max="18"/>
    <col width="22" customWidth="1" min="19" max="19"/>
    <col width="22" customWidth="1" min="20" max="20"/>
    <col width="28" customWidth="1" min="21" max="21"/>
    <col hidden="1" width="15" customWidth="1" min="22" max="22"/>
  </cols>
  <sheetData>
    <row r="1" ht="30" customHeight="1">
      <c r="A1" s="1" t="inlineStr">
        <is>
          <t>Registro de incidentes de ruptura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2" t="n"/>
    </row>
    <row r="2" ht="22" customHeight="1">
      <c r="A2" s="19" t="inlineStr">
        <is>
          <t>Preencha as células amarelas. As células azuis ou cinzas são calculadas automaticamente.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  <c r="O2" s="19" t="n"/>
      <c r="P2" s="19" t="n"/>
      <c r="Q2" s="19" t="n"/>
      <c r="R2" s="19" t="n"/>
      <c r="S2" s="19" t="n"/>
      <c r="T2" s="19" t="n"/>
      <c r="U2" s="19" t="n"/>
      <c r="V2" s="19" t="n"/>
    </row>
    <row r="3"/>
    <row r="4"/>
    <row r="5" ht="48" customHeight="1">
      <c r="A5" s="12" t="inlineStr">
        <is>
          <t>ID do incidente</t>
        </is>
      </c>
      <c r="B5" s="12" t="inlineStr">
        <is>
          <t>SKU</t>
        </is>
      </c>
      <c r="C5" s="12" t="inlineStr">
        <is>
          <t>Produto</t>
        </is>
      </c>
      <c r="D5" s="12" t="inlineStr">
        <is>
          <t>Canal</t>
        </is>
      </c>
      <c r="E5" s="12" t="inlineStr">
        <is>
          <t>Início da ruptura</t>
        </is>
      </c>
      <c r="F5" s="12" t="inlineStr">
        <is>
          <t>Fim da ruptura</t>
        </is>
      </c>
      <c r="G5" s="12" t="inlineStr">
        <is>
          <t>Demanda perdida (un)</t>
        </is>
      </c>
      <c r="H5" s="12" t="inlineStr">
        <is>
          <t>Preço médio unitário</t>
        </is>
      </c>
      <c r="I5" s="12" t="inlineStr">
        <is>
          <t>Causa principal</t>
        </is>
      </c>
      <c r="J5" s="12" t="inlineStr">
        <is>
          <t>Detalhe da causa</t>
        </is>
      </c>
      <c r="K5" s="12" t="inlineStr">
        <is>
          <t>Ação de recuperação</t>
        </is>
      </c>
      <c r="L5" s="12" t="inlineStr">
        <is>
          <t>Prazo da ação</t>
        </is>
      </c>
      <c r="M5" s="12" t="inlineStr">
        <is>
          <t>Área responsável</t>
        </is>
      </c>
      <c r="N5" s="12" t="inlineStr">
        <is>
          <t>Situação do incidente</t>
        </is>
      </c>
      <c r="O5" s="12" t="inlineStr">
        <is>
          <t>Horas em ruptura</t>
        </is>
      </c>
      <c r="P5" s="12" t="inlineStr">
        <is>
          <t>Dias em ruptura</t>
        </is>
      </c>
      <c r="Q5" s="12" t="inlineStr">
        <is>
          <t>Venda perdida estimada</t>
        </is>
      </c>
      <c r="R5" s="12" t="inlineStr">
        <is>
          <t>Status da ação</t>
        </is>
      </c>
      <c r="S5" s="12" t="inlineStr">
        <is>
          <t>Alerta de ruptura</t>
        </is>
      </c>
      <c r="T5" s="12" t="inlineStr">
        <is>
          <t>Alerta da ação</t>
        </is>
      </c>
      <c r="U5" s="12" t="inlineStr">
        <is>
          <t>Verificação</t>
        </is>
      </c>
      <c r="V5" s="12" t="inlineStr">
        <is>
          <t>Chave do plano</t>
        </is>
      </c>
    </row>
    <row r="6" ht="38" customHeight="1">
      <c r="A6" s="20" t="inlineStr">
        <is>
          <t>RUP-2026-001</t>
        </is>
      </c>
      <c r="B6" s="20" t="inlineStr">
        <is>
          <t>SKU-FIC-101</t>
        </is>
      </c>
      <c r="C6" s="21" t="inlineStr">
        <is>
          <t>Garrafa Térmica Neblina 500 ml</t>
        </is>
      </c>
      <c r="D6" s="22" t="inlineStr">
        <is>
          <t>Loja virtual própria</t>
        </is>
      </c>
      <c r="E6" s="48" t="n">
        <v>46266.33333333334</v>
      </c>
      <c r="F6" s="48" t="n">
        <v>46267.58333333334</v>
      </c>
      <c r="G6" s="24" t="n">
        <v>18</v>
      </c>
      <c r="H6" s="49" t="n">
        <v>79.90000000000001</v>
      </c>
      <c r="I6" s="21" t="inlineStr">
        <is>
          <t>Atraso do fornecedor</t>
        </is>
      </c>
      <c r="J6" s="21" t="inlineStr">
        <is>
          <t>Lote fictício recebido após a data combinada.</t>
        </is>
      </c>
      <c r="K6" s="21" t="inlineStr">
        <is>
          <t>Receber o lote e liberar o saldo para venda.</t>
        </is>
      </c>
      <c r="L6" s="48" t="n">
        <v>46268.41666666666</v>
      </c>
      <c r="M6" s="22" t="inlineStr">
        <is>
          <t>Compras</t>
        </is>
      </c>
      <c r="N6" s="26">
        <f>IF(OR($A6="",$E6=""),"",IF($F6="","Em ruptura","Encerrada"))</f>
        <v/>
      </c>
      <c r="O6" s="27">
        <f>IF(OR($A6="",$E6="",Resumo!$B$4=""),"",IF(OR(NOT(ISNUMBER($E6)),AND($F6&lt;&gt;"",NOT(ISNUMBER($F6))),$E6&gt;Resumo!$B$4,AND($F6&lt;&gt;"",OR($F6&lt;$E6,$F6&gt;Resumo!$B$4))),"",24*(IF($F6="",Resumo!$B$4,$F6)-$E6)))</f>
        <v/>
      </c>
      <c r="P6" s="27">
        <f>IF($O6="","",IFERROR($O6/24,""))</f>
        <v/>
      </c>
      <c r="Q6" s="50">
        <f>IF(OR($A6="",$G6="",$H6="",NOT(ISNUMBER($G6)),NOT(ISNUMBER($H6))),"",$G6*$H6)</f>
        <v/>
      </c>
      <c r="R6" s="22" t="inlineStr">
        <is>
          <t>Concluída</t>
        </is>
      </c>
      <c r="S6" s="26">
        <f>IF($A6="","",IF($U6&lt;&gt;"OK","REVISAR DADOS",IF(OR($O6&gt;=Resumo!$B$5,$Q6&gt;=Resumo!$B$6),"RUPTURA CRÍTICA",IF($N6="Em ruptura","EM ACOMPANHAMENTO","ENCERRADA"))))</f>
        <v/>
      </c>
      <c r="T6" s="26">
        <f>IF($A6="","",IF($U6&lt;&gt;"OK","REVISAR DADOS",IF($R6="Concluída","OK",IF($L6&lt;Resumo!$B$4,"AÇÃO ATRASADA",IF($N6="Em ruptura","AÇÃO EM ABERTO","AÇÃO PENDENTE")))))</f>
        <v/>
      </c>
      <c r="U6" s="26">
        <f>IF($A6="","",IF(OR(Resumo!$B$4="",Resumo!$B$5&lt;=0,Resumo!$B$6&lt;=0),"CONFIGURAÇÃO AUSENTE",IF(COUNTIF($A$6:$A$205,$A6)&gt;1,"ID DUPLICADO",IF(OR($B6="",$C6="",$D6="",$E6="",$G6="",$H6="",$I6="",$K6="",$L6="",$M6="",$R6=""),"DADOS INCOMPLETOS",IF(OR(NOT(ISNUMBER($E6)),AND($F6&lt;&gt;"",NOT(ISNUMBER($F6))),NOT(ISNUMBER($G6)),NOT(ISNUMBER($H6)),NOT(ISNUMBER($L6))),"TIPO DE DADO INVÁLIDO",IF(OR(COUNTIF(Listas!$B$2:$B$5,$D6)=0,COUNTIF(Listas!$A$2:$A$11,$I6)=0,COUNTIF(Listas!$C$2:$C$7,$M6)=0,COUNTIF(Listas!$D$2:$D$4,$R6)=0),"VALOR FORA DA LISTA",IF(OR($G6&lt;0,MOD($G6,1)&lt;&gt;0,$H6&lt;0),"VALOR INVÁLIDO",IF($E6&gt;Resumo!$B$4,"INÍCIO FUTURO",IF(AND($F6&lt;&gt;"",$F6&lt;$E6),"FIM ANTERIOR AO INÍCIO",IF(AND($F6&lt;&gt;"",$F6&gt;Resumo!$B$4),"FIM FUTURO",IF($L6&lt;$E6,"PRAZO ANTERIOR AO INÍCIO","OK")))))))))))</f>
        <v/>
      </c>
      <c r="V6" s="51">
        <f>IF(AND($U6="OK",$N6="Em ruptura"),IF($T6="AÇÃO ATRASADA",1,IF($S6="RUPTURA CRÍTICA",2,3))*1000000+$E6+ROW()/100000,"")</f>
        <v/>
      </c>
    </row>
    <row r="7" ht="38" customHeight="1">
      <c r="A7" s="20" t="inlineStr">
        <is>
          <t>RUP-2026-002</t>
        </is>
      </c>
      <c r="B7" s="20" t="inlineStr">
        <is>
          <t>SKU-FIC-102</t>
        </is>
      </c>
      <c r="C7" s="21" t="inlineStr">
        <is>
          <t>Luminária de Mesa Cometa</t>
        </is>
      </c>
      <c r="D7" s="22" t="inlineStr">
        <is>
          <t>Marketplace Nebulosa (fictício)</t>
        </is>
      </c>
      <c r="E7" s="48" t="n">
        <v>46268.66666666666</v>
      </c>
      <c r="F7" s="48" t="n"/>
      <c r="G7" s="24" t="n">
        <v>42</v>
      </c>
      <c r="H7" s="49" t="n">
        <v>129.9</v>
      </c>
      <c r="I7" s="21" t="inlineStr">
        <is>
          <t>Divergência de inventário</t>
        </is>
      </c>
      <c r="J7" s="21" t="inlineStr">
        <is>
          <t>Saldo sistêmico fictício superior ao saldo físico.</t>
        </is>
      </c>
      <c r="K7" s="21" t="inlineStr">
        <is>
          <t>Contar o endereço e corrigir o saldo disponível.</t>
        </is>
      </c>
      <c r="L7" s="48" t="n">
        <v>46270.75</v>
      </c>
      <c r="M7" s="22" t="inlineStr">
        <is>
          <t>Estoque</t>
        </is>
      </c>
      <c r="N7" s="26">
        <f>IF(OR($A7="",$E7=""),"",IF($F7="","Em ruptura","Encerrada"))</f>
        <v/>
      </c>
      <c r="O7" s="27">
        <f>IF(OR($A7="",$E7="",Resumo!$B$4=""),"",IF(OR(NOT(ISNUMBER($E7)),AND($F7&lt;&gt;"",NOT(ISNUMBER($F7))),$E7&gt;Resumo!$B$4,AND($F7&lt;&gt;"",OR($F7&lt;$E7,$F7&gt;Resumo!$B$4))),"",24*(IF($F7="",Resumo!$B$4,$F7)-$E7)))</f>
        <v/>
      </c>
      <c r="P7" s="27">
        <f>IF($O7="","",IFERROR($O7/24,""))</f>
        <v/>
      </c>
      <c r="Q7" s="50">
        <f>IF(OR($A7="",$G7="",$H7="",NOT(ISNUMBER($G7)),NOT(ISNUMBER($H7))),"",$G7*$H7)</f>
        <v/>
      </c>
      <c r="R7" s="22" t="inlineStr">
        <is>
          <t>Em andamento</t>
        </is>
      </c>
      <c r="S7" s="26">
        <f>IF($A7="","",IF($U7&lt;&gt;"OK","REVISAR DADOS",IF(OR($O7&gt;=Resumo!$B$5,$Q7&gt;=Resumo!$B$6),"RUPTURA CRÍTICA",IF($N7="Em ruptura","EM ACOMPANHAMENTO","ENCERRADA"))))</f>
        <v/>
      </c>
      <c r="T7" s="26">
        <f>IF($A7="","",IF($U7&lt;&gt;"OK","REVISAR DADOS",IF($R7="Concluída","OK",IF($L7&lt;Resumo!$B$4,"AÇÃO ATRASADA",IF($N7="Em ruptura","AÇÃO EM ABERTO","AÇÃO PENDENTE")))))</f>
        <v/>
      </c>
      <c r="U7" s="26">
        <f>IF($A7="","",IF(OR(Resumo!$B$4="",Resumo!$B$5&lt;=0,Resumo!$B$6&lt;=0),"CONFIGURAÇÃO AUSENTE",IF(COUNTIF($A$6:$A$205,$A7)&gt;1,"ID DUPLICADO",IF(OR($B7="",$C7="",$D7="",$E7="",$G7="",$H7="",$I7="",$K7="",$L7="",$M7="",$R7=""),"DADOS INCOMPLETOS",IF(OR(NOT(ISNUMBER($E7)),AND($F7&lt;&gt;"",NOT(ISNUMBER($F7))),NOT(ISNUMBER($G7)),NOT(ISNUMBER($H7)),NOT(ISNUMBER($L7))),"TIPO DE DADO INVÁLIDO",IF(OR(COUNTIF(Listas!$B$2:$B$5,$D7)=0,COUNTIF(Listas!$A$2:$A$11,$I7)=0,COUNTIF(Listas!$C$2:$C$7,$M7)=0,COUNTIF(Listas!$D$2:$D$4,$R7)=0),"VALOR FORA DA LISTA",IF(OR($G7&lt;0,MOD($G7,1)&lt;&gt;0,$H7&lt;0),"VALOR INVÁLIDO",IF($E7&gt;Resumo!$B$4,"INÍCIO FUTURO",IF(AND($F7&lt;&gt;"",$F7&lt;$E7),"FIM ANTERIOR AO INÍCIO",IF(AND($F7&lt;&gt;"",$F7&gt;Resumo!$B$4),"FIM FUTURO",IF($L7&lt;$E7,"PRAZO ANTERIOR AO INÍCIO","OK")))))))))))</f>
        <v/>
      </c>
      <c r="V7" s="51">
        <f>IF(AND($U7="OK",$N7="Em ruptura"),IF($T7="AÇÃO ATRASADA",1,IF($S7="RUPTURA CRÍTICA",2,3))*1000000+$E7+ROW()/100000,"")</f>
        <v/>
      </c>
    </row>
    <row r="8" ht="38" customHeight="1">
      <c r="A8" s="20" t="inlineStr">
        <is>
          <t>RUP-2026-003</t>
        </is>
      </c>
      <c r="B8" s="20" t="inlineStr">
        <is>
          <t>SKU-FIC-103</t>
        </is>
      </c>
      <c r="C8" s="21" t="inlineStr">
        <is>
          <t>Caderno Pontilhado Brisa</t>
        </is>
      </c>
      <c r="D8" s="22" t="inlineStr">
        <is>
          <t>Marketplace Vitrine Lunar (fictício)</t>
        </is>
      </c>
      <c r="E8" s="48" t="n">
        <v>46269.375</v>
      </c>
      <c r="F8" s="48" t="n">
        <v>46269.875</v>
      </c>
      <c r="G8" s="24" t="n">
        <v>7</v>
      </c>
      <c r="H8" s="49" t="n">
        <v>59.9</v>
      </c>
      <c r="I8" s="21" t="inlineStr">
        <is>
          <t>Avaria no estoque</t>
        </is>
      </c>
      <c r="J8" s="21" t="inlineStr">
        <is>
          <t>Unidades fictícias danificadas durante a movimentação.</t>
        </is>
      </c>
      <c r="K8" s="21" t="inlineStr">
        <is>
          <t>Segregar as avarias e liberar unidades substitutas.</t>
        </is>
      </c>
      <c r="L8" s="48" t="n">
        <v>46270.41666666666</v>
      </c>
      <c r="M8" s="22" t="inlineStr">
        <is>
          <t>Estoque</t>
        </is>
      </c>
      <c r="N8" s="26">
        <f>IF(OR($A8="",$E8=""),"",IF($F8="","Em ruptura","Encerrada"))</f>
        <v/>
      </c>
      <c r="O8" s="27">
        <f>IF(OR($A8="",$E8="",Resumo!$B$4=""),"",IF(OR(NOT(ISNUMBER($E8)),AND($F8&lt;&gt;"",NOT(ISNUMBER($F8))),$E8&gt;Resumo!$B$4,AND($F8&lt;&gt;"",OR($F8&lt;$E8,$F8&gt;Resumo!$B$4))),"",24*(IF($F8="",Resumo!$B$4,$F8)-$E8)))</f>
        <v/>
      </c>
      <c r="P8" s="27">
        <f>IF($O8="","",IFERROR($O8/24,""))</f>
        <v/>
      </c>
      <c r="Q8" s="50">
        <f>IF(OR($A8="",$G8="",$H8="",NOT(ISNUMBER($G8)),NOT(ISNUMBER($H8))),"",$G8*$H8)</f>
        <v/>
      </c>
      <c r="R8" s="22" t="inlineStr">
        <is>
          <t>Concluída</t>
        </is>
      </c>
      <c r="S8" s="26">
        <f>IF($A8="","",IF($U8&lt;&gt;"OK","REVISAR DADOS",IF(OR($O8&gt;=Resumo!$B$5,$Q8&gt;=Resumo!$B$6),"RUPTURA CRÍTICA",IF($N8="Em ruptura","EM ACOMPANHAMENTO","ENCERRADA"))))</f>
        <v/>
      </c>
      <c r="T8" s="26">
        <f>IF($A8="","",IF($U8&lt;&gt;"OK","REVISAR DADOS",IF($R8="Concluída","OK",IF($L8&lt;Resumo!$B$4,"AÇÃO ATRASADA",IF($N8="Em ruptura","AÇÃO EM ABERTO","AÇÃO PENDENTE")))))</f>
        <v/>
      </c>
      <c r="U8" s="26">
        <f>IF($A8="","",IF(OR(Resumo!$B$4="",Resumo!$B$5&lt;=0,Resumo!$B$6&lt;=0),"CONFIGURAÇÃO AUSENTE",IF(COUNTIF($A$6:$A$205,$A8)&gt;1,"ID DUPLICADO",IF(OR($B8="",$C8="",$D8="",$E8="",$G8="",$H8="",$I8="",$K8="",$L8="",$M8="",$R8=""),"DADOS INCOMPLETOS",IF(OR(NOT(ISNUMBER($E8)),AND($F8&lt;&gt;"",NOT(ISNUMBER($F8))),NOT(ISNUMBER($G8)),NOT(ISNUMBER($H8)),NOT(ISNUMBER($L8))),"TIPO DE DADO INVÁLIDO",IF(OR(COUNTIF(Listas!$B$2:$B$5,$D8)=0,COUNTIF(Listas!$A$2:$A$11,$I8)=0,COUNTIF(Listas!$C$2:$C$7,$M8)=0,COUNTIF(Listas!$D$2:$D$4,$R8)=0),"VALOR FORA DA LISTA",IF(OR($G8&lt;0,MOD($G8,1)&lt;&gt;0,$H8&lt;0),"VALOR INVÁLIDO",IF($E8&gt;Resumo!$B$4,"INÍCIO FUTURO",IF(AND($F8&lt;&gt;"",$F8&lt;$E8),"FIM ANTERIOR AO INÍCIO",IF(AND($F8&lt;&gt;"",$F8&gt;Resumo!$B$4),"FIM FUTURO",IF($L8&lt;$E8,"PRAZO ANTERIOR AO INÍCIO","OK")))))))))))</f>
        <v/>
      </c>
      <c r="V8" s="51">
        <f>IF(AND($U8="OK",$N8="Em ruptura"),IF($T8="AÇÃO ATRASADA",1,IF($S8="RUPTURA CRÍTICA",2,3))*1000000+$E8+ROW()/100000,"")</f>
        <v/>
      </c>
    </row>
    <row r="9" ht="38" customHeight="1">
      <c r="A9" s="20" t="inlineStr">
        <is>
          <t>RUP-2026-004</t>
        </is>
      </c>
      <c r="B9" s="20" t="inlineStr">
        <is>
          <t>SKU-FIC-104</t>
        </is>
      </c>
      <c r="C9" s="21" t="inlineStr">
        <is>
          <t>Cabo Organizador Eclipse</t>
        </is>
      </c>
      <c r="D9" s="22" t="inlineStr">
        <is>
          <t>Loja virtual própria</t>
        </is>
      </c>
      <c r="E9" s="48" t="n">
        <v>46270.45833333334</v>
      </c>
      <c r="F9" s="48" t="n"/>
      <c r="G9" s="24" t="n">
        <v>25</v>
      </c>
      <c r="H9" s="49" t="n">
        <v>39.9</v>
      </c>
      <c r="I9" s="21" t="inlineStr">
        <is>
          <t>Falha na reposição</t>
        </is>
      </c>
      <c r="J9" s="21" t="inlineStr">
        <is>
          <t>Reposição interna fictícia não executada.</t>
        </is>
      </c>
      <c r="K9" s="21" t="inlineStr">
        <is>
          <t>Executar reposição do pulmão para a área de separação.</t>
        </is>
      </c>
      <c r="L9" s="48" t="n">
        <v>46273.375</v>
      </c>
      <c r="M9" s="22" t="inlineStr">
        <is>
          <t>Estoque</t>
        </is>
      </c>
      <c r="N9" s="26">
        <f>IF(OR($A9="",$E9=""),"",IF($F9="","Em ruptura","Encerrada"))</f>
        <v/>
      </c>
      <c r="O9" s="27">
        <f>IF(OR($A9="",$E9="",Resumo!$B$4=""),"",IF(OR(NOT(ISNUMBER($E9)),AND($F9&lt;&gt;"",NOT(ISNUMBER($F9))),$E9&gt;Resumo!$B$4,AND($F9&lt;&gt;"",OR($F9&lt;$E9,$F9&gt;Resumo!$B$4))),"",24*(IF($F9="",Resumo!$B$4,$F9)-$E9)))</f>
        <v/>
      </c>
      <c r="P9" s="27">
        <f>IF($O9="","",IFERROR($O9/24,""))</f>
        <v/>
      </c>
      <c r="Q9" s="50">
        <f>IF(OR($A9="",$G9="",$H9="",NOT(ISNUMBER($G9)),NOT(ISNUMBER($H9))),"",$G9*$H9)</f>
        <v/>
      </c>
      <c r="R9" s="22" t="inlineStr">
        <is>
          <t>Em andamento</t>
        </is>
      </c>
      <c r="S9" s="26">
        <f>IF($A9="","",IF($U9&lt;&gt;"OK","REVISAR DADOS",IF(OR($O9&gt;=Resumo!$B$5,$Q9&gt;=Resumo!$B$6),"RUPTURA CRÍTICA",IF($N9="Em ruptura","EM ACOMPANHAMENTO","ENCERRADA"))))</f>
        <v/>
      </c>
      <c r="T9" s="26">
        <f>IF($A9="","",IF($U9&lt;&gt;"OK","REVISAR DADOS",IF($R9="Concluída","OK",IF($L9&lt;Resumo!$B$4,"AÇÃO ATRASADA",IF($N9="Em ruptura","AÇÃO EM ABERTO","AÇÃO PENDENTE")))))</f>
        <v/>
      </c>
      <c r="U9" s="26">
        <f>IF($A9="","",IF(OR(Resumo!$B$4="",Resumo!$B$5&lt;=0,Resumo!$B$6&lt;=0),"CONFIGURAÇÃO AUSENTE",IF(COUNTIF($A$6:$A$205,$A9)&gt;1,"ID DUPLICADO",IF(OR($B9="",$C9="",$D9="",$E9="",$G9="",$H9="",$I9="",$K9="",$L9="",$M9="",$R9=""),"DADOS INCOMPLETOS",IF(OR(NOT(ISNUMBER($E9)),AND($F9&lt;&gt;"",NOT(ISNUMBER($F9))),NOT(ISNUMBER($G9)),NOT(ISNUMBER($H9)),NOT(ISNUMBER($L9))),"TIPO DE DADO INVÁLIDO",IF(OR(COUNTIF(Listas!$B$2:$B$5,$D9)=0,COUNTIF(Listas!$A$2:$A$11,$I9)=0,COUNTIF(Listas!$C$2:$C$7,$M9)=0,COUNTIF(Listas!$D$2:$D$4,$R9)=0),"VALOR FORA DA LISTA",IF(OR($G9&lt;0,MOD($G9,1)&lt;&gt;0,$H9&lt;0),"VALOR INVÁLIDO",IF($E9&gt;Resumo!$B$4,"INÍCIO FUTURO",IF(AND($F9&lt;&gt;"",$F9&lt;$E9),"FIM ANTERIOR AO INÍCIO",IF(AND($F9&lt;&gt;"",$F9&gt;Resumo!$B$4),"FIM FUTURO",IF($L9&lt;$E9,"PRAZO ANTERIOR AO INÍCIO","OK")))))))))))</f>
        <v/>
      </c>
      <c r="V9" s="51">
        <f>IF(AND($U9="OK",$N9="Em ruptura"),IF($T9="AÇÃO ATRASADA",1,IF($S9="RUPTURA CRÍTICA",2,3))*1000000+$E9+ROW()/100000,"")</f>
        <v/>
      </c>
    </row>
    <row r="10" ht="38" customHeight="1">
      <c r="A10" s="20" t="inlineStr">
        <is>
          <t>RUP-2026-005</t>
        </is>
      </c>
      <c r="B10" s="20" t="inlineStr">
        <is>
          <t>SKU-FIC-105</t>
        </is>
      </c>
      <c r="C10" s="21" t="inlineStr">
        <is>
          <t>Kit Potes Horizonte 3 peças</t>
        </is>
      </c>
      <c r="D10" s="22" t="inlineStr">
        <is>
          <t>Marketplace Nebulosa (fictício)</t>
        </is>
      </c>
      <c r="E10" s="48" t="n">
        <v>46271.75</v>
      </c>
      <c r="F10" s="48" t="n">
        <v>46272.41666666666</v>
      </c>
      <c r="G10" s="24" t="n">
        <v>55</v>
      </c>
      <c r="H10" s="49" t="n">
        <v>49.9</v>
      </c>
      <c r="I10" s="21" t="inlineStr">
        <is>
          <t>Aumento inesperado de demanda</t>
        </is>
      </c>
      <c r="J10" s="21" t="inlineStr">
        <is>
          <t>Campanha fictícia gerou procura acima do planejado.</t>
        </is>
      </c>
      <c r="K10" s="21" t="inlineStr">
        <is>
          <t>Solicitar lote emergencial ao fornecedor fictício.</t>
        </is>
      </c>
      <c r="L10" s="48" t="n">
        <v>46274.5</v>
      </c>
      <c r="M10" s="22" t="inlineStr">
        <is>
          <t>Compras</t>
        </is>
      </c>
      <c r="N10" s="26">
        <f>IF(OR($A10="",$E10=""),"",IF($F10="","Em ruptura","Encerrada"))</f>
        <v/>
      </c>
      <c r="O10" s="27">
        <f>IF(OR($A10="",$E10="",Resumo!$B$4=""),"",IF(OR(NOT(ISNUMBER($E10)),AND($F10&lt;&gt;"",NOT(ISNUMBER($F10))),$E10&gt;Resumo!$B$4,AND($F10&lt;&gt;"",OR($F10&lt;$E10,$F10&gt;Resumo!$B$4))),"",24*(IF($F10="",Resumo!$B$4,$F10)-$E10)))</f>
        <v/>
      </c>
      <c r="P10" s="27">
        <f>IF($O10="","",IFERROR($O10/24,""))</f>
        <v/>
      </c>
      <c r="Q10" s="50">
        <f>IF(OR($A10="",$G10="",$H10="",NOT(ISNUMBER($G10)),NOT(ISNUMBER($H10))),"",$G10*$H10)</f>
        <v/>
      </c>
      <c r="R10" s="22" t="inlineStr">
        <is>
          <t>Em andamento</t>
        </is>
      </c>
      <c r="S10" s="26">
        <f>IF($A10="","",IF($U10&lt;&gt;"OK","REVISAR DADOS",IF(OR($O10&gt;=Resumo!$B$5,$Q10&gt;=Resumo!$B$6),"RUPTURA CRÍTICA",IF($N10="Em ruptura","EM ACOMPANHAMENTO","ENCERRADA"))))</f>
        <v/>
      </c>
      <c r="T10" s="26">
        <f>IF($A10="","",IF($U10&lt;&gt;"OK","REVISAR DADOS",IF($R10="Concluída","OK",IF($L10&lt;Resumo!$B$4,"AÇÃO ATRASADA",IF($N10="Em ruptura","AÇÃO EM ABERTO","AÇÃO PENDENTE")))))</f>
        <v/>
      </c>
      <c r="U10" s="26">
        <f>IF($A10="","",IF(OR(Resumo!$B$4="",Resumo!$B$5&lt;=0,Resumo!$B$6&lt;=0),"CONFIGURAÇÃO AUSENTE",IF(COUNTIF($A$6:$A$205,$A10)&gt;1,"ID DUPLICADO",IF(OR($B10="",$C10="",$D10="",$E10="",$G10="",$H10="",$I10="",$K10="",$L10="",$M10="",$R10=""),"DADOS INCOMPLETOS",IF(OR(NOT(ISNUMBER($E10)),AND($F10&lt;&gt;"",NOT(ISNUMBER($F10))),NOT(ISNUMBER($G10)),NOT(ISNUMBER($H10)),NOT(ISNUMBER($L10))),"TIPO DE DADO INVÁLIDO",IF(OR(COUNTIF(Listas!$B$2:$B$5,$D10)=0,COUNTIF(Listas!$A$2:$A$11,$I10)=0,COUNTIF(Listas!$C$2:$C$7,$M10)=0,COUNTIF(Listas!$D$2:$D$4,$R10)=0),"VALOR FORA DA LISTA",IF(OR($G10&lt;0,MOD($G10,1)&lt;&gt;0,$H10&lt;0),"VALOR INVÁLIDO",IF($E10&gt;Resumo!$B$4,"INÍCIO FUTURO",IF(AND($F10&lt;&gt;"",$F10&lt;$E10),"FIM ANTERIOR AO INÍCIO",IF(AND($F10&lt;&gt;"",$F10&gt;Resumo!$B$4),"FIM FUTURO",IF($L10&lt;$E10,"PRAZO ANTERIOR AO INÍCIO","OK")))))))))))</f>
        <v/>
      </c>
      <c r="V10" s="51">
        <f>IF(AND($U10="OK",$N10="Em ruptura"),IF($T10="AÇÃO ATRASADA",1,IF($S10="RUPTURA CRÍTICA",2,3))*1000000+$E10+ROW()/100000,"")</f>
        <v/>
      </c>
    </row>
    <row r="11" ht="38" customHeight="1">
      <c r="A11" s="20" t="inlineStr">
        <is>
          <t>RUP-2026-006</t>
        </is>
      </c>
      <c r="B11" s="20" t="inlineStr">
        <is>
          <t>SKU-FIC-106</t>
        </is>
      </c>
      <c r="C11" s="21" t="inlineStr">
        <is>
          <t>Fone de Ouvido Bosque</t>
        </is>
      </c>
      <c r="D11" s="22" t="inlineStr">
        <is>
          <t>Social commerce</t>
        </is>
      </c>
      <c r="E11" s="48" t="n">
        <v>46272.25</v>
      </c>
      <c r="F11" s="48" t="n"/>
      <c r="G11" s="24" t="n">
        <v>4</v>
      </c>
      <c r="H11" s="49" t="n">
        <v>219</v>
      </c>
      <c r="I11" s="21" t="inlineStr">
        <is>
          <t>Problema no cadastro</t>
        </is>
      </c>
      <c r="J11" s="21" t="inlineStr">
        <is>
          <t>Anúncio fictício ficou inativo após alteração cadastral.</t>
        </is>
      </c>
      <c r="K11" s="21" t="inlineStr">
        <is>
          <t>Revisar atributos e reativar o anúncio.</t>
        </is>
      </c>
      <c r="L11" s="48" t="n">
        <v>46272.45833333334</v>
      </c>
      <c r="M11" s="22" t="inlineStr">
        <is>
          <t>Cadastro</t>
        </is>
      </c>
      <c r="N11" s="26">
        <f>IF(OR($A11="",$E11=""),"",IF($F11="","Em ruptura","Encerrada"))</f>
        <v/>
      </c>
      <c r="O11" s="27">
        <f>IF(OR($A11="",$E11="",Resumo!$B$4=""),"",IF(OR(NOT(ISNUMBER($E11)),AND($F11&lt;&gt;"",NOT(ISNUMBER($F11))),$E11&gt;Resumo!$B$4,AND($F11&lt;&gt;"",OR($F11&lt;$E11,$F11&gt;Resumo!$B$4))),"",24*(IF($F11="",Resumo!$B$4,$F11)-$E11)))</f>
        <v/>
      </c>
      <c r="P11" s="27">
        <f>IF($O11="","",IFERROR($O11/24,""))</f>
        <v/>
      </c>
      <c r="Q11" s="50">
        <f>IF(OR($A11="",$G11="",$H11="",NOT(ISNUMBER($G11)),NOT(ISNUMBER($H11))),"",$G11*$H11)</f>
        <v/>
      </c>
      <c r="R11" s="22" t="inlineStr">
        <is>
          <t>Não iniciada</t>
        </is>
      </c>
      <c r="S11" s="26">
        <f>IF($A11="","",IF($U11&lt;&gt;"OK","REVISAR DADOS",IF(OR($O11&gt;=Resumo!$B$5,$Q11&gt;=Resumo!$B$6),"RUPTURA CRÍTICA",IF($N11="Em ruptura","EM ACOMPANHAMENTO","ENCERRADA"))))</f>
        <v/>
      </c>
      <c r="T11" s="26">
        <f>IF($A11="","",IF($U11&lt;&gt;"OK","REVISAR DADOS",IF($R11="Concluída","OK",IF($L11&lt;Resumo!$B$4,"AÇÃO ATRASADA",IF($N11="Em ruptura","AÇÃO EM ABERTO","AÇÃO PENDENTE")))))</f>
        <v/>
      </c>
      <c r="U11" s="26">
        <f>IF($A11="","",IF(OR(Resumo!$B$4="",Resumo!$B$5&lt;=0,Resumo!$B$6&lt;=0),"CONFIGURAÇÃO AUSENTE",IF(COUNTIF($A$6:$A$205,$A11)&gt;1,"ID DUPLICADO",IF(OR($B11="",$C11="",$D11="",$E11="",$G11="",$H11="",$I11="",$K11="",$L11="",$M11="",$R11=""),"DADOS INCOMPLETOS",IF(OR(NOT(ISNUMBER($E11)),AND($F11&lt;&gt;"",NOT(ISNUMBER($F11))),NOT(ISNUMBER($G11)),NOT(ISNUMBER($H11)),NOT(ISNUMBER($L11))),"TIPO DE DADO INVÁLIDO",IF(OR(COUNTIF(Listas!$B$2:$B$5,$D11)=0,COUNTIF(Listas!$A$2:$A$11,$I11)=0,COUNTIF(Listas!$C$2:$C$7,$M11)=0,COUNTIF(Listas!$D$2:$D$4,$R11)=0),"VALOR FORA DA LISTA",IF(OR($G11&lt;0,MOD($G11,1)&lt;&gt;0,$H11&lt;0),"VALOR INVÁLIDO",IF($E11&gt;Resumo!$B$4,"INÍCIO FUTURO",IF(AND($F11&lt;&gt;"",$F11&lt;$E11),"FIM ANTERIOR AO INÍCIO",IF(AND($F11&lt;&gt;"",$F11&gt;Resumo!$B$4),"FIM FUTURO",IF($L11&lt;$E11,"PRAZO ANTERIOR AO INÍCIO","OK")))))))))))</f>
        <v/>
      </c>
      <c r="V11" s="51">
        <f>IF(AND($U11="OK",$N11="Em ruptura"),IF($T11="AÇÃO ATRASADA",1,IF($S11="RUPTURA CRÍTICA",2,3))*1000000+$E11+ROW()/100000,"")</f>
        <v/>
      </c>
    </row>
    <row r="12" ht="38" customHeight="1">
      <c r="A12" s="20" t="inlineStr">
        <is>
          <t>RUP-2026-007</t>
        </is>
      </c>
      <c r="B12" s="20" t="inlineStr">
        <is>
          <t>SKU-FIC-107</t>
        </is>
      </c>
      <c r="C12" s="21" t="inlineStr">
        <is>
          <t>Mochila Urbana Miragem</t>
        </is>
      </c>
      <c r="D12" s="22" t="inlineStr">
        <is>
          <t>Marketplace Vitrine Lunar (fictício)</t>
        </is>
      </c>
      <c r="E12" s="48" t="n">
        <v>46262.625</v>
      </c>
      <c r="F12" s="48" t="n">
        <v>46264.375</v>
      </c>
      <c r="G12" s="24" t="n">
        <v>12</v>
      </c>
      <c r="H12" s="49" t="n">
        <v>319</v>
      </c>
      <c r="I12" s="21" t="inlineStr">
        <is>
          <t>Bloqueio logístico</t>
        </is>
      </c>
      <c r="J12" s="21" t="inlineStr">
        <is>
          <t>Rota fictícia temporariamente indisponível.</t>
        </is>
      </c>
      <c r="K12" s="21" t="inlineStr">
        <is>
          <t>Redirecionar a expedição para uma rota alternativa.</t>
        </is>
      </c>
      <c r="L12" s="48" t="n">
        <v>46264.5</v>
      </c>
      <c r="M12" s="22" t="inlineStr">
        <is>
          <t>Logística</t>
        </is>
      </c>
      <c r="N12" s="26">
        <f>IF(OR($A12="",$E12=""),"",IF($F12="","Em ruptura","Encerrada"))</f>
        <v/>
      </c>
      <c r="O12" s="27">
        <f>IF(OR($A12="",$E12="",Resumo!$B$4=""),"",IF(OR(NOT(ISNUMBER($E12)),AND($F12&lt;&gt;"",NOT(ISNUMBER($F12))),$E12&gt;Resumo!$B$4,AND($F12&lt;&gt;"",OR($F12&lt;$E12,$F12&gt;Resumo!$B$4))),"",24*(IF($F12="",Resumo!$B$4,$F12)-$E12)))</f>
        <v/>
      </c>
      <c r="P12" s="27">
        <f>IF($O12="","",IFERROR($O12/24,""))</f>
        <v/>
      </c>
      <c r="Q12" s="50">
        <f>IF(OR($A12="",$G12="",$H12="",NOT(ISNUMBER($G12)),NOT(ISNUMBER($H12))),"",$G12*$H12)</f>
        <v/>
      </c>
      <c r="R12" s="22" t="inlineStr">
        <is>
          <t>Concluída</t>
        </is>
      </c>
      <c r="S12" s="26">
        <f>IF($A12="","",IF($U12&lt;&gt;"OK","REVISAR DADOS",IF(OR($O12&gt;=Resumo!$B$5,$Q12&gt;=Resumo!$B$6),"RUPTURA CRÍTICA",IF($N12="Em ruptura","EM ACOMPANHAMENTO","ENCERRADA"))))</f>
        <v/>
      </c>
      <c r="T12" s="26">
        <f>IF($A12="","",IF($U12&lt;&gt;"OK","REVISAR DADOS",IF($R12="Concluída","OK",IF($L12&lt;Resumo!$B$4,"AÇÃO ATRASADA",IF($N12="Em ruptura","AÇÃO EM ABERTO","AÇÃO PENDENTE")))))</f>
        <v/>
      </c>
      <c r="U12" s="26">
        <f>IF($A12="","",IF(OR(Resumo!$B$4="",Resumo!$B$5&lt;=0,Resumo!$B$6&lt;=0),"CONFIGURAÇÃO AUSENTE",IF(COUNTIF($A$6:$A$205,$A12)&gt;1,"ID DUPLICADO",IF(OR($B12="",$C12="",$D12="",$E12="",$G12="",$H12="",$I12="",$K12="",$L12="",$M12="",$R12=""),"DADOS INCOMPLETOS",IF(OR(NOT(ISNUMBER($E12)),AND($F12&lt;&gt;"",NOT(ISNUMBER($F12))),NOT(ISNUMBER($G12)),NOT(ISNUMBER($H12)),NOT(ISNUMBER($L12))),"TIPO DE DADO INVÁLIDO",IF(OR(COUNTIF(Listas!$B$2:$B$5,$D12)=0,COUNTIF(Listas!$A$2:$A$11,$I12)=0,COUNTIF(Listas!$C$2:$C$7,$M12)=0,COUNTIF(Listas!$D$2:$D$4,$R12)=0),"VALOR FORA DA LISTA",IF(OR($G12&lt;0,MOD($G12,1)&lt;&gt;0,$H12&lt;0),"VALOR INVÁLIDO",IF($E12&gt;Resumo!$B$4,"INÍCIO FUTURO",IF(AND($F12&lt;&gt;"",$F12&lt;$E12),"FIM ANTERIOR AO INÍCIO",IF(AND($F12&lt;&gt;"",$F12&gt;Resumo!$B$4),"FIM FUTURO",IF($L12&lt;$E12,"PRAZO ANTERIOR AO INÍCIO","OK")))))))))))</f>
        <v/>
      </c>
      <c r="V12" s="51">
        <f>IF(AND($U12="OK",$N12="Em ruptura"),IF($T12="AÇÃO ATRASADA",1,IF($S12="RUPTURA CRÍTICA",2,3))*1000000+$E12+ROW()/100000,"")</f>
        <v/>
      </c>
    </row>
    <row r="13" ht="38" customHeight="1">
      <c r="A13" s="20" t="inlineStr">
        <is>
          <t>RUP-2026-008</t>
        </is>
      </c>
      <c r="B13" s="20" t="inlineStr">
        <is>
          <t>SKU-FIC-108</t>
        </is>
      </c>
      <c r="C13" s="21" t="inlineStr">
        <is>
          <t>Vela Aromática Orvalho</t>
        </is>
      </c>
      <c r="D13" s="22" t="inlineStr">
        <is>
          <t>Loja virtual própria</t>
        </is>
      </c>
      <c r="E13" s="48" t="n">
        <v>46267.5</v>
      </c>
      <c r="F13" s="48" t="n">
        <v>46268.33333333334</v>
      </c>
      <c r="G13" s="24" t="n">
        <v>31</v>
      </c>
      <c r="H13" s="49" t="n">
        <v>24.9</v>
      </c>
      <c r="I13" s="21" t="inlineStr">
        <is>
          <t>Indisponibilidade do fornecedor</t>
        </is>
      </c>
      <c r="J13" s="21" t="inlineStr">
        <is>
          <t>Fornecedor fictício sem lote para entrega imediata.</t>
        </is>
      </c>
      <c r="K13" s="21" t="inlineStr">
        <is>
          <t>Confirmar reposição com fonte alternativa fictícia.</t>
        </is>
      </c>
      <c r="L13" s="48" t="n">
        <v>46268.5</v>
      </c>
      <c r="M13" s="22" t="inlineStr">
        <is>
          <t>Compras</t>
        </is>
      </c>
      <c r="N13" s="26">
        <f>IF(OR($A13="",$E13=""),"",IF($F13="","Em ruptura","Encerrada"))</f>
        <v/>
      </c>
      <c r="O13" s="27">
        <f>IF(OR($A13="",$E13="",Resumo!$B$4=""),"",IF(OR(NOT(ISNUMBER($E13)),AND($F13&lt;&gt;"",NOT(ISNUMBER($F13))),$E13&gt;Resumo!$B$4,AND($F13&lt;&gt;"",OR($F13&lt;$E13,$F13&gt;Resumo!$B$4))),"",24*(IF($F13="",Resumo!$B$4,$F13)-$E13)))</f>
        <v/>
      </c>
      <c r="P13" s="27">
        <f>IF($O13="","",IFERROR($O13/24,""))</f>
        <v/>
      </c>
      <c r="Q13" s="50">
        <f>IF(OR($A13="",$G13="",$H13="",NOT(ISNUMBER($G13)),NOT(ISNUMBER($H13))),"",$G13*$H13)</f>
        <v/>
      </c>
      <c r="R13" s="22" t="inlineStr">
        <is>
          <t>Concluída</t>
        </is>
      </c>
      <c r="S13" s="26">
        <f>IF($A13="","",IF($U13&lt;&gt;"OK","REVISAR DADOS",IF(OR($O13&gt;=Resumo!$B$5,$Q13&gt;=Resumo!$B$6),"RUPTURA CRÍTICA",IF($N13="Em ruptura","EM ACOMPANHAMENTO","ENCERRADA"))))</f>
        <v/>
      </c>
      <c r="T13" s="26">
        <f>IF($A13="","",IF($U13&lt;&gt;"OK","REVISAR DADOS",IF($R13="Concluída","OK",IF($L13&lt;Resumo!$B$4,"AÇÃO ATRASADA",IF($N13="Em ruptura","AÇÃO EM ABERTO","AÇÃO PENDENTE")))))</f>
        <v/>
      </c>
      <c r="U13" s="26">
        <f>IF($A13="","",IF(OR(Resumo!$B$4="",Resumo!$B$5&lt;=0,Resumo!$B$6&lt;=0),"CONFIGURAÇÃO AUSENTE",IF(COUNTIF($A$6:$A$205,$A13)&gt;1,"ID DUPLICADO",IF(OR($B13="",$C13="",$D13="",$E13="",$G13="",$H13="",$I13="",$K13="",$L13="",$M13="",$R13=""),"DADOS INCOMPLETOS",IF(OR(NOT(ISNUMBER($E13)),AND($F13&lt;&gt;"",NOT(ISNUMBER($F13))),NOT(ISNUMBER($G13)),NOT(ISNUMBER($H13)),NOT(ISNUMBER($L13))),"TIPO DE DADO INVÁLIDO",IF(OR(COUNTIF(Listas!$B$2:$B$5,$D13)=0,COUNTIF(Listas!$A$2:$A$11,$I13)=0,COUNTIF(Listas!$C$2:$C$7,$M13)=0,COUNTIF(Listas!$D$2:$D$4,$R13)=0),"VALOR FORA DA LISTA",IF(OR($G13&lt;0,MOD($G13,1)&lt;&gt;0,$H13&lt;0),"VALOR INVÁLIDO",IF($E13&gt;Resumo!$B$4,"INÍCIO FUTURO",IF(AND($F13&lt;&gt;"",$F13&lt;$E13),"FIM ANTERIOR AO INÍCIO",IF(AND($F13&lt;&gt;"",$F13&gt;Resumo!$B$4),"FIM FUTURO",IF($L13&lt;$E13,"PRAZO ANTERIOR AO INÍCIO","OK")))))))))))</f>
        <v/>
      </c>
      <c r="V13" s="51">
        <f>IF(AND($U13="OK",$N13="Em ruptura"),IF($T13="AÇÃO ATRASADA",1,IF($S13="RUPTURA CRÍTICA",2,3))*1000000+$E13+ROW()/100000,"")</f>
        <v/>
      </c>
    </row>
    <row r="14" ht="38" customHeight="1">
      <c r="A14" s="20" t="inlineStr">
        <is>
          <t>RUP-2026-009</t>
        </is>
      </c>
      <c r="B14" s="20" t="inlineStr">
        <is>
          <t>SKU-FIC-109</t>
        </is>
      </c>
      <c r="C14" s="21" t="inlineStr">
        <is>
          <t>Jogo de Toalhas Nuvem</t>
        </is>
      </c>
      <c r="D14" s="22" t="inlineStr">
        <is>
          <t>Marketplace Nebulosa (fictício)</t>
        </is>
      </c>
      <c r="E14" s="48" t="n">
        <v>46270.375</v>
      </c>
      <c r="F14" s="48" t="n"/>
      <c r="G14" s="24" t="n">
        <v>80</v>
      </c>
      <c r="H14" s="49" t="n">
        <v>34.9</v>
      </c>
      <c r="I14" s="21" t="inlineStr">
        <is>
          <t>Aumento inesperado de demanda</t>
        </is>
      </c>
      <c r="J14" s="21" t="inlineStr">
        <is>
          <t>Divulgação fictícia elevou os pedidos do item.</t>
        </is>
      </c>
      <c r="K14" s="21" t="inlineStr">
        <is>
          <t>Redistribuir saldo entre os canais de venda.</t>
        </is>
      </c>
      <c r="L14" s="48" t="n">
        <v>46272.75</v>
      </c>
      <c r="M14" s="22" t="inlineStr">
        <is>
          <t>Comercial</t>
        </is>
      </c>
      <c r="N14" s="26">
        <f>IF(OR($A14="",$E14=""),"",IF($F14="","Em ruptura","Encerrada"))</f>
        <v/>
      </c>
      <c r="O14" s="27">
        <f>IF(OR($A14="",$E14="",Resumo!$B$4=""),"",IF(OR(NOT(ISNUMBER($E14)),AND($F14&lt;&gt;"",NOT(ISNUMBER($F14))),$E14&gt;Resumo!$B$4,AND($F14&lt;&gt;"",OR($F14&lt;$E14,$F14&gt;Resumo!$B$4))),"",24*(IF($F14="",Resumo!$B$4,$F14)-$E14)))</f>
        <v/>
      </c>
      <c r="P14" s="27">
        <f>IF($O14="","",IFERROR($O14/24,""))</f>
        <v/>
      </c>
      <c r="Q14" s="50">
        <f>IF(OR($A14="",$G14="",$H14="",NOT(ISNUMBER($G14)),NOT(ISNUMBER($H14))),"",$G14*$H14)</f>
        <v/>
      </c>
      <c r="R14" s="22" t="inlineStr">
        <is>
          <t>Em andamento</t>
        </is>
      </c>
      <c r="S14" s="26">
        <f>IF($A14="","",IF($U14&lt;&gt;"OK","REVISAR DADOS",IF(OR($O14&gt;=Resumo!$B$5,$Q14&gt;=Resumo!$B$6),"RUPTURA CRÍTICA",IF($N14="Em ruptura","EM ACOMPANHAMENTO","ENCERRADA"))))</f>
        <v/>
      </c>
      <c r="T14" s="26">
        <f>IF($A14="","",IF($U14&lt;&gt;"OK","REVISAR DADOS",IF($R14="Concluída","OK",IF($L14&lt;Resumo!$B$4,"AÇÃO ATRASADA",IF($N14="Em ruptura","AÇÃO EM ABERTO","AÇÃO PENDENTE")))))</f>
        <v/>
      </c>
      <c r="U14" s="26">
        <f>IF($A14="","",IF(OR(Resumo!$B$4="",Resumo!$B$5&lt;=0,Resumo!$B$6&lt;=0),"CONFIGURAÇÃO AUSENTE",IF(COUNTIF($A$6:$A$205,$A14)&gt;1,"ID DUPLICADO",IF(OR($B14="",$C14="",$D14="",$E14="",$G14="",$H14="",$I14="",$K14="",$L14="",$M14="",$R14=""),"DADOS INCOMPLETOS",IF(OR(NOT(ISNUMBER($E14)),AND($F14&lt;&gt;"",NOT(ISNUMBER($F14))),NOT(ISNUMBER($G14)),NOT(ISNUMBER($H14)),NOT(ISNUMBER($L14))),"TIPO DE DADO INVÁLIDO",IF(OR(COUNTIF(Listas!$B$2:$B$5,$D14)=0,COUNTIF(Listas!$A$2:$A$11,$I14)=0,COUNTIF(Listas!$C$2:$C$7,$M14)=0,COUNTIF(Listas!$D$2:$D$4,$R14)=0),"VALOR FORA DA LISTA",IF(OR($G14&lt;0,MOD($G14,1)&lt;&gt;0,$H14&lt;0),"VALOR INVÁLIDO",IF($E14&gt;Resumo!$B$4,"INÍCIO FUTURO",IF(AND($F14&lt;&gt;"",$F14&lt;$E14),"FIM ANTERIOR AO INÍCIO",IF(AND($F14&lt;&gt;"",$F14&gt;Resumo!$B$4),"FIM FUTURO",IF($L14&lt;$E14,"PRAZO ANTERIOR AO INÍCIO","OK")))))))))))</f>
        <v/>
      </c>
      <c r="V14" s="51">
        <f>IF(AND($U14="OK",$N14="Em ruptura"),IF($T14="AÇÃO ATRASADA",1,IF($S14="RUPTURA CRÍTICA",2,3))*1000000+$E14+ROW()/100000,"")</f>
        <v/>
      </c>
    </row>
    <row r="15" ht="38" customHeight="1">
      <c r="A15" s="20" t="inlineStr">
        <is>
          <t>RUP-2026-010</t>
        </is>
      </c>
      <c r="B15" s="20" t="inlineStr">
        <is>
          <t>SKU-FIC-110</t>
        </is>
      </c>
      <c r="C15" s="21" t="inlineStr">
        <is>
          <t>Suporte para Notebook Prisma</t>
        </is>
      </c>
      <c r="D15" s="22" t="inlineStr">
        <is>
          <t>Loja virtual própria</t>
        </is>
      </c>
      <c r="E15" s="48" t="n">
        <v>46272.33333333334</v>
      </c>
      <c r="F15" s="48" t="n"/>
      <c r="G15" s="24" t="n">
        <v>3</v>
      </c>
      <c r="H15" s="49" t="n">
        <v>149.9</v>
      </c>
      <c r="I15" s="21" t="inlineStr">
        <is>
          <t>Outro</t>
        </is>
      </c>
      <c r="J15" s="21" t="inlineStr">
        <is>
          <t>Etiqueta fictícia de separação não estava disponível.</t>
        </is>
      </c>
      <c r="K15" s="21" t="inlineStr">
        <is>
          <t>Reimprimir etiquetas e liberar a separação.</t>
        </is>
      </c>
      <c r="L15" s="48" t="n">
        <v>46273.33333333334</v>
      </c>
      <c r="M15" s="22" t="inlineStr">
        <is>
          <t>Logística</t>
        </is>
      </c>
      <c r="N15" s="26">
        <f>IF(OR($A15="",$E15=""),"",IF($F15="","Em ruptura","Encerrada"))</f>
        <v/>
      </c>
      <c r="O15" s="27">
        <f>IF(OR($A15="",$E15="",Resumo!$B$4=""),"",IF(OR(NOT(ISNUMBER($E15)),AND($F15&lt;&gt;"",NOT(ISNUMBER($F15))),$E15&gt;Resumo!$B$4,AND($F15&lt;&gt;"",OR($F15&lt;$E15,$F15&gt;Resumo!$B$4))),"",24*(IF($F15="",Resumo!$B$4,$F15)-$E15)))</f>
        <v/>
      </c>
      <c r="P15" s="27">
        <f>IF($O15="","",IFERROR($O15/24,""))</f>
        <v/>
      </c>
      <c r="Q15" s="50">
        <f>IF(OR($A15="",$G15="",$H15="",NOT(ISNUMBER($G15)),NOT(ISNUMBER($H15))),"",$G15*$H15)</f>
        <v/>
      </c>
      <c r="R15" s="22" t="inlineStr">
        <is>
          <t>Não iniciada</t>
        </is>
      </c>
      <c r="S15" s="26">
        <f>IF($A15="","",IF($U15&lt;&gt;"OK","REVISAR DADOS",IF(OR($O15&gt;=Resumo!$B$5,$Q15&gt;=Resumo!$B$6),"RUPTURA CRÍTICA",IF($N15="Em ruptura","EM ACOMPANHAMENTO","ENCERRADA"))))</f>
        <v/>
      </c>
      <c r="T15" s="26">
        <f>IF($A15="","",IF($U15&lt;&gt;"OK","REVISAR DADOS",IF($R15="Concluída","OK",IF($L15&lt;Resumo!$B$4,"AÇÃO ATRASADA",IF($N15="Em ruptura","AÇÃO EM ABERTO","AÇÃO PENDENTE")))))</f>
        <v/>
      </c>
      <c r="U15" s="26">
        <f>IF($A15="","",IF(OR(Resumo!$B$4="",Resumo!$B$5&lt;=0,Resumo!$B$6&lt;=0),"CONFIGURAÇÃO AUSENTE",IF(COUNTIF($A$6:$A$205,$A15)&gt;1,"ID DUPLICADO",IF(OR($B15="",$C15="",$D15="",$E15="",$G15="",$H15="",$I15="",$K15="",$L15="",$M15="",$R15=""),"DADOS INCOMPLETOS",IF(OR(NOT(ISNUMBER($E15)),AND($F15&lt;&gt;"",NOT(ISNUMBER($F15))),NOT(ISNUMBER($G15)),NOT(ISNUMBER($H15)),NOT(ISNUMBER($L15))),"TIPO DE DADO INVÁLIDO",IF(OR(COUNTIF(Listas!$B$2:$B$5,$D15)=0,COUNTIF(Listas!$A$2:$A$11,$I15)=0,COUNTIF(Listas!$C$2:$C$7,$M15)=0,COUNTIF(Listas!$D$2:$D$4,$R15)=0),"VALOR FORA DA LISTA",IF(OR($G15&lt;0,MOD($G15,1)&lt;&gt;0,$H15&lt;0),"VALOR INVÁLIDO",IF($E15&gt;Resumo!$B$4,"INÍCIO FUTURO",IF(AND($F15&lt;&gt;"",$F15&lt;$E15),"FIM ANTERIOR AO INÍCIO",IF(AND($F15&lt;&gt;"",$F15&gt;Resumo!$B$4),"FIM FUTURO",IF($L15&lt;$E15,"PRAZO ANTERIOR AO INÍCIO","OK")))))))))))</f>
        <v/>
      </c>
      <c r="V15" s="51">
        <f>IF(AND($U15="OK",$N15="Em ruptura"),IF($T15="AÇÃO ATRASADA",1,IF($S15="RUPTURA CRÍTICA",2,3))*1000000+$E15+ROW()/100000,"")</f>
        <v/>
      </c>
    </row>
    <row r="16" ht="22" customHeight="1">
      <c r="A16" s="20" t="n"/>
      <c r="B16" s="20" t="n"/>
      <c r="C16" s="21" t="n"/>
      <c r="D16" s="22" t="n"/>
      <c r="E16" s="48" t="n"/>
      <c r="F16" s="48" t="n"/>
      <c r="G16" s="24" t="n"/>
      <c r="H16" s="49" t="n"/>
      <c r="I16" s="21" t="n"/>
      <c r="J16" s="21" t="n"/>
      <c r="K16" s="21" t="n"/>
      <c r="L16" s="48" t="n"/>
      <c r="M16" s="22" t="n"/>
      <c r="N16" s="26">
        <f>IF(OR($A16="",$E16=""),"",IF($F16="","Em ruptura","Encerrada"))</f>
        <v/>
      </c>
      <c r="O16" s="27">
        <f>IF(OR($A16="",$E16="",Resumo!$B$4=""),"",IF(OR(NOT(ISNUMBER($E16)),AND($F16&lt;&gt;"",NOT(ISNUMBER($F16))),$E16&gt;Resumo!$B$4,AND($F16&lt;&gt;"",OR($F16&lt;$E16,$F16&gt;Resumo!$B$4))),"",24*(IF($F16="",Resumo!$B$4,$F16)-$E16)))</f>
        <v/>
      </c>
      <c r="P16" s="27">
        <f>IF($O16="","",IFERROR($O16/24,""))</f>
        <v/>
      </c>
      <c r="Q16" s="50">
        <f>IF(OR($A16="",$G16="",$H16="",NOT(ISNUMBER($G16)),NOT(ISNUMBER($H16))),"",$G16*$H16)</f>
        <v/>
      </c>
      <c r="R16" s="22" t="n"/>
      <c r="S16" s="26">
        <f>IF($A16="","",IF($U16&lt;&gt;"OK","REVISAR DADOS",IF(OR($O16&gt;=Resumo!$B$5,$Q16&gt;=Resumo!$B$6),"RUPTURA CRÍTICA",IF($N16="Em ruptura","EM ACOMPANHAMENTO","ENCERRADA"))))</f>
        <v/>
      </c>
      <c r="T16" s="26">
        <f>IF($A16="","",IF($U16&lt;&gt;"OK","REVISAR DADOS",IF($R16="Concluída","OK",IF($L16&lt;Resumo!$B$4,"AÇÃO ATRASADA",IF($N16="Em ruptura","AÇÃO EM ABERTO","AÇÃO PENDENTE")))))</f>
        <v/>
      </c>
      <c r="U16" s="26">
        <f>IF($A16="","",IF(OR(Resumo!$B$4="",Resumo!$B$5&lt;=0,Resumo!$B$6&lt;=0),"CONFIGURAÇÃO AUSENTE",IF(COUNTIF($A$6:$A$205,$A16)&gt;1,"ID DUPLICADO",IF(OR($B16="",$C16="",$D16="",$E16="",$G16="",$H16="",$I16="",$K16="",$L16="",$M16="",$R16=""),"DADOS INCOMPLETOS",IF(OR(NOT(ISNUMBER($E16)),AND($F16&lt;&gt;"",NOT(ISNUMBER($F16))),NOT(ISNUMBER($G16)),NOT(ISNUMBER($H16)),NOT(ISNUMBER($L16))),"TIPO DE DADO INVÁLIDO",IF(OR(COUNTIF(Listas!$B$2:$B$5,$D16)=0,COUNTIF(Listas!$A$2:$A$11,$I16)=0,COUNTIF(Listas!$C$2:$C$7,$M16)=0,COUNTIF(Listas!$D$2:$D$4,$R16)=0),"VALOR FORA DA LISTA",IF(OR($G16&lt;0,MOD($G16,1)&lt;&gt;0,$H16&lt;0),"VALOR INVÁLIDO",IF($E16&gt;Resumo!$B$4,"INÍCIO FUTURO",IF(AND($F16&lt;&gt;"",$F16&lt;$E16),"FIM ANTERIOR AO INÍCIO",IF(AND($F16&lt;&gt;"",$F16&gt;Resumo!$B$4),"FIM FUTURO",IF($L16&lt;$E16,"PRAZO ANTERIOR AO INÍCIO","OK")))))))))))</f>
        <v/>
      </c>
      <c r="V16" s="51">
        <f>IF(AND($U16="OK",$N16="Em ruptura"),IF($T16="AÇÃO ATRASADA",1,IF($S16="RUPTURA CRÍTICA",2,3))*1000000+$E16+ROW()/100000,"")</f>
        <v/>
      </c>
    </row>
    <row r="17" ht="22" customHeight="1">
      <c r="A17" s="20" t="n"/>
      <c r="B17" s="20" t="n"/>
      <c r="C17" s="21" t="n"/>
      <c r="D17" s="22" t="n"/>
      <c r="E17" s="48" t="n"/>
      <c r="F17" s="48" t="n"/>
      <c r="G17" s="24" t="n"/>
      <c r="H17" s="49" t="n"/>
      <c r="I17" s="21" t="n"/>
      <c r="J17" s="21" t="n"/>
      <c r="K17" s="21" t="n"/>
      <c r="L17" s="48" t="n"/>
      <c r="M17" s="22" t="n"/>
      <c r="N17" s="26">
        <f>IF(OR($A17="",$E17=""),"",IF($F17="","Em ruptura","Encerrada"))</f>
        <v/>
      </c>
      <c r="O17" s="27">
        <f>IF(OR($A17="",$E17="",Resumo!$B$4=""),"",IF(OR(NOT(ISNUMBER($E17)),AND($F17&lt;&gt;"",NOT(ISNUMBER($F17))),$E17&gt;Resumo!$B$4,AND($F17&lt;&gt;"",OR($F17&lt;$E17,$F17&gt;Resumo!$B$4))),"",24*(IF($F17="",Resumo!$B$4,$F17)-$E17)))</f>
        <v/>
      </c>
      <c r="P17" s="27">
        <f>IF($O17="","",IFERROR($O17/24,""))</f>
        <v/>
      </c>
      <c r="Q17" s="50">
        <f>IF(OR($A17="",$G17="",$H17="",NOT(ISNUMBER($G17)),NOT(ISNUMBER($H17))),"",$G17*$H17)</f>
        <v/>
      </c>
      <c r="R17" s="22" t="n"/>
      <c r="S17" s="26">
        <f>IF($A17="","",IF($U17&lt;&gt;"OK","REVISAR DADOS",IF(OR($O17&gt;=Resumo!$B$5,$Q17&gt;=Resumo!$B$6),"RUPTURA CRÍTICA",IF($N17="Em ruptura","EM ACOMPANHAMENTO","ENCERRADA"))))</f>
        <v/>
      </c>
      <c r="T17" s="26">
        <f>IF($A17="","",IF($U17&lt;&gt;"OK","REVISAR DADOS",IF($R17="Concluída","OK",IF($L17&lt;Resumo!$B$4,"AÇÃO ATRASADA",IF($N17="Em ruptura","AÇÃO EM ABERTO","AÇÃO PENDENTE")))))</f>
        <v/>
      </c>
      <c r="U17" s="26">
        <f>IF($A17="","",IF(OR(Resumo!$B$4="",Resumo!$B$5&lt;=0,Resumo!$B$6&lt;=0),"CONFIGURAÇÃO AUSENTE",IF(COUNTIF($A$6:$A$205,$A17)&gt;1,"ID DUPLICADO",IF(OR($B17="",$C17="",$D17="",$E17="",$G17="",$H17="",$I17="",$K17="",$L17="",$M17="",$R17=""),"DADOS INCOMPLETOS",IF(OR(NOT(ISNUMBER($E17)),AND($F17&lt;&gt;"",NOT(ISNUMBER($F17))),NOT(ISNUMBER($G17)),NOT(ISNUMBER($H17)),NOT(ISNUMBER($L17))),"TIPO DE DADO INVÁLIDO",IF(OR(COUNTIF(Listas!$B$2:$B$5,$D17)=0,COUNTIF(Listas!$A$2:$A$11,$I17)=0,COUNTIF(Listas!$C$2:$C$7,$M17)=0,COUNTIF(Listas!$D$2:$D$4,$R17)=0),"VALOR FORA DA LISTA",IF(OR($G17&lt;0,MOD($G17,1)&lt;&gt;0,$H17&lt;0),"VALOR INVÁLIDO",IF($E17&gt;Resumo!$B$4,"INÍCIO FUTURO",IF(AND($F17&lt;&gt;"",$F17&lt;$E17),"FIM ANTERIOR AO INÍCIO",IF(AND($F17&lt;&gt;"",$F17&gt;Resumo!$B$4),"FIM FUTURO",IF($L17&lt;$E17,"PRAZO ANTERIOR AO INÍCIO","OK")))))))))))</f>
        <v/>
      </c>
      <c r="V17" s="51">
        <f>IF(AND($U17="OK",$N17="Em ruptura"),IF($T17="AÇÃO ATRASADA",1,IF($S17="RUPTURA CRÍTICA",2,3))*1000000+$E17+ROW()/100000,"")</f>
        <v/>
      </c>
    </row>
    <row r="18" ht="22" customHeight="1">
      <c r="A18" s="20" t="n"/>
      <c r="B18" s="20" t="n"/>
      <c r="C18" s="21" t="n"/>
      <c r="D18" s="22" t="n"/>
      <c r="E18" s="48" t="n"/>
      <c r="F18" s="48" t="n"/>
      <c r="G18" s="24" t="n"/>
      <c r="H18" s="49" t="n"/>
      <c r="I18" s="21" t="n"/>
      <c r="J18" s="21" t="n"/>
      <c r="K18" s="21" t="n"/>
      <c r="L18" s="48" t="n"/>
      <c r="M18" s="22" t="n"/>
      <c r="N18" s="26">
        <f>IF(OR($A18="",$E18=""),"",IF($F18="","Em ruptura","Encerrada"))</f>
        <v/>
      </c>
      <c r="O18" s="27">
        <f>IF(OR($A18="",$E18="",Resumo!$B$4=""),"",IF(OR(NOT(ISNUMBER($E18)),AND($F18&lt;&gt;"",NOT(ISNUMBER($F18))),$E18&gt;Resumo!$B$4,AND($F18&lt;&gt;"",OR($F18&lt;$E18,$F18&gt;Resumo!$B$4))),"",24*(IF($F18="",Resumo!$B$4,$F18)-$E18)))</f>
        <v/>
      </c>
      <c r="P18" s="27">
        <f>IF($O18="","",IFERROR($O18/24,""))</f>
        <v/>
      </c>
      <c r="Q18" s="50">
        <f>IF(OR($A18="",$G18="",$H18="",NOT(ISNUMBER($G18)),NOT(ISNUMBER($H18))),"",$G18*$H18)</f>
        <v/>
      </c>
      <c r="R18" s="22" t="n"/>
      <c r="S18" s="26">
        <f>IF($A18="","",IF($U18&lt;&gt;"OK","REVISAR DADOS",IF(OR($O18&gt;=Resumo!$B$5,$Q18&gt;=Resumo!$B$6),"RUPTURA CRÍTICA",IF($N18="Em ruptura","EM ACOMPANHAMENTO","ENCERRADA"))))</f>
        <v/>
      </c>
      <c r="T18" s="26">
        <f>IF($A18="","",IF($U18&lt;&gt;"OK","REVISAR DADOS",IF($R18="Concluída","OK",IF($L18&lt;Resumo!$B$4,"AÇÃO ATRASADA",IF($N18="Em ruptura","AÇÃO EM ABERTO","AÇÃO PENDENTE")))))</f>
        <v/>
      </c>
      <c r="U18" s="26">
        <f>IF($A18="","",IF(OR(Resumo!$B$4="",Resumo!$B$5&lt;=0,Resumo!$B$6&lt;=0),"CONFIGURAÇÃO AUSENTE",IF(COUNTIF($A$6:$A$205,$A18)&gt;1,"ID DUPLICADO",IF(OR($B18="",$C18="",$D18="",$E18="",$G18="",$H18="",$I18="",$K18="",$L18="",$M18="",$R18=""),"DADOS INCOMPLETOS",IF(OR(NOT(ISNUMBER($E18)),AND($F18&lt;&gt;"",NOT(ISNUMBER($F18))),NOT(ISNUMBER($G18)),NOT(ISNUMBER($H18)),NOT(ISNUMBER($L18))),"TIPO DE DADO INVÁLIDO",IF(OR(COUNTIF(Listas!$B$2:$B$5,$D18)=0,COUNTIF(Listas!$A$2:$A$11,$I18)=0,COUNTIF(Listas!$C$2:$C$7,$M18)=0,COUNTIF(Listas!$D$2:$D$4,$R18)=0),"VALOR FORA DA LISTA",IF(OR($G18&lt;0,MOD($G18,1)&lt;&gt;0,$H18&lt;0),"VALOR INVÁLIDO",IF($E18&gt;Resumo!$B$4,"INÍCIO FUTURO",IF(AND($F18&lt;&gt;"",$F18&lt;$E18),"FIM ANTERIOR AO INÍCIO",IF(AND($F18&lt;&gt;"",$F18&gt;Resumo!$B$4),"FIM FUTURO",IF($L18&lt;$E18,"PRAZO ANTERIOR AO INÍCIO","OK")))))))))))</f>
        <v/>
      </c>
      <c r="V18" s="51">
        <f>IF(AND($U18="OK",$N18="Em ruptura"),IF($T18="AÇÃO ATRASADA",1,IF($S18="RUPTURA CRÍTICA",2,3))*1000000+$E18+ROW()/100000,"")</f>
        <v/>
      </c>
    </row>
    <row r="19" ht="22" customHeight="1">
      <c r="A19" s="20" t="n"/>
      <c r="B19" s="20" t="n"/>
      <c r="C19" s="21" t="n"/>
      <c r="D19" s="22" t="n"/>
      <c r="E19" s="48" t="n"/>
      <c r="F19" s="48" t="n"/>
      <c r="G19" s="24" t="n"/>
      <c r="H19" s="49" t="n"/>
      <c r="I19" s="21" t="n"/>
      <c r="J19" s="21" t="n"/>
      <c r="K19" s="21" t="n"/>
      <c r="L19" s="48" t="n"/>
      <c r="M19" s="22" t="n"/>
      <c r="N19" s="26">
        <f>IF(OR($A19="",$E19=""),"",IF($F19="","Em ruptura","Encerrada"))</f>
        <v/>
      </c>
      <c r="O19" s="27">
        <f>IF(OR($A19="",$E19="",Resumo!$B$4=""),"",IF(OR(NOT(ISNUMBER($E19)),AND($F19&lt;&gt;"",NOT(ISNUMBER($F19))),$E19&gt;Resumo!$B$4,AND($F19&lt;&gt;"",OR($F19&lt;$E19,$F19&gt;Resumo!$B$4))),"",24*(IF($F19="",Resumo!$B$4,$F19)-$E19)))</f>
        <v/>
      </c>
      <c r="P19" s="27">
        <f>IF($O19="","",IFERROR($O19/24,""))</f>
        <v/>
      </c>
      <c r="Q19" s="50">
        <f>IF(OR($A19="",$G19="",$H19="",NOT(ISNUMBER($G19)),NOT(ISNUMBER($H19))),"",$G19*$H19)</f>
        <v/>
      </c>
      <c r="R19" s="22" t="n"/>
      <c r="S19" s="26">
        <f>IF($A19="","",IF($U19&lt;&gt;"OK","REVISAR DADOS",IF(OR($O19&gt;=Resumo!$B$5,$Q19&gt;=Resumo!$B$6),"RUPTURA CRÍTICA",IF($N19="Em ruptura","EM ACOMPANHAMENTO","ENCERRADA"))))</f>
        <v/>
      </c>
      <c r="T19" s="26">
        <f>IF($A19="","",IF($U19&lt;&gt;"OK","REVISAR DADOS",IF($R19="Concluída","OK",IF($L19&lt;Resumo!$B$4,"AÇÃO ATRASADA",IF($N19="Em ruptura","AÇÃO EM ABERTO","AÇÃO PENDENTE")))))</f>
        <v/>
      </c>
      <c r="U19" s="26">
        <f>IF($A19="","",IF(OR(Resumo!$B$4="",Resumo!$B$5&lt;=0,Resumo!$B$6&lt;=0),"CONFIGURAÇÃO AUSENTE",IF(COUNTIF($A$6:$A$205,$A19)&gt;1,"ID DUPLICADO",IF(OR($B19="",$C19="",$D19="",$E19="",$G19="",$H19="",$I19="",$K19="",$L19="",$M19="",$R19=""),"DADOS INCOMPLETOS",IF(OR(NOT(ISNUMBER($E19)),AND($F19&lt;&gt;"",NOT(ISNUMBER($F19))),NOT(ISNUMBER($G19)),NOT(ISNUMBER($H19)),NOT(ISNUMBER($L19))),"TIPO DE DADO INVÁLIDO",IF(OR(COUNTIF(Listas!$B$2:$B$5,$D19)=0,COUNTIF(Listas!$A$2:$A$11,$I19)=0,COUNTIF(Listas!$C$2:$C$7,$M19)=0,COUNTIF(Listas!$D$2:$D$4,$R19)=0),"VALOR FORA DA LISTA",IF(OR($G19&lt;0,MOD($G19,1)&lt;&gt;0,$H19&lt;0),"VALOR INVÁLIDO",IF($E19&gt;Resumo!$B$4,"INÍCIO FUTURO",IF(AND($F19&lt;&gt;"",$F19&lt;$E19),"FIM ANTERIOR AO INÍCIO",IF(AND($F19&lt;&gt;"",$F19&gt;Resumo!$B$4),"FIM FUTURO",IF($L19&lt;$E19,"PRAZO ANTERIOR AO INÍCIO","OK")))))))))))</f>
        <v/>
      </c>
      <c r="V19" s="51">
        <f>IF(AND($U19="OK",$N19="Em ruptura"),IF($T19="AÇÃO ATRASADA",1,IF($S19="RUPTURA CRÍTICA",2,3))*1000000+$E19+ROW()/100000,"")</f>
        <v/>
      </c>
    </row>
    <row r="20" ht="22" customHeight="1">
      <c r="A20" s="20" t="n"/>
      <c r="B20" s="20" t="n"/>
      <c r="C20" s="21" t="n"/>
      <c r="D20" s="22" t="n"/>
      <c r="E20" s="48" t="n"/>
      <c r="F20" s="48" t="n"/>
      <c r="G20" s="24" t="n"/>
      <c r="H20" s="49" t="n"/>
      <c r="I20" s="21" t="n"/>
      <c r="J20" s="21" t="n"/>
      <c r="K20" s="21" t="n"/>
      <c r="L20" s="48" t="n"/>
      <c r="M20" s="22" t="n"/>
      <c r="N20" s="26">
        <f>IF(OR($A20="",$E20=""),"",IF($F20="","Em ruptura","Encerrada"))</f>
        <v/>
      </c>
      <c r="O20" s="27">
        <f>IF(OR($A20="",$E20="",Resumo!$B$4=""),"",IF(OR(NOT(ISNUMBER($E20)),AND($F20&lt;&gt;"",NOT(ISNUMBER($F20))),$E20&gt;Resumo!$B$4,AND($F20&lt;&gt;"",OR($F20&lt;$E20,$F20&gt;Resumo!$B$4))),"",24*(IF($F20="",Resumo!$B$4,$F20)-$E20)))</f>
        <v/>
      </c>
      <c r="P20" s="27">
        <f>IF($O20="","",IFERROR($O20/24,""))</f>
        <v/>
      </c>
      <c r="Q20" s="50">
        <f>IF(OR($A20="",$G20="",$H20="",NOT(ISNUMBER($G20)),NOT(ISNUMBER($H20))),"",$G20*$H20)</f>
        <v/>
      </c>
      <c r="R20" s="22" t="n"/>
      <c r="S20" s="26">
        <f>IF($A20="","",IF($U20&lt;&gt;"OK","REVISAR DADOS",IF(OR($O20&gt;=Resumo!$B$5,$Q20&gt;=Resumo!$B$6),"RUPTURA CRÍTICA",IF($N20="Em ruptura","EM ACOMPANHAMENTO","ENCERRADA"))))</f>
        <v/>
      </c>
      <c r="T20" s="26">
        <f>IF($A20="","",IF($U20&lt;&gt;"OK","REVISAR DADOS",IF($R20="Concluída","OK",IF($L20&lt;Resumo!$B$4,"AÇÃO ATRASADA",IF($N20="Em ruptura","AÇÃO EM ABERTO","AÇÃO PENDENTE")))))</f>
        <v/>
      </c>
      <c r="U20" s="26">
        <f>IF($A20="","",IF(OR(Resumo!$B$4="",Resumo!$B$5&lt;=0,Resumo!$B$6&lt;=0),"CONFIGURAÇÃO AUSENTE",IF(COUNTIF($A$6:$A$205,$A20)&gt;1,"ID DUPLICADO",IF(OR($B20="",$C20="",$D20="",$E20="",$G20="",$H20="",$I20="",$K20="",$L20="",$M20="",$R20=""),"DADOS INCOMPLETOS",IF(OR(NOT(ISNUMBER($E20)),AND($F20&lt;&gt;"",NOT(ISNUMBER($F20))),NOT(ISNUMBER($G20)),NOT(ISNUMBER($H20)),NOT(ISNUMBER($L20))),"TIPO DE DADO INVÁLIDO",IF(OR(COUNTIF(Listas!$B$2:$B$5,$D20)=0,COUNTIF(Listas!$A$2:$A$11,$I20)=0,COUNTIF(Listas!$C$2:$C$7,$M20)=0,COUNTIF(Listas!$D$2:$D$4,$R20)=0),"VALOR FORA DA LISTA",IF(OR($G20&lt;0,MOD($G20,1)&lt;&gt;0,$H20&lt;0),"VALOR INVÁLIDO",IF($E20&gt;Resumo!$B$4,"INÍCIO FUTURO",IF(AND($F20&lt;&gt;"",$F20&lt;$E20),"FIM ANTERIOR AO INÍCIO",IF(AND($F20&lt;&gt;"",$F20&gt;Resumo!$B$4),"FIM FUTURO",IF($L20&lt;$E20,"PRAZO ANTERIOR AO INÍCIO","OK")))))))))))</f>
        <v/>
      </c>
      <c r="V20" s="51">
        <f>IF(AND($U20="OK",$N20="Em ruptura"),IF($T20="AÇÃO ATRASADA",1,IF($S20="RUPTURA CRÍTICA",2,3))*1000000+$E20+ROW()/100000,"")</f>
        <v/>
      </c>
    </row>
    <row r="21" ht="22" customHeight="1">
      <c r="A21" s="20" t="n"/>
      <c r="B21" s="20" t="n"/>
      <c r="C21" s="21" t="n"/>
      <c r="D21" s="22" t="n"/>
      <c r="E21" s="48" t="n"/>
      <c r="F21" s="48" t="n"/>
      <c r="G21" s="24" t="n"/>
      <c r="H21" s="49" t="n"/>
      <c r="I21" s="21" t="n"/>
      <c r="J21" s="21" t="n"/>
      <c r="K21" s="21" t="n"/>
      <c r="L21" s="48" t="n"/>
      <c r="M21" s="22" t="n"/>
      <c r="N21" s="26">
        <f>IF(OR($A21="",$E21=""),"",IF($F21="","Em ruptura","Encerrada"))</f>
        <v/>
      </c>
      <c r="O21" s="27">
        <f>IF(OR($A21="",$E21="",Resumo!$B$4=""),"",IF(OR(NOT(ISNUMBER($E21)),AND($F21&lt;&gt;"",NOT(ISNUMBER($F21))),$E21&gt;Resumo!$B$4,AND($F21&lt;&gt;"",OR($F21&lt;$E21,$F21&gt;Resumo!$B$4))),"",24*(IF($F21="",Resumo!$B$4,$F21)-$E21)))</f>
        <v/>
      </c>
      <c r="P21" s="27">
        <f>IF($O21="","",IFERROR($O21/24,""))</f>
        <v/>
      </c>
      <c r="Q21" s="50">
        <f>IF(OR($A21="",$G21="",$H21="",NOT(ISNUMBER($G21)),NOT(ISNUMBER($H21))),"",$G21*$H21)</f>
        <v/>
      </c>
      <c r="R21" s="22" t="n"/>
      <c r="S21" s="26">
        <f>IF($A21="","",IF($U21&lt;&gt;"OK","REVISAR DADOS",IF(OR($O21&gt;=Resumo!$B$5,$Q21&gt;=Resumo!$B$6),"RUPTURA CRÍTICA",IF($N21="Em ruptura","EM ACOMPANHAMENTO","ENCERRADA"))))</f>
        <v/>
      </c>
      <c r="T21" s="26">
        <f>IF($A21="","",IF($U21&lt;&gt;"OK","REVISAR DADOS",IF($R21="Concluída","OK",IF($L21&lt;Resumo!$B$4,"AÇÃO ATRASADA",IF($N21="Em ruptura","AÇÃO EM ABERTO","AÇÃO PENDENTE")))))</f>
        <v/>
      </c>
      <c r="U21" s="26">
        <f>IF($A21="","",IF(OR(Resumo!$B$4="",Resumo!$B$5&lt;=0,Resumo!$B$6&lt;=0),"CONFIGURAÇÃO AUSENTE",IF(COUNTIF($A$6:$A$205,$A21)&gt;1,"ID DUPLICADO",IF(OR($B21="",$C21="",$D21="",$E21="",$G21="",$H21="",$I21="",$K21="",$L21="",$M21="",$R21=""),"DADOS INCOMPLETOS",IF(OR(NOT(ISNUMBER($E21)),AND($F21&lt;&gt;"",NOT(ISNUMBER($F21))),NOT(ISNUMBER($G21)),NOT(ISNUMBER($H21)),NOT(ISNUMBER($L21))),"TIPO DE DADO INVÁLIDO",IF(OR(COUNTIF(Listas!$B$2:$B$5,$D21)=0,COUNTIF(Listas!$A$2:$A$11,$I21)=0,COUNTIF(Listas!$C$2:$C$7,$M21)=0,COUNTIF(Listas!$D$2:$D$4,$R21)=0),"VALOR FORA DA LISTA",IF(OR($G21&lt;0,MOD($G21,1)&lt;&gt;0,$H21&lt;0),"VALOR INVÁLIDO",IF($E21&gt;Resumo!$B$4,"INÍCIO FUTURO",IF(AND($F21&lt;&gt;"",$F21&lt;$E21),"FIM ANTERIOR AO INÍCIO",IF(AND($F21&lt;&gt;"",$F21&gt;Resumo!$B$4),"FIM FUTURO",IF($L21&lt;$E21,"PRAZO ANTERIOR AO INÍCIO","OK")))))))))))</f>
        <v/>
      </c>
      <c r="V21" s="51">
        <f>IF(AND($U21="OK",$N21="Em ruptura"),IF($T21="AÇÃO ATRASADA",1,IF($S21="RUPTURA CRÍTICA",2,3))*1000000+$E21+ROW()/100000,"")</f>
        <v/>
      </c>
    </row>
    <row r="22" ht="22" customHeight="1">
      <c r="A22" s="20" t="n"/>
      <c r="B22" s="20" t="n"/>
      <c r="C22" s="21" t="n"/>
      <c r="D22" s="22" t="n"/>
      <c r="E22" s="48" t="n"/>
      <c r="F22" s="48" t="n"/>
      <c r="G22" s="24" t="n"/>
      <c r="H22" s="49" t="n"/>
      <c r="I22" s="21" t="n"/>
      <c r="J22" s="21" t="n"/>
      <c r="K22" s="21" t="n"/>
      <c r="L22" s="48" t="n"/>
      <c r="M22" s="22" t="n"/>
      <c r="N22" s="26">
        <f>IF(OR($A22="",$E22=""),"",IF($F22="","Em ruptura","Encerrada"))</f>
        <v/>
      </c>
      <c r="O22" s="27">
        <f>IF(OR($A22="",$E22="",Resumo!$B$4=""),"",IF(OR(NOT(ISNUMBER($E22)),AND($F22&lt;&gt;"",NOT(ISNUMBER($F22))),$E22&gt;Resumo!$B$4,AND($F22&lt;&gt;"",OR($F22&lt;$E22,$F22&gt;Resumo!$B$4))),"",24*(IF($F22="",Resumo!$B$4,$F22)-$E22)))</f>
        <v/>
      </c>
      <c r="P22" s="27">
        <f>IF($O22="","",IFERROR($O22/24,""))</f>
        <v/>
      </c>
      <c r="Q22" s="50">
        <f>IF(OR($A22="",$G22="",$H22="",NOT(ISNUMBER($G22)),NOT(ISNUMBER($H22))),"",$G22*$H22)</f>
        <v/>
      </c>
      <c r="R22" s="22" t="n"/>
      <c r="S22" s="26">
        <f>IF($A22="","",IF($U22&lt;&gt;"OK","REVISAR DADOS",IF(OR($O22&gt;=Resumo!$B$5,$Q22&gt;=Resumo!$B$6),"RUPTURA CRÍTICA",IF($N22="Em ruptura","EM ACOMPANHAMENTO","ENCERRADA"))))</f>
        <v/>
      </c>
      <c r="T22" s="26">
        <f>IF($A22="","",IF($U22&lt;&gt;"OK","REVISAR DADOS",IF($R22="Concluída","OK",IF($L22&lt;Resumo!$B$4,"AÇÃO ATRASADA",IF($N22="Em ruptura","AÇÃO EM ABERTO","AÇÃO PENDENTE")))))</f>
        <v/>
      </c>
      <c r="U22" s="26">
        <f>IF($A22="","",IF(OR(Resumo!$B$4="",Resumo!$B$5&lt;=0,Resumo!$B$6&lt;=0),"CONFIGURAÇÃO AUSENTE",IF(COUNTIF($A$6:$A$205,$A22)&gt;1,"ID DUPLICADO",IF(OR($B22="",$C22="",$D22="",$E22="",$G22="",$H22="",$I22="",$K22="",$L22="",$M22="",$R22=""),"DADOS INCOMPLETOS",IF(OR(NOT(ISNUMBER($E22)),AND($F22&lt;&gt;"",NOT(ISNUMBER($F22))),NOT(ISNUMBER($G22)),NOT(ISNUMBER($H22)),NOT(ISNUMBER($L22))),"TIPO DE DADO INVÁLIDO",IF(OR(COUNTIF(Listas!$B$2:$B$5,$D22)=0,COUNTIF(Listas!$A$2:$A$11,$I22)=0,COUNTIF(Listas!$C$2:$C$7,$M22)=0,COUNTIF(Listas!$D$2:$D$4,$R22)=0),"VALOR FORA DA LISTA",IF(OR($G22&lt;0,MOD($G22,1)&lt;&gt;0,$H22&lt;0),"VALOR INVÁLIDO",IF($E22&gt;Resumo!$B$4,"INÍCIO FUTURO",IF(AND($F22&lt;&gt;"",$F22&lt;$E22),"FIM ANTERIOR AO INÍCIO",IF(AND($F22&lt;&gt;"",$F22&gt;Resumo!$B$4),"FIM FUTURO",IF($L22&lt;$E22,"PRAZO ANTERIOR AO INÍCIO","OK")))))))))))</f>
        <v/>
      </c>
      <c r="V22" s="51">
        <f>IF(AND($U22="OK",$N22="Em ruptura"),IF($T22="AÇÃO ATRASADA",1,IF($S22="RUPTURA CRÍTICA",2,3))*1000000+$E22+ROW()/100000,"")</f>
        <v/>
      </c>
    </row>
    <row r="23" ht="22" customHeight="1">
      <c r="A23" s="20" t="n"/>
      <c r="B23" s="20" t="n"/>
      <c r="C23" s="21" t="n"/>
      <c r="D23" s="22" t="n"/>
      <c r="E23" s="48" t="n"/>
      <c r="F23" s="48" t="n"/>
      <c r="G23" s="24" t="n"/>
      <c r="H23" s="49" t="n"/>
      <c r="I23" s="21" t="n"/>
      <c r="J23" s="21" t="n"/>
      <c r="K23" s="21" t="n"/>
      <c r="L23" s="48" t="n"/>
      <c r="M23" s="22" t="n"/>
      <c r="N23" s="26">
        <f>IF(OR($A23="",$E23=""),"",IF($F23="","Em ruptura","Encerrada"))</f>
        <v/>
      </c>
      <c r="O23" s="27">
        <f>IF(OR($A23="",$E23="",Resumo!$B$4=""),"",IF(OR(NOT(ISNUMBER($E23)),AND($F23&lt;&gt;"",NOT(ISNUMBER($F23))),$E23&gt;Resumo!$B$4,AND($F23&lt;&gt;"",OR($F23&lt;$E23,$F23&gt;Resumo!$B$4))),"",24*(IF($F23="",Resumo!$B$4,$F23)-$E23)))</f>
        <v/>
      </c>
      <c r="P23" s="27">
        <f>IF($O23="","",IFERROR($O23/24,""))</f>
        <v/>
      </c>
      <c r="Q23" s="50">
        <f>IF(OR($A23="",$G23="",$H23="",NOT(ISNUMBER($G23)),NOT(ISNUMBER($H23))),"",$G23*$H23)</f>
        <v/>
      </c>
      <c r="R23" s="22" t="n"/>
      <c r="S23" s="26">
        <f>IF($A23="","",IF($U23&lt;&gt;"OK","REVISAR DADOS",IF(OR($O23&gt;=Resumo!$B$5,$Q23&gt;=Resumo!$B$6),"RUPTURA CRÍTICA",IF($N23="Em ruptura","EM ACOMPANHAMENTO","ENCERRADA"))))</f>
        <v/>
      </c>
      <c r="T23" s="26">
        <f>IF($A23="","",IF($U23&lt;&gt;"OK","REVISAR DADOS",IF($R23="Concluída","OK",IF($L23&lt;Resumo!$B$4,"AÇÃO ATRASADA",IF($N23="Em ruptura","AÇÃO EM ABERTO","AÇÃO PENDENTE")))))</f>
        <v/>
      </c>
      <c r="U23" s="26">
        <f>IF($A23="","",IF(OR(Resumo!$B$4="",Resumo!$B$5&lt;=0,Resumo!$B$6&lt;=0),"CONFIGURAÇÃO AUSENTE",IF(COUNTIF($A$6:$A$205,$A23)&gt;1,"ID DUPLICADO",IF(OR($B23="",$C23="",$D23="",$E23="",$G23="",$H23="",$I23="",$K23="",$L23="",$M23="",$R23=""),"DADOS INCOMPLETOS",IF(OR(NOT(ISNUMBER($E23)),AND($F23&lt;&gt;"",NOT(ISNUMBER($F23))),NOT(ISNUMBER($G23)),NOT(ISNUMBER($H23)),NOT(ISNUMBER($L23))),"TIPO DE DADO INVÁLIDO",IF(OR(COUNTIF(Listas!$B$2:$B$5,$D23)=0,COUNTIF(Listas!$A$2:$A$11,$I23)=0,COUNTIF(Listas!$C$2:$C$7,$M23)=0,COUNTIF(Listas!$D$2:$D$4,$R23)=0),"VALOR FORA DA LISTA",IF(OR($G23&lt;0,MOD($G23,1)&lt;&gt;0,$H23&lt;0),"VALOR INVÁLIDO",IF($E23&gt;Resumo!$B$4,"INÍCIO FUTURO",IF(AND($F23&lt;&gt;"",$F23&lt;$E23),"FIM ANTERIOR AO INÍCIO",IF(AND($F23&lt;&gt;"",$F23&gt;Resumo!$B$4),"FIM FUTURO",IF($L23&lt;$E23,"PRAZO ANTERIOR AO INÍCIO","OK")))))))))))</f>
        <v/>
      </c>
      <c r="V23" s="51">
        <f>IF(AND($U23="OK",$N23="Em ruptura"),IF($T23="AÇÃO ATRASADA",1,IF($S23="RUPTURA CRÍTICA",2,3))*1000000+$E23+ROW()/100000,"")</f>
        <v/>
      </c>
    </row>
    <row r="24" ht="22" customHeight="1">
      <c r="A24" s="20" t="n"/>
      <c r="B24" s="20" t="n"/>
      <c r="C24" s="21" t="n"/>
      <c r="D24" s="22" t="n"/>
      <c r="E24" s="48" t="n"/>
      <c r="F24" s="48" t="n"/>
      <c r="G24" s="24" t="n"/>
      <c r="H24" s="49" t="n"/>
      <c r="I24" s="21" t="n"/>
      <c r="J24" s="21" t="n"/>
      <c r="K24" s="21" t="n"/>
      <c r="L24" s="48" t="n"/>
      <c r="M24" s="22" t="n"/>
      <c r="N24" s="26">
        <f>IF(OR($A24="",$E24=""),"",IF($F24="","Em ruptura","Encerrada"))</f>
        <v/>
      </c>
      <c r="O24" s="27">
        <f>IF(OR($A24="",$E24="",Resumo!$B$4=""),"",IF(OR(NOT(ISNUMBER($E24)),AND($F24&lt;&gt;"",NOT(ISNUMBER($F24))),$E24&gt;Resumo!$B$4,AND($F24&lt;&gt;"",OR($F24&lt;$E24,$F24&gt;Resumo!$B$4))),"",24*(IF($F24="",Resumo!$B$4,$F24)-$E24)))</f>
        <v/>
      </c>
      <c r="P24" s="27">
        <f>IF($O24="","",IFERROR($O24/24,""))</f>
        <v/>
      </c>
      <c r="Q24" s="50">
        <f>IF(OR($A24="",$G24="",$H24="",NOT(ISNUMBER($G24)),NOT(ISNUMBER($H24))),"",$G24*$H24)</f>
        <v/>
      </c>
      <c r="R24" s="22" t="n"/>
      <c r="S24" s="26">
        <f>IF($A24="","",IF($U24&lt;&gt;"OK","REVISAR DADOS",IF(OR($O24&gt;=Resumo!$B$5,$Q24&gt;=Resumo!$B$6),"RUPTURA CRÍTICA",IF($N24="Em ruptura","EM ACOMPANHAMENTO","ENCERRADA"))))</f>
        <v/>
      </c>
      <c r="T24" s="26">
        <f>IF($A24="","",IF($U24&lt;&gt;"OK","REVISAR DADOS",IF($R24="Concluída","OK",IF($L24&lt;Resumo!$B$4,"AÇÃO ATRASADA",IF($N24="Em ruptura","AÇÃO EM ABERTO","AÇÃO PENDENTE")))))</f>
        <v/>
      </c>
      <c r="U24" s="26">
        <f>IF($A24="","",IF(OR(Resumo!$B$4="",Resumo!$B$5&lt;=0,Resumo!$B$6&lt;=0),"CONFIGURAÇÃO AUSENTE",IF(COUNTIF($A$6:$A$205,$A24)&gt;1,"ID DUPLICADO",IF(OR($B24="",$C24="",$D24="",$E24="",$G24="",$H24="",$I24="",$K24="",$L24="",$M24="",$R24=""),"DADOS INCOMPLETOS",IF(OR(NOT(ISNUMBER($E24)),AND($F24&lt;&gt;"",NOT(ISNUMBER($F24))),NOT(ISNUMBER($G24)),NOT(ISNUMBER($H24)),NOT(ISNUMBER($L24))),"TIPO DE DADO INVÁLIDO",IF(OR(COUNTIF(Listas!$B$2:$B$5,$D24)=0,COUNTIF(Listas!$A$2:$A$11,$I24)=0,COUNTIF(Listas!$C$2:$C$7,$M24)=0,COUNTIF(Listas!$D$2:$D$4,$R24)=0),"VALOR FORA DA LISTA",IF(OR($G24&lt;0,MOD($G24,1)&lt;&gt;0,$H24&lt;0),"VALOR INVÁLIDO",IF($E24&gt;Resumo!$B$4,"INÍCIO FUTURO",IF(AND($F24&lt;&gt;"",$F24&lt;$E24),"FIM ANTERIOR AO INÍCIO",IF(AND($F24&lt;&gt;"",$F24&gt;Resumo!$B$4),"FIM FUTURO",IF($L24&lt;$E24,"PRAZO ANTERIOR AO INÍCIO","OK")))))))))))</f>
        <v/>
      </c>
      <c r="V24" s="51">
        <f>IF(AND($U24="OK",$N24="Em ruptura"),IF($T24="AÇÃO ATRASADA",1,IF($S24="RUPTURA CRÍTICA",2,3))*1000000+$E24+ROW()/100000,"")</f>
        <v/>
      </c>
    </row>
    <row r="25" ht="22" customHeight="1">
      <c r="A25" s="20" t="n"/>
      <c r="B25" s="20" t="n"/>
      <c r="C25" s="21" t="n"/>
      <c r="D25" s="22" t="n"/>
      <c r="E25" s="48" t="n"/>
      <c r="F25" s="48" t="n"/>
      <c r="G25" s="24" t="n"/>
      <c r="H25" s="49" t="n"/>
      <c r="I25" s="21" t="n"/>
      <c r="J25" s="21" t="n"/>
      <c r="K25" s="21" t="n"/>
      <c r="L25" s="48" t="n"/>
      <c r="M25" s="22" t="n"/>
      <c r="N25" s="26">
        <f>IF(OR($A25="",$E25=""),"",IF($F25="","Em ruptura","Encerrada"))</f>
        <v/>
      </c>
      <c r="O25" s="27">
        <f>IF(OR($A25="",$E25="",Resumo!$B$4=""),"",IF(OR(NOT(ISNUMBER($E25)),AND($F25&lt;&gt;"",NOT(ISNUMBER($F25))),$E25&gt;Resumo!$B$4,AND($F25&lt;&gt;"",OR($F25&lt;$E25,$F25&gt;Resumo!$B$4))),"",24*(IF($F25="",Resumo!$B$4,$F25)-$E25)))</f>
        <v/>
      </c>
      <c r="P25" s="27">
        <f>IF($O25="","",IFERROR($O25/24,""))</f>
        <v/>
      </c>
      <c r="Q25" s="50">
        <f>IF(OR($A25="",$G25="",$H25="",NOT(ISNUMBER($G25)),NOT(ISNUMBER($H25))),"",$G25*$H25)</f>
        <v/>
      </c>
      <c r="R25" s="22" t="n"/>
      <c r="S25" s="26">
        <f>IF($A25="","",IF($U25&lt;&gt;"OK","REVISAR DADOS",IF(OR($O25&gt;=Resumo!$B$5,$Q25&gt;=Resumo!$B$6),"RUPTURA CRÍTICA",IF($N25="Em ruptura","EM ACOMPANHAMENTO","ENCERRADA"))))</f>
        <v/>
      </c>
      <c r="T25" s="26">
        <f>IF($A25="","",IF($U25&lt;&gt;"OK","REVISAR DADOS",IF($R25="Concluída","OK",IF($L25&lt;Resumo!$B$4,"AÇÃO ATRASADA",IF($N25="Em ruptura","AÇÃO EM ABERTO","AÇÃO PENDENTE")))))</f>
        <v/>
      </c>
      <c r="U25" s="26">
        <f>IF($A25="","",IF(OR(Resumo!$B$4="",Resumo!$B$5&lt;=0,Resumo!$B$6&lt;=0),"CONFIGURAÇÃO AUSENTE",IF(COUNTIF($A$6:$A$205,$A25)&gt;1,"ID DUPLICADO",IF(OR($B25="",$C25="",$D25="",$E25="",$G25="",$H25="",$I25="",$K25="",$L25="",$M25="",$R25=""),"DADOS INCOMPLETOS",IF(OR(NOT(ISNUMBER($E25)),AND($F25&lt;&gt;"",NOT(ISNUMBER($F25))),NOT(ISNUMBER($G25)),NOT(ISNUMBER($H25)),NOT(ISNUMBER($L25))),"TIPO DE DADO INVÁLIDO",IF(OR(COUNTIF(Listas!$B$2:$B$5,$D25)=0,COUNTIF(Listas!$A$2:$A$11,$I25)=0,COUNTIF(Listas!$C$2:$C$7,$M25)=0,COUNTIF(Listas!$D$2:$D$4,$R25)=0),"VALOR FORA DA LISTA",IF(OR($G25&lt;0,MOD($G25,1)&lt;&gt;0,$H25&lt;0),"VALOR INVÁLIDO",IF($E25&gt;Resumo!$B$4,"INÍCIO FUTURO",IF(AND($F25&lt;&gt;"",$F25&lt;$E25),"FIM ANTERIOR AO INÍCIO",IF(AND($F25&lt;&gt;"",$F25&gt;Resumo!$B$4),"FIM FUTURO",IF($L25&lt;$E25,"PRAZO ANTERIOR AO INÍCIO","OK")))))))))))</f>
        <v/>
      </c>
      <c r="V25" s="51">
        <f>IF(AND($U25="OK",$N25="Em ruptura"),IF($T25="AÇÃO ATRASADA",1,IF($S25="RUPTURA CRÍTICA",2,3))*1000000+$E25+ROW()/100000,"")</f>
        <v/>
      </c>
    </row>
    <row r="26" ht="22" customHeight="1">
      <c r="A26" s="20" t="n"/>
      <c r="B26" s="20" t="n"/>
      <c r="C26" s="21" t="n"/>
      <c r="D26" s="22" t="n"/>
      <c r="E26" s="48" t="n"/>
      <c r="F26" s="48" t="n"/>
      <c r="G26" s="24" t="n"/>
      <c r="H26" s="49" t="n"/>
      <c r="I26" s="21" t="n"/>
      <c r="J26" s="21" t="n"/>
      <c r="K26" s="21" t="n"/>
      <c r="L26" s="48" t="n"/>
      <c r="M26" s="22" t="n"/>
      <c r="N26" s="26">
        <f>IF(OR($A26="",$E26=""),"",IF($F26="","Em ruptura","Encerrada"))</f>
        <v/>
      </c>
      <c r="O26" s="27">
        <f>IF(OR($A26="",$E26="",Resumo!$B$4=""),"",IF(OR(NOT(ISNUMBER($E26)),AND($F26&lt;&gt;"",NOT(ISNUMBER($F26))),$E26&gt;Resumo!$B$4,AND($F26&lt;&gt;"",OR($F26&lt;$E26,$F26&gt;Resumo!$B$4))),"",24*(IF($F26="",Resumo!$B$4,$F26)-$E26)))</f>
        <v/>
      </c>
      <c r="P26" s="27">
        <f>IF($O26="","",IFERROR($O26/24,""))</f>
        <v/>
      </c>
      <c r="Q26" s="50">
        <f>IF(OR($A26="",$G26="",$H26="",NOT(ISNUMBER($G26)),NOT(ISNUMBER($H26))),"",$G26*$H26)</f>
        <v/>
      </c>
      <c r="R26" s="22" t="n"/>
      <c r="S26" s="26">
        <f>IF($A26="","",IF($U26&lt;&gt;"OK","REVISAR DADOS",IF(OR($O26&gt;=Resumo!$B$5,$Q26&gt;=Resumo!$B$6),"RUPTURA CRÍTICA",IF($N26="Em ruptura","EM ACOMPANHAMENTO","ENCERRADA"))))</f>
        <v/>
      </c>
      <c r="T26" s="26">
        <f>IF($A26="","",IF($U26&lt;&gt;"OK","REVISAR DADOS",IF($R26="Concluída","OK",IF($L26&lt;Resumo!$B$4,"AÇÃO ATRASADA",IF($N26="Em ruptura","AÇÃO EM ABERTO","AÇÃO PENDENTE")))))</f>
        <v/>
      </c>
      <c r="U26" s="26">
        <f>IF($A26="","",IF(OR(Resumo!$B$4="",Resumo!$B$5&lt;=0,Resumo!$B$6&lt;=0),"CONFIGURAÇÃO AUSENTE",IF(COUNTIF($A$6:$A$205,$A26)&gt;1,"ID DUPLICADO",IF(OR($B26="",$C26="",$D26="",$E26="",$G26="",$H26="",$I26="",$K26="",$L26="",$M26="",$R26=""),"DADOS INCOMPLETOS",IF(OR(NOT(ISNUMBER($E26)),AND($F26&lt;&gt;"",NOT(ISNUMBER($F26))),NOT(ISNUMBER($G26)),NOT(ISNUMBER($H26)),NOT(ISNUMBER($L26))),"TIPO DE DADO INVÁLIDO",IF(OR(COUNTIF(Listas!$B$2:$B$5,$D26)=0,COUNTIF(Listas!$A$2:$A$11,$I26)=0,COUNTIF(Listas!$C$2:$C$7,$M26)=0,COUNTIF(Listas!$D$2:$D$4,$R26)=0),"VALOR FORA DA LISTA",IF(OR($G26&lt;0,MOD($G26,1)&lt;&gt;0,$H26&lt;0),"VALOR INVÁLIDO",IF($E26&gt;Resumo!$B$4,"INÍCIO FUTURO",IF(AND($F26&lt;&gt;"",$F26&lt;$E26),"FIM ANTERIOR AO INÍCIO",IF(AND($F26&lt;&gt;"",$F26&gt;Resumo!$B$4),"FIM FUTURO",IF($L26&lt;$E26,"PRAZO ANTERIOR AO INÍCIO","OK")))))))))))</f>
        <v/>
      </c>
      <c r="V26" s="51">
        <f>IF(AND($U26="OK",$N26="Em ruptura"),IF($T26="AÇÃO ATRASADA",1,IF($S26="RUPTURA CRÍTICA",2,3))*1000000+$E26+ROW()/100000,"")</f>
        <v/>
      </c>
    </row>
    <row r="27" ht="22" customHeight="1">
      <c r="A27" s="20" t="n"/>
      <c r="B27" s="20" t="n"/>
      <c r="C27" s="21" t="n"/>
      <c r="D27" s="22" t="n"/>
      <c r="E27" s="48" t="n"/>
      <c r="F27" s="48" t="n"/>
      <c r="G27" s="24" t="n"/>
      <c r="H27" s="49" t="n"/>
      <c r="I27" s="21" t="n"/>
      <c r="J27" s="21" t="n"/>
      <c r="K27" s="21" t="n"/>
      <c r="L27" s="48" t="n"/>
      <c r="M27" s="22" t="n"/>
      <c r="N27" s="26">
        <f>IF(OR($A27="",$E27=""),"",IF($F27="","Em ruptura","Encerrada"))</f>
        <v/>
      </c>
      <c r="O27" s="27">
        <f>IF(OR($A27="",$E27="",Resumo!$B$4=""),"",IF(OR(NOT(ISNUMBER($E27)),AND($F27&lt;&gt;"",NOT(ISNUMBER($F27))),$E27&gt;Resumo!$B$4,AND($F27&lt;&gt;"",OR($F27&lt;$E27,$F27&gt;Resumo!$B$4))),"",24*(IF($F27="",Resumo!$B$4,$F27)-$E27)))</f>
        <v/>
      </c>
      <c r="P27" s="27">
        <f>IF($O27="","",IFERROR($O27/24,""))</f>
        <v/>
      </c>
      <c r="Q27" s="50">
        <f>IF(OR($A27="",$G27="",$H27="",NOT(ISNUMBER($G27)),NOT(ISNUMBER($H27))),"",$G27*$H27)</f>
        <v/>
      </c>
      <c r="R27" s="22" t="n"/>
      <c r="S27" s="26">
        <f>IF($A27="","",IF($U27&lt;&gt;"OK","REVISAR DADOS",IF(OR($O27&gt;=Resumo!$B$5,$Q27&gt;=Resumo!$B$6),"RUPTURA CRÍTICA",IF($N27="Em ruptura","EM ACOMPANHAMENTO","ENCERRADA"))))</f>
        <v/>
      </c>
      <c r="T27" s="26">
        <f>IF($A27="","",IF($U27&lt;&gt;"OK","REVISAR DADOS",IF($R27="Concluída","OK",IF($L27&lt;Resumo!$B$4,"AÇÃO ATRASADA",IF($N27="Em ruptura","AÇÃO EM ABERTO","AÇÃO PENDENTE")))))</f>
        <v/>
      </c>
      <c r="U27" s="26">
        <f>IF($A27="","",IF(OR(Resumo!$B$4="",Resumo!$B$5&lt;=0,Resumo!$B$6&lt;=0),"CONFIGURAÇÃO AUSENTE",IF(COUNTIF($A$6:$A$205,$A27)&gt;1,"ID DUPLICADO",IF(OR($B27="",$C27="",$D27="",$E27="",$G27="",$H27="",$I27="",$K27="",$L27="",$M27="",$R27=""),"DADOS INCOMPLETOS",IF(OR(NOT(ISNUMBER($E27)),AND($F27&lt;&gt;"",NOT(ISNUMBER($F27))),NOT(ISNUMBER($G27)),NOT(ISNUMBER($H27)),NOT(ISNUMBER($L27))),"TIPO DE DADO INVÁLIDO",IF(OR(COUNTIF(Listas!$B$2:$B$5,$D27)=0,COUNTIF(Listas!$A$2:$A$11,$I27)=0,COUNTIF(Listas!$C$2:$C$7,$M27)=0,COUNTIF(Listas!$D$2:$D$4,$R27)=0),"VALOR FORA DA LISTA",IF(OR($G27&lt;0,MOD($G27,1)&lt;&gt;0,$H27&lt;0),"VALOR INVÁLIDO",IF($E27&gt;Resumo!$B$4,"INÍCIO FUTURO",IF(AND($F27&lt;&gt;"",$F27&lt;$E27),"FIM ANTERIOR AO INÍCIO",IF(AND($F27&lt;&gt;"",$F27&gt;Resumo!$B$4),"FIM FUTURO",IF($L27&lt;$E27,"PRAZO ANTERIOR AO INÍCIO","OK")))))))))))</f>
        <v/>
      </c>
      <c r="V27" s="51">
        <f>IF(AND($U27="OK",$N27="Em ruptura"),IF($T27="AÇÃO ATRASADA",1,IF($S27="RUPTURA CRÍTICA",2,3))*1000000+$E27+ROW()/100000,"")</f>
        <v/>
      </c>
    </row>
    <row r="28" ht="22" customHeight="1">
      <c r="A28" s="20" t="n"/>
      <c r="B28" s="20" t="n"/>
      <c r="C28" s="21" t="n"/>
      <c r="D28" s="22" t="n"/>
      <c r="E28" s="48" t="n"/>
      <c r="F28" s="48" t="n"/>
      <c r="G28" s="24" t="n"/>
      <c r="H28" s="49" t="n"/>
      <c r="I28" s="21" t="n"/>
      <c r="J28" s="21" t="n"/>
      <c r="K28" s="21" t="n"/>
      <c r="L28" s="48" t="n"/>
      <c r="M28" s="22" t="n"/>
      <c r="N28" s="26">
        <f>IF(OR($A28="",$E28=""),"",IF($F28="","Em ruptura","Encerrada"))</f>
        <v/>
      </c>
      <c r="O28" s="27">
        <f>IF(OR($A28="",$E28="",Resumo!$B$4=""),"",IF(OR(NOT(ISNUMBER($E28)),AND($F28&lt;&gt;"",NOT(ISNUMBER($F28))),$E28&gt;Resumo!$B$4,AND($F28&lt;&gt;"",OR($F28&lt;$E28,$F28&gt;Resumo!$B$4))),"",24*(IF($F28="",Resumo!$B$4,$F28)-$E28)))</f>
        <v/>
      </c>
      <c r="P28" s="27">
        <f>IF($O28="","",IFERROR($O28/24,""))</f>
        <v/>
      </c>
      <c r="Q28" s="50">
        <f>IF(OR($A28="",$G28="",$H28="",NOT(ISNUMBER($G28)),NOT(ISNUMBER($H28))),"",$G28*$H28)</f>
        <v/>
      </c>
      <c r="R28" s="22" t="n"/>
      <c r="S28" s="26">
        <f>IF($A28="","",IF($U28&lt;&gt;"OK","REVISAR DADOS",IF(OR($O28&gt;=Resumo!$B$5,$Q28&gt;=Resumo!$B$6),"RUPTURA CRÍTICA",IF($N28="Em ruptura","EM ACOMPANHAMENTO","ENCERRADA"))))</f>
        <v/>
      </c>
      <c r="T28" s="26">
        <f>IF($A28="","",IF($U28&lt;&gt;"OK","REVISAR DADOS",IF($R28="Concluída","OK",IF($L28&lt;Resumo!$B$4,"AÇÃO ATRASADA",IF($N28="Em ruptura","AÇÃO EM ABERTO","AÇÃO PENDENTE")))))</f>
        <v/>
      </c>
      <c r="U28" s="26">
        <f>IF($A28="","",IF(OR(Resumo!$B$4="",Resumo!$B$5&lt;=0,Resumo!$B$6&lt;=0),"CONFIGURAÇÃO AUSENTE",IF(COUNTIF($A$6:$A$205,$A28)&gt;1,"ID DUPLICADO",IF(OR($B28="",$C28="",$D28="",$E28="",$G28="",$H28="",$I28="",$K28="",$L28="",$M28="",$R28=""),"DADOS INCOMPLETOS",IF(OR(NOT(ISNUMBER($E28)),AND($F28&lt;&gt;"",NOT(ISNUMBER($F28))),NOT(ISNUMBER($G28)),NOT(ISNUMBER($H28)),NOT(ISNUMBER($L28))),"TIPO DE DADO INVÁLIDO",IF(OR(COUNTIF(Listas!$B$2:$B$5,$D28)=0,COUNTIF(Listas!$A$2:$A$11,$I28)=0,COUNTIF(Listas!$C$2:$C$7,$M28)=0,COUNTIF(Listas!$D$2:$D$4,$R28)=0),"VALOR FORA DA LISTA",IF(OR($G28&lt;0,MOD($G28,1)&lt;&gt;0,$H28&lt;0),"VALOR INVÁLIDO",IF($E28&gt;Resumo!$B$4,"INÍCIO FUTURO",IF(AND($F28&lt;&gt;"",$F28&lt;$E28),"FIM ANTERIOR AO INÍCIO",IF(AND($F28&lt;&gt;"",$F28&gt;Resumo!$B$4),"FIM FUTURO",IF($L28&lt;$E28,"PRAZO ANTERIOR AO INÍCIO","OK")))))))))))</f>
        <v/>
      </c>
      <c r="V28" s="51">
        <f>IF(AND($U28="OK",$N28="Em ruptura"),IF($T28="AÇÃO ATRASADA",1,IF($S28="RUPTURA CRÍTICA",2,3))*1000000+$E28+ROW()/100000,"")</f>
        <v/>
      </c>
    </row>
    <row r="29" ht="22" customHeight="1">
      <c r="A29" s="20" t="n"/>
      <c r="B29" s="20" t="n"/>
      <c r="C29" s="21" t="n"/>
      <c r="D29" s="22" t="n"/>
      <c r="E29" s="48" t="n"/>
      <c r="F29" s="48" t="n"/>
      <c r="G29" s="24" t="n"/>
      <c r="H29" s="49" t="n"/>
      <c r="I29" s="21" t="n"/>
      <c r="J29" s="21" t="n"/>
      <c r="K29" s="21" t="n"/>
      <c r="L29" s="48" t="n"/>
      <c r="M29" s="22" t="n"/>
      <c r="N29" s="26">
        <f>IF(OR($A29="",$E29=""),"",IF($F29="","Em ruptura","Encerrada"))</f>
        <v/>
      </c>
      <c r="O29" s="27">
        <f>IF(OR($A29="",$E29="",Resumo!$B$4=""),"",IF(OR(NOT(ISNUMBER($E29)),AND($F29&lt;&gt;"",NOT(ISNUMBER($F29))),$E29&gt;Resumo!$B$4,AND($F29&lt;&gt;"",OR($F29&lt;$E29,$F29&gt;Resumo!$B$4))),"",24*(IF($F29="",Resumo!$B$4,$F29)-$E29)))</f>
        <v/>
      </c>
      <c r="P29" s="27">
        <f>IF($O29="","",IFERROR($O29/24,""))</f>
        <v/>
      </c>
      <c r="Q29" s="50">
        <f>IF(OR($A29="",$G29="",$H29="",NOT(ISNUMBER($G29)),NOT(ISNUMBER($H29))),"",$G29*$H29)</f>
        <v/>
      </c>
      <c r="R29" s="22" t="n"/>
      <c r="S29" s="26">
        <f>IF($A29="","",IF($U29&lt;&gt;"OK","REVISAR DADOS",IF(OR($O29&gt;=Resumo!$B$5,$Q29&gt;=Resumo!$B$6),"RUPTURA CRÍTICA",IF($N29="Em ruptura","EM ACOMPANHAMENTO","ENCERRADA"))))</f>
        <v/>
      </c>
      <c r="T29" s="26">
        <f>IF($A29="","",IF($U29&lt;&gt;"OK","REVISAR DADOS",IF($R29="Concluída","OK",IF($L29&lt;Resumo!$B$4,"AÇÃO ATRASADA",IF($N29="Em ruptura","AÇÃO EM ABERTO","AÇÃO PENDENTE")))))</f>
        <v/>
      </c>
      <c r="U29" s="26">
        <f>IF($A29="","",IF(OR(Resumo!$B$4="",Resumo!$B$5&lt;=0,Resumo!$B$6&lt;=0),"CONFIGURAÇÃO AUSENTE",IF(COUNTIF($A$6:$A$205,$A29)&gt;1,"ID DUPLICADO",IF(OR($B29="",$C29="",$D29="",$E29="",$G29="",$H29="",$I29="",$K29="",$L29="",$M29="",$R29=""),"DADOS INCOMPLETOS",IF(OR(NOT(ISNUMBER($E29)),AND($F29&lt;&gt;"",NOT(ISNUMBER($F29))),NOT(ISNUMBER($G29)),NOT(ISNUMBER($H29)),NOT(ISNUMBER($L29))),"TIPO DE DADO INVÁLIDO",IF(OR(COUNTIF(Listas!$B$2:$B$5,$D29)=0,COUNTIF(Listas!$A$2:$A$11,$I29)=0,COUNTIF(Listas!$C$2:$C$7,$M29)=0,COUNTIF(Listas!$D$2:$D$4,$R29)=0),"VALOR FORA DA LISTA",IF(OR($G29&lt;0,MOD($G29,1)&lt;&gt;0,$H29&lt;0),"VALOR INVÁLIDO",IF($E29&gt;Resumo!$B$4,"INÍCIO FUTURO",IF(AND($F29&lt;&gt;"",$F29&lt;$E29),"FIM ANTERIOR AO INÍCIO",IF(AND($F29&lt;&gt;"",$F29&gt;Resumo!$B$4),"FIM FUTURO",IF($L29&lt;$E29,"PRAZO ANTERIOR AO INÍCIO","OK")))))))))))</f>
        <v/>
      </c>
      <c r="V29" s="51">
        <f>IF(AND($U29="OK",$N29="Em ruptura"),IF($T29="AÇÃO ATRASADA",1,IF($S29="RUPTURA CRÍTICA",2,3))*1000000+$E29+ROW()/100000,"")</f>
        <v/>
      </c>
    </row>
    <row r="30" ht="22" customHeight="1">
      <c r="A30" s="20" t="n"/>
      <c r="B30" s="20" t="n"/>
      <c r="C30" s="21" t="n"/>
      <c r="D30" s="22" t="n"/>
      <c r="E30" s="48" t="n"/>
      <c r="F30" s="48" t="n"/>
      <c r="G30" s="24" t="n"/>
      <c r="H30" s="49" t="n"/>
      <c r="I30" s="21" t="n"/>
      <c r="J30" s="21" t="n"/>
      <c r="K30" s="21" t="n"/>
      <c r="L30" s="48" t="n"/>
      <c r="M30" s="22" t="n"/>
      <c r="N30" s="26">
        <f>IF(OR($A30="",$E30=""),"",IF($F30="","Em ruptura","Encerrada"))</f>
        <v/>
      </c>
      <c r="O30" s="27">
        <f>IF(OR($A30="",$E30="",Resumo!$B$4=""),"",IF(OR(NOT(ISNUMBER($E30)),AND($F30&lt;&gt;"",NOT(ISNUMBER($F30))),$E30&gt;Resumo!$B$4,AND($F30&lt;&gt;"",OR($F30&lt;$E30,$F30&gt;Resumo!$B$4))),"",24*(IF($F30="",Resumo!$B$4,$F30)-$E30)))</f>
        <v/>
      </c>
      <c r="P30" s="27">
        <f>IF($O30="","",IFERROR($O30/24,""))</f>
        <v/>
      </c>
      <c r="Q30" s="50">
        <f>IF(OR($A30="",$G30="",$H30="",NOT(ISNUMBER($G30)),NOT(ISNUMBER($H30))),"",$G30*$H30)</f>
        <v/>
      </c>
      <c r="R30" s="22" t="n"/>
      <c r="S30" s="26">
        <f>IF($A30="","",IF($U30&lt;&gt;"OK","REVISAR DADOS",IF(OR($O30&gt;=Resumo!$B$5,$Q30&gt;=Resumo!$B$6),"RUPTURA CRÍTICA",IF($N30="Em ruptura","EM ACOMPANHAMENTO","ENCERRADA"))))</f>
        <v/>
      </c>
      <c r="T30" s="26">
        <f>IF($A30="","",IF($U30&lt;&gt;"OK","REVISAR DADOS",IF($R30="Concluída","OK",IF($L30&lt;Resumo!$B$4,"AÇÃO ATRASADA",IF($N30="Em ruptura","AÇÃO EM ABERTO","AÇÃO PENDENTE")))))</f>
        <v/>
      </c>
      <c r="U30" s="26">
        <f>IF($A30="","",IF(OR(Resumo!$B$4="",Resumo!$B$5&lt;=0,Resumo!$B$6&lt;=0),"CONFIGURAÇÃO AUSENTE",IF(COUNTIF($A$6:$A$205,$A30)&gt;1,"ID DUPLICADO",IF(OR($B30="",$C30="",$D30="",$E30="",$G30="",$H30="",$I30="",$K30="",$L30="",$M30="",$R30=""),"DADOS INCOMPLETOS",IF(OR(NOT(ISNUMBER($E30)),AND($F30&lt;&gt;"",NOT(ISNUMBER($F30))),NOT(ISNUMBER($G30)),NOT(ISNUMBER($H30)),NOT(ISNUMBER($L30))),"TIPO DE DADO INVÁLIDO",IF(OR(COUNTIF(Listas!$B$2:$B$5,$D30)=0,COUNTIF(Listas!$A$2:$A$11,$I30)=0,COUNTIF(Listas!$C$2:$C$7,$M30)=0,COUNTIF(Listas!$D$2:$D$4,$R30)=0),"VALOR FORA DA LISTA",IF(OR($G30&lt;0,MOD($G30,1)&lt;&gt;0,$H30&lt;0),"VALOR INVÁLIDO",IF($E30&gt;Resumo!$B$4,"INÍCIO FUTURO",IF(AND($F30&lt;&gt;"",$F30&lt;$E30),"FIM ANTERIOR AO INÍCIO",IF(AND($F30&lt;&gt;"",$F30&gt;Resumo!$B$4),"FIM FUTURO",IF($L30&lt;$E30,"PRAZO ANTERIOR AO INÍCIO","OK")))))))))))</f>
        <v/>
      </c>
      <c r="V30" s="51">
        <f>IF(AND($U30="OK",$N30="Em ruptura"),IF($T30="AÇÃO ATRASADA",1,IF($S30="RUPTURA CRÍTICA",2,3))*1000000+$E30+ROW()/100000,"")</f>
        <v/>
      </c>
    </row>
    <row r="31" ht="22" customHeight="1">
      <c r="A31" s="20" t="n"/>
      <c r="B31" s="20" t="n"/>
      <c r="C31" s="21" t="n"/>
      <c r="D31" s="22" t="n"/>
      <c r="E31" s="48" t="n"/>
      <c r="F31" s="48" t="n"/>
      <c r="G31" s="24" t="n"/>
      <c r="H31" s="49" t="n"/>
      <c r="I31" s="21" t="n"/>
      <c r="J31" s="21" t="n"/>
      <c r="K31" s="21" t="n"/>
      <c r="L31" s="48" t="n"/>
      <c r="M31" s="22" t="n"/>
      <c r="N31" s="26">
        <f>IF(OR($A31="",$E31=""),"",IF($F31="","Em ruptura","Encerrada"))</f>
        <v/>
      </c>
      <c r="O31" s="27">
        <f>IF(OR($A31="",$E31="",Resumo!$B$4=""),"",IF(OR(NOT(ISNUMBER($E31)),AND($F31&lt;&gt;"",NOT(ISNUMBER($F31))),$E31&gt;Resumo!$B$4,AND($F31&lt;&gt;"",OR($F31&lt;$E31,$F31&gt;Resumo!$B$4))),"",24*(IF($F31="",Resumo!$B$4,$F31)-$E31)))</f>
        <v/>
      </c>
      <c r="P31" s="27">
        <f>IF($O31="","",IFERROR($O31/24,""))</f>
        <v/>
      </c>
      <c r="Q31" s="50">
        <f>IF(OR($A31="",$G31="",$H31="",NOT(ISNUMBER($G31)),NOT(ISNUMBER($H31))),"",$G31*$H31)</f>
        <v/>
      </c>
      <c r="R31" s="22" t="n"/>
      <c r="S31" s="26">
        <f>IF($A31="","",IF($U31&lt;&gt;"OK","REVISAR DADOS",IF(OR($O31&gt;=Resumo!$B$5,$Q31&gt;=Resumo!$B$6),"RUPTURA CRÍTICA",IF($N31="Em ruptura","EM ACOMPANHAMENTO","ENCERRADA"))))</f>
        <v/>
      </c>
      <c r="T31" s="26">
        <f>IF($A31="","",IF($U31&lt;&gt;"OK","REVISAR DADOS",IF($R31="Concluída","OK",IF($L31&lt;Resumo!$B$4,"AÇÃO ATRASADA",IF($N31="Em ruptura","AÇÃO EM ABERTO","AÇÃO PENDENTE")))))</f>
        <v/>
      </c>
      <c r="U31" s="26">
        <f>IF($A31="","",IF(OR(Resumo!$B$4="",Resumo!$B$5&lt;=0,Resumo!$B$6&lt;=0),"CONFIGURAÇÃO AUSENTE",IF(COUNTIF($A$6:$A$205,$A31)&gt;1,"ID DUPLICADO",IF(OR($B31="",$C31="",$D31="",$E31="",$G31="",$H31="",$I31="",$K31="",$L31="",$M31="",$R31=""),"DADOS INCOMPLETOS",IF(OR(NOT(ISNUMBER($E31)),AND($F31&lt;&gt;"",NOT(ISNUMBER($F31))),NOT(ISNUMBER($G31)),NOT(ISNUMBER($H31)),NOT(ISNUMBER($L31))),"TIPO DE DADO INVÁLIDO",IF(OR(COUNTIF(Listas!$B$2:$B$5,$D31)=0,COUNTIF(Listas!$A$2:$A$11,$I31)=0,COUNTIF(Listas!$C$2:$C$7,$M31)=0,COUNTIF(Listas!$D$2:$D$4,$R31)=0),"VALOR FORA DA LISTA",IF(OR($G31&lt;0,MOD($G31,1)&lt;&gt;0,$H31&lt;0),"VALOR INVÁLIDO",IF($E31&gt;Resumo!$B$4,"INÍCIO FUTURO",IF(AND($F31&lt;&gt;"",$F31&lt;$E31),"FIM ANTERIOR AO INÍCIO",IF(AND($F31&lt;&gt;"",$F31&gt;Resumo!$B$4),"FIM FUTURO",IF($L31&lt;$E31,"PRAZO ANTERIOR AO INÍCIO","OK")))))))))))</f>
        <v/>
      </c>
      <c r="V31" s="51">
        <f>IF(AND($U31="OK",$N31="Em ruptura"),IF($T31="AÇÃO ATRASADA",1,IF($S31="RUPTURA CRÍTICA",2,3))*1000000+$E31+ROW()/100000,"")</f>
        <v/>
      </c>
    </row>
    <row r="32" ht="22" customHeight="1">
      <c r="A32" s="20" t="n"/>
      <c r="B32" s="20" t="n"/>
      <c r="C32" s="21" t="n"/>
      <c r="D32" s="22" t="n"/>
      <c r="E32" s="48" t="n"/>
      <c r="F32" s="48" t="n"/>
      <c r="G32" s="24" t="n"/>
      <c r="H32" s="49" t="n"/>
      <c r="I32" s="21" t="n"/>
      <c r="J32" s="21" t="n"/>
      <c r="K32" s="21" t="n"/>
      <c r="L32" s="48" t="n"/>
      <c r="M32" s="22" t="n"/>
      <c r="N32" s="26">
        <f>IF(OR($A32="",$E32=""),"",IF($F32="","Em ruptura","Encerrada"))</f>
        <v/>
      </c>
      <c r="O32" s="27">
        <f>IF(OR($A32="",$E32="",Resumo!$B$4=""),"",IF(OR(NOT(ISNUMBER($E32)),AND($F32&lt;&gt;"",NOT(ISNUMBER($F32))),$E32&gt;Resumo!$B$4,AND($F32&lt;&gt;"",OR($F32&lt;$E32,$F32&gt;Resumo!$B$4))),"",24*(IF($F32="",Resumo!$B$4,$F32)-$E32)))</f>
        <v/>
      </c>
      <c r="P32" s="27">
        <f>IF($O32="","",IFERROR($O32/24,""))</f>
        <v/>
      </c>
      <c r="Q32" s="50">
        <f>IF(OR($A32="",$G32="",$H32="",NOT(ISNUMBER($G32)),NOT(ISNUMBER($H32))),"",$G32*$H32)</f>
        <v/>
      </c>
      <c r="R32" s="22" t="n"/>
      <c r="S32" s="26">
        <f>IF($A32="","",IF($U32&lt;&gt;"OK","REVISAR DADOS",IF(OR($O32&gt;=Resumo!$B$5,$Q32&gt;=Resumo!$B$6),"RUPTURA CRÍTICA",IF($N32="Em ruptura","EM ACOMPANHAMENTO","ENCERRADA"))))</f>
        <v/>
      </c>
      <c r="T32" s="26">
        <f>IF($A32="","",IF($U32&lt;&gt;"OK","REVISAR DADOS",IF($R32="Concluída","OK",IF($L32&lt;Resumo!$B$4,"AÇÃO ATRASADA",IF($N32="Em ruptura","AÇÃO EM ABERTO","AÇÃO PENDENTE")))))</f>
        <v/>
      </c>
      <c r="U32" s="26">
        <f>IF($A32="","",IF(OR(Resumo!$B$4="",Resumo!$B$5&lt;=0,Resumo!$B$6&lt;=0),"CONFIGURAÇÃO AUSENTE",IF(COUNTIF($A$6:$A$205,$A32)&gt;1,"ID DUPLICADO",IF(OR($B32="",$C32="",$D32="",$E32="",$G32="",$H32="",$I32="",$K32="",$L32="",$M32="",$R32=""),"DADOS INCOMPLETOS",IF(OR(NOT(ISNUMBER($E32)),AND($F32&lt;&gt;"",NOT(ISNUMBER($F32))),NOT(ISNUMBER($G32)),NOT(ISNUMBER($H32)),NOT(ISNUMBER($L32))),"TIPO DE DADO INVÁLIDO",IF(OR(COUNTIF(Listas!$B$2:$B$5,$D32)=0,COUNTIF(Listas!$A$2:$A$11,$I32)=0,COUNTIF(Listas!$C$2:$C$7,$M32)=0,COUNTIF(Listas!$D$2:$D$4,$R32)=0),"VALOR FORA DA LISTA",IF(OR($G32&lt;0,MOD($G32,1)&lt;&gt;0,$H32&lt;0),"VALOR INVÁLIDO",IF($E32&gt;Resumo!$B$4,"INÍCIO FUTURO",IF(AND($F32&lt;&gt;"",$F32&lt;$E32),"FIM ANTERIOR AO INÍCIO",IF(AND($F32&lt;&gt;"",$F32&gt;Resumo!$B$4),"FIM FUTURO",IF($L32&lt;$E32,"PRAZO ANTERIOR AO INÍCIO","OK")))))))))))</f>
        <v/>
      </c>
      <c r="V32" s="51">
        <f>IF(AND($U32="OK",$N32="Em ruptura"),IF($T32="AÇÃO ATRASADA",1,IF($S32="RUPTURA CRÍTICA",2,3))*1000000+$E32+ROW()/100000,"")</f>
        <v/>
      </c>
    </row>
    <row r="33" ht="22" customHeight="1">
      <c r="A33" s="20" t="n"/>
      <c r="B33" s="20" t="n"/>
      <c r="C33" s="21" t="n"/>
      <c r="D33" s="22" t="n"/>
      <c r="E33" s="48" t="n"/>
      <c r="F33" s="48" t="n"/>
      <c r="G33" s="24" t="n"/>
      <c r="H33" s="49" t="n"/>
      <c r="I33" s="21" t="n"/>
      <c r="J33" s="21" t="n"/>
      <c r="K33" s="21" t="n"/>
      <c r="L33" s="48" t="n"/>
      <c r="M33" s="22" t="n"/>
      <c r="N33" s="26">
        <f>IF(OR($A33="",$E33=""),"",IF($F33="","Em ruptura","Encerrada"))</f>
        <v/>
      </c>
      <c r="O33" s="27">
        <f>IF(OR($A33="",$E33="",Resumo!$B$4=""),"",IF(OR(NOT(ISNUMBER($E33)),AND($F33&lt;&gt;"",NOT(ISNUMBER($F33))),$E33&gt;Resumo!$B$4,AND($F33&lt;&gt;"",OR($F33&lt;$E33,$F33&gt;Resumo!$B$4))),"",24*(IF($F33="",Resumo!$B$4,$F33)-$E33)))</f>
        <v/>
      </c>
      <c r="P33" s="27">
        <f>IF($O33="","",IFERROR($O33/24,""))</f>
        <v/>
      </c>
      <c r="Q33" s="50">
        <f>IF(OR($A33="",$G33="",$H33="",NOT(ISNUMBER($G33)),NOT(ISNUMBER($H33))),"",$G33*$H33)</f>
        <v/>
      </c>
      <c r="R33" s="22" t="n"/>
      <c r="S33" s="26">
        <f>IF($A33="","",IF($U33&lt;&gt;"OK","REVISAR DADOS",IF(OR($O33&gt;=Resumo!$B$5,$Q33&gt;=Resumo!$B$6),"RUPTURA CRÍTICA",IF($N33="Em ruptura","EM ACOMPANHAMENTO","ENCERRADA"))))</f>
        <v/>
      </c>
      <c r="T33" s="26">
        <f>IF($A33="","",IF($U33&lt;&gt;"OK","REVISAR DADOS",IF($R33="Concluída","OK",IF($L33&lt;Resumo!$B$4,"AÇÃO ATRASADA",IF($N33="Em ruptura","AÇÃO EM ABERTO","AÇÃO PENDENTE")))))</f>
        <v/>
      </c>
      <c r="U33" s="26">
        <f>IF($A33="","",IF(OR(Resumo!$B$4="",Resumo!$B$5&lt;=0,Resumo!$B$6&lt;=0),"CONFIGURAÇÃO AUSENTE",IF(COUNTIF($A$6:$A$205,$A33)&gt;1,"ID DUPLICADO",IF(OR($B33="",$C33="",$D33="",$E33="",$G33="",$H33="",$I33="",$K33="",$L33="",$M33="",$R33=""),"DADOS INCOMPLETOS",IF(OR(NOT(ISNUMBER($E33)),AND($F33&lt;&gt;"",NOT(ISNUMBER($F33))),NOT(ISNUMBER($G33)),NOT(ISNUMBER($H33)),NOT(ISNUMBER($L33))),"TIPO DE DADO INVÁLIDO",IF(OR(COUNTIF(Listas!$B$2:$B$5,$D33)=0,COUNTIF(Listas!$A$2:$A$11,$I33)=0,COUNTIF(Listas!$C$2:$C$7,$M33)=0,COUNTIF(Listas!$D$2:$D$4,$R33)=0),"VALOR FORA DA LISTA",IF(OR($G33&lt;0,MOD($G33,1)&lt;&gt;0,$H33&lt;0),"VALOR INVÁLIDO",IF($E33&gt;Resumo!$B$4,"INÍCIO FUTURO",IF(AND($F33&lt;&gt;"",$F33&lt;$E33),"FIM ANTERIOR AO INÍCIO",IF(AND($F33&lt;&gt;"",$F33&gt;Resumo!$B$4),"FIM FUTURO",IF($L33&lt;$E33,"PRAZO ANTERIOR AO INÍCIO","OK")))))))))))</f>
        <v/>
      </c>
      <c r="V33" s="51">
        <f>IF(AND($U33="OK",$N33="Em ruptura"),IF($T33="AÇÃO ATRASADA",1,IF($S33="RUPTURA CRÍTICA",2,3))*1000000+$E33+ROW()/100000,"")</f>
        <v/>
      </c>
    </row>
    <row r="34" ht="22" customHeight="1">
      <c r="A34" s="20" t="n"/>
      <c r="B34" s="20" t="n"/>
      <c r="C34" s="21" t="n"/>
      <c r="D34" s="22" t="n"/>
      <c r="E34" s="48" t="n"/>
      <c r="F34" s="48" t="n"/>
      <c r="G34" s="24" t="n"/>
      <c r="H34" s="49" t="n"/>
      <c r="I34" s="21" t="n"/>
      <c r="J34" s="21" t="n"/>
      <c r="K34" s="21" t="n"/>
      <c r="L34" s="48" t="n"/>
      <c r="M34" s="22" t="n"/>
      <c r="N34" s="26">
        <f>IF(OR($A34="",$E34=""),"",IF($F34="","Em ruptura","Encerrada"))</f>
        <v/>
      </c>
      <c r="O34" s="27">
        <f>IF(OR($A34="",$E34="",Resumo!$B$4=""),"",IF(OR(NOT(ISNUMBER($E34)),AND($F34&lt;&gt;"",NOT(ISNUMBER($F34))),$E34&gt;Resumo!$B$4,AND($F34&lt;&gt;"",OR($F34&lt;$E34,$F34&gt;Resumo!$B$4))),"",24*(IF($F34="",Resumo!$B$4,$F34)-$E34)))</f>
        <v/>
      </c>
      <c r="P34" s="27">
        <f>IF($O34="","",IFERROR($O34/24,""))</f>
        <v/>
      </c>
      <c r="Q34" s="50">
        <f>IF(OR($A34="",$G34="",$H34="",NOT(ISNUMBER($G34)),NOT(ISNUMBER($H34))),"",$G34*$H34)</f>
        <v/>
      </c>
      <c r="R34" s="22" t="n"/>
      <c r="S34" s="26">
        <f>IF($A34="","",IF($U34&lt;&gt;"OK","REVISAR DADOS",IF(OR($O34&gt;=Resumo!$B$5,$Q34&gt;=Resumo!$B$6),"RUPTURA CRÍTICA",IF($N34="Em ruptura","EM ACOMPANHAMENTO","ENCERRADA"))))</f>
        <v/>
      </c>
      <c r="T34" s="26">
        <f>IF($A34="","",IF($U34&lt;&gt;"OK","REVISAR DADOS",IF($R34="Concluída","OK",IF($L34&lt;Resumo!$B$4,"AÇÃO ATRASADA",IF($N34="Em ruptura","AÇÃO EM ABERTO","AÇÃO PENDENTE")))))</f>
        <v/>
      </c>
      <c r="U34" s="26">
        <f>IF($A34="","",IF(OR(Resumo!$B$4="",Resumo!$B$5&lt;=0,Resumo!$B$6&lt;=0),"CONFIGURAÇÃO AUSENTE",IF(COUNTIF($A$6:$A$205,$A34)&gt;1,"ID DUPLICADO",IF(OR($B34="",$C34="",$D34="",$E34="",$G34="",$H34="",$I34="",$K34="",$L34="",$M34="",$R34=""),"DADOS INCOMPLETOS",IF(OR(NOT(ISNUMBER($E34)),AND($F34&lt;&gt;"",NOT(ISNUMBER($F34))),NOT(ISNUMBER($G34)),NOT(ISNUMBER($H34)),NOT(ISNUMBER($L34))),"TIPO DE DADO INVÁLIDO",IF(OR(COUNTIF(Listas!$B$2:$B$5,$D34)=0,COUNTIF(Listas!$A$2:$A$11,$I34)=0,COUNTIF(Listas!$C$2:$C$7,$M34)=0,COUNTIF(Listas!$D$2:$D$4,$R34)=0),"VALOR FORA DA LISTA",IF(OR($G34&lt;0,MOD($G34,1)&lt;&gt;0,$H34&lt;0),"VALOR INVÁLIDO",IF($E34&gt;Resumo!$B$4,"INÍCIO FUTURO",IF(AND($F34&lt;&gt;"",$F34&lt;$E34),"FIM ANTERIOR AO INÍCIO",IF(AND($F34&lt;&gt;"",$F34&gt;Resumo!$B$4),"FIM FUTURO",IF($L34&lt;$E34,"PRAZO ANTERIOR AO INÍCIO","OK")))))))))))</f>
        <v/>
      </c>
      <c r="V34" s="51">
        <f>IF(AND($U34="OK",$N34="Em ruptura"),IF($T34="AÇÃO ATRASADA",1,IF($S34="RUPTURA CRÍTICA",2,3))*1000000+$E34+ROW()/100000,"")</f>
        <v/>
      </c>
    </row>
    <row r="35" ht="22" customHeight="1">
      <c r="A35" s="20" t="n"/>
      <c r="B35" s="20" t="n"/>
      <c r="C35" s="21" t="n"/>
      <c r="D35" s="22" t="n"/>
      <c r="E35" s="48" t="n"/>
      <c r="F35" s="48" t="n"/>
      <c r="G35" s="24" t="n"/>
      <c r="H35" s="49" t="n"/>
      <c r="I35" s="21" t="n"/>
      <c r="J35" s="21" t="n"/>
      <c r="K35" s="21" t="n"/>
      <c r="L35" s="48" t="n"/>
      <c r="M35" s="22" t="n"/>
      <c r="N35" s="26">
        <f>IF(OR($A35="",$E35=""),"",IF($F35="","Em ruptura","Encerrada"))</f>
        <v/>
      </c>
      <c r="O35" s="27">
        <f>IF(OR($A35="",$E35="",Resumo!$B$4=""),"",IF(OR(NOT(ISNUMBER($E35)),AND($F35&lt;&gt;"",NOT(ISNUMBER($F35))),$E35&gt;Resumo!$B$4,AND($F35&lt;&gt;"",OR($F35&lt;$E35,$F35&gt;Resumo!$B$4))),"",24*(IF($F35="",Resumo!$B$4,$F35)-$E35)))</f>
        <v/>
      </c>
      <c r="P35" s="27">
        <f>IF($O35="","",IFERROR($O35/24,""))</f>
        <v/>
      </c>
      <c r="Q35" s="50">
        <f>IF(OR($A35="",$G35="",$H35="",NOT(ISNUMBER($G35)),NOT(ISNUMBER($H35))),"",$G35*$H35)</f>
        <v/>
      </c>
      <c r="R35" s="22" t="n"/>
      <c r="S35" s="26">
        <f>IF($A35="","",IF($U35&lt;&gt;"OK","REVISAR DADOS",IF(OR($O35&gt;=Resumo!$B$5,$Q35&gt;=Resumo!$B$6),"RUPTURA CRÍTICA",IF($N35="Em ruptura","EM ACOMPANHAMENTO","ENCERRADA"))))</f>
        <v/>
      </c>
      <c r="T35" s="26">
        <f>IF($A35="","",IF($U35&lt;&gt;"OK","REVISAR DADOS",IF($R35="Concluída","OK",IF($L35&lt;Resumo!$B$4,"AÇÃO ATRASADA",IF($N35="Em ruptura","AÇÃO EM ABERTO","AÇÃO PENDENTE")))))</f>
        <v/>
      </c>
      <c r="U35" s="26">
        <f>IF($A35="","",IF(OR(Resumo!$B$4="",Resumo!$B$5&lt;=0,Resumo!$B$6&lt;=0),"CONFIGURAÇÃO AUSENTE",IF(COUNTIF($A$6:$A$205,$A35)&gt;1,"ID DUPLICADO",IF(OR($B35="",$C35="",$D35="",$E35="",$G35="",$H35="",$I35="",$K35="",$L35="",$M35="",$R35=""),"DADOS INCOMPLETOS",IF(OR(NOT(ISNUMBER($E35)),AND($F35&lt;&gt;"",NOT(ISNUMBER($F35))),NOT(ISNUMBER($G35)),NOT(ISNUMBER($H35)),NOT(ISNUMBER($L35))),"TIPO DE DADO INVÁLIDO",IF(OR(COUNTIF(Listas!$B$2:$B$5,$D35)=0,COUNTIF(Listas!$A$2:$A$11,$I35)=0,COUNTIF(Listas!$C$2:$C$7,$M35)=0,COUNTIF(Listas!$D$2:$D$4,$R35)=0),"VALOR FORA DA LISTA",IF(OR($G35&lt;0,MOD($G35,1)&lt;&gt;0,$H35&lt;0),"VALOR INVÁLIDO",IF($E35&gt;Resumo!$B$4,"INÍCIO FUTURO",IF(AND($F35&lt;&gt;"",$F35&lt;$E35),"FIM ANTERIOR AO INÍCIO",IF(AND($F35&lt;&gt;"",$F35&gt;Resumo!$B$4),"FIM FUTURO",IF($L35&lt;$E35,"PRAZO ANTERIOR AO INÍCIO","OK")))))))))))</f>
        <v/>
      </c>
      <c r="V35" s="51">
        <f>IF(AND($U35="OK",$N35="Em ruptura"),IF($T35="AÇÃO ATRASADA",1,IF($S35="RUPTURA CRÍTICA",2,3))*1000000+$E35+ROW()/100000,"")</f>
        <v/>
      </c>
    </row>
    <row r="36" ht="22" customHeight="1">
      <c r="A36" s="20" t="n"/>
      <c r="B36" s="20" t="n"/>
      <c r="C36" s="21" t="n"/>
      <c r="D36" s="22" t="n"/>
      <c r="E36" s="48" t="n"/>
      <c r="F36" s="48" t="n"/>
      <c r="G36" s="24" t="n"/>
      <c r="H36" s="49" t="n"/>
      <c r="I36" s="21" t="n"/>
      <c r="J36" s="21" t="n"/>
      <c r="K36" s="21" t="n"/>
      <c r="L36" s="48" t="n"/>
      <c r="M36" s="22" t="n"/>
      <c r="N36" s="26">
        <f>IF(OR($A36="",$E36=""),"",IF($F36="","Em ruptura","Encerrada"))</f>
        <v/>
      </c>
      <c r="O36" s="27">
        <f>IF(OR($A36="",$E36="",Resumo!$B$4=""),"",IF(OR(NOT(ISNUMBER($E36)),AND($F36&lt;&gt;"",NOT(ISNUMBER($F36))),$E36&gt;Resumo!$B$4,AND($F36&lt;&gt;"",OR($F36&lt;$E36,$F36&gt;Resumo!$B$4))),"",24*(IF($F36="",Resumo!$B$4,$F36)-$E36)))</f>
        <v/>
      </c>
      <c r="P36" s="27">
        <f>IF($O36="","",IFERROR($O36/24,""))</f>
        <v/>
      </c>
      <c r="Q36" s="50">
        <f>IF(OR($A36="",$G36="",$H36="",NOT(ISNUMBER($G36)),NOT(ISNUMBER($H36))),"",$G36*$H36)</f>
        <v/>
      </c>
      <c r="R36" s="22" t="n"/>
      <c r="S36" s="26">
        <f>IF($A36="","",IF($U36&lt;&gt;"OK","REVISAR DADOS",IF(OR($O36&gt;=Resumo!$B$5,$Q36&gt;=Resumo!$B$6),"RUPTURA CRÍTICA",IF($N36="Em ruptura","EM ACOMPANHAMENTO","ENCERRADA"))))</f>
        <v/>
      </c>
      <c r="T36" s="26">
        <f>IF($A36="","",IF($U36&lt;&gt;"OK","REVISAR DADOS",IF($R36="Concluída","OK",IF($L36&lt;Resumo!$B$4,"AÇÃO ATRASADA",IF($N36="Em ruptura","AÇÃO EM ABERTO","AÇÃO PENDENTE")))))</f>
        <v/>
      </c>
      <c r="U36" s="26">
        <f>IF($A36="","",IF(OR(Resumo!$B$4="",Resumo!$B$5&lt;=0,Resumo!$B$6&lt;=0),"CONFIGURAÇÃO AUSENTE",IF(COUNTIF($A$6:$A$205,$A36)&gt;1,"ID DUPLICADO",IF(OR($B36="",$C36="",$D36="",$E36="",$G36="",$H36="",$I36="",$K36="",$L36="",$M36="",$R36=""),"DADOS INCOMPLETOS",IF(OR(NOT(ISNUMBER($E36)),AND($F36&lt;&gt;"",NOT(ISNUMBER($F36))),NOT(ISNUMBER($G36)),NOT(ISNUMBER($H36)),NOT(ISNUMBER($L36))),"TIPO DE DADO INVÁLIDO",IF(OR(COUNTIF(Listas!$B$2:$B$5,$D36)=0,COUNTIF(Listas!$A$2:$A$11,$I36)=0,COUNTIF(Listas!$C$2:$C$7,$M36)=0,COUNTIF(Listas!$D$2:$D$4,$R36)=0),"VALOR FORA DA LISTA",IF(OR($G36&lt;0,MOD($G36,1)&lt;&gt;0,$H36&lt;0),"VALOR INVÁLIDO",IF($E36&gt;Resumo!$B$4,"INÍCIO FUTURO",IF(AND($F36&lt;&gt;"",$F36&lt;$E36),"FIM ANTERIOR AO INÍCIO",IF(AND($F36&lt;&gt;"",$F36&gt;Resumo!$B$4),"FIM FUTURO",IF($L36&lt;$E36,"PRAZO ANTERIOR AO INÍCIO","OK")))))))))))</f>
        <v/>
      </c>
      <c r="V36" s="51">
        <f>IF(AND($U36="OK",$N36="Em ruptura"),IF($T36="AÇÃO ATRASADA",1,IF($S36="RUPTURA CRÍTICA",2,3))*1000000+$E36+ROW()/100000,"")</f>
        <v/>
      </c>
    </row>
    <row r="37" ht="22" customHeight="1">
      <c r="A37" s="20" t="n"/>
      <c r="B37" s="20" t="n"/>
      <c r="C37" s="21" t="n"/>
      <c r="D37" s="22" t="n"/>
      <c r="E37" s="48" t="n"/>
      <c r="F37" s="48" t="n"/>
      <c r="G37" s="24" t="n"/>
      <c r="H37" s="49" t="n"/>
      <c r="I37" s="21" t="n"/>
      <c r="J37" s="21" t="n"/>
      <c r="K37" s="21" t="n"/>
      <c r="L37" s="48" t="n"/>
      <c r="M37" s="22" t="n"/>
      <c r="N37" s="26">
        <f>IF(OR($A37="",$E37=""),"",IF($F37="","Em ruptura","Encerrada"))</f>
        <v/>
      </c>
      <c r="O37" s="27">
        <f>IF(OR($A37="",$E37="",Resumo!$B$4=""),"",IF(OR(NOT(ISNUMBER($E37)),AND($F37&lt;&gt;"",NOT(ISNUMBER($F37))),$E37&gt;Resumo!$B$4,AND($F37&lt;&gt;"",OR($F37&lt;$E37,$F37&gt;Resumo!$B$4))),"",24*(IF($F37="",Resumo!$B$4,$F37)-$E37)))</f>
        <v/>
      </c>
      <c r="P37" s="27">
        <f>IF($O37="","",IFERROR($O37/24,""))</f>
        <v/>
      </c>
      <c r="Q37" s="50">
        <f>IF(OR($A37="",$G37="",$H37="",NOT(ISNUMBER($G37)),NOT(ISNUMBER($H37))),"",$G37*$H37)</f>
        <v/>
      </c>
      <c r="R37" s="22" t="n"/>
      <c r="S37" s="26">
        <f>IF($A37="","",IF($U37&lt;&gt;"OK","REVISAR DADOS",IF(OR($O37&gt;=Resumo!$B$5,$Q37&gt;=Resumo!$B$6),"RUPTURA CRÍTICA",IF($N37="Em ruptura","EM ACOMPANHAMENTO","ENCERRADA"))))</f>
        <v/>
      </c>
      <c r="T37" s="26">
        <f>IF($A37="","",IF($U37&lt;&gt;"OK","REVISAR DADOS",IF($R37="Concluída","OK",IF($L37&lt;Resumo!$B$4,"AÇÃO ATRASADA",IF($N37="Em ruptura","AÇÃO EM ABERTO","AÇÃO PENDENTE")))))</f>
        <v/>
      </c>
      <c r="U37" s="26">
        <f>IF($A37="","",IF(OR(Resumo!$B$4="",Resumo!$B$5&lt;=0,Resumo!$B$6&lt;=0),"CONFIGURAÇÃO AUSENTE",IF(COUNTIF($A$6:$A$205,$A37)&gt;1,"ID DUPLICADO",IF(OR($B37="",$C37="",$D37="",$E37="",$G37="",$H37="",$I37="",$K37="",$L37="",$M37="",$R37=""),"DADOS INCOMPLETOS",IF(OR(NOT(ISNUMBER($E37)),AND($F37&lt;&gt;"",NOT(ISNUMBER($F37))),NOT(ISNUMBER($G37)),NOT(ISNUMBER($H37)),NOT(ISNUMBER($L37))),"TIPO DE DADO INVÁLIDO",IF(OR(COUNTIF(Listas!$B$2:$B$5,$D37)=0,COUNTIF(Listas!$A$2:$A$11,$I37)=0,COUNTIF(Listas!$C$2:$C$7,$M37)=0,COUNTIF(Listas!$D$2:$D$4,$R37)=0),"VALOR FORA DA LISTA",IF(OR($G37&lt;0,MOD($G37,1)&lt;&gt;0,$H37&lt;0),"VALOR INVÁLIDO",IF($E37&gt;Resumo!$B$4,"INÍCIO FUTURO",IF(AND($F37&lt;&gt;"",$F37&lt;$E37),"FIM ANTERIOR AO INÍCIO",IF(AND($F37&lt;&gt;"",$F37&gt;Resumo!$B$4),"FIM FUTURO",IF($L37&lt;$E37,"PRAZO ANTERIOR AO INÍCIO","OK")))))))))))</f>
        <v/>
      </c>
      <c r="V37" s="51">
        <f>IF(AND($U37="OK",$N37="Em ruptura"),IF($T37="AÇÃO ATRASADA",1,IF($S37="RUPTURA CRÍTICA",2,3))*1000000+$E37+ROW()/100000,"")</f>
        <v/>
      </c>
    </row>
    <row r="38" ht="22" customHeight="1">
      <c r="A38" s="20" t="n"/>
      <c r="B38" s="20" t="n"/>
      <c r="C38" s="21" t="n"/>
      <c r="D38" s="22" t="n"/>
      <c r="E38" s="48" t="n"/>
      <c r="F38" s="48" t="n"/>
      <c r="G38" s="24" t="n"/>
      <c r="H38" s="49" t="n"/>
      <c r="I38" s="21" t="n"/>
      <c r="J38" s="21" t="n"/>
      <c r="K38" s="21" t="n"/>
      <c r="L38" s="48" t="n"/>
      <c r="M38" s="22" t="n"/>
      <c r="N38" s="26">
        <f>IF(OR($A38="",$E38=""),"",IF($F38="","Em ruptura","Encerrada"))</f>
        <v/>
      </c>
      <c r="O38" s="27">
        <f>IF(OR($A38="",$E38="",Resumo!$B$4=""),"",IF(OR(NOT(ISNUMBER($E38)),AND($F38&lt;&gt;"",NOT(ISNUMBER($F38))),$E38&gt;Resumo!$B$4,AND($F38&lt;&gt;"",OR($F38&lt;$E38,$F38&gt;Resumo!$B$4))),"",24*(IF($F38="",Resumo!$B$4,$F38)-$E38)))</f>
        <v/>
      </c>
      <c r="P38" s="27">
        <f>IF($O38="","",IFERROR($O38/24,""))</f>
        <v/>
      </c>
      <c r="Q38" s="50">
        <f>IF(OR($A38="",$G38="",$H38="",NOT(ISNUMBER($G38)),NOT(ISNUMBER($H38))),"",$G38*$H38)</f>
        <v/>
      </c>
      <c r="R38" s="22" t="n"/>
      <c r="S38" s="26">
        <f>IF($A38="","",IF($U38&lt;&gt;"OK","REVISAR DADOS",IF(OR($O38&gt;=Resumo!$B$5,$Q38&gt;=Resumo!$B$6),"RUPTURA CRÍTICA",IF($N38="Em ruptura","EM ACOMPANHAMENTO","ENCERRADA"))))</f>
        <v/>
      </c>
      <c r="T38" s="26">
        <f>IF($A38="","",IF($U38&lt;&gt;"OK","REVISAR DADOS",IF($R38="Concluída","OK",IF($L38&lt;Resumo!$B$4,"AÇÃO ATRASADA",IF($N38="Em ruptura","AÇÃO EM ABERTO","AÇÃO PENDENTE")))))</f>
        <v/>
      </c>
      <c r="U38" s="26">
        <f>IF($A38="","",IF(OR(Resumo!$B$4="",Resumo!$B$5&lt;=0,Resumo!$B$6&lt;=0),"CONFIGURAÇÃO AUSENTE",IF(COUNTIF($A$6:$A$205,$A38)&gt;1,"ID DUPLICADO",IF(OR($B38="",$C38="",$D38="",$E38="",$G38="",$H38="",$I38="",$K38="",$L38="",$M38="",$R38=""),"DADOS INCOMPLETOS",IF(OR(NOT(ISNUMBER($E38)),AND($F38&lt;&gt;"",NOT(ISNUMBER($F38))),NOT(ISNUMBER($G38)),NOT(ISNUMBER($H38)),NOT(ISNUMBER($L38))),"TIPO DE DADO INVÁLIDO",IF(OR(COUNTIF(Listas!$B$2:$B$5,$D38)=0,COUNTIF(Listas!$A$2:$A$11,$I38)=0,COUNTIF(Listas!$C$2:$C$7,$M38)=0,COUNTIF(Listas!$D$2:$D$4,$R38)=0),"VALOR FORA DA LISTA",IF(OR($G38&lt;0,MOD($G38,1)&lt;&gt;0,$H38&lt;0),"VALOR INVÁLIDO",IF($E38&gt;Resumo!$B$4,"INÍCIO FUTURO",IF(AND($F38&lt;&gt;"",$F38&lt;$E38),"FIM ANTERIOR AO INÍCIO",IF(AND($F38&lt;&gt;"",$F38&gt;Resumo!$B$4),"FIM FUTURO",IF($L38&lt;$E38,"PRAZO ANTERIOR AO INÍCIO","OK")))))))))))</f>
        <v/>
      </c>
      <c r="V38" s="51">
        <f>IF(AND($U38="OK",$N38="Em ruptura"),IF($T38="AÇÃO ATRASADA",1,IF($S38="RUPTURA CRÍTICA",2,3))*1000000+$E38+ROW()/100000,"")</f>
        <v/>
      </c>
    </row>
    <row r="39" ht="22" customHeight="1">
      <c r="A39" s="20" t="n"/>
      <c r="B39" s="20" t="n"/>
      <c r="C39" s="21" t="n"/>
      <c r="D39" s="22" t="n"/>
      <c r="E39" s="48" t="n"/>
      <c r="F39" s="48" t="n"/>
      <c r="G39" s="24" t="n"/>
      <c r="H39" s="49" t="n"/>
      <c r="I39" s="21" t="n"/>
      <c r="J39" s="21" t="n"/>
      <c r="K39" s="21" t="n"/>
      <c r="L39" s="48" t="n"/>
      <c r="M39" s="22" t="n"/>
      <c r="N39" s="26">
        <f>IF(OR($A39="",$E39=""),"",IF($F39="","Em ruptura","Encerrada"))</f>
        <v/>
      </c>
      <c r="O39" s="27">
        <f>IF(OR($A39="",$E39="",Resumo!$B$4=""),"",IF(OR(NOT(ISNUMBER($E39)),AND($F39&lt;&gt;"",NOT(ISNUMBER($F39))),$E39&gt;Resumo!$B$4,AND($F39&lt;&gt;"",OR($F39&lt;$E39,$F39&gt;Resumo!$B$4))),"",24*(IF($F39="",Resumo!$B$4,$F39)-$E39)))</f>
        <v/>
      </c>
      <c r="P39" s="27">
        <f>IF($O39="","",IFERROR($O39/24,""))</f>
        <v/>
      </c>
      <c r="Q39" s="50">
        <f>IF(OR($A39="",$G39="",$H39="",NOT(ISNUMBER($G39)),NOT(ISNUMBER($H39))),"",$G39*$H39)</f>
        <v/>
      </c>
      <c r="R39" s="22" t="n"/>
      <c r="S39" s="26">
        <f>IF($A39="","",IF($U39&lt;&gt;"OK","REVISAR DADOS",IF(OR($O39&gt;=Resumo!$B$5,$Q39&gt;=Resumo!$B$6),"RUPTURA CRÍTICA",IF($N39="Em ruptura","EM ACOMPANHAMENTO","ENCERRADA"))))</f>
        <v/>
      </c>
      <c r="T39" s="26">
        <f>IF($A39="","",IF($U39&lt;&gt;"OK","REVISAR DADOS",IF($R39="Concluída","OK",IF($L39&lt;Resumo!$B$4,"AÇÃO ATRASADA",IF($N39="Em ruptura","AÇÃO EM ABERTO","AÇÃO PENDENTE")))))</f>
        <v/>
      </c>
      <c r="U39" s="26">
        <f>IF($A39="","",IF(OR(Resumo!$B$4="",Resumo!$B$5&lt;=0,Resumo!$B$6&lt;=0),"CONFIGURAÇÃO AUSENTE",IF(COUNTIF($A$6:$A$205,$A39)&gt;1,"ID DUPLICADO",IF(OR($B39="",$C39="",$D39="",$E39="",$G39="",$H39="",$I39="",$K39="",$L39="",$M39="",$R39=""),"DADOS INCOMPLETOS",IF(OR(NOT(ISNUMBER($E39)),AND($F39&lt;&gt;"",NOT(ISNUMBER($F39))),NOT(ISNUMBER($G39)),NOT(ISNUMBER($H39)),NOT(ISNUMBER($L39))),"TIPO DE DADO INVÁLIDO",IF(OR(COUNTIF(Listas!$B$2:$B$5,$D39)=0,COUNTIF(Listas!$A$2:$A$11,$I39)=0,COUNTIF(Listas!$C$2:$C$7,$M39)=0,COUNTIF(Listas!$D$2:$D$4,$R39)=0),"VALOR FORA DA LISTA",IF(OR($G39&lt;0,MOD($G39,1)&lt;&gt;0,$H39&lt;0),"VALOR INVÁLIDO",IF($E39&gt;Resumo!$B$4,"INÍCIO FUTURO",IF(AND($F39&lt;&gt;"",$F39&lt;$E39),"FIM ANTERIOR AO INÍCIO",IF(AND($F39&lt;&gt;"",$F39&gt;Resumo!$B$4),"FIM FUTURO",IF($L39&lt;$E39,"PRAZO ANTERIOR AO INÍCIO","OK")))))))))))</f>
        <v/>
      </c>
      <c r="V39" s="51">
        <f>IF(AND($U39="OK",$N39="Em ruptura"),IF($T39="AÇÃO ATRASADA",1,IF($S39="RUPTURA CRÍTICA",2,3))*1000000+$E39+ROW()/100000,"")</f>
        <v/>
      </c>
    </row>
    <row r="40" ht="22" customHeight="1">
      <c r="A40" s="20" t="n"/>
      <c r="B40" s="20" t="n"/>
      <c r="C40" s="21" t="n"/>
      <c r="D40" s="22" t="n"/>
      <c r="E40" s="48" t="n"/>
      <c r="F40" s="48" t="n"/>
      <c r="G40" s="24" t="n"/>
      <c r="H40" s="49" t="n"/>
      <c r="I40" s="21" t="n"/>
      <c r="J40" s="21" t="n"/>
      <c r="K40" s="21" t="n"/>
      <c r="L40" s="48" t="n"/>
      <c r="M40" s="22" t="n"/>
      <c r="N40" s="26">
        <f>IF(OR($A40="",$E40=""),"",IF($F40="","Em ruptura","Encerrada"))</f>
        <v/>
      </c>
      <c r="O40" s="27">
        <f>IF(OR($A40="",$E40="",Resumo!$B$4=""),"",IF(OR(NOT(ISNUMBER($E40)),AND($F40&lt;&gt;"",NOT(ISNUMBER($F40))),$E40&gt;Resumo!$B$4,AND($F40&lt;&gt;"",OR($F40&lt;$E40,$F40&gt;Resumo!$B$4))),"",24*(IF($F40="",Resumo!$B$4,$F40)-$E40)))</f>
        <v/>
      </c>
      <c r="P40" s="27">
        <f>IF($O40="","",IFERROR($O40/24,""))</f>
        <v/>
      </c>
      <c r="Q40" s="50">
        <f>IF(OR($A40="",$G40="",$H40="",NOT(ISNUMBER($G40)),NOT(ISNUMBER($H40))),"",$G40*$H40)</f>
        <v/>
      </c>
      <c r="R40" s="22" t="n"/>
      <c r="S40" s="26">
        <f>IF($A40="","",IF($U40&lt;&gt;"OK","REVISAR DADOS",IF(OR($O40&gt;=Resumo!$B$5,$Q40&gt;=Resumo!$B$6),"RUPTURA CRÍTICA",IF($N40="Em ruptura","EM ACOMPANHAMENTO","ENCERRADA"))))</f>
        <v/>
      </c>
      <c r="T40" s="26">
        <f>IF($A40="","",IF($U40&lt;&gt;"OK","REVISAR DADOS",IF($R40="Concluída","OK",IF($L40&lt;Resumo!$B$4,"AÇÃO ATRASADA",IF($N40="Em ruptura","AÇÃO EM ABERTO","AÇÃO PENDENTE")))))</f>
        <v/>
      </c>
      <c r="U40" s="26">
        <f>IF($A40="","",IF(OR(Resumo!$B$4="",Resumo!$B$5&lt;=0,Resumo!$B$6&lt;=0),"CONFIGURAÇÃO AUSENTE",IF(COUNTIF($A$6:$A$205,$A40)&gt;1,"ID DUPLICADO",IF(OR($B40="",$C40="",$D40="",$E40="",$G40="",$H40="",$I40="",$K40="",$L40="",$M40="",$R40=""),"DADOS INCOMPLETOS",IF(OR(NOT(ISNUMBER($E40)),AND($F40&lt;&gt;"",NOT(ISNUMBER($F40))),NOT(ISNUMBER($G40)),NOT(ISNUMBER($H40)),NOT(ISNUMBER($L40))),"TIPO DE DADO INVÁLIDO",IF(OR(COUNTIF(Listas!$B$2:$B$5,$D40)=0,COUNTIF(Listas!$A$2:$A$11,$I40)=0,COUNTIF(Listas!$C$2:$C$7,$M40)=0,COUNTIF(Listas!$D$2:$D$4,$R40)=0),"VALOR FORA DA LISTA",IF(OR($G40&lt;0,MOD($G40,1)&lt;&gt;0,$H40&lt;0),"VALOR INVÁLIDO",IF($E40&gt;Resumo!$B$4,"INÍCIO FUTURO",IF(AND($F40&lt;&gt;"",$F40&lt;$E40),"FIM ANTERIOR AO INÍCIO",IF(AND($F40&lt;&gt;"",$F40&gt;Resumo!$B$4),"FIM FUTURO",IF($L40&lt;$E40,"PRAZO ANTERIOR AO INÍCIO","OK")))))))))))</f>
        <v/>
      </c>
      <c r="V40" s="51">
        <f>IF(AND($U40="OK",$N40="Em ruptura"),IF($T40="AÇÃO ATRASADA",1,IF($S40="RUPTURA CRÍTICA",2,3))*1000000+$E40+ROW()/100000,"")</f>
        <v/>
      </c>
    </row>
    <row r="41" ht="22" customHeight="1">
      <c r="A41" s="20" t="n"/>
      <c r="B41" s="20" t="n"/>
      <c r="C41" s="21" t="n"/>
      <c r="D41" s="22" t="n"/>
      <c r="E41" s="48" t="n"/>
      <c r="F41" s="48" t="n"/>
      <c r="G41" s="24" t="n"/>
      <c r="H41" s="49" t="n"/>
      <c r="I41" s="21" t="n"/>
      <c r="J41" s="21" t="n"/>
      <c r="K41" s="21" t="n"/>
      <c r="L41" s="48" t="n"/>
      <c r="M41" s="22" t="n"/>
      <c r="N41" s="26">
        <f>IF(OR($A41="",$E41=""),"",IF($F41="","Em ruptura","Encerrada"))</f>
        <v/>
      </c>
      <c r="O41" s="27">
        <f>IF(OR($A41="",$E41="",Resumo!$B$4=""),"",IF(OR(NOT(ISNUMBER($E41)),AND($F41&lt;&gt;"",NOT(ISNUMBER($F41))),$E41&gt;Resumo!$B$4,AND($F41&lt;&gt;"",OR($F41&lt;$E41,$F41&gt;Resumo!$B$4))),"",24*(IF($F41="",Resumo!$B$4,$F41)-$E41)))</f>
        <v/>
      </c>
      <c r="P41" s="27">
        <f>IF($O41="","",IFERROR($O41/24,""))</f>
        <v/>
      </c>
      <c r="Q41" s="50">
        <f>IF(OR($A41="",$G41="",$H41="",NOT(ISNUMBER($G41)),NOT(ISNUMBER($H41))),"",$G41*$H41)</f>
        <v/>
      </c>
      <c r="R41" s="22" t="n"/>
      <c r="S41" s="26">
        <f>IF($A41="","",IF($U41&lt;&gt;"OK","REVISAR DADOS",IF(OR($O41&gt;=Resumo!$B$5,$Q41&gt;=Resumo!$B$6),"RUPTURA CRÍTICA",IF($N41="Em ruptura","EM ACOMPANHAMENTO","ENCERRADA"))))</f>
        <v/>
      </c>
      <c r="T41" s="26">
        <f>IF($A41="","",IF($U41&lt;&gt;"OK","REVISAR DADOS",IF($R41="Concluída","OK",IF($L41&lt;Resumo!$B$4,"AÇÃO ATRASADA",IF($N41="Em ruptura","AÇÃO EM ABERTO","AÇÃO PENDENTE")))))</f>
        <v/>
      </c>
      <c r="U41" s="26">
        <f>IF($A41="","",IF(OR(Resumo!$B$4="",Resumo!$B$5&lt;=0,Resumo!$B$6&lt;=0),"CONFIGURAÇÃO AUSENTE",IF(COUNTIF($A$6:$A$205,$A41)&gt;1,"ID DUPLICADO",IF(OR($B41="",$C41="",$D41="",$E41="",$G41="",$H41="",$I41="",$K41="",$L41="",$M41="",$R41=""),"DADOS INCOMPLETOS",IF(OR(NOT(ISNUMBER($E41)),AND($F41&lt;&gt;"",NOT(ISNUMBER($F41))),NOT(ISNUMBER($G41)),NOT(ISNUMBER($H41)),NOT(ISNUMBER($L41))),"TIPO DE DADO INVÁLIDO",IF(OR(COUNTIF(Listas!$B$2:$B$5,$D41)=0,COUNTIF(Listas!$A$2:$A$11,$I41)=0,COUNTIF(Listas!$C$2:$C$7,$M41)=0,COUNTIF(Listas!$D$2:$D$4,$R41)=0),"VALOR FORA DA LISTA",IF(OR($G41&lt;0,MOD($G41,1)&lt;&gt;0,$H41&lt;0),"VALOR INVÁLIDO",IF($E41&gt;Resumo!$B$4,"INÍCIO FUTURO",IF(AND($F41&lt;&gt;"",$F41&lt;$E41),"FIM ANTERIOR AO INÍCIO",IF(AND($F41&lt;&gt;"",$F41&gt;Resumo!$B$4),"FIM FUTURO",IF($L41&lt;$E41,"PRAZO ANTERIOR AO INÍCIO","OK")))))))))))</f>
        <v/>
      </c>
      <c r="V41" s="51">
        <f>IF(AND($U41="OK",$N41="Em ruptura"),IF($T41="AÇÃO ATRASADA",1,IF($S41="RUPTURA CRÍTICA",2,3))*1000000+$E41+ROW()/100000,"")</f>
        <v/>
      </c>
    </row>
    <row r="42" ht="22" customHeight="1">
      <c r="A42" s="20" t="n"/>
      <c r="B42" s="20" t="n"/>
      <c r="C42" s="21" t="n"/>
      <c r="D42" s="22" t="n"/>
      <c r="E42" s="48" t="n"/>
      <c r="F42" s="48" t="n"/>
      <c r="G42" s="24" t="n"/>
      <c r="H42" s="49" t="n"/>
      <c r="I42" s="21" t="n"/>
      <c r="J42" s="21" t="n"/>
      <c r="K42" s="21" t="n"/>
      <c r="L42" s="48" t="n"/>
      <c r="M42" s="22" t="n"/>
      <c r="N42" s="26">
        <f>IF(OR($A42="",$E42=""),"",IF($F42="","Em ruptura","Encerrada"))</f>
        <v/>
      </c>
      <c r="O42" s="27">
        <f>IF(OR($A42="",$E42="",Resumo!$B$4=""),"",IF(OR(NOT(ISNUMBER($E42)),AND($F42&lt;&gt;"",NOT(ISNUMBER($F42))),$E42&gt;Resumo!$B$4,AND($F42&lt;&gt;"",OR($F42&lt;$E42,$F42&gt;Resumo!$B$4))),"",24*(IF($F42="",Resumo!$B$4,$F42)-$E42)))</f>
        <v/>
      </c>
      <c r="P42" s="27">
        <f>IF($O42="","",IFERROR($O42/24,""))</f>
        <v/>
      </c>
      <c r="Q42" s="50">
        <f>IF(OR($A42="",$G42="",$H42="",NOT(ISNUMBER($G42)),NOT(ISNUMBER($H42))),"",$G42*$H42)</f>
        <v/>
      </c>
      <c r="R42" s="22" t="n"/>
      <c r="S42" s="26">
        <f>IF($A42="","",IF($U42&lt;&gt;"OK","REVISAR DADOS",IF(OR($O42&gt;=Resumo!$B$5,$Q42&gt;=Resumo!$B$6),"RUPTURA CRÍTICA",IF($N42="Em ruptura","EM ACOMPANHAMENTO","ENCERRADA"))))</f>
        <v/>
      </c>
      <c r="T42" s="26">
        <f>IF($A42="","",IF($U42&lt;&gt;"OK","REVISAR DADOS",IF($R42="Concluída","OK",IF($L42&lt;Resumo!$B$4,"AÇÃO ATRASADA",IF($N42="Em ruptura","AÇÃO EM ABERTO","AÇÃO PENDENTE")))))</f>
        <v/>
      </c>
      <c r="U42" s="26">
        <f>IF($A42="","",IF(OR(Resumo!$B$4="",Resumo!$B$5&lt;=0,Resumo!$B$6&lt;=0),"CONFIGURAÇÃO AUSENTE",IF(COUNTIF($A$6:$A$205,$A42)&gt;1,"ID DUPLICADO",IF(OR($B42="",$C42="",$D42="",$E42="",$G42="",$H42="",$I42="",$K42="",$L42="",$M42="",$R42=""),"DADOS INCOMPLETOS",IF(OR(NOT(ISNUMBER($E42)),AND($F42&lt;&gt;"",NOT(ISNUMBER($F42))),NOT(ISNUMBER($G42)),NOT(ISNUMBER($H42)),NOT(ISNUMBER($L42))),"TIPO DE DADO INVÁLIDO",IF(OR(COUNTIF(Listas!$B$2:$B$5,$D42)=0,COUNTIF(Listas!$A$2:$A$11,$I42)=0,COUNTIF(Listas!$C$2:$C$7,$M42)=0,COUNTIF(Listas!$D$2:$D$4,$R42)=0),"VALOR FORA DA LISTA",IF(OR($G42&lt;0,MOD($G42,1)&lt;&gt;0,$H42&lt;0),"VALOR INVÁLIDO",IF($E42&gt;Resumo!$B$4,"INÍCIO FUTURO",IF(AND($F42&lt;&gt;"",$F42&lt;$E42),"FIM ANTERIOR AO INÍCIO",IF(AND($F42&lt;&gt;"",$F42&gt;Resumo!$B$4),"FIM FUTURO",IF($L42&lt;$E42,"PRAZO ANTERIOR AO INÍCIO","OK")))))))))))</f>
        <v/>
      </c>
      <c r="V42" s="51">
        <f>IF(AND($U42="OK",$N42="Em ruptura"),IF($T42="AÇÃO ATRASADA",1,IF($S42="RUPTURA CRÍTICA",2,3))*1000000+$E42+ROW()/100000,"")</f>
        <v/>
      </c>
    </row>
    <row r="43" ht="22" customHeight="1">
      <c r="A43" s="20" t="n"/>
      <c r="B43" s="20" t="n"/>
      <c r="C43" s="21" t="n"/>
      <c r="D43" s="22" t="n"/>
      <c r="E43" s="48" t="n"/>
      <c r="F43" s="48" t="n"/>
      <c r="G43" s="24" t="n"/>
      <c r="H43" s="49" t="n"/>
      <c r="I43" s="21" t="n"/>
      <c r="J43" s="21" t="n"/>
      <c r="K43" s="21" t="n"/>
      <c r="L43" s="48" t="n"/>
      <c r="M43" s="22" t="n"/>
      <c r="N43" s="26">
        <f>IF(OR($A43="",$E43=""),"",IF($F43="","Em ruptura","Encerrada"))</f>
        <v/>
      </c>
      <c r="O43" s="27">
        <f>IF(OR($A43="",$E43="",Resumo!$B$4=""),"",IF(OR(NOT(ISNUMBER($E43)),AND($F43&lt;&gt;"",NOT(ISNUMBER($F43))),$E43&gt;Resumo!$B$4,AND($F43&lt;&gt;"",OR($F43&lt;$E43,$F43&gt;Resumo!$B$4))),"",24*(IF($F43="",Resumo!$B$4,$F43)-$E43)))</f>
        <v/>
      </c>
      <c r="P43" s="27">
        <f>IF($O43="","",IFERROR($O43/24,""))</f>
        <v/>
      </c>
      <c r="Q43" s="50">
        <f>IF(OR($A43="",$G43="",$H43="",NOT(ISNUMBER($G43)),NOT(ISNUMBER($H43))),"",$G43*$H43)</f>
        <v/>
      </c>
      <c r="R43" s="22" t="n"/>
      <c r="S43" s="26">
        <f>IF($A43="","",IF($U43&lt;&gt;"OK","REVISAR DADOS",IF(OR($O43&gt;=Resumo!$B$5,$Q43&gt;=Resumo!$B$6),"RUPTURA CRÍTICA",IF($N43="Em ruptura","EM ACOMPANHAMENTO","ENCERRADA"))))</f>
        <v/>
      </c>
      <c r="T43" s="26">
        <f>IF($A43="","",IF($U43&lt;&gt;"OK","REVISAR DADOS",IF($R43="Concluída","OK",IF($L43&lt;Resumo!$B$4,"AÇÃO ATRASADA",IF($N43="Em ruptura","AÇÃO EM ABERTO","AÇÃO PENDENTE")))))</f>
        <v/>
      </c>
      <c r="U43" s="26">
        <f>IF($A43="","",IF(OR(Resumo!$B$4="",Resumo!$B$5&lt;=0,Resumo!$B$6&lt;=0),"CONFIGURAÇÃO AUSENTE",IF(COUNTIF($A$6:$A$205,$A43)&gt;1,"ID DUPLICADO",IF(OR($B43="",$C43="",$D43="",$E43="",$G43="",$H43="",$I43="",$K43="",$L43="",$M43="",$R43=""),"DADOS INCOMPLETOS",IF(OR(NOT(ISNUMBER($E43)),AND($F43&lt;&gt;"",NOT(ISNUMBER($F43))),NOT(ISNUMBER($G43)),NOT(ISNUMBER($H43)),NOT(ISNUMBER($L43))),"TIPO DE DADO INVÁLIDO",IF(OR(COUNTIF(Listas!$B$2:$B$5,$D43)=0,COUNTIF(Listas!$A$2:$A$11,$I43)=0,COUNTIF(Listas!$C$2:$C$7,$M43)=0,COUNTIF(Listas!$D$2:$D$4,$R43)=0),"VALOR FORA DA LISTA",IF(OR($G43&lt;0,MOD($G43,1)&lt;&gt;0,$H43&lt;0),"VALOR INVÁLIDO",IF($E43&gt;Resumo!$B$4,"INÍCIO FUTURO",IF(AND($F43&lt;&gt;"",$F43&lt;$E43),"FIM ANTERIOR AO INÍCIO",IF(AND($F43&lt;&gt;"",$F43&gt;Resumo!$B$4),"FIM FUTURO",IF($L43&lt;$E43,"PRAZO ANTERIOR AO INÍCIO","OK")))))))))))</f>
        <v/>
      </c>
      <c r="V43" s="51">
        <f>IF(AND($U43="OK",$N43="Em ruptura"),IF($T43="AÇÃO ATRASADA",1,IF($S43="RUPTURA CRÍTICA",2,3))*1000000+$E43+ROW()/100000,"")</f>
        <v/>
      </c>
    </row>
    <row r="44" ht="22" customHeight="1">
      <c r="A44" s="20" t="n"/>
      <c r="B44" s="20" t="n"/>
      <c r="C44" s="21" t="n"/>
      <c r="D44" s="22" t="n"/>
      <c r="E44" s="48" t="n"/>
      <c r="F44" s="48" t="n"/>
      <c r="G44" s="24" t="n"/>
      <c r="H44" s="49" t="n"/>
      <c r="I44" s="21" t="n"/>
      <c r="J44" s="21" t="n"/>
      <c r="K44" s="21" t="n"/>
      <c r="L44" s="48" t="n"/>
      <c r="M44" s="22" t="n"/>
      <c r="N44" s="26">
        <f>IF(OR($A44="",$E44=""),"",IF($F44="","Em ruptura","Encerrada"))</f>
        <v/>
      </c>
      <c r="O44" s="27">
        <f>IF(OR($A44="",$E44="",Resumo!$B$4=""),"",IF(OR(NOT(ISNUMBER($E44)),AND($F44&lt;&gt;"",NOT(ISNUMBER($F44))),$E44&gt;Resumo!$B$4,AND($F44&lt;&gt;"",OR($F44&lt;$E44,$F44&gt;Resumo!$B$4))),"",24*(IF($F44="",Resumo!$B$4,$F44)-$E44)))</f>
        <v/>
      </c>
      <c r="P44" s="27">
        <f>IF($O44="","",IFERROR($O44/24,""))</f>
        <v/>
      </c>
      <c r="Q44" s="50">
        <f>IF(OR($A44="",$G44="",$H44="",NOT(ISNUMBER($G44)),NOT(ISNUMBER($H44))),"",$G44*$H44)</f>
        <v/>
      </c>
      <c r="R44" s="22" t="n"/>
      <c r="S44" s="26">
        <f>IF($A44="","",IF($U44&lt;&gt;"OK","REVISAR DADOS",IF(OR($O44&gt;=Resumo!$B$5,$Q44&gt;=Resumo!$B$6),"RUPTURA CRÍTICA",IF($N44="Em ruptura","EM ACOMPANHAMENTO","ENCERRADA"))))</f>
        <v/>
      </c>
      <c r="T44" s="26">
        <f>IF($A44="","",IF($U44&lt;&gt;"OK","REVISAR DADOS",IF($R44="Concluída","OK",IF($L44&lt;Resumo!$B$4,"AÇÃO ATRASADA",IF($N44="Em ruptura","AÇÃO EM ABERTO","AÇÃO PENDENTE")))))</f>
        <v/>
      </c>
      <c r="U44" s="26">
        <f>IF($A44="","",IF(OR(Resumo!$B$4="",Resumo!$B$5&lt;=0,Resumo!$B$6&lt;=0),"CONFIGURAÇÃO AUSENTE",IF(COUNTIF($A$6:$A$205,$A44)&gt;1,"ID DUPLICADO",IF(OR($B44="",$C44="",$D44="",$E44="",$G44="",$H44="",$I44="",$K44="",$L44="",$M44="",$R44=""),"DADOS INCOMPLETOS",IF(OR(NOT(ISNUMBER($E44)),AND($F44&lt;&gt;"",NOT(ISNUMBER($F44))),NOT(ISNUMBER($G44)),NOT(ISNUMBER($H44)),NOT(ISNUMBER($L44))),"TIPO DE DADO INVÁLIDO",IF(OR(COUNTIF(Listas!$B$2:$B$5,$D44)=0,COUNTIF(Listas!$A$2:$A$11,$I44)=0,COUNTIF(Listas!$C$2:$C$7,$M44)=0,COUNTIF(Listas!$D$2:$D$4,$R44)=0),"VALOR FORA DA LISTA",IF(OR($G44&lt;0,MOD($G44,1)&lt;&gt;0,$H44&lt;0),"VALOR INVÁLIDO",IF($E44&gt;Resumo!$B$4,"INÍCIO FUTURO",IF(AND($F44&lt;&gt;"",$F44&lt;$E44),"FIM ANTERIOR AO INÍCIO",IF(AND($F44&lt;&gt;"",$F44&gt;Resumo!$B$4),"FIM FUTURO",IF($L44&lt;$E44,"PRAZO ANTERIOR AO INÍCIO","OK")))))))))))</f>
        <v/>
      </c>
      <c r="V44" s="51">
        <f>IF(AND($U44="OK",$N44="Em ruptura"),IF($T44="AÇÃO ATRASADA",1,IF($S44="RUPTURA CRÍTICA",2,3))*1000000+$E44+ROW()/100000,"")</f>
        <v/>
      </c>
    </row>
    <row r="45" ht="22" customHeight="1">
      <c r="A45" s="20" t="n"/>
      <c r="B45" s="20" t="n"/>
      <c r="C45" s="21" t="n"/>
      <c r="D45" s="22" t="n"/>
      <c r="E45" s="48" t="n"/>
      <c r="F45" s="48" t="n"/>
      <c r="G45" s="24" t="n"/>
      <c r="H45" s="49" t="n"/>
      <c r="I45" s="21" t="n"/>
      <c r="J45" s="21" t="n"/>
      <c r="K45" s="21" t="n"/>
      <c r="L45" s="48" t="n"/>
      <c r="M45" s="22" t="n"/>
      <c r="N45" s="26">
        <f>IF(OR($A45="",$E45=""),"",IF($F45="","Em ruptura","Encerrada"))</f>
        <v/>
      </c>
      <c r="O45" s="27">
        <f>IF(OR($A45="",$E45="",Resumo!$B$4=""),"",IF(OR(NOT(ISNUMBER($E45)),AND($F45&lt;&gt;"",NOT(ISNUMBER($F45))),$E45&gt;Resumo!$B$4,AND($F45&lt;&gt;"",OR($F45&lt;$E45,$F45&gt;Resumo!$B$4))),"",24*(IF($F45="",Resumo!$B$4,$F45)-$E45)))</f>
        <v/>
      </c>
      <c r="P45" s="27">
        <f>IF($O45="","",IFERROR($O45/24,""))</f>
        <v/>
      </c>
      <c r="Q45" s="50">
        <f>IF(OR($A45="",$G45="",$H45="",NOT(ISNUMBER($G45)),NOT(ISNUMBER($H45))),"",$G45*$H45)</f>
        <v/>
      </c>
      <c r="R45" s="22" t="n"/>
      <c r="S45" s="26">
        <f>IF($A45="","",IF($U45&lt;&gt;"OK","REVISAR DADOS",IF(OR($O45&gt;=Resumo!$B$5,$Q45&gt;=Resumo!$B$6),"RUPTURA CRÍTICA",IF($N45="Em ruptura","EM ACOMPANHAMENTO","ENCERRADA"))))</f>
        <v/>
      </c>
      <c r="T45" s="26">
        <f>IF($A45="","",IF($U45&lt;&gt;"OK","REVISAR DADOS",IF($R45="Concluída","OK",IF($L45&lt;Resumo!$B$4,"AÇÃO ATRASADA",IF($N45="Em ruptura","AÇÃO EM ABERTO","AÇÃO PENDENTE")))))</f>
        <v/>
      </c>
      <c r="U45" s="26">
        <f>IF($A45="","",IF(OR(Resumo!$B$4="",Resumo!$B$5&lt;=0,Resumo!$B$6&lt;=0),"CONFIGURAÇÃO AUSENTE",IF(COUNTIF($A$6:$A$205,$A45)&gt;1,"ID DUPLICADO",IF(OR($B45="",$C45="",$D45="",$E45="",$G45="",$H45="",$I45="",$K45="",$L45="",$M45="",$R45=""),"DADOS INCOMPLETOS",IF(OR(NOT(ISNUMBER($E45)),AND($F45&lt;&gt;"",NOT(ISNUMBER($F45))),NOT(ISNUMBER($G45)),NOT(ISNUMBER($H45)),NOT(ISNUMBER($L45))),"TIPO DE DADO INVÁLIDO",IF(OR(COUNTIF(Listas!$B$2:$B$5,$D45)=0,COUNTIF(Listas!$A$2:$A$11,$I45)=0,COUNTIF(Listas!$C$2:$C$7,$M45)=0,COUNTIF(Listas!$D$2:$D$4,$R45)=0),"VALOR FORA DA LISTA",IF(OR($G45&lt;0,MOD($G45,1)&lt;&gt;0,$H45&lt;0),"VALOR INVÁLIDO",IF($E45&gt;Resumo!$B$4,"INÍCIO FUTURO",IF(AND($F45&lt;&gt;"",$F45&lt;$E45),"FIM ANTERIOR AO INÍCIO",IF(AND($F45&lt;&gt;"",$F45&gt;Resumo!$B$4),"FIM FUTURO",IF($L45&lt;$E45,"PRAZO ANTERIOR AO INÍCIO","OK")))))))))))</f>
        <v/>
      </c>
      <c r="V45" s="51">
        <f>IF(AND($U45="OK",$N45="Em ruptura"),IF($T45="AÇÃO ATRASADA",1,IF($S45="RUPTURA CRÍTICA",2,3))*1000000+$E45+ROW()/100000,"")</f>
        <v/>
      </c>
    </row>
    <row r="46" ht="22" customHeight="1">
      <c r="A46" s="20" t="n"/>
      <c r="B46" s="20" t="n"/>
      <c r="C46" s="21" t="n"/>
      <c r="D46" s="22" t="n"/>
      <c r="E46" s="48" t="n"/>
      <c r="F46" s="48" t="n"/>
      <c r="G46" s="24" t="n"/>
      <c r="H46" s="49" t="n"/>
      <c r="I46" s="21" t="n"/>
      <c r="J46" s="21" t="n"/>
      <c r="K46" s="21" t="n"/>
      <c r="L46" s="48" t="n"/>
      <c r="M46" s="22" t="n"/>
      <c r="N46" s="26">
        <f>IF(OR($A46="",$E46=""),"",IF($F46="","Em ruptura","Encerrada"))</f>
        <v/>
      </c>
      <c r="O46" s="27">
        <f>IF(OR($A46="",$E46="",Resumo!$B$4=""),"",IF(OR(NOT(ISNUMBER($E46)),AND($F46&lt;&gt;"",NOT(ISNUMBER($F46))),$E46&gt;Resumo!$B$4,AND($F46&lt;&gt;"",OR($F46&lt;$E46,$F46&gt;Resumo!$B$4))),"",24*(IF($F46="",Resumo!$B$4,$F46)-$E46)))</f>
        <v/>
      </c>
      <c r="P46" s="27">
        <f>IF($O46="","",IFERROR($O46/24,""))</f>
        <v/>
      </c>
      <c r="Q46" s="50">
        <f>IF(OR($A46="",$G46="",$H46="",NOT(ISNUMBER($G46)),NOT(ISNUMBER($H46))),"",$G46*$H46)</f>
        <v/>
      </c>
      <c r="R46" s="22" t="n"/>
      <c r="S46" s="26">
        <f>IF($A46="","",IF($U46&lt;&gt;"OK","REVISAR DADOS",IF(OR($O46&gt;=Resumo!$B$5,$Q46&gt;=Resumo!$B$6),"RUPTURA CRÍTICA",IF($N46="Em ruptura","EM ACOMPANHAMENTO","ENCERRADA"))))</f>
        <v/>
      </c>
      <c r="T46" s="26">
        <f>IF($A46="","",IF($U46&lt;&gt;"OK","REVISAR DADOS",IF($R46="Concluída","OK",IF($L46&lt;Resumo!$B$4,"AÇÃO ATRASADA",IF($N46="Em ruptura","AÇÃO EM ABERTO","AÇÃO PENDENTE")))))</f>
        <v/>
      </c>
      <c r="U46" s="26">
        <f>IF($A46="","",IF(OR(Resumo!$B$4="",Resumo!$B$5&lt;=0,Resumo!$B$6&lt;=0),"CONFIGURAÇÃO AUSENTE",IF(COUNTIF($A$6:$A$205,$A46)&gt;1,"ID DUPLICADO",IF(OR($B46="",$C46="",$D46="",$E46="",$G46="",$H46="",$I46="",$K46="",$L46="",$M46="",$R46=""),"DADOS INCOMPLETOS",IF(OR(NOT(ISNUMBER($E46)),AND($F46&lt;&gt;"",NOT(ISNUMBER($F46))),NOT(ISNUMBER($G46)),NOT(ISNUMBER($H46)),NOT(ISNUMBER($L46))),"TIPO DE DADO INVÁLIDO",IF(OR(COUNTIF(Listas!$B$2:$B$5,$D46)=0,COUNTIF(Listas!$A$2:$A$11,$I46)=0,COUNTIF(Listas!$C$2:$C$7,$M46)=0,COUNTIF(Listas!$D$2:$D$4,$R46)=0),"VALOR FORA DA LISTA",IF(OR($G46&lt;0,MOD($G46,1)&lt;&gt;0,$H46&lt;0),"VALOR INVÁLIDO",IF($E46&gt;Resumo!$B$4,"INÍCIO FUTURO",IF(AND($F46&lt;&gt;"",$F46&lt;$E46),"FIM ANTERIOR AO INÍCIO",IF(AND($F46&lt;&gt;"",$F46&gt;Resumo!$B$4),"FIM FUTURO",IF($L46&lt;$E46,"PRAZO ANTERIOR AO INÍCIO","OK")))))))))))</f>
        <v/>
      </c>
      <c r="V46" s="51">
        <f>IF(AND($U46="OK",$N46="Em ruptura"),IF($T46="AÇÃO ATRASADA",1,IF($S46="RUPTURA CRÍTICA",2,3))*1000000+$E46+ROW()/100000,"")</f>
        <v/>
      </c>
    </row>
    <row r="47" ht="22" customHeight="1">
      <c r="A47" s="20" t="n"/>
      <c r="B47" s="20" t="n"/>
      <c r="C47" s="21" t="n"/>
      <c r="D47" s="22" t="n"/>
      <c r="E47" s="48" t="n"/>
      <c r="F47" s="48" t="n"/>
      <c r="G47" s="24" t="n"/>
      <c r="H47" s="49" t="n"/>
      <c r="I47" s="21" t="n"/>
      <c r="J47" s="21" t="n"/>
      <c r="K47" s="21" t="n"/>
      <c r="L47" s="48" t="n"/>
      <c r="M47" s="22" t="n"/>
      <c r="N47" s="26">
        <f>IF(OR($A47="",$E47=""),"",IF($F47="","Em ruptura","Encerrada"))</f>
        <v/>
      </c>
      <c r="O47" s="27">
        <f>IF(OR($A47="",$E47="",Resumo!$B$4=""),"",IF(OR(NOT(ISNUMBER($E47)),AND($F47&lt;&gt;"",NOT(ISNUMBER($F47))),$E47&gt;Resumo!$B$4,AND($F47&lt;&gt;"",OR($F47&lt;$E47,$F47&gt;Resumo!$B$4))),"",24*(IF($F47="",Resumo!$B$4,$F47)-$E47)))</f>
        <v/>
      </c>
      <c r="P47" s="27">
        <f>IF($O47="","",IFERROR($O47/24,""))</f>
        <v/>
      </c>
      <c r="Q47" s="50">
        <f>IF(OR($A47="",$G47="",$H47="",NOT(ISNUMBER($G47)),NOT(ISNUMBER($H47))),"",$G47*$H47)</f>
        <v/>
      </c>
      <c r="R47" s="22" t="n"/>
      <c r="S47" s="26">
        <f>IF($A47="","",IF($U47&lt;&gt;"OK","REVISAR DADOS",IF(OR($O47&gt;=Resumo!$B$5,$Q47&gt;=Resumo!$B$6),"RUPTURA CRÍTICA",IF($N47="Em ruptura","EM ACOMPANHAMENTO","ENCERRADA"))))</f>
        <v/>
      </c>
      <c r="T47" s="26">
        <f>IF($A47="","",IF($U47&lt;&gt;"OK","REVISAR DADOS",IF($R47="Concluída","OK",IF($L47&lt;Resumo!$B$4,"AÇÃO ATRASADA",IF($N47="Em ruptura","AÇÃO EM ABERTO","AÇÃO PENDENTE")))))</f>
        <v/>
      </c>
      <c r="U47" s="26">
        <f>IF($A47="","",IF(OR(Resumo!$B$4="",Resumo!$B$5&lt;=0,Resumo!$B$6&lt;=0),"CONFIGURAÇÃO AUSENTE",IF(COUNTIF($A$6:$A$205,$A47)&gt;1,"ID DUPLICADO",IF(OR($B47="",$C47="",$D47="",$E47="",$G47="",$H47="",$I47="",$K47="",$L47="",$M47="",$R47=""),"DADOS INCOMPLETOS",IF(OR(NOT(ISNUMBER($E47)),AND($F47&lt;&gt;"",NOT(ISNUMBER($F47))),NOT(ISNUMBER($G47)),NOT(ISNUMBER($H47)),NOT(ISNUMBER($L47))),"TIPO DE DADO INVÁLIDO",IF(OR(COUNTIF(Listas!$B$2:$B$5,$D47)=0,COUNTIF(Listas!$A$2:$A$11,$I47)=0,COUNTIF(Listas!$C$2:$C$7,$M47)=0,COUNTIF(Listas!$D$2:$D$4,$R47)=0),"VALOR FORA DA LISTA",IF(OR($G47&lt;0,MOD($G47,1)&lt;&gt;0,$H47&lt;0),"VALOR INVÁLIDO",IF($E47&gt;Resumo!$B$4,"INÍCIO FUTURO",IF(AND($F47&lt;&gt;"",$F47&lt;$E47),"FIM ANTERIOR AO INÍCIO",IF(AND($F47&lt;&gt;"",$F47&gt;Resumo!$B$4),"FIM FUTURO",IF($L47&lt;$E47,"PRAZO ANTERIOR AO INÍCIO","OK")))))))))))</f>
        <v/>
      </c>
      <c r="V47" s="51">
        <f>IF(AND($U47="OK",$N47="Em ruptura"),IF($T47="AÇÃO ATRASADA",1,IF($S47="RUPTURA CRÍTICA",2,3))*1000000+$E47+ROW()/100000,"")</f>
        <v/>
      </c>
    </row>
    <row r="48" ht="22" customHeight="1">
      <c r="A48" s="20" t="n"/>
      <c r="B48" s="20" t="n"/>
      <c r="C48" s="21" t="n"/>
      <c r="D48" s="22" t="n"/>
      <c r="E48" s="48" t="n"/>
      <c r="F48" s="48" t="n"/>
      <c r="G48" s="24" t="n"/>
      <c r="H48" s="49" t="n"/>
      <c r="I48" s="21" t="n"/>
      <c r="J48" s="21" t="n"/>
      <c r="K48" s="21" t="n"/>
      <c r="L48" s="48" t="n"/>
      <c r="M48" s="22" t="n"/>
      <c r="N48" s="26">
        <f>IF(OR($A48="",$E48=""),"",IF($F48="","Em ruptura","Encerrada"))</f>
        <v/>
      </c>
      <c r="O48" s="27">
        <f>IF(OR($A48="",$E48="",Resumo!$B$4=""),"",IF(OR(NOT(ISNUMBER($E48)),AND($F48&lt;&gt;"",NOT(ISNUMBER($F48))),$E48&gt;Resumo!$B$4,AND($F48&lt;&gt;"",OR($F48&lt;$E48,$F48&gt;Resumo!$B$4))),"",24*(IF($F48="",Resumo!$B$4,$F48)-$E48)))</f>
        <v/>
      </c>
      <c r="P48" s="27">
        <f>IF($O48="","",IFERROR($O48/24,""))</f>
        <v/>
      </c>
      <c r="Q48" s="50">
        <f>IF(OR($A48="",$G48="",$H48="",NOT(ISNUMBER($G48)),NOT(ISNUMBER($H48))),"",$G48*$H48)</f>
        <v/>
      </c>
      <c r="R48" s="22" t="n"/>
      <c r="S48" s="26">
        <f>IF($A48="","",IF($U48&lt;&gt;"OK","REVISAR DADOS",IF(OR($O48&gt;=Resumo!$B$5,$Q48&gt;=Resumo!$B$6),"RUPTURA CRÍTICA",IF($N48="Em ruptura","EM ACOMPANHAMENTO","ENCERRADA"))))</f>
        <v/>
      </c>
      <c r="T48" s="26">
        <f>IF($A48="","",IF($U48&lt;&gt;"OK","REVISAR DADOS",IF($R48="Concluída","OK",IF($L48&lt;Resumo!$B$4,"AÇÃO ATRASADA",IF($N48="Em ruptura","AÇÃO EM ABERTO","AÇÃO PENDENTE")))))</f>
        <v/>
      </c>
      <c r="U48" s="26">
        <f>IF($A48="","",IF(OR(Resumo!$B$4="",Resumo!$B$5&lt;=0,Resumo!$B$6&lt;=0),"CONFIGURAÇÃO AUSENTE",IF(COUNTIF($A$6:$A$205,$A48)&gt;1,"ID DUPLICADO",IF(OR($B48="",$C48="",$D48="",$E48="",$G48="",$H48="",$I48="",$K48="",$L48="",$M48="",$R48=""),"DADOS INCOMPLETOS",IF(OR(NOT(ISNUMBER($E48)),AND($F48&lt;&gt;"",NOT(ISNUMBER($F48))),NOT(ISNUMBER($G48)),NOT(ISNUMBER($H48)),NOT(ISNUMBER($L48))),"TIPO DE DADO INVÁLIDO",IF(OR(COUNTIF(Listas!$B$2:$B$5,$D48)=0,COUNTIF(Listas!$A$2:$A$11,$I48)=0,COUNTIF(Listas!$C$2:$C$7,$M48)=0,COUNTIF(Listas!$D$2:$D$4,$R48)=0),"VALOR FORA DA LISTA",IF(OR($G48&lt;0,MOD($G48,1)&lt;&gt;0,$H48&lt;0),"VALOR INVÁLIDO",IF($E48&gt;Resumo!$B$4,"INÍCIO FUTURO",IF(AND($F48&lt;&gt;"",$F48&lt;$E48),"FIM ANTERIOR AO INÍCIO",IF(AND($F48&lt;&gt;"",$F48&gt;Resumo!$B$4),"FIM FUTURO",IF($L48&lt;$E48,"PRAZO ANTERIOR AO INÍCIO","OK")))))))))))</f>
        <v/>
      </c>
      <c r="V48" s="51">
        <f>IF(AND($U48="OK",$N48="Em ruptura"),IF($T48="AÇÃO ATRASADA",1,IF($S48="RUPTURA CRÍTICA",2,3))*1000000+$E48+ROW()/100000,"")</f>
        <v/>
      </c>
    </row>
    <row r="49" ht="22" customHeight="1">
      <c r="A49" s="20" t="n"/>
      <c r="B49" s="20" t="n"/>
      <c r="C49" s="21" t="n"/>
      <c r="D49" s="22" t="n"/>
      <c r="E49" s="48" t="n"/>
      <c r="F49" s="48" t="n"/>
      <c r="G49" s="24" t="n"/>
      <c r="H49" s="49" t="n"/>
      <c r="I49" s="21" t="n"/>
      <c r="J49" s="21" t="n"/>
      <c r="K49" s="21" t="n"/>
      <c r="L49" s="48" t="n"/>
      <c r="M49" s="22" t="n"/>
      <c r="N49" s="26">
        <f>IF(OR($A49="",$E49=""),"",IF($F49="","Em ruptura","Encerrada"))</f>
        <v/>
      </c>
      <c r="O49" s="27">
        <f>IF(OR($A49="",$E49="",Resumo!$B$4=""),"",IF(OR(NOT(ISNUMBER($E49)),AND($F49&lt;&gt;"",NOT(ISNUMBER($F49))),$E49&gt;Resumo!$B$4,AND($F49&lt;&gt;"",OR($F49&lt;$E49,$F49&gt;Resumo!$B$4))),"",24*(IF($F49="",Resumo!$B$4,$F49)-$E49)))</f>
        <v/>
      </c>
      <c r="P49" s="27">
        <f>IF($O49="","",IFERROR($O49/24,""))</f>
        <v/>
      </c>
      <c r="Q49" s="50">
        <f>IF(OR($A49="",$G49="",$H49="",NOT(ISNUMBER($G49)),NOT(ISNUMBER($H49))),"",$G49*$H49)</f>
        <v/>
      </c>
      <c r="R49" s="22" t="n"/>
      <c r="S49" s="26">
        <f>IF($A49="","",IF($U49&lt;&gt;"OK","REVISAR DADOS",IF(OR($O49&gt;=Resumo!$B$5,$Q49&gt;=Resumo!$B$6),"RUPTURA CRÍTICA",IF($N49="Em ruptura","EM ACOMPANHAMENTO","ENCERRADA"))))</f>
        <v/>
      </c>
      <c r="T49" s="26">
        <f>IF($A49="","",IF($U49&lt;&gt;"OK","REVISAR DADOS",IF($R49="Concluída","OK",IF($L49&lt;Resumo!$B$4,"AÇÃO ATRASADA",IF($N49="Em ruptura","AÇÃO EM ABERTO","AÇÃO PENDENTE")))))</f>
        <v/>
      </c>
      <c r="U49" s="26">
        <f>IF($A49="","",IF(OR(Resumo!$B$4="",Resumo!$B$5&lt;=0,Resumo!$B$6&lt;=0),"CONFIGURAÇÃO AUSENTE",IF(COUNTIF($A$6:$A$205,$A49)&gt;1,"ID DUPLICADO",IF(OR($B49="",$C49="",$D49="",$E49="",$G49="",$H49="",$I49="",$K49="",$L49="",$M49="",$R49=""),"DADOS INCOMPLETOS",IF(OR(NOT(ISNUMBER($E49)),AND($F49&lt;&gt;"",NOT(ISNUMBER($F49))),NOT(ISNUMBER($G49)),NOT(ISNUMBER($H49)),NOT(ISNUMBER($L49))),"TIPO DE DADO INVÁLIDO",IF(OR(COUNTIF(Listas!$B$2:$B$5,$D49)=0,COUNTIF(Listas!$A$2:$A$11,$I49)=0,COUNTIF(Listas!$C$2:$C$7,$M49)=0,COUNTIF(Listas!$D$2:$D$4,$R49)=0),"VALOR FORA DA LISTA",IF(OR($G49&lt;0,MOD($G49,1)&lt;&gt;0,$H49&lt;0),"VALOR INVÁLIDO",IF($E49&gt;Resumo!$B$4,"INÍCIO FUTURO",IF(AND($F49&lt;&gt;"",$F49&lt;$E49),"FIM ANTERIOR AO INÍCIO",IF(AND($F49&lt;&gt;"",$F49&gt;Resumo!$B$4),"FIM FUTURO",IF($L49&lt;$E49,"PRAZO ANTERIOR AO INÍCIO","OK")))))))))))</f>
        <v/>
      </c>
      <c r="V49" s="51">
        <f>IF(AND($U49="OK",$N49="Em ruptura"),IF($T49="AÇÃO ATRASADA",1,IF($S49="RUPTURA CRÍTICA",2,3))*1000000+$E49+ROW()/100000,"")</f>
        <v/>
      </c>
    </row>
    <row r="50" ht="22" customHeight="1">
      <c r="A50" s="20" t="n"/>
      <c r="B50" s="20" t="n"/>
      <c r="C50" s="21" t="n"/>
      <c r="D50" s="22" t="n"/>
      <c r="E50" s="48" t="n"/>
      <c r="F50" s="48" t="n"/>
      <c r="G50" s="24" t="n"/>
      <c r="H50" s="49" t="n"/>
      <c r="I50" s="21" t="n"/>
      <c r="J50" s="21" t="n"/>
      <c r="K50" s="21" t="n"/>
      <c r="L50" s="48" t="n"/>
      <c r="M50" s="22" t="n"/>
      <c r="N50" s="26">
        <f>IF(OR($A50="",$E50=""),"",IF($F50="","Em ruptura","Encerrada"))</f>
        <v/>
      </c>
      <c r="O50" s="27">
        <f>IF(OR($A50="",$E50="",Resumo!$B$4=""),"",IF(OR(NOT(ISNUMBER($E50)),AND($F50&lt;&gt;"",NOT(ISNUMBER($F50))),$E50&gt;Resumo!$B$4,AND($F50&lt;&gt;"",OR($F50&lt;$E50,$F50&gt;Resumo!$B$4))),"",24*(IF($F50="",Resumo!$B$4,$F50)-$E50)))</f>
        <v/>
      </c>
      <c r="P50" s="27">
        <f>IF($O50="","",IFERROR($O50/24,""))</f>
        <v/>
      </c>
      <c r="Q50" s="50">
        <f>IF(OR($A50="",$G50="",$H50="",NOT(ISNUMBER($G50)),NOT(ISNUMBER($H50))),"",$G50*$H50)</f>
        <v/>
      </c>
      <c r="R50" s="22" t="n"/>
      <c r="S50" s="26">
        <f>IF($A50="","",IF($U50&lt;&gt;"OK","REVISAR DADOS",IF(OR($O50&gt;=Resumo!$B$5,$Q50&gt;=Resumo!$B$6),"RUPTURA CRÍTICA",IF($N50="Em ruptura","EM ACOMPANHAMENTO","ENCERRADA"))))</f>
        <v/>
      </c>
      <c r="T50" s="26">
        <f>IF($A50="","",IF($U50&lt;&gt;"OK","REVISAR DADOS",IF($R50="Concluída","OK",IF($L50&lt;Resumo!$B$4,"AÇÃO ATRASADA",IF($N50="Em ruptura","AÇÃO EM ABERTO","AÇÃO PENDENTE")))))</f>
        <v/>
      </c>
      <c r="U50" s="26">
        <f>IF($A50="","",IF(OR(Resumo!$B$4="",Resumo!$B$5&lt;=0,Resumo!$B$6&lt;=0),"CONFIGURAÇÃO AUSENTE",IF(COUNTIF($A$6:$A$205,$A50)&gt;1,"ID DUPLICADO",IF(OR($B50="",$C50="",$D50="",$E50="",$G50="",$H50="",$I50="",$K50="",$L50="",$M50="",$R50=""),"DADOS INCOMPLETOS",IF(OR(NOT(ISNUMBER($E50)),AND($F50&lt;&gt;"",NOT(ISNUMBER($F50))),NOT(ISNUMBER($G50)),NOT(ISNUMBER($H50)),NOT(ISNUMBER($L50))),"TIPO DE DADO INVÁLIDO",IF(OR(COUNTIF(Listas!$B$2:$B$5,$D50)=0,COUNTIF(Listas!$A$2:$A$11,$I50)=0,COUNTIF(Listas!$C$2:$C$7,$M50)=0,COUNTIF(Listas!$D$2:$D$4,$R50)=0),"VALOR FORA DA LISTA",IF(OR($G50&lt;0,MOD($G50,1)&lt;&gt;0,$H50&lt;0),"VALOR INVÁLIDO",IF($E50&gt;Resumo!$B$4,"INÍCIO FUTURO",IF(AND($F50&lt;&gt;"",$F50&lt;$E50),"FIM ANTERIOR AO INÍCIO",IF(AND($F50&lt;&gt;"",$F50&gt;Resumo!$B$4),"FIM FUTURO",IF($L50&lt;$E50,"PRAZO ANTERIOR AO INÍCIO","OK")))))))))))</f>
        <v/>
      </c>
      <c r="V50" s="51">
        <f>IF(AND($U50="OK",$N50="Em ruptura"),IF($T50="AÇÃO ATRASADA",1,IF($S50="RUPTURA CRÍTICA",2,3))*1000000+$E50+ROW()/100000,"")</f>
        <v/>
      </c>
    </row>
    <row r="51" ht="22" customHeight="1">
      <c r="A51" s="20" t="n"/>
      <c r="B51" s="20" t="n"/>
      <c r="C51" s="21" t="n"/>
      <c r="D51" s="22" t="n"/>
      <c r="E51" s="48" t="n"/>
      <c r="F51" s="48" t="n"/>
      <c r="G51" s="24" t="n"/>
      <c r="H51" s="49" t="n"/>
      <c r="I51" s="21" t="n"/>
      <c r="J51" s="21" t="n"/>
      <c r="K51" s="21" t="n"/>
      <c r="L51" s="48" t="n"/>
      <c r="M51" s="22" t="n"/>
      <c r="N51" s="26">
        <f>IF(OR($A51="",$E51=""),"",IF($F51="","Em ruptura","Encerrada"))</f>
        <v/>
      </c>
      <c r="O51" s="27">
        <f>IF(OR($A51="",$E51="",Resumo!$B$4=""),"",IF(OR(NOT(ISNUMBER($E51)),AND($F51&lt;&gt;"",NOT(ISNUMBER($F51))),$E51&gt;Resumo!$B$4,AND($F51&lt;&gt;"",OR($F51&lt;$E51,$F51&gt;Resumo!$B$4))),"",24*(IF($F51="",Resumo!$B$4,$F51)-$E51)))</f>
        <v/>
      </c>
      <c r="P51" s="27">
        <f>IF($O51="","",IFERROR($O51/24,""))</f>
        <v/>
      </c>
      <c r="Q51" s="50">
        <f>IF(OR($A51="",$G51="",$H51="",NOT(ISNUMBER($G51)),NOT(ISNUMBER($H51))),"",$G51*$H51)</f>
        <v/>
      </c>
      <c r="R51" s="22" t="n"/>
      <c r="S51" s="26">
        <f>IF($A51="","",IF($U51&lt;&gt;"OK","REVISAR DADOS",IF(OR($O51&gt;=Resumo!$B$5,$Q51&gt;=Resumo!$B$6),"RUPTURA CRÍTICA",IF($N51="Em ruptura","EM ACOMPANHAMENTO","ENCERRADA"))))</f>
        <v/>
      </c>
      <c r="T51" s="26">
        <f>IF($A51="","",IF($U51&lt;&gt;"OK","REVISAR DADOS",IF($R51="Concluída","OK",IF($L51&lt;Resumo!$B$4,"AÇÃO ATRASADA",IF($N51="Em ruptura","AÇÃO EM ABERTO","AÇÃO PENDENTE")))))</f>
        <v/>
      </c>
      <c r="U51" s="26">
        <f>IF($A51="","",IF(OR(Resumo!$B$4="",Resumo!$B$5&lt;=0,Resumo!$B$6&lt;=0),"CONFIGURAÇÃO AUSENTE",IF(COUNTIF($A$6:$A$205,$A51)&gt;1,"ID DUPLICADO",IF(OR($B51="",$C51="",$D51="",$E51="",$G51="",$H51="",$I51="",$K51="",$L51="",$M51="",$R51=""),"DADOS INCOMPLETOS",IF(OR(NOT(ISNUMBER($E51)),AND($F51&lt;&gt;"",NOT(ISNUMBER($F51))),NOT(ISNUMBER($G51)),NOT(ISNUMBER($H51)),NOT(ISNUMBER($L51))),"TIPO DE DADO INVÁLIDO",IF(OR(COUNTIF(Listas!$B$2:$B$5,$D51)=0,COUNTIF(Listas!$A$2:$A$11,$I51)=0,COUNTIF(Listas!$C$2:$C$7,$M51)=0,COUNTIF(Listas!$D$2:$D$4,$R51)=0),"VALOR FORA DA LISTA",IF(OR($G51&lt;0,MOD($G51,1)&lt;&gt;0,$H51&lt;0),"VALOR INVÁLIDO",IF($E51&gt;Resumo!$B$4,"INÍCIO FUTURO",IF(AND($F51&lt;&gt;"",$F51&lt;$E51),"FIM ANTERIOR AO INÍCIO",IF(AND($F51&lt;&gt;"",$F51&gt;Resumo!$B$4),"FIM FUTURO",IF($L51&lt;$E51,"PRAZO ANTERIOR AO INÍCIO","OK")))))))))))</f>
        <v/>
      </c>
      <c r="V51" s="51">
        <f>IF(AND($U51="OK",$N51="Em ruptura"),IF($T51="AÇÃO ATRASADA",1,IF($S51="RUPTURA CRÍTICA",2,3))*1000000+$E51+ROW()/100000,"")</f>
        <v/>
      </c>
    </row>
    <row r="52" ht="22" customHeight="1">
      <c r="A52" s="20" t="n"/>
      <c r="B52" s="20" t="n"/>
      <c r="C52" s="21" t="n"/>
      <c r="D52" s="22" t="n"/>
      <c r="E52" s="48" t="n"/>
      <c r="F52" s="48" t="n"/>
      <c r="G52" s="24" t="n"/>
      <c r="H52" s="49" t="n"/>
      <c r="I52" s="21" t="n"/>
      <c r="J52" s="21" t="n"/>
      <c r="K52" s="21" t="n"/>
      <c r="L52" s="48" t="n"/>
      <c r="M52" s="22" t="n"/>
      <c r="N52" s="26">
        <f>IF(OR($A52="",$E52=""),"",IF($F52="","Em ruptura","Encerrada"))</f>
        <v/>
      </c>
      <c r="O52" s="27">
        <f>IF(OR($A52="",$E52="",Resumo!$B$4=""),"",IF(OR(NOT(ISNUMBER($E52)),AND($F52&lt;&gt;"",NOT(ISNUMBER($F52))),$E52&gt;Resumo!$B$4,AND($F52&lt;&gt;"",OR($F52&lt;$E52,$F52&gt;Resumo!$B$4))),"",24*(IF($F52="",Resumo!$B$4,$F52)-$E52)))</f>
        <v/>
      </c>
      <c r="P52" s="27">
        <f>IF($O52="","",IFERROR($O52/24,""))</f>
        <v/>
      </c>
      <c r="Q52" s="50">
        <f>IF(OR($A52="",$G52="",$H52="",NOT(ISNUMBER($G52)),NOT(ISNUMBER($H52))),"",$G52*$H52)</f>
        <v/>
      </c>
      <c r="R52" s="22" t="n"/>
      <c r="S52" s="26">
        <f>IF($A52="","",IF($U52&lt;&gt;"OK","REVISAR DADOS",IF(OR($O52&gt;=Resumo!$B$5,$Q52&gt;=Resumo!$B$6),"RUPTURA CRÍTICA",IF($N52="Em ruptura","EM ACOMPANHAMENTO","ENCERRADA"))))</f>
        <v/>
      </c>
      <c r="T52" s="26">
        <f>IF($A52="","",IF($U52&lt;&gt;"OK","REVISAR DADOS",IF($R52="Concluída","OK",IF($L52&lt;Resumo!$B$4,"AÇÃO ATRASADA",IF($N52="Em ruptura","AÇÃO EM ABERTO","AÇÃO PENDENTE")))))</f>
        <v/>
      </c>
      <c r="U52" s="26">
        <f>IF($A52="","",IF(OR(Resumo!$B$4="",Resumo!$B$5&lt;=0,Resumo!$B$6&lt;=0),"CONFIGURAÇÃO AUSENTE",IF(COUNTIF($A$6:$A$205,$A52)&gt;1,"ID DUPLICADO",IF(OR($B52="",$C52="",$D52="",$E52="",$G52="",$H52="",$I52="",$K52="",$L52="",$M52="",$R52=""),"DADOS INCOMPLETOS",IF(OR(NOT(ISNUMBER($E52)),AND($F52&lt;&gt;"",NOT(ISNUMBER($F52))),NOT(ISNUMBER($G52)),NOT(ISNUMBER($H52)),NOT(ISNUMBER($L52))),"TIPO DE DADO INVÁLIDO",IF(OR(COUNTIF(Listas!$B$2:$B$5,$D52)=0,COUNTIF(Listas!$A$2:$A$11,$I52)=0,COUNTIF(Listas!$C$2:$C$7,$M52)=0,COUNTIF(Listas!$D$2:$D$4,$R52)=0),"VALOR FORA DA LISTA",IF(OR($G52&lt;0,MOD($G52,1)&lt;&gt;0,$H52&lt;0),"VALOR INVÁLIDO",IF($E52&gt;Resumo!$B$4,"INÍCIO FUTURO",IF(AND($F52&lt;&gt;"",$F52&lt;$E52),"FIM ANTERIOR AO INÍCIO",IF(AND($F52&lt;&gt;"",$F52&gt;Resumo!$B$4),"FIM FUTURO",IF($L52&lt;$E52,"PRAZO ANTERIOR AO INÍCIO","OK")))))))))))</f>
        <v/>
      </c>
      <c r="V52" s="51">
        <f>IF(AND($U52="OK",$N52="Em ruptura"),IF($T52="AÇÃO ATRASADA",1,IF($S52="RUPTURA CRÍTICA",2,3))*1000000+$E52+ROW()/100000,"")</f>
        <v/>
      </c>
    </row>
    <row r="53" ht="22" customHeight="1">
      <c r="A53" s="20" t="n"/>
      <c r="B53" s="20" t="n"/>
      <c r="C53" s="21" t="n"/>
      <c r="D53" s="22" t="n"/>
      <c r="E53" s="48" t="n"/>
      <c r="F53" s="48" t="n"/>
      <c r="G53" s="24" t="n"/>
      <c r="H53" s="49" t="n"/>
      <c r="I53" s="21" t="n"/>
      <c r="J53" s="21" t="n"/>
      <c r="K53" s="21" t="n"/>
      <c r="L53" s="48" t="n"/>
      <c r="M53" s="22" t="n"/>
      <c r="N53" s="26">
        <f>IF(OR($A53="",$E53=""),"",IF($F53="","Em ruptura","Encerrada"))</f>
        <v/>
      </c>
      <c r="O53" s="27">
        <f>IF(OR($A53="",$E53="",Resumo!$B$4=""),"",IF(OR(NOT(ISNUMBER($E53)),AND($F53&lt;&gt;"",NOT(ISNUMBER($F53))),$E53&gt;Resumo!$B$4,AND($F53&lt;&gt;"",OR($F53&lt;$E53,$F53&gt;Resumo!$B$4))),"",24*(IF($F53="",Resumo!$B$4,$F53)-$E53)))</f>
        <v/>
      </c>
      <c r="P53" s="27">
        <f>IF($O53="","",IFERROR($O53/24,""))</f>
        <v/>
      </c>
      <c r="Q53" s="50">
        <f>IF(OR($A53="",$G53="",$H53="",NOT(ISNUMBER($G53)),NOT(ISNUMBER($H53))),"",$G53*$H53)</f>
        <v/>
      </c>
      <c r="R53" s="22" t="n"/>
      <c r="S53" s="26">
        <f>IF($A53="","",IF($U53&lt;&gt;"OK","REVISAR DADOS",IF(OR($O53&gt;=Resumo!$B$5,$Q53&gt;=Resumo!$B$6),"RUPTURA CRÍTICA",IF($N53="Em ruptura","EM ACOMPANHAMENTO","ENCERRADA"))))</f>
        <v/>
      </c>
      <c r="T53" s="26">
        <f>IF($A53="","",IF($U53&lt;&gt;"OK","REVISAR DADOS",IF($R53="Concluída","OK",IF($L53&lt;Resumo!$B$4,"AÇÃO ATRASADA",IF($N53="Em ruptura","AÇÃO EM ABERTO","AÇÃO PENDENTE")))))</f>
        <v/>
      </c>
      <c r="U53" s="26">
        <f>IF($A53="","",IF(OR(Resumo!$B$4="",Resumo!$B$5&lt;=0,Resumo!$B$6&lt;=0),"CONFIGURAÇÃO AUSENTE",IF(COUNTIF($A$6:$A$205,$A53)&gt;1,"ID DUPLICADO",IF(OR($B53="",$C53="",$D53="",$E53="",$G53="",$H53="",$I53="",$K53="",$L53="",$M53="",$R53=""),"DADOS INCOMPLETOS",IF(OR(NOT(ISNUMBER($E53)),AND($F53&lt;&gt;"",NOT(ISNUMBER($F53))),NOT(ISNUMBER($G53)),NOT(ISNUMBER($H53)),NOT(ISNUMBER($L53))),"TIPO DE DADO INVÁLIDO",IF(OR(COUNTIF(Listas!$B$2:$B$5,$D53)=0,COUNTIF(Listas!$A$2:$A$11,$I53)=0,COUNTIF(Listas!$C$2:$C$7,$M53)=0,COUNTIF(Listas!$D$2:$D$4,$R53)=0),"VALOR FORA DA LISTA",IF(OR($G53&lt;0,MOD($G53,1)&lt;&gt;0,$H53&lt;0),"VALOR INVÁLIDO",IF($E53&gt;Resumo!$B$4,"INÍCIO FUTURO",IF(AND($F53&lt;&gt;"",$F53&lt;$E53),"FIM ANTERIOR AO INÍCIO",IF(AND($F53&lt;&gt;"",$F53&gt;Resumo!$B$4),"FIM FUTURO",IF($L53&lt;$E53,"PRAZO ANTERIOR AO INÍCIO","OK")))))))))))</f>
        <v/>
      </c>
      <c r="V53" s="51">
        <f>IF(AND($U53="OK",$N53="Em ruptura"),IF($T53="AÇÃO ATRASADA",1,IF($S53="RUPTURA CRÍTICA",2,3))*1000000+$E53+ROW()/100000,"")</f>
        <v/>
      </c>
    </row>
    <row r="54" ht="22" customHeight="1">
      <c r="A54" s="20" t="n"/>
      <c r="B54" s="20" t="n"/>
      <c r="C54" s="21" t="n"/>
      <c r="D54" s="22" t="n"/>
      <c r="E54" s="48" t="n"/>
      <c r="F54" s="48" t="n"/>
      <c r="G54" s="24" t="n"/>
      <c r="H54" s="49" t="n"/>
      <c r="I54" s="21" t="n"/>
      <c r="J54" s="21" t="n"/>
      <c r="K54" s="21" t="n"/>
      <c r="L54" s="48" t="n"/>
      <c r="M54" s="22" t="n"/>
      <c r="N54" s="26">
        <f>IF(OR($A54="",$E54=""),"",IF($F54="","Em ruptura","Encerrada"))</f>
        <v/>
      </c>
      <c r="O54" s="27">
        <f>IF(OR($A54="",$E54="",Resumo!$B$4=""),"",IF(OR(NOT(ISNUMBER($E54)),AND($F54&lt;&gt;"",NOT(ISNUMBER($F54))),$E54&gt;Resumo!$B$4,AND($F54&lt;&gt;"",OR($F54&lt;$E54,$F54&gt;Resumo!$B$4))),"",24*(IF($F54="",Resumo!$B$4,$F54)-$E54)))</f>
        <v/>
      </c>
      <c r="P54" s="27">
        <f>IF($O54="","",IFERROR($O54/24,""))</f>
        <v/>
      </c>
      <c r="Q54" s="50">
        <f>IF(OR($A54="",$G54="",$H54="",NOT(ISNUMBER($G54)),NOT(ISNUMBER($H54))),"",$G54*$H54)</f>
        <v/>
      </c>
      <c r="R54" s="22" t="n"/>
      <c r="S54" s="26">
        <f>IF($A54="","",IF($U54&lt;&gt;"OK","REVISAR DADOS",IF(OR($O54&gt;=Resumo!$B$5,$Q54&gt;=Resumo!$B$6),"RUPTURA CRÍTICA",IF($N54="Em ruptura","EM ACOMPANHAMENTO","ENCERRADA"))))</f>
        <v/>
      </c>
      <c r="T54" s="26">
        <f>IF($A54="","",IF($U54&lt;&gt;"OK","REVISAR DADOS",IF($R54="Concluída","OK",IF($L54&lt;Resumo!$B$4,"AÇÃO ATRASADA",IF($N54="Em ruptura","AÇÃO EM ABERTO","AÇÃO PENDENTE")))))</f>
        <v/>
      </c>
      <c r="U54" s="26">
        <f>IF($A54="","",IF(OR(Resumo!$B$4="",Resumo!$B$5&lt;=0,Resumo!$B$6&lt;=0),"CONFIGURAÇÃO AUSENTE",IF(COUNTIF($A$6:$A$205,$A54)&gt;1,"ID DUPLICADO",IF(OR($B54="",$C54="",$D54="",$E54="",$G54="",$H54="",$I54="",$K54="",$L54="",$M54="",$R54=""),"DADOS INCOMPLETOS",IF(OR(NOT(ISNUMBER($E54)),AND($F54&lt;&gt;"",NOT(ISNUMBER($F54))),NOT(ISNUMBER($G54)),NOT(ISNUMBER($H54)),NOT(ISNUMBER($L54))),"TIPO DE DADO INVÁLIDO",IF(OR(COUNTIF(Listas!$B$2:$B$5,$D54)=0,COUNTIF(Listas!$A$2:$A$11,$I54)=0,COUNTIF(Listas!$C$2:$C$7,$M54)=0,COUNTIF(Listas!$D$2:$D$4,$R54)=0),"VALOR FORA DA LISTA",IF(OR($G54&lt;0,MOD($G54,1)&lt;&gt;0,$H54&lt;0),"VALOR INVÁLIDO",IF($E54&gt;Resumo!$B$4,"INÍCIO FUTURO",IF(AND($F54&lt;&gt;"",$F54&lt;$E54),"FIM ANTERIOR AO INÍCIO",IF(AND($F54&lt;&gt;"",$F54&gt;Resumo!$B$4),"FIM FUTURO",IF($L54&lt;$E54,"PRAZO ANTERIOR AO INÍCIO","OK")))))))))))</f>
        <v/>
      </c>
      <c r="V54" s="51">
        <f>IF(AND($U54="OK",$N54="Em ruptura"),IF($T54="AÇÃO ATRASADA",1,IF($S54="RUPTURA CRÍTICA",2,3))*1000000+$E54+ROW()/100000,"")</f>
        <v/>
      </c>
    </row>
    <row r="55" ht="22" customHeight="1">
      <c r="A55" s="20" t="n"/>
      <c r="B55" s="20" t="n"/>
      <c r="C55" s="21" t="n"/>
      <c r="D55" s="22" t="n"/>
      <c r="E55" s="48" t="n"/>
      <c r="F55" s="48" t="n"/>
      <c r="G55" s="24" t="n"/>
      <c r="H55" s="49" t="n"/>
      <c r="I55" s="21" t="n"/>
      <c r="J55" s="21" t="n"/>
      <c r="K55" s="21" t="n"/>
      <c r="L55" s="48" t="n"/>
      <c r="M55" s="22" t="n"/>
      <c r="N55" s="26">
        <f>IF(OR($A55="",$E55=""),"",IF($F55="","Em ruptura","Encerrada"))</f>
        <v/>
      </c>
      <c r="O55" s="27">
        <f>IF(OR($A55="",$E55="",Resumo!$B$4=""),"",IF(OR(NOT(ISNUMBER($E55)),AND($F55&lt;&gt;"",NOT(ISNUMBER($F55))),$E55&gt;Resumo!$B$4,AND($F55&lt;&gt;"",OR($F55&lt;$E55,$F55&gt;Resumo!$B$4))),"",24*(IF($F55="",Resumo!$B$4,$F55)-$E55)))</f>
        <v/>
      </c>
      <c r="P55" s="27">
        <f>IF($O55="","",IFERROR($O55/24,""))</f>
        <v/>
      </c>
      <c r="Q55" s="50">
        <f>IF(OR($A55="",$G55="",$H55="",NOT(ISNUMBER($G55)),NOT(ISNUMBER($H55))),"",$G55*$H55)</f>
        <v/>
      </c>
      <c r="R55" s="22" t="n"/>
      <c r="S55" s="26">
        <f>IF($A55="","",IF($U55&lt;&gt;"OK","REVISAR DADOS",IF(OR($O55&gt;=Resumo!$B$5,$Q55&gt;=Resumo!$B$6),"RUPTURA CRÍTICA",IF($N55="Em ruptura","EM ACOMPANHAMENTO","ENCERRADA"))))</f>
        <v/>
      </c>
      <c r="T55" s="26">
        <f>IF($A55="","",IF($U55&lt;&gt;"OK","REVISAR DADOS",IF($R55="Concluída","OK",IF($L55&lt;Resumo!$B$4,"AÇÃO ATRASADA",IF($N55="Em ruptura","AÇÃO EM ABERTO","AÇÃO PENDENTE")))))</f>
        <v/>
      </c>
      <c r="U55" s="26">
        <f>IF($A55="","",IF(OR(Resumo!$B$4="",Resumo!$B$5&lt;=0,Resumo!$B$6&lt;=0),"CONFIGURAÇÃO AUSENTE",IF(COUNTIF($A$6:$A$205,$A55)&gt;1,"ID DUPLICADO",IF(OR($B55="",$C55="",$D55="",$E55="",$G55="",$H55="",$I55="",$K55="",$L55="",$M55="",$R55=""),"DADOS INCOMPLETOS",IF(OR(NOT(ISNUMBER($E55)),AND($F55&lt;&gt;"",NOT(ISNUMBER($F55))),NOT(ISNUMBER($G55)),NOT(ISNUMBER($H55)),NOT(ISNUMBER($L55))),"TIPO DE DADO INVÁLIDO",IF(OR(COUNTIF(Listas!$B$2:$B$5,$D55)=0,COUNTIF(Listas!$A$2:$A$11,$I55)=0,COUNTIF(Listas!$C$2:$C$7,$M55)=0,COUNTIF(Listas!$D$2:$D$4,$R55)=0),"VALOR FORA DA LISTA",IF(OR($G55&lt;0,MOD($G55,1)&lt;&gt;0,$H55&lt;0),"VALOR INVÁLIDO",IF($E55&gt;Resumo!$B$4,"INÍCIO FUTURO",IF(AND($F55&lt;&gt;"",$F55&lt;$E55),"FIM ANTERIOR AO INÍCIO",IF(AND($F55&lt;&gt;"",$F55&gt;Resumo!$B$4),"FIM FUTURO",IF($L55&lt;$E55,"PRAZO ANTERIOR AO INÍCIO","OK")))))))))))</f>
        <v/>
      </c>
      <c r="V55" s="51">
        <f>IF(AND($U55="OK",$N55="Em ruptura"),IF($T55="AÇÃO ATRASADA",1,IF($S55="RUPTURA CRÍTICA",2,3))*1000000+$E55+ROW()/100000,"")</f>
        <v/>
      </c>
    </row>
    <row r="56" ht="22" customHeight="1">
      <c r="A56" s="20" t="n"/>
      <c r="B56" s="20" t="n"/>
      <c r="C56" s="21" t="n"/>
      <c r="D56" s="22" t="n"/>
      <c r="E56" s="48" t="n"/>
      <c r="F56" s="48" t="n"/>
      <c r="G56" s="24" t="n"/>
      <c r="H56" s="49" t="n"/>
      <c r="I56" s="21" t="n"/>
      <c r="J56" s="21" t="n"/>
      <c r="K56" s="21" t="n"/>
      <c r="L56" s="48" t="n"/>
      <c r="M56" s="22" t="n"/>
      <c r="N56" s="26">
        <f>IF(OR($A56="",$E56=""),"",IF($F56="","Em ruptura","Encerrada"))</f>
        <v/>
      </c>
      <c r="O56" s="27">
        <f>IF(OR($A56="",$E56="",Resumo!$B$4=""),"",IF(OR(NOT(ISNUMBER($E56)),AND($F56&lt;&gt;"",NOT(ISNUMBER($F56))),$E56&gt;Resumo!$B$4,AND($F56&lt;&gt;"",OR($F56&lt;$E56,$F56&gt;Resumo!$B$4))),"",24*(IF($F56="",Resumo!$B$4,$F56)-$E56)))</f>
        <v/>
      </c>
      <c r="P56" s="27">
        <f>IF($O56="","",IFERROR($O56/24,""))</f>
        <v/>
      </c>
      <c r="Q56" s="50">
        <f>IF(OR($A56="",$G56="",$H56="",NOT(ISNUMBER($G56)),NOT(ISNUMBER($H56))),"",$G56*$H56)</f>
        <v/>
      </c>
      <c r="R56" s="22" t="n"/>
      <c r="S56" s="26">
        <f>IF($A56="","",IF($U56&lt;&gt;"OK","REVISAR DADOS",IF(OR($O56&gt;=Resumo!$B$5,$Q56&gt;=Resumo!$B$6),"RUPTURA CRÍTICA",IF($N56="Em ruptura","EM ACOMPANHAMENTO","ENCERRADA"))))</f>
        <v/>
      </c>
      <c r="T56" s="26">
        <f>IF($A56="","",IF($U56&lt;&gt;"OK","REVISAR DADOS",IF($R56="Concluída","OK",IF($L56&lt;Resumo!$B$4,"AÇÃO ATRASADA",IF($N56="Em ruptura","AÇÃO EM ABERTO","AÇÃO PENDENTE")))))</f>
        <v/>
      </c>
      <c r="U56" s="26">
        <f>IF($A56="","",IF(OR(Resumo!$B$4="",Resumo!$B$5&lt;=0,Resumo!$B$6&lt;=0),"CONFIGURAÇÃO AUSENTE",IF(COUNTIF($A$6:$A$205,$A56)&gt;1,"ID DUPLICADO",IF(OR($B56="",$C56="",$D56="",$E56="",$G56="",$H56="",$I56="",$K56="",$L56="",$M56="",$R56=""),"DADOS INCOMPLETOS",IF(OR(NOT(ISNUMBER($E56)),AND($F56&lt;&gt;"",NOT(ISNUMBER($F56))),NOT(ISNUMBER($G56)),NOT(ISNUMBER($H56)),NOT(ISNUMBER($L56))),"TIPO DE DADO INVÁLIDO",IF(OR(COUNTIF(Listas!$B$2:$B$5,$D56)=0,COUNTIF(Listas!$A$2:$A$11,$I56)=0,COUNTIF(Listas!$C$2:$C$7,$M56)=0,COUNTIF(Listas!$D$2:$D$4,$R56)=0),"VALOR FORA DA LISTA",IF(OR($G56&lt;0,MOD($G56,1)&lt;&gt;0,$H56&lt;0),"VALOR INVÁLIDO",IF($E56&gt;Resumo!$B$4,"INÍCIO FUTURO",IF(AND($F56&lt;&gt;"",$F56&lt;$E56),"FIM ANTERIOR AO INÍCIO",IF(AND($F56&lt;&gt;"",$F56&gt;Resumo!$B$4),"FIM FUTURO",IF($L56&lt;$E56,"PRAZO ANTERIOR AO INÍCIO","OK")))))))))))</f>
        <v/>
      </c>
      <c r="V56" s="51">
        <f>IF(AND($U56="OK",$N56="Em ruptura"),IF($T56="AÇÃO ATRASADA",1,IF($S56="RUPTURA CRÍTICA",2,3))*1000000+$E56+ROW()/100000,"")</f>
        <v/>
      </c>
    </row>
    <row r="57" ht="22" customHeight="1">
      <c r="A57" s="20" t="n"/>
      <c r="B57" s="20" t="n"/>
      <c r="C57" s="21" t="n"/>
      <c r="D57" s="22" t="n"/>
      <c r="E57" s="48" t="n"/>
      <c r="F57" s="48" t="n"/>
      <c r="G57" s="24" t="n"/>
      <c r="H57" s="49" t="n"/>
      <c r="I57" s="21" t="n"/>
      <c r="J57" s="21" t="n"/>
      <c r="K57" s="21" t="n"/>
      <c r="L57" s="48" t="n"/>
      <c r="M57" s="22" t="n"/>
      <c r="N57" s="26">
        <f>IF(OR($A57="",$E57=""),"",IF($F57="","Em ruptura","Encerrada"))</f>
        <v/>
      </c>
      <c r="O57" s="27">
        <f>IF(OR($A57="",$E57="",Resumo!$B$4=""),"",IF(OR(NOT(ISNUMBER($E57)),AND($F57&lt;&gt;"",NOT(ISNUMBER($F57))),$E57&gt;Resumo!$B$4,AND($F57&lt;&gt;"",OR($F57&lt;$E57,$F57&gt;Resumo!$B$4))),"",24*(IF($F57="",Resumo!$B$4,$F57)-$E57)))</f>
        <v/>
      </c>
      <c r="P57" s="27">
        <f>IF($O57="","",IFERROR($O57/24,""))</f>
        <v/>
      </c>
      <c r="Q57" s="50">
        <f>IF(OR($A57="",$G57="",$H57="",NOT(ISNUMBER($G57)),NOT(ISNUMBER($H57))),"",$G57*$H57)</f>
        <v/>
      </c>
      <c r="R57" s="22" t="n"/>
      <c r="S57" s="26">
        <f>IF($A57="","",IF($U57&lt;&gt;"OK","REVISAR DADOS",IF(OR($O57&gt;=Resumo!$B$5,$Q57&gt;=Resumo!$B$6),"RUPTURA CRÍTICA",IF($N57="Em ruptura","EM ACOMPANHAMENTO","ENCERRADA"))))</f>
        <v/>
      </c>
      <c r="T57" s="26">
        <f>IF($A57="","",IF($U57&lt;&gt;"OK","REVISAR DADOS",IF($R57="Concluída","OK",IF($L57&lt;Resumo!$B$4,"AÇÃO ATRASADA",IF($N57="Em ruptura","AÇÃO EM ABERTO","AÇÃO PENDENTE")))))</f>
        <v/>
      </c>
      <c r="U57" s="26">
        <f>IF($A57="","",IF(OR(Resumo!$B$4="",Resumo!$B$5&lt;=0,Resumo!$B$6&lt;=0),"CONFIGURAÇÃO AUSENTE",IF(COUNTIF($A$6:$A$205,$A57)&gt;1,"ID DUPLICADO",IF(OR($B57="",$C57="",$D57="",$E57="",$G57="",$H57="",$I57="",$K57="",$L57="",$M57="",$R57=""),"DADOS INCOMPLETOS",IF(OR(NOT(ISNUMBER($E57)),AND($F57&lt;&gt;"",NOT(ISNUMBER($F57))),NOT(ISNUMBER($G57)),NOT(ISNUMBER($H57)),NOT(ISNUMBER($L57))),"TIPO DE DADO INVÁLIDO",IF(OR(COUNTIF(Listas!$B$2:$B$5,$D57)=0,COUNTIF(Listas!$A$2:$A$11,$I57)=0,COUNTIF(Listas!$C$2:$C$7,$M57)=0,COUNTIF(Listas!$D$2:$D$4,$R57)=0),"VALOR FORA DA LISTA",IF(OR($G57&lt;0,MOD($G57,1)&lt;&gt;0,$H57&lt;0),"VALOR INVÁLIDO",IF($E57&gt;Resumo!$B$4,"INÍCIO FUTURO",IF(AND($F57&lt;&gt;"",$F57&lt;$E57),"FIM ANTERIOR AO INÍCIO",IF(AND($F57&lt;&gt;"",$F57&gt;Resumo!$B$4),"FIM FUTURO",IF($L57&lt;$E57,"PRAZO ANTERIOR AO INÍCIO","OK")))))))))))</f>
        <v/>
      </c>
      <c r="V57" s="51">
        <f>IF(AND($U57="OK",$N57="Em ruptura"),IF($T57="AÇÃO ATRASADA",1,IF($S57="RUPTURA CRÍTICA",2,3))*1000000+$E57+ROW()/100000,"")</f>
        <v/>
      </c>
    </row>
    <row r="58" ht="22" customHeight="1">
      <c r="A58" s="20" t="n"/>
      <c r="B58" s="20" t="n"/>
      <c r="C58" s="21" t="n"/>
      <c r="D58" s="22" t="n"/>
      <c r="E58" s="48" t="n"/>
      <c r="F58" s="48" t="n"/>
      <c r="G58" s="24" t="n"/>
      <c r="H58" s="49" t="n"/>
      <c r="I58" s="21" t="n"/>
      <c r="J58" s="21" t="n"/>
      <c r="K58" s="21" t="n"/>
      <c r="L58" s="48" t="n"/>
      <c r="M58" s="22" t="n"/>
      <c r="N58" s="26">
        <f>IF(OR($A58="",$E58=""),"",IF($F58="","Em ruptura","Encerrada"))</f>
        <v/>
      </c>
      <c r="O58" s="27">
        <f>IF(OR($A58="",$E58="",Resumo!$B$4=""),"",IF(OR(NOT(ISNUMBER($E58)),AND($F58&lt;&gt;"",NOT(ISNUMBER($F58))),$E58&gt;Resumo!$B$4,AND($F58&lt;&gt;"",OR($F58&lt;$E58,$F58&gt;Resumo!$B$4))),"",24*(IF($F58="",Resumo!$B$4,$F58)-$E58)))</f>
        <v/>
      </c>
      <c r="P58" s="27">
        <f>IF($O58="","",IFERROR($O58/24,""))</f>
        <v/>
      </c>
      <c r="Q58" s="50">
        <f>IF(OR($A58="",$G58="",$H58="",NOT(ISNUMBER($G58)),NOT(ISNUMBER($H58))),"",$G58*$H58)</f>
        <v/>
      </c>
      <c r="R58" s="22" t="n"/>
      <c r="S58" s="26">
        <f>IF($A58="","",IF($U58&lt;&gt;"OK","REVISAR DADOS",IF(OR($O58&gt;=Resumo!$B$5,$Q58&gt;=Resumo!$B$6),"RUPTURA CRÍTICA",IF($N58="Em ruptura","EM ACOMPANHAMENTO","ENCERRADA"))))</f>
        <v/>
      </c>
      <c r="T58" s="26">
        <f>IF($A58="","",IF($U58&lt;&gt;"OK","REVISAR DADOS",IF($R58="Concluída","OK",IF($L58&lt;Resumo!$B$4,"AÇÃO ATRASADA",IF($N58="Em ruptura","AÇÃO EM ABERTO","AÇÃO PENDENTE")))))</f>
        <v/>
      </c>
      <c r="U58" s="26">
        <f>IF($A58="","",IF(OR(Resumo!$B$4="",Resumo!$B$5&lt;=0,Resumo!$B$6&lt;=0),"CONFIGURAÇÃO AUSENTE",IF(COUNTIF($A$6:$A$205,$A58)&gt;1,"ID DUPLICADO",IF(OR($B58="",$C58="",$D58="",$E58="",$G58="",$H58="",$I58="",$K58="",$L58="",$M58="",$R58=""),"DADOS INCOMPLETOS",IF(OR(NOT(ISNUMBER($E58)),AND($F58&lt;&gt;"",NOT(ISNUMBER($F58))),NOT(ISNUMBER($G58)),NOT(ISNUMBER($H58)),NOT(ISNUMBER($L58))),"TIPO DE DADO INVÁLIDO",IF(OR(COUNTIF(Listas!$B$2:$B$5,$D58)=0,COUNTIF(Listas!$A$2:$A$11,$I58)=0,COUNTIF(Listas!$C$2:$C$7,$M58)=0,COUNTIF(Listas!$D$2:$D$4,$R58)=0),"VALOR FORA DA LISTA",IF(OR($G58&lt;0,MOD($G58,1)&lt;&gt;0,$H58&lt;0),"VALOR INVÁLIDO",IF($E58&gt;Resumo!$B$4,"INÍCIO FUTURO",IF(AND($F58&lt;&gt;"",$F58&lt;$E58),"FIM ANTERIOR AO INÍCIO",IF(AND($F58&lt;&gt;"",$F58&gt;Resumo!$B$4),"FIM FUTURO",IF($L58&lt;$E58,"PRAZO ANTERIOR AO INÍCIO","OK")))))))))))</f>
        <v/>
      </c>
      <c r="V58" s="51">
        <f>IF(AND($U58="OK",$N58="Em ruptura"),IF($T58="AÇÃO ATRASADA",1,IF($S58="RUPTURA CRÍTICA",2,3))*1000000+$E58+ROW()/100000,"")</f>
        <v/>
      </c>
    </row>
    <row r="59" ht="22" customHeight="1">
      <c r="A59" s="20" t="n"/>
      <c r="B59" s="20" t="n"/>
      <c r="C59" s="21" t="n"/>
      <c r="D59" s="22" t="n"/>
      <c r="E59" s="48" t="n"/>
      <c r="F59" s="48" t="n"/>
      <c r="G59" s="24" t="n"/>
      <c r="H59" s="49" t="n"/>
      <c r="I59" s="21" t="n"/>
      <c r="J59" s="21" t="n"/>
      <c r="K59" s="21" t="n"/>
      <c r="L59" s="48" t="n"/>
      <c r="M59" s="22" t="n"/>
      <c r="N59" s="26">
        <f>IF(OR($A59="",$E59=""),"",IF($F59="","Em ruptura","Encerrada"))</f>
        <v/>
      </c>
      <c r="O59" s="27">
        <f>IF(OR($A59="",$E59="",Resumo!$B$4=""),"",IF(OR(NOT(ISNUMBER($E59)),AND($F59&lt;&gt;"",NOT(ISNUMBER($F59))),$E59&gt;Resumo!$B$4,AND($F59&lt;&gt;"",OR($F59&lt;$E59,$F59&gt;Resumo!$B$4))),"",24*(IF($F59="",Resumo!$B$4,$F59)-$E59)))</f>
        <v/>
      </c>
      <c r="P59" s="27">
        <f>IF($O59="","",IFERROR($O59/24,""))</f>
        <v/>
      </c>
      <c r="Q59" s="50">
        <f>IF(OR($A59="",$G59="",$H59="",NOT(ISNUMBER($G59)),NOT(ISNUMBER($H59))),"",$G59*$H59)</f>
        <v/>
      </c>
      <c r="R59" s="22" t="n"/>
      <c r="S59" s="26">
        <f>IF($A59="","",IF($U59&lt;&gt;"OK","REVISAR DADOS",IF(OR($O59&gt;=Resumo!$B$5,$Q59&gt;=Resumo!$B$6),"RUPTURA CRÍTICA",IF($N59="Em ruptura","EM ACOMPANHAMENTO","ENCERRADA"))))</f>
        <v/>
      </c>
      <c r="T59" s="26">
        <f>IF($A59="","",IF($U59&lt;&gt;"OK","REVISAR DADOS",IF($R59="Concluída","OK",IF($L59&lt;Resumo!$B$4,"AÇÃO ATRASADA",IF($N59="Em ruptura","AÇÃO EM ABERTO","AÇÃO PENDENTE")))))</f>
        <v/>
      </c>
      <c r="U59" s="26">
        <f>IF($A59="","",IF(OR(Resumo!$B$4="",Resumo!$B$5&lt;=0,Resumo!$B$6&lt;=0),"CONFIGURAÇÃO AUSENTE",IF(COUNTIF($A$6:$A$205,$A59)&gt;1,"ID DUPLICADO",IF(OR($B59="",$C59="",$D59="",$E59="",$G59="",$H59="",$I59="",$K59="",$L59="",$M59="",$R59=""),"DADOS INCOMPLETOS",IF(OR(NOT(ISNUMBER($E59)),AND($F59&lt;&gt;"",NOT(ISNUMBER($F59))),NOT(ISNUMBER($G59)),NOT(ISNUMBER($H59)),NOT(ISNUMBER($L59))),"TIPO DE DADO INVÁLIDO",IF(OR(COUNTIF(Listas!$B$2:$B$5,$D59)=0,COUNTIF(Listas!$A$2:$A$11,$I59)=0,COUNTIF(Listas!$C$2:$C$7,$M59)=0,COUNTIF(Listas!$D$2:$D$4,$R59)=0),"VALOR FORA DA LISTA",IF(OR($G59&lt;0,MOD($G59,1)&lt;&gt;0,$H59&lt;0),"VALOR INVÁLIDO",IF($E59&gt;Resumo!$B$4,"INÍCIO FUTURO",IF(AND($F59&lt;&gt;"",$F59&lt;$E59),"FIM ANTERIOR AO INÍCIO",IF(AND($F59&lt;&gt;"",$F59&gt;Resumo!$B$4),"FIM FUTURO",IF($L59&lt;$E59,"PRAZO ANTERIOR AO INÍCIO","OK")))))))))))</f>
        <v/>
      </c>
      <c r="V59" s="51">
        <f>IF(AND($U59="OK",$N59="Em ruptura"),IF($T59="AÇÃO ATRASADA",1,IF($S59="RUPTURA CRÍTICA",2,3))*1000000+$E59+ROW()/100000,"")</f>
        <v/>
      </c>
    </row>
    <row r="60" ht="22" customHeight="1">
      <c r="A60" s="20" t="n"/>
      <c r="B60" s="20" t="n"/>
      <c r="C60" s="21" t="n"/>
      <c r="D60" s="22" t="n"/>
      <c r="E60" s="48" t="n"/>
      <c r="F60" s="48" t="n"/>
      <c r="G60" s="24" t="n"/>
      <c r="H60" s="49" t="n"/>
      <c r="I60" s="21" t="n"/>
      <c r="J60" s="21" t="n"/>
      <c r="K60" s="21" t="n"/>
      <c r="L60" s="48" t="n"/>
      <c r="M60" s="22" t="n"/>
      <c r="N60" s="26">
        <f>IF(OR($A60="",$E60=""),"",IF($F60="","Em ruptura","Encerrada"))</f>
        <v/>
      </c>
      <c r="O60" s="27">
        <f>IF(OR($A60="",$E60="",Resumo!$B$4=""),"",IF(OR(NOT(ISNUMBER($E60)),AND($F60&lt;&gt;"",NOT(ISNUMBER($F60))),$E60&gt;Resumo!$B$4,AND($F60&lt;&gt;"",OR($F60&lt;$E60,$F60&gt;Resumo!$B$4))),"",24*(IF($F60="",Resumo!$B$4,$F60)-$E60)))</f>
        <v/>
      </c>
      <c r="P60" s="27">
        <f>IF($O60="","",IFERROR($O60/24,""))</f>
        <v/>
      </c>
      <c r="Q60" s="50">
        <f>IF(OR($A60="",$G60="",$H60="",NOT(ISNUMBER($G60)),NOT(ISNUMBER($H60))),"",$G60*$H60)</f>
        <v/>
      </c>
      <c r="R60" s="22" t="n"/>
      <c r="S60" s="26">
        <f>IF($A60="","",IF($U60&lt;&gt;"OK","REVISAR DADOS",IF(OR($O60&gt;=Resumo!$B$5,$Q60&gt;=Resumo!$B$6),"RUPTURA CRÍTICA",IF($N60="Em ruptura","EM ACOMPANHAMENTO","ENCERRADA"))))</f>
        <v/>
      </c>
      <c r="T60" s="26">
        <f>IF($A60="","",IF($U60&lt;&gt;"OK","REVISAR DADOS",IF($R60="Concluída","OK",IF($L60&lt;Resumo!$B$4,"AÇÃO ATRASADA",IF($N60="Em ruptura","AÇÃO EM ABERTO","AÇÃO PENDENTE")))))</f>
        <v/>
      </c>
      <c r="U60" s="26">
        <f>IF($A60="","",IF(OR(Resumo!$B$4="",Resumo!$B$5&lt;=0,Resumo!$B$6&lt;=0),"CONFIGURAÇÃO AUSENTE",IF(COUNTIF($A$6:$A$205,$A60)&gt;1,"ID DUPLICADO",IF(OR($B60="",$C60="",$D60="",$E60="",$G60="",$H60="",$I60="",$K60="",$L60="",$M60="",$R60=""),"DADOS INCOMPLETOS",IF(OR(NOT(ISNUMBER($E60)),AND($F60&lt;&gt;"",NOT(ISNUMBER($F60))),NOT(ISNUMBER($G60)),NOT(ISNUMBER($H60)),NOT(ISNUMBER($L60))),"TIPO DE DADO INVÁLIDO",IF(OR(COUNTIF(Listas!$B$2:$B$5,$D60)=0,COUNTIF(Listas!$A$2:$A$11,$I60)=0,COUNTIF(Listas!$C$2:$C$7,$M60)=0,COUNTIF(Listas!$D$2:$D$4,$R60)=0),"VALOR FORA DA LISTA",IF(OR($G60&lt;0,MOD($G60,1)&lt;&gt;0,$H60&lt;0),"VALOR INVÁLIDO",IF($E60&gt;Resumo!$B$4,"INÍCIO FUTURO",IF(AND($F60&lt;&gt;"",$F60&lt;$E60),"FIM ANTERIOR AO INÍCIO",IF(AND($F60&lt;&gt;"",$F60&gt;Resumo!$B$4),"FIM FUTURO",IF($L60&lt;$E60,"PRAZO ANTERIOR AO INÍCIO","OK")))))))))))</f>
        <v/>
      </c>
      <c r="V60" s="51">
        <f>IF(AND($U60="OK",$N60="Em ruptura"),IF($T60="AÇÃO ATRASADA",1,IF($S60="RUPTURA CRÍTICA",2,3))*1000000+$E60+ROW()/100000,"")</f>
        <v/>
      </c>
    </row>
    <row r="61" ht="22" customHeight="1">
      <c r="A61" s="20" t="n"/>
      <c r="B61" s="20" t="n"/>
      <c r="C61" s="21" t="n"/>
      <c r="D61" s="22" t="n"/>
      <c r="E61" s="48" t="n"/>
      <c r="F61" s="48" t="n"/>
      <c r="G61" s="24" t="n"/>
      <c r="H61" s="49" t="n"/>
      <c r="I61" s="21" t="n"/>
      <c r="J61" s="21" t="n"/>
      <c r="K61" s="21" t="n"/>
      <c r="L61" s="48" t="n"/>
      <c r="M61" s="22" t="n"/>
      <c r="N61" s="26">
        <f>IF(OR($A61="",$E61=""),"",IF($F61="","Em ruptura","Encerrada"))</f>
        <v/>
      </c>
      <c r="O61" s="27">
        <f>IF(OR($A61="",$E61="",Resumo!$B$4=""),"",IF(OR(NOT(ISNUMBER($E61)),AND($F61&lt;&gt;"",NOT(ISNUMBER($F61))),$E61&gt;Resumo!$B$4,AND($F61&lt;&gt;"",OR($F61&lt;$E61,$F61&gt;Resumo!$B$4))),"",24*(IF($F61="",Resumo!$B$4,$F61)-$E61)))</f>
        <v/>
      </c>
      <c r="P61" s="27">
        <f>IF($O61="","",IFERROR($O61/24,""))</f>
        <v/>
      </c>
      <c r="Q61" s="50">
        <f>IF(OR($A61="",$G61="",$H61="",NOT(ISNUMBER($G61)),NOT(ISNUMBER($H61))),"",$G61*$H61)</f>
        <v/>
      </c>
      <c r="R61" s="22" t="n"/>
      <c r="S61" s="26">
        <f>IF($A61="","",IF($U61&lt;&gt;"OK","REVISAR DADOS",IF(OR($O61&gt;=Resumo!$B$5,$Q61&gt;=Resumo!$B$6),"RUPTURA CRÍTICA",IF($N61="Em ruptura","EM ACOMPANHAMENTO","ENCERRADA"))))</f>
        <v/>
      </c>
      <c r="T61" s="26">
        <f>IF($A61="","",IF($U61&lt;&gt;"OK","REVISAR DADOS",IF($R61="Concluída","OK",IF($L61&lt;Resumo!$B$4,"AÇÃO ATRASADA",IF($N61="Em ruptura","AÇÃO EM ABERTO","AÇÃO PENDENTE")))))</f>
        <v/>
      </c>
      <c r="U61" s="26">
        <f>IF($A61="","",IF(OR(Resumo!$B$4="",Resumo!$B$5&lt;=0,Resumo!$B$6&lt;=0),"CONFIGURAÇÃO AUSENTE",IF(COUNTIF($A$6:$A$205,$A61)&gt;1,"ID DUPLICADO",IF(OR($B61="",$C61="",$D61="",$E61="",$G61="",$H61="",$I61="",$K61="",$L61="",$M61="",$R61=""),"DADOS INCOMPLETOS",IF(OR(NOT(ISNUMBER($E61)),AND($F61&lt;&gt;"",NOT(ISNUMBER($F61))),NOT(ISNUMBER($G61)),NOT(ISNUMBER($H61)),NOT(ISNUMBER($L61))),"TIPO DE DADO INVÁLIDO",IF(OR(COUNTIF(Listas!$B$2:$B$5,$D61)=0,COUNTIF(Listas!$A$2:$A$11,$I61)=0,COUNTIF(Listas!$C$2:$C$7,$M61)=0,COUNTIF(Listas!$D$2:$D$4,$R61)=0),"VALOR FORA DA LISTA",IF(OR($G61&lt;0,MOD($G61,1)&lt;&gt;0,$H61&lt;0),"VALOR INVÁLIDO",IF($E61&gt;Resumo!$B$4,"INÍCIO FUTURO",IF(AND($F61&lt;&gt;"",$F61&lt;$E61),"FIM ANTERIOR AO INÍCIO",IF(AND($F61&lt;&gt;"",$F61&gt;Resumo!$B$4),"FIM FUTURO",IF($L61&lt;$E61,"PRAZO ANTERIOR AO INÍCIO","OK")))))))))))</f>
        <v/>
      </c>
      <c r="V61" s="51">
        <f>IF(AND($U61="OK",$N61="Em ruptura"),IF($T61="AÇÃO ATRASADA",1,IF($S61="RUPTURA CRÍTICA",2,3))*1000000+$E61+ROW()/100000,"")</f>
        <v/>
      </c>
    </row>
    <row r="62" ht="22" customHeight="1">
      <c r="A62" s="20" t="n"/>
      <c r="B62" s="20" t="n"/>
      <c r="C62" s="21" t="n"/>
      <c r="D62" s="22" t="n"/>
      <c r="E62" s="48" t="n"/>
      <c r="F62" s="48" t="n"/>
      <c r="G62" s="24" t="n"/>
      <c r="H62" s="49" t="n"/>
      <c r="I62" s="21" t="n"/>
      <c r="J62" s="21" t="n"/>
      <c r="K62" s="21" t="n"/>
      <c r="L62" s="48" t="n"/>
      <c r="M62" s="22" t="n"/>
      <c r="N62" s="26">
        <f>IF(OR($A62="",$E62=""),"",IF($F62="","Em ruptura","Encerrada"))</f>
        <v/>
      </c>
      <c r="O62" s="27">
        <f>IF(OR($A62="",$E62="",Resumo!$B$4=""),"",IF(OR(NOT(ISNUMBER($E62)),AND($F62&lt;&gt;"",NOT(ISNUMBER($F62))),$E62&gt;Resumo!$B$4,AND($F62&lt;&gt;"",OR($F62&lt;$E62,$F62&gt;Resumo!$B$4))),"",24*(IF($F62="",Resumo!$B$4,$F62)-$E62)))</f>
        <v/>
      </c>
      <c r="P62" s="27">
        <f>IF($O62="","",IFERROR($O62/24,""))</f>
        <v/>
      </c>
      <c r="Q62" s="50">
        <f>IF(OR($A62="",$G62="",$H62="",NOT(ISNUMBER($G62)),NOT(ISNUMBER($H62))),"",$G62*$H62)</f>
        <v/>
      </c>
      <c r="R62" s="22" t="n"/>
      <c r="S62" s="26">
        <f>IF($A62="","",IF($U62&lt;&gt;"OK","REVISAR DADOS",IF(OR($O62&gt;=Resumo!$B$5,$Q62&gt;=Resumo!$B$6),"RUPTURA CRÍTICA",IF($N62="Em ruptura","EM ACOMPANHAMENTO","ENCERRADA"))))</f>
        <v/>
      </c>
      <c r="T62" s="26">
        <f>IF($A62="","",IF($U62&lt;&gt;"OK","REVISAR DADOS",IF($R62="Concluída","OK",IF($L62&lt;Resumo!$B$4,"AÇÃO ATRASADA",IF($N62="Em ruptura","AÇÃO EM ABERTO","AÇÃO PENDENTE")))))</f>
        <v/>
      </c>
      <c r="U62" s="26">
        <f>IF($A62="","",IF(OR(Resumo!$B$4="",Resumo!$B$5&lt;=0,Resumo!$B$6&lt;=0),"CONFIGURAÇÃO AUSENTE",IF(COUNTIF($A$6:$A$205,$A62)&gt;1,"ID DUPLICADO",IF(OR($B62="",$C62="",$D62="",$E62="",$G62="",$H62="",$I62="",$K62="",$L62="",$M62="",$R62=""),"DADOS INCOMPLETOS",IF(OR(NOT(ISNUMBER($E62)),AND($F62&lt;&gt;"",NOT(ISNUMBER($F62))),NOT(ISNUMBER($G62)),NOT(ISNUMBER($H62)),NOT(ISNUMBER($L62))),"TIPO DE DADO INVÁLIDO",IF(OR(COUNTIF(Listas!$B$2:$B$5,$D62)=0,COUNTIF(Listas!$A$2:$A$11,$I62)=0,COUNTIF(Listas!$C$2:$C$7,$M62)=0,COUNTIF(Listas!$D$2:$D$4,$R62)=0),"VALOR FORA DA LISTA",IF(OR($G62&lt;0,MOD($G62,1)&lt;&gt;0,$H62&lt;0),"VALOR INVÁLIDO",IF($E62&gt;Resumo!$B$4,"INÍCIO FUTURO",IF(AND($F62&lt;&gt;"",$F62&lt;$E62),"FIM ANTERIOR AO INÍCIO",IF(AND($F62&lt;&gt;"",$F62&gt;Resumo!$B$4),"FIM FUTURO",IF($L62&lt;$E62,"PRAZO ANTERIOR AO INÍCIO","OK")))))))))))</f>
        <v/>
      </c>
      <c r="V62" s="51">
        <f>IF(AND($U62="OK",$N62="Em ruptura"),IF($T62="AÇÃO ATRASADA",1,IF($S62="RUPTURA CRÍTICA",2,3))*1000000+$E62+ROW()/100000,"")</f>
        <v/>
      </c>
    </row>
    <row r="63" ht="22" customHeight="1">
      <c r="A63" s="20" t="n"/>
      <c r="B63" s="20" t="n"/>
      <c r="C63" s="21" t="n"/>
      <c r="D63" s="22" t="n"/>
      <c r="E63" s="48" t="n"/>
      <c r="F63" s="48" t="n"/>
      <c r="G63" s="24" t="n"/>
      <c r="H63" s="49" t="n"/>
      <c r="I63" s="21" t="n"/>
      <c r="J63" s="21" t="n"/>
      <c r="K63" s="21" t="n"/>
      <c r="L63" s="48" t="n"/>
      <c r="M63" s="22" t="n"/>
      <c r="N63" s="26">
        <f>IF(OR($A63="",$E63=""),"",IF($F63="","Em ruptura","Encerrada"))</f>
        <v/>
      </c>
      <c r="O63" s="27">
        <f>IF(OR($A63="",$E63="",Resumo!$B$4=""),"",IF(OR(NOT(ISNUMBER($E63)),AND($F63&lt;&gt;"",NOT(ISNUMBER($F63))),$E63&gt;Resumo!$B$4,AND($F63&lt;&gt;"",OR($F63&lt;$E63,$F63&gt;Resumo!$B$4))),"",24*(IF($F63="",Resumo!$B$4,$F63)-$E63)))</f>
        <v/>
      </c>
      <c r="P63" s="27">
        <f>IF($O63="","",IFERROR($O63/24,""))</f>
        <v/>
      </c>
      <c r="Q63" s="50">
        <f>IF(OR($A63="",$G63="",$H63="",NOT(ISNUMBER($G63)),NOT(ISNUMBER($H63))),"",$G63*$H63)</f>
        <v/>
      </c>
      <c r="R63" s="22" t="n"/>
      <c r="S63" s="26">
        <f>IF($A63="","",IF($U63&lt;&gt;"OK","REVISAR DADOS",IF(OR($O63&gt;=Resumo!$B$5,$Q63&gt;=Resumo!$B$6),"RUPTURA CRÍTICA",IF($N63="Em ruptura","EM ACOMPANHAMENTO","ENCERRADA"))))</f>
        <v/>
      </c>
      <c r="T63" s="26">
        <f>IF($A63="","",IF($U63&lt;&gt;"OK","REVISAR DADOS",IF($R63="Concluída","OK",IF($L63&lt;Resumo!$B$4,"AÇÃO ATRASADA",IF($N63="Em ruptura","AÇÃO EM ABERTO","AÇÃO PENDENTE")))))</f>
        <v/>
      </c>
      <c r="U63" s="26">
        <f>IF($A63="","",IF(OR(Resumo!$B$4="",Resumo!$B$5&lt;=0,Resumo!$B$6&lt;=0),"CONFIGURAÇÃO AUSENTE",IF(COUNTIF($A$6:$A$205,$A63)&gt;1,"ID DUPLICADO",IF(OR($B63="",$C63="",$D63="",$E63="",$G63="",$H63="",$I63="",$K63="",$L63="",$M63="",$R63=""),"DADOS INCOMPLETOS",IF(OR(NOT(ISNUMBER($E63)),AND($F63&lt;&gt;"",NOT(ISNUMBER($F63))),NOT(ISNUMBER($G63)),NOT(ISNUMBER($H63)),NOT(ISNUMBER($L63))),"TIPO DE DADO INVÁLIDO",IF(OR(COUNTIF(Listas!$B$2:$B$5,$D63)=0,COUNTIF(Listas!$A$2:$A$11,$I63)=0,COUNTIF(Listas!$C$2:$C$7,$M63)=0,COUNTIF(Listas!$D$2:$D$4,$R63)=0),"VALOR FORA DA LISTA",IF(OR($G63&lt;0,MOD($G63,1)&lt;&gt;0,$H63&lt;0),"VALOR INVÁLIDO",IF($E63&gt;Resumo!$B$4,"INÍCIO FUTURO",IF(AND($F63&lt;&gt;"",$F63&lt;$E63),"FIM ANTERIOR AO INÍCIO",IF(AND($F63&lt;&gt;"",$F63&gt;Resumo!$B$4),"FIM FUTURO",IF($L63&lt;$E63,"PRAZO ANTERIOR AO INÍCIO","OK")))))))))))</f>
        <v/>
      </c>
      <c r="V63" s="51">
        <f>IF(AND($U63="OK",$N63="Em ruptura"),IF($T63="AÇÃO ATRASADA",1,IF($S63="RUPTURA CRÍTICA",2,3))*1000000+$E63+ROW()/100000,"")</f>
        <v/>
      </c>
    </row>
    <row r="64" ht="22" customHeight="1">
      <c r="A64" s="20" t="n"/>
      <c r="B64" s="20" t="n"/>
      <c r="C64" s="21" t="n"/>
      <c r="D64" s="22" t="n"/>
      <c r="E64" s="48" t="n"/>
      <c r="F64" s="48" t="n"/>
      <c r="G64" s="24" t="n"/>
      <c r="H64" s="49" t="n"/>
      <c r="I64" s="21" t="n"/>
      <c r="J64" s="21" t="n"/>
      <c r="K64" s="21" t="n"/>
      <c r="L64" s="48" t="n"/>
      <c r="M64" s="22" t="n"/>
      <c r="N64" s="26">
        <f>IF(OR($A64="",$E64=""),"",IF($F64="","Em ruptura","Encerrada"))</f>
        <v/>
      </c>
      <c r="O64" s="27">
        <f>IF(OR($A64="",$E64="",Resumo!$B$4=""),"",IF(OR(NOT(ISNUMBER($E64)),AND($F64&lt;&gt;"",NOT(ISNUMBER($F64))),$E64&gt;Resumo!$B$4,AND($F64&lt;&gt;"",OR($F64&lt;$E64,$F64&gt;Resumo!$B$4))),"",24*(IF($F64="",Resumo!$B$4,$F64)-$E64)))</f>
        <v/>
      </c>
      <c r="P64" s="27">
        <f>IF($O64="","",IFERROR($O64/24,""))</f>
        <v/>
      </c>
      <c r="Q64" s="50">
        <f>IF(OR($A64="",$G64="",$H64="",NOT(ISNUMBER($G64)),NOT(ISNUMBER($H64))),"",$G64*$H64)</f>
        <v/>
      </c>
      <c r="R64" s="22" t="n"/>
      <c r="S64" s="26">
        <f>IF($A64="","",IF($U64&lt;&gt;"OK","REVISAR DADOS",IF(OR($O64&gt;=Resumo!$B$5,$Q64&gt;=Resumo!$B$6),"RUPTURA CRÍTICA",IF($N64="Em ruptura","EM ACOMPANHAMENTO","ENCERRADA"))))</f>
        <v/>
      </c>
      <c r="T64" s="26">
        <f>IF($A64="","",IF($U64&lt;&gt;"OK","REVISAR DADOS",IF($R64="Concluída","OK",IF($L64&lt;Resumo!$B$4,"AÇÃO ATRASADA",IF($N64="Em ruptura","AÇÃO EM ABERTO","AÇÃO PENDENTE")))))</f>
        <v/>
      </c>
      <c r="U64" s="26">
        <f>IF($A64="","",IF(OR(Resumo!$B$4="",Resumo!$B$5&lt;=0,Resumo!$B$6&lt;=0),"CONFIGURAÇÃO AUSENTE",IF(COUNTIF($A$6:$A$205,$A64)&gt;1,"ID DUPLICADO",IF(OR($B64="",$C64="",$D64="",$E64="",$G64="",$H64="",$I64="",$K64="",$L64="",$M64="",$R64=""),"DADOS INCOMPLETOS",IF(OR(NOT(ISNUMBER($E64)),AND($F64&lt;&gt;"",NOT(ISNUMBER($F64))),NOT(ISNUMBER($G64)),NOT(ISNUMBER($H64)),NOT(ISNUMBER($L64))),"TIPO DE DADO INVÁLIDO",IF(OR(COUNTIF(Listas!$B$2:$B$5,$D64)=0,COUNTIF(Listas!$A$2:$A$11,$I64)=0,COUNTIF(Listas!$C$2:$C$7,$M64)=0,COUNTIF(Listas!$D$2:$D$4,$R64)=0),"VALOR FORA DA LISTA",IF(OR($G64&lt;0,MOD($G64,1)&lt;&gt;0,$H64&lt;0),"VALOR INVÁLIDO",IF($E64&gt;Resumo!$B$4,"INÍCIO FUTURO",IF(AND($F64&lt;&gt;"",$F64&lt;$E64),"FIM ANTERIOR AO INÍCIO",IF(AND($F64&lt;&gt;"",$F64&gt;Resumo!$B$4),"FIM FUTURO",IF($L64&lt;$E64,"PRAZO ANTERIOR AO INÍCIO","OK")))))))))))</f>
        <v/>
      </c>
      <c r="V64" s="51">
        <f>IF(AND($U64="OK",$N64="Em ruptura"),IF($T64="AÇÃO ATRASADA",1,IF($S64="RUPTURA CRÍTICA",2,3))*1000000+$E64+ROW()/100000,"")</f>
        <v/>
      </c>
    </row>
    <row r="65" ht="22" customHeight="1">
      <c r="A65" s="20" t="n"/>
      <c r="B65" s="20" t="n"/>
      <c r="C65" s="21" t="n"/>
      <c r="D65" s="22" t="n"/>
      <c r="E65" s="48" t="n"/>
      <c r="F65" s="48" t="n"/>
      <c r="G65" s="24" t="n"/>
      <c r="H65" s="49" t="n"/>
      <c r="I65" s="21" t="n"/>
      <c r="J65" s="21" t="n"/>
      <c r="K65" s="21" t="n"/>
      <c r="L65" s="48" t="n"/>
      <c r="M65" s="22" t="n"/>
      <c r="N65" s="26">
        <f>IF(OR($A65="",$E65=""),"",IF($F65="","Em ruptura","Encerrada"))</f>
        <v/>
      </c>
      <c r="O65" s="27">
        <f>IF(OR($A65="",$E65="",Resumo!$B$4=""),"",IF(OR(NOT(ISNUMBER($E65)),AND($F65&lt;&gt;"",NOT(ISNUMBER($F65))),$E65&gt;Resumo!$B$4,AND($F65&lt;&gt;"",OR($F65&lt;$E65,$F65&gt;Resumo!$B$4))),"",24*(IF($F65="",Resumo!$B$4,$F65)-$E65)))</f>
        <v/>
      </c>
      <c r="P65" s="27">
        <f>IF($O65="","",IFERROR($O65/24,""))</f>
        <v/>
      </c>
      <c r="Q65" s="50">
        <f>IF(OR($A65="",$G65="",$H65="",NOT(ISNUMBER($G65)),NOT(ISNUMBER($H65))),"",$G65*$H65)</f>
        <v/>
      </c>
      <c r="R65" s="22" t="n"/>
      <c r="S65" s="26">
        <f>IF($A65="","",IF($U65&lt;&gt;"OK","REVISAR DADOS",IF(OR($O65&gt;=Resumo!$B$5,$Q65&gt;=Resumo!$B$6),"RUPTURA CRÍTICA",IF($N65="Em ruptura","EM ACOMPANHAMENTO","ENCERRADA"))))</f>
        <v/>
      </c>
      <c r="T65" s="26">
        <f>IF($A65="","",IF($U65&lt;&gt;"OK","REVISAR DADOS",IF($R65="Concluída","OK",IF($L65&lt;Resumo!$B$4,"AÇÃO ATRASADA",IF($N65="Em ruptura","AÇÃO EM ABERTO","AÇÃO PENDENTE")))))</f>
        <v/>
      </c>
      <c r="U65" s="26">
        <f>IF($A65="","",IF(OR(Resumo!$B$4="",Resumo!$B$5&lt;=0,Resumo!$B$6&lt;=0),"CONFIGURAÇÃO AUSENTE",IF(COUNTIF($A$6:$A$205,$A65)&gt;1,"ID DUPLICADO",IF(OR($B65="",$C65="",$D65="",$E65="",$G65="",$H65="",$I65="",$K65="",$L65="",$M65="",$R65=""),"DADOS INCOMPLETOS",IF(OR(NOT(ISNUMBER($E65)),AND($F65&lt;&gt;"",NOT(ISNUMBER($F65))),NOT(ISNUMBER($G65)),NOT(ISNUMBER($H65)),NOT(ISNUMBER($L65))),"TIPO DE DADO INVÁLIDO",IF(OR(COUNTIF(Listas!$B$2:$B$5,$D65)=0,COUNTIF(Listas!$A$2:$A$11,$I65)=0,COUNTIF(Listas!$C$2:$C$7,$M65)=0,COUNTIF(Listas!$D$2:$D$4,$R65)=0),"VALOR FORA DA LISTA",IF(OR($G65&lt;0,MOD($G65,1)&lt;&gt;0,$H65&lt;0),"VALOR INVÁLIDO",IF($E65&gt;Resumo!$B$4,"INÍCIO FUTURO",IF(AND($F65&lt;&gt;"",$F65&lt;$E65),"FIM ANTERIOR AO INÍCIO",IF(AND($F65&lt;&gt;"",$F65&gt;Resumo!$B$4),"FIM FUTURO",IF($L65&lt;$E65,"PRAZO ANTERIOR AO INÍCIO","OK")))))))))))</f>
        <v/>
      </c>
      <c r="V65" s="51">
        <f>IF(AND($U65="OK",$N65="Em ruptura"),IF($T65="AÇÃO ATRASADA",1,IF($S65="RUPTURA CRÍTICA",2,3))*1000000+$E65+ROW()/100000,"")</f>
        <v/>
      </c>
    </row>
    <row r="66" ht="22" customHeight="1">
      <c r="A66" s="20" t="n"/>
      <c r="B66" s="20" t="n"/>
      <c r="C66" s="21" t="n"/>
      <c r="D66" s="22" t="n"/>
      <c r="E66" s="48" t="n"/>
      <c r="F66" s="48" t="n"/>
      <c r="G66" s="24" t="n"/>
      <c r="H66" s="49" t="n"/>
      <c r="I66" s="21" t="n"/>
      <c r="J66" s="21" t="n"/>
      <c r="K66" s="21" t="n"/>
      <c r="L66" s="48" t="n"/>
      <c r="M66" s="22" t="n"/>
      <c r="N66" s="26">
        <f>IF(OR($A66="",$E66=""),"",IF($F66="","Em ruptura","Encerrada"))</f>
        <v/>
      </c>
      <c r="O66" s="27">
        <f>IF(OR($A66="",$E66="",Resumo!$B$4=""),"",IF(OR(NOT(ISNUMBER($E66)),AND($F66&lt;&gt;"",NOT(ISNUMBER($F66))),$E66&gt;Resumo!$B$4,AND($F66&lt;&gt;"",OR($F66&lt;$E66,$F66&gt;Resumo!$B$4))),"",24*(IF($F66="",Resumo!$B$4,$F66)-$E66)))</f>
        <v/>
      </c>
      <c r="P66" s="27">
        <f>IF($O66="","",IFERROR($O66/24,""))</f>
        <v/>
      </c>
      <c r="Q66" s="50">
        <f>IF(OR($A66="",$G66="",$H66="",NOT(ISNUMBER($G66)),NOT(ISNUMBER($H66))),"",$G66*$H66)</f>
        <v/>
      </c>
      <c r="R66" s="22" t="n"/>
      <c r="S66" s="26">
        <f>IF($A66="","",IF($U66&lt;&gt;"OK","REVISAR DADOS",IF(OR($O66&gt;=Resumo!$B$5,$Q66&gt;=Resumo!$B$6),"RUPTURA CRÍTICA",IF($N66="Em ruptura","EM ACOMPANHAMENTO","ENCERRADA"))))</f>
        <v/>
      </c>
      <c r="T66" s="26">
        <f>IF($A66="","",IF($U66&lt;&gt;"OK","REVISAR DADOS",IF($R66="Concluída","OK",IF($L66&lt;Resumo!$B$4,"AÇÃO ATRASADA",IF($N66="Em ruptura","AÇÃO EM ABERTO","AÇÃO PENDENTE")))))</f>
        <v/>
      </c>
      <c r="U66" s="26">
        <f>IF($A66="","",IF(OR(Resumo!$B$4="",Resumo!$B$5&lt;=0,Resumo!$B$6&lt;=0),"CONFIGURAÇÃO AUSENTE",IF(COUNTIF($A$6:$A$205,$A66)&gt;1,"ID DUPLICADO",IF(OR($B66="",$C66="",$D66="",$E66="",$G66="",$H66="",$I66="",$K66="",$L66="",$M66="",$R66=""),"DADOS INCOMPLETOS",IF(OR(NOT(ISNUMBER($E66)),AND($F66&lt;&gt;"",NOT(ISNUMBER($F66))),NOT(ISNUMBER($G66)),NOT(ISNUMBER($H66)),NOT(ISNUMBER($L66))),"TIPO DE DADO INVÁLIDO",IF(OR(COUNTIF(Listas!$B$2:$B$5,$D66)=0,COUNTIF(Listas!$A$2:$A$11,$I66)=0,COUNTIF(Listas!$C$2:$C$7,$M66)=0,COUNTIF(Listas!$D$2:$D$4,$R66)=0),"VALOR FORA DA LISTA",IF(OR($G66&lt;0,MOD($G66,1)&lt;&gt;0,$H66&lt;0),"VALOR INVÁLIDO",IF($E66&gt;Resumo!$B$4,"INÍCIO FUTURO",IF(AND($F66&lt;&gt;"",$F66&lt;$E66),"FIM ANTERIOR AO INÍCIO",IF(AND($F66&lt;&gt;"",$F66&gt;Resumo!$B$4),"FIM FUTURO",IF($L66&lt;$E66,"PRAZO ANTERIOR AO INÍCIO","OK")))))))))))</f>
        <v/>
      </c>
      <c r="V66" s="51">
        <f>IF(AND($U66="OK",$N66="Em ruptura"),IF($T66="AÇÃO ATRASADA",1,IF($S66="RUPTURA CRÍTICA",2,3))*1000000+$E66+ROW()/100000,"")</f>
        <v/>
      </c>
    </row>
    <row r="67" ht="22" customHeight="1">
      <c r="A67" s="20" t="n"/>
      <c r="B67" s="20" t="n"/>
      <c r="C67" s="21" t="n"/>
      <c r="D67" s="22" t="n"/>
      <c r="E67" s="48" t="n"/>
      <c r="F67" s="48" t="n"/>
      <c r="G67" s="24" t="n"/>
      <c r="H67" s="49" t="n"/>
      <c r="I67" s="21" t="n"/>
      <c r="J67" s="21" t="n"/>
      <c r="K67" s="21" t="n"/>
      <c r="L67" s="48" t="n"/>
      <c r="M67" s="22" t="n"/>
      <c r="N67" s="26">
        <f>IF(OR($A67="",$E67=""),"",IF($F67="","Em ruptura","Encerrada"))</f>
        <v/>
      </c>
      <c r="O67" s="27">
        <f>IF(OR($A67="",$E67="",Resumo!$B$4=""),"",IF(OR(NOT(ISNUMBER($E67)),AND($F67&lt;&gt;"",NOT(ISNUMBER($F67))),$E67&gt;Resumo!$B$4,AND($F67&lt;&gt;"",OR($F67&lt;$E67,$F67&gt;Resumo!$B$4))),"",24*(IF($F67="",Resumo!$B$4,$F67)-$E67)))</f>
        <v/>
      </c>
      <c r="P67" s="27">
        <f>IF($O67="","",IFERROR($O67/24,""))</f>
        <v/>
      </c>
      <c r="Q67" s="50">
        <f>IF(OR($A67="",$G67="",$H67="",NOT(ISNUMBER($G67)),NOT(ISNUMBER($H67))),"",$G67*$H67)</f>
        <v/>
      </c>
      <c r="R67" s="22" t="n"/>
      <c r="S67" s="26">
        <f>IF($A67="","",IF($U67&lt;&gt;"OK","REVISAR DADOS",IF(OR($O67&gt;=Resumo!$B$5,$Q67&gt;=Resumo!$B$6),"RUPTURA CRÍTICA",IF($N67="Em ruptura","EM ACOMPANHAMENTO","ENCERRADA"))))</f>
        <v/>
      </c>
      <c r="T67" s="26">
        <f>IF($A67="","",IF($U67&lt;&gt;"OK","REVISAR DADOS",IF($R67="Concluída","OK",IF($L67&lt;Resumo!$B$4,"AÇÃO ATRASADA",IF($N67="Em ruptura","AÇÃO EM ABERTO","AÇÃO PENDENTE")))))</f>
        <v/>
      </c>
      <c r="U67" s="26">
        <f>IF($A67="","",IF(OR(Resumo!$B$4="",Resumo!$B$5&lt;=0,Resumo!$B$6&lt;=0),"CONFIGURAÇÃO AUSENTE",IF(COUNTIF($A$6:$A$205,$A67)&gt;1,"ID DUPLICADO",IF(OR($B67="",$C67="",$D67="",$E67="",$G67="",$H67="",$I67="",$K67="",$L67="",$M67="",$R67=""),"DADOS INCOMPLETOS",IF(OR(NOT(ISNUMBER($E67)),AND($F67&lt;&gt;"",NOT(ISNUMBER($F67))),NOT(ISNUMBER($G67)),NOT(ISNUMBER($H67)),NOT(ISNUMBER($L67))),"TIPO DE DADO INVÁLIDO",IF(OR(COUNTIF(Listas!$B$2:$B$5,$D67)=0,COUNTIF(Listas!$A$2:$A$11,$I67)=0,COUNTIF(Listas!$C$2:$C$7,$M67)=0,COUNTIF(Listas!$D$2:$D$4,$R67)=0),"VALOR FORA DA LISTA",IF(OR($G67&lt;0,MOD($G67,1)&lt;&gt;0,$H67&lt;0),"VALOR INVÁLIDO",IF($E67&gt;Resumo!$B$4,"INÍCIO FUTURO",IF(AND($F67&lt;&gt;"",$F67&lt;$E67),"FIM ANTERIOR AO INÍCIO",IF(AND($F67&lt;&gt;"",$F67&gt;Resumo!$B$4),"FIM FUTURO",IF($L67&lt;$E67,"PRAZO ANTERIOR AO INÍCIO","OK")))))))))))</f>
        <v/>
      </c>
      <c r="V67" s="51">
        <f>IF(AND($U67="OK",$N67="Em ruptura"),IF($T67="AÇÃO ATRASADA",1,IF($S67="RUPTURA CRÍTICA",2,3))*1000000+$E67+ROW()/100000,"")</f>
        <v/>
      </c>
    </row>
    <row r="68" ht="22" customHeight="1">
      <c r="A68" s="20" t="n"/>
      <c r="B68" s="20" t="n"/>
      <c r="C68" s="21" t="n"/>
      <c r="D68" s="22" t="n"/>
      <c r="E68" s="48" t="n"/>
      <c r="F68" s="48" t="n"/>
      <c r="G68" s="24" t="n"/>
      <c r="H68" s="49" t="n"/>
      <c r="I68" s="21" t="n"/>
      <c r="J68" s="21" t="n"/>
      <c r="K68" s="21" t="n"/>
      <c r="L68" s="48" t="n"/>
      <c r="M68" s="22" t="n"/>
      <c r="N68" s="26">
        <f>IF(OR($A68="",$E68=""),"",IF($F68="","Em ruptura","Encerrada"))</f>
        <v/>
      </c>
      <c r="O68" s="27">
        <f>IF(OR($A68="",$E68="",Resumo!$B$4=""),"",IF(OR(NOT(ISNUMBER($E68)),AND($F68&lt;&gt;"",NOT(ISNUMBER($F68))),$E68&gt;Resumo!$B$4,AND($F68&lt;&gt;"",OR($F68&lt;$E68,$F68&gt;Resumo!$B$4))),"",24*(IF($F68="",Resumo!$B$4,$F68)-$E68)))</f>
        <v/>
      </c>
      <c r="P68" s="27">
        <f>IF($O68="","",IFERROR($O68/24,""))</f>
        <v/>
      </c>
      <c r="Q68" s="50">
        <f>IF(OR($A68="",$G68="",$H68="",NOT(ISNUMBER($G68)),NOT(ISNUMBER($H68))),"",$G68*$H68)</f>
        <v/>
      </c>
      <c r="R68" s="22" t="n"/>
      <c r="S68" s="26">
        <f>IF($A68="","",IF($U68&lt;&gt;"OK","REVISAR DADOS",IF(OR($O68&gt;=Resumo!$B$5,$Q68&gt;=Resumo!$B$6),"RUPTURA CRÍTICA",IF($N68="Em ruptura","EM ACOMPANHAMENTO","ENCERRADA"))))</f>
        <v/>
      </c>
      <c r="T68" s="26">
        <f>IF($A68="","",IF($U68&lt;&gt;"OK","REVISAR DADOS",IF($R68="Concluída","OK",IF($L68&lt;Resumo!$B$4,"AÇÃO ATRASADA",IF($N68="Em ruptura","AÇÃO EM ABERTO","AÇÃO PENDENTE")))))</f>
        <v/>
      </c>
      <c r="U68" s="26">
        <f>IF($A68="","",IF(OR(Resumo!$B$4="",Resumo!$B$5&lt;=0,Resumo!$B$6&lt;=0),"CONFIGURAÇÃO AUSENTE",IF(COUNTIF($A$6:$A$205,$A68)&gt;1,"ID DUPLICADO",IF(OR($B68="",$C68="",$D68="",$E68="",$G68="",$H68="",$I68="",$K68="",$L68="",$M68="",$R68=""),"DADOS INCOMPLETOS",IF(OR(NOT(ISNUMBER($E68)),AND($F68&lt;&gt;"",NOT(ISNUMBER($F68))),NOT(ISNUMBER($G68)),NOT(ISNUMBER($H68)),NOT(ISNUMBER($L68))),"TIPO DE DADO INVÁLIDO",IF(OR(COUNTIF(Listas!$B$2:$B$5,$D68)=0,COUNTIF(Listas!$A$2:$A$11,$I68)=0,COUNTIF(Listas!$C$2:$C$7,$M68)=0,COUNTIF(Listas!$D$2:$D$4,$R68)=0),"VALOR FORA DA LISTA",IF(OR($G68&lt;0,MOD($G68,1)&lt;&gt;0,$H68&lt;0),"VALOR INVÁLIDO",IF($E68&gt;Resumo!$B$4,"INÍCIO FUTURO",IF(AND($F68&lt;&gt;"",$F68&lt;$E68),"FIM ANTERIOR AO INÍCIO",IF(AND($F68&lt;&gt;"",$F68&gt;Resumo!$B$4),"FIM FUTURO",IF($L68&lt;$E68,"PRAZO ANTERIOR AO INÍCIO","OK")))))))))))</f>
        <v/>
      </c>
      <c r="V68" s="51">
        <f>IF(AND($U68="OK",$N68="Em ruptura"),IF($T68="AÇÃO ATRASADA",1,IF($S68="RUPTURA CRÍTICA",2,3))*1000000+$E68+ROW()/100000,"")</f>
        <v/>
      </c>
    </row>
    <row r="69" ht="22" customHeight="1">
      <c r="A69" s="20" t="n"/>
      <c r="B69" s="20" t="n"/>
      <c r="C69" s="21" t="n"/>
      <c r="D69" s="22" t="n"/>
      <c r="E69" s="48" t="n"/>
      <c r="F69" s="48" t="n"/>
      <c r="G69" s="24" t="n"/>
      <c r="H69" s="49" t="n"/>
      <c r="I69" s="21" t="n"/>
      <c r="J69" s="21" t="n"/>
      <c r="K69" s="21" t="n"/>
      <c r="L69" s="48" t="n"/>
      <c r="M69" s="22" t="n"/>
      <c r="N69" s="26">
        <f>IF(OR($A69="",$E69=""),"",IF($F69="","Em ruptura","Encerrada"))</f>
        <v/>
      </c>
      <c r="O69" s="27">
        <f>IF(OR($A69="",$E69="",Resumo!$B$4=""),"",IF(OR(NOT(ISNUMBER($E69)),AND($F69&lt;&gt;"",NOT(ISNUMBER($F69))),$E69&gt;Resumo!$B$4,AND($F69&lt;&gt;"",OR($F69&lt;$E69,$F69&gt;Resumo!$B$4))),"",24*(IF($F69="",Resumo!$B$4,$F69)-$E69)))</f>
        <v/>
      </c>
      <c r="P69" s="27">
        <f>IF($O69="","",IFERROR($O69/24,""))</f>
        <v/>
      </c>
      <c r="Q69" s="50">
        <f>IF(OR($A69="",$G69="",$H69="",NOT(ISNUMBER($G69)),NOT(ISNUMBER($H69))),"",$G69*$H69)</f>
        <v/>
      </c>
      <c r="R69" s="22" t="n"/>
      <c r="S69" s="26">
        <f>IF($A69="","",IF($U69&lt;&gt;"OK","REVISAR DADOS",IF(OR($O69&gt;=Resumo!$B$5,$Q69&gt;=Resumo!$B$6),"RUPTURA CRÍTICA",IF($N69="Em ruptura","EM ACOMPANHAMENTO","ENCERRADA"))))</f>
        <v/>
      </c>
      <c r="T69" s="26">
        <f>IF($A69="","",IF($U69&lt;&gt;"OK","REVISAR DADOS",IF($R69="Concluída","OK",IF($L69&lt;Resumo!$B$4,"AÇÃO ATRASADA",IF($N69="Em ruptura","AÇÃO EM ABERTO","AÇÃO PENDENTE")))))</f>
        <v/>
      </c>
      <c r="U69" s="26">
        <f>IF($A69="","",IF(OR(Resumo!$B$4="",Resumo!$B$5&lt;=0,Resumo!$B$6&lt;=0),"CONFIGURAÇÃO AUSENTE",IF(COUNTIF($A$6:$A$205,$A69)&gt;1,"ID DUPLICADO",IF(OR($B69="",$C69="",$D69="",$E69="",$G69="",$H69="",$I69="",$K69="",$L69="",$M69="",$R69=""),"DADOS INCOMPLETOS",IF(OR(NOT(ISNUMBER($E69)),AND($F69&lt;&gt;"",NOT(ISNUMBER($F69))),NOT(ISNUMBER($G69)),NOT(ISNUMBER($H69)),NOT(ISNUMBER($L69))),"TIPO DE DADO INVÁLIDO",IF(OR(COUNTIF(Listas!$B$2:$B$5,$D69)=0,COUNTIF(Listas!$A$2:$A$11,$I69)=0,COUNTIF(Listas!$C$2:$C$7,$M69)=0,COUNTIF(Listas!$D$2:$D$4,$R69)=0),"VALOR FORA DA LISTA",IF(OR($G69&lt;0,MOD($G69,1)&lt;&gt;0,$H69&lt;0),"VALOR INVÁLIDO",IF($E69&gt;Resumo!$B$4,"INÍCIO FUTURO",IF(AND($F69&lt;&gt;"",$F69&lt;$E69),"FIM ANTERIOR AO INÍCIO",IF(AND($F69&lt;&gt;"",$F69&gt;Resumo!$B$4),"FIM FUTURO",IF($L69&lt;$E69,"PRAZO ANTERIOR AO INÍCIO","OK")))))))))))</f>
        <v/>
      </c>
      <c r="V69" s="51">
        <f>IF(AND($U69="OK",$N69="Em ruptura"),IF($T69="AÇÃO ATRASADA",1,IF($S69="RUPTURA CRÍTICA",2,3))*1000000+$E69+ROW()/100000,"")</f>
        <v/>
      </c>
    </row>
    <row r="70" ht="22" customHeight="1">
      <c r="A70" s="20" t="n"/>
      <c r="B70" s="20" t="n"/>
      <c r="C70" s="21" t="n"/>
      <c r="D70" s="22" t="n"/>
      <c r="E70" s="48" t="n"/>
      <c r="F70" s="48" t="n"/>
      <c r="G70" s="24" t="n"/>
      <c r="H70" s="49" t="n"/>
      <c r="I70" s="21" t="n"/>
      <c r="J70" s="21" t="n"/>
      <c r="K70" s="21" t="n"/>
      <c r="L70" s="48" t="n"/>
      <c r="M70" s="22" t="n"/>
      <c r="N70" s="26">
        <f>IF(OR($A70="",$E70=""),"",IF($F70="","Em ruptura","Encerrada"))</f>
        <v/>
      </c>
      <c r="O70" s="27">
        <f>IF(OR($A70="",$E70="",Resumo!$B$4=""),"",IF(OR(NOT(ISNUMBER($E70)),AND($F70&lt;&gt;"",NOT(ISNUMBER($F70))),$E70&gt;Resumo!$B$4,AND($F70&lt;&gt;"",OR($F70&lt;$E70,$F70&gt;Resumo!$B$4))),"",24*(IF($F70="",Resumo!$B$4,$F70)-$E70)))</f>
        <v/>
      </c>
      <c r="P70" s="27">
        <f>IF($O70="","",IFERROR($O70/24,""))</f>
        <v/>
      </c>
      <c r="Q70" s="50">
        <f>IF(OR($A70="",$G70="",$H70="",NOT(ISNUMBER($G70)),NOT(ISNUMBER($H70))),"",$G70*$H70)</f>
        <v/>
      </c>
      <c r="R70" s="22" t="n"/>
      <c r="S70" s="26">
        <f>IF($A70="","",IF($U70&lt;&gt;"OK","REVISAR DADOS",IF(OR($O70&gt;=Resumo!$B$5,$Q70&gt;=Resumo!$B$6),"RUPTURA CRÍTICA",IF($N70="Em ruptura","EM ACOMPANHAMENTO","ENCERRADA"))))</f>
        <v/>
      </c>
      <c r="T70" s="26">
        <f>IF($A70="","",IF($U70&lt;&gt;"OK","REVISAR DADOS",IF($R70="Concluída","OK",IF($L70&lt;Resumo!$B$4,"AÇÃO ATRASADA",IF($N70="Em ruptura","AÇÃO EM ABERTO","AÇÃO PENDENTE")))))</f>
        <v/>
      </c>
      <c r="U70" s="26">
        <f>IF($A70="","",IF(OR(Resumo!$B$4="",Resumo!$B$5&lt;=0,Resumo!$B$6&lt;=0),"CONFIGURAÇÃO AUSENTE",IF(COUNTIF($A$6:$A$205,$A70)&gt;1,"ID DUPLICADO",IF(OR($B70="",$C70="",$D70="",$E70="",$G70="",$H70="",$I70="",$K70="",$L70="",$M70="",$R70=""),"DADOS INCOMPLETOS",IF(OR(NOT(ISNUMBER($E70)),AND($F70&lt;&gt;"",NOT(ISNUMBER($F70))),NOT(ISNUMBER($G70)),NOT(ISNUMBER($H70)),NOT(ISNUMBER($L70))),"TIPO DE DADO INVÁLIDO",IF(OR(COUNTIF(Listas!$B$2:$B$5,$D70)=0,COUNTIF(Listas!$A$2:$A$11,$I70)=0,COUNTIF(Listas!$C$2:$C$7,$M70)=0,COUNTIF(Listas!$D$2:$D$4,$R70)=0),"VALOR FORA DA LISTA",IF(OR($G70&lt;0,MOD($G70,1)&lt;&gt;0,$H70&lt;0),"VALOR INVÁLIDO",IF($E70&gt;Resumo!$B$4,"INÍCIO FUTURO",IF(AND($F70&lt;&gt;"",$F70&lt;$E70),"FIM ANTERIOR AO INÍCIO",IF(AND($F70&lt;&gt;"",$F70&gt;Resumo!$B$4),"FIM FUTURO",IF($L70&lt;$E70,"PRAZO ANTERIOR AO INÍCIO","OK")))))))))))</f>
        <v/>
      </c>
      <c r="V70" s="51">
        <f>IF(AND($U70="OK",$N70="Em ruptura"),IF($T70="AÇÃO ATRASADA",1,IF($S70="RUPTURA CRÍTICA",2,3))*1000000+$E70+ROW()/100000,"")</f>
        <v/>
      </c>
    </row>
    <row r="71" ht="22" customHeight="1">
      <c r="A71" s="20" t="n"/>
      <c r="B71" s="20" t="n"/>
      <c r="C71" s="21" t="n"/>
      <c r="D71" s="22" t="n"/>
      <c r="E71" s="48" t="n"/>
      <c r="F71" s="48" t="n"/>
      <c r="G71" s="24" t="n"/>
      <c r="H71" s="49" t="n"/>
      <c r="I71" s="21" t="n"/>
      <c r="J71" s="21" t="n"/>
      <c r="K71" s="21" t="n"/>
      <c r="L71" s="48" t="n"/>
      <c r="M71" s="22" t="n"/>
      <c r="N71" s="26">
        <f>IF(OR($A71="",$E71=""),"",IF($F71="","Em ruptura","Encerrada"))</f>
        <v/>
      </c>
      <c r="O71" s="27">
        <f>IF(OR($A71="",$E71="",Resumo!$B$4=""),"",IF(OR(NOT(ISNUMBER($E71)),AND($F71&lt;&gt;"",NOT(ISNUMBER($F71))),$E71&gt;Resumo!$B$4,AND($F71&lt;&gt;"",OR($F71&lt;$E71,$F71&gt;Resumo!$B$4))),"",24*(IF($F71="",Resumo!$B$4,$F71)-$E71)))</f>
        <v/>
      </c>
      <c r="P71" s="27">
        <f>IF($O71="","",IFERROR($O71/24,""))</f>
        <v/>
      </c>
      <c r="Q71" s="50">
        <f>IF(OR($A71="",$G71="",$H71="",NOT(ISNUMBER($G71)),NOT(ISNUMBER($H71))),"",$G71*$H71)</f>
        <v/>
      </c>
      <c r="R71" s="22" t="n"/>
      <c r="S71" s="26">
        <f>IF($A71="","",IF($U71&lt;&gt;"OK","REVISAR DADOS",IF(OR($O71&gt;=Resumo!$B$5,$Q71&gt;=Resumo!$B$6),"RUPTURA CRÍTICA",IF($N71="Em ruptura","EM ACOMPANHAMENTO","ENCERRADA"))))</f>
        <v/>
      </c>
      <c r="T71" s="26">
        <f>IF($A71="","",IF($U71&lt;&gt;"OK","REVISAR DADOS",IF($R71="Concluída","OK",IF($L71&lt;Resumo!$B$4,"AÇÃO ATRASADA",IF($N71="Em ruptura","AÇÃO EM ABERTO","AÇÃO PENDENTE")))))</f>
        <v/>
      </c>
      <c r="U71" s="26">
        <f>IF($A71="","",IF(OR(Resumo!$B$4="",Resumo!$B$5&lt;=0,Resumo!$B$6&lt;=0),"CONFIGURAÇÃO AUSENTE",IF(COUNTIF($A$6:$A$205,$A71)&gt;1,"ID DUPLICADO",IF(OR($B71="",$C71="",$D71="",$E71="",$G71="",$H71="",$I71="",$K71="",$L71="",$M71="",$R71=""),"DADOS INCOMPLETOS",IF(OR(NOT(ISNUMBER($E71)),AND($F71&lt;&gt;"",NOT(ISNUMBER($F71))),NOT(ISNUMBER($G71)),NOT(ISNUMBER($H71)),NOT(ISNUMBER($L71))),"TIPO DE DADO INVÁLIDO",IF(OR(COUNTIF(Listas!$B$2:$B$5,$D71)=0,COUNTIF(Listas!$A$2:$A$11,$I71)=0,COUNTIF(Listas!$C$2:$C$7,$M71)=0,COUNTIF(Listas!$D$2:$D$4,$R71)=0),"VALOR FORA DA LISTA",IF(OR($G71&lt;0,MOD($G71,1)&lt;&gt;0,$H71&lt;0),"VALOR INVÁLIDO",IF($E71&gt;Resumo!$B$4,"INÍCIO FUTURO",IF(AND($F71&lt;&gt;"",$F71&lt;$E71),"FIM ANTERIOR AO INÍCIO",IF(AND($F71&lt;&gt;"",$F71&gt;Resumo!$B$4),"FIM FUTURO",IF($L71&lt;$E71,"PRAZO ANTERIOR AO INÍCIO","OK")))))))))))</f>
        <v/>
      </c>
      <c r="V71" s="51">
        <f>IF(AND($U71="OK",$N71="Em ruptura"),IF($T71="AÇÃO ATRASADA",1,IF($S71="RUPTURA CRÍTICA",2,3))*1000000+$E71+ROW()/100000,"")</f>
        <v/>
      </c>
    </row>
    <row r="72" ht="22" customHeight="1">
      <c r="A72" s="20" t="n"/>
      <c r="B72" s="20" t="n"/>
      <c r="C72" s="21" t="n"/>
      <c r="D72" s="22" t="n"/>
      <c r="E72" s="48" t="n"/>
      <c r="F72" s="48" t="n"/>
      <c r="G72" s="24" t="n"/>
      <c r="H72" s="49" t="n"/>
      <c r="I72" s="21" t="n"/>
      <c r="J72" s="21" t="n"/>
      <c r="K72" s="21" t="n"/>
      <c r="L72" s="48" t="n"/>
      <c r="M72" s="22" t="n"/>
      <c r="N72" s="26">
        <f>IF(OR($A72="",$E72=""),"",IF($F72="","Em ruptura","Encerrada"))</f>
        <v/>
      </c>
      <c r="O72" s="27">
        <f>IF(OR($A72="",$E72="",Resumo!$B$4=""),"",IF(OR(NOT(ISNUMBER($E72)),AND($F72&lt;&gt;"",NOT(ISNUMBER($F72))),$E72&gt;Resumo!$B$4,AND($F72&lt;&gt;"",OR($F72&lt;$E72,$F72&gt;Resumo!$B$4))),"",24*(IF($F72="",Resumo!$B$4,$F72)-$E72)))</f>
        <v/>
      </c>
      <c r="P72" s="27">
        <f>IF($O72="","",IFERROR($O72/24,""))</f>
        <v/>
      </c>
      <c r="Q72" s="50">
        <f>IF(OR($A72="",$G72="",$H72="",NOT(ISNUMBER($G72)),NOT(ISNUMBER($H72))),"",$G72*$H72)</f>
        <v/>
      </c>
      <c r="R72" s="22" t="n"/>
      <c r="S72" s="26">
        <f>IF($A72="","",IF($U72&lt;&gt;"OK","REVISAR DADOS",IF(OR($O72&gt;=Resumo!$B$5,$Q72&gt;=Resumo!$B$6),"RUPTURA CRÍTICA",IF($N72="Em ruptura","EM ACOMPANHAMENTO","ENCERRADA"))))</f>
        <v/>
      </c>
      <c r="T72" s="26">
        <f>IF($A72="","",IF($U72&lt;&gt;"OK","REVISAR DADOS",IF($R72="Concluída","OK",IF($L72&lt;Resumo!$B$4,"AÇÃO ATRASADA",IF($N72="Em ruptura","AÇÃO EM ABERTO","AÇÃO PENDENTE")))))</f>
        <v/>
      </c>
      <c r="U72" s="26">
        <f>IF($A72="","",IF(OR(Resumo!$B$4="",Resumo!$B$5&lt;=0,Resumo!$B$6&lt;=0),"CONFIGURAÇÃO AUSENTE",IF(COUNTIF($A$6:$A$205,$A72)&gt;1,"ID DUPLICADO",IF(OR($B72="",$C72="",$D72="",$E72="",$G72="",$H72="",$I72="",$K72="",$L72="",$M72="",$R72=""),"DADOS INCOMPLETOS",IF(OR(NOT(ISNUMBER($E72)),AND($F72&lt;&gt;"",NOT(ISNUMBER($F72))),NOT(ISNUMBER($G72)),NOT(ISNUMBER($H72)),NOT(ISNUMBER($L72))),"TIPO DE DADO INVÁLIDO",IF(OR(COUNTIF(Listas!$B$2:$B$5,$D72)=0,COUNTIF(Listas!$A$2:$A$11,$I72)=0,COUNTIF(Listas!$C$2:$C$7,$M72)=0,COUNTIF(Listas!$D$2:$D$4,$R72)=0),"VALOR FORA DA LISTA",IF(OR($G72&lt;0,MOD($G72,1)&lt;&gt;0,$H72&lt;0),"VALOR INVÁLIDO",IF($E72&gt;Resumo!$B$4,"INÍCIO FUTURO",IF(AND($F72&lt;&gt;"",$F72&lt;$E72),"FIM ANTERIOR AO INÍCIO",IF(AND($F72&lt;&gt;"",$F72&gt;Resumo!$B$4),"FIM FUTURO",IF($L72&lt;$E72,"PRAZO ANTERIOR AO INÍCIO","OK")))))))))))</f>
        <v/>
      </c>
      <c r="V72" s="51">
        <f>IF(AND($U72="OK",$N72="Em ruptura"),IF($T72="AÇÃO ATRASADA",1,IF($S72="RUPTURA CRÍTICA",2,3))*1000000+$E72+ROW()/100000,"")</f>
        <v/>
      </c>
    </row>
    <row r="73" ht="22" customHeight="1">
      <c r="A73" s="20" t="n"/>
      <c r="B73" s="20" t="n"/>
      <c r="C73" s="21" t="n"/>
      <c r="D73" s="22" t="n"/>
      <c r="E73" s="48" t="n"/>
      <c r="F73" s="48" t="n"/>
      <c r="G73" s="24" t="n"/>
      <c r="H73" s="49" t="n"/>
      <c r="I73" s="21" t="n"/>
      <c r="J73" s="21" t="n"/>
      <c r="K73" s="21" t="n"/>
      <c r="L73" s="48" t="n"/>
      <c r="M73" s="22" t="n"/>
      <c r="N73" s="26">
        <f>IF(OR($A73="",$E73=""),"",IF($F73="","Em ruptura","Encerrada"))</f>
        <v/>
      </c>
      <c r="O73" s="27">
        <f>IF(OR($A73="",$E73="",Resumo!$B$4=""),"",IF(OR(NOT(ISNUMBER($E73)),AND($F73&lt;&gt;"",NOT(ISNUMBER($F73))),$E73&gt;Resumo!$B$4,AND($F73&lt;&gt;"",OR($F73&lt;$E73,$F73&gt;Resumo!$B$4))),"",24*(IF($F73="",Resumo!$B$4,$F73)-$E73)))</f>
        <v/>
      </c>
      <c r="P73" s="27">
        <f>IF($O73="","",IFERROR($O73/24,""))</f>
        <v/>
      </c>
      <c r="Q73" s="50">
        <f>IF(OR($A73="",$G73="",$H73="",NOT(ISNUMBER($G73)),NOT(ISNUMBER($H73))),"",$G73*$H73)</f>
        <v/>
      </c>
      <c r="R73" s="22" t="n"/>
      <c r="S73" s="26">
        <f>IF($A73="","",IF($U73&lt;&gt;"OK","REVISAR DADOS",IF(OR($O73&gt;=Resumo!$B$5,$Q73&gt;=Resumo!$B$6),"RUPTURA CRÍTICA",IF($N73="Em ruptura","EM ACOMPANHAMENTO","ENCERRADA"))))</f>
        <v/>
      </c>
      <c r="T73" s="26">
        <f>IF($A73="","",IF($U73&lt;&gt;"OK","REVISAR DADOS",IF($R73="Concluída","OK",IF($L73&lt;Resumo!$B$4,"AÇÃO ATRASADA",IF($N73="Em ruptura","AÇÃO EM ABERTO","AÇÃO PENDENTE")))))</f>
        <v/>
      </c>
      <c r="U73" s="26">
        <f>IF($A73="","",IF(OR(Resumo!$B$4="",Resumo!$B$5&lt;=0,Resumo!$B$6&lt;=0),"CONFIGURAÇÃO AUSENTE",IF(COUNTIF($A$6:$A$205,$A73)&gt;1,"ID DUPLICADO",IF(OR($B73="",$C73="",$D73="",$E73="",$G73="",$H73="",$I73="",$K73="",$L73="",$M73="",$R73=""),"DADOS INCOMPLETOS",IF(OR(NOT(ISNUMBER($E73)),AND($F73&lt;&gt;"",NOT(ISNUMBER($F73))),NOT(ISNUMBER($G73)),NOT(ISNUMBER($H73)),NOT(ISNUMBER($L73))),"TIPO DE DADO INVÁLIDO",IF(OR(COUNTIF(Listas!$B$2:$B$5,$D73)=0,COUNTIF(Listas!$A$2:$A$11,$I73)=0,COUNTIF(Listas!$C$2:$C$7,$M73)=0,COUNTIF(Listas!$D$2:$D$4,$R73)=0),"VALOR FORA DA LISTA",IF(OR($G73&lt;0,MOD($G73,1)&lt;&gt;0,$H73&lt;0),"VALOR INVÁLIDO",IF($E73&gt;Resumo!$B$4,"INÍCIO FUTURO",IF(AND($F73&lt;&gt;"",$F73&lt;$E73),"FIM ANTERIOR AO INÍCIO",IF(AND($F73&lt;&gt;"",$F73&gt;Resumo!$B$4),"FIM FUTURO",IF($L73&lt;$E73,"PRAZO ANTERIOR AO INÍCIO","OK")))))))))))</f>
        <v/>
      </c>
      <c r="V73" s="51">
        <f>IF(AND($U73="OK",$N73="Em ruptura"),IF($T73="AÇÃO ATRASADA",1,IF($S73="RUPTURA CRÍTICA",2,3))*1000000+$E73+ROW()/100000,"")</f>
        <v/>
      </c>
    </row>
    <row r="74" ht="22" customHeight="1">
      <c r="A74" s="20" t="n"/>
      <c r="B74" s="20" t="n"/>
      <c r="C74" s="21" t="n"/>
      <c r="D74" s="22" t="n"/>
      <c r="E74" s="48" t="n"/>
      <c r="F74" s="48" t="n"/>
      <c r="G74" s="24" t="n"/>
      <c r="H74" s="49" t="n"/>
      <c r="I74" s="21" t="n"/>
      <c r="J74" s="21" t="n"/>
      <c r="K74" s="21" t="n"/>
      <c r="L74" s="48" t="n"/>
      <c r="M74" s="22" t="n"/>
      <c r="N74" s="26">
        <f>IF(OR($A74="",$E74=""),"",IF($F74="","Em ruptura","Encerrada"))</f>
        <v/>
      </c>
      <c r="O74" s="27">
        <f>IF(OR($A74="",$E74="",Resumo!$B$4=""),"",IF(OR(NOT(ISNUMBER($E74)),AND($F74&lt;&gt;"",NOT(ISNUMBER($F74))),$E74&gt;Resumo!$B$4,AND($F74&lt;&gt;"",OR($F74&lt;$E74,$F74&gt;Resumo!$B$4))),"",24*(IF($F74="",Resumo!$B$4,$F74)-$E74)))</f>
        <v/>
      </c>
      <c r="P74" s="27">
        <f>IF($O74="","",IFERROR($O74/24,""))</f>
        <v/>
      </c>
      <c r="Q74" s="50">
        <f>IF(OR($A74="",$G74="",$H74="",NOT(ISNUMBER($G74)),NOT(ISNUMBER($H74))),"",$G74*$H74)</f>
        <v/>
      </c>
      <c r="R74" s="22" t="n"/>
      <c r="S74" s="26">
        <f>IF($A74="","",IF($U74&lt;&gt;"OK","REVISAR DADOS",IF(OR($O74&gt;=Resumo!$B$5,$Q74&gt;=Resumo!$B$6),"RUPTURA CRÍTICA",IF($N74="Em ruptura","EM ACOMPANHAMENTO","ENCERRADA"))))</f>
        <v/>
      </c>
      <c r="T74" s="26">
        <f>IF($A74="","",IF($U74&lt;&gt;"OK","REVISAR DADOS",IF($R74="Concluída","OK",IF($L74&lt;Resumo!$B$4,"AÇÃO ATRASADA",IF($N74="Em ruptura","AÇÃO EM ABERTO","AÇÃO PENDENTE")))))</f>
        <v/>
      </c>
      <c r="U74" s="26">
        <f>IF($A74="","",IF(OR(Resumo!$B$4="",Resumo!$B$5&lt;=0,Resumo!$B$6&lt;=0),"CONFIGURAÇÃO AUSENTE",IF(COUNTIF($A$6:$A$205,$A74)&gt;1,"ID DUPLICADO",IF(OR($B74="",$C74="",$D74="",$E74="",$G74="",$H74="",$I74="",$K74="",$L74="",$M74="",$R74=""),"DADOS INCOMPLETOS",IF(OR(NOT(ISNUMBER($E74)),AND($F74&lt;&gt;"",NOT(ISNUMBER($F74))),NOT(ISNUMBER($G74)),NOT(ISNUMBER($H74)),NOT(ISNUMBER($L74))),"TIPO DE DADO INVÁLIDO",IF(OR(COUNTIF(Listas!$B$2:$B$5,$D74)=0,COUNTIF(Listas!$A$2:$A$11,$I74)=0,COUNTIF(Listas!$C$2:$C$7,$M74)=0,COUNTIF(Listas!$D$2:$D$4,$R74)=0),"VALOR FORA DA LISTA",IF(OR($G74&lt;0,MOD($G74,1)&lt;&gt;0,$H74&lt;0),"VALOR INVÁLIDO",IF($E74&gt;Resumo!$B$4,"INÍCIO FUTURO",IF(AND($F74&lt;&gt;"",$F74&lt;$E74),"FIM ANTERIOR AO INÍCIO",IF(AND($F74&lt;&gt;"",$F74&gt;Resumo!$B$4),"FIM FUTURO",IF($L74&lt;$E74,"PRAZO ANTERIOR AO INÍCIO","OK")))))))))))</f>
        <v/>
      </c>
      <c r="V74" s="51">
        <f>IF(AND($U74="OK",$N74="Em ruptura"),IF($T74="AÇÃO ATRASADA",1,IF($S74="RUPTURA CRÍTICA",2,3))*1000000+$E74+ROW()/100000,"")</f>
        <v/>
      </c>
    </row>
    <row r="75" ht="22" customHeight="1">
      <c r="A75" s="20" t="n"/>
      <c r="B75" s="20" t="n"/>
      <c r="C75" s="21" t="n"/>
      <c r="D75" s="22" t="n"/>
      <c r="E75" s="48" t="n"/>
      <c r="F75" s="48" t="n"/>
      <c r="G75" s="24" t="n"/>
      <c r="H75" s="49" t="n"/>
      <c r="I75" s="21" t="n"/>
      <c r="J75" s="21" t="n"/>
      <c r="K75" s="21" t="n"/>
      <c r="L75" s="48" t="n"/>
      <c r="M75" s="22" t="n"/>
      <c r="N75" s="26">
        <f>IF(OR($A75="",$E75=""),"",IF($F75="","Em ruptura","Encerrada"))</f>
        <v/>
      </c>
      <c r="O75" s="27">
        <f>IF(OR($A75="",$E75="",Resumo!$B$4=""),"",IF(OR(NOT(ISNUMBER($E75)),AND($F75&lt;&gt;"",NOT(ISNUMBER($F75))),$E75&gt;Resumo!$B$4,AND($F75&lt;&gt;"",OR($F75&lt;$E75,$F75&gt;Resumo!$B$4))),"",24*(IF($F75="",Resumo!$B$4,$F75)-$E75)))</f>
        <v/>
      </c>
      <c r="P75" s="27">
        <f>IF($O75="","",IFERROR($O75/24,""))</f>
        <v/>
      </c>
      <c r="Q75" s="50">
        <f>IF(OR($A75="",$G75="",$H75="",NOT(ISNUMBER($G75)),NOT(ISNUMBER($H75))),"",$G75*$H75)</f>
        <v/>
      </c>
      <c r="R75" s="22" t="n"/>
      <c r="S75" s="26">
        <f>IF($A75="","",IF($U75&lt;&gt;"OK","REVISAR DADOS",IF(OR($O75&gt;=Resumo!$B$5,$Q75&gt;=Resumo!$B$6),"RUPTURA CRÍTICA",IF($N75="Em ruptura","EM ACOMPANHAMENTO","ENCERRADA"))))</f>
        <v/>
      </c>
      <c r="T75" s="26">
        <f>IF($A75="","",IF($U75&lt;&gt;"OK","REVISAR DADOS",IF($R75="Concluída","OK",IF($L75&lt;Resumo!$B$4,"AÇÃO ATRASADA",IF($N75="Em ruptura","AÇÃO EM ABERTO","AÇÃO PENDENTE")))))</f>
        <v/>
      </c>
      <c r="U75" s="26">
        <f>IF($A75="","",IF(OR(Resumo!$B$4="",Resumo!$B$5&lt;=0,Resumo!$B$6&lt;=0),"CONFIGURAÇÃO AUSENTE",IF(COUNTIF($A$6:$A$205,$A75)&gt;1,"ID DUPLICADO",IF(OR($B75="",$C75="",$D75="",$E75="",$G75="",$H75="",$I75="",$K75="",$L75="",$M75="",$R75=""),"DADOS INCOMPLETOS",IF(OR(NOT(ISNUMBER($E75)),AND($F75&lt;&gt;"",NOT(ISNUMBER($F75))),NOT(ISNUMBER($G75)),NOT(ISNUMBER($H75)),NOT(ISNUMBER($L75))),"TIPO DE DADO INVÁLIDO",IF(OR(COUNTIF(Listas!$B$2:$B$5,$D75)=0,COUNTIF(Listas!$A$2:$A$11,$I75)=0,COUNTIF(Listas!$C$2:$C$7,$M75)=0,COUNTIF(Listas!$D$2:$D$4,$R75)=0),"VALOR FORA DA LISTA",IF(OR($G75&lt;0,MOD($G75,1)&lt;&gt;0,$H75&lt;0),"VALOR INVÁLIDO",IF($E75&gt;Resumo!$B$4,"INÍCIO FUTURO",IF(AND($F75&lt;&gt;"",$F75&lt;$E75),"FIM ANTERIOR AO INÍCIO",IF(AND($F75&lt;&gt;"",$F75&gt;Resumo!$B$4),"FIM FUTURO",IF($L75&lt;$E75,"PRAZO ANTERIOR AO INÍCIO","OK")))))))))))</f>
        <v/>
      </c>
      <c r="V75" s="51">
        <f>IF(AND($U75="OK",$N75="Em ruptura"),IF($T75="AÇÃO ATRASADA",1,IF($S75="RUPTURA CRÍTICA",2,3))*1000000+$E75+ROW()/100000,"")</f>
        <v/>
      </c>
    </row>
    <row r="76" ht="22" customHeight="1">
      <c r="A76" s="20" t="n"/>
      <c r="B76" s="20" t="n"/>
      <c r="C76" s="21" t="n"/>
      <c r="D76" s="22" t="n"/>
      <c r="E76" s="48" t="n"/>
      <c r="F76" s="48" t="n"/>
      <c r="G76" s="24" t="n"/>
      <c r="H76" s="49" t="n"/>
      <c r="I76" s="21" t="n"/>
      <c r="J76" s="21" t="n"/>
      <c r="K76" s="21" t="n"/>
      <c r="L76" s="48" t="n"/>
      <c r="M76" s="22" t="n"/>
      <c r="N76" s="26">
        <f>IF(OR($A76="",$E76=""),"",IF($F76="","Em ruptura","Encerrada"))</f>
        <v/>
      </c>
      <c r="O76" s="27">
        <f>IF(OR($A76="",$E76="",Resumo!$B$4=""),"",IF(OR(NOT(ISNUMBER($E76)),AND($F76&lt;&gt;"",NOT(ISNUMBER($F76))),$E76&gt;Resumo!$B$4,AND($F76&lt;&gt;"",OR($F76&lt;$E76,$F76&gt;Resumo!$B$4))),"",24*(IF($F76="",Resumo!$B$4,$F76)-$E76)))</f>
        <v/>
      </c>
      <c r="P76" s="27">
        <f>IF($O76="","",IFERROR($O76/24,""))</f>
        <v/>
      </c>
      <c r="Q76" s="50">
        <f>IF(OR($A76="",$G76="",$H76="",NOT(ISNUMBER($G76)),NOT(ISNUMBER($H76))),"",$G76*$H76)</f>
        <v/>
      </c>
      <c r="R76" s="22" t="n"/>
      <c r="S76" s="26">
        <f>IF($A76="","",IF($U76&lt;&gt;"OK","REVISAR DADOS",IF(OR($O76&gt;=Resumo!$B$5,$Q76&gt;=Resumo!$B$6),"RUPTURA CRÍTICA",IF($N76="Em ruptura","EM ACOMPANHAMENTO","ENCERRADA"))))</f>
        <v/>
      </c>
      <c r="T76" s="26">
        <f>IF($A76="","",IF($U76&lt;&gt;"OK","REVISAR DADOS",IF($R76="Concluída","OK",IF($L76&lt;Resumo!$B$4,"AÇÃO ATRASADA",IF($N76="Em ruptura","AÇÃO EM ABERTO","AÇÃO PENDENTE")))))</f>
        <v/>
      </c>
      <c r="U76" s="26">
        <f>IF($A76="","",IF(OR(Resumo!$B$4="",Resumo!$B$5&lt;=0,Resumo!$B$6&lt;=0),"CONFIGURAÇÃO AUSENTE",IF(COUNTIF($A$6:$A$205,$A76)&gt;1,"ID DUPLICADO",IF(OR($B76="",$C76="",$D76="",$E76="",$G76="",$H76="",$I76="",$K76="",$L76="",$M76="",$R76=""),"DADOS INCOMPLETOS",IF(OR(NOT(ISNUMBER($E76)),AND($F76&lt;&gt;"",NOT(ISNUMBER($F76))),NOT(ISNUMBER($G76)),NOT(ISNUMBER($H76)),NOT(ISNUMBER($L76))),"TIPO DE DADO INVÁLIDO",IF(OR(COUNTIF(Listas!$B$2:$B$5,$D76)=0,COUNTIF(Listas!$A$2:$A$11,$I76)=0,COUNTIF(Listas!$C$2:$C$7,$M76)=0,COUNTIF(Listas!$D$2:$D$4,$R76)=0),"VALOR FORA DA LISTA",IF(OR($G76&lt;0,MOD($G76,1)&lt;&gt;0,$H76&lt;0),"VALOR INVÁLIDO",IF($E76&gt;Resumo!$B$4,"INÍCIO FUTURO",IF(AND($F76&lt;&gt;"",$F76&lt;$E76),"FIM ANTERIOR AO INÍCIO",IF(AND($F76&lt;&gt;"",$F76&gt;Resumo!$B$4),"FIM FUTURO",IF($L76&lt;$E76,"PRAZO ANTERIOR AO INÍCIO","OK")))))))))))</f>
        <v/>
      </c>
      <c r="V76" s="51">
        <f>IF(AND($U76="OK",$N76="Em ruptura"),IF($T76="AÇÃO ATRASADA",1,IF($S76="RUPTURA CRÍTICA",2,3))*1000000+$E76+ROW()/100000,"")</f>
        <v/>
      </c>
    </row>
    <row r="77" ht="22" customHeight="1">
      <c r="A77" s="20" t="n"/>
      <c r="B77" s="20" t="n"/>
      <c r="C77" s="21" t="n"/>
      <c r="D77" s="22" t="n"/>
      <c r="E77" s="48" t="n"/>
      <c r="F77" s="48" t="n"/>
      <c r="G77" s="24" t="n"/>
      <c r="H77" s="49" t="n"/>
      <c r="I77" s="21" t="n"/>
      <c r="J77" s="21" t="n"/>
      <c r="K77" s="21" t="n"/>
      <c r="L77" s="48" t="n"/>
      <c r="M77" s="22" t="n"/>
      <c r="N77" s="26">
        <f>IF(OR($A77="",$E77=""),"",IF($F77="","Em ruptura","Encerrada"))</f>
        <v/>
      </c>
      <c r="O77" s="27">
        <f>IF(OR($A77="",$E77="",Resumo!$B$4=""),"",IF(OR(NOT(ISNUMBER($E77)),AND($F77&lt;&gt;"",NOT(ISNUMBER($F77))),$E77&gt;Resumo!$B$4,AND($F77&lt;&gt;"",OR($F77&lt;$E77,$F77&gt;Resumo!$B$4))),"",24*(IF($F77="",Resumo!$B$4,$F77)-$E77)))</f>
        <v/>
      </c>
      <c r="P77" s="27">
        <f>IF($O77="","",IFERROR($O77/24,""))</f>
        <v/>
      </c>
      <c r="Q77" s="50">
        <f>IF(OR($A77="",$G77="",$H77="",NOT(ISNUMBER($G77)),NOT(ISNUMBER($H77))),"",$G77*$H77)</f>
        <v/>
      </c>
      <c r="R77" s="22" t="n"/>
      <c r="S77" s="26">
        <f>IF($A77="","",IF($U77&lt;&gt;"OK","REVISAR DADOS",IF(OR($O77&gt;=Resumo!$B$5,$Q77&gt;=Resumo!$B$6),"RUPTURA CRÍTICA",IF($N77="Em ruptura","EM ACOMPANHAMENTO","ENCERRADA"))))</f>
        <v/>
      </c>
      <c r="T77" s="26">
        <f>IF($A77="","",IF($U77&lt;&gt;"OK","REVISAR DADOS",IF($R77="Concluída","OK",IF($L77&lt;Resumo!$B$4,"AÇÃO ATRASADA",IF($N77="Em ruptura","AÇÃO EM ABERTO","AÇÃO PENDENTE")))))</f>
        <v/>
      </c>
      <c r="U77" s="26">
        <f>IF($A77="","",IF(OR(Resumo!$B$4="",Resumo!$B$5&lt;=0,Resumo!$B$6&lt;=0),"CONFIGURAÇÃO AUSENTE",IF(COUNTIF($A$6:$A$205,$A77)&gt;1,"ID DUPLICADO",IF(OR($B77="",$C77="",$D77="",$E77="",$G77="",$H77="",$I77="",$K77="",$L77="",$M77="",$R77=""),"DADOS INCOMPLETOS",IF(OR(NOT(ISNUMBER($E77)),AND($F77&lt;&gt;"",NOT(ISNUMBER($F77))),NOT(ISNUMBER($G77)),NOT(ISNUMBER($H77)),NOT(ISNUMBER($L77))),"TIPO DE DADO INVÁLIDO",IF(OR(COUNTIF(Listas!$B$2:$B$5,$D77)=0,COUNTIF(Listas!$A$2:$A$11,$I77)=0,COUNTIF(Listas!$C$2:$C$7,$M77)=0,COUNTIF(Listas!$D$2:$D$4,$R77)=0),"VALOR FORA DA LISTA",IF(OR($G77&lt;0,MOD($G77,1)&lt;&gt;0,$H77&lt;0),"VALOR INVÁLIDO",IF($E77&gt;Resumo!$B$4,"INÍCIO FUTURO",IF(AND($F77&lt;&gt;"",$F77&lt;$E77),"FIM ANTERIOR AO INÍCIO",IF(AND($F77&lt;&gt;"",$F77&gt;Resumo!$B$4),"FIM FUTURO",IF($L77&lt;$E77,"PRAZO ANTERIOR AO INÍCIO","OK")))))))))))</f>
        <v/>
      </c>
      <c r="V77" s="51">
        <f>IF(AND($U77="OK",$N77="Em ruptura"),IF($T77="AÇÃO ATRASADA",1,IF($S77="RUPTURA CRÍTICA",2,3))*1000000+$E77+ROW()/100000,"")</f>
        <v/>
      </c>
    </row>
    <row r="78" ht="22" customHeight="1">
      <c r="A78" s="20" t="n"/>
      <c r="B78" s="20" t="n"/>
      <c r="C78" s="21" t="n"/>
      <c r="D78" s="22" t="n"/>
      <c r="E78" s="48" t="n"/>
      <c r="F78" s="48" t="n"/>
      <c r="G78" s="24" t="n"/>
      <c r="H78" s="49" t="n"/>
      <c r="I78" s="21" t="n"/>
      <c r="J78" s="21" t="n"/>
      <c r="K78" s="21" t="n"/>
      <c r="L78" s="48" t="n"/>
      <c r="M78" s="22" t="n"/>
      <c r="N78" s="26">
        <f>IF(OR($A78="",$E78=""),"",IF($F78="","Em ruptura","Encerrada"))</f>
        <v/>
      </c>
      <c r="O78" s="27">
        <f>IF(OR($A78="",$E78="",Resumo!$B$4=""),"",IF(OR(NOT(ISNUMBER($E78)),AND($F78&lt;&gt;"",NOT(ISNUMBER($F78))),$E78&gt;Resumo!$B$4,AND($F78&lt;&gt;"",OR($F78&lt;$E78,$F78&gt;Resumo!$B$4))),"",24*(IF($F78="",Resumo!$B$4,$F78)-$E78)))</f>
        <v/>
      </c>
      <c r="P78" s="27">
        <f>IF($O78="","",IFERROR($O78/24,""))</f>
        <v/>
      </c>
      <c r="Q78" s="50">
        <f>IF(OR($A78="",$G78="",$H78="",NOT(ISNUMBER($G78)),NOT(ISNUMBER($H78))),"",$G78*$H78)</f>
        <v/>
      </c>
      <c r="R78" s="22" t="n"/>
      <c r="S78" s="26">
        <f>IF($A78="","",IF($U78&lt;&gt;"OK","REVISAR DADOS",IF(OR($O78&gt;=Resumo!$B$5,$Q78&gt;=Resumo!$B$6),"RUPTURA CRÍTICA",IF($N78="Em ruptura","EM ACOMPANHAMENTO","ENCERRADA"))))</f>
        <v/>
      </c>
      <c r="T78" s="26">
        <f>IF($A78="","",IF($U78&lt;&gt;"OK","REVISAR DADOS",IF($R78="Concluída","OK",IF($L78&lt;Resumo!$B$4,"AÇÃO ATRASADA",IF($N78="Em ruptura","AÇÃO EM ABERTO","AÇÃO PENDENTE")))))</f>
        <v/>
      </c>
      <c r="U78" s="26">
        <f>IF($A78="","",IF(OR(Resumo!$B$4="",Resumo!$B$5&lt;=0,Resumo!$B$6&lt;=0),"CONFIGURAÇÃO AUSENTE",IF(COUNTIF($A$6:$A$205,$A78)&gt;1,"ID DUPLICADO",IF(OR($B78="",$C78="",$D78="",$E78="",$G78="",$H78="",$I78="",$K78="",$L78="",$M78="",$R78=""),"DADOS INCOMPLETOS",IF(OR(NOT(ISNUMBER($E78)),AND($F78&lt;&gt;"",NOT(ISNUMBER($F78))),NOT(ISNUMBER($G78)),NOT(ISNUMBER($H78)),NOT(ISNUMBER($L78))),"TIPO DE DADO INVÁLIDO",IF(OR(COUNTIF(Listas!$B$2:$B$5,$D78)=0,COUNTIF(Listas!$A$2:$A$11,$I78)=0,COUNTIF(Listas!$C$2:$C$7,$M78)=0,COUNTIF(Listas!$D$2:$D$4,$R78)=0),"VALOR FORA DA LISTA",IF(OR($G78&lt;0,MOD($G78,1)&lt;&gt;0,$H78&lt;0),"VALOR INVÁLIDO",IF($E78&gt;Resumo!$B$4,"INÍCIO FUTURO",IF(AND($F78&lt;&gt;"",$F78&lt;$E78),"FIM ANTERIOR AO INÍCIO",IF(AND($F78&lt;&gt;"",$F78&gt;Resumo!$B$4),"FIM FUTURO",IF($L78&lt;$E78,"PRAZO ANTERIOR AO INÍCIO","OK")))))))))))</f>
        <v/>
      </c>
      <c r="V78" s="51">
        <f>IF(AND($U78="OK",$N78="Em ruptura"),IF($T78="AÇÃO ATRASADA",1,IF($S78="RUPTURA CRÍTICA",2,3))*1000000+$E78+ROW()/100000,"")</f>
        <v/>
      </c>
    </row>
    <row r="79" ht="22" customHeight="1">
      <c r="A79" s="20" t="n"/>
      <c r="B79" s="20" t="n"/>
      <c r="C79" s="21" t="n"/>
      <c r="D79" s="22" t="n"/>
      <c r="E79" s="48" t="n"/>
      <c r="F79" s="48" t="n"/>
      <c r="G79" s="24" t="n"/>
      <c r="H79" s="49" t="n"/>
      <c r="I79" s="21" t="n"/>
      <c r="J79" s="21" t="n"/>
      <c r="K79" s="21" t="n"/>
      <c r="L79" s="48" t="n"/>
      <c r="M79" s="22" t="n"/>
      <c r="N79" s="26">
        <f>IF(OR($A79="",$E79=""),"",IF($F79="","Em ruptura","Encerrada"))</f>
        <v/>
      </c>
      <c r="O79" s="27">
        <f>IF(OR($A79="",$E79="",Resumo!$B$4=""),"",IF(OR(NOT(ISNUMBER($E79)),AND($F79&lt;&gt;"",NOT(ISNUMBER($F79))),$E79&gt;Resumo!$B$4,AND($F79&lt;&gt;"",OR($F79&lt;$E79,$F79&gt;Resumo!$B$4))),"",24*(IF($F79="",Resumo!$B$4,$F79)-$E79)))</f>
        <v/>
      </c>
      <c r="P79" s="27">
        <f>IF($O79="","",IFERROR($O79/24,""))</f>
        <v/>
      </c>
      <c r="Q79" s="50">
        <f>IF(OR($A79="",$G79="",$H79="",NOT(ISNUMBER($G79)),NOT(ISNUMBER($H79))),"",$G79*$H79)</f>
        <v/>
      </c>
      <c r="R79" s="22" t="n"/>
      <c r="S79" s="26">
        <f>IF($A79="","",IF($U79&lt;&gt;"OK","REVISAR DADOS",IF(OR($O79&gt;=Resumo!$B$5,$Q79&gt;=Resumo!$B$6),"RUPTURA CRÍTICA",IF($N79="Em ruptura","EM ACOMPANHAMENTO","ENCERRADA"))))</f>
        <v/>
      </c>
      <c r="T79" s="26">
        <f>IF($A79="","",IF($U79&lt;&gt;"OK","REVISAR DADOS",IF($R79="Concluída","OK",IF($L79&lt;Resumo!$B$4,"AÇÃO ATRASADA",IF($N79="Em ruptura","AÇÃO EM ABERTO","AÇÃO PENDENTE")))))</f>
        <v/>
      </c>
      <c r="U79" s="26">
        <f>IF($A79="","",IF(OR(Resumo!$B$4="",Resumo!$B$5&lt;=0,Resumo!$B$6&lt;=0),"CONFIGURAÇÃO AUSENTE",IF(COUNTIF($A$6:$A$205,$A79)&gt;1,"ID DUPLICADO",IF(OR($B79="",$C79="",$D79="",$E79="",$G79="",$H79="",$I79="",$K79="",$L79="",$M79="",$R79=""),"DADOS INCOMPLETOS",IF(OR(NOT(ISNUMBER($E79)),AND($F79&lt;&gt;"",NOT(ISNUMBER($F79))),NOT(ISNUMBER($G79)),NOT(ISNUMBER($H79)),NOT(ISNUMBER($L79))),"TIPO DE DADO INVÁLIDO",IF(OR(COUNTIF(Listas!$B$2:$B$5,$D79)=0,COUNTIF(Listas!$A$2:$A$11,$I79)=0,COUNTIF(Listas!$C$2:$C$7,$M79)=0,COUNTIF(Listas!$D$2:$D$4,$R79)=0),"VALOR FORA DA LISTA",IF(OR($G79&lt;0,MOD($G79,1)&lt;&gt;0,$H79&lt;0),"VALOR INVÁLIDO",IF($E79&gt;Resumo!$B$4,"INÍCIO FUTURO",IF(AND($F79&lt;&gt;"",$F79&lt;$E79),"FIM ANTERIOR AO INÍCIO",IF(AND($F79&lt;&gt;"",$F79&gt;Resumo!$B$4),"FIM FUTURO",IF($L79&lt;$E79,"PRAZO ANTERIOR AO INÍCIO","OK")))))))))))</f>
        <v/>
      </c>
      <c r="V79" s="51">
        <f>IF(AND($U79="OK",$N79="Em ruptura"),IF($T79="AÇÃO ATRASADA",1,IF($S79="RUPTURA CRÍTICA",2,3))*1000000+$E79+ROW()/100000,"")</f>
        <v/>
      </c>
    </row>
    <row r="80" ht="22" customHeight="1">
      <c r="A80" s="20" t="n"/>
      <c r="B80" s="20" t="n"/>
      <c r="C80" s="21" t="n"/>
      <c r="D80" s="22" t="n"/>
      <c r="E80" s="48" t="n"/>
      <c r="F80" s="48" t="n"/>
      <c r="G80" s="24" t="n"/>
      <c r="H80" s="49" t="n"/>
      <c r="I80" s="21" t="n"/>
      <c r="J80" s="21" t="n"/>
      <c r="K80" s="21" t="n"/>
      <c r="L80" s="48" t="n"/>
      <c r="M80" s="22" t="n"/>
      <c r="N80" s="26">
        <f>IF(OR($A80="",$E80=""),"",IF($F80="","Em ruptura","Encerrada"))</f>
        <v/>
      </c>
      <c r="O80" s="27">
        <f>IF(OR($A80="",$E80="",Resumo!$B$4=""),"",IF(OR(NOT(ISNUMBER($E80)),AND($F80&lt;&gt;"",NOT(ISNUMBER($F80))),$E80&gt;Resumo!$B$4,AND($F80&lt;&gt;"",OR($F80&lt;$E80,$F80&gt;Resumo!$B$4))),"",24*(IF($F80="",Resumo!$B$4,$F80)-$E80)))</f>
        <v/>
      </c>
      <c r="P80" s="27">
        <f>IF($O80="","",IFERROR($O80/24,""))</f>
        <v/>
      </c>
      <c r="Q80" s="50">
        <f>IF(OR($A80="",$G80="",$H80="",NOT(ISNUMBER($G80)),NOT(ISNUMBER($H80))),"",$G80*$H80)</f>
        <v/>
      </c>
      <c r="R80" s="22" t="n"/>
      <c r="S80" s="26">
        <f>IF($A80="","",IF($U80&lt;&gt;"OK","REVISAR DADOS",IF(OR($O80&gt;=Resumo!$B$5,$Q80&gt;=Resumo!$B$6),"RUPTURA CRÍTICA",IF($N80="Em ruptura","EM ACOMPANHAMENTO","ENCERRADA"))))</f>
        <v/>
      </c>
      <c r="T80" s="26">
        <f>IF($A80="","",IF($U80&lt;&gt;"OK","REVISAR DADOS",IF($R80="Concluída","OK",IF($L80&lt;Resumo!$B$4,"AÇÃO ATRASADA",IF($N80="Em ruptura","AÇÃO EM ABERTO","AÇÃO PENDENTE")))))</f>
        <v/>
      </c>
      <c r="U80" s="26">
        <f>IF($A80="","",IF(OR(Resumo!$B$4="",Resumo!$B$5&lt;=0,Resumo!$B$6&lt;=0),"CONFIGURAÇÃO AUSENTE",IF(COUNTIF($A$6:$A$205,$A80)&gt;1,"ID DUPLICADO",IF(OR($B80="",$C80="",$D80="",$E80="",$G80="",$H80="",$I80="",$K80="",$L80="",$M80="",$R80=""),"DADOS INCOMPLETOS",IF(OR(NOT(ISNUMBER($E80)),AND($F80&lt;&gt;"",NOT(ISNUMBER($F80))),NOT(ISNUMBER($G80)),NOT(ISNUMBER($H80)),NOT(ISNUMBER($L80))),"TIPO DE DADO INVÁLIDO",IF(OR(COUNTIF(Listas!$B$2:$B$5,$D80)=0,COUNTIF(Listas!$A$2:$A$11,$I80)=0,COUNTIF(Listas!$C$2:$C$7,$M80)=0,COUNTIF(Listas!$D$2:$D$4,$R80)=0),"VALOR FORA DA LISTA",IF(OR($G80&lt;0,MOD($G80,1)&lt;&gt;0,$H80&lt;0),"VALOR INVÁLIDO",IF($E80&gt;Resumo!$B$4,"INÍCIO FUTURO",IF(AND($F80&lt;&gt;"",$F80&lt;$E80),"FIM ANTERIOR AO INÍCIO",IF(AND($F80&lt;&gt;"",$F80&gt;Resumo!$B$4),"FIM FUTURO",IF($L80&lt;$E80,"PRAZO ANTERIOR AO INÍCIO","OK")))))))))))</f>
        <v/>
      </c>
      <c r="V80" s="51">
        <f>IF(AND($U80="OK",$N80="Em ruptura"),IF($T80="AÇÃO ATRASADA",1,IF($S80="RUPTURA CRÍTICA",2,3))*1000000+$E80+ROW()/100000,"")</f>
        <v/>
      </c>
    </row>
    <row r="81" ht="22" customHeight="1">
      <c r="A81" s="20" t="n"/>
      <c r="B81" s="20" t="n"/>
      <c r="C81" s="21" t="n"/>
      <c r="D81" s="22" t="n"/>
      <c r="E81" s="48" t="n"/>
      <c r="F81" s="48" t="n"/>
      <c r="G81" s="24" t="n"/>
      <c r="H81" s="49" t="n"/>
      <c r="I81" s="21" t="n"/>
      <c r="J81" s="21" t="n"/>
      <c r="K81" s="21" t="n"/>
      <c r="L81" s="48" t="n"/>
      <c r="M81" s="22" t="n"/>
      <c r="N81" s="26">
        <f>IF(OR($A81="",$E81=""),"",IF($F81="","Em ruptura","Encerrada"))</f>
        <v/>
      </c>
      <c r="O81" s="27">
        <f>IF(OR($A81="",$E81="",Resumo!$B$4=""),"",IF(OR(NOT(ISNUMBER($E81)),AND($F81&lt;&gt;"",NOT(ISNUMBER($F81))),$E81&gt;Resumo!$B$4,AND($F81&lt;&gt;"",OR($F81&lt;$E81,$F81&gt;Resumo!$B$4))),"",24*(IF($F81="",Resumo!$B$4,$F81)-$E81)))</f>
        <v/>
      </c>
      <c r="P81" s="27">
        <f>IF($O81="","",IFERROR($O81/24,""))</f>
        <v/>
      </c>
      <c r="Q81" s="50">
        <f>IF(OR($A81="",$G81="",$H81="",NOT(ISNUMBER($G81)),NOT(ISNUMBER($H81))),"",$G81*$H81)</f>
        <v/>
      </c>
      <c r="R81" s="22" t="n"/>
      <c r="S81" s="26">
        <f>IF($A81="","",IF($U81&lt;&gt;"OK","REVISAR DADOS",IF(OR($O81&gt;=Resumo!$B$5,$Q81&gt;=Resumo!$B$6),"RUPTURA CRÍTICA",IF($N81="Em ruptura","EM ACOMPANHAMENTO","ENCERRADA"))))</f>
        <v/>
      </c>
      <c r="T81" s="26">
        <f>IF($A81="","",IF($U81&lt;&gt;"OK","REVISAR DADOS",IF($R81="Concluída","OK",IF($L81&lt;Resumo!$B$4,"AÇÃO ATRASADA",IF($N81="Em ruptura","AÇÃO EM ABERTO","AÇÃO PENDENTE")))))</f>
        <v/>
      </c>
      <c r="U81" s="26">
        <f>IF($A81="","",IF(OR(Resumo!$B$4="",Resumo!$B$5&lt;=0,Resumo!$B$6&lt;=0),"CONFIGURAÇÃO AUSENTE",IF(COUNTIF($A$6:$A$205,$A81)&gt;1,"ID DUPLICADO",IF(OR($B81="",$C81="",$D81="",$E81="",$G81="",$H81="",$I81="",$K81="",$L81="",$M81="",$R81=""),"DADOS INCOMPLETOS",IF(OR(NOT(ISNUMBER($E81)),AND($F81&lt;&gt;"",NOT(ISNUMBER($F81))),NOT(ISNUMBER($G81)),NOT(ISNUMBER($H81)),NOT(ISNUMBER($L81))),"TIPO DE DADO INVÁLIDO",IF(OR(COUNTIF(Listas!$B$2:$B$5,$D81)=0,COUNTIF(Listas!$A$2:$A$11,$I81)=0,COUNTIF(Listas!$C$2:$C$7,$M81)=0,COUNTIF(Listas!$D$2:$D$4,$R81)=0),"VALOR FORA DA LISTA",IF(OR($G81&lt;0,MOD($G81,1)&lt;&gt;0,$H81&lt;0),"VALOR INVÁLIDO",IF($E81&gt;Resumo!$B$4,"INÍCIO FUTURO",IF(AND($F81&lt;&gt;"",$F81&lt;$E81),"FIM ANTERIOR AO INÍCIO",IF(AND($F81&lt;&gt;"",$F81&gt;Resumo!$B$4),"FIM FUTURO",IF($L81&lt;$E81,"PRAZO ANTERIOR AO INÍCIO","OK")))))))))))</f>
        <v/>
      </c>
      <c r="V81" s="51">
        <f>IF(AND($U81="OK",$N81="Em ruptura"),IF($T81="AÇÃO ATRASADA",1,IF($S81="RUPTURA CRÍTICA",2,3))*1000000+$E81+ROW()/100000,"")</f>
        <v/>
      </c>
    </row>
    <row r="82" ht="22" customHeight="1">
      <c r="A82" s="20" t="n"/>
      <c r="B82" s="20" t="n"/>
      <c r="C82" s="21" t="n"/>
      <c r="D82" s="22" t="n"/>
      <c r="E82" s="48" t="n"/>
      <c r="F82" s="48" t="n"/>
      <c r="G82" s="24" t="n"/>
      <c r="H82" s="49" t="n"/>
      <c r="I82" s="21" t="n"/>
      <c r="J82" s="21" t="n"/>
      <c r="K82" s="21" t="n"/>
      <c r="L82" s="48" t="n"/>
      <c r="M82" s="22" t="n"/>
      <c r="N82" s="26">
        <f>IF(OR($A82="",$E82=""),"",IF($F82="","Em ruptura","Encerrada"))</f>
        <v/>
      </c>
      <c r="O82" s="27">
        <f>IF(OR($A82="",$E82="",Resumo!$B$4=""),"",IF(OR(NOT(ISNUMBER($E82)),AND($F82&lt;&gt;"",NOT(ISNUMBER($F82))),$E82&gt;Resumo!$B$4,AND($F82&lt;&gt;"",OR($F82&lt;$E82,$F82&gt;Resumo!$B$4))),"",24*(IF($F82="",Resumo!$B$4,$F82)-$E82)))</f>
        <v/>
      </c>
      <c r="P82" s="27">
        <f>IF($O82="","",IFERROR($O82/24,""))</f>
        <v/>
      </c>
      <c r="Q82" s="50">
        <f>IF(OR($A82="",$G82="",$H82="",NOT(ISNUMBER($G82)),NOT(ISNUMBER($H82))),"",$G82*$H82)</f>
        <v/>
      </c>
      <c r="R82" s="22" t="n"/>
      <c r="S82" s="26">
        <f>IF($A82="","",IF($U82&lt;&gt;"OK","REVISAR DADOS",IF(OR($O82&gt;=Resumo!$B$5,$Q82&gt;=Resumo!$B$6),"RUPTURA CRÍTICA",IF($N82="Em ruptura","EM ACOMPANHAMENTO","ENCERRADA"))))</f>
        <v/>
      </c>
      <c r="T82" s="26">
        <f>IF($A82="","",IF($U82&lt;&gt;"OK","REVISAR DADOS",IF($R82="Concluída","OK",IF($L82&lt;Resumo!$B$4,"AÇÃO ATRASADA",IF($N82="Em ruptura","AÇÃO EM ABERTO","AÇÃO PENDENTE")))))</f>
        <v/>
      </c>
      <c r="U82" s="26">
        <f>IF($A82="","",IF(OR(Resumo!$B$4="",Resumo!$B$5&lt;=0,Resumo!$B$6&lt;=0),"CONFIGURAÇÃO AUSENTE",IF(COUNTIF($A$6:$A$205,$A82)&gt;1,"ID DUPLICADO",IF(OR($B82="",$C82="",$D82="",$E82="",$G82="",$H82="",$I82="",$K82="",$L82="",$M82="",$R82=""),"DADOS INCOMPLETOS",IF(OR(NOT(ISNUMBER($E82)),AND($F82&lt;&gt;"",NOT(ISNUMBER($F82))),NOT(ISNUMBER($G82)),NOT(ISNUMBER($H82)),NOT(ISNUMBER($L82))),"TIPO DE DADO INVÁLIDO",IF(OR(COUNTIF(Listas!$B$2:$B$5,$D82)=0,COUNTIF(Listas!$A$2:$A$11,$I82)=0,COUNTIF(Listas!$C$2:$C$7,$M82)=0,COUNTIF(Listas!$D$2:$D$4,$R82)=0),"VALOR FORA DA LISTA",IF(OR($G82&lt;0,MOD($G82,1)&lt;&gt;0,$H82&lt;0),"VALOR INVÁLIDO",IF($E82&gt;Resumo!$B$4,"INÍCIO FUTURO",IF(AND($F82&lt;&gt;"",$F82&lt;$E82),"FIM ANTERIOR AO INÍCIO",IF(AND($F82&lt;&gt;"",$F82&gt;Resumo!$B$4),"FIM FUTURO",IF($L82&lt;$E82,"PRAZO ANTERIOR AO INÍCIO","OK")))))))))))</f>
        <v/>
      </c>
      <c r="V82" s="51">
        <f>IF(AND($U82="OK",$N82="Em ruptura"),IF($T82="AÇÃO ATRASADA",1,IF($S82="RUPTURA CRÍTICA",2,3))*1000000+$E82+ROW()/100000,"")</f>
        <v/>
      </c>
    </row>
    <row r="83" ht="22" customHeight="1">
      <c r="A83" s="20" t="n"/>
      <c r="B83" s="20" t="n"/>
      <c r="C83" s="21" t="n"/>
      <c r="D83" s="22" t="n"/>
      <c r="E83" s="48" t="n"/>
      <c r="F83" s="48" t="n"/>
      <c r="G83" s="24" t="n"/>
      <c r="H83" s="49" t="n"/>
      <c r="I83" s="21" t="n"/>
      <c r="J83" s="21" t="n"/>
      <c r="K83" s="21" t="n"/>
      <c r="L83" s="48" t="n"/>
      <c r="M83" s="22" t="n"/>
      <c r="N83" s="26">
        <f>IF(OR($A83="",$E83=""),"",IF($F83="","Em ruptura","Encerrada"))</f>
        <v/>
      </c>
      <c r="O83" s="27">
        <f>IF(OR($A83="",$E83="",Resumo!$B$4=""),"",IF(OR(NOT(ISNUMBER($E83)),AND($F83&lt;&gt;"",NOT(ISNUMBER($F83))),$E83&gt;Resumo!$B$4,AND($F83&lt;&gt;"",OR($F83&lt;$E83,$F83&gt;Resumo!$B$4))),"",24*(IF($F83="",Resumo!$B$4,$F83)-$E83)))</f>
        <v/>
      </c>
      <c r="P83" s="27">
        <f>IF($O83="","",IFERROR($O83/24,""))</f>
        <v/>
      </c>
      <c r="Q83" s="50">
        <f>IF(OR($A83="",$G83="",$H83="",NOT(ISNUMBER($G83)),NOT(ISNUMBER($H83))),"",$G83*$H83)</f>
        <v/>
      </c>
      <c r="R83" s="22" t="n"/>
      <c r="S83" s="26">
        <f>IF($A83="","",IF($U83&lt;&gt;"OK","REVISAR DADOS",IF(OR($O83&gt;=Resumo!$B$5,$Q83&gt;=Resumo!$B$6),"RUPTURA CRÍTICA",IF($N83="Em ruptura","EM ACOMPANHAMENTO","ENCERRADA"))))</f>
        <v/>
      </c>
      <c r="T83" s="26">
        <f>IF($A83="","",IF($U83&lt;&gt;"OK","REVISAR DADOS",IF($R83="Concluída","OK",IF($L83&lt;Resumo!$B$4,"AÇÃO ATRASADA",IF($N83="Em ruptura","AÇÃO EM ABERTO","AÇÃO PENDENTE")))))</f>
        <v/>
      </c>
      <c r="U83" s="26">
        <f>IF($A83="","",IF(OR(Resumo!$B$4="",Resumo!$B$5&lt;=0,Resumo!$B$6&lt;=0),"CONFIGURAÇÃO AUSENTE",IF(COUNTIF($A$6:$A$205,$A83)&gt;1,"ID DUPLICADO",IF(OR($B83="",$C83="",$D83="",$E83="",$G83="",$H83="",$I83="",$K83="",$L83="",$M83="",$R83=""),"DADOS INCOMPLETOS",IF(OR(NOT(ISNUMBER($E83)),AND($F83&lt;&gt;"",NOT(ISNUMBER($F83))),NOT(ISNUMBER($G83)),NOT(ISNUMBER($H83)),NOT(ISNUMBER($L83))),"TIPO DE DADO INVÁLIDO",IF(OR(COUNTIF(Listas!$B$2:$B$5,$D83)=0,COUNTIF(Listas!$A$2:$A$11,$I83)=0,COUNTIF(Listas!$C$2:$C$7,$M83)=0,COUNTIF(Listas!$D$2:$D$4,$R83)=0),"VALOR FORA DA LISTA",IF(OR($G83&lt;0,MOD($G83,1)&lt;&gt;0,$H83&lt;0),"VALOR INVÁLIDO",IF($E83&gt;Resumo!$B$4,"INÍCIO FUTURO",IF(AND($F83&lt;&gt;"",$F83&lt;$E83),"FIM ANTERIOR AO INÍCIO",IF(AND($F83&lt;&gt;"",$F83&gt;Resumo!$B$4),"FIM FUTURO",IF($L83&lt;$E83,"PRAZO ANTERIOR AO INÍCIO","OK")))))))))))</f>
        <v/>
      </c>
      <c r="V83" s="51">
        <f>IF(AND($U83="OK",$N83="Em ruptura"),IF($T83="AÇÃO ATRASADA",1,IF($S83="RUPTURA CRÍTICA",2,3))*1000000+$E83+ROW()/100000,"")</f>
        <v/>
      </c>
    </row>
    <row r="84" ht="22" customHeight="1">
      <c r="A84" s="20" t="n"/>
      <c r="B84" s="20" t="n"/>
      <c r="C84" s="21" t="n"/>
      <c r="D84" s="22" t="n"/>
      <c r="E84" s="48" t="n"/>
      <c r="F84" s="48" t="n"/>
      <c r="G84" s="24" t="n"/>
      <c r="H84" s="49" t="n"/>
      <c r="I84" s="21" t="n"/>
      <c r="J84" s="21" t="n"/>
      <c r="K84" s="21" t="n"/>
      <c r="L84" s="48" t="n"/>
      <c r="M84" s="22" t="n"/>
      <c r="N84" s="26">
        <f>IF(OR($A84="",$E84=""),"",IF($F84="","Em ruptura","Encerrada"))</f>
        <v/>
      </c>
      <c r="O84" s="27">
        <f>IF(OR($A84="",$E84="",Resumo!$B$4=""),"",IF(OR(NOT(ISNUMBER($E84)),AND($F84&lt;&gt;"",NOT(ISNUMBER($F84))),$E84&gt;Resumo!$B$4,AND($F84&lt;&gt;"",OR($F84&lt;$E84,$F84&gt;Resumo!$B$4))),"",24*(IF($F84="",Resumo!$B$4,$F84)-$E84)))</f>
        <v/>
      </c>
      <c r="P84" s="27">
        <f>IF($O84="","",IFERROR($O84/24,""))</f>
        <v/>
      </c>
      <c r="Q84" s="50">
        <f>IF(OR($A84="",$G84="",$H84="",NOT(ISNUMBER($G84)),NOT(ISNUMBER($H84))),"",$G84*$H84)</f>
        <v/>
      </c>
      <c r="R84" s="22" t="n"/>
      <c r="S84" s="26">
        <f>IF($A84="","",IF($U84&lt;&gt;"OK","REVISAR DADOS",IF(OR($O84&gt;=Resumo!$B$5,$Q84&gt;=Resumo!$B$6),"RUPTURA CRÍTICA",IF($N84="Em ruptura","EM ACOMPANHAMENTO","ENCERRADA"))))</f>
        <v/>
      </c>
      <c r="T84" s="26">
        <f>IF($A84="","",IF($U84&lt;&gt;"OK","REVISAR DADOS",IF($R84="Concluída","OK",IF($L84&lt;Resumo!$B$4,"AÇÃO ATRASADA",IF($N84="Em ruptura","AÇÃO EM ABERTO","AÇÃO PENDENTE")))))</f>
        <v/>
      </c>
      <c r="U84" s="26">
        <f>IF($A84="","",IF(OR(Resumo!$B$4="",Resumo!$B$5&lt;=0,Resumo!$B$6&lt;=0),"CONFIGURAÇÃO AUSENTE",IF(COUNTIF($A$6:$A$205,$A84)&gt;1,"ID DUPLICADO",IF(OR($B84="",$C84="",$D84="",$E84="",$G84="",$H84="",$I84="",$K84="",$L84="",$M84="",$R84=""),"DADOS INCOMPLETOS",IF(OR(NOT(ISNUMBER($E84)),AND($F84&lt;&gt;"",NOT(ISNUMBER($F84))),NOT(ISNUMBER($G84)),NOT(ISNUMBER($H84)),NOT(ISNUMBER($L84))),"TIPO DE DADO INVÁLIDO",IF(OR(COUNTIF(Listas!$B$2:$B$5,$D84)=0,COUNTIF(Listas!$A$2:$A$11,$I84)=0,COUNTIF(Listas!$C$2:$C$7,$M84)=0,COUNTIF(Listas!$D$2:$D$4,$R84)=0),"VALOR FORA DA LISTA",IF(OR($G84&lt;0,MOD($G84,1)&lt;&gt;0,$H84&lt;0),"VALOR INVÁLIDO",IF($E84&gt;Resumo!$B$4,"INÍCIO FUTURO",IF(AND($F84&lt;&gt;"",$F84&lt;$E84),"FIM ANTERIOR AO INÍCIO",IF(AND($F84&lt;&gt;"",$F84&gt;Resumo!$B$4),"FIM FUTURO",IF($L84&lt;$E84,"PRAZO ANTERIOR AO INÍCIO","OK")))))))))))</f>
        <v/>
      </c>
      <c r="V84" s="51">
        <f>IF(AND($U84="OK",$N84="Em ruptura"),IF($T84="AÇÃO ATRASADA",1,IF($S84="RUPTURA CRÍTICA",2,3))*1000000+$E84+ROW()/100000,"")</f>
        <v/>
      </c>
    </row>
    <row r="85" ht="22" customHeight="1">
      <c r="A85" s="20" t="n"/>
      <c r="B85" s="20" t="n"/>
      <c r="C85" s="21" t="n"/>
      <c r="D85" s="22" t="n"/>
      <c r="E85" s="48" t="n"/>
      <c r="F85" s="48" t="n"/>
      <c r="G85" s="24" t="n"/>
      <c r="H85" s="49" t="n"/>
      <c r="I85" s="21" t="n"/>
      <c r="J85" s="21" t="n"/>
      <c r="K85" s="21" t="n"/>
      <c r="L85" s="48" t="n"/>
      <c r="M85" s="22" t="n"/>
      <c r="N85" s="26">
        <f>IF(OR($A85="",$E85=""),"",IF($F85="","Em ruptura","Encerrada"))</f>
        <v/>
      </c>
      <c r="O85" s="27">
        <f>IF(OR($A85="",$E85="",Resumo!$B$4=""),"",IF(OR(NOT(ISNUMBER($E85)),AND($F85&lt;&gt;"",NOT(ISNUMBER($F85))),$E85&gt;Resumo!$B$4,AND($F85&lt;&gt;"",OR($F85&lt;$E85,$F85&gt;Resumo!$B$4))),"",24*(IF($F85="",Resumo!$B$4,$F85)-$E85)))</f>
        <v/>
      </c>
      <c r="P85" s="27">
        <f>IF($O85="","",IFERROR($O85/24,""))</f>
        <v/>
      </c>
      <c r="Q85" s="50">
        <f>IF(OR($A85="",$G85="",$H85="",NOT(ISNUMBER($G85)),NOT(ISNUMBER($H85))),"",$G85*$H85)</f>
        <v/>
      </c>
      <c r="R85" s="22" t="n"/>
      <c r="S85" s="26">
        <f>IF($A85="","",IF($U85&lt;&gt;"OK","REVISAR DADOS",IF(OR($O85&gt;=Resumo!$B$5,$Q85&gt;=Resumo!$B$6),"RUPTURA CRÍTICA",IF($N85="Em ruptura","EM ACOMPANHAMENTO","ENCERRADA"))))</f>
        <v/>
      </c>
      <c r="T85" s="26">
        <f>IF($A85="","",IF($U85&lt;&gt;"OK","REVISAR DADOS",IF($R85="Concluída","OK",IF($L85&lt;Resumo!$B$4,"AÇÃO ATRASADA",IF($N85="Em ruptura","AÇÃO EM ABERTO","AÇÃO PENDENTE")))))</f>
        <v/>
      </c>
      <c r="U85" s="26">
        <f>IF($A85="","",IF(OR(Resumo!$B$4="",Resumo!$B$5&lt;=0,Resumo!$B$6&lt;=0),"CONFIGURAÇÃO AUSENTE",IF(COUNTIF($A$6:$A$205,$A85)&gt;1,"ID DUPLICADO",IF(OR($B85="",$C85="",$D85="",$E85="",$G85="",$H85="",$I85="",$K85="",$L85="",$M85="",$R85=""),"DADOS INCOMPLETOS",IF(OR(NOT(ISNUMBER($E85)),AND($F85&lt;&gt;"",NOT(ISNUMBER($F85))),NOT(ISNUMBER($G85)),NOT(ISNUMBER($H85)),NOT(ISNUMBER($L85))),"TIPO DE DADO INVÁLIDO",IF(OR(COUNTIF(Listas!$B$2:$B$5,$D85)=0,COUNTIF(Listas!$A$2:$A$11,$I85)=0,COUNTIF(Listas!$C$2:$C$7,$M85)=0,COUNTIF(Listas!$D$2:$D$4,$R85)=0),"VALOR FORA DA LISTA",IF(OR($G85&lt;0,MOD($G85,1)&lt;&gt;0,$H85&lt;0),"VALOR INVÁLIDO",IF($E85&gt;Resumo!$B$4,"INÍCIO FUTURO",IF(AND($F85&lt;&gt;"",$F85&lt;$E85),"FIM ANTERIOR AO INÍCIO",IF(AND($F85&lt;&gt;"",$F85&gt;Resumo!$B$4),"FIM FUTURO",IF($L85&lt;$E85,"PRAZO ANTERIOR AO INÍCIO","OK")))))))))))</f>
        <v/>
      </c>
      <c r="V85" s="51">
        <f>IF(AND($U85="OK",$N85="Em ruptura"),IF($T85="AÇÃO ATRASADA",1,IF($S85="RUPTURA CRÍTICA",2,3))*1000000+$E85+ROW()/100000,"")</f>
        <v/>
      </c>
    </row>
    <row r="86" ht="22" customHeight="1">
      <c r="A86" s="20" t="n"/>
      <c r="B86" s="20" t="n"/>
      <c r="C86" s="21" t="n"/>
      <c r="D86" s="22" t="n"/>
      <c r="E86" s="48" t="n"/>
      <c r="F86" s="48" t="n"/>
      <c r="G86" s="24" t="n"/>
      <c r="H86" s="49" t="n"/>
      <c r="I86" s="21" t="n"/>
      <c r="J86" s="21" t="n"/>
      <c r="K86" s="21" t="n"/>
      <c r="L86" s="48" t="n"/>
      <c r="M86" s="22" t="n"/>
      <c r="N86" s="26">
        <f>IF(OR($A86="",$E86=""),"",IF($F86="","Em ruptura","Encerrada"))</f>
        <v/>
      </c>
      <c r="O86" s="27">
        <f>IF(OR($A86="",$E86="",Resumo!$B$4=""),"",IF(OR(NOT(ISNUMBER($E86)),AND($F86&lt;&gt;"",NOT(ISNUMBER($F86))),$E86&gt;Resumo!$B$4,AND($F86&lt;&gt;"",OR($F86&lt;$E86,$F86&gt;Resumo!$B$4))),"",24*(IF($F86="",Resumo!$B$4,$F86)-$E86)))</f>
        <v/>
      </c>
      <c r="P86" s="27">
        <f>IF($O86="","",IFERROR($O86/24,""))</f>
        <v/>
      </c>
      <c r="Q86" s="50">
        <f>IF(OR($A86="",$G86="",$H86="",NOT(ISNUMBER($G86)),NOT(ISNUMBER($H86))),"",$G86*$H86)</f>
        <v/>
      </c>
      <c r="R86" s="22" t="n"/>
      <c r="S86" s="26">
        <f>IF($A86="","",IF($U86&lt;&gt;"OK","REVISAR DADOS",IF(OR($O86&gt;=Resumo!$B$5,$Q86&gt;=Resumo!$B$6),"RUPTURA CRÍTICA",IF($N86="Em ruptura","EM ACOMPANHAMENTO","ENCERRADA"))))</f>
        <v/>
      </c>
      <c r="T86" s="26">
        <f>IF($A86="","",IF($U86&lt;&gt;"OK","REVISAR DADOS",IF($R86="Concluída","OK",IF($L86&lt;Resumo!$B$4,"AÇÃO ATRASADA",IF($N86="Em ruptura","AÇÃO EM ABERTO","AÇÃO PENDENTE")))))</f>
        <v/>
      </c>
      <c r="U86" s="26">
        <f>IF($A86="","",IF(OR(Resumo!$B$4="",Resumo!$B$5&lt;=0,Resumo!$B$6&lt;=0),"CONFIGURAÇÃO AUSENTE",IF(COUNTIF($A$6:$A$205,$A86)&gt;1,"ID DUPLICADO",IF(OR($B86="",$C86="",$D86="",$E86="",$G86="",$H86="",$I86="",$K86="",$L86="",$M86="",$R86=""),"DADOS INCOMPLETOS",IF(OR(NOT(ISNUMBER($E86)),AND($F86&lt;&gt;"",NOT(ISNUMBER($F86))),NOT(ISNUMBER($G86)),NOT(ISNUMBER($H86)),NOT(ISNUMBER($L86))),"TIPO DE DADO INVÁLIDO",IF(OR(COUNTIF(Listas!$B$2:$B$5,$D86)=0,COUNTIF(Listas!$A$2:$A$11,$I86)=0,COUNTIF(Listas!$C$2:$C$7,$M86)=0,COUNTIF(Listas!$D$2:$D$4,$R86)=0),"VALOR FORA DA LISTA",IF(OR($G86&lt;0,MOD($G86,1)&lt;&gt;0,$H86&lt;0),"VALOR INVÁLIDO",IF($E86&gt;Resumo!$B$4,"INÍCIO FUTURO",IF(AND($F86&lt;&gt;"",$F86&lt;$E86),"FIM ANTERIOR AO INÍCIO",IF(AND($F86&lt;&gt;"",$F86&gt;Resumo!$B$4),"FIM FUTURO",IF($L86&lt;$E86,"PRAZO ANTERIOR AO INÍCIO","OK")))))))))))</f>
        <v/>
      </c>
      <c r="V86" s="51">
        <f>IF(AND($U86="OK",$N86="Em ruptura"),IF($T86="AÇÃO ATRASADA",1,IF($S86="RUPTURA CRÍTICA",2,3))*1000000+$E86+ROW()/100000,"")</f>
        <v/>
      </c>
    </row>
    <row r="87" ht="22" customHeight="1">
      <c r="A87" s="20" t="n"/>
      <c r="B87" s="20" t="n"/>
      <c r="C87" s="21" t="n"/>
      <c r="D87" s="22" t="n"/>
      <c r="E87" s="48" t="n"/>
      <c r="F87" s="48" t="n"/>
      <c r="G87" s="24" t="n"/>
      <c r="H87" s="49" t="n"/>
      <c r="I87" s="21" t="n"/>
      <c r="J87" s="21" t="n"/>
      <c r="K87" s="21" t="n"/>
      <c r="L87" s="48" t="n"/>
      <c r="M87" s="22" t="n"/>
      <c r="N87" s="26">
        <f>IF(OR($A87="",$E87=""),"",IF($F87="","Em ruptura","Encerrada"))</f>
        <v/>
      </c>
      <c r="O87" s="27">
        <f>IF(OR($A87="",$E87="",Resumo!$B$4=""),"",IF(OR(NOT(ISNUMBER($E87)),AND($F87&lt;&gt;"",NOT(ISNUMBER($F87))),$E87&gt;Resumo!$B$4,AND($F87&lt;&gt;"",OR($F87&lt;$E87,$F87&gt;Resumo!$B$4))),"",24*(IF($F87="",Resumo!$B$4,$F87)-$E87)))</f>
        <v/>
      </c>
      <c r="P87" s="27">
        <f>IF($O87="","",IFERROR($O87/24,""))</f>
        <v/>
      </c>
      <c r="Q87" s="50">
        <f>IF(OR($A87="",$G87="",$H87="",NOT(ISNUMBER($G87)),NOT(ISNUMBER($H87))),"",$G87*$H87)</f>
        <v/>
      </c>
      <c r="R87" s="22" t="n"/>
      <c r="S87" s="26">
        <f>IF($A87="","",IF($U87&lt;&gt;"OK","REVISAR DADOS",IF(OR($O87&gt;=Resumo!$B$5,$Q87&gt;=Resumo!$B$6),"RUPTURA CRÍTICA",IF($N87="Em ruptura","EM ACOMPANHAMENTO","ENCERRADA"))))</f>
        <v/>
      </c>
      <c r="T87" s="26">
        <f>IF($A87="","",IF($U87&lt;&gt;"OK","REVISAR DADOS",IF($R87="Concluída","OK",IF($L87&lt;Resumo!$B$4,"AÇÃO ATRASADA",IF($N87="Em ruptura","AÇÃO EM ABERTO","AÇÃO PENDENTE")))))</f>
        <v/>
      </c>
      <c r="U87" s="26">
        <f>IF($A87="","",IF(OR(Resumo!$B$4="",Resumo!$B$5&lt;=0,Resumo!$B$6&lt;=0),"CONFIGURAÇÃO AUSENTE",IF(COUNTIF($A$6:$A$205,$A87)&gt;1,"ID DUPLICADO",IF(OR($B87="",$C87="",$D87="",$E87="",$G87="",$H87="",$I87="",$K87="",$L87="",$M87="",$R87=""),"DADOS INCOMPLETOS",IF(OR(NOT(ISNUMBER($E87)),AND($F87&lt;&gt;"",NOT(ISNUMBER($F87))),NOT(ISNUMBER($G87)),NOT(ISNUMBER($H87)),NOT(ISNUMBER($L87))),"TIPO DE DADO INVÁLIDO",IF(OR(COUNTIF(Listas!$B$2:$B$5,$D87)=0,COUNTIF(Listas!$A$2:$A$11,$I87)=0,COUNTIF(Listas!$C$2:$C$7,$M87)=0,COUNTIF(Listas!$D$2:$D$4,$R87)=0),"VALOR FORA DA LISTA",IF(OR($G87&lt;0,MOD($G87,1)&lt;&gt;0,$H87&lt;0),"VALOR INVÁLIDO",IF($E87&gt;Resumo!$B$4,"INÍCIO FUTURO",IF(AND($F87&lt;&gt;"",$F87&lt;$E87),"FIM ANTERIOR AO INÍCIO",IF(AND($F87&lt;&gt;"",$F87&gt;Resumo!$B$4),"FIM FUTURO",IF($L87&lt;$E87,"PRAZO ANTERIOR AO INÍCIO","OK")))))))))))</f>
        <v/>
      </c>
      <c r="V87" s="51">
        <f>IF(AND($U87="OK",$N87="Em ruptura"),IF($T87="AÇÃO ATRASADA",1,IF($S87="RUPTURA CRÍTICA",2,3))*1000000+$E87+ROW()/100000,"")</f>
        <v/>
      </c>
    </row>
    <row r="88" ht="22" customHeight="1">
      <c r="A88" s="20" t="n"/>
      <c r="B88" s="20" t="n"/>
      <c r="C88" s="21" t="n"/>
      <c r="D88" s="22" t="n"/>
      <c r="E88" s="48" t="n"/>
      <c r="F88" s="48" t="n"/>
      <c r="G88" s="24" t="n"/>
      <c r="H88" s="49" t="n"/>
      <c r="I88" s="21" t="n"/>
      <c r="J88" s="21" t="n"/>
      <c r="K88" s="21" t="n"/>
      <c r="L88" s="48" t="n"/>
      <c r="M88" s="22" t="n"/>
      <c r="N88" s="26">
        <f>IF(OR($A88="",$E88=""),"",IF($F88="","Em ruptura","Encerrada"))</f>
        <v/>
      </c>
      <c r="O88" s="27">
        <f>IF(OR($A88="",$E88="",Resumo!$B$4=""),"",IF(OR(NOT(ISNUMBER($E88)),AND($F88&lt;&gt;"",NOT(ISNUMBER($F88))),$E88&gt;Resumo!$B$4,AND($F88&lt;&gt;"",OR($F88&lt;$E88,$F88&gt;Resumo!$B$4))),"",24*(IF($F88="",Resumo!$B$4,$F88)-$E88)))</f>
        <v/>
      </c>
      <c r="P88" s="27">
        <f>IF($O88="","",IFERROR($O88/24,""))</f>
        <v/>
      </c>
      <c r="Q88" s="50">
        <f>IF(OR($A88="",$G88="",$H88="",NOT(ISNUMBER($G88)),NOT(ISNUMBER($H88))),"",$G88*$H88)</f>
        <v/>
      </c>
      <c r="R88" s="22" t="n"/>
      <c r="S88" s="26">
        <f>IF($A88="","",IF($U88&lt;&gt;"OK","REVISAR DADOS",IF(OR($O88&gt;=Resumo!$B$5,$Q88&gt;=Resumo!$B$6),"RUPTURA CRÍTICA",IF($N88="Em ruptura","EM ACOMPANHAMENTO","ENCERRADA"))))</f>
        <v/>
      </c>
      <c r="T88" s="26">
        <f>IF($A88="","",IF($U88&lt;&gt;"OK","REVISAR DADOS",IF($R88="Concluída","OK",IF($L88&lt;Resumo!$B$4,"AÇÃO ATRASADA",IF($N88="Em ruptura","AÇÃO EM ABERTO","AÇÃO PENDENTE")))))</f>
        <v/>
      </c>
      <c r="U88" s="26">
        <f>IF($A88="","",IF(OR(Resumo!$B$4="",Resumo!$B$5&lt;=0,Resumo!$B$6&lt;=0),"CONFIGURAÇÃO AUSENTE",IF(COUNTIF($A$6:$A$205,$A88)&gt;1,"ID DUPLICADO",IF(OR($B88="",$C88="",$D88="",$E88="",$G88="",$H88="",$I88="",$K88="",$L88="",$M88="",$R88=""),"DADOS INCOMPLETOS",IF(OR(NOT(ISNUMBER($E88)),AND($F88&lt;&gt;"",NOT(ISNUMBER($F88))),NOT(ISNUMBER($G88)),NOT(ISNUMBER($H88)),NOT(ISNUMBER($L88))),"TIPO DE DADO INVÁLIDO",IF(OR(COUNTIF(Listas!$B$2:$B$5,$D88)=0,COUNTIF(Listas!$A$2:$A$11,$I88)=0,COUNTIF(Listas!$C$2:$C$7,$M88)=0,COUNTIF(Listas!$D$2:$D$4,$R88)=0),"VALOR FORA DA LISTA",IF(OR($G88&lt;0,MOD($G88,1)&lt;&gt;0,$H88&lt;0),"VALOR INVÁLIDO",IF($E88&gt;Resumo!$B$4,"INÍCIO FUTURO",IF(AND($F88&lt;&gt;"",$F88&lt;$E88),"FIM ANTERIOR AO INÍCIO",IF(AND($F88&lt;&gt;"",$F88&gt;Resumo!$B$4),"FIM FUTURO",IF($L88&lt;$E88,"PRAZO ANTERIOR AO INÍCIO","OK")))))))))))</f>
        <v/>
      </c>
      <c r="V88" s="51">
        <f>IF(AND($U88="OK",$N88="Em ruptura"),IF($T88="AÇÃO ATRASADA",1,IF($S88="RUPTURA CRÍTICA",2,3))*1000000+$E88+ROW()/100000,"")</f>
        <v/>
      </c>
    </row>
    <row r="89" ht="22" customHeight="1">
      <c r="A89" s="20" t="n"/>
      <c r="B89" s="20" t="n"/>
      <c r="C89" s="21" t="n"/>
      <c r="D89" s="22" t="n"/>
      <c r="E89" s="48" t="n"/>
      <c r="F89" s="48" t="n"/>
      <c r="G89" s="24" t="n"/>
      <c r="H89" s="49" t="n"/>
      <c r="I89" s="21" t="n"/>
      <c r="J89" s="21" t="n"/>
      <c r="K89" s="21" t="n"/>
      <c r="L89" s="48" t="n"/>
      <c r="M89" s="22" t="n"/>
      <c r="N89" s="26">
        <f>IF(OR($A89="",$E89=""),"",IF($F89="","Em ruptura","Encerrada"))</f>
        <v/>
      </c>
      <c r="O89" s="27">
        <f>IF(OR($A89="",$E89="",Resumo!$B$4=""),"",IF(OR(NOT(ISNUMBER($E89)),AND($F89&lt;&gt;"",NOT(ISNUMBER($F89))),$E89&gt;Resumo!$B$4,AND($F89&lt;&gt;"",OR($F89&lt;$E89,$F89&gt;Resumo!$B$4))),"",24*(IF($F89="",Resumo!$B$4,$F89)-$E89)))</f>
        <v/>
      </c>
      <c r="P89" s="27">
        <f>IF($O89="","",IFERROR($O89/24,""))</f>
        <v/>
      </c>
      <c r="Q89" s="50">
        <f>IF(OR($A89="",$G89="",$H89="",NOT(ISNUMBER($G89)),NOT(ISNUMBER($H89))),"",$G89*$H89)</f>
        <v/>
      </c>
      <c r="R89" s="22" t="n"/>
      <c r="S89" s="26">
        <f>IF($A89="","",IF($U89&lt;&gt;"OK","REVISAR DADOS",IF(OR($O89&gt;=Resumo!$B$5,$Q89&gt;=Resumo!$B$6),"RUPTURA CRÍTICA",IF($N89="Em ruptura","EM ACOMPANHAMENTO","ENCERRADA"))))</f>
        <v/>
      </c>
      <c r="T89" s="26">
        <f>IF($A89="","",IF($U89&lt;&gt;"OK","REVISAR DADOS",IF($R89="Concluída","OK",IF($L89&lt;Resumo!$B$4,"AÇÃO ATRASADA",IF($N89="Em ruptura","AÇÃO EM ABERTO","AÇÃO PENDENTE")))))</f>
        <v/>
      </c>
      <c r="U89" s="26">
        <f>IF($A89="","",IF(OR(Resumo!$B$4="",Resumo!$B$5&lt;=0,Resumo!$B$6&lt;=0),"CONFIGURAÇÃO AUSENTE",IF(COUNTIF($A$6:$A$205,$A89)&gt;1,"ID DUPLICADO",IF(OR($B89="",$C89="",$D89="",$E89="",$G89="",$H89="",$I89="",$K89="",$L89="",$M89="",$R89=""),"DADOS INCOMPLETOS",IF(OR(NOT(ISNUMBER($E89)),AND($F89&lt;&gt;"",NOT(ISNUMBER($F89))),NOT(ISNUMBER($G89)),NOT(ISNUMBER($H89)),NOT(ISNUMBER($L89))),"TIPO DE DADO INVÁLIDO",IF(OR(COUNTIF(Listas!$B$2:$B$5,$D89)=0,COUNTIF(Listas!$A$2:$A$11,$I89)=0,COUNTIF(Listas!$C$2:$C$7,$M89)=0,COUNTIF(Listas!$D$2:$D$4,$R89)=0),"VALOR FORA DA LISTA",IF(OR($G89&lt;0,MOD($G89,1)&lt;&gt;0,$H89&lt;0),"VALOR INVÁLIDO",IF($E89&gt;Resumo!$B$4,"INÍCIO FUTURO",IF(AND($F89&lt;&gt;"",$F89&lt;$E89),"FIM ANTERIOR AO INÍCIO",IF(AND($F89&lt;&gt;"",$F89&gt;Resumo!$B$4),"FIM FUTURO",IF($L89&lt;$E89,"PRAZO ANTERIOR AO INÍCIO","OK")))))))))))</f>
        <v/>
      </c>
      <c r="V89" s="51">
        <f>IF(AND($U89="OK",$N89="Em ruptura"),IF($T89="AÇÃO ATRASADA",1,IF($S89="RUPTURA CRÍTICA",2,3))*1000000+$E89+ROW()/100000,"")</f>
        <v/>
      </c>
    </row>
    <row r="90" ht="22" customHeight="1">
      <c r="A90" s="20" t="n"/>
      <c r="B90" s="20" t="n"/>
      <c r="C90" s="21" t="n"/>
      <c r="D90" s="22" t="n"/>
      <c r="E90" s="48" t="n"/>
      <c r="F90" s="48" t="n"/>
      <c r="G90" s="24" t="n"/>
      <c r="H90" s="49" t="n"/>
      <c r="I90" s="21" t="n"/>
      <c r="J90" s="21" t="n"/>
      <c r="K90" s="21" t="n"/>
      <c r="L90" s="48" t="n"/>
      <c r="M90" s="22" t="n"/>
      <c r="N90" s="26">
        <f>IF(OR($A90="",$E90=""),"",IF($F90="","Em ruptura","Encerrada"))</f>
        <v/>
      </c>
      <c r="O90" s="27">
        <f>IF(OR($A90="",$E90="",Resumo!$B$4=""),"",IF(OR(NOT(ISNUMBER($E90)),AND($F90&lt;&gt;"",NOT(ISNUMBER($F90))),$E90&gt;Resumo!$B$4,AND($F90&lt;&gt;"",OR($F90&lt;$E90,$F90&gt;Resumo!$B$4))),"",24*(IF($F90="",Resumo!$B$4,$F90)-$E90)))</f>
        <v/>
      </c>
      <c r="P90" s="27">
        <f>IF($O90="","",IFERROR($O90/24,""))</f>
        <v/>
      </c>
      <c r="Q90" s="50">
        <f>IF(OR($A90="",$G90="",$H90="",NOT(ISNUMBER($G90)),NOT(ISNUMBER($H90))),"",$G90*$H90)</f>
        <v/>
      </c>
      <c r="R90" s="22" t="n"/>
      <c r="S90" s="26">
        <f>IF($A90="","",IF($U90&lt;&gt;"OK","REVISAR DADOS",IF(OR($O90&gt;=Resumo!$B$5,$Q90&gt;=Resumo!$B$6),"RUPTURA CRÍTICA",IF($N90="Em ruptura","EM ACOMPANHAMENTO","ENCERRADA"))))</f>
        <v/>
      </c>
      <c r="T90" s="26">
        <f>IF($A90="","",IF($U90&lt;&gt;"OK","REVISAR DADOS",IF($R90="Concluída","OK",IF($L90&lt;Resumo!$B$4,"AÇÃO ATRASADA",IF($N90="Em ruptura","AÇÃO EM ABERTO","AÇÃO PENDENTE")))))</f>
        <v/>
      </c>
      <c r="U90" s="26">
        <f>IF($A90="","",IF(OR(Resumo!$B$4="",Resumo!$B$5&lt;=0,Resumo!$B$6&lt;=0),"CONFIGURAÇÃO AUSENTE",IF(COUNTIF($A$6:$A$205,$A90)&gt;1,"ID DUPLICADO",IF(OR($B90="",$C90="",$D90="",$E90="",$G90="",$H90="",$I90="",$K90="",$L90="",$M90="",$R90=""),"DADOS INCOMPLETOS",IF(OR(NOT(ISNUMBER($E90)),AND($F90&lt;&gt;"",NOT(ISNUMBER($F90))),NOT(ISNUMBER($G90)),NOT(ISNUMBER($H90)),NOT(ISNUMBER($L90))),"TIPO DE DADO INVÁLIDO",IF(OR(COUNTIF(Listas!$B$2:$B$5,$D90)=0,COUNTIF(Listas!$A$2:$A$11,$I90)=0,COUNTIF(Listas!$C$2:$C$7,$M90)=0,COUNTIF(Listas!$D$2:$D$4,$R90)=0),"VALOR FORA DA LISTA",IF(OR($G90&lt;0,MOD($G90,1)&lt;&gt;0,$H90&lt;0),"VALOR INVÁLIDO",IF($E90&gt;Resumo!$B$4,"INÍCIO FUTURO",IF(AND($F90&lt;&gt;"",$F90&lt;$E90),"FIM ANTERIOR AO INÍCIO",IF(AND($F90&lt;&gt;"",$F90&gt;Resumo!$B$4),"FIM FUTURO",IF($L90&lt;$E90,"PRAZO ANTERIOR AO INÍCIO","OK")))))))))))</f>
        <v/>
      </c>
      <c r="V90" s="51">
        <f>IF(AND($U90="OK",$N90="Em ruptura"),IF($T90="AÇÃO ATRASADA",1,IF($S90="RUPTURA CRÍTICA",2,3))*1000000+$E90+ROW()/100000,"")</f>
        <v/>
      </c>
    </row>
    <row r="91" ht="22" customHeight="1">
      <c r="A91" s="20" t="n"/>
      <c r="B91" s="20" t="n"/>
      <c r="C91" s="21" t="n"/>
      <c r="D91" s="22" t="n"/>
      <c r="E91" s="48" t="n"/>
      <c r="F91" s="48" t="n"/>
      <c r="G91" s="24" t="n"/>
      <c r="H91" s="49" t="n"/>
      <c r="I91" s="21" t="n"/>
      <c r="J91" s="21" t="n"/>
      <c r="K91" s="21" t="n"/>
      <c r="L91" s="48" t="n"/>
      <c r="M91" s="22" t="n"/>
      <c r="N91" s="26">
        <f>IF(OR($A91="",$E91=""),"",IF($F91="","Em ruptura","Encerrada"))</f>
        <v/>
      </c>
      <c r="O91" s="27">
        <f>IF(OR($A91="",$E91="",Resumo!$B$4=""),"",IF(OR(NOT(ISNUMBER($E91)),AND($F91&lt;&gt;"",NOT(ISNUMBER($F91))),$E91&gt;Resumo!$B$4,AND($F91&lt;&gt;"",OR($F91&lt;$E91,$F91&gt;Resumo!$B$4))),"",24*(IF($F91="",Resumo!$B$4,$F91)-$E91)))</f>
        <v/>
      </c>
      <c r="P91" s="27">
        <f>IF($O91="","",IFERROR($O91/24,""))</f>
        <v/>
      </c>
      <c r="Q91" s="50">
        <f>IF(OR($A91="",$G91="",$H91="",NOT(ISNUMBER($G91)),NOT(ISNUMBER($H91))),"",$G91*$H91)</f>
        <v/>
      </c>
      <c r="R91" s="22" t="n"/>
      <c r="S91" s="26">
        <f>IF($A91="","",IF($U91&lt;&gt;"OK","REVISAR DADOS",IF(OR($O91&gt;=Resumo!$B$5,$Q91&gt;=Resumo!$B$6),"RUPTURA CRÍTICA",IF($N91="Em ruptura","EM ACOMPANHAMENTO","ENCERRADA"))))</f>
        <v/>
      </c>
      <c r="T91" s="26">
        <f>IF($A91="","",IF($U91&lt;&gt;"OK","REVISAR DADOS",IF($R91="Concluída","OK",IF($L91&lt;Resumo!$B$4,"AÇÃO ATRASADA",IF($N91="Em ruptura","AÇÃO EM ABERTO","AÇÃO PENDENTE")))))</f>
        <v/>
      </c>
      <c r="U91" s="26">
        <f>IF($A91="","",IF(OR(Resumo!$B$4="",Resumo!$B$5&lt;=0,Resumo!$B$6&lt;=0),"CONFIGURAÇÃO AUSENTE",IF(COUNTIF($A$6:$A$205,$A91)&gt;1,"ID DUPLICADO",IF(OR($B91="",$C91="",$D91="",$E91="",$G91="",$H91="",$I91="",$K91="",$L91="",$M91="",$R91=""),"DADOS INCOMPLETOS",IF(OR(NOT(ISNUMBER($E91)),AND($F91&lt;&gt;"",NOT(ISNUMBER($F91))),NOT(ISNUMBER($G91)),NOT(ISNUMBER($H91)),NOT(ISNUMBER($L91))),"TIPO DE DADO INVÁLIDO",IF(OR(COUNTIF(Listas!$B$2:$B$5,$D91)=0,COUNTIF(Listas!$A$2:$A$11,$I91)=0,COUNTIF(Listas!$C$2:$C$7,$M91)=0,COUNTIF(Listas!$D$2:$D$4,$R91)=0),"VALOR FORA DA LISTA",IF(OR($G91&lt;0,MOD($G91,1)&lt;&gt;0,$H91&lt;0),"VALOR INVÁLIDO",IF($E91&gt;Resumo!$B$4,"INÍCIO FUTURO",IF(AND($F91&lt;&gt;"",$F91&lt;$E91),"FIM ANTERIOR AO INÍCIO",IF(AND($F91&lt;&gt;"",$F91&gt;Resumo!$B$4),"FIM FUTURO",IF($L91&lt;$E91,"PRAZO ANTERIOR AO INÍCIO","OK")))))))))))</f>
        <v/>
      </c>
      <c r="V91" s="51">
        <f>IF(AND($U91="OK",$N91="Em ruptura"),IF($T91="AÇÃO ATRASADA",1,IF($S91="RUPTURA CRÍTICA",2,3))*1000000+$E91+ROW()/100000,"")</f>
        <v/>
      </c>
    </row>
    <row r="92" ht="22" customHeight="1">
      <c r="A92" s="20" t="n"/>
      <c r="B92" s="20" t="n"/>
      <c r="C92" s="21" t="n"/>
      <c r="D92" s="22" t="n"/>
      <c r="E92" s="48" t="n"/>
      <c r="F92" s="48" t="n"/>
      <c r="G92" s="24" t="n"/>
      <c r="H92" s="49" t="n"/>
      <c r="I92" s="21" t="n"/>
      <c r="J92" s="21" t="n"/>
      <c r="K92" s="21" t="n"/>
      <c r="L92" s="48" t="n"/>
      <c r="M92" s="22" t="n"/>
      <c r="N92" s="26">
        <f>IF(OR($A92="",$E92=""),"",IF($F92="","Em ruptura","Encerrada"))</f>
        <v/>
      </c>
      <c r="O92" s="27">
        <f>IF(OR($A92="",$E92="",Resumo!$B$4=""),"",IF(OR(NOT(ISNUMBER($E92)),AND($F92&lt;&gt;"",NOT(ISNUMBER($F92))),$E92&gt;Resumo!$B$4,AND($F92&lt;&gt;"",OR($F92&lt;$E92,$F92&gt;Resumo!$B$4))),"",24*(IF($F92="",Resumo!$B$4,$F92)-$E92)))</f>
        <v/>
      </c>
      <c r="P92" s="27">
        <f>IF($O92="","",IFERROR($O92/24,""))</f>
        <v/>
      </c>
      <c r="Q92" s="50">
        <f>IF(OR($A92="",$G92="",$H92="",NOT(ISNUMBER($G92)),NOT(ISNUMBER($H92))),"",$G92*$H92)</f>
        <v/>
      </c>
      <c r="R92" s="22" t="n"/>
      <c r="S92" s="26">
        <f>IF($A92="","",IF($U92&lt;&gt;"OK","REVISAR DADOS",IF(OR($O92&gt;=Resumo!$B$5,$Q92&gt;=Resumo!$B$6),"RUPTURA CRÍTICA",IF($N92="Em ruptura","EM ACOMPANHAMENTO","ENCERRADA"))))</f>
        <v/>
      </c>
      <c r="T92" s="26">
        <f>IF($A92="","",IF($U92&lt;&gt;"OK","REVISAR DADOS",IF($R92="Concluída","OK",IF($L92&lt;Resumo!$B$4,"AÇÃO ATRASADA",IF($N92="Em ruptura","AÇÃO EM ABERTO","AÇÃO PENDENTE")))))</f>
        <v/>
      </c>
      <c r="U92" s="26">
        <f>IF($A92="","",IF(OR(Resumo!$B$4="",Resumo!$B$5&lt;=0,Resumo!$B$6&lt;=0),"CONFIGURAÇÃO AUSENTE",IF(COUNTIF($A$6:$A$205,$A92)&gt;1,"ID DUPLICADO",IF(OR($B92="",$C92="",$D92="",$E92="",$G92="",$H92="",$I92="",$K92="",$L92="",$M92="",$R92=""),"DADOS INCOMPLETOS",IF(OR(NOT(ISNUMBER($E92)),AND($F92&lt;&gt;"",NOT(ISNUMBER($F92))),NOT(ISNUMBER($G92)),NOT(ISNUMBER($H92)),NOT(ISNUMBER($L92))),"TIPO DE DADO INVÁLIDO",IF(OR(COUNTIF(Listas!$B$2:$B$5,$D92)=0,COUNTIF(Listas!$A$2:$A$11,$I92)=0,COUNTIF(Listas!$C$2:$C$7,$M92)=0,COUNTIF(Listas!$D$2:$D$4,$R92)=0),"VALOR FORA DA LISTA",IF(OR($G92&lt;0,MOD($G92,1)&lt;&gt;0,$H92&lt;0),"VALOR INVÁLIDO",IF($E92&gt;Resumo!$B$4,"INÍCIO FUTURO",IF(AND($F92&lt;&gt;"",$F92&lt;$E92),"FIM ANTERIOR AO INÍCIO",IF(AND($F92&lt;&gt;"",$F92&gt;Resumo!$B$4),"FIM FUTURO",IF($L92&lt;$E92,"PRAZO ANTERIOR AO INÍCIO","OK")))))))))))</f>
        <v/>
      </c>
      <c r="V92" s="51">
        <f>IF(AND($U92="OK",$N92="Em ruptura"),IF($T92="AÇÃO ATRASADA",1,IF($S92="RUPTURA CRÍTICA",2,3))*1000000+$E92+ROW()/100000,"")</f>
        <v/>
      </c>
    </row>
    <row r="93" ht="22" customHeight="1">
      <c r="A93" s="20" t="n"/>
      <c r="B93" s="20" t="n"/>
      <c r="C93" s="21" t="n"/>
      <c r="D93" s="22" t="n"/>
      <c r="E93" s="48" t="n"/>
      <c r="F93" s="48" t="n"/>
      <c r="G93" s="24" t="n"/>
      <c r="H93" s="49" t="n"/>
      <c r="I93" s="21" t="n"/>
      <c r="J93" s="21" t="n"/>
      <c r="K93" s="21" t="n"/>
      <c r="L93" s="48" t="n"/>
      <c r="M93" s="22" t="n"/>
      <c r="N93" s="26">
        <f>IF(OR($A93="",$E93=""),"",IF($F93="","Em ruptura","Encerrada"))</f>
        <v/>
      </c>
      <c r="O93" s="27">
        <f>IF(OR($A93="",$E93="",Resumo!$B$4=""),"",IF(OR(NOT(ISNUMBER($E93)),AND($F93&lt;&gt;"",NOT(ISNUMBER($F93))),$E93&gt;Resumo!$B$4,AND($F93&lt;&gt;"",OR($F93&lt;$E93,$F93&gt;Resumo!$B$4))),"",24*(IF($F93="",Resumo!$B$4,$F93)-$E93)))</f>
        <v/>
      </c>
      <c r="P93" s="27">
        <f>IF($O93="","",IFERROR($O93/24,""))</f>
        <v/>
      </c>
      <c r="Q93" s="50">
        <f>IF(OR($A93="",$G93="",$H93="",NOT(ISNUMBER($G93)),NOT(ISNUMBER($H93))),"",$G93*$H93)</f>
        <v/>
      </c>
      <c r="R93" s="22" t="n"/>
      <c r="S93" s="26">
        <f>IF($A93="","",IF($U93&lt;&gt;"OK","REVISAR DADOS",IF(OR($O93&gt;=Resumo!$B$5,$Q93&gt;=Resumo!$B$6),"RUPTURA CRÍTICA",IF($N93="Em ruptura","EM ACOMPANHAMENTO","ENCERRADA"))))</f>
        <v/>
      </c>
      <c r="T93" s="26">
        <f>IF($A93="","",IF($U93&lt;&gt;"OK","REVISAR DADOS",IF($R93="Concluída","OK",IF($L93&lt;Resumo!$B$4,"AÇÃO ATRASADA",IF($N93="Em ruptura","AÇÃO EM ABERTO","AÇÃO PENDENTE")))))</f>
        <v/>
      </c>
      <c r="U93" s="26">
        <f>IF($A93="","",IF(OR(Resumo!$B$4="",Resumo!$B$5&lt;=0,Resumo!$B$6&lt;=0),"CONFIGURAÇÃO AUSENTE",IF(COUNTIF($A$6:$A$205,$A93)&gt;1,"ID DUPLICADO",IF(OR($B93="",$C93="",$D93="",$E93="",$G93="",$H93="",$I93="",$K93="",$L93="",$M93="",$R93=""),"DADOS INCOMPLETOS",IF(OR(NOT(ISNUMBER($E93)),AND($F93&lt;&gt;"",NOT(ISNUMBER($F93))),NOT(ISNUMBER($G93)),NOT(ISNUMBER($H93)),NOT(ISNUMBER($L93))),"TIPO DE DADO INVÁLIDO",IF(OR(COUNTIF(Listas!$B$2:$B$5,$D93)=0,COUNTIF(Listas!$A$2:$A$11,$I93)=0,COUNTIF(Listas!$C$2:$C$7,$M93)=0,COUNTIF(Listas!$D$2:$D$4,$R93)=0),"VALOR FORA DA LISTA",IF(OR($G93&lt;0,MOD($G93,1)&lt;&gt;0,$H93&lt;0),"VALOR INVÁLIDO",IF($E93&gt;Resumo!$B$4,"INÍCIO FUTURO",IF(AND($F93&lt;&gt;"",$F93&lt;$E93),"FIM ANTERIOR AO INÍCIO",IF(AND($F93&lt;&gt;"",$F93&gt;Resumo!$B$4),"FIM FUTURO",IF($L93&lt;$E93,"PRAZO ANTERIOR AO INÍCIO","OK")))))))))))</f>
        <v/>
      </c>
      <c r="V93" s="51">
        <f>IF(AND($U93="OK",$N93="Em ruptura"),IF($T93="AÇÃO ATRASADA",1,IF($S93="RUPTURA CRÍTICA",2,3))*1000000+$E93+ROW()/100000,"")</f>
        <v/>
      </c>
    </row>
    <row r="94" ht="22" customHeight="1">
      <c r="A94" s="20" t="n"/>
      <c r="B94" s="20" t="n"/>
      <c r="C94" s="21" t="n"/>
      <c r="D94" s="22" t="n"/>
      <c r="E94" s="48" t="n"/>
      <c r="F94" s="48" t="n"/>
      <c r="G94" s="24" t="n"/>
      <c r="H94" s="49" t="n"/>
      <c r="I94" s="21" t="n"/>
      <c r="J94" s="21" t="n"/>
      <c r="K94" s="21" t="n"/>
      <c r="L94" s="48" t="n"/>
      <c r="M94" s="22" t="n"/>
      <c r="N94" s="26">
        <f>IF(OR($A94="",$E94=""),"",IF($F94="","Em ruptura","Encerrada"))</f>
        <v/>
      </c>
      <c r="O94" s="27">
        <f>IF(OR($A94="",$E94="",Resumo!$B$4=""),"",IF(OR(NOT(ISNUMBER($E94)),AND($F94&lt;&gt;"",NOT(ISNUMBER($F94))),$E94&gt;Resumo!$B$4,AND($F94&lt;&gt;"",OR($F94&lt;$E94,$F94&gt;Resumo!$B$4))),"",24*(IF($F94="",Resumo!$B$4,$F94)-$E94)))</f>
        <v/>
      </c>
      <c r="P94" s="27">
        <f>IF($O94="","",IFERROR($O94/24,""))</f>
        <v/>
      </c>
      <c r="Q94" s="50">
        <f>IF(OR($A94="",$G94="",$H94="",NOT(ISNUMBER($G94)),NOT(ISNUMBER($H94))),"",$G94*$H94)</f>
        <v/>
      </c>
      <c r="R94" s="22" t="n"/>
      <c r="S94" s="26">
        <f>IF($A94="","",IF($U94&lt;&gt;"OK","REVISAR DADOS",IF(OR($O94&gt;=Resumo!$B$5,$Q94&gt;=Resumo!$B$6),"RUPTURA CRÍTICA",IF($N94="Em ruptura","EM ACOMPANHAMENTO","ENCERRADA"))))</f>
        <v/>
      </c>
      <c r="T94" s="26">
        <f>IF($A94="","",IF($U94&lt;&gt;"OK","REVISAR DADOS",IF($R94="Concluída","OK",IF($L94&lt;Resumo!$B$4,"AÇÃO ATRASADA",IF($N94="Em ruptura","AÇÃO EM ABERTO","AÇÃO PENDENTE")))))</f>
        <v/>
      </c>
      <c r="U94" s="26">
        <f>IF($A94="","",IF(OR(Resumo!$B$4="",Resumo!$B$5&lt;=0,Resumo!$B$6&lt;=0),"CONFIGURAÇÃO AUSENTE",IF(COUNTIF($A$6:$A$205,$A94)&gt;1,"ID DUPLICADO",IF(OR($B94="",$C94="",$D94="",$E94="",$G94="",$H94="",$I94="",$K94="",$L94="",$M94="",$R94=""),"DADOS INCOMPLETOS",IF(OR(NOT(ISNUMBER($E94)),AND($F94&lt;&gt;"",NOT(ISNUMBER($F94))),NOT(ISNUMBER($G94)),NOT(ISNUMBER($H94)),NOT(ISNUMBER($L94))),"TIPO DE DADO INVÁLIDO",IF(OR(COUNTIF(Listas!$B$2:$B$5,$D94)=0,COUNTIF(Listas!$A$2:$A$11,$I94)=0,COUNTIF(Listas!$C$2:$C$7,$M94)=0,COUNTIF(Listas!$D$2:$D$4,$R94)=0),"VALOR FORA DA LISTA",IF(OR($G94&lt;0,MOD($G94,1)&lt;&gt;0,$H94&lt;0),"VALOR INVÁLIDO",IF($E94&gt;Resumo!$B$4,"INÍCIO FUTURO",IF(AND($F94&lt;&gt;"",$F94&lt;$E94),"FIM ANTERIOR AO INÍCIO",IF(AND($F94&lt;&gt;"",$F94&gt;Resumo!$B$4),"FIM FUTURO",IF($L94&lt;$E94,"PRAZO ANTERIOR AO INÍCIO","OK")))))))))))</f>
        <v/>
      </c>
      <c r="V94" s="51">
        <f>IF(AND($U94="OK",$N94="Em ruptura"),IF($T94="AÇÃO ATRASADA",1,IF($S94="RUPTURA CRÍTICA",2,3))*1000000+$E94+ROW()/100000,"")</f>
        <v/>
      </c>
    </row>
    <row r="95" ht="22" customHeight="1">
      <c r="A95" s="20" t="n"/>
      <c r="B95" s="20" t="n"/>
      <c r="C95" s="21" t="n"/>
      <c r="D95" s="22" t="n"/>
      <c r="E95" s="48" t="n"/>
      <c r="F95" s="48" t="n"/>
      <c r="G95" s="24" t="n"/>
      <c r="H95" s="49" t="n"/>
      <c r="I95" s="21" t="n"/>
      <c r="J95" s="21" t="n"/>
      <c r="K95" s="21" t="n"/>
      <c r="L95" s="48" t="n"/>
      <c r="M95" s="22" t="n"/>
      <c r="N95" s="26">
        <f>IF(OR($A95="",$E95=""),"",IF($F95="","Em ruptura","Encerrada"))</f>
        <v/>
      </c>
      <c r="O95" s="27">
        <f>IF(OR($A95="",$E95="",Resumo!$B$4=""),"",IF(OR(NOT(ISNUMBER($E95)),AND($F95&lt;&gt;"",NOT(ISNUMBER($F95))),$E95&gt;Resumo!$B$4,AND($F95&lt;&gt;"",OR($F95&lt;$E95,$F95&gt;Resumo!$B$4))),"",24*(IF($F95="",Resumo!$B$4,$F95)-$E95)))</f>
        <v/>
      </c>
      <c r="P95" s="27">
        <f>IF($O95="","",IFERROR($O95/24,""))</f>
        <v/>
      </c>
      <c r="Q95" s="50">
        <f>IF(OR($A95="",$G95="",$H95="",NOT(ISNUMBER($G95)),NOT(ISNUMBER($H95))),"",$G95*$H95)</f>
        <v/>
      </c>
      <c r="R95" s="22" t="n"/>
      <c r="S95" s="26">
        <f>IF($A95="","",IF($U95&lt;&gt;"OK","REVISAR DADOS",IF(OR($O95&gt;=Resumo!$B$5,$Q95&gt;=Resumo!$B$6),"RUPTURA CRÍTICA",IF($N95="Em ruptura","EM ACOMPANHAMENTO","ENCERRADA"))))</f>
        <v/>
      </c>
      <c r="T95" s="26">
        <f>IF($A95="","",IF($U95&lt;&gt;"OK","REVISAR DADOS",IF($R95="Concluída","OK",IF($L95&lt;Resumo!$B$4,"AÇÃO ATRASADA",IF($N95="Em ruptura","AÇÃO EM ABERTO","AÇÃO PENDENTE")))))</f>
        <v/>
      </c>
      <c r="U95" s="26">
        <f>IF($A95="","",IF(OR(Resumo!$B$4="",Resumo!$B$5&lt;=0,Resumo!$B$6&lt;=0),"CONFIGURAÇÃO AUSENTE",IF(COUNTIF($A$6:$A$205,$A95)&gt;1,"ID DUPLICADO",IF(OR($B95="",$C95="",$D95="",$E95="",$G95="",$H95="",$I95="",$K95="",$L95="",$M95="",$R95=""),"DADOS INCOMPLETOS",IF(OR(NOT(ISNUMBER($E95)),AND($F95&lt;&gt;"",NOT(ISNUMBER($F95))),NOT(ISNUMBER($G95)),NOT(ISNUMBER($H95)),NOT(ISNUMBER($L95))),"TIPO DE DADO INVÁLIDO",IF(OR(COUNTIF(Listas!$B$2:$B$5,$D95)=0,COUNTIF(Listas!$A$2:$A$11,$I95)=0,COUNTIF(Listas!$C$2:$C$7,$M95)=0,COUNTIF(Listas!$D$2:$D$4,$R95)=0),"VALOR FORA DA LISTA",IF(OR($G95&lt;0,MOD($G95,1)&lt;&gt;0,$H95&lt;0),"VALOR INVÁLIDO",IF($E95&gt;Resumo!$B$4,"INÍCIO FUTURO",IF(AND($F95&lt;&gt;"",$F95&lt;$E95),"FIM ANTERIOR AO INÍCIO",IF(AND($F95&lt;&gt;"",$F95&gt;Resumo!$B$4),"FIM FUTURO",IF($L95&lt;$E95,"PRAZO ANTERIOR AO INÍCIO","OK")))))))))))</f>
        <v/>
      </c>
      <c r="V95" s="51">
        <f>IF(AND($U95="OK",$N95="Em ruptura"),IF($T95="AÇÃO ATRASADA",1,IF($S95="RUPTURA CRÍTICA",2,3))*1000000+$E95+ROW()/100000,"")</f>
        <v/>
      </c>
    </row>
    <row r="96" ht="22" customHeight="1">
      <c r="A96" s="20" t="n"/>
      <c r="B96" s="20" t="n"/>
      <c r="C96" s="21" t="n"/>
      <c r="D96" s="22" t="n"/>
      <c r="E96" s="48" t="n"/>
      <c r="F96" s="48" t="n"/>
      <c r="G96" s="24" t="n"/>
      <c r="H96" s="49" t="n"/>
      <c r="I96" s="21" t="n"/>
      <c r="J96" s="21" t="n"/>
      <c r="K96" s="21" t="n"/>
      <c r="L96" s="48" t="n"/>
      <c r="M96" s="22" t="n"/>
      <c r="N96" s="26">
        <f>IF(OR($A96="",$E96=""),"",IF($F96="","Em ruptura","Encerrada"))</f>
        <v/>
      </c>
      <c r="O96" s="27">
        <f>IF(OR($A96="",$E96="",Resumo!$B$4=""),"",IF(OR(NOT(ISNUMBER($E96)),AND($F96&lt;&gt;"",NOT(ISNUMBER($F96))),$E96&gt;Resumo!$B$4,AND($F96&lt;&gt;"",OR($F96&lt;$E96,$F96&gt;Resumo!$B$4))),"",24*(IF($F96="",Resumo!$B$4,$F96)-$E96)))</f>
        <v/>
      </c>
      <c r="P96" s="27">
        <f>IF($O96="","",IFERROR($O96/24,""))</f>
        <v/>
      </c>
      <c r="Q96" s="50">
        <f>IF(OR($A96="",$G96="",$H96="",NOT(ISNUMBER($G96)),NOT(ISNUMBER($H96))),"",$G96*$H96)</f>
        <v/>
      </c>
      <c r="R96" s="22" t="n"/>
      <c r="S96" s="26">
        <f>IF($A96="","",IF($U96&lt;&gt;"OK","REVISAR DADOS",IF(OR($O96&gt;=Resumo!$B$5,$Q96&gt;=Resumo!$B$6),"RUPTURA CRÍTICA",IF($N96="Em ruptura","EM ACOMPANHAMENTO","ENCERRADA"))))</f>
        <v/>
      </c>
      <c r="T96" s="26">
        <f>IF($A96="","",IF($U96&lt;&gt;"OK","REVISAR DADOS",IF($R96="Concluída","OK",IF($L96&lt;Resumo!$B$4,"AÇÃO ATRASADA",IF($N96="Em ruptura","AÇÃO EM ABERTO","AÇÃO PENDENTE")))))</f>
        <v/>
      </c>
      <c r="U96" s="26">
        <f>IF($A96="","",IF(OR(Resumo!$B$4="",Resumo!$B$5&lt;=0,Resumo!$B$6&lt;=0),"CONFIGURAÇÃO AUSENTE",IF(COUNTIF($A$6:$A$205,$A96)&gt;1,"ID DUPLICADO",IF(OR($B96="",$C96="",$D96="",$E96="",$G96="",$H96="",$I96="",$K96="",$L96="",$M96="",$R96=""),"DADOS INCOMPLETOS",IF(OR(NOT(ISNUMBER($E96)),AND($F96&lt;&gt;"",NOT(ISNUMBER($F96))),NOT(ISNUMBER($G96)),NOT(ISNUMBER($H96)),NOT(ISNUMBER($L96))),"TIPO DE DADO INVÁLIDO",IF(OR(COUNTIF(Listas!$B$2:$B$5,$D96)=0,COUNTIF(Listas!$A$2:$A$11,$I96)=0,COUNTIF(Listas!$C$2:$C$7,$M96)=0,COUNTIF(Listas!$D$2:$D$4,$R96)=0),"VALOR FORA DA LISTA",IF(OR($G96&lt;0,MOD($G96,1)&lt;&gt;0,$H96&lt;0),"VALOR INVÁLIDO",IF($E96&gt;Resumo!$B$4,"INÍCIO FUTURO",IF(AND($F96&lt;&gt;"",$F96&lt;$E96),"FIM ANTERIOR AO INÍCIO",IF(AND($F96&lt;&gt;"",$F96&gt;Resumo!$B$4),"FIM FUTURO",IF($L96&lt;$E96,"PRAZO ANTERIOR AO INÍCIO","OK")))))))))))</f>
        <v/>
      </c>
      <c r="V96" s="51">
        <f>IF(AND($U96="OK",$N96="Em ruptura"),IF($T96="AÇÃO ATRASADA",1,IF($S96="RUPTURA CRÍTICA",2,3))*1000000+$E96+ROW()/100000,"")</f>
        <v/>
      </c>
    </row>
    <row r="97" ht="22" customHeight="1">
      <c r="A97" s="20" t="n"/>
      <c r="B97" s="20" t="n"/>
      <c r="C97" s="21" t="n"/>
      <c r="D97" s="22" t="n"/>
      <c r="E97" s="48" t="n"/>
      <c r="F97" s="48" t="n"/>
      <c r="G97" s="24" t="n"/>
      <c r="H97" s="49" t="n"/>
      <c r="I97" s="21" t="n"/>
      <c r="J97" s="21" t="n"/>
      <c r="K97" s="21" t="n"/>
      <c r="L97" s="48" t="n"/>
      <c r="M97" s="22" t="n"/>
      <c r="N97" s="26">
        <f>IF(OR($A97="",$E97=""),"",IF($F97="","Em ruptura","Encerrada"))</f>
        <v/>
      </c>
      <c r="O97" s="27">
        <f>IF(OR($A97="",$E97="",Resumo!$B$4=""),"",IF(OR(NOT(ISNUMBER($E97)),AND($F97&lt;&gt;"",NOT(ISNUMBER($F97))),$E97&gt;Resumo!$B$4,AND($F97&lt;&gt;"",OR($F97&lt;$E97,$F97&gt;Resumo!$B$4))),"",24*(IF($F97="",Resumo!$B$4,$F97)-$E97)))</f>
        <v/>
      </c>
      <c r="P97" s="27">
        <f>IF($O97="","",IFERROR($O97/24,""))</f>
        <v/>
      </c>
      <c r="Q97" s="50">
        <f>IF(OR($A97="",$G97="",$H97="",NOT(ISNUMBER($G97)),NOT(ISNUMBER($H97))),"",$G97*$H97)</f>
        <v/>
      </c>
      <c r="R97" s="22" t="n"/>
      <c r="S97" s="26">
        <f>IF($A97="","",IF($U97&lt;&gt;"OK","REVISAR DADOS",IF(OR($O97&gt;=Resumo!$B$5,$Q97&gt;=Resumo!$B$6),"RUPTURA CRÍTICA",IF($N97="Em ruptura","EM ACOMPANHAMENTO","ENCERRADA"))))</f>
        <v/>
      </c>
      <c r="T97" s="26">
        <f>IF($A97="","",IF($U97&lt;&gt;"OK","REVISAR DADOS",IF($R97="Concluída","OK",IF($L97&lt;Resumo!$B$4,"AÇÃO ATRASADA",IF($N97="Em ruptura","AÇÃO EM ABERTO","AÇÃO PENDENTE")))))</f>
        <v/>
      </c>
      <c r="U97" s="26">
        <f>IF($A97="","",IF(OR(Resumo!$B$4="",Resumo!$B$5&lt;=0,Resumo!$B$6&lt;=0),"CONFIGURAÇÃO AUSENTE",IF(COUNTIF($A$6:$A$205,$A97)&gt;1,"ID DUPLICADO",IF(OR($B97="",$C97="",$D97="",$E97="",$G97="",$H97="",$I97="",$K97="",$L97="",$M97="",$R97=""),"DADOS INCOMPLETOS",IF(OR(NOT(ISNUMBER($E97)),AND($F97&lt;&gt;"",NOT(ISNUMBER($F97))),NOT(ISNUMBER($G97)),NOT(ISNUMBER($H97)),NOT(ISNUMBER($L97))),"TIPO DE DADO INVÁLIDO",IF(OR(COUNTIF(Listas!$B$2:$B$5,$D97)=0,COUNTIF(Listas!$A$2:$A$11,$I97)=0,COUNTIF(Listas!$C$2:$C$7,$M97)=0,COUNTIF(Listas!$D$2:$D$4,$R97)=0),"VALOR FORA DA LISTA",IF(OR($G97&lt;0,MOD($G97,1)&lt;&gt;0,$H97&lt;0),"VALOR INVÁLIDO",IF($E97&gt;Resumo!$B$4,"INÍCIO FUTURO",IF(AND($F97&lt;&gt;"",$F97&lt;$E97),"FIM ANTERIOR AO INÍCIO",IF(AND($F97&lt;&gt;"",$F97&gt;Resumo!$B$4),"FIM FUTURO",IF($L97&lt;$E97,"PRAZO ANTERIOR AO INÍCIO","OK")))))))))))</f>
        <v/>
      </c>
      <c r="V97" s="51">
        <f>IF(AND($U97="OK",$N97="Em ruptura"),IF($T97="AÇÃO ATRASADA",1,IF($S97="RUPTURA CRÍTICA",2,3))*1000000+$E97+ROW()/100000,"")</f>
        <v/>
      </c>
    </row>
    <row r="98" ht="22" customHeight="1">
      <c r="A98" s="20" t="n"/>
      <c r="B98" s="20" t="n"/>
      <c r="C98" s="21" t="n"/>
      <c r="D98" s="22" t="n"/>
      <c r="E98" s="48" t="n"/>
      <c r="F98" s="48" t="n"/>
      <c r="G98" s="24" t="n"/>
      <c r="H98" s="49" t="n"/>
      <c r="I98" s="21" t="n"/>
      <c r="J98" s="21" t="n"/>
      <c r="K98" s="21" t="n"/>
      <c r="L98" s="48" t="n"/>
      <c r="M98" s="22" t="n"/>
      <c r="N98" s="26">
        <f>IF(OR($A98="",$E98=""),"",IF($F98="","Em ruptura","Encerrada"))</f>
        <v/>
      </c>
      <c r="O98" s="27">
        <f>IF(OR($A98="",$E98="",Resumo!$B$4=""),"",IF(OR(NOT(ISNUMBER($E98)),AND($F98&lt;&gt;"",NOT(ISNUMBER($F98))),$E98&gt;Resumo!$B$4,AND($F98&lt;&gt;"",OR($F98&lt;$E98,$F98&gt;Resumo!$B$4))),"",24*(IF($F98="",Resumo!$B$4,$F98)-$E98)))</f>
        <v/>
      </c>
      <c r="P98" s="27">
        <f>IF($O98="","",IFERROR($O98/24,""))</f>
        <v/>
      </c>
      <c r="Q98" s="50">
        <f>IF(OR($A98="",$G98="",$H98="",NOT(ISNUMBER($G98)),NOT(ISNUMBER($H98))),"",$G98*$H98)</f>
        <v/>
      </c>
      <c r="R98" s="22" t="n"/>
      <c r="S98" s="26">
        <f>IF($A98="","",IF($U98&lt;&gt;"OK","REVISAR DADOS",IF(OR($O98&gt;=Resumo!$B$5,$Q98&gt;=Resumo!$B$6),"RUPTURA CRÍTICA",IF($N98="Em ruptura","EM ACOMPANHAMENTO","ENCERRADA"))))</f>
        <v/>
      </c>
      <c r="T98" s="26">
        <f>IF($A98="","",IF($U98&lt;&gt;"OK","REVISAR DADOS",IF($R98="Concluída","OK",IF($L98&lt;Resumo!$B$4,"AÇÃO ATRASADA",IF($N98="Em ruptura","AÇÃO EM ABERTO","AÇÃO PENDENTE")))))</f>
        <v/>
      </c>
      <c r="U98" s="26">
        <f>IF($A98="","",IF(OR(Resumo!$B$4="",Resumo!$B$5&lt;=0,Resumo!$B$6&lt;=0),"CONFIGURAÇÃO AUSENTE",IF(COUNTIF($A$6:$A$205,$A98)&gt;1,"ID DUPLICADO",IF(OR($B98="",$C98="",$D98="",$E98="",$G98="",$H98="",$I98="",$K98="",$L98="",$M98="",$R98=""),"DADOS INCOMPLETOS",IF(OR(NOT(ISNUMBER($E98)),AND($F98&lt;&gt;"",NOT(ISNUMBER($F98))),NOT(ISNUMBER($G98)),NOT(ISNUMBER($H98)),NOT(ISNUMBER($L98))),"TIPO DE DADO INVÁLIDO",IF(OR(COUNTIF(Listas!$B$2:$B$5,$D98)=0,COUNTIF(Listas!$A$2:$A$11,$I98)=0,COUNTIF(Listas!$C$2:$C$7,$M98)=0,COUNTIF(Listas!$D$2:$D$4,$R98)=0),"VALOR FORA DA LISTA",IF(OR($G98&lt;0,MOD($G98,1)&lt;&gt;0,$H98&lt;0),"VALOR INVÁLIDO",IF($E98&gt;Resumo!$B$4,"INÍCIO FUTURO",IF(AND($F98&lt;&gt;"",$F98&lt;$E98),"FIM ANTERIOR AO INÍCIO",IF(AND($F98&lt;&gt;"",$F98&gt;Resumo!$B$4),"FIM FUTURO",IF($L98&lt;$E98,"PRAZO ANTERIOR AO INÍCIO","OK")))))))))))</f>
        <v/>
      </c>
      <c r="V98" s="51">
        <f>IF(AND($U98="OK",$N98="Em ruptura"),IF($T98="AÇÃO ATRASADA",1,IF($S98="RUPTURA CRÍTICA",2,3))*1000000+$E98+ROW()/100000,"")</f>
        <v/>
      </c>
    </row>
    <row r="99" ht="22" customHeight="1">
      <c r="A99" s="20" t="n"/>
      <c r="B99" s="20" t="n"/>
      <c r="C99" s="21" t="n"/>
      <c r="D99" s="22" t="n"/>
      <c r="E99" s="48" t="n"/>
      <c r="F99" s="48" t="n"/>
      <c r="G99" s="24" t="n"/>
      <c r="H99" s="49" t="n"/>
      <c r="I99" s="21" t="n"/>
      <c r="J99" s="21" t="n"/>
      <c r="K99" s="21" t="n"/>
      <c r="L99" s="48" t="n"/>
      <c r="M99" s="22" t="n"/>
      <c r="N99" s="26">
        <f>IF(OR($A99="",$E99=""),"",IF($F99="","Em ruptura","Encerrada"))</f>
        <v/>
      </c>
      <c r="O99" s="27">
        <f>IF(OR($A99="",$E99="",Resumo!$B$4=""),"",IF(OR(NOT(ISNUMBER($E99)),AND($F99&lt;&gt;"",NOT(ISNUMBER($F99))),$E99&gt;Resumo!$B$4,AND($F99&lt;&gt;"",OR($F99&lt;$E99,$F99&gt;Resumo!$B$4))),"",24*(IF($F99="",Resumo!$B$4,$F99)-$E99)))</f>
        <v/>
      </c>
      <c r="P99" s="27">
        <f>IF($O99="","",IFERROR($O99/24,""))</f>
        <v/>
      </c>
      <c r="Q99" s="50">
        <f>IF(OR($A99="",$G99="",$H99="",NOT(ISNUMBER($G99)),NOT(ISNUMBER($H99))),"",$G99*$H99)</f>
        <v/>
      </c>
      <c r="R99" s="22" t="n"/>
      <c r="S99" s="26">
        <f>IF($A99="","",IF($U99&lt;&gt;"OK","REVISAR DADOS",IF(OR($O99&gt;=Resumo!$B$5,$Q99&gt;=Resumo!$B$6),"RUPTURA CRÍTICA",IF($N99="Em ruptura","EM ACOMPANHAMENTO","ENCERRADA"))))</f>
        <v/>
      </c>
      <c r="T99" s="26">
        <f>IF($A99="","",IF($U99&lt;&gt;"OK","REVISAR DADOS",IF($R99="Concluída","OK",IF($L99&lt;Resumo!$B$4,"AÇÃO ATRASADA",IF($N99="Em ruptura","AÇÃO EM ABERTO","AÇÃO PENDENTE")))))</f>
        <v/>
      </c>
      <c r="U99" s="26">
        <f>IF($A99="","",IF(OR(Resumo!$B$4="",Resumo!$B$5&lt;=0,Resumo!$B$6&lt;=0),"CONFIGURAÇÃO AUSENTE",IF(COUNTIF($A$6:$A$205,$A99)&gt;1,"ID DUPLICADO",IF(OR($B99="",$C99="",$D99="",$E99="",$G99="",$H99="",$I99="",$K99="",$L99="",$M99="",$R99=""),"DADOS INCOMPLETOS",IF(OR(NOT(ISNUMBER($E99)),AND($F99&lt;&gt;"",NOT(ISNUMBER($F99))),NOT(ISNUMBER($G99)),NOT(ISNUMBER($H99)),NOT(ISNUMBER($L99))),"TIPO DE DADO INVÁLIDO",IF(OR(COUNTIF(Listas!$B$2:$B$5,$D99)=0,COUNTIF(Listas!$A$2:$A$11,$I99)=0,COUNTIF(Listas!$C$2:$C$7,$M99)=0,COUNTIF(Listas!$D$2:$D$4,$R99)=0),"VALOR FORA DA LISTA",IF(OR($G99&lt;0,MOD($G99,1)&lt;&gt;0,$H99&lt;0),"VALOR INVÁLIDO",IF($E99&gt;Resumo!$B$4,"INÍCIO FUTURO",IF(AND($F99&lt;&gt;"",$F99&lt;$E99),"FIM ANTERIOR AO INÍCIO",IF(AND($F99&lt;&gt;"",$F99&gt;Resumo!$B$4),"FIM FUTURO",IF($L99&lt;$E99,"PRAZO ANTERIOR AO INÍCIO","OK")))))))))))</f>
        <v/>
      </c>
      <c r="V99" s="51">
        <f>IF(AND($U99="OK",$N99="Em ruptura"),IF($T99="AÇÃO ATRASADA",1,IF($S99="RUPTURA CRÍTICA",2,3))*1000000+$E99+ROW()/100000,"")</f>
        <v/>
      </c>
    </row>
    <row r="100" ht="22" customHeight="1">
      <c r="A100" s="20" t="n"/>
      <c r="B100" s="20" t="n"/>
      <c r="C100" s="21" t="n"/>
      <c r="D100" s="22" t="n"/>
      <c r="E100" s="48" t="n"/>
      <c r="F100" s="48" t="n"/>
      <c r="G100" s="24" t="n"/>
      <c r="H100" s="49" t="n"/>
      <c r="I100" s="21" t="n"/>
      <c r="J100" s="21" t="n"/>
      <c r="K100" s="21" t="n"/>
      <c r="L100" s="48" t="n"/>
      <c r="M100" s="22" t="n"/>
      <c r="N100" s="26">
        <f>IF(OR($A100="",$E100=""),"",IF($F100="","Em ruptura","Encerrada"))</f>
        <v/>
      </c>
      <c r="O100" s="27">
        <f>IF(OR($A100="",$E100="",Resumo!$B$4=""),"",IF(OR(NOT(ISNUMBER($E100)),AND($F100&lt;&gt;"",NOT(ISNUMBER($F100))),$E100&gt;Resumo!$B$4,AND($F100&lt;&gt;"",OR($F100&lt;$E100,$F100&gt;Resumo!$B$4))),"",24*(IF($F100="",Resumo!$B$4,$F100)-$E100)))</f>
        <v/>
      </c>
      <c r="P100" s="27">
        <f>IF($O100="","",IFERROR($O100/24,""))</f>
        <v/>
      </c>
      <c r="Q100" s="50">
        <f>IF(OR($A100="",$G100="",$H100="",NOT(ISNUMBER($G100)),NOT(ISNUMBER($H100))),"",$G100*$H100)</f>
        <v/>
      </c>
      <c r="R100" s="22" t="n"/>
      <c r="S100" s="26">
        <f>IF($A100="","",IF($U100&lt;&gt;"OK","REVISAR DADOS",IF(OR($O100&gt;=Resumo!$B$5,$Q100&gt;=Resumo!$B$6),"RUPTURA CRÍTICA",IF($N100="Em ruptura","EM ACOMPANHAMENTO","ENCERRADA"))))</f>
        <v/>
      </c>
      <c r="T100" s="26">
        <f>IF($A100="","",IF($U100&lt;&gt;"OK","REVISAR DADOS",IF($R100="Concluída","OK",IF($L100&lt;Resumo!$B$4,"AÇÃO ATRASADA",IF($N100="Em ruptura","AÇÃO EM ABERTO","AÇÃO PENDENTE")))))</f>
        <v/>
      </c>
      <c r="U100" s="26">
        <f>IF($A100="","",IF(OR(Resumo!$B$4="",Resumo!$B$5&lt;=0,Resumo!$B$6&lt;=0),"CONFIGURAÇÃO AUSENTE",IF(COUNTIF($A$6:$A$205,$A100)&gt;1,"ID DUPLICADO",IF(OR($B100="",$C100="",$D100="",$E100="",$G100="",$H100="",$I100="",$K100="",$L100="",$M100="",$R100=""),"DADOS INCOMPLETOS",IF(OR(NOT(ISNUMBER($E100)),AND($F100&lt;&gt;"",NOT(ISNUMBER($F100))),NOT(ISNUMBER($G100)),NOT(ISNUMBER($H100)),NOT(ISNUMBER($L100))),"TIPO DE DADO INVÁLIDO",IF(OR(COUNTIF(Listas!$B$2:$B$5,$D100)=0,COUNTIF(Listas!$A$2:$A$11,$I100)=0,COUNTIF(Listas!$C$2:$C$7,$M100)=0,COUNTIF(Listas!$D$2:$D$4,$R100)=0),"VALOR FORA DA LISTA",IF(OR($G100&lt;0,MOD($G100,1)&lt;&gt;0,$H100&lt;0),"VALOR INVÁLIDO",IF($E100&gt;Resumo!$B$4,"INÍCIO FUTURO",IF(AND($F100&lt;&gt;"",$F100&lt;$E100),"FIM ANTERIOR AO INÍCIO",IF(AND($F100&lt;&gt;"",$F100&gt;Resumo!$B$4),"FIM FUTURO",IF($L100&lt;$E100,"PRAZO ANTERIOR AO INÍCIO","OK")))))))))))</f>
        <v/>
      </c>
      <c r="V100" s="51">
        <f>IF(AND($U100="OK",$N100="Em ruptura"),IF($T100="AÇÃO ATRASADA",1,IF($S100="RUPTURA CRÍTICA",2,3))*1000000+$E100+ROW()/100000,"")</f>
        <v/>
      </c>
    </row>
    <row r="101" ht="22" customHeight="1">
      <c r="A101" s="20" t="n"/>
      <c r="B101" s="20" t="n"/>
      <c r="C101" s="21" t="n"/>
      <c r="D101" s="22" t="n"/>
      <c r="E101" s="48" t="n"/>
      <c r="F101" s="48" t="n"/>
      <c r="G101" s="24" t="n"/>
      <c r="H101" s="49" t="n"/>
      <c r="I101" s="21" t="n"/>
      <c r="J101" s="21" t="n"/>
      <c r="K101" s="21" t="n"/>
      <c r="L101" s="48" t="n"/>
      <c r="M101" s="22" t="n"/>
      <c r="N101" s="26">
        <f>IF(OR($A101="",$E101=""),"",IF($F101="","Em ruptura","Encerrada"))</f>
        <v/>
      </c>
      <c r="O101" s="27">
        <f>IF(OR($A101="",$E101="",Resumo!$B$4=""),"",IF(OR(NOT(ISNUMBER($E101)),AND($F101&lt;&gt;"",NOT(ISNUMBER($F101))),$E101&gt;Resumo!$B$4,AND($F101&lt;&gt;"",OR($F101&lt;$E101,$F101&gt;Resumo!$B$4))),"",24*(IF($F101="",Resumo!$B$4,$F101)-$E101)))</f>
        <v/>
      </c>
      <c r="P101" s="27">
        <f>IF($O101="","",IFERROR($O101/24,""))</f>
        <v/>
      </c>
      <c r="Q101" s="50">
        <f>IF(OR($A101="",$G101="",$H101="",NOT(ISNUMBER($G101)),NOT(ISNUMBER($H101))),"",$G101*$H101)</f>
        <v/>
      </c>
      <c r="R101" s="22" t="n"/>
      <c r="S101" s="26">
        <f>IF($A101="","",IF($U101&lt;&gt;"OK","REVISAR DADOS",IF(OR($O101&gt;=Resumo!$B$5,$Q101&gt;=Resumo!$B$6),"RUPTURA CRÍTICA",IF($N101="Em ruptura","EM ACOMPANHAMENTO","ENCERRADA"))))</f>
        <v/>
      </c>
      <c r="T101" s="26">
        <f>IF($A101="","",IF($U101&lt;&gt;"OK","REVISAR DADOS",IF($R101="Concluída","OK",IF($L101&lt;Resumo!$B$4,"AÇÃO ATRASADA",IF($N101="Em ruptura","AÇÃO EM ABERTO","AÇÃO PENDENTE")))))</f>
        <v/>
      </c>
      <c r="U101" s="26">
        <f>IF($A101="","",IF(OR(Resumo!$B$4="",Resumo!$B$5&lt;=0,Resumo!$B$6&lt;=0),"CONFIGURAÇÃO AUSENTE",IF(COUNTIF($A$6:$A$205,$A101)&gt;1,"ID DUPLICADO",IF(OR($B101="",$C101="",$D101="",$E101="",$G101="",$H101="",$I101="",$K101="",$L101="",$M101="",$R101=""),"DADOS INCOMPLETOS",IF(OR(NOT(ISNUMBER($E101)),AND($F101&lt;&gt;"",NOT(ISNUMBER($F101))),NOT(ISNUMBER($G101)),NOT(ISNUMBER($H101)),NOT(ISNUMBER($L101))),"TIPO DE DADO INVÁLIDO",IF(OR(COUNTIF(Listas!$B$2:$B$5,$D101)=0,COUNTIF(Listas!$A$2:$A$11,$I101)=0,COUNTIF(Listas!$C$2:$C$7,$M101)=0,COUNTIF(Listas!$D$2:$D$4,$R101)=0),"VALOR FORA DA LISTA",IF(OR($G101&lt;0,MOD($G101,1)&lt;&gt;0,$H101&lt;0),"VALOR INVÁLIDO",IF($E101&gt;Resumo!$B$4,"INÍCIO FUTURO",IF(AND($F101&lt;&gt;"",$F101&lt;$E101),"FIM ANTERIOR AO INÍCIO",IF(AND($F101&lt;&gt;"",$F101&gt;Resumo!$B$4),"FIM FUTURO",IF($L101&lt;$E101,"PRAZO ANTERIOR AO INÍCIO","OK")))))))))))</f>
        <v/>
      </c>
      <c r="V101" s="51">
        <f>IF(AND($U101="OK",$N101="Em ruptura"),IF($T101="AÇÃO ATRASADA",1,IF($S101="RUPTURA CRÍTICA",2,3))*1000000+$E101+ROW()/100000,"")</f>
        <v/>
      </c>
    </row>
    <row r="102" ht="22" customHeight="1">
      <c r="A102" s="20" t="n"/>
      <c r="B102" s="20" t="n"/>
      <c r="C102" s="21" t="n"/>
      <c r="D102" s="22" t="n"/>
      <c r="E102" s="48" t="n"/>
      <c r="F102" s="48" t="n"/>
      <c r="G102" s="24" t="n"/>
      <c r="H102" s="49" t="n"/>
      <c r="I102" s="21" t="n"/>
      <c r="J102" s="21" t="n"/>
      <c r="K102" s="21" t="n"/>
      <c r="L102" s="48" t="n"/>
      <c r="M102" s="22" t="n"/>
      <c r="N102" s="26">
        <f>IF(OR($A102="",$E102=""),"",IF($F102="","Em ruptura","Encerrada"))</f>
        <v/>
      </c>
      <c r="O102" s="27">
        <f>IF(OR($A102="",$E102="",Resumo!$B$4=""),"",IF(OR(NOT(ISNUMBER($E102)),AND($F102&lt;&gt;"",NOT(ISNUMBER($F102))),$E102&gt;Resumo!$B$4,AND($F102&lt;&gt;"",OR($F102&lt;$E102,$F102&gt;Resumo!$B$4))),"",24*(IF($F102="",Resumo!$B$4,$F102)-$E102)))</f>
        <v/>
      </c>
      <c r="P102" s="27">
        <f>IF($O102="","",IFERROR($O102/24,""))</f>
        <v/>
      </c>
      <c r="Q102" s="50">
        <f>IF(OR($A102="",$G102="",$H102="",NOT(ISNUMBER($G102)),NOT(ISNUMBER($H102))),"",$G102*$H102)</f>
        <v/>
      </c>
      <c r="R102" s="22" t="n"/>
      <c r="S102" s="26">
        <f>IF($A102="","",IF($U102&lt;&gt;"OK","REVISAR DADOS",IF(OR($O102&gt;=Resumo!$B$5,$Q102&gt;=Resumo!$B$6),"RUPTURA CRÍTICA",IF($N102="Em ruptura","EM ACOMPANHAMENTO","ENCERRADA"))))</f>
        <v/>
      </c>
      <c r="T102" s="26">
        <f>IF($A102="","",IF($U102&lt;&gt;"OK","REVISAR DADOS",IF($R102="Concluída","OK",IF($L102&lt;Resumo!$B$4,"AÇÃO ATRASADA",IF($N102="Em ruptura","AÇÃO EM ABERTO","AÇÃO PENDENTE")))))</f>
        <v/>
      </c>
      <c r="U102" s="26">
        <f>IF($A102="","",IF(OR(Resumo!$B$4="",Resumo!$B$5&lt;=0,Resumo!$B$6&lt;=0),"CONFIGURAÇÃO AUSENTE",IF(COUNTIF($A$6:$A$205,$A102)&gt;1,"ID DUPLICADO",IF(OR($B102="",$C102="",$D102="",$E102="",$G102="",$H102="",$I102="",$K102="",$L102="",$M102="",$R102=""),"DADOS INCOMPLETOS",IF(OR(NOT(ISNUMBER($E102)),AND($F102&lt;&gt;"",NOT(ISNUMBER($F102))),NOT(ISNUMBER($G102)),NOT(ISNUMBER($H102)),NOT(ISNUMBER($L102))),"TIPO DE DADO INVÁLIDO",IF(OR(COUNTIF(Listas!$B$2:$B$5,$D102)=0,COUNTIF(Listas!$A$2:$A$11,$I102)=0,COUNTIF(Listas!$C$2:$C$7,$M102)=0,COUNTIF(Listas!$D$2:$D$4,$R102)=0),"VALOR FORA DA LISTA",IF(OR($G102&lt;0,MOD($G102,1)&lt;&gt;0,$H102&lt;0),"VALOR INVÁLIDO",IF($E102&gt;Resumo!$B$4,"INÍCIO FUTURO",IF(AND($F102&lt;&gt;"",$F102&lt;$E102),"FIM ANTERIOR AO INÍCIO",IF(AND($F102&lt;&gt;"",$F102&gt;Resumo!$B$4),"FIM FUTURO",IF($L102&lt;$E102,"PRAZO ANTERIOR AO INÍCIO","OK")))))))))))</f>
        <v/>
      </c>
      <c r="V102" s="51">
        <f>IF(AND($U102="OK",$N102="Em ruptura"),IF($T102="AÇÃO ATRASADA",1,IF($S102="RUPTURA CRÍTICA",2,3))*1000000+$E102+ROW()/100000,"")</f>
        <v/>
      </c>
    </row>
    <row r="103" ht="22" customHeight="1">
      <c r="A103" s="20" t="n"/>
      <c r="B103" s="20" t="n"/>
      <c r="C103" s="21" t="n"/>
      <c r="D103" s="22" t="n"/>
      <c r="E103" s="48" t="n"/>
      <c r="F103" s="48" t="n"/>
      <c r="G103" s="24" t="n"/>
      <c r="H103" s="49" t="n"/>
      <c r="I103" s="21" t="n"/>
      <c r="J103" s="21" t="n"/>
      <c r="K103" s="21" t="n"/>
      <c r="L103" s="48" t="n"/>
      <c r="M103" s="22" t="n"/>
      <c r="N103" s="26">
        <f>IF(OR($A103="",$E103=""),"",IF($F103="","Em ruptura","Encerrada"))</f>
        <v/>
      </c>
      <c r="O103" s="27">
        <f>IF(OR($A103="",$E103="",Resumo!$B$4=""),"",IF(OR(NOT(ISNUMBER($E103)),AND($F103&lt;&gt;"",NOT(ISNUMBER($F103))),$E103&gt;Resumo!$B$4,AND($F103&lt;&gt;"",OR($F103&lt;$E103,$F103&gt;Resumo!$B$4))),"",24*(IF($F103="",Resumo!$B$4,$F103)-$E103)))</f>
        <v/>
      </c>
      <c r="P103" s="27">
        <f>IF($O103="","",IFERROR($O103/24,""))</f>
        <v/>
      </c>
      <c r="Q103" s="50">
        <f>IF(OR($A103="",$G103="",$H103="",NOT(ISNUMBER($G103)),NOT(ISNUMBER($H103))),"",$G103*$H103)</f>
        <v/>
      </c>
      <c r="R103" s="22" t="n"/>
      <c r="S103" s="26">
        <f>IF($A103="","",IF($U103&lt;&gt;"OK","REVISAR DADOS",IF(OR($O103&gt;=Resumo!$B$5,$Q103&gt;=Resumo!$B$6),"RUPTURA CRÍTICA",IF($N103="Em ruptura","EM ACOMPANHAMENTO","ENCERRADA"))))</f>
        <v/>
      </c>
      <c r="T103" s="26">
        <f>IF($A103="","",IF($U103&lt;&gt;"OK","REVISAR DADOS",IF($R103="Concluída","OK",IF($L103&lt;Resumo!$B$4,"AÇÃO ATRASADA",IF($N103="Em ruptura","AÇÃO EM ABERTO","AÇÃO PENDENTE")))))</f>
        <v/>
      </c>
      <c r="U103" s="26">
        <f>IF($A103="","",IF(OR(Resumo!$B$4="",Resumo!$B$5&lt;=0,Resumo!$B$6&lt;=0),"CONFIGURAÇÃO AUSENTE",IF(COUNTIF($A$6:$A$205,$A103)&gt;1,"ID DUPLICADO",IF(OR($B103="",$C103="",$D103="",$E103="",$G103="",$H103="",$I103="",$K103="",$L103="",$M103="",$R103=""),"DADOS INCOMPLETOS",IF(OR(NOT(ISNUMBER($E103)),AND($F103&lt;&gt;"",NOT(ISNUMBER($F103))),NOT(ISNUMBER($G103)),NOT(ISNUMBER($H103)),NOT(ISNUMBER($L103))),"TIPO DE DADO INVÁLIDO",IF(OR(COUNTIF(Listas!$B$2:$B$5,$D103)=0,COUNTIF(Listas!$A$2:$A$11,$I103)=0,COUNTIF(Listas!$C$2:$C$7,$M103)=0,COUNTIF(Listas!$D$2:$D$4,$R103)=0),"VALOR FORA DA LISTA",IF(OR($G103&lt;0,MOD($G103,1)&lt;&gt;0,$H103&lt;0),"VALOR INVÁLIDO",IF($E103&gt;Resumo!$B$4,"INÍCIO FUTURO",IF(AND($F103&lt;&gt;"",$F103&lt;$E103),"FIM ANTERIOR AO INÍCIO",IF(AND($F103&lt;&gt;"",$F103&gt;Resumo!$B$4),"FIM FUTURO",IF($L103&lt;$E103,"PRAZO ANTERIOR AO INÍCIO","OK")))))))))))</f>
        <v/>
      </c>
      <c r="V103" s="51">
        <f>IF(AND($U103="OK",$N103="Em ruptura"),IF($T103="AÇÃO ATRASADA",1,IF($S103="RUPTURA CRÍTICA",2,3))*1000000+$E103+ROW()/100000,"")</f>
        <v/>
      </c>
    </row>
    <row r="104" ht="22" customHeight="1">
      <c r="A104" s="20" t="n"/>
      <c r="B104" s="20" t="n"/>
      <c r="C104" s="21" t="n"/>
      <c r="D104" s="22" t="n"/>
      <c r="E104" s="48" t="n"/>
      <c r="F104" s="48" t="n"/>
      <c r="G104" s="24" t="n"/>
      <c r="H104" s="49" t="n"/>
      <c r="I104" s="21" t="n"/>
      <c r="J104" s="21" t="n"/>
      <c r="K104" s="21" t="n"/>
      <c r="L104" s="48" t="n"/>
      <c r="M104" s="22" t="n"/>
      <c r="N104" s="26">
        <f>IF(OR($A104="",$E104=""),"",IF($F104="","Em ruptura","Encerrada"))</f>
        <v/>
      </c>
      <c r="O104" s="27">
        <f>IF(OR($A104="",$E104="",Resumo!$B$4=""),"",IF(OR(NOT(ISNUMBER($E104)),AND($F104&lt;&gt;"",NOT(ISNUMBER($F104))),$E104&gt;Resumo!$B$4,AND($F104&lt;&gt;"",OR($F104&lt;$E104,$F104&gt;Resumo!$B$4))),"",24*(IF($F104="",Resumo!$B$4,$F104)-$E104)))</f>
        <v/>
      </c>
      <c r="P104" s="27">
        <f>IF($O104="","",IFERROR($O104/24,""))</f>
        <v/>
      </c>
      <c r="Q104" s="50">
        <f>IF(OR($A104="",$G104="",$H104="",NOT(ISNUMBER($G104)),NOT(ISNUMBER($H104))),"",$G104*$H104)</f>
        <v/>
      </c>
      <c r="R104" s="22" t="n"/>
      <c r="S104" s="26">
        <f>IF($A104="","",IF($U104&lt;&gt;"OK","REVISAR DADOS",IF(OR($O104&gt;=Resumo!$B$5,$Q104&gt;=Resumo!$B$6),"RUPTURA CRÍTICA",IF($N104="Em ruptura","EM ACOMPANHAMENTO","ENCERRADA"))))</f>
        <v/>
      </c>
      <c r="T104" s="26">
        <f>IF($A104="","",IF($U104&lt;&gt;"OK","REVISAR DADOS",IF($R104="Concluída","OK",IF($L104&lt;Resumo!$B$4,"AÇÃO ATRASADA",IF($N104="Em ruptura","AÇÃO EM ABERTO","AÇÃO PENDENTE")))))</f>
        <v/>
      </c>
      <c r="U104" s="26">
        <f>IF($A104="","",IF(OR(Resumo!$B$4="",Resumo!$B$5&lt;=0,Resumo!$B$6&lt;=0),"CONFIGURAÇÃO AUSENTE",IF(COUNTIF($A$6:$A$205,$A104)&gt;1,"ID DUPLICADO",IF(OR($B104="",$C104="",$D104="",$E104="",$G104="",$H104="",$I104="",$K104="",$L104="",$M104="",$R104=""),"DADOS INCOMPLETOS",IF(OR(NOT(ISNUMBER($E104)),AND($F104&lt;&gt;"",NOT(ISNUMBER($F104))),NOT(ISNUMBER($G104)),NOT(ISNUMBER($H104)),NOT(ISNUMBER($L104))),"TIPO DE DADO INVÁLIDO",IF(OR(COUNTIF(Listas!$B$2:$B$5,$D104)=0,COUNTIF(Listas!$A$2:$A$11,$I104)=0,COUNTIF(Listas!$C$2:$C$7,$M104)=0,COUNTIF(Listas!$D$2:$D$4,$R104)=0),"VALOR FORA DA LISTA",IF(OR($G104&lt;0,MOD($G104,1)&lt;&gt;0,$H104&lt;0),"VALOR INVÁLIDO",IF($E104&gt;Resumo!$B$4,"INÍCIO FUTURO",IF(AND($F104&lt;&gt;"",$F104&lt;$E104),"FIM ANTERIOR AO INÍCIO",IF(AND($F104&lt;&gt;"",$F104&gt;Resumo!$B$4),"FIM FUTURO",IF($L104&lt;$E104,"PRAZO ANTERIOR AO INÍCIO","OK")))))))))))</f>
        <v/>
      </c>
      <c r="V104" s="51">
        <f>IF(AND($U104="OK",$N104="Em ruptura"),IF($T104="AÇÃO ATRASADA",1,IF($S104="RUPTURA CRÍTICA",2,3))*1000000+$E104+ROW()/100000,"")</f>
        <v/>
      </c>
    </row>
    <row r="105" ht="22" customHeight="1">
      <c r="A105" s="20" t="n"/>
      <c r="B105" s="20" t="n"/>
      <c r="C105" s="21" t="n"/>
      <c r="D105" s="22" t="n"/>
      <c r="E105" s="48" t="n"/>
      <c r="F105" s="48" t="n"/>
      <c r="G105" s="24" t="n"/>
      <c r="H105" s="49" t="n"/>
      <c r="I105" s="21" t="n"/>
      <c r="J105" s="21" t="n"/>
      <c r="K105" s="21" t="n"/>
      <c r="L105" s="48" t="n"/>
      <c r="M105" s="22" t="n"/>
      <c r="N105" s="26">
        <f>IF(OR($A105="",$E105=""),"",IF($F105="","Em ruptura","Encerrada"))</f>
        <v/>
      </c>
      <c r="O105" s="27">
        <f>IF(OR($A105="",$E105="",Resumo!$B$4=""),"",IF(OR(NOT(ISNUMBER($E105)),AND($F105&lt;&gt;"",NOT(ISNUMBER($F105))),$E105&gt;Resumo!$B$4,AND($F105&lt;&gt;"",OR($F105&lt;$E105,$F105&gt;Resumo!$B$4))),"",24*(IF($F105="",Resumo!$B$4,$F105)-$E105)))</f>
        <v/>
      </c>
      <c r="P105" s="27">
        <f>IF($O105="","",IFERROR($O105/24,""))</f>
        <v/>
      </c>
      <c r="Q105" s="50">
        <f>IF(OR($A105="",$G105="",$H105="",NOT(ISNUMBER($G105)),NOT(ISNUMBER($H105))),"",$G105*$H105)</f>
        <v/>
      </c>
      <c r="R105" s="22" t="n"/>
      <c r="S105" s="26">
        <f>IF($A105="","",IF($U105&lt;&gt;"OK","REVISAR DADOS",IF(OR($O105&gt;=Resumo!$B$5,$Q105&gt;=Resumo!$B$6),"RUPTURA CRÍTICA",IF($N105="Em ruptura","EM ACOMPANHAMENTO","ENCERRADA"))))</f>
        <v/>
      </c>
      <c r="T105" s="26">
        <f>IF($A105="","",IF($U105&lt;&gt;"OK","REVISAR DADOS",IF($R105="Concluída","OK",IF($L105&lt;Resumo!$B$4,"AÇÃO ATRASADA",IF($N105="Em ruptura","AÇÃO EM ABERTO","AÇÃO PENDENTE")))))</f>
        <v/>
      </c>
      <c r="U105" s="26">
        <f>IF($A105="","",IF(OR(Resumo!$B$4="",Resumo!$B$5&lt;=0,Resumo!$B$6&lt;=0),"CONFIGURAÇÃO AUSENTE",IF(COUNTIF($A$6:$A$205,$A105)&gt;1,"ID DUPLICADO",IF(OR($B105="",$C105="",$D105="",$E105="",$G105="",$H105="",$I105="",$K105="",$L105="",$M105="",$R105=""),"DADOS INCOMPLETOS",IF(OR(NOT(ISNUMBER($E105)),AND($F105&lt;&gt;"",NOT(ISNUMBER($F105))),NOT(ISNUMBER($G105)),NOT(ISNUMBER($H105)),NOT(ISNUMBER($L105))),"TIPO DE DADO INVÁLIDO",IF(OR(COUNTIF(Listas!$B$2:$B$5,$D105)=0,COUNTIF(Listas!$A$2:$A$11,$I105)=0,COUNTIF(Listas!$C$2:$C$7,$M105)=0,COUNTIF(Listas!$D$2:$D$4,$R105)=0),"VALOR FORA DA LISTA",IF(OR($G105&lt;0,MOD($G105,1)&lt;&gt;0,$H105&lt;0),"VALOR INVÁLIDO",IF($E105&gt;Resumo!$B$4,"INÍCIO FUTURO",IF(AND($F105&lt;&gt;"",$F105&lt;$E105),"FIM ANTERIOR AO INÍCIO",IF(AND($F105&lt;&gt;"",$F105&gt;Resumo!$B$4),"FIM FUTURO",IF($L105&lt;$E105,"PRAZO ANTERIOR AO INÍCIO","OK")))))))))))</f>
        <v/>
      </c>
      <c r="V105" s="51">
        <f>IF(AND($U105="OK",$N105="Em ruptura"),IF($T105="AÇÃO ATRASADA",1,IF($S105="RUPTURA CRÍTICA",2,3))*1000000+$E105+ROW()/100000,"")</f>
        <v/>
      </c>
    </row>
    <row r="106" ht="22" customHeight="1">
      <c r="A106" s="20" t="n"/>
      <c r="B106" s="20" t="n"/>
      <c r="C106" s="21" t="n"/>
      <c r="D106" s="22" t="n"/>
      <c r="E106" s="48" t="n"/>
      <c r="F106" s="48" t="n"/>
      <c r="G106" s="24" t="n"/>
      <c r="H106" s="49" t="n"/>
      <c r="I106" s="21" t="n"/>
      <c r="J106" s="21" t="n"/>
      <c r="K106" s="21" t="n"/>
      <c r="L106" s="48" t="n"/>
      <c r="M106" s="22" t="n"/>
      <c r="N106" s="26">
        <f>IF(OR($A106="",$E106=""),"",IF($F106="","Em ruptura","Encerrada"))</f>
        <v/>
      </c>
      <c r="O106" s="27">
        <f>IF(OR($A106="",$E106="",Resumo!$B$4=""),"",IF(OR(NOT(ISNUMBER($E106)),AND($F106&lt;&gt;"",NOT(ISNUMBER($F106))),$E106&gt;Resumo!$B$4,AND($F106&lt;&gt;"",OR($F106&lt;$E106,$F106&gt;Resumo!$B$4))),"",24*(IF($F106="",Resumo!$B$4,$F106)-$E106)))</f>
        <v/>
      </c>
      <c r="P106" s="27">
        <f>IF($O106="","",IFERROR($O106/24,""))</f>
        <v/>
      </c>
      <c r="Q106" s="50">
        <f>IF(OR($A106="",$G106="",$H106="",NOT(ISNUMBER($G106)),NOT(ISNUMBER($H106))),"",$G106*$H106)</f>
        <v/>
      </c>
      <c r="R106" s="22" t="n"/>
      <c r="S106" s="26">
        <f>IF($A106="","",IF($U106&lt;&gt;"OK","REVISAR DADOS",IF(OR($O106&gt;=Resumo!$B$5,$Q106&gt;=Resumo!$B$6),"RUPTURA CRÍTICA",IF($N106="Em ruptura","EM ACOMPANHAMENTO","ENCERRADA"))))</f>
        <v/>
      </c>
      <c r="T106" s="26">
        <f>IF($A106="","",IF($U106&lt;&gt;"OK","REVISAR DADOS",IF($R106="Concluída","OK",IF($L106&lt;Resumo!$B$4,"AÇÃO ATRASADA",IF($N106="Em ruptura","AÇÃO EM ABERTO","AÇÃO PENDENTE")))))</f>
        <v/>
      </c>
      <c r="U106" s="26">
        <f>IF($A106="","",IF(OR(Resumo!$B$4="",Resumo!$B$5&lt;=0,Resumo!$B$6&lt;=0),"CONFIGURAÇÃO AUSENTE",IF(COUNTIF($A$6:$A$205,$A106)&gt;1,"ID DUPLICADO",IF(OR($B106="",$C106="",$D106="",$E106="",$G106="",$H106="",$I106="",$K106="",$L106="",$M106="",$R106=""),"DADOS INCOMPLETOS",IF(OR(NOT(ISNUMBER($E106)),AND($F106&lt;&gt;"",NOT(ISNUMBER($F106))),NOT(ISNUMBER($G106)),NOT(ISNUMBER($H106)),NOT(ISNUMBER($L106))),"TIPO DE DADO INVÁLIDO",IF(OR(COUNTIF(Listas!$B$2:$B$5,$D106)=0,COUNTIF(Listas!$A$2:$A$11,$I106)=0,COUNTIF(Listas!$C$2:$C$7,$M106)=0,COUNTIF(Listas!$D$2:$D$4,$R106)=0),"VALOR FORA DA LISTA",IF(OR($G106&lt;0,MOD($G106,1)&lt;&gt;0,$H106&lt;0),"VALOR INVÁLIDO",IF($E106&gt;Resumo!$B$4,"INÍCIO FUTURO",IF(AND($F106&lt;&gt;"",$F106&lt;$E106),"FIM ANTERIOR AO INÍCIO",IF(AND($F106&lt;&gt;"",$F106&gt;Resumo!$B$4),"FIM FUTURO",IF($L106&lt;$E106,"PRAZO ANTERIOR AO INÍCIO","OK")))))))))))</f>
        <v/>
      </c>
      <c r="V106" s="51">
        <f>IF(AND($U106="OK",$N106="Em ruptura"),IF($T106="AÇÃO ATRASADA",1,IF($S106="RUPTURA CRÍTICA",2,3))*1000000+$E106+ROW()/100000,"")</f>
        <v/>
      </c>
    </row>
    <row r="107" ht="22" customHeight="1">
      <c r="A107" s="20" t="n"/>
      <c r="B107" s="20" t="n"/>
      <c r="C107" s="21" t="n"/>
      <c r="D107" s="22" t="n"/>
      <c r="E107" s="48" t="n"/>
      <c r="F107" s="48" t="n"/>
      <c r="G107" s="24" t="n"/>
      <c r="H107" s="49" t="n"/>
      <c r="I107" s="21" t="n"/>
      <c r="J107" s="21" t="n"/>
      <c r="K107" s="21" t="n"/>
      <c r="L107" s="48" t="n"/>
      <c r="M107" s="22" t="n"/>
      <c r="N107" s="26">
        <f>IF(OR($A107="",$E107=""),"",IF($F107="","Em ruptura","Encerrada"))</f>
        <v/>
      </c>
      <c r="O107" s="27">
        <f>IF(OR($A107="",$E107="",Resumo!$B$4=""),"",IF(OR(NOT(ISNUMBER($E107)),AND($F107&lt;&gt;"",NOT(ISNUMBER($F107))),$E107&gt;Resumo!$B$4,AND($F107&lt;&gt;"",OR($F107&lt;$E107,$F107&gt;Resumo!$B$4))),"",24*(IF($F107="",Resumo!$B$4,$F107)-$E107)))</f>
        <v/>
      </c>
      <c r="P107" s="27">
        <f>IF($O107="","",IFERROR($O107/24,""))</f>
        <v/>
      </c>
      <c r="Q107" s="50">
        <f>IF(OR($A107="",$G107="",$H107="",NOT(ISNUMBER($G107)),NOT(ISNUMBER($H107))),"",$G107*$H107)</f>
        <v/>
      </c>
      <c r="R107" s="22" t="n"/>
      <c r="S107" s="26">
        <f>IF($A107="","",IF($U107&lt;&gt;"OK","REVISAR DADOS",IF(OR($O107&gt;=Resumo!$B$5,$Q107&gt;=Resumo!$B$6),"RUPTURA CRÍTICA",IF($N107="Em ruptura","EM ACOMPANHAMENTO","ENCERRADA"))))</f>
        <v/>
      </c>
      <c r="T107" s="26">
        <f>IF($A107="","",IF($U107&lt;&gt;"OK","REVISAR DADOS",IF($R107="Concluída","OK",IF($L107&lt;Resumo!$B$4,"AÇÃO ATRASADA",IF($N107="Em ruptura","AÇÃO EM ABERTO","AÇÃO PENDENTE")))))</f>
        <v/>
      </c>
      <c r="U107" s="26">
        <f>IF($A107="","",IF(OR(Resumo!$B$4="",Resumo!$B$5&lt;=0,Resumo!$B$6&lt;=0),"CONFIGURAÇÃO AUSENTE",IF(COUNTIF($A$6:$A$205,$A107)&gt;1,"ID DUPLICADO",IF(OR($B107="",$C107="",$D107="",$E107="",$G107="",$H107="",$I107="",$K107="",$L107="",$M107="",$R107=""),"DADOS INCOMPLETOS",IF(OR(NOT(ISNUMBER($E107)),AND($F107&lt;&gt;"",NOT(ISNUMBER($F107))),NOT(ISNUMBER($G107)),NOT(ISNUMBER($H107)),NOT(ISNUMBER($L107))),"TIPO DE DADO INVÁLIDO",IF(OR(COUNTIF(Listas!$B$2:$B$5,$D107)=0,COUNTIF(Listas!$A$2:$A$11,$I107)=0,COUNTIF(Listas!$C$2:$C$7,$M107)=0,COUNTIF(Listas!$D$2:$D$4,$R107)=0),"VALOR FORA DA LISTA",IF(OR($G107&lt;0,MOD($G107,1)&lt;&gt;0,$H107&lt;0),"VALOR INVÁLIDO",IF($E107&gt;Resumo!$B$4,"INÍCIO FUTURO",IF(AND($F107&lt;&gt;"",$F107&lt;$E107),"FIM ANTERIOR AO INÍCIO",IF(AND($F107&lt;&gt;"",$F107&gt;Resumo!$B$4),"FIM FUTURO",IF($L107&lt;$E107,"PRAZO ANTERIOR AO INÍCIO","OK")))))))))))</f>
        <v/>
      </c>
      <c r="V107" s="51">
        <f>IF(AND($U107="OK",$N107="Em ruptura"),IF($T107="AÇÃO ATRASADA",1,IF($S107="RUPTURA CRÍTICA",2,3))*1000000+$E107+ROW()/100000,"")</f>
        <v/>
      </c>
    </row>
    <row r="108" ht="22" customHeight="1">
      <c r="A108" s="20" t="n"/>
      <c r="B108" s="20" t="n"/>
      <c r="C108" s="21" t="n"/>
      <c r="D108" s="22" t="n"/>
      <c r="E108" s="48" t="n"/>
      <c r="F108" s="48" t="n"/>
      <c r="G108" s="24" t="n"/>
      <c r="H108" s="49" t="n"/>
      <c r="I108" s="21" t="n"/>
      <c r="J108" s="21" t="n"/>
      <c r="K108" s="21" t="n"/>
      <c r="L108" s="48" t="n"/>
      <c r="M108" s="22" t="n"/>
      <c r="N108" s="26">
        <f>IF(OR($A108="",$E108=""),"",IF($F108="","Em ruptura","Encerrada"))</f>
        <v/>
      </c>
      <c r="O108" s="27">
        <f>IF(OR($A108="",$E108="",Resumo!$B$4=""),"",IF(OR(NOT(ISNUMBER($E108)),AND($F108&lt;&gt;"",NOT(ISNUMBER($F108))),$E108&gt;Resumo!$B$4,AND($F108&lt;&gt;"",OR($F108&lt;$E108,$F108&gt;Resumo!$B$4))),"",24*(IF($F108="",Resumo!$B$4,$F108)-$E108)))</f>
        <v/>
      </c>
      <c r="P108" s="27">
        <f>IF($O108="","",IFERROR($O108/24,""))</f>
        <v/>
      </c>
      <c r="Q108" s="50">
        <f>IF(OR($A108="",$G108="",$H108="",NOT(ISNUMBER($G108)),NOT(ISNUMBER($H108))),"",$G108*$H108)</f>
        <v/>
      </c>
      <c r="R108" s="22" t="n"/>
      <c r="S108" s="26">
        <f>IF($A108="","",IF($U108&lt;&gt;"OK","REVISAR DADOS",IF(OR($O108&gt;=Resumo!$B$5,$Q108&gt;=Resumo!$B$6),"RUPTURA CRÍTICA",IF($N108="Em ruptura","EM ACOMPANHAMENTO","ENCERRADA"))))</f>
        <v/>
      </c>
      <c r="T108" s="26">
        <f>IF($A108="","",IF($U108&lt;&gt;"OK","REVISAR DADOS",IF($R108="Concluída","OK",IF($L108&lt;Resumo!$B$4,"AÇÃO ATRASADA",IF($N108="Em ruptura","AÇÃO EM ABERTO","AÇÃO PENDENTE")))))</f>
        <v/>
      </c>
      <c r="U108" s="26">
        <f>IF($A108="","",IF(OR(Resumo!$B$4="",Resumo!$B$5&lt;=0,Resumo!$B$6&lt;=0),"CONFIGURAÇÃO AUSENTE",IF(COUNTIF($A$6:$A$205,$A108)&gt;1,"ID DUPLICADO",IF(OR($B108="",$C108="",$D108="",$E108="",$G108="",$H108="",$I108="",$K108="",$L108="",$M108="",$R108=""),"DADOS INCOMPLETOS",IF(OR(NOT(ISNUMBER($E108)),AND($F108&lt;&gt;"",NOT(ISNUMBER($F108))),NOT(ISNUMBER($G108)),NOT(ISNUMBER($H108)),NOT(ISNUMBER($L108))),"TIPO DE DADO INVÁLIDO",IF(OR(COUNTIF(Listas!$B$2:$B$5,$D108)=0,COUNTIF(Listas!$A$2:$A$11,$I108)=0,COUNTIF(Listas!$C$2:$C$7,$M108)=0,COUNTIF(Listas!$D$2:$D$4,$R108)=0),"VALOR FORA DA LISTA",IF(OR($G108&lt;0,MOD($G108,1)&lt;&gt;0,$H108&lt;0),"VALOR INVÁLIDO",IF($E108&gt;Resumo!$B$4,"INÍCIO FUTURO",IF(AND($F108&lt;&gt;"",$F108&lt;$E108),"FIM ANTERIOR AO INÍCIO",IF(AND($F108&lt;&gt;"",$F108&gt;Resumo!$B$4),"FIM FUTURO",IF($L108&lt;$E108,"PRAZO ANTERIOR AO INÍCIO","OK")))))))))))</f>
        <v/>
      </c>
      <c r="V108" s="51">
        <f>IF(AND($U108="OK",$N108="Em ruptura"),IF($T108="AÇÃO ATRASADA",1,IF($S108="RUPTURA CRÍTICA",2,3))*1000000+$E108+ROW()/100000,"")</f>
        <v/>
      </c>
    </row>
    <row r="109" ht="22" customHeight="1">
      <c r="A109" s="20" t="n"/>
      <c r="B109" s="20" t="n"/>
      <c r="C109" s="21" t="n"/>
      <c r="D109" s="22" t="n"/>
      <c r="E109" s="48" t="n"/>
      <c r="F109" s="48" t="n"/>
      <c r="G109" s="24" t="n"/>
      <c r="H109" s="49" t="n"/>
      <c r="I109" s="21" t="n"/>
      <c r="J109" s="21" t="n"/>
      <c r="K109" s="21" t="n"/>
      <c r="L109" s="48" t="n"/>
      <c r="M109" s="22" t="n"/>
      <c r="N109" s="26">
        <f>IF(OR($A109="",$E109=""),"",IF($F109="","Em ruptura","Encerrada"))</f>
        <v/>
      </c>
      <c r="O109" s="27">
        <f>IF(OR($A109="",$E109="",Resumo!$B$4=""),"",IF(OR(NOT(ISNUMBER($E109)),AND($F109&lt;&gt;"",NOT(ISNUMBER($F109))),$E109&gt;Resumo!$B$4,AND($F109&lt;&gt;"",OR($F109&lt;$E109,$F109&gt;Resumo!$B$4))),"",24*(IF($F109="",Resumo!$B$4,$F109)-$E109)))</f>
        <v/>
      </c>
      <c r="P109" s="27">
        <f>IF($O109="","",IFERROR($O109/24,""))</f>
        <v/>
      </c>
      <c r="Q109" s="50">
        <f>IF(OR($A109="",$G109="",$H109="",NOT(ISNUMBER($G109)),NOT(ISNUMBER($H109))),"",$G109*$H109)</f>
        <v/>
      </c>
      <c r="R109" s="22" t="n"/>
      <c r="S109" s="26">
        <f>IF($A109="","",IF($U109&lt;&gt;"OK","REVISAR DADOS",IF(OR($O109&gt;=Resumo!$B$5,$Q109&gt;=Resumo!$B$6),"RUPTURA CRÍTICA",IF($N109="Em ruptura","EM ACOMPANHAMENTO","ENCERRADA"))))</f>
        <v/>
      </c>
      <c r="T109" s="26">
        <f>IF($A109="","",IF($U109&lt;&gt;"OK","REVISAR DADOS",IF($R109="Concluída","OK",IF($L109&lt;Resumo!$B$4,"AÇÃO ATRASADA",IF($N109="Em ruptura","AÇÃO EM ABERTO","AÇÃO PENDENTE")))))</f>
        <v/>
      </c>
      <c r="U109" s="26">
        <f>IF($A109="","",IF(OR(Resumo!$B$4="",Resumo!$B$5&lt;=0,Resumo!$B$6&lt;=0),"CONFIGURAÇÃO AUSENTE",IF(COUNTIF($A$6:$A$205,$A109)&gt;1,"ID DUPLICADO",IF(OR($B109="",$C109="",$D109="",$E109="",$G109="",$H109="",$I109="",$K109="",$L109="",$M109="",$R109=""),"DADOS INCOMPLETOS",IF(OR(NOT(ISNUMBER($E109)),AND($F109&lt;&gt;"",NOT(ISNUMBER($F109))),NOT(ISNUMBER($G109)),NOT(ISNUMBER($H109)),NOT(ISNUMBER($L109))),"TIPO DE DADO INVÁLIDO",IF(OR(COUNTIF(Listas!$B$2:$B$5,$D109)=0,COUNTIF(Listas!$A$2:$A$11,$I109)=0,COUNTIF(Listas!$C$2:$C$7,$M109)=0,COUNTIF(Listas!$D$2:$D$4,$R109)=0),"VALOR FORA DA LISTA",IF(OR($G109&lt;0,MOD($G109,1)&lt;&gt;0,$H109&lt;0),"VALOR INVÁLIDO",IF($E109&gt;Resumo!$B$4,"INÍCIO FUTURO",IF(AND($F109&lt;&gt;"",$F109&lt;$E109),"FIM ANTERIOR AO INÍCIO",IF(AND($F109&lt;&gt;"",$F109&gt;Resumo!$B$4),"FIM FUTURO",IF($L109&lt;$E109,"PRAZO ANTERIOR AO INÍCIO","OK")))))))))))</f>
        <v/>
      </c>
      <c r="V109" s="51">
        <f>IF(AND($U109="OK",$N109="Em ruptura"),IF($T109="AÇÃO ATRASADA",1,IF($S109="RUPTURA CRÍTICA",2,3))*1000000+$E109+ROW()/100000,"")</f>
        <v/>
      </c>
    </row>
    <row r="110" ht="22" customHeight="1">
      <c r="A110" s="20" t="n"/>
      <c r="B110" s="20" t="n"/>
      <c r="C110" s="21" t="n"/>
      <c r="D110" s="22" t="n"/>
      <c r="E110" s="48" t="n"/>
      <c r="F110" s="48" t="n"/>
      <c r="G110" s="24" t="n"/>
      <c r="H110" s="49" t="n"/>
      <c r="I110" s="21" t="n"/>
      <c r="J110" s="21" t="n"/>
      <c r="K110" s="21" t="n"/>
      <c r="L110" s="48" t="n"/>
      <c r="M110" s="22" t="n"/>
      <c r="N110" s="26">
        <f>IF(OR($A110="",$E110=""),"",IF($F110="","Em ruptura","Encerrada"))</f>
        <v/>
      </c>
      <c r="O110" s="27">
        <f>IF(OR($A110="",$E110="",Resumo!$B$4=""),"",IF(OR(NOT(ISNUMBER($E110)),AND($F110&lt;&gt;"",NOT(ISNUMBER($F110))),$E110&gt;Resumo!$B$4,AND($F110&lt;&gt;"",OR($F110&lt;$E110,$F110&gt;Resumo!$B$4))),"",24*(IF($F110="",Resumo!$B$4,$F110)-$E110)))</f>
        <v/>
      </c>
      <c r="P110" s="27">
        <f>IF($O110="","",IFERROR($O110/24,""))</f>
        <v/>
      </c>
      <c r="Q110" s="50">
        <f>IF(OR($A110="",$G110="",$H110="",NOT(ISNUMBER($G110)),NOT(ISNUMBER($H110))),"",$G110*$H110)</f>
        <v/>
      </c>
      <c r="R110" s="22" t="n"/>
      <c r="S110" s="26">
        <f>IF($A110="","",IF($U110&lt;&gt;"OK","REVISAR DADOS",IF(OR($O110&gt;=Resumo!$B$5,$Q110&gt;=Resumo!$B$6),"RUPTURA CRÍTICA",IF($N110="Em ruptura","EM ACOMPANHAMENTO","ENCERRADA"))))</f>
        <v/>
      </c>
      <c r="T110" s="26">
        <f>IF($A110="","",IF($U110&lt;&gt;"OK","REVISAR DADOS",IF($R110="Concluída","OK",IF($L110&lt;Resumo!$B$4,"AÇÃO ATRASADA",IF($N110="Em ruptura","AÇÃO EM ABERTO","AÇÃO PENDENTE")))))</f>
        <v/>
      </c>
      <c r="U110" s="26">
        <f>IF($A110="","",IF(OR(Resumo!$B$4="",Resumo!$B$5&lt;=0,Resumo!$B$6&lt;=0),"CONFIGURAÇÃO AUSENTE",IF(COUNTIF($A$6:$A$205,$A110)&gt;1,"ID DUPLICADO",IF(OR($B110="",$C110="",$D110="",$E110="",$G110="",$H110="",$I110="",$K110="",$L110="",$M110="",$R110=""),"DADOS INCOMPLETOS",IF(OR(NOT(ISNUMBER($E110)),AND($F110&lt;&gt;"",NOT(ISNUMBER($F110))),NOT(ISNUMBER($G110)),NOT(ISNUMBER($H110)),NOT(ISNUMBER($L110))),"TIPO DE DADO INVÁLIDO",IF(OR(COUNTIF(Listas!$B$2:$B$5,$D110)=0,COUNTIF(Listas!$A$2:$A$11,$I110)=0,COUNTIF(Listas!$C$2:$C$7,$M110)=0,COUNTIF(Listas!$D$2:$D$4,$R110)=0),"VALOR FORA DA LISTA",IF(OR($G110&lt;0,MOD($G110,1)&lt;&gt;0,$H110&lt;0),"VALOR INVÁLIDO",IF($E110&gt;Resumo!$B$4,"INÍCIO FUTURO",IF(AND($F110&lt;&gt;"",$F110&lt;$E110),"FIM ANTERIOR AO INÍCIO",IF(AND($F110&lt;&gt;"",$F110&gt;Resumo!$B$4),"FIM FUTURO",IF($L110&lt;$E110,"PRAZO ANTERIOR AO INÍCIO","OK")))))))))))</f>
        <v/>
      </c>
      <c r="V110" s="51">
        <f>IF(AND($U110="OK",$N110="Em ruptura"),IF($T110="AÇÃO ATRASADA",1,IF($S110="RUPTURA CRÍTICA",2,3))*1000000+$E110+ROW()/100000,"")</f>
        <v/>
      </c>
    </row>
    <row r="111" ht="22" customHeight="1">
      <c r="A111" s="20" t="n"/>
      <c r="B111" s="20" t="n"/>
      <c r="C111" s="21" t="n"/>
      <c r="D111" s="22" t="n"/>
      <c r="E111" s="48" t="n"/>
      <c r="F111" s="48" t="n"/>
      <c r="G111" s="24" t="n"/>
      <c r="H111" s="49" t="n"/>
      <c r="I111" s="21" t="n"/>
      <c r="J111" s="21" t="n"/>
      <c r="K111" s="21" t="n"/>
      <c r="L111" s="48" t="n"/>
      <c r="M111" s="22" t="n"/>
      <c r="N111" s="26">
        <f>IF(OR($A111="",$E111=""),"",IF($F111="","Em ruptura","Encerrada"))</f>
        <v/>
      </c>
      <c r="O111" s="27">
        <f>IF(OR($A111="",$E111="",Resumo!$B$4=""),"",IF(OR(NOT(ISNUMBER($E111)),AND($F111&lt;&gt;"",NOT(ISNUMBER($F111))),$E111&gt;Resumo!$B$4,AND($F111&lt;&gt;"",OR($F111&lt;$E111,$F111&gt;Resumo!$B$4))),"",24*(IF($F111="",Resumo!$B$4,$F111)-$E111)))</f>
        <v/>
      </c>
      <c r="P111" s="27">
        <f>IF($O111="","",IFERROR($O111/24,""))</f>
        <v/>
      </c>
      <c r="Q111" s="50">
        <f>IF(OR($A111="",$G111="",$H111="",NOT(ISNUMBER($G111)),NOT(ISNUMBER($H111))),"",$G111*$H111)</f>
        <v/>
      </c>
      <c r="R111" s="22" t="n"/>
      <c r="S111" s="26">
        <f>IF($A111="","",IF($U111&lt;&gt;"OK","REVISAR DADOS",IF(OR($O111&gt;=Resumo!$B$5,$Q111&gt;=Resumo!$B$6),"RUPTURA CRÍTICA",IF($N111="Em ruptura","EM ACOMPANHAMENTO","ENCERRADA"))))</f>
        <v/>
      </c>
      <c r="T111" s="26">
        <f>IF($A111="","",IF($U111&lt;&gt;"OK","REVISAR DADOS",IF($R111="Concluída","OK",IF($L111&lt;Resumo!$B$4,"AÇÃO ATRASADA",IF($N111="Em ruptura","AÇÃO EM ABERTO","AÇÃO PENDENTE")))))</f>
        <v/>
      </c>
      <c r="U111" s="26">
        <f>IF($A111="","",IF(OR(Resumo!$B$4="",Resumo!$B$5&lt;=0,Resumo!$B$6&lt;=0),"CONFIGURAÇÃO AUSENTE",IF(COUNTIF($A$6:$A$205,$A111)&gt;1,"ID DUPLICADO",IF(OR($B111="",$C111="",$D111="",$E111="",$G111="",$H111="",$I111="",$K111="",$L111="",$M111="",$R111=""),"DADOS INCOMPLETOS",IF(OR(NOT(ISNUMBER($E111)),AND($F111&lt;&gt;"",NOT(ISNUMBER($F111))),NOT(ISNUMBER($G111)),NOT(ISNUMBER($H111)),NOT(ISNUMBER($L111))),"TIPO DE DADO INVÁLIDO",IF(OR(COUNTIF(Listas!$B$2:$B$5,$D111)=0,COUNTIF(Listas!$A$2:$A$11,$I111)=0,COUNTIF(Listas!$C$2:$C$7,$M111)=0,COUNTIF(Listas!$D$2:$D$4,$R111)=0),"VALOR FORA DA LISTA",IF(OR($G111&lt;0,MOD($G111,1)&lt;&gt;0,$H111&lt;0),"VALOR INVÁLIDO",IF($E111&gt;Resumo!$B$4,"INÍCIO FUTURO",IF(AND($F111&lt;&gt;"",$F111&lt;$E111),"FIM ANTERIOR AO INÍCIO",IF(AND($F111&lt;&gt;"",$F111&gt;Resumo!$B$4),"FIM FUTURO",IF($L111&lt;$E111,"PRAZO ANTERIOR AO INÍCIO","OK")))))))))))</f>
        <v/>
      </c>
      <c r="V111" s="51">
        <f>IF(AND($U111="OK",$N111="Em ruptura"),IF($T111="AÇÃO ATRASADA",1,IF($S111="RUPTURA CRÍTICA",2,3))*1000000+$E111+ROW()/100000,"")</f>
        <v/>
      </c>
    </row>
    <row r="112" ht="22" customHeight="1">
      <c r="A112" s="20" t="n"/>
      <c r="B112" s="20" t="n"/>
      <c r="C112" s="21" t="n"/>
      <c r="D112" s="22" t="n"/>
      <c r="E112" s="48" t="n"/>
      <c r="F112" s="48" t="n"/>
      <c r="G112" s="24" t="n"/>
      <c r="H112" s="49" t="n"/>
      <c r="I112" s="21" t="n"/>
      <c r="J112" s="21" t="n"/>
      <c r="K112" s="21" t="n"/>
      <c r="L112" s="48" t="n"/>
      <c r="M112" s="22" t="n"/>
      <c r="N112" s="26">
        <f>IF(OR($A112="",$E112=""),"",IF($F112="","Em ruptura","Encerrada"))</f>
        <v/>
      </c>
      <c r="O112" s="27">
        <f>IF(OR($A112="",$E112="",Resumo!$B$4=""),"",IF(OR(NOT(ISNUMBER($E112)),AND($F112&lt;&gt;"",NOT(ISNUMBER($F112))),$E112&gt;Resumo!$B$4,AND($F112&lt;&gt;"",OR($F112&lt;$E112,$F112&gt;Resumo!$B$4))),"",24*(IF($F112="",Resumo!$B$4,$F112)-$E112)))</f>
        <v/>
      </c>
      <c r="P112" s="27">
        <f>IF($O112="","",IFERROR($O112/24,""))</f>
        <v/>
      </c>
      <c r="Q112" s="50">
        <f>IF(OR($A112="",$G112="",$H112="",NOT(ISNUMBER($G112)),NOT(ISNUMBER($H112))),"",$G112*$H112)</f>
        <v/>
      </c>
      <c r="R112" s="22" t="n"/>
      <c r="S112" s="26">
        <f>IF($A112="","",IF($U112&lt;&gt;"OK","REVISAR DADOS",IF(OR($O112&gt;=Resumo!$B$5,$Q112&gt;=Resumo!$B$6),"RUPTURA CRÍTICA",IF($N112="Em ruptura","EM ACOMPANHAMENTO","ENCERRADA"))))</f>
        <v/>
      </c>
      <c r="T112" s="26">
        <f>IF($A112="","",IF($U112&lt;&gt;"OK","REVISAR DADOS",IF($R112="Concluída","OK",IF($L112&lt;Resumo!$B$4,"AÇÃO ATRASADA",IF($N112="Em ruptura","AÇÃO EM ABERTO","AÇÃO PENDENTE")))))</f>
        <v/>
      </c>
      <c r="U112" s="26">
        <f>IF($A112="","",IF(OR(Resumo!$B$4="",Resumo!$B$5&lt;=0,Resumo!$B$6&lt;=0),"CONFIGURAÇÃO AUSENTE",IF(COUNTIF($A$6:$A$205,$A112)&gt;1,"ID DUPLICADO",IF(OR($B112="",$C112="",$D112="",$E112="",$G112="",$H112="",$I112="",$K112="",$L112="",$M112="",$R112=""),"DADOS INCOMPLETOS",IF(OR(NOT(ISNUMBER($E112)),AND($F112&lt;&gt;"",NOT(ISNUMBER($F112))),NOT(ISNUMBER($G112)),NOT(ISNUMBER($H112)),NOT(ISNUMBER($L112))),"TIPO DE DADO INVÁLIDO",IF(OR(COUNTIF(Listas!$B$2:$B$5,$D112)=0,COUNTIF(Listas!$A$2:$A$11,$I112)=0,COUNTIF(Listas!$C$2:$C$7,$M112)=0,COUNTIF(Listas!$D$2:$D$4,$R112)=0),"VALOR FORA DA LISTA",IF(OR($G112&lt;0,MOD($G112,1)&lt;&gt;0,$H112&lt;0),"VALOR INVÁLIDO",IF($E112&gt;Resumo!$B$4,"INÍCIO FUTURO",IF(AND($F112&lt;&gt;"",$F112&lt;$E112),"FIM ANTERIOR AO INÍCIO",IF(AND($F112&lt;&gt;"",$F112&gt;Resumo!$B$4),"FIM FUTURO",IF($L112&lt;$E112,"PRAZO ANTERIOR AO INÍCIO","OK")))))))))))</f>
        <v/>
      </c>
      <c r="V112" s="51">
        <f>IF(AND($U112="OK",$N112="Em ruptura"),IF($T112="AÇÃO ATRASADA",1,IF($S112="RUPTURA CRÍTICA",2,3))*1000000+$E112+ROW()/100000,"")</f>
        <v/>
      </c>
    </row>
    <row r="113" ht="22" customHeight="1">
      <c r="A113" s="20" t="n"/>
      <c r="B113" s="20" t="n"/>
      <c r="C113" s="21" t="n"/>
      <c r="D113" s="22" t="n"/>
      <c r="E113" s="48" t="n"/>
      <c r="F113" s="48" t="n"/>
      <c r="G113" s="24" t="n"/>
      <c r="H113" s="49" t="n"/>
      <c r="I113" s="21" t="n"/>
      <c r="J113" s="21" t="n"/>
      <c r="K113" s="21" t="n"/>
      <c r="L113" s="48" t="n"/>
      <c r="M113" s="22" t="n"/>
      <c r="N113" s="26">
        <f>IF(OR($A113="",$E113=""),"",IF($F113="","Em ruptura","Encerrada"))</f>
        <v/>
      </c>
      <c r="O113" s="27">
        <f>IF(OR($A113="",$E113="",Resumo!$B$4=""),"",IF(OR(NOT(ISNUMBER($E113)),AND($F113&lt;&gt;"",NOT(ISNUMBER($F113))),$E113&gt;Resumo!$B$4,AND($F113&lt;&gt;"",OR($F113&lt;$E113,$F113&gt;Resumo!$B$4))),"",24*(IF($F113="",Resumo!$B$4,$F113)-$E113)))</f>
        <v/>
      </c>
      <c r="P113" s="27">
        <f>IF($O113="","",IFERROR($O113/24,""))</f>
        <v/>
      </c>
      <c r="Q113" s="50">
        <f>IF(OR($A113="",$G113="",$H113="",NOT(ISNUMBER($G113)),NOT(ISNUMBER($H113))),"",$G113*$H113)</f>
        <v/>
      </c>
      <c r="R113" s="22" t="n"/>
      <c r="S113" s="26">
        <f>IF($A113="","",IF($U113&lt;&gt;"OK","REVISAR DADOS",IF(OR($O113&gt;=Resumo!$B$5,$Q113&gt;=Resumo!$B$6),"RUPTURA CRÍTICA",IF($N113="Em ruptura","EM ACOMPANHAMENTO","ENCERRADA"))))</f>
        <v/>
      </c>
      <c r="T113" s="26">
        <f>IF($A113="","",IF($U113&lt;&gt;"OK","REVISAR DADOS",IF($R113="Concluída","OK",IF($L113&lt;Resumo!$B$4,"AÇÃO ATRASADA",IF($N113="Em ruptura","AÇÃO EM ABERTO","AÇÃO PENDENTE")))))</f>
        <v/>
      </c>
      <c r="U113" s="26">
        <f>IF($A113="","",IF(OR(Resumo!$B$4="",Resumo!$B$5&lt;=0,Resumo!$B$6&lt;=0),"CONFIGURAÇÃO AUSENTE",IF(COUNTIF($A$6:$A$205,$A113)&gt;1,"ID DUPLICADO",IF(OR($B113="",$C113="",$D113="",$E113="",$G113="",$H113="",$I113="",$K113="",$L113="",$M113="",$R113=""),"DADOS INCOMPLETOS",IF(OR(NOT(ISNUMBER($E113)),AND($F113&lt;&gt;"",NOT(ISNUMBER($F113))),NOT(ISNUMBER($G113)),NOT(ISNUMBER($H113)),NOT(ISNUMBER($L113))),"TIPO DE DADO INVÁLIDO",IF(OR(COUNTIF(Listas!$B$2:$B$5,$D113)=0,COUNTIF(Listas!$A$2:$A$11,$I113)=0,COUNTIF(Listas!$C$2:$C$7,$M113)=0,COUNTIF(Listas!$D$2:$D$4,$R113)=0),"VALOR FORA DA LISTA",IF(OR($G113&lt;0,MOD($G113,1)&lt;&gt;0,$H113&lt;0),"VALOR INVÁLIDO",IF($E113&gt;Resumo!$B$4,"INÍCIO FUTURO",IF(AND($F113&lt;&gt;"",$F113&lt;$E113),"FIM ANTERIOR AO INÍCIO",IF(AND($F113&lt;&gt;"",$F113&gt;Resumo!$B$4),"FIM FUTURO",IF($L113&lt;$E113,"PRAZO ANTERIOR AO INÍCIO","OK")))))))))))</f>
        <v/>
      </c>
      <c r="V113" s="51">
        <f>IF(AND($U113="OK",$N113="Em ruptura"),IF($T113="AÇÃO ATRASADA",1,IF($S113="RUPTURA CRÍTICA",2,3))*1000000+$E113+ROW()/100000,"")</f>
        <v/>
      </c>
    </row>
    <row r="114" ht="22" customHeight="1">
      <c r="A114" s="20" t="n"/>
      <c r="B114" s="20" t="n"/>
      <c r="C114" s="21" t="n"/>
      <c r="D114" s="22" t="n"/>
      <c r="E114" s="48" t="n"/>
      <c r="F114" s="48" t="n"/>
      <c r="G114" s="24" t="n"/>
      <c r="H114" s="49" t="n"/>
      <c r="I114" s="21" t="n"/>
      <c r="J114" s="21" t="n"/>
      <c r="K114" s="21" t="n"/>
      <c r="L114" s="48" t="n"/>
      <c r="M114" s="22" t="n"/>
      <c r="N114" s="26">
        <f>IF(OR($A114="",$E114=""),"",IF($F114="","Em ruptura","Encerrada"))</f>
        <v/>
      </c>
      <c r="O114" s="27">
        <f>IF(OR($A114="",$E114="",Resumo!$B$4=""),"",IF(OR(NOT(ISNUMBER($E114)),AND($F114&lt;&gt;"",NOT(ISNUMBER($F114))),$E114&gt;Resumo!$B$4,AND($F114&lt;&gt;"",OR($F114&lt;$E114,$F114&gt;Resumo!$B$4))),"",24*(IF($F114="",Resumo!$B$4,$F114)-$E114)))</f>
        <v/>
      </c>
      <c r="P114" s="27">
        <f>IF($O114="","",IFERROR($O114/24,""))</f>
        <v/>
      </c>
      <c r="Q114" s="50">
        <f>IF(OR($A114="",$G114="",$H114="",NOT(ISNUMBER($G114)),NOT(ISNUMBER($H114))),"",$G114*$H114)</f>
        <v/>
      </c>
      <c r="R114" s="22" t="n"/>
      <c r="S114" s="26">
        <f>IF($A114="","",IF($U114&lt;&gt;"OK","REVISAR DADOS",IF(OR($O114&gt;=Resumo!$B$5,$Q114&gt;=Resumo!$B$6),"RUPTURA CRÍTICA",IF($N114="Em ruptura","EM ACOMPANHAMENTO","ENCERRADA"))))</f>
        <v/>
      </c>
      <c r="T114" s="26">
        <f>IF($A114="","",IF($U114&lt;&gt;"OK","REVISAR DADOS",IF($R114="Concluída","OK",IF($L114&lt;Resumo!$B$4,"AÇÃO ATRASADA",IF($N114="Em ruptura","AÇÃO EM ABERTO","AÇÃO PENDENTE")))))</f>
        <v/>
      </c>
      <c r="U114" s="26">
        <f>IF($A114="","",IF(OR(Resumo!$B$4="",Resumo!$B$5&lt;=0,Resumo!$B$6&lt;=0),"CONFIGURAÇÃO AUSENTE",IF(COUNTIF($A$6:$A$205,$A114)&gt;1,"ID DUPLICADO",IF(OR($B114="",$C114="",$D114="",$E114="",$G114="",$H114="",$I114="",$K114="",$L114="",$M114="",$R114=""),"DADOS INCOMPLETOS",IF(OR(NOT(ISNUMBER($E114)),AND($F114&lt;&gt;"",NOT(ISNUMBER($F114))),NOT(ISNUMBER($G114)),NOT(ISNUMBER($H114)),NOT(ISNUMBER($L114))),"TIPO DE DADO INVÁLIDO",IF(OR(COUNTIF(Listas!$B$2:$B$5,$D114)=0,COUNTIF(Listas!$A$2:$A$11,$I114)=0,COUNTIF(Listas!$C$2:$C$7,$M114)=0,COUNTIF(Listas!$D$2:$D$4,$R114)=0),"VALOR FORA DA LISTA",IF(OR($G114&lt;0,MOD($G114,1)&lt;&gt;0,$H114&lt;0),"VALOR INVÁLIDO",IF($E114&gt;Resumo!$B$4,"INÍCIO FUTURO",IF(AND($F114&lt;&gt;"",$F114&lt;$E114),"FIM ANTERIOR AO INÍCIO",IF(AND($F114&lt;&gt;"",$F114&gt;Resumo!$B$4),"FIM FUTURO",IF($L114&lt;$E114,"PRAZO ANTERIOR AO INÍCIO","OK")))))))))))</f>
        <v/>
      </c>
      <c r="V114" s="51">
        <f>IF(AND($U114="OK",$N114="Em ruptura"),IF($T114="AÇÃO ATRASADA",1,IF($S114="RUPTURA CRÍTICA",2,3))*1000000+$E114+ROW()/100000,"")</f>
        <v/>
      </c>
    </row>
    <row r="115" ht="22" customHeight="1">
      <c r="A115" s="20" t="n"/>
      <c r="B115" s="20" t="n"/>
      <c r="C115" s="21" t="n"/>
      <c r="D115" s="22" t="n"/>
      <c r="E115" s="48" t="n"/>
      <c r="F115" s="48" t="n"/>
      <c r="G115" s="24" t="n"/>
      <c r="H115" s="49" t="n"/>
      <c r="I115" s="21" t="n"/>
      <c r="J115" s="21" t="n"/>
      <c r="K115" s="21" t="n"/>
      <c r="L115" s="48" t="n"/>
      <c r="M115" s="22" t="n"/>
      <c r="N115" s="26">
        <f>IF(OR($A115="",$E115=""),"",IF($F115="","Em ruptura","Encerrada"))</f>
        <v/>
      </c>
      <c r="O115" s="27">
        <f>IF(OR($A115="",$E115="",Resumo!$B$4=""),"",IF(OR(NOT(ISNUMBER($E115)),AND($F115&lt;&gt;"",NOT(ISNUMBER($F115))),$E115&gt;Resumo!$B$4,AND($F115&lt;&gt;"",OR($F115&lt;$E115,$F115&gt;Resumo!$B$4))),"",24*(IF($F115="",Resumo!$B$4,$F115)-$E115)))</f>
        <v/>
      </c>
      <c r="P115" s="27">
        <f>IF($O115="","",IFERROR($O115/24,""))</f>
        <v/>
      </c>
      <c r="Q115" s="50">
        <f>IF(OR($A115="",$G115="",$H115="",NOT(ISNUMBER($G115)),NOT(ISNUMBER($H115))),"",$G115*$H115)</f>
        <v/>
      </c>
      <c r="R115" s="22" t="n"/>
      <c r="S115" s="26">
        <f>IF($A115="","",IF($U115&lt;&gt;"OK","REVISAR DADOS",IF(OR($O115&gt;=Resumo!$B$5,$Q115&gt;=Resumo!$B$6),"RUPTURA CRÍTICA",IF($N115="Em ruptura","EM ACOMPANHAMENTO","ENCERRADA"))))</f>
        <v/>
      </c>
      <c r="T115" s="26">
        <f>IF($A115="","",IF($U115&lt;&gt;"OK","REVISAR DADOS",IF($R115="Concluída","OK",IF($L115&lt;Resumo!$B$4,"AÇÃO ATRASADA",IF($N115="Em ruptura","AÇÃO EM ABERTO","AÇÃO PENDENTE")))))</f>
        <v/>
      </c>
      <c r="U115" s="26">
        <f>IF($A115="","",IF(OR(Resumo!$B$4="",Resumo!$B$5&lt;=0,Resumo!$B$6&lt;=0),"CONFIGURAÇÃO AUSENTE",IF(COUNTIF($A$6:$A$205,$A115)&gt;1,"ID DUPLICADO",IF(OR($B115="",$C115="",$D115="",$E115="",$G115="",$H115="",$I115="",$K115="",$L115="",$M115="",$R115=""),"DADOS INCOMPLETOS",IF(OR(NOT(ISNUMBER($E115)),AND($F115&lt;&gt;"",NOT(ISNUMBER($F115))),NOT(ISNUMBER($G115)),NOT(ISNUMBER($H115)),NOT(ISNUMBER($L115))),"TIPO DE DADO INVÁLIDO",IF(OR(COUNTIF(Listas!$B$2:$B$5,$D115)=0,COUNTIF(Listas!$A$2:$A$11,$I115)=0,COUNTIF(Listas!$C$2:$C$7,$M115)=0,COUNTIF(Listas!$D$2:$D$4,$R115)=0),"VALOR FORA DA LISTA",IF(OR($G115&lt;0,MOD($G115,1)&lt;&gt;0,$H115&lt;0),"VALOR INVÁLIDO",IF($E115&gt;Resumo!$B$4,"INÍCIO FUTURO",IF(AND($F115&lt;&gt;"",$F115&lt;$E115),"FIM ANTERIOR AO INÍCIO",IF(AND($F115&lt;&gt;"",$F115&gt;Resumo!$B$4),"FIM FUTURO",IF($L115&lt;$E115,"PRAZO ANTERIOR AO INÍCIO","OK")))))))))))</f>
        <v/>
      </c>
      <c r="V115" s="51">
        <f>IF(AND($U115="OK",$N115="Em ruptura"),IF($T115="AÇÃO ATRASADA",1,IF($S115="RUPTURA CRÍTICA",2,3))*1000000+$E115+ROW()/100000,"")</f>
        <v/>
      </c>
    </row>
    <row r="116" ht="22" customHeight="1">
      <c r="A116" s="20" t="n"/>
      <c r="B116" s="20" t="n"/>
      <c r="C116" s="21" t="n"/>
      <c r="D116" s="22" t="n"/>
      <c r="E116" s="48" t="n"/>
      <c r="F116" s="48" t="n"/>
      <c r="G116" s="24" t="n"/>
      <c r="H116" s="49" t="n"/>
      <c r="I116" s="21" t="n"/>
      <c r="J116" s="21" t="n"/>
      <c r="K116" s="21" t="n"/>
      <c r="L116" s="48" t="n"/>
      <c r="M116" s="22" t="n"/>
      <c r="N116" s="26">
        <f>IF(OR($A116="",$E116=""),"",IF($F116="","Em ruptura","Encerrada"))</f>
        <v/>
      </c>
      <c r="O116" s="27">
        <f>IF(OR($A116="",$E116="",Resumo!$B$4=""),"",IF(OR(NOT(ISNUMBER($E116)),AND($F116&lt;&gt;"",NOT(ISNUMBER($F116))),$E116&gt;Resumo!$B$4,AND($F116&lt;&gt;"",OR($F116&lt;$E116,$F116&gt;Resumo!$B$4))),"",24*(IF($F116="",Resumo!$B$4,$F116)-$E116)))</f>
        <v/>
      </c>
      <c r="P116" s="27">
        <f>IF($O116="","",IFERROR($O116/24,""))</f>
        <v/>
      </c>
      <c r="Q116" s="50">
        <f>IF(OR($A116="",$G116="",$H116="",NOT(ISNUMBER($G116)),NOT(ISNUMBER($H116))),"",$G116*$H116)</f>
        <v/>
      </c>
      <c r="R116" s="22" t="n"/>
      <c r="S116" s="26">
        <f>IF($A116="","",IF($U116&lt;&gt;"OK","REVISAR DADOS",IF(OR($O116&gt;=Resumo!$B$5,$Q116&gt;=Resumo!$B$6),"RUPTURA CRÍTICA",IF($N116="Em ruptura","EM ACOMPANHAMENTO","ENCERRADA"))))</f>
        <v/>
      </c>
      <c r="T116" s="26">
        <f>IF($A116="","",IF($U116&lt;&gt;"OK","REVISAR DADOS",IF($R116="Concluída","OK",IF($L116&lt;Resumo!$B$4,"AÇÃO ATRASADA",IF($N116="Em ruptura","AÇÃO EM ABERTO","AÇÃO PENDENTE")))))</f>
        <v/>
      </c>
      <c r="U116" s="26">
        <f>IF($A116="","",IF(OR(Resumo!$B$4="",Resumo!$B$5&lt;=0,Resumo!$B$6&lt;=0),"CONFIGURAÇÃO AUSENTE",IF(COUNTIF($A$6:$A$205,$A116)&gt;1,"ID DUPLICADO",IF(OR($B116="",$C116="",$D116="",$E116="",$G116="",$H116="",$I116="",$K116="",$L116="",$M116="",$R116=""),"DADOS INCOMPLETOS",IF(OR(NOT(ISNUMBER($E116)),AND($F116&lt;&gt;"",NOT(ISNUMBER($F116))),NOT(ISNUMBER($G116)),NOT(ISNUMBER($H116)),NOT(ISNUMBER($L116))),"TIPO DE DADO INVÁLIDO",IF(OR(COUNTIF(Listas!$B$2:$B$5,$D116)=0,COUNTIF(Listas!$A$2:$A$11,$I116)=0,COUNTIF(Listas!$C$2:$C$7,$M116)=0,COUNTIF(Listas!$D$2:$D$4,$R116)=0),"VALOR FORA DA LISTA",IF(OR($G116&lt;0,MOD($G116,1)&lt;&gt;0,$H116&lt;0),"VALOR INVÁLIDO",IF($E116&gt;Resumo!$B$4,"INÍCIO FUTURO",IF(AND($F116&lt;&gt;"",$F116&lt;$E116),"FIM ANTERIOR AO INÍCIO",IF(AND($F116&lt;&gt;"",$F116&gt;Resumo!$B$4),"FIM FUTURO",IF($L116&lt;$E116,"PRAZO ANTERIOR AO INÍCIO","OK")))))))))))</f>
        <v/>
      </c>
      <c r="V116" s="51">
        <f>IF(AND($U116="OK",$N116="Em ruptura"),IF($T116="AÇÃO ATRASADA",1,IF($S116="RUPTURA CRÍTICA",2,3))*1000000+$E116+ROW()/100000,"")</f>
        <v/>
      </c>
    </row>
    <row r="117" ht="22" customHeight="1">
      <c r="A117" s="20" t="n"/>
      <c r="B117" s="20" t="n"/>
      <c r="C117" s="21" t="n"/>
      <c r="D117" s="22" t="n"/>
      <c r="E117" s="48" t="n"/>
      <c r="F117" s="48" t="n"/>
      <c r="G117" s="24" t="n"/>
      <c r="H117" s="49" t="n"/>
      <c r="I117" s="21" t="n"/>
      <c r="J117" s="21" t="n"/>
      <c r="K117" s="21" t="n"/>
      <c r="L117" s="48" t="n"/>
      <c r="M117" s="22" t="n"/>
      <c r="N117" s="26">
        <f>IF(OR($A117="",$E117=""),"",IF($F117="","Em ruptura","Encerrada"))</f>
        <v/>
      </c>
      <c r="O117" s="27">
        <f>IF(OR($A117="",$E117="",Resumo!$B$4=""),"",IF(OR(NOT(ISNUMBER($E117)),AND($F117&lt;&gt;"",NOT(ISNUMBER($F117))),$E117&gt;Resumo!$B$4,AND($F117&lt;&gt;"",OR($F117&lt;$E117,$F117&gt;Resumo!$B$4))),"",24*(IF($F117="",Resumo!$B$4,$F117)-$E117)))</f>
        <v/>
      </c>
      <c r="P117" s="27">
        <f>IF($O117="","",IFERROR($O117/24,""))</f>
        <v/>
      </c>
      <c r="Q117" s="50">
        <f>IF(OR($A117="",$G117="",$H117="",NOT(ISNUMBER($G117)),NOT(ISNUMBER($H117))),"",$G117*$H117)</f>
        <v/>
      </c>
      <c r="R117" s="22" t="n"/>
      <c r="S117" s="26">
        <f>IF($A117="","",IF($U117&lt;&gt;"OK","REVISAR DADOS",IF(OR($O117&gt;=Resumo!$B$5,$Q117&gt;=Resumo!$B$6),"RUPTURA CRÍTICA",IF($N117="Em ruptura","EM ACOMPANHAMENTO","ENCERRADA"))))</f>
        <v/>
      </c>
      <c r="T117" s="26">
        <f>IF($A117="","",IF($U117&lt;&gt;"OK","REVISAR DADOS",IF($R117="Concluída","OK",IF($L117&lt;Resumo!$B$4,"AÇÃO ATRASADA",IF($N117="Em ruptura","AÇÃO EM ABERTO","AÇÃO PENDENTE")))))</f>
        <v/>
      </c>
      <c r="U117" s="26">
        <f>IF($A117="","",IF(OR(Resumo!$B$4="",Resumo!$B$5&lt;=0,Resumo!$B$6&lt;=0),"CONFIGURAÇÃO AUSENTE",IF(COUNTIF($A$6:$A$205,$A117)&gt;1,"ID DUPLICADO",IF(OR($B117="",$C117="",$D117="",$E117="",$G117="",$H117="",$I117="",$K117="",$L117="",$M117="",$R117=""),"DADOS INCOMPLETOS",IF(OR(NOT(ISNUMBER($E117)),AND($F117&lt;&gt;"",NOT(ISNUMBER($F117))),NOT(ISNUMBER($G117)),NOT(ISNUMBER($H117)),NOT(ISNUMBER($L117))),"TIPO DE DADO INVÁLIDO",IF(OR(COUNTIF(Listas!$B$2:$B$5,$D117)=0,COUNTIF(Listas!$A$2:$A$11,$I117)=0,COUNTIF(Listas!$C$2:$C$7,$M117)=0,COUNTIF(Listas!$D$2:$D$4,$R117)=0),"VALOR FORA DA LISTA",IF(OR($G117&lt;0,MOD($G117,1)&lt;&gt;0,$H117&lt;0),"VALOR INVÁLIDO",IF($E117&gt;Resumo!$B$4,"INÍCIO FUTURO",IF(AND($F117&lt;&gt;"",$F117&lt;$E117),"FIM ANTERIOR AO INÍCIO",IF(AND($F117&lt;&gt;"",$F117&gt;Resumo!$B$4),"FIM FUTURO",IF($L117&lt;$E117,"PRAZO ANTERIOR AO INÍCIO","OK")))))))))))</f>
        <v/>
      </c>
      <c r="V117" s="51">
        <f>IF(AND($U117="OK",$N117="Em ruptura"),IF($T117="AÇÃO ATRASADA",1,IF($S117="RUPTURA CRÍTICA",2,3))*1000000+$E117+ROW()/100000,"")</f>
        <v/>
      </c>
    </row>
    <row r="118" ht="22" customHeight="1">
      <c r="A118" s="20" t="n"/>
      <c r="B118" s="20" t="n"/>
      <c r="C118" s="21" t="n"/>
      <c r="D118" s="22" t="n"/>
      <c r="E118" s="48" t="n"/>
      <c r="F118" s="48" t="n"/>
      <c r="G118" s="24" t="n"/>
      <c r="H118" s="49" t="n"/>
      <c r="I118" s="21" t="n"/>
      <c r="J118" s="21" t="n"/>
      <c r="K118" s="21" t="n"/>
      <c r="L118" s="48" t="n"/>
      <c r="M118" s="22" t="n"/>
      <c r="N118" s="26">
        <f>IF(OR($A118="",$E118=""),"",IF($F118="","Em ruptura","Encerrada"))</f>
        <v/>
      </c>
      <c r="O118" s="27">
        <f>IF(OR($A118="",$E118="",Resumo!$B$4=""),"",IF(OR(NOT(ISNUMBER($E118)),AND($F118&lt;&gt;"",NOT(ISNUMBER($F118))),$E118&gt;Resumo!$B$4,AND($F118&lt;&gt;"",OR($F118&lt;$E118,$F118&gt;Resumo!$B$4))),"",24*(IF($F118="",Resumo!$B$4,$F118)-$E118)))</f>
        <v/>
      </c>
      <c r="P118" s="27">
        <f>IF($O118="","",IFERROR($O118/24,""))</f>
        <v/>
      </c>
      <c r="Q118" s="50">
        <f>IF(OR($A118="",$G118="",$H118="",NOT(ISNUMBER($G118)),NOT(ISNUMBER($H118))),"",$G118*$H118)</f>
        <v/>
      </c>
      <c r="R118" s="22" t="n"/>
      <c r="S118" s="26">
        <f>IF($A118="","",IF($U118&lt;&gt;"OK","REVISAR DADOS",IF(OR($O118&gt;=Resumo!$B$5,$Q118&gt;=Resumo!$B$6),"RUPTURA CRÍTICA",IF($N118="Em ruptura","EM ACOMPANHAMENTO","ENCERRADA"))))</f>
        <v/>
      </c>
      <c r="T118" s="26">
        <f>IF($A118="","",IF($U118&lt;&gt;"OK","REVISAR DADOS",IF($R118="Concluída","OK",IF($L118&lt;Resumo!$B$4,"AÇÃO ATRASADA",IF($N118="Em ruptura","AÇÃO EM ABERTO","AÇÃO PENDENTE")))))</f>
        <v/>
      </c>
      <c r="U118" s="26">
        <f>IF($A118="","",IF(OR(Resumo!$B$4="",Resumo!$B$5&lt;=0,Resumo!$B$6&lt;=0),"CONFIGURAÇÃO AUSENTE",IF(COUNTIF($A$6:$A$205,$A118)&gt;1,"ID DUPLICADO",IF(OR($B118="",$C118="",$D118="",$E118="",$G118="",$H118="",$I118="",$K118="",$L118="",$M118="",$R118=""),"DADOS INCOMPLETOS",IF(OR(NOT(ISNUMBER($E118)),AND($F118&lt;&gt;"",NOT(ISNUMBER($F118))),NOT(ISNUMBER($G118)),NOT(ISNUMBER($H118)),NOT(ISNUMBER($L118))),"TIPO DE DADO INVÁLIDO",IF(OR(COUNTIF(Listas!$B$2:$B$5,$D118)=0,COUNTIF(Listas!$A$2:$A$11,$I118)=0,COUNTIF(Listas!$C$2:$C$7,$M118)=0,COUNTIF(Listas!$D$2:$D$4,$R118)=0),"VALOR FORA DA LISTA",IF(OR($G118&lt;0,MOD($G118,1)&lt;&gt;0,$H118&lt;0),"VALOR INVÁLIDO",IF($E118&gt;Resumo!$B$4,"INÍCIO FUTURO",IF(AND($F118&lt;&gt;"",$F118&lt;$E118),"FIM ANTERIOR AO INÍCIO",IF(AND($F118&lt;&gt;"",$F118&gt;Resumo!$B$4),"FIM FUTURO",IF($L118&lt;$E118,"PRAZO ANTERIOR AO INÍCIO","OK")))))))))))</f>
        <v/>
      </c>
      <c r="V118" s="51">
        <f>IF(AND($U118="OK",$N118="Em ruptura"),IF($T118="AÇÃO ATRASADA",1,IF($S118="RUPTURA CRÍTICA",2,3))*1000000+$E118+ROW()/100000,"")</f>
        <v/>
      </c>
    </row>
    <row r="119" ht="22" customHeight="1">
      <c r="A119" s="20" t="n"/>
      <c r="B119" s="20" t="n"/>
      <c r="C119" s="21" t="n"/>
      <c r="D119" s="22" t="n"/>
      <c r="E119" s="48" t="n"/>
      <c r="F119" s="48" t="n"/>
      <c r="G119" s="24" t="n"/>
      <c r="H119" s="49" t="n"/>
      <c r="I119" s="21" t="n"/>
      <c r="J119" s="21" t="n"/>
      <c r="K119" s="21" t="n"/>
      <c r="L119" s="48" t="n"/>
      <c r="M119" s="22" t="n"/>
      <c r="N119" s="26">
        <f>IF(OR($A119="",$E119=""),"",IF($F119="","Em ruptura","Encerrada"))</f>
        <v/>
      </c>
      <c r="O119" s="27">
        <f>IF(OR($A119="",$E119="",Resumo!$B$4=""),"",IF(OR(NOT(ISNUMBER($E119)),AND($F119&lt;&gt;"",NOT(ISNUMBER($F119))),$E119&gt;Resumo!$B$4,AND($F119&lt;&gt;"",OR($F119&lt;$E119,$F119&gt;Resumo!$B$4))),"",24*(IF($F119="",Resumo!$B$4,$F119)-$E119)))</f>
        <v/>
      </c>
      <c r="P119" s="27">
        <f>IF($O119="","",IFERROR($O119/24,""))</f>
        <v/>
      </c>
      <c r="Q119" s="50">
        <f>IF(OR($A119="",$G119="",$H119="",NOT(ISNUMBER($G119)),NOT(ISNUMBER($H119))),"",$G119*$H119)</f>
        <v/>
      </c>
      <c r="R119" s="22" t="n"/>
      <c r="S119" s="26">
        <f>IF($A119="","",IF($U119&lt;&gt;"OK","REVISAR DADOS",IF(OR($O119&gt;=Resumo!$B$5,$Q119&gt;=Resumo!$B$6),"RUPTURA CRÍTICA",IF($N119="Em ruptura","EM ACOMPANHAMENTO","ENCERRADA"))))</f>
        <v/>
      </c>
      <c r="T119" s="26">
        <f>IF($A119="","",IF($U119&lt;&gt;"OK","REVISAR DADOS",IF($R119="Concluída","OK",IF($L119&lt;Resumo!$B$4,"AÇÃO ATRASADA",IF($N119="Em ruptura","AÇÃO EM ABERTO","AÇÃO PENDENTE")))))</f>
        <v/>
      </c>
      <c r="U119" s="26">
        <f>IF($A119="","",IF(OR(Resumo!$B$4="",Resumo!$B$5&lt;=0,Resumo!$B$6&lt;=0),"CONFIGURAÇÃO AUSENTE",IF(COUNTIF($A$6:$A$205,$A119)&gt;1,"ID DUPLICADO",IF(OR($B119="",$C119="",$D119="",$E119="",$G119="",$H119="",$I119="",$K119="",$L119="",$M119="",$R119=""),"DADOS INCOMPLETOS",IF(OR(NOT(ISNUMBER($E119)),AND($F119&lt;&gt;"",NOT(ISNUMBER($F119))),NOT(ISNUMBER($G119)),NOT(ISNUMBER($H119)),NOT(ISNUMBER($L119))),"TIPO DE DADO INVÁLIDO",IF(OR(COUNTIF(Listas!$B$2:$B$5,$D119)=0,COUNTIF(Listas!$A$2:$A$11,$I119)=0,COUNTIF(Listas!$C$2:$C$7,$M119)=0,COUNTIF(Listas!$D$2:$D$4,$R119)=0),"VALOR FORA DA LISTA",IF(OR($G119&lt;0,MOD($G119,1)&lt;&gt;0,$H119&lt;0),"VALOR INVÁLIDO",IF($E119&gt;Resumo!$B$4,"INÍCIO FUTURO",IF(AND($F119&lt;&gt;"",$F119&lt;$E119),"FIM ANTERIOR AO INÍCIO",IF(AND($F119&lt;&gt;"",$F119&gt;Resumo!$B$4),"FIM FUTURO",IF($L119&lt;$E119,"PRAZO ANTERIOR AO INÍCIO","OK")))))))))))</f>
        <v/>
      </c>
      <c r="V119" s="51">
        <f>IF(AND($U119="OK",$N119="Em ruptura"),IF($T119="AÇÃO ATRASADA",1,IF($S119="RUPTURA CRÍTICA",2,3))*1000000+$E119+ROW()/100000,"")</f>
        <v/>
      </c>
    </row>
    <row r="120" ht="22" customHeight="1">
      <c r="A120" s="20" t="n"/>
      <c r="B120" s="20" t="n"/>
      <c r="C120" s="21" t="n"/>
      <c r="D120" s="22" t="n"/>
      <c r="E120" s="48" t="n"/>
      <c r="F120" s="48" t="n"/>
      <c r="G120" s="24" t="n"/>
      <c r="H120" s="49" t="n"/>
      <c r="I120" s="21" t="n"/>
      <c r="J120" s="21" t="n"/>
      <c r="K120" s="21" t="n"/>
      <c r="L120" s="48" t="n"/>
      <c r="M120" s="22" t="n"/>
      <c r="N120" s="26">
        <f>IF(OR($A120="",$E120=""),"",IF($F120="","Em ruptura","Encerrada"))</f>
        <v/>
      </c>
      <c r="O120" s="27">
        <f>IF(OR($A120="",$E120="",Resumo!$B$4=""),"",IF(OR(NOT(ISNUMBER($E120)),AND($F120&lt;&gt;"",NOT(ISNUMBER($F120))),$E120&gt;Resumo!$B$4,AND($F120&lt;&gt;"",OR($F120&lt;$E120,$F120&gt;Resumo!$B$4))),"",24*(IF($F120="",Resumo!$B$4,$F120)-$E120)))</f>
        <v/>
      </c>
      <c r="P120" s="27">
        <f>IF($O120="","",IFERROR($O120/24,""))</f>
        <v/>
      </c>
      <c r="Q120" s="50">
        <f>IF(OR($A120="",$G120="",$H120="",NOT(ISNUMBER($G120)),NOT(ISNUMBER($H120))),"",$G120*$H120)</f>
        <v/>
      </c>
      <c r="R120" s="22" t="n"/>
      <c r="S120" s="26">
        <f>IF($A120="","",IF($U120&lt;&gt;"OK","REVISAR DADOS",IF(OR($O120&gt;=Resumo!$B$5,$Q120&gt;=Resumo!$B$6),"RUPTURA CRÍTICA",IF($N120="Em ruptura","EM ACOMPANHAMENTO","ENCERRADA"))))</f>
        <v/>
      </c>
      <c r="T120" s="26">
        <f>IF($A120="","",IF($U120&lt;&gt;"OK","REVISAR DADOS",IF($R120="Concluída","OK",IF($L120&lt;Resumo!$B$4,"AÇÃO ATRASADA",IF($N120="Em ruptura","AÇÃO EM ABERTO","AÇÃO PENDENTE")))))</f>
        <v/>
      </c>
      <c r="U120" s="26">
        <f>IF($A120="","",IF(OR(Resumo!$B$4="",Resumo!$B$5&lt;=0,Resumo!$B$6&lt;=0),"CONFIGURAÇÃO AUSENTE",IF(COUNTIF($A$6:$A$205,$A120)&gt;1,"ID DUPLICADO",IF(OR($B120="",$C120="",$D120="",$E120="",$G120="",$H120="",$I120="",$K120="",$L120="",$M120="",$R120=""),"DADOS INCOMPLETOS",IF(OR(NOT(ISNUMBER($E120)),AND($F120&lt;&gt;"",NOT(ISNUMBER($F120))),NOT(ISNUMBER($G120)),NOT(ISNUMBER($H120)),NOT(ISNUMBER($L120))),"TIPO DE DADO INVÁLIDO",IF(OR(COUNTIF(Listas!$B$2:$B$5,$D120)=0,COUNTIF(Listas!$A$2:$A$11,$I120)=0,COUNTIF(Listas!$C$2:$C$7,$M120)=0,COUNTIF(Listas!$D$2:$D$4,$R120)=0),"VALOR FORA DA LISTA",IF(OR($G120&lt;0,MOD($G120,1)&lt;&gt;0,$H120&lt;0),"VALOR INVÁLIDO",IF($E120&gt;Resumo!$B$4,"INÍCIO FUTURO",IF(AND($F120&lt;&gt;"",$F120&lt;$E120),"FIM ANTERIOR AO INÍCIO",IF(AND($F120&lt;&gt;"",$F120&gt;Resumo!$B$4),"FIM FUTURO",IF($L120&lt;$E120,"PRAZO ANTERIOR AO INÍCIO","OK")))))))))))</f>
        <v/>
      </c>
      <c r="V120" s="51">
        <f>IF(AND($U120="OK",$N120="Em ruptura"),IF($T120="AÇÃO ATRASADA",1,IF($S120="RUPTURA CRÍTICA",2,3))*1000000+$E120+ROW()/100000,"")</f>
        <v/>
      </c>
    </row>
    <row r="121" ht="22" customHeight="1">
      <c r="A121" s="20" t="n"/>
      <c r="B121" s="20" t="n"/>
      <c r="C121" s="21" t="n"/>
      <c r="D121" s="22" t="n"/>
      <c r="E121" s="48" t="n"/>
      <c r="F121" s="48" t="n"/>
      <c r="G121" s="24" t="n"/>
      <c r="H121" s="49" t="n"/>
      <c r="I121" s="21" t="n"/>
      <c r="J121" s="21" t="n"/>
      <c r="K121" s="21" t="n"/>
      <c r="L121" s="48" t="n"/>
      <c r="M121" s="22" t="n"/>
      <c r="N121" s="26">
        <f>IF(OR($A121="",$E121=""),"",IF($F121="","Em ruptura","Encerrada"))</f>
        <v/>
      </c>
      <c r="O121" s="27">
        <f>IF(OR($A121="",$E121="",Resumo!$B$4=""),"",IF(OR(NOT(ISNUMBER($E121)),AND($F121&lt;&gt;"",NOT(ISNUMBER($F121))),$E121&gt;Resumo!$B$4,AND($F121&lt;&gt;"",OR($F121&lt;$E121,$F121&gt;Resumo!$B$4))),"",24*(IF($F121="",Resumo!$B$4,$F121)-$E121)))</f>
        <v/>
      </c>
      <c r="P121" s="27">
        <f>IF($O121="","",IFERROR($O121/24,""))</f>
        <v/>
      </c>
      <c r="Q121" s="50">
        <f>IF(OR($A121="",$G121="",$H121="",NOT(ISNUMBER($G121)),NOT(ISNUMBER($H121))),"",$G121*$H121)</f>
        <v/>
      </c>
      <c r="R121" s="22" t="n"/>
      <c r="S121" s="26">
        <f>IF($A121="","",IF($U121&lt;&gt;"OK","REVISAR DADOS",IF(OR($O121&gt;=Resumo!$B$5,$Q121&gt;=Resumo!$B$6),"RUPTURA CRÍTICA",IF($N121="Em ruptura","EM ACOMPANHAMENTO","ENCERRADA"))))</f>
        <v/>
      </c>
      <c r="T121" s="26">
        <f>IF($A121="","",IF($U121&lt;&gt;"OK","REVISAR DADOS",IF($R121="Concluída","OK",IF($L121&lt;Resumo!$B$4,"AÇÃO ATRASADA",IF($N121="Em ruptura","AÇÃO EM ABERTO","AÇÃO PENDENTE")))))</f>
        <v/>
      </c>
      <c r="U121" s="26">
        <f>IF($A121="","",IF(OR(Resumo!$B$4="",Resumo!$B$5&lt;=0,Resumo!$B$6&lt;=0),"CONFIGURAÇÃO AUSENTE",IF(COUNTIF($A$6:$A$205,$A121)&gt;1,"ID DUPLICADO",IF(OR($B121="",$C121="",$D121="",$E121="",$G121="",$H121="",$I121="",$K121="",$L121="",$M121="",$R121=""),"DADOS INCOMPLETOS",IF(OR(NOT(ISNUMBER($E121)),AND($F121&lt;&gt;"",NOT(ISNUMBER($F121))),NOT(ISNUMBER($G121)),NOT(ISNUMBER($H121)),NOT(ISNUMBER($L121))),"TIPO DE DADO INVÁLIDO",IF(OR(COUNTIF(Listas!$B$2:$B$5,$D121)=0,COUNTIF(Listas!$A$2:$A$11,$I121)=0,COUNTIF(Listas!$C$2:$C$7,$M121)=0,COUNTIF(Listas!$D$2:$D$4,$R121)=0),"VALOR FORA DA LISTA",IF(OR($G121&lt;0,MOD($G121,1)&lt;&gt;0,$H121&lt;0),"VALOR INVÁLIDO",IF($E121&gt;Resumo!$B$4,"INÍCIO FUTURO",IF(AND($F121&lt;&gt;"",$F121&lt;$E121),"FIM ANTERIOR AO INÍCIO",IF(AND($F121&lt;&gt;"",$F121&gt;Resumo!$B$4),"FIM FUTURO",IF($L121&lt;$E121,"PRAZO ANTERIOR AO INÍCIO","OK")))))))))))</f>
        <v/>
      </c>
      <c r="V121" s="51">
        <f>IF(AND($U121="OK",$N121="Em ruptura"),IF($T121="AÇÃO ATRASADA",1,IF($S121="RUPTURA CRÍTICA",2,3))*1000000+$E121+ROW()/100000,"")</f>
        <v/>
      </c>
    </row>
    <row r="122" ht="22" customHeight="1">
      <c r="A122" s="20" t="n"/>
      <c r="B122" s="20" t="n"/>
      <c r="C122" s="21" t="n"/>
      <c r="D122" s="22" t="n"/>
      <c r="E122" s="48" t="n"/>
      <c r="F122" s="48" t="n"/>
      <c r="G122" s="24" t="n"/>
      <c r="H122" s="49" t="n"/>
      <c r="I122" s="21" t="n"/>
      <c r="J122" s="21" t="n"/>
      <c r="K122" s="21" t="n"/>
      <c r="L122" s="48" t="n"/>
      <c r="M122" s="22" t="n"/>
      <c r="N122" s="26">
        <f>IF(OR($A122="",$E122=""),"",IF($F122="","Em ruptura","Encerrada"))</f>
        <v/>
      </c>
      <c r="O122" s="27">
        <f>IF(OR($A122="",$E122="",Resumo!$B$4=""),"",IF(OR(NOT(ISNUMBER($E122)),AND($F122&lt;&gt;"",NOT(ISNUMBER($F122))),$E122&gt;Resumo!$B$4,AND($F122&lt;&gt;"",OR($F122&lt;$E122,$F122&gt;Resumo!$B$4))),"",24*(IF($F122="",Resumo!$B$4,$F122)-$E122)))</f>
        <v/>
      </c>
      <c r="P122" s="27">
        <f>IF($O122="","",IFERROR($O122/24,""))</f>
        <v/>
      </c>
      <c r="Q122" s="50">
        <f>IF(OR($A122="",$G122="",$H122="",NOT(ISNUMBER($G122)),NOT(ISNUMBER($H122))),"",$G122*$H122)</f>
        <v/>
      </c>
      <c r="R122" s="22" t="n"/>
      <c r="S122" s="26">
        <f>IF($A122="","",IF($U122&lt;&gt;"OK","REVISAR DADOS",IF(OR($O122&gt;=Resumo!$B$5,$Q122&gt;=Resumo!$B$6),"RUPTURA CRÍTICA",IF($N122="Em ruptura","EM ACOMPANHAMENTO","ENCERRADA"))))</f>
        <v/>
      </c>
      <c r="T122" s="26">
        <f>IF($A122="","",IF($U122&lt;&gt;"OK","REVISAR DADOS",IF($R122="Concluída","OK",IF($L122&lt;Resumo!$B$4,"AÇÃO ATRASADA",IF($N122="Em ruptura","AÇÃO EM ABERTO","AÇÃO PENDENTE")))))</f>
        <v/>
      </c>
      <c r="U122" s="26">
        <f>IF($A122="","",IF(OR(Resumo!$B$4="",Resumo!$B$5&lt;=0,Resumo!$B$6&lt;=0),"CONFIGURAÇÃO AUSENTE",IF(COUNTIF($A$6:$A$205,$A122)&gt;1,"ID DUPLICADO",IF(OR($B122="",$C122="",$D122="",$E122="",$G122="",$H122="",$I122="",$K122="",$L122="",$M122="",$R122=""),"DADOS INCOMPLETOS",IF(OR(NOT(ISNUMBER($E122)),AND($F122&lt;&gt;"",NOT(ISNUMBER($F122))),NOT(ISNUMBER($G122)),NOT(ISNUMBER($H122)),NOT(ISNUMBER($L122))),"TIPO DE DADO INVÁLIDO",IF(OR(COUNTIF(Listas!$B$2:$B$5,$D122)=0,COUNTIF(Listas!$A$2:$A$11,$I122)=0,COUNTIF(Listas!$C$2:$C$7,$M122)=0,COUNTIF(Listas!$D$2:$D$4,$R122)=0),"VALOR FORA DA LISTA",IF(OR($G122&lt;0,MOD($G122,1)&lt;&gt;0,$H122&lt;0),"VALOR INVÁLIDO",IF($E122&gt;Resumo!$B$4,"INÍCIO FUTURO",IF(AND($F122&lt;&gt;"",$F122&lt;$E122),"FIM ANTERIOR AO INÍCIO",IF(AND($F122&lt;&gt;"",$F122&gt;Resumo!$B$4),"FIM FUTURO",IF($L122&lt;$E122,"PRAZO ANTERIOR AO INÍCIO","OK")))))))))))</f>
        <v/>
      </c>
      <c r="V122" s="51">
        <f>IF(AND($U122="OK",$N122="Em ruptura"),IF($T122="AÇÃO ATRASADA",1,IF($S122="RUPTURA CRÍTICA",2,3))*1000000+$E122+ROW()/100000,"")</f>
        <v/>
      </c>
    </row>
    <row r="123" ht="22" customHeight="1">
      <c r="A123" s="20" t="n"/>
      <c r="B123" s="20" t="n"/>
      <c r="C123" s="21" t="n"/>
      <c r="D123" s="22" t="n"/>
      <c r="E123" s="48" t="n"/>
      <c r="F123" s="48" t="n"/>
      <c r="G123" s="24" t="n"/>
      <c r="H123" s="49" t="n"/>
      <c r="I123" s="21" t="n"/>
      <c r="J123" s="21" t="n"/>
      <c r="K123" s="21" t="n"/>
      <c r="L123" s="48" t="n"/>
      <c r="M123" s="22" t="n"/>
      <c r="N123" s="26">
        <f>IF(OR($A123="",$E123=""),"",IF($F123="","Em ruptura","Encerrada"))</f>
        <v/>
      </c>
      <c r="O123" s="27">
        <f>IF(OR($A123="",$E123="",Resumo!$B$4=""),"",IF(OR(NOT(ISNUMBER($E123)),AND($F123&lt;&gt;"",NOT(ISNUMBER($F123))),$E123&gt;Resumo!$B$4,AND($F123&lt;&gt;"",OR($F123&lt;$E123,$F123&gt;Resumo!$B$4))),"",24*(IF($F123="",Resumo!$B$4,$F123)-$E123)))</f>
        <v/>
      </c>
      <c r="P123" s="27">
        <f>IF($O123="","",IFERROR($O123/24,""))</f>
        <v/>
      </c>
      <c r="Q123" s="50">
        <f>IF(OR($A123="",$G123="",$H123="",NOT(ISNUMBER($G123)),NOT(ISNUMBER($H123))),"",$G123*$H123)</f>
        <v/>
      </c>
      <c r="R123" s="22" t="n"/>
      <c r="S123" s="26">
        <f>IF($A123="","",IF($U123&lt;&gt;"OK","REVISAR DADOS",IF(OR($O123&gt;=Resumo!$B$5,$Q123&gt;=Resumo!$B$6),"RUPTURA CRÍTICA",IF($N123="Em ruptura","EM ACOMPANHAMENTO","ENCERRADA"))))</f>
        <v/>
      </c>
      <c r="T123" s="26">
        <f>IF($A123="","",IF($U123&lt;&gt;"OK","REVISAR DADOS",IF($R123="Concluída","OK",IF($L123&lt;Resumo!$B$4,"AÇÃO ATRASADA",IF($N123="Em ruptura","AÇÃO EM ABERTO","AÇÃO PENDENTE")))))</f>
        <v/>
      </c>
      <c r="U123" s="26">
        <f>IF($A123="","",IF(OR(Resumo!$B$4="",Resumo!$B$5&lt;=0,Resumo!$B$6&lt;=0),"CONFIGURAÇÃO AUSENTE",IF(COUNTIF($A$6:$A$205,$A123)&gt;1,"ID DUPLICADO",IF(OR($B123="",$C123="",$D123="",$E123="",$G123="",$H123="",$I123="",$K123="",$L123="",$M123="",$R123=""),"DADOS INCOMPLETOS",IF(OR(NOT(ISNUMBER($E123)),AND($F123&lt;&gt;"",NOT(ISNUMBER($F123))),NOT(ISNUMBER($G123)),NOT(ISNUMBER($H123)),NOT(ISNUMBER($L123))),"TIPO DE DADO INVÁLIDO",IF(OR(COUNTIF(Listas!$B$2:$B$5,$D123)=0,COUNTIF(Listas!$A$2:$A$11,$I123)=0,COUNTIF(Listas!$C$2:$C$7,$M123)=0,COUNTIF(Listas!$D$2:$D$4,$R123)=0),"VALOR FORA DA LISTA",IF(OR($G123&lt;0,MOD($G123,1)&lt;&gt;0,$H123&lt;0),"VALOR INVÁLIDO",IF($E123&gt;Resumo!$B$4,"INÍCIO FUTURO",IF(AND($F123&lt;&gt;"",$F123&lt;$E123),"FIM ANTERIOR AO INÍCIO",IF(AND($F123&lt;&gt;"",$F123&gt;Resumo!$B$4),"FIM FUTURO",IF($L123&lt;$E123,"PRAZO ANTERIOR AO INÍCIO","OK")))))))))))</f>
        <v/>
      </c>
      <c r="V123" s="51">
        <f>IF(AND($U123="OK",$N123="Em ruptura"),IF($T123="AÇÃO ATRASADA",1,IF($S123="RUPTURA CRÍTICA",2,3))*1000000+$E123+ROW()/100000,"")</f>
        <v/>
      </c>
    </row>
    <row r="124" ht="22" customHeight="1">
      <c r="A124" s="20" t="n"/>
      <c r="B124" s="20" t="n"/>
      <c r="C124" s="21" t="n"/>
      <c r="D124" s="22" t="n"/>
      <c r="E124" s="48" t="n"/>
      <c r="F124" s="48" t="n"/>
      <c r="G124" s="24" t="n"/>
      <c r="H124" s="49" t="n"/>
      <c r="I124" s="21" t="n"/>
      <c r="J124" s="21" t="n"/>
      <c r="K124" s="21" t="n"/>
      <c r="L124" s="48" t="n"/>
      <c r="M124" s="22" t="n"/>
      <c r="N124" s="26">
        <f>IF(OR($A124="",$E124=""),"",IF($F124="","Em ruptura","Encerrada"))</f>
        <v/>
      </c>
      <c r="O124" s="27">
        <f>IF(OR($A124="",$E124="",Resumo!$B$4=""),"",IF(OR(NOT(ISNUMBER($E124)),AND($F124&lt;&gt;"",NOT(ISNUMBER($F124))),$E124&gt;Resumo!$B$4,AND($F124&lt;&gt;"",OR($F124&lt;$E124,$F124&gt;Resumo!$B$4))),"",24*(IF($F124="",Resumo!$B$4,$F124)-$E124)))</f>
        <v/>
      </c>
      <c r="P124" s="27">
        <f>IF($O124="","",IFERROR($O124/24,""))</f>
        <v/>
      </c>
      <c r="Q124" s="50">
        <f>IF(OR($A124="",$G124="",$H124="",NOT(ISNUMBER($G124)),NOT(ISNUMBER($H124))),"",$G124*$H124)</f>
        <v/>
      </c>
      <c r="R124" s="22" t="n"/>
      <c r="S124" s="26">
        <f>IF($A124="","",IF($U124&lt;&gt;"OK","REVISAR DADOS",IF(OR($O124&gt;=Resumo!$B$5,$Q124&gt;=Resumo!$B$6),"RUPTURA CRÍTICA",IF($N124="Em ruptura","EM ACOMPANHAMENTO","ENCERRADA"))))</f>
        <v/>
      </c>
      <c r="T124" s="26">
        <f>IF($A124="","",IF($U124&lt;&gt;"OK","REVISAR DADOS",IF($R124="Concluída","OK",IF($L124&lt;Resumo!$B$4,"AÇÃO ATRASADA",IF($N124="Em ruptura","AÇÃO EM ABERTO","AÇÃO PENDENTE")))))</f>
        <v/>
      </c>
      <c r="U124" s="26">
        <f>IF($A124="","",IF(OR(Resumo!$B$4="",Resumo!$B$5&lt;=0,Resumo!$B$6&lt;=0),"CONFIGURAÇÃO AUSENTE",IF(COUNTIF($A$6:$A$205,$A124)&gt;1,"ID DUPLICADO",IF(OR($B124="",$C124="",$D124="",$E124="",$G124="",$H124="",$I124="",$K124="",$L124="",$M124="",$R124=""),"DADOS INCOMPLETOS",IF(OR(NOT(ISNUMBER($E124)),AND($F124&lt;&gt;"",NOT(ISNUMBER($F124))),NOT(ISNUMBER($G124)),NOT(ISNUMBER($H124)),NOT(ISNUMBER($L124))),"TIPO DE DADO INVÁLIDO",IF(OR(COUNTIF(Listas!$B$2:$B$5,$D124)=0,COUNTIF(Listas!$A$2:$A$11,$I124)=0,COUNTIF(Listas!$C$2:$C$7,$M124)=0,COUNTIF(Listas!$D$2:$D$4,$R124)=0),"VALOR FORA DA LISTA",IF(OR($G124&lt;0,MOD($G124,1)&lt;&gt;0,$H124&lt;0),"VALOR INVÁLIDO",IF($E124&gt;Resumo!$B$4,"INÍCIO FUTURO",IF(AND($F124&lt;&gt;"",$F124&lt;$E124),"FIM ANTERIOR AO INÍCIO",IF(AND($F124&lt;&gt;"",$F124&gt;Resumo!$B$4),"FIM FUTURO",IF($L124&lt;$E124,"PRAZO ANTERIOR AO INÍCIO","OK")))))))))))</f>
        <v/>
      </c>
      <c r="V124" s="51">
        <f>IF(AND($U124="OK",$N124="Em ruptura"),IF($T124="AÇÃO ATRASADA",1,IF($S124="RUPTURA CRÍTICA",2,3))*1000000+$E124+ROW()/100000,"")</f>
        <v/>
      </c>
    </row>
    <row r="125" ht="22" customHeight="1">
      <c r="A125" s="20" t="n"/>
      <c r="B125" s="20" t="n"/>
      <c r="C125" s="21" t="n"/>
      <c r="D125" s="22" t="n"/>
      <c r="E125" s="48" t="n"/>
      <c r="F125" s="48" t="n"/>
      <c r="G125" s="24" t="n"/>
      <c r="H125" s="49" t="n"/>
      <c r="I125" s="21" t="n"/>
      <c r="J125" s="21" t="n"/>
      <c r="K125" s="21" t="n"/>
      <c r="L125" s="48" t="n"/>
      <c r="M125" s="22" t="n"/>
      <c r="N125" s="26">
        <f>IF(OR($A125="",$E125=""),"",IF($F125="","Em ruptura","Encerrada"))</f>
        <v/>
      </c>
      <c r="O125" s="27">
        <f>IF(OR($A125="",$E125="",Resumo!$B$4=""),"",IF(OR(NOT(ISNUMBER($E125)),AND($F125&lt;&gt;"",NOT(ISNUMBER($F125))),$E125&gt;Resumo!$B$4,AND($F125&lt;&gt;"",OR($F125&lt;$E125,$F125&gt;Resumo!$B$4))),"",24*(IF($F125="",Resumo!$B$4,$F125)-$E125)))</f>
        <v/>
      </c>
      <c r="P125" s="27">
        <f>IF($O125="","",IFERROR($O125/24,""))</f>
        <v/>
      </c>
      <c r="Q125" s="50">
        <f>IF(OR($A125="",$G125="",$H125="",NOT(ISNUMBER($G125)),NOT(ISNUMBER($H125))),"",$G125*$H125)</f>
        <v/>
      </c>
      <c r="R125" s="22" t="n"/>
      <c r="S125" s="26">
        <f>IF($A125="","",IF($U125&lt;&gt;"OK","REVISAR DADOS",IF(OR($O125&gt;=Resumo!$B$5,$Q125&gt;=Resumo!$B$6),"RUPTURA CRÍTICA",IF($N125="Em ruptura","EM ACOMPANHAMENTO","ENCERRADA"))))</f>
        <v/>
      </c>
      <c r="T125" s="26">
        <f>IF($A125="","",IF($U125&lt;&gt;"OK","REVISAR DADOS",IF($R125="Concluída","OK",IF($L125&lt;Resumo!$B$4,"AÇÃO ATRASADA",IF($N125="Em ruptura","AÇÃO EM ABERTO","AÇÃO PENDENTE")))))</f>
        <v/>
      </c>
      <c r="U125" s="26">
        <f>IF($A125="","",IF(OR(Resumo!$B$4="",Resumo!$B$5&lt;=0,Resumo!$B$6&lt;=0),"CONFIGURAÇÃO AUSENTE",IF(COUNTIF($A$6:$A$205,$A125)&gt;1,"ID DUPLICADO",IF(OR($B125="",$C125="",$D125="",$E125="",$G125="",$H125="",$I125="",$K125="",$L125="",$M125="",$R125=""),"DADOS INCOMPLETOS",IF(OR(NOT(ISNUMBER($E125)),AND($F125&lt;&gt;"",NOT(ISNUMBER($F125))),NOT(ISNUMBER($G125)),NOT(ISNUMBER($H125)),NOT(ISNUMBER($L125))),"TIPO DE DADO INVÁLIDO",IF(OR(COUNTIF(Listas!$B$2:$B$5,$D125)=0,COUNTIF(Listas!$A$2:$A$11,$I125)=0,COUNTIF(Listas!$C$2:$C$7,$M125)=0,COUNTIF(Listas!$D$2:$D$4,$R125)=0),"VALOR FORA DA LISTA",IF(OR($G125&lt;0,MOD($G125,1)&lt;&gt;0,$H125&lt;0),"VALOR INVÁLIDO",IF($E125&gt;Resumo!$B$4,"INÍCIO FUTURO",IF(AND($F125&lt;&gt;"",$F125&lt;$E125),"FIM ANTERIOR AO INÍCIO",IF(AND($F125&lt;&gt;"",$F125&gt;Resumo!$B$4),"FIM FUTURO",IF($L125&lt;$E125,"PRAZO ANTERIOR AO INÍCIO","OK")))))))))))</f>
        <v/>
      </c>
      <c r="V125" s="51">
        <f>IF(AND($U125="OK",$N125="Em ruptura"),IF($T125="AÇÃO ATRASADA",1,IF($S125="RUPTURA CRÍTICA",2,3))*1000000+$E125+ROW()/100000,"")</f>
        <v/>
      </c>
    </row>
    <row r="126" ht="22" customHeight="1">
      <c r="A126" s="20" t="n"/>
      <c r="B126" s="20" t="n"/>
      <c r="C126" s="21" t="n"/>
      <c r="D126" s="22" t="n"/>
      <c r="E126" s="48" t="n"/>
      <c r="F126" s="48" t="n"/>
      <c r="G126" s="24" t="n"/>
      <c r="H126" s="49" t="n"/>
      <c r="I126" s="21" t="n"/>
      <c r="J126" s="21" t="n"/>
      <c r="K126" s="21" t="n"/>
      <c r="L126" s="48" t="n"/>
      <c r="M126" s="22" t="n"/>
      <c r="N126" s="26">
        <f>IF(OR($A126="",$E126=""),"",IF($F126="","Em ruptura","Encerrada"))</f>
        <v/>
      </c>
      <c r="O126" s="27">
        <f>IF(OR($A126="",$E126="",Resumo!$B$4=""),"",IF(OR(NOT(ISNUMBER($E126)),AND($F126&lt;&gt;"",NOT(ISNUMBER($F126))),$E126&gt;Resumo!$B$4,AND($F126&lt;&gt;"",OR($F126&lt;$E126,$F126&gt;Resumo!$B$4))),"",24*(IF($F126="",Resumo!$B$4,$F126)-$E126)))</f>
        <v/>
      </c>
      <c r="P126" s="27">
        <f>IF($O126="","",IFERROR($O126/24,""))</f>
        <v/>
      </c>
      <c r="Q126" s="50">
        <f>IF(OR($A126="",$G126="",$H126="",NOT(ISNUMBER($G126)),NOT(ISNUMBER($H126))),"",$G126*$H126)</f>
        <v/>
      </c>
      <c r="R126" s="22" t="n"/>
      <c r="S126" s="26">
        <f>IF($A126="","",IF($U126&lt;&gt;"OK","REVISAR DADOS",IF(OR($O126&gt;=Resumo!$B$5,$Q126&gt;=Resumo!$B$6),"RUPTURA CRÍTICA",IF($N126="Em ruptura","EM ACOMPANHAMENTO","ENCERRADA"))))</f>
        <v/>
      </c>
      <c r="T126" s="26">
        <f>IF($A126="","",IF($U126&lt;&gt;"OK","REVISAR DADOS",IF($R126="Concluída","OK",IF($L126&lt;Resumo!$B$4,"AÇÃO ATRASADA",IF($N126="Em ruptura","AÇÃO EM ABERTO","AÇÃO PENDENTE")))))</f>
        <v/>
      </c>
      <c r="U126" s="26">
        <f>IF($A126="","",IF(OR(Resumo!$B$4="",Resumo!$B$5&lt;=0,Resumo!$B$6&lt;=0),"CONFIGURAÇÃO AUSENTE",IF(COUNTIF($A$6:$A$205,$A126)&gt;1,"ID DUPLICADO",IF(OR($B126="",$C126="",$D126="",$E126="",$G126="",$H126="",$I126="",$K126="",$L126="",$M126="",$R126=""),"DADOS INCOMPLETOS",IF(OR(NOT(ISNUMBER($E126)),AND($F126&lt;&gt;"",NOT(ISNUMBER($F126))),NOT(ISNUMBER($G126)),NOT(ISNUMBER($H126)),NOT(ISNUMBER($L126))),"TIPO DE DADO INVÁLIDO",IF(OR(COUNTIF(Listas!$B$2:$B$5,$D126)=0,COUNTIF(Listas!$A$2:$A$11,$I126)=0,COUNTIF(Listas!$C$2:$C$7,$M126)=0,COUNTIF(Listas!$D$2:$D$4,$R126)=0),"VALOR FORA DA LISTA",IF(OR($G126&lt;0,MOD($G126,1)&lt;&gt;0,$H126&lt;0),"VALOR INVÁLIDO",IF($E126&gt;Resumo!$B$4,"INÍCIO FUTURO",IF(AND($F126&lt;&gt;"",$F126&lt;$E126),"FIM ANTERIOR AO INÍCIO",IF(AND($F126&lt;&gt;"",$F126&gt;Resumo!$B$4),"FIM FUTURO",IF($L126&lt;$E126,"PRAZO ANTERIOR AO INÍCIO","OK")))))))))))</f>
        <v/>
      </c>
      <c r="V126" s="51">
        <f>IF(AND($U126="OK",$N126="Em ruptura"),IF($T126="AÇÃO ATRASADA",1,IF($S126="RUPTURA CRÍTICA",2,3))*1000000+$E126+ROW()/100000,"")</f>
        <v/>
      </c>
    </row>
    <row r="127" ht="22" customHeight="1">
      <c r="A127" s="20" t="n"/>
      <c r="B127" s="20" t="n"/>
      <c r="C127" s="21" t="n"/>
      <c r="D127" s="22" t="n"/>
      <c r="E127" s="48" t="n"/>
      <c r="F127" s="48" t="n"/>
      <c r="G127" s="24" t="n"/>
      <c r="H127" s="49" t="n"/>
      <c r="I127" s="21" t="n"/>
      <c r="J127" s="21" t="n"/>
      <c r="K127" s="21" t="n"/>
      <c r="L127" s="48" t="n"/>
      <c r="M127" s="22" t="n"/>
      <c r="N127" s="26">
        <f>IF(OR($A127="",$E127=""),"",IF($F127="","Em ruptura","Encerrada"))</f>
        <v/>
      </c>
      <c r="O127" s="27">
        <f>IF(OR($A127="",$E127="",Resumo!$B$4=""),"",IF(OR(NOT(ISNUMBER($E127)),AND($F127&lt;&gt;"",NOT(ISNUMBER($F127))),$E127&gt;Resumo!$B$4,AND($F127&lt;&gt;"",OR($F127&lt;$E127,$F127&gt;Resumo!$B$4))),"",24*(IF($F127="",Resumo!$B$4,$F127)-$E127)))</f>
        <v/>
      </c>
      <c r="P127" s="27">
        <f>IF($O127="","",IFERROR($O127/24,""))</f>
        <v/>
      </c>
      <c r="Q127" s="50">
        <f>IF(OR($A127="",$G127="",$H127="",NOT(ISNUMBER($G127)),NOT(ISNUMBER($H127))),"",$G127*$H127)</f>
        <v/>
      </c>
      <c r="R127" s="22" t="n"/>
      <c r="S127" s="26">
        <f>IF($A127="","",IF($U127&lt;&gt;"OK","REVISAR DADOS",IF(OR($O127&gt;=Resumo!$B$5,$Q127&gt;=Resumo!$B$6),"RUPTURA CRÍTICA",IF($N127="Em ruptura","EM ACOMPANHAMENTO","ENCERRADA"))))</f>
        <v/>
      </c>
      <c r="T127" s="26">
        <f>IF($A127="","",IF($U127&lt;&gt;"OK","REVISAR DADOS",IF($R127="Concluída","OK",IF($L127&lt;Resumo!$B$4,"AÇÃO ATRASADA",IF($N127="Em ruptura","AÇÃO EM ABERTO","AÇÃO PENDENTE")))))</f>
        <v/>
      </c>
      <c r="U127" s="26">
        <f>IF($A127="","",IF(OR(Resumo!$B$4="",Resumo!$B$5&lt;=0,Resumo!$B$6&lt;=0),"CONFIGURAÇÃO AUSENTE",IF(COUNTIF($A$6:$A$205,$A127)&gt;1,"ID DUPLICADO",IF(OR($B127="",$C127="",$D127="",$E127="",$G127="",$H127="",$I127="",$K127="",$L127="",$M127="",$R127=""),"DADOS INCOMPLETOS",IF(OR(NOT(ISNUMBER($E127)),AND($F127&lt;&gt;"",NOT(ISNUMBER($F127))),NOT(ISNUMBER($G127)),NOT(ISNUMBER($H127)),NOT(ISNUMBER($L127))),"TIPO DE DADO INVÁLIDO",IF(OR(COUNTIF(Listas!$B$2:$B$5,$D127)=0,COUNTIF(Listas!$A$2:$A$11,$I127)=0,COUNTIF(Listas!$C$2:$C$7,$M127)=0,COUNTIF(Listas!$D$2:$D$4,$R127)=0),"VALOR FORA DA LISTA",IF(OR($G127&lt;0,MOD($G127,1)&lt;&gt;0,$H127&lt;0),"VALOR INVÁLIDO",IF($E127&gt;Resumo!$B$4,"INÍCIO FUTURO",IF(AND($F127&lt;&gt;"",$F127&lt;$E127),"FIM ANTERIOR AO INÍCIO",IF(AND($F127&lt;&gt;"",$F127&gt;Resumo!$B$4),"FIM FUTURO",IF($L127&lt;$E127,"PRAZO ANTERIOR AO INÍCIO","OK")))))))))))</f>
        <v/>
      </c>
      <c r="V127" s="51">
        <f>IF(AND($U127="OK",$N127="Em ruptura"),IF($T127="AÇÃO ATRASADA",1,IF($S127="RUPTURA CRÍTICA",2,3))*1000000+$E127+ROW()/100000,"")</f>
        <v/>
      </c>
    </row>
    <row r="128" ht="22" customHeight="1">
      <c r="A128" s="20" t="n"/>
      <c r="B128" s="20" t="n"/>
      <c r="C128" s="21" t="n"/>
      <c r="D128" s="22" t="n"/>
      <c r="E128" s="48" t="n"/>
      <c r="F128" s="48" t="n"/>
      <c r="G128" s="24" t="n"/>
      <c r="H128" s="49" t="n"/>
      <c r="I128" s="21" t="n"/>
      <c r="J128" s="21" t="n"/>
      <c r="K128" s="21" t="n"/>
      <c r="L128" s="48" t="n"/>
      <c r="M128" s="22" t="n"/>
      <c r="N128" s="26">
        <f>IF(OR($A128="",$E128=""),"",IF($F128="","Em ruptura","Encerrada"))</f>
        <v/>
      </c>
      <c r="O128" s="27">
        <f>IF(OR($A128="",$E128="",Resumo!$B$4=""),"",IF(OR(NOT(ISNUMBER($E128)),AND($F128&lt;&gt;"",NOT(ISNUMBER($F128))),$E128&gt;Resumo!$B$4,AND($F128&lt;&gt;"",OR($F128&lt;$E128,$F128&gt;Resumo!$B$4))),"",24*(IF($F128="",Resumo!$B$4,$F128)-$E128)))</f>
        <v/>
      </c>
      <c r="P128" s="27">
        <f>IF($O128="","",IFERROR($O128/24,""))</f>
        <v/>
      </c>
      <c r="Q128" s="50">
        <f>IF(OR($A128="",$G128="",$H128="",NOT(ISNUMBER($G128)),NOT(ISNUMBER($H128))),"",$G128*$H128)</f>
        <v/>
      </c>
      <c r="R128" s="22" t="n"/>
      <c r="S128" s="26">
        <f>IF($A128="","",IF($U128&lt;&gt;"OK","REVISAR DADOS",IF(OR($O128&gt;=Resumo!$B$5,$Q128&gt;=Resumo!$B$6),"RUPTURA CRÍTICA",IF($N128="Em ruptura","EM ACOMPANHAMENTO","ENCERRADA"))))</f>
        <v/>
      </c>
      <c r="T128" s="26">
        <f>IF($A128="","",IF($U128&lt;&gt;"OK","REVISAR DADOS",IF($R128="Concluída","OK",IF($L128&lt;Resumo!$B$4,"AÇÃO ATRASADA",IF($N128="Em ruptura","AÇÃO EM ABERTO","AÇÃO PENDENTE")))))</f>
        <v/>
      </c>
      <c r="U128" s="26">
        <f>IF($A128="","",IF(OR(Resumo!$B$4="",Resumo!$B$5&lt;=0,Resumo!$B$6&lt;=0),"CONFIGURAÇÃO AUSENTE",IF(COUNTIF($A$6:$A$205,$A128)&gt;1,"ID DUPLICADO",IF(OR($B128="",$C128="",$D128="",$E128="",$G128="",$H128="",$I128="",$K128="",$L128="",$M128="",$R128=""),"DADOS INCOMPLETOS",IF(OR(NOT(ISNUMBER($E128)),AND($F128&lt;&gt;"",NOT(ISNUMBER($F128))),NOT(ISNUMBER($G128)),NOT(ISNUMBER($H128)),NOT(ISNUMBER($L128))),"TIPO DE DADO INVÁLIDO",IF(OR(COUNTIF(Listas!$B$2:$B$5,$D128)=0,COUNTIF(Listas!$A$2:$A$11,$I128)=0,COUNTIF(Listas!$C$2:$C$7,$M128)=0,COUNTIF(Listas!$D$2:$D$4,$R128)=0),"VALOR FORA DA LISTA",IF(OR($G128&lt;0,MOD($G128,1)&lt;&gt;0,$H128&lt;0),"VALOR INVÁLIDO",IF($E128&gt;Resumo!$B$4,"INÍCIO FUTURO",IF(AND($F128&lt;&gt;"",$F128&lt;$E128),"FIM ANTERIOR AO INÍCIO",IF(AND($F128&lt;&gt;"",$F128&gt;Resumo!$B$4),"FIM FUTURO",IF($L128&lt;$E128,"PRAZO ANTERIOR AO INÍCIO","OK")))))))))))</f>
        <v/>
      </c>
      <c r="V128" s="51">
        <f>IF(AND($U128="OK",$N128="Em ruptura"),IF($T128="AÇÃO ATRASADA",1,IF($S128="RUPTURA CRÍTICA",2,3))*1000000+$E128+ROW()/100000,"")</f>
        <v/>
      </c>
    </row>
    <row r="129" ht="22" customHeight="1">
      <c r="A129" s="20" t="n"/>
      <c r="B129" s="20" t="n"/>
      <c r="C129" s="21" t="n"/>
      <c r="D129" s="22" t="n"/>
      <c r="E129" s="48" t="n"/>
      <c r="F129" s="48" t="n"/>
      <c r="G129" s="24" t="n"/>
      <c r="H129" s="49" t="n"/>
      <c r="I129" s="21" t="n"/>
      <c r="J129" s="21" t="n"/>
      <c r="K129" s="21" t="n"/>
      <c r="L129" s="48" t="n"/>
      <c r="M129" s="22" t="n"/>
      <c r="N129" s="26">
        <f>IF(OR($A129="",$E129=""),"",IF($F129="","Em ruptura","Encerrada"))</f>
        <v/>
      </c>
      <c r="O129" s="27">
        <f>IF(OR($A129="",$E129="",Resumo!$B$4=""),"",IF(OR(NOT(ISNUMBER($E129)),AND($F129&lt;&gt;"",NOT(ISNUMBER($F129))),$E129&gt;Resumo!$B$4,AND($F129&lt;&gt;"",OR($F129&lt;$E129,$F129&gt;Resumo!$B$4))),"",24*(IF($F129="",Resumo!$B$4,$F129)-$E129)))</f>
        <v/>
      </c>
      <c r="P129" s="27">
        <f>IF($O129="","",IFERROR($O129/24,""))</f>
        <v/>
      </c>
      <c r="Q129" s="50">
        <f>IF(OR($A129="",$G129="",$H129="",NOT(ISNUMBER($G129)),NOT(ISNUMBER($H129))),"",$G129*$H129)</f>
        <v/>
      </c>
      <c r="R129" s="22" t="n"/>
      <c r="S129" s="26">
        <f>IF($A129="","",IF($U129&lt;&gt;"OK","REVISAR DADOS",IF(OR($O129&gt;=Resumo!$B$5,$Q129&gt;=Resumo!$B$6),"RUPTURA CRÍTICA",IF($N129="Em ruptura","EM ACOMPANHAMENTO","ENCERRADA"))))</f>
        <v/>
      </c>
      <c r="T129" s="26">
        <f>IF($A129="","",IF($U129&lt;&gt;"OK","REVISAR DADOS",IF($R129="Concluída","OK",IF($L129&lt;Resumo!$B$4,"AÇÃO ATRASADA",IF($N129="Em ruptura","AÇÃO EM ABERTO","AÇÃO PENDENTE")))))</f>
        <v/>
      </c>
      <c r="U129" s="26">
        <f>IF($A129="","",IF(OR(Resumo!$B$4="",Resumo!$B$5&lt;=0,Resumo!$B$6&lt;=0),"CONFIGURAÇÃO AUSENTE",IF(COUNTIF($A$6:$A$205,$A129)&gt;1,"ID DUPLICADO",IF(OR($B129="",$C129="",$D129="",$E129="",$G129="",$H129="",$I129="",$K129="",$L129="",$M129="",$R129=""),"DADOS INCOMPLETOS",IF(OR(NOT(ISNUMBER($E129)),AND($F129&lt;&gt;"",NOT(ISNUMBER($F129))),NOT(ISNUMBER($G129)),NOT(ISNUMBER($H129)),NOT(ISNUMBER($L129))),"TIPO DE DADO INVÁLIDO",IF(OR(COUNTIF(Listas!$B$2:$B$5,$D129)=0,COUNTIF(Listas!$A$2:$A$11,$I129)=0,COUNTIF(Listas!$C$2:$C$7,$M129)=0,COUNTIF(Listas!$D$2:$D$4,$R129)=0),"VALOR FORA DA LISTA",IF(OR($G129&lt;0,MOD($G129,1)&lt;&gt;0,$H129&lt;0),"VALOR INVÁLIDO",IF($E129&gt;Resumo!$B$4,"INÍCIO FUTURO",IF(AND($F129&lt;&gt;"",$F129&lt;$E129),"FIM ANTERIOR AO INÍCIO",IF(AND($F129&lt;&gt;"",$F129&gt;Resumo!$B$4),"FIM FUTURO",IF($L129&lt;$E129,"PRAZO ANTERIOR AO INÍCIO","OK")))))))))))</f>
        <v/>
      </c>
      <c r="V129" s="51">
        <f>IF(AND($U129="OK",$N129="Em ruptura"),IF($T129="AÇÃO ATRASADA",1,IF($S129="RUPTURA CRÍTICA",2,3))*1000000+$E129+ROW()/100000,"")</f>
        <v/>
      </c>
    </row>
    <row r="130" ht="22" customHeight="1">
      <c r="A130" s="20" t="n"/>
      <c r="B130" s="20" t="n"/>
      <c r="C130" s="21" t="n"/>
      <c r="D130" s="22" t="n"/>
      <c r="E130" s="48" t="n"/>
      <c r="F130" s="48" t="n"/>
      <c r="G130" s="24" t="n"/>
      <c r="H130" s="49" t="n"/>
      <c r="I130" s="21" t="n"/>
      <c r="J130" s="21" t="n"/>
      <c r="K130" s="21" t="n"/>
      <c r="L130" s="48" t="n"/>
      <c r="M130" s="22" t="n"/>
      <c r="N130" s="26">
        <f>IF(OR($A130="",$E130=""),"",IF($F130="","Em ruptura","Encerrada"))</f>
        <v/>
      </c>
      <c r="O130" s="27">
        <f>IF(OR($A130="",$E130="",Resumo!$B$4=""),"",IF(OR(NOT(ISNUMBER($E130)),AND($F130&lt;&gt;"",NOT(ISNUMBER($F130))),$E130&gt;Resumo!$B$4,AND($F130&lt;&gt;"",OR($F130&lt;$E130,$F130&gt;Resumo!$B$4))),"",24*(IF($F130="",Resumo!$B$4,$F130)-$E130)))</f>
        <v/>
      </c>
      <c r="P130" s="27">
        <f>IF($O130="","",IFERROR($O130/24,""))</f>
        <v/>
      </c>
      <c r="Q130" s="50">
        <f>IF(OR($A130="",$G130="",$H130="",NOT(ISNUMBER($G130)),NOT(ISNUMBER($H130))),"",$G130*$H130)</f>
        <v/>
      </c>
      <c r="R130" s="22" t="n"/>
      <c r="S130" s="26">
        <f>IF($A130="","",IF($U130&lt;&gt;"OK","REVISAR DADOS",IF(OR($O130&gt;=Resumo!$B$5,$Q130&gt;=Resumo!$B$6),"RUPTURA CRÍTICA",IF($N130="Em ruptura","EM ACOMPANHAMENTO","ENCERRADA"))))</f>
        <v/>
      </c>
      <c r="T130" s="26">
        <f>IF($A130="","",IF($U130&lt;&gt;"OK","REVISAR DADOS",IF($R130="Concluída","OK",IF($L130&lt;Resumo!$B$4,"AÇÃO ATRASADA",IF($N130="Em ruptura","AÇÃO EM ABERTO","AÇÃO PENDENTE")))))</f>
        <v/>
      </c>
      <c r="U130" s="26">
        <f>IF($A130="","",IF(OR(Resumo!$B$4="",Resumo!$B$5&lt;=0,Resumo!$B$6&lt;=0),"CONFIGURAÇÃO AUSENTE",IF(COUNTIF($A$6:$A$205,$A130)&gt;1,"ID DUPLICADO",IF(OR($B130="",$C130="",$D130="",$E130="",$G130="",$H130="",$I130="",$K130="",$L130="",$M130="",$R130=""),"DADOS INCOMPLETOS",IF(OR(NOT(ISNUMBER($E130)),AND($F130&lt;&gt;"",NOT(ISNUMBER($F130))),NOT(ISNUMBER($G130)),NOT(ISNUMBER($H130)),NOT(ISNUMBER($L130))),"TIPO DE DADO INVÁLIDO",IF(OR(COUNTIF(Listas!$B$2:$B$5,$D130)=0,COUNTIF(Listas!$A$2:$A$11,$I130)=0,COUNTIF(Listas!$C$2:$C$7,$M130)=0,COUNTIF(Listas!$D$2:$D$4,$R130)=0),"VALOR FORA DA LISTA",IF(OR($G130&lt;0,MOD($G130,1)&lt;&gt;0,$H130&lt;0),"VALOR INVÁLIDO",IF($E130&gt;Resumo!$B$4,"INÍCIO FUTURO",IF(AND($F130&lt;&gt;"",$F130&lt;$E130),"FIM ANTERIOR AO INÍCIO",IF(AND($F130&lt;&gt;"",$F130&gt;Resumo!$B$4),"FIM FUTURO",IF($L130&lt;$E130,"PRAZO ANTERIOR AO INÍCIO","OK")))))))))))</f>
        <v/>
      </c>
      <c r="V130" s="51">
        <f>IF(AND($U130="OK",$N130="Em ruptura"),IF($T130="AÇÃO ATRASADA",1,IF($S130="RUPTURA CRÍTICA",2,3))*1000000+$E130+ROW()/100000,"")</f>
        <v/>
      </c>
    </row>
    <row r="131" ht="22" customHeight="1">
      <c r="A131" s="20" t="n"/>
      <c r="B131" s="20" t="n"/>
      <c r="C131" s="21" t="n"/>
      <c r="D131" s="22" t="n"/>
      <c r="E131" s="48" t="n"/>
      <c r="F131" s="48" t="n"/>
      <c r="G131" s="24" t="n"/>
      <c r="H131" s="49" t="n"/>
      <c r="I131" s="21" t="n"/>
      <c r="J131" s="21" t="n"/>
      <c r="K131" s="21" t="n"/>
      <c r="L131" s="48" t="n"/>
      <c r="M131" s="22" t="n"/>
      <c r="N131" s="26">
        <f>IF(OR($A131="",$E131=""),"",IF($F131="","Em ruptura","Encerrada"))</f>
        <v/>
      </c>
      <c r="O131" s="27">
        <f>IF(OR($A131="",$E131="",Resumo!$B$4=""),"",IF(OR(NOT(ISNUMBER($E131)),AND($F131&lt;&gt;"",NOT(ISNUMBER($F131))),$E131&gt;Resumo!$B$4,AND($F131&lt;&gt;"",OR($F131&lt;$E131,$F131&gt;Resumo!$B$4))),"",24*(IF($F131="",Resumo!$B$4,$F131)-$E131)))</f>
        <v/>
      </c>
      <c r="P131" s="27">
        <f>IF($O131="","",IFERROR($O131/24,""))</f>
        <v/>
      </c>
      <c r="Q131" s="50">
        <f>IF(OR($A131="",$G131="",$H131="",NOT(ISNUMBER($G131)),NOT(ISNUMBER($H131))),"",$G131*$H131)</f>
        <v/>
      </c>
      <c r="R131" s="22" t="n"/>
      <c r="S131" s="26">
        <f>IF($A131="","",IF($U131&lt;&gt;"OK","REVISAR DADOS",IF(OR($O131&gt;=Resumo!$B$5,$Q131&gt;=Resumo!$B$6),"RUPTURA CRÍTICA",IF($N131="Em ruptura","EM ACOMPANHAMENTO","ENCERRADA"))))</f>
        <v/>
      </c>
      <c r="T131" s="26">
        <f>IF($A131="","",IF($U131&lt;&gt;"OK","REVISAR DADOS",IF($R131="Concluída","OK",IF($L131&lt;Resumo!$B$4,"AÇÃO ATRASADA",IF($N131="Em ruptura","AÇÃO EM ABERTO","AÇÃO PENDENTE")))))</f>
        <v/>
      </c>
      <c r="U131" s="26">
        <f>IF($A131="","",IF(OR(Resumo!$B$4="",Resumo!$B$5&lt;=0,Resumo!$B$6&lt;=0),"CONFIGURAÇÃO AUSENTE",IF(COUNTIF($A$6:$A$205,$A131)&gt;1,"ID DUPLICADO",IF(OR($B131="",$C131="",$D131="",$E131="",$G131="",$H131="",$I131="",$K131="",$L131="",$M131="",$R131=""),"DADOS INCOMPLETOS",IF(OR(NOT(ISNUMBER($E131)),AND($F131&lt;&gt;"",NOT(ISNUMBER($F131))),NOT(ISNUMBER($G131)),NOT(ISNUMBER($H131)),NOT(ISNUMBER($L131))),"TIPO DE DADO INVÁLIDO",IF(OR(COUNTIF(Listas!$B$2:$B$5,$D131)=0,COUNTIF(Listas!$A$2:$A$11,$I131)=0,COUNTIF(Listas!$C$2:$C$7,$M131)=0,COUNTIF(Listas!$D$2:$D$4,$R131)=0),"VALOR FORA DA LISTA",IF(OR($G131&lt;0,MOD($G131,1)&lt;&gt;0,$H131&lt;0),"VALOR INVÁLIDO",IF($E131&gt;Resumo!$B$4,"INÍCIO FUTURO",IF(AND($F131&lt;&gt;"",$F131&lt;$E131),"FIM ANTERIOR AO INÍCIO",IF(AND($F131&lt;&gt;"",$F131&gt;Resumo!$B$4),"FIM FUTURO",IF($L131&lt;$E131,"PRAZO ANTERIOR AO INÍCIO","OK")))))))))))</f>
        <v/>
      </c>
      <c r="V131" s="51">
        <f>IF(AND($U131="OK",$N131="Em ruptura"),IF($T131="AÇÃO ATRASADA",1,IF($S131="RUPTURA CRÍTICA",2,3))*1000000+$E131+ROW()/100000,"")</f>
        <v/>
      </c>
    </row>
    <row r="132" ht="22" customHeight="1">
      <c r="A132" s="20" t="n"/>
      <c r="B132" s="20" t="n"/>
      <c r="C132" s="21" t="n"/>
      <c r="D132" s="22" t="n"/>
      <c r="E132" s="48" t="n"/>
      <c r="F132" s="48" t="n"/>
      <c r="G132" s="24" t="n"/>
      <c r="H132" s="49" t="n"/>
      <c r="I132" s="21" t="n"/>
      <c r="J132" s="21" t="n"/>
      <c r="K132" s="21" t="n"/>
      <c r="L132" s="48" t="n"/>
      <c r="M132" s="22" t="n"/>
      <c r="N132" s="26">
        <f>IF(OR($A132="",$E132=""),"",IF($F132="","Em ruptura","Encerrada"))</f>
        <v/>
      </c>
      <c r="O132" s="27">
        <f>IF(OR($A132="",$E132="",Resumo!$B$4=""),"",IF(OR(NOT(ISNUMBER($E132)),AND($F132&lt;&gt;"",NOT(ISNUMBER($F132))),$E132&gt;Resumo!$B$4,AND($F132&lt;&gt;"",OR($F132&lt;$E132,$F132&gt;Resumo!$B$4))),"",24*(IF($F132="",Resumo!$B$4,$F132)-$E132)))</f>
        <v/>
      </c>
      <c r="P132" s="27">
        <f>IF($O132="","",IFERROR($O132/24,""))</f>
        <v/>
      </c>
      <c r="Q132" s="50">
        <f>IF(OR($A132="",$G132="",$H132="",NOT(ISNUMBER($G132)),NOT(ISNUMBER($H132))),"",$G132*$H132)</f>
        <v/>
      </c>
      <c r="R132" s="22" t="n"/>
      <c r="S132" s="26">
        <f>IF($A132="","",IF($U132&lt;&gt;"OK","REVISAR DADOS",IF(OR($O132&gt;=Resumo!$B$5,$Q132&gt;=Resumo!$B$6),"RUPTURA CRÍTICA",IF($N132="Em ruptura","EM ACOMPANHAMENTO","ENCERRADA"))))</f>
        <v/>
      </c>
      <c r="T132" s="26">
        <f>IF($A132="","",IF($U132&lt;&gt;"OK","REVISAR DADOS",IF($R132="Concluída","OK",IF($L132&lt;Resumo!$B$4,"AÇÃO ATRASADA",IF($N132="Em ruptura","AÇÃO EM ABERTO","AÇÃO PENDENTE")))))</f>
        <v/>
      </c>
      <c r="U132" s="26">
        <f>IF($A132="","",IF(OR(Resumo!$B$4="",Resumo!$B$5&lt;=0,Resumo!$B$6&lt;=0),"CONFIGURAÇÃO AUSENTE",IF(COUNTIF($A$6:$A$205,$A132)&gt;1,"ID DUPLICADO",IF(OR($B132="",$C132="",$D132="",$E132="",$G132="",$H132="",$I132="",$K132="",$L132="",$M132="",$R132=""),"DADOS INCOMPLETOS",IF(OR(NOT(ISNUMBER($E132)),AND($F132&lt;&gt;"",NOT(ISNUMBER($F132))),NOT(ISNUMBER($G132)),NOT(ISNUMBER($H132)),NOT(ISNUMBER($L132))),"TIPO DE DADO INVÁLIDO",IF(OR(COUNTIF(Listas!$B$2:$B$5,$D132)=0,COUNTIF(Listas!$A$2:$A$11,$I132)=0,COUNTIF(Listas!$C$2:$C$7,$M132)=0,COUNTIF(Listas!$D$2:$D$4,$R132)=0),"VALOR FORA DA LISTA",IF(OR($G132&lt;0,MOD($G132,1)&lt;&gt;0,$H132&lt;0),"VALOR INVÁLIDO",IF($E132&gt;Resumo!$B$4,"INÍCIO FUTURO",IF(AND($F132&lt;&gt;"",$F132&lt;$E132),"FIM ANTERIOR AO INÍCIO",IF(AND($F132&lt;&gt;"",$F132&gt;Resumo!$B$4),"FIM FUTURO",IF($L132&lt;$E132,"PRAZO ANTERIOR AO INÍCIO","OK")))))))))))</f>
        <v/>
      </c>
      <c r="V132" s="51">
        <f>IF(AND($U132="OK",$N132="Em ruptura"),IF($T132="AÇÃO ATRASADA",1,IF($S132="RUPTURA CRÍTICA",2,3))*1000000+$E132+ROW()/100000,"")</f>
        <v/>
      </c>
    </row>
    <row r="133" ht="22" customHeight="1">
      <c r="A133" s="20" t="n"/>
      <c r="B133" s="20" t="n"/>
      <c r="C133" s="21" t="n"/>
      <c r="D133" s="22" t="n"/>
      <c r="E133" s="48" t="n"/>
      <c r="F133" s="48" t="n"/>
      <c r="G133" s="24" t="n"/>
      <c r="H133" s="49" t="n"/>
      <c r="I133" s="21" t="n"/>
      <c r="J133" s="21" t="n"/>
      <c r="K133" s="21" t="n"/>
      <c r="L133" s="48" t="n"/>
      <c r="M133" s="22" t="n"/>
      <c r="N133" s="26">
        <f>IF(OR($A133="",$E133=""),"",IF($F133="","Em ruptura","Encerrada"))</f>
        <v/>
      </c>
      <c r="O133" s="27">
        <f>IF(OR($A133="",$E133="",Resumo!$B$4=""),"",IF(OR(NOT(ISNUMBER($E133)),AND($F133&lt;&gt;"",NOT(ISNUMBER($F133))),$E133&gt;Resumo!$B$4,AND($F133&lt;&gt;"",OR($F133&lt;$E133,$F133&gt;Resumo!$B$4))),"",24*(IF($F133="",Resumo!$B$4,$F133)-$E133)))</f>
        <v/>
      </c>
      <c r="P133" s="27">
        <f>IF($O133="","",IFERROR($O133/24,""))</f>
        <v/>
      </c>
      <c r="Q133" s="50">
        <f>IF(OR($A133="",$G133="",$H133="",NOT(ISNUMBER($G133)),NOT(ISNUMBER($H133))),"",$G133*$H133)</f>
        <v/>
      </c>
      <c r="R133" s="22" t="n"/>
      <c r="S133" s="26">
        <f>IF($A133="","",IF($U133&lt;&gt;"OK","REVISAR DADOS",IF(OR($O133&gt;=Resumo!$B$5,$Q133&gt;=Resumo!$B$6),"RUPTURA CRÍTICA",IF($N133="Em ruptura","EM ACOMPANHAMENTO","ENCERRADA"))))</f>
        <v/>
      </c>
      <c r="T133" s="26">
        <f>IF($A133="","",IF($U133&lt;&gt;"OK","REVISAR DADOS",IF($R133="Concluída","OK",IF($L133&lt;Resumo!$B$4,"AÇÃO ATRASADA",IF($N133="Em ruptura","AÇÃO EM ABERTO","AÇÃO PENDENTE")))))</f>
        <v/>
      </c>
      <c r="U133" s="26">
        <f>IF($A133="","",IF(OR(Resumo!$B$4="",Resumo!$B$5&lt;=0,Resumo!$B$6&lt;=0),"CONFIGURAÇÃO AUSENTE",IF(COUNTIF($A$6:$A$205,$A133)&gt;1,"ID DUPLICADO",IF(OR($B133="",$C133="",$D133="",$E133="",$G133="",$H133="",$I133="",$K133="",$L133="",$M133="",$R133=""),"DADOS INCOMPLETOS",IF(OR(NOT(ISNUMBER($E133)),AND($F133&lt;&gt;"",NOT(ISNUMBER($F133))),NOT(ISNUMBER($G133)),NOT(ISNUMBER($H133)),NOT(ISNUMBER($L133))),"TIPO DE DADO INVÁLIDO",IF(OR(COUNTIF(Listas!$B$2:$B$5,$D133)=0,COUNTIF(Listas!$A$2:$A$11,$I133)=0,COUNTIF(Listas!$C$2:$C$7,$M133)=0,COUNTIF(Listas!$D$2:$D$4,$R133)=0),"VALOR FORA DA LISTA",IF(OR($G133&lt;0,MOD($G133,1)&lt;&gt;0,$H133&lt;0),"VALOR INVÁLIDO",IF($E133&gt;Resumo!$B$4,"INÍCIO FUTURO",IF(AND($F133&lt;&gt;"",$F133&lt;$E133),"FIM ANTERIOR AO INÍCIO",IF(AND($F133&lt;&gt;"",$F133&gt;Resumo!$B$4),"FIM FUTURO",IF($L133&lt;$E133,"PRAZO ANTERIOR AO INÍCIO","OK")))))))))))</f>
        <v/>
      </c>
      <c r="V133" s="51">
        <f>IF(AND($U133="OK",$N133="Em ruptura"),IF($T133="AÇÃO ATRASADA",1,IF($S133="RUPTURA CRÍTICA",2,3))*1000000+$E133+ROW()/100000,"")</f>
        <v/>
      </c>
    </row>
    <row r="134" ht="22" customHeight="1">
      <c r="A134" s="20" t="n"/>
      <c r="B134" s="20" t="n"/>
      <c r="C134" s="21" t="n"/>
      <c r="D134" s="22" t="n"/>
      <c r="E134" s="48" t="n"/>
      <c r="F134" s="48" t="n"/>
      <c r="G134" s="24" t="n"/>
      <c r="H134" s="49" t="n"/>
      <c r="I134" s="21" t="n"/>
      <c r="J134" s="21" t="n"/>
      <c r="K134" s="21" t="n"/>
      <c r="L134" s="48" t="n"/>
      <c r="M134" s="22" t="n"/>
      <c r="N134" s="26">
        <f>IF(OR($A134="",$E134=""),"",IF($F134="","Em ruptura","Encerrada"))</f>
        <v/>
      </c>
      <c r="O134" s="27">
        <f>IF(OR($A134="",$E134="",Resumo!$B$4=""),"",IF(OR(NOT(ISNUMBER($E134)),AND($F134&lt;&gt;"",NOT(ISNUMBER($F134))),$E134&gt;Resumo!$B$4,AND($F134&lt;&gt;"",OR($F134&lt;$E134,$F134&gt;Resumo!$B$4))),"",24*(IF($F134="",Resumo!$B$4,$F134)-$E134)))</f>
        <v/>
      </c>
      <c r="P134" s="27">
        <f>IF($O134="","",IFERROR($O134/24,""))</f>
        <v/>
      </c>
      <c r="Q134" s="50">
        <f>IF(OR($A134="",$G134="",$H134="",NOT(ISNUMBER($G134)),NOT(ISNUMBER($H134))),"",$G134*$H134)</f>
        <v/>
      </c>
      <c r="R134" s="22" t="n"/>
      <c r="S134" s="26">
        <f>IF($A134="","",IF($U134&lt;&gt;"OK","REVISAR DADOS",IF(OR($O134&gt;=Resumo!$B$5,$Q134&gt;=Resumo!$B$6),"RUPTURA CRÍTICA",IF($N134="Em ruptura","EM ACOMPANHAMENTO","ENCERRADA"))))</f>
        <v/>
      </c>
      <c r="T134" s="26">
        <f>IF($A134="","",IF($U134&lt;&gt;"OK","REVISAR DADOS",IF($R134="Concluída","OK",IF($L134&lt;Resumo!$B$4,"AÇÃO ATRASADA",IF($N134="Em ruptura","AÇÃO EM ABERTO","AÇÃO PENDENTE")))))</f>
        <v/>
      </c>
      <c r="U134" s="26">
        <f>IF($A134="","",IF(OR(Resumo!$B$4="",Resumo!$B$5&lt;=0,Resumo!$B$6&lt;=0),"CONFIGURAÇÃO AUSENTE",IF(COUNTIF($A$6:$A$205,$A134)&gt;1,"ID DUPLICADO",IF(OR($B134="",$C134="",$D134="",$E134="",$G134="",$H134="",$I134="",$K134="",$L134="",$M134="",$R134=""),"DADOS INCOMPLETOS",IF(OR(NOT(ISNUMBER($E134)),AND($F134&lt;&gt;"",NOT(ISNUMBER($F134))),NOT(ISNUMBER($G134)),NOT(ISNUMBER($H134)),NOT(ISNUMBER($L134))),"TIPO DE DADO INVÁLIDO",IF(OR(COUNTIF(Listas!$B$2:$B$5,$D134)=0,COUNTIF(Listas!$A$2:$A$11,$I134)=0,COUNTIF(Listas!$C$2:$C$7,$M134)=0,COUNTIF(Listas!$D$2:$D$4,$R134)=0),"VALOR FORA DA LISTA",IF(OR($G134&lt;0,MOD($G134,1)&lt;&gt;0,$H134&lt;0),"VALOR INVÁLIDO",IF($E134&gt;Resumo!$B$4,"INÍCIO FUTURO",IF(AND($F134&lt;&gt;"",$F134&lt;$E134),"FIM ANTERIOR AO INÍCIO",IF(AND($F134&lt;&gt;"",$F134&gt;Resumo!$B$4),"FIM FUTURO",IF($L134&lt;$E134,"PRAZO ANTERIOR AO INÍCIO","OK")))))))))))</f>
        <v/>
      </c>
      <c r="V134" s="51">
        <f>IF(AND($U134="OK",$N134="Em ruptura"),IF($T134="AÇÃO ATRASADA",1,IF($S134="RUPTURA CRÍTICA",2,3))*1000000+$E134+ROW()/100000,"")</f>
        <v/>
      </c>
    </row>
    <row r="135" ht="22" customHeight="1">
      <c r="A135" s="20" t="n"/>
      <c r="B135" s="20" t="n"/>
      <c r="C135" s="21" t="n"/>
      <c r="D135" s="22" t="n"/>
      <c r="E135" s="48" t="n"/>
      <c r="F135" s="48" t="n"/>
      <c r="G135" s="24" t="n"/>
      <c r="H135" s="49" t="n"/>
      <c r="I135" s="21" t="n"/>
      <c r="J135" s="21" t="n"/>
      <c r="K135" s="21" t="n"/>
      <c r="L135" s="48" t="n"/>
      <c r="M135" s="22" t="n"/>
      <c r="N135" s="26">
        <f>IF(OR($A135="",$E135=""),"",IF($F135="","Em ruptura","Encerrada"))</f>
        <v/>
      </c>
      <c r="O135" s="27">
        <f>IF(OR($A135="",$E135="",Resumo!$B$4=""),"",IF(OR(NOT(ISNUMBER($E135)),AND($F135&lt;&gt;"",NOT(ISNUMBER($F135))),$E135&gt;Resumo!$B$4,AND($F135&lt;&gt;"",OR($F135&lt;$E135,$F135&gt;Resumo!$B$4))),"",24*(IF($F135="",Resumo!$B$4,$F135)-$E135)))</f>
        <v/>
      </c>
      <c r="P135" s="27">
        <f>IF($O135="","",IFERROR($O135/24,""))</f>
        <v/>
      </c>
      <c r="Q135" s="50">
        <f>IF(OR($A135="",$G135="",$H135="",NOT(ISNUMBER($G135)),NOT(ISNUMBER($H135))),"",$G135*$H135)</f>
        <v/>
      </c>
      <c r="R135" s="22" t="n"/>
      <c r="S135" s="26">
        <f>IF($A135="","",IF($U135&lt;&gt;"OK","REVISAR DADOS",IF(OR($O135&gt;=Resumo!$B$5,$Q135&gt;=Resumo!$B$6),"RUPTURA CRÍTICA",IF($N135="Em ruptura","EM ACOMPANHAMENTO","ENCERRADA"))))</f>
        <v/>
      </c>
      <c r="T135" s="26">
        <f>IF($A135="","",IF($U135&lt;&gt;"OK","REVISAR DADOS",IF($R135="Concluída","OK",IF($L135&lt;Resumo!$B$4,"AÇÃO ATRASADA",IF($N135="Em ruptura","AÇÃO EM ABERTO","AÇÃO PENDENTE")))))</f>
        <v/>
      </c>
      <c r="U135" s="26">
        <f>IF($A135="","",IF(OR(Resumo!$B$4="",Resumo!$B$5&lt;=0,Resumo!$B$6&lt;=0),"CONFIGURAÇÃO AUSENTE",IF(COUNTIF($A$6:$A$205,$A135)&gt;1,"ID DUPLICADO",IF(OR($B135="",$C135="",$D135="",$E135="",$G135="",$H135="",$I135="",$K135="",$L135="",$M135="",$R135=""),"DADOS INCOMPLETOS",IF(OR(NOT(ISNUMBER($E135)),AND($F135&lt;&gt;"",NOT(ISNUMBER($F135))),NOT(ISNUMBER($G135)),NOT(ISNUMBER($H135)),NOT(ISNUMBER($L135))),"TIPO DE DADO INVÁLIDO",IF(OR(COUNTIF(Listas!$B$2:$B$5,$D135)=0,COUNTIF(Listas!$A$2:$A$11,$I135)=0,COUNTIF(Listas!$C$2:$C$7,$M135)=0,COUNTIF(Listas!$D$2:$D$4,$R135)=0),"VALOR FORA DA LISTA",IF(OR($G135&lt;0,MOD($G135,1)&lt;&gt;0,$H135&lt;0),"VALOR INVÁLIDO",IF($E135&gt;Resumo!$B$4,"INÍCIO FUTURO",IF(AND($F135&lt;&gt;"",$F135&lt;$E135),"FIM ANTERIOR AO INÍCIO",IF(AND($F135&lt;&gt;"",$F135&gt;Resumo!$B$4),"FIM FUTURO",IF($L135&lt;$E135,"PRAZO ANTERIOR AO INÍCIO","OK")))))))))))</f>
        <v/>
      </c>
      <c r="V135" s="51">
        <f>IF(AND($U135="OK",$N135="Em ruptura"),IF($T135="AÇÃO ATRASADA",1,IF($S135="RUPTURA CRÍTICA",2,3))*1000000+$E135+ROW()/100000,"")</f>
        <v/>
      </c>
    </row>
    <row r="136" ht="22" customHeight="1">
      <c r="A136" s="20" t="n"/>
      <c r="B136" s="20" t="n"/>
      <c r="C136" s="21" t="n"/>
      <c r="D136" s="22" t="n"/>
      <c r="E136" s="48" t="n"/>
      <c r="F136" s="48" t="n"/>
      <c r="G136" s="24" t="n"/>
      <c r="H136" s="49" t="n"/>
      <c r="I136" s="21" t="n"/>
      <c r="J136" s="21" t="n"/>
      <c r="K136" s="21" t="n"/>
      <c r="L136" s="48" t="n"/>
      <c r="M136" s="22" t="n"/>
      <c r="N136" s="26">
        <f>IF(OR($A136="",$E136=""),"",IF($F136="","Em ruptura","Encerrada"))</f>
        <v/>
      </c>
      <c r="O136" s="27">
        <f>IF(OR($A136="",$E136="",Resumo!$B$4=""),"",IF(OR(NOT(ISNUMBER($E136)),AND($F136&lt;&gt;"",NOT(ISNUMBER($F136))),$E136&gt;Resumo!$B$4,AND($F136&lt;&gt;"",OR($F136&lt;$E136,$F136&gt;Resumo!$B$4))),"",24*(IF($F136="",Resumo!$B$4,$F136)-$E136)))</f>
        <v/>
      </c>
      <c r="P136" s="27">
        <f>IF($O136="","",IFERROR($O136/24,""))</f>
        <v/>
      </c>
      <c r="Q136" s="50">
        <f>IF(OR($A136="",$G136="",$H136="",NOT(ISNUMBER($G136)),NOT(ISNUMBER($H136))),"",$G136*$H136)</f>
        <v/>
      </c>
      <c r="R136" s="22" t="n"/>
      <c r="S136" s="26">
        <f>IF($A136="","",IF($U136&lt;&gt;"OK","REVISAR DADOS",IF(OR($O136&gt;=Resumo!$B$5,$Q136&gt;=Resumo!$B$6),"RUPTURA CRÍTICA",IF($N136="Em ruptura","EM ACOMPANHAMENTO","ENCERRADA"))))</f>
        <v/>
      </c>
      <c r="T136" s="26">
        <f>IF($A136="","",IF($U136&lt;&gt;"OK","REVISAR DADOS",IF($R136="Concluída","OK",IF($L136&lt;Resumo!$B$4,"AÇÃO ATRASADA",IF($N136="Em ruptura","AÇÃO EM ABERTO","AÇÃO PENDENTE")))))</f>
        <v/>
      </c>
      <c r="U136" s="26">
        <f>IF($A136="","",IF(OR(Resumo!$B$4="",Resumo!$B$5&lt;=0,Resumo!$B$6&lt;=0),"CONFIGURAÇÃO AUSENTE",IF(COUNTIF($A$6:$A$205,$A136)&gt;1,"ID DUPLICADO",IF(OR($B136="",$C136="",$D136="",$E136="",$G136="",$H136="",$I136="",$K136="",$L136="",$M136="",$R136=""),"DADOS INCOMPLETOS",IF(OR(NOT(ISNUMBER($E136)),AND($F136&lt;&gt;"",NOT(ISNUMBER($F136))),NOT(ISNUMBER($G136)),NOT(ISNUMBER($H136)),NOT(ISNUMBER($L136))),"TIPO DE DADO INVÁLIDO",IF(OR(COUNTIF(Listas!$B$2:$B$5,$D136)=0,COUNTIF(Listas!$A$2:$A$11,$I136)=0,COUNTIF(Listas!$C$2:$C$7,$M136)=0,COUNTIF(Listas!$D$2:$D$4,$R136)=0),"VALOR FORA DA LISTA",IF(OR($G136&lt;0,MOD($G136,1)&lt;&gt;0,$H136&lt;0),"VALOR INVÁLIDO",IF($E136&gt;Resumo!$B$4,"INÍCIO FUTURO",IF(AND($F136&lt;&gt;"",$F136&lt;$E136),"FIM ANTERIOR AO INÍCIO",IF(AND($F136&lt;&gt;"",$F136&gt;Resumo!$B$4),"FIM FUTURO",IF($L136&lt;$E136,"PRAZO ANTERIOR AO INÍCIO","OK")))))))))))</f>
        <v/>
      </c>
      <c r="V136" s="51">
        <f>IF(AND($U136="OK",$N136="Em ruptura"),IF($T136="AÇÃO ATRASADA",1,IF($S136="RUPTURA CRÍTICA",2,3))*1000000+$E136+ROW()/100000,"")</f>
        <v/>
      </c>
    </row>
    <row r="137" ht="22" customHeight="1">
      <c r="A137" s="20" t="n"/>
      <c r="B137" s="20" t="n"/>
      <c r="C137" s="21" t="n"/>
      <c r="D137" s="22" t="n"/>
      <c r="E137" s="48" t="n"/>
      <c r="F137" s="48" t="n"/>
      <c r="G137" s="24" t="n"/>
      <c r="H137" s="49" t="n"/>
      <c r="I137" s="21" t="n"/>
      <c r="J137" s="21" t="n"/>
      <c r="K137" s="21" t="n"/>
      <c r="L137" s="48" t="n"/>
      <c r="M137" s="22" t="n"/>
      <c r="N137" s="26">
        <f>IF(OR($A137="",$E137=""),"",IF($F137="","Em ruptura","Encerrada"))</f>
        <v/>
      </c>
      <c r="O137" s="27">
        <f>IF(OR($A137="",$E137="",Resumo!$B$4=""),"",IF(OR(NOT(ISNUMBER($E137)),AND($F137&lt;&gt;"",NOT(ISNUMBER($F137))),$E137&gt;Resumo!$B$4,AND($F137&lt;&gt;"",OR($F137&lt;$E137,$F137&gt;Resumo!$B$4))),"",24*(IF($F137="",Resumo!$B$4,$F137)-$E137)))</f>
        <v/>
      </c>
      <c r="P137" s="27">
        <f>IF($O137="","",IFERROR($O137/24,""))</f>
        <v/>
      </c>
      <c r="Q137" s="50">
        <f>IF(OR($A137="",$G137="",$H137="",NOT(ISNUMBER($G137)),NOT(ISNUMBER($H137))),"",$G137*$H137)</f>
        <v/>
      </c>
      <c r="R137" s="22" t="n"/>
      <c r="S137" s="26">
        <f>IF($A137="","",IF($U137&lt;&gt;"OK","REVISAR DADOS",IF(OR($O137&gt;=Resumo!$B$5,$Q137&gt;=Resumo!$B$6),"RUPTURA CRÍTICA",IF($N137="Em ruptura","EM ACOMPANHAMENTO","ENCERRADA"))))</f>
        <v/>
      </c>
      <c r="T137" s="26">
        <f>IF($A137="","",IF($U137&lt;&gt;"OK","REVISAR DADOS",IF($R137="Concluída","OK",IF($L137&lt;Resumo!$B$4,"AÇÃO ATRASADA",IF($N137="Em ruptura","AÇÃO EM ABERTO","AÇÃO PENDENTE")))))</f>
        <v/>
      </c>
      <c r="U137" s="26">
        <f>IF($A137="","",IF(OR(Resumo!$B$4="",Resumo!$B$5&lt;=0,Resumo!$B$6&lt;=0),"CONFIGURAÇÃO AUSENTE",IF(COUNTIF($A$6:$A$205,$A137)&gt;1,"ID DUPLICADO",IF(OR($B137="",$C137="",$D137="",$E137="",$G137="",$H137="",$I137="",$K137="",$L137="",$M137="",$R137=""),"DADOS INCOMPLETOS",IF(OR(NOT(ISNUMBER($E137)),AND($F137&lt;&gt;"",NOT(ISNUMBER($F137))),NOT(ISNUMBER($G137)),NOT(ISNUMBER($H137)),NOT(ISNUMBER($L137))),"TIPO DE DADO INVÁLIDO",IF(OR(COUNTIF(Listas!$B$2:$B$5,$D137)=0,COUNTIF(Listas!$A$2:$A$11,$I137)=0,COUNTIF(Listas!$C$2:$C$7,$M137)=0,COUNTIF(Listas!$D$2:$D$4,$R137)=0),"VALOR FORA DA LISTA",IF(OR($G137&lt;0,MOD($G137,1)&lt;&gt;0,$H137&lt;0),"VALOR INVÁLIDO",IF($E137&gt;Resumo!$B$4,"INÍCIO FUTURO",IF(AND($F137&lt;&gt;"",$F137&lt;$E137),"FIM ANTERIOR AO INÍCIO",IF(AND($F137&lt;&gt;"",$F137&gt;Resumo!$B$4),"FIM FUTURO",IF($L137&lt;$E137,"PRAZO ANTERIOR AO INÍCIO","OK")))))))))))</f>
        <v/>
      </c>
      <c r="V137" s="51">
        <f>IF(AND($U137="OK",$N137="Em ruptura"),IF($T137="AÇÃO ATRASADA",1,IF($S137="RUPTURA CRÍTICA",2,3))*1000000+$E137+ROW()/100000,"")</f>
        <v/>
      </c>
    </row>
    <row r="138" ht="22" customHeight="1">
      <c r="A138" s="20" t="n"/>
      <c r="B138" s="20" t="n"/>
      <c r="C138" s="21" t="n"/>
      <c r="D138" s="22" t="n"/>
      <c r="E138" s="48" t="n"/>
      <c r="F138" s="48" t="n"/>
      <c r="G138" s="24" t="n"/>
      <c r="H138" s="49" t="n"/>
      <c r="I138" s="21" t="n"/>
      <c r="J138" s="21" t="n"/>
      <c r="K138" s="21" t="n"/>
      <c r="L138" s="48" t="n"/>
      <c r="M138" s="22" t="n"/>
      <c r="N138" s="26">
        <f>IF(OR($A138="",$E138=""),"",IF($F138="","Em ruptura","Encerrada"))</f>
        <v/>
      </c>
      <c r="O138" s="27">
        <f>IF(OR($A138="",$E138="",Resumo!$B$4=""),"",IF(OR(NOT(ISNUMBER($E138)),AND($F138&lt;&gt;"",NOT(ISNUMBER($F138))),$E138&gt;Resumo!$B$4,AND($F138&lt;&gt;"",OR($F138&lt;$E138,$F138&gt;Resumo!$B$4))),"",24*(IF($F138="",Resumo!$B$4,$F138)-$E138)))</f>
        <v/>
      </c>
      <c r="P138" s="27">
        <f>IF($O138="","",IFERROR($O138/24,""))</f>
        <v/>
      </c>
      <c r="Q138" s="50">
        <f>IF(OR($A138="",$G138="",$H138="",NOT(ISNUMBER($G138)),NOT(ISNUMBER($H138))),"",$G138*$H138)</f>
        <v/>
      </c>
      <c r="R138" s="22" t="n"/>
      <c r="S138" s="26">
        <f>IF($A138="","",IF($U138&lt;&gt;"OK","REVISAR DADOS",IF(OR($O138&gt;=Resumo!$B$5,$Q138&gt;=Resumo!$B$6),"RUPTURA CRÍTICA",IF($N138="Em ruptura","EM ACOMPANHAMENTO","ENCERRADA"))))</f>
        <v/>
      </c>
      <c r="T138" s="26">
        <f>IF($A138="","",IF($U138&lt;&gt;"OK","REVISAR DADOS",IF($R138="Concluída","OK",IF($L138&lt;Resumo!$B$4,"AÇÃO ATRASADA",IF($N138="Em ruptura","AÇÃO EM ABERTO","AÇÃO PENDENTE")))))</f>
        <v/>
      </c>
      <c r="U138" s="26">
        <f>IF($A138="","",IF(OR(Resumo!$B$4="",Resumo!$B$5&lt;=0,Resumo!$B$6&lt;=0),"CONFIGURAÇÃO AUSENTE",IF(COUNTIF($A$6:$A$205,$A138)&gt;1,"ID DUPLICADO",IF(OR($B138="",$C138="",$D138="",$E138="",$G138="",$H138="",$I138="",$K138="",$L138="",$M138="",$R138=""),"DADOS INCOMPLETOS",IF(OR(NOT(ISNUMBER($E138)),AND($F138&lt;&gt;"",NOT(ISNUMBER($F138))),NOT(ISNUMBER($G138)),NOT(ISNUMBER($H138)),NOT(ISNUMBER($L138))),"TIPO DE DADO INVÁLIDO",IF(OR(COUNTIF(Listas!$B$2:$B$5,$D138)=0,COUNTIF(Listas!$A$2:$A$11,$I138)=0,COUNTIF(Listas!$C$2:$C$7,$M138)=0,COUNTIF(Listas!$D$2:$D$4,$R138)=0),"VALOR FORA DA LISTA",IF(OR($G138&lt;0,MOD($G138,1)&lt;&gt;0,$H138&lt;0),"VALOR INVÁLIDO",IF($E138&gt;Resumo!$B$4,"INÍCIO FUTURO",IF(AND($F138&lt;&gt;"",$F138&lt;$E138),"FIM ANTERIOR AO INÍCIO",IF(AND($F138&lt;&gt;"",$F138&gt;Resumo!$B$4),"FIM FUTURO",IF($L138&lt;$E138,"PRAZO ANTERIOR AO INÍCIO","OK")))))))))))</f>
        <v/>
      </c>
      <c r="V138" s="51">
        <f>IF(AND($U138="OK",$N138="Em ruptura"),IF($T138="AÇÃO ATRASADA",1,IF($S138="RUPTURA CRÍTICA",2,3))*1000000+$E138+ROW()/100000,"")</f>
        <v/>
      </c>
    </row>
    <row r="139" ht="22" customHeight="1">
      <c r="A139" s="20" t="n"/>
      <c r="B139" s="20" t="n"/>
      <c r="C139" s="21" t="n"/>
      <c r="D139" s="22" t="n"/>
      <c r="E139" s="48" t="n"/>
      <c r="F139" s="48" t="n"/>
      <c r="G139" s="24" t="n"/>
      <c r="H139" s="49" t="n"/>
      <c r="I139" s="21" t="n"/>
      <c r="J139" s="21" t="n"/>
      <c r="K139" s="21" t="n"/>
      <c r="L139" s="48" t="n"/>
      <c r="M139" s="22" t="n"/>
      <c r="N139" s="26">
        <f>IF(OR($A139="",$E139=""),"",IF($F139="","Em ruptura","Encerrada"))</f>
        <v/>
      </c>
      <c r="O139" s="27">
        <f>IF(OR($A139="",$E139="",Resumo!$B$4=""),"",IF(OR(NOT(ISNUMBER($E139)),AND($F139&lt;&gt;"",NOT(ISNUMBER($F139))),$E139&gt;Resumo!$B$4,AND($F139&lt;&gt;"",OR($F139&lt;$E139,$F139&gt;Resumo!$B$4))),"",24*(IF($F139="",Resumo!$B$4,$F139)-$E139)))</f>
        <v/>
      </c>
      <c r="P139" s="27">
        <f>IF($O139="","",IFERROR($O139/24,""))</f>
        <v/>
      </c>
      <c r="Q139" s="50">
        <f>IF(OR($A139="",$G139="",$H139="",NOT(ISNUMBER($G139)),NOT(ISNUMBER($H139))),"",$G139*$H139)</f>
        <v/>
      </c>
      <c r="R139" s="22" t="n"/>
      <c r="S139" s="26">
        <f>IF($A139="","",IF($U139&lt;&gt;"OK","REVISAR DADOS",IF(OR($O139&gt;=Resumo!$B$5,$Q139&gt;=Resumo!$B$6),"RUPTURA CRÍTICA",IF($N139="Em ruptura","EM ACOMPANHAMENTO","ENCERRADA"))))</f>
        <v/>
      </c>
      <c r="T139" s="26">
        <f>IF($A139="","",IF($U139&lt;&gt;"OK","REVISAR DADOS",IF($R139="Concluída","OK",IF($L139&lt;Resumo!$B$4,"AÇÃO ATRASADA",IF($N139="Em ruptura","AÇÃO EM ABERTO","AÇÃO PENDENTE")))))</f>
        <v/>
      </c>
      <c r="U139" s="26">
        <f>IF($A139="","",IF(OR(Resumo!$B$4="",Resumo!$B$5&lt;=0,Resumo!$B$6&lt;=0),"CONFIGURAÇÃO AUSENTE",IF(COUNTIF($A$6:$A$205,$A139)&gt;1,"ID DUPLICADO",IF(OR($B139="",$C139="",$D139="",$E139="",$G139="",$H139="",$I139="",$K139="",$L139="",$M139="",$R139=""),"DADOS INCOMPLETOS",IF(OR(NOT(ISNUMBER($E139)),AND($F139&lt;&gt;"",NOT(ISNUMBER($F139))),NOT(ISNUMBER($G139)),NOT(ISNUMBER($H139)),NOT(ISNUMBER($L139))),"TIPO DE DADO INVÁLIDO",IF(OR(COUNTIF(Listas!$B$2:$B$5,$D139)=0,COUNTIF(Listas!$A$2:$A$11,$I139)=0,COUNTIF(Listas!$C$2:$C$7,$M139)=0,COUNTIF(Listas!$D$2:$D$4,$R139)=0),"VALOR FORA DA LISTA",IF(OR($G139&lt;0,MOD($G139,1)&lt;&gt;0,$H139&lt;0),"VALOR INVÁLIDO",IF($E139&gt;Resumo!$B$4,"INÍCIO FUTURO",IF(AND($F139&lt;&gt;"",$F139&lt;$E139),"FIM ANTERIOR AO INÍCIO",IF(AND($F139&lt;&gt;"",$F139&gt;Resumo!$B$4),"FIM FUTURO",IF($L139&lt;$E139,"PRAZO ANTERIOR AO INÍCIO","OK")))))))))))</f>
        <v/>
      </c>
      <c r="V139" s="51">
        <f>IF(AND($U139="OK",$N139="Em ruptura"),IF($T139="AÇÃO ATRASADA",1,IF($S139="RUPTURA CRÍTICA",2,3))*1000000+$E139+ROW()/100000,"")</f>
        <v/>
      </c>
    </row>
    <row r="140" ht="22" customHeight="1">
      <c r="A140" s="20" t="n"/>
      <c r="B140" s="20" t="n"/>
      <c r="C140" s="21" t="n"/>
      <c r="D140" s="22" t="n"/>
      <c r="E140" s="48" t="n"/>
      <c r="F140" s="48" t="n"/>
      <c r="G140" s="24" t="n"/>
      <c r="H140" s="49" t="n"/>
      <c r="I140" s="21" t="n"/>
      <c r="J140" s="21" t="n"/>
      <c r="K140" s="21" t="n"/>
      <c r="L140" s="48" t="n"/>
      <c r="M140" s="22" t="n"/>
      <c r="N140" s="26">
        <f>IF(OR($A140="",$E140=""),"",IF($F140="","Em ruptura","Encerrada"))</f>
        <v/>
      </c>
      <c r="O140" s="27">
        <f>IF(OR($A140="",$E140="",Resumo!$B$4=""),"",IF(OR(NOT(ISNUMBER($E140)),AND($F140&lt;&gt;"",NOT(ISNUMBER($F140))),$E140&gt;Resumo!$B$4,AND($F140&lt;&gt;"",OR($F140&lt;$E140,$F140&gt;Resumo!$B$4))),"",24*(IF($F140="",Resumo!$B$4,$F140)-$E140)))</f>
        <v/>
      </c>
      <c r="P140" s="27">
        <f>IF($O140="","",IFERROR($O140/24,""))</f>
        <v/>
      </c>
      <c r="Q140" s="50">
        <f>IF(OR($A140="",$G140="",$H140="",NOT(ISNUMBER($G140)),NOT(ISNUMBER($H140))),"",$G140*$H140)</f>
        <v/>
      </c>
      <c r="R140" s="22" t="n"/>
      <c r="S140" s="26">
        <f>IF($A140="","",IF($U140&lt;&gt;"OK","REVISAR DADOS",IF(OR($O140&gt;=Resumo!$B$5,$Q140&gt;=Resumo!$B$6),"RUPTURA CRÍTICA",IF($N140="Em ruptura","EM ACOMPANHAMENTO","ENCERRADA"))))</f>
        <v/>
      </c>
      <c r="T140" s="26">
        <f>IF($A140="","",IF($U140&lt;&gt;"OK","REVISAR DADOS",IF($R140="Concluída","OK",IF($L140&lt;Resumo!$B$4,"AÇÃO ATRASADA",IF($N140="Em ruptura","AÇÃO EM ABERTO","AÇÃO PENDENTE")))))</f>
        <v/>
      </c>
      <c r="U140" s="26">
        <f>IF($A140="","",IF(OR(Resumo!$B$4="",Resumo!$B$5&lt;=0,Resumo!$B$6&lt;=0),"CONFIGURAÇÃO AUSENTE",IF(COUNTIF($A$6:$A$205,$A140)&gt;1,"ID DUPLICADO",IF(OR($B140="",$C140="",$D140="",$E140="",$G140="",$H140="",$I140="",$K140="",$L140="",$M140="",$R140=""),"DADOS INCOMPLETOS",IF(OR(NOT(ISNUMBER($E140)),AND($F140&lt;&gt;"",NOT(ISNUMBER($F140))),NOT(ISNUMBER($G140)),NOT(ISNUMBER($H140)),NOT(ISNUMBER($L140))),"TIPO DE DADO INVÁLIDO",IF(OR(COUNTIF(Listas!$B$2:$B$5,$D140)=0,COUNTIF(Listas!$A$2:$A$11,$I140)=0,COUNTIF(Listas!$C$2:$C$7,$M140)=0,COUNTIF(Listas!$D$2:$D$4,$R140)=0),"VALOR FORA DA LISTA",IF(OR($G140&lt;0,MOD($G140,1)&lt;&gt;0,$H140&lt;0),"VALOR INVÁLIDO",IF($E140&gt;Resumo!$B$4,"INÍCIO FUTURO",IF(AND($F140&lt;&gt;"",$F140&lt;$E140),"FIM ANTERIOR AO INÍCIO",IF(AND($F140&lt;&gt;"",$F140&gt;Resumo!$B$4),"FIM FUTURO",IF($L140&lt;$E140,"PRAZO ANTERIOR AO INÍCIO","OK")))))))))))</f>
        <v/>
      </c>
      <c r="V140" s="51">
        <f>IF(AND($U140="OK",$N140="Em ruptura"),IF($T140="AÇÃO ATRASADA",1,IF($S140="RUPTURA CRÍTICA",2,3))*1000000+$E140+ROW()/100000,"")</f>
        <v/>
      </c>
    </row>
    <row r="141" ht="22" customHeight="1">
      <c r="A141" s="20" t="n"/>
      <c r="B141" s="20" t="n"/>
      <c r="C141" s="21" t="n"/>
      <c r="D141" s="22" t="n"/>
      <c r="E141" s="48" t="n"/>
      <c r="F141" s="48" t="n"/>
      <c r="G141" s="24" t="n"/>
      <c r="H141" s="49" t="n"/>
      <c r="I141" s="21" t="n"/>
      <c r="J141" s="21" t="n"/>
      <c r="K141" s="21" t="n"/>
      <c r="L141" s="48" t="n"/>
      <c r="M141" s="22" t="n"/>
      <c r="N141" s="26">
        <f>IF(OR($A141="",$E141=""),"",IF($F141="","Em ruptura","Encerrada"))</f>
        <v/>
      </c>
      <c r="O141" s="27">
        <f>IF(OR($A141="",$E141="",Resumo!$B$4=""),"",IF(OR(NOT(ISNUMBER($E141)),AND($F141&lt;&gt;"",NOT(ISNUMBER($F141))),$E141&gt;Resumo!$B$4,AND($F141&lt;&gt;"",OR($F141&lt;$E141,$F141&gt;Resumo!$B$4))),"",24*(IF($F141="",Resumo!$B$4,$F141)-$E141)))</f>
        <v/>
      </c>
      <c r="P141" s="27">
        <f>IF($O141="","",IFERROR($O141/24,""))</f>
        <v/>
      </c>
      <c r="Q141" s="50">
        <f>IF(OR($A141="",$G141="",$H141="",NOT(ISNUMBER($G141)),NOT(ISNUMBER($H141))),"",$G141*$H141)</f>
        <v/>
      </c>
      <c r="R141" s="22" t="n"/>
      <c r="S141" s="26">
        <f>IF($A141="","",IF($U141&lt;&gt;"OK","REVISAR DADOS",IF(OR($O141&gt;=Resumo!$B$5,$Q141&gt;=Resumo!$B$6),"RUPTURA CRÍTICA",IF($N141="Em ruptura","EM ACOMPANHAMENTO","ENCERRADA"))))</f>
        <v/>
      </c>
      <c r="T141" s="26">
        <f>IF($A141="","",IF($U141&lt;&gt;"OK","REVISAR DADOS",IF($R141="Concluída","OK",IF($L141&lt;Resumo!$B$4,"AÇÃO ATRASADA",IF($N141="Em ruptura","AÇÃO EM ABERTO","AÇÃO PENDENTE")))))</f>
        <v/>
      </c>
      <c r="U141" s="26">
        <f>IF($A141="","",IF(OR(Resumo!$B$4="",Resumo!$B$5&lt;=0,Resumo!$B$6&lt;=0),"CONFIGURAÇÃO AUSENTE",IF(COUNTIF($A$6:$A$205,$A141)&gt;1,"ID DUPLICADO",IF(OR($B141="",$C141="",$D141="",$E141="",$G141="",$H141="",$I141="",$K141="",$L141="",$M141="",$R141=""),"DADOS INCOMPLETOS",IF(OR(NOT(ISNUMBER($E141)),AND($F141&lt;&gt;"",NOT(ISNUMBER($F141))),NOT(ISNUMBER($G141)),NOT(ISNUMBER($H141)),NOT(ISNUMBER($L141))),"TIPO DE DADO INVÁLIDO",IF(OR(COUNTIF(Listas!$B$2:$B$5,$D141)=0,COUNTIF(Listas!$A$2:$A$11,$I141)=0,COUNTIF(Listas!$C$2:$C$7,$M141)=0,COUNTIF(Listas!$D$2:$D$4,$R141)=0),"VALOR FORA DA LISTA",IF(OR($G141&lt;0,MOD($G141,1)&lt;&gt;0,$H141&lt;0),"VALOR INVÁLIDO",IF($E141&gt;Resumo!$B$4,"INÍCIO FUTURO",IF(AND($F141&lt;&gt;"",$F141&lt;$E141),"FIM ANTERIOR AO INÍCIO",IF(AND($F141&lt;&gt;"",$F141&gt;Resumo!$B$4),"FIM FUTURO",IF($L141&lt;$E141,"PRAZO ANTERIOR AO INÍCIO","OK")))))))))))</f>
        <v/>
      </c>
      <c r="V141" s="51">
        <f>IF(AND($U141="OK",$N141="Em ruptura"),IF($T141="AÇÃO ATRASADA",1,IF($S141="RUPTURA CRÍTICA",2,3))*1000000+$E141+ROW()/100000,"")</f>
        <v/>
      </c>
    </row>
    <row r="142" ht="22" customHeight="1">
      <c r="A142" s="20" t="n"/>
      <c r="B142" s="20" t="n"/>
      <c r="C142" s="21" t="n"/>
      <c r="D142" s="22" t="n"/>
      <c r="E142" s="48" t="n"/>
      <c r="F142" s="48" t="n"/>
      <c r="G142" s="24" t="n"/>
      <c r="H142" s="49" t="n"/>
      <c r="I142" s="21" t="n"/>
      <c r="J142" s="21" t="n"/>
      <c r="K142" s="21" t="n"/>
      <c r="L142" s="48" t="n"/>
      <c r="M142" s="22" t="n"/>
      <c r="N142" s="26">
        <f>IF(OR($A142="",$E142=""),"",IF($F142="","Em ruptura","Encerrada"))</f>
        <v/>
      </c>
      <c r="O142" s="27">
        <f>IF(OR($A142="",$E142="",Resumo!$B$4=""),"",IF(OR(NOT(ISNUMBER($E142)),AND($F142&lt;&gt;"",NOT(ISNUMBER($F142))),$E142&gt;Resumo!$B$4,AND($F142&lt;&gt;"",OR($F142&lt;$E142,$F142&gt;Resumo!$B$4))),"",24*(IF($F142="",Resumo!$B$4,$F142)-$E142)))</f>
        <v/>
      </c>
      <c r="P142" s="27">
        <f>IF($O142="","",IFERROR($O142/24,""))</f>
        <v/>
      </c>
      <c r="Q142" s="50">
        <f>IF(OR($A142="",$G142="",$H142="",NOT(ISNUMBER($G142)),NOT(ISNUMBER($H142))),"",$G142*$H142)</f>
        <v/>
      </c>
      <c r="R142" s="22" t="n"/>
      <c r="S142" s="26">
        <f>IF($A142="","",IF($U142&lt;&gt;"OK","REVISAR DADOS",IF(OR($O142&gt;=Resumo!$B$5,$Q142&gt;=Resumo!$B$6),"RUPTURA CRÍTICA",IF($N142="Em ruptura","EM ACOMPANHAMENTO","ENCERRADA"))))</f>
        <v/>
      </c>
      <c r="T142" s="26">
        <f>IF($A142="","",IF($U142&lt;&gt;"OK","REVISAR DADOS",IF($R142="Concluída","OK",IF($L142&lt;Resumo!$B$4,"AÇÃO ATRASADA",IF($N142="Em ruptura","AÇÃO EM ABERTO","AÇÃO PENDENTE")))))</f>
        <v/>
      </c>
      <c r="U142" s="26">
        <f>IF($A142="","",IF(OR(Resumo!$B$4="",Resumo!$B$5&lt;=0,Resumo!$B$6&lt;=0),"CONFIGURAÇÃO AUSENTE",IF(COUNTIF($A$6:$A$205,$A142)&gt;1,"ID DUPLICADO",IF(OR($B142="",$C142="",$D142="",$E142="",$G142="",$H142="",$I142="",$K142="",$L142="",$M142="",$R142=""),"DADOS INCOMPLETOS",IF(OR(NOT(ISNUMBER($E142)),AND($F142&lt;&gt;"",NOT(ISNUMBER($F142))),NOT(ISNUMBER($G142)),NOT(ISNUMBER($H142)),NOT(ISNUMBER($L142))),"TIPO DE DADO INVÁLIDO",IF(OR(COUNTIF(Listas!$B$2:$B$5,$D142)=0,COUNTIF(Listas!$A$2:$A$11,$I142)=0,COUNTIF(Listas!$C$2:$C$7,$M142)=0,COUNTIF(Listas!$D$2:$D$4,$R142)=0),"VALOR FORA DA LISTA",IF(OR($G142&lt;0,MOD($G142,1)&lt;&gt;0,$H142&lt;0),"VALOR INVÁLIDO",IF($E142&gt;Resumo!$B$4,"INÍCIO FUTURO",IF(AND($F142&lt;&gt;"",$F142&lt;$E142),"FIM ANTERIOR AO INÍCIO",IF(AND($F142&lt;&gt;"",$F142&gt;Resumo!$B$4),"FIM FUTURO",IF($L142&lt;$E142,"PRAZO ANTERIOR AO INÍCIO","OK")))))))))))</f>
        <v/>
      </c>
      <c r="V142" s="51">
        <f>IF(AND($U142="OK",$N142="Em ruptura"),IF($T142="AÇÃO ATRASADA",1,IF($S142="RUPTURA CRÍTICA",2,3))*1000000+$E142+ROW()/100000,"")</f>
        <v/>
      </c>
    </row>
    <row r="143" ht="22" customHeight="1">
      <c r="A143" s="20" t="n"/>
      <c r="B143" s="20" t="n"/>
      <c r="C143" s="21" t="n"/>
      <c r="D143" s="22" t="n"/>
      <c r="E143" s="48" t="n"/>
      <c r="F143" s="48" t="n"/>
      <c r="G143" s="24" t="n"/>
      <c r="H143" s="49" t="n"/>
      <c r="I143" s="21" t="n"/>
      <c r="J143" s="21" t="n"/>
      <c r="K143" s="21" t="n"/>
      <c r="L143" s="48" t="n"/>
      <c r="M143" s="22" t="n"/>
      <c r="N143" s="26">
        <f>IF(OR($A143="",$E143=""),"",IF($F143="","Em ruptura","Encerrada"))</f>
        <v/>
      </c>
      <c r="O143" s="27">
        <f>IF(OR($A143="",$E143="",Resumo!$B$4=""),"",IF(OR(NOT(ISNUMBER($E143)),AND($F143&lt;&gt;"",NOT(ISNUMBER($F143))),$E143&gt;Resumo!$B$4,AND($F143&lt;&gt;"",OR($F143&lt;$E143,$F143&gt;Resumo!$B$4))),"",24*(IF($F143="",Resumo!$B$4,$F143)-$E143)))</f>
        <v/>
      </c>
      <c r="P143" s="27">
        <f>IF($O143="","",IFERROR($O143/24,""))</f>
        <v/>
      </c>
      <c r="Q143" s="50">
        <f>IF(OR($A143="",$G143="",$H143="",NOT(ISNUMBER($G143)),NOT(ISNUMBER($H143))),"",$G143*$H143)</f>
        <v/>
      </c>
      <c r="R143" s="22" t="n"/>
      <c r="S143" s="26">
        <f>IF($A143="","",IF($U143&lt;&gt;"OK","REVISAR DADOS",IF(OR($O143&gt;=Resumo!$B$5,$Q143&gt;=Resumo!$B$6),"RUPTURA CRÍTICA",IF($N143="Em ruptura","EM ACOMPANHAMENTO","ENCERRADA"))))</f>
        <v/>
      </c>
      <c r="T143" s="26">
        <f>IF($A143="","",IF($U143&lt;&gt;"OK","REVISAR DADOS",IF($R143="Concluída","OK",IF($L143&lt;Resumo!$B$4,"AÇÃO ATRASADA",IF($N143="Em ruptura","AÇÃO EM ABERTO","AÇÃO PENDENTE")))))</f>
        <v/>
      </c>
      <c r="U143" s="26">
        <f>IF($A143="","",IF(OR(Resumo!$B$4="",Resumo!$B$5&lt;=0,Resumo!$B$6&lt;=0),"CONFIGURAÇÃO AUSENTE",IF(COUNTIF($A$6:$A$205,$A143)&gt;1,"ID DUPLICADO",IF(OR($B143="",$C143="",$D143="",$E143="",$G143="",$H143="",$I143="",$K143="",$L143="",$M143="",$R143=""),"DADOS INCOMPLETOS",IF(OR(NOT(ISNUMBER($E143)),AND($F143&lt;&gt;"",NOT(ISNUMBER($F143))),NOT(ISNUMBER($G143)),NOT(ISNUMBER($H143)),NOT(ISNUMBER($L143))),"TIPO DE DADO INVÁLIDO",IF(OR(COUNTIF(Listas!$B$2:$B$5,$D143)=0,COUNTIF(Listas!$A$2:$A$11,$I143)=0,COUNTIF(Listas!$C$2:$C$7,$M143)=0,COUNTIF(Listas!$D$2:$D$4,$R143)=0),"VALOR FORA DA LISTA",IF(OR($G143&lt;0,MOD($G143,1)&lt;&gt;0,$H143&lt;0),"VALOR INVÁLIDO",IF($E143&gt;Resumo!$B$4,"INÍCIO FUTURO",IF(AND($F143&lt;&gt;"",$F143&lt;$E143),"FIM ANTERIOR AO INÍCIO",IF(AND($F143&lt;&gt;"",$F143&gt;Resumo!$B$4),"FIM FUTURO",IF($L143&lt;$E143,"PRAZO ANTERIOR AO INÍCIO","OK")))))))))))</f>
        <v/>
      </c>
      <c r="V143" s="51">
        <f>IF(AND($U143="OK",$N143="Em ruptura"),IF($T143="AÇÃO ATRASADA",1,IF($S143="RUPTURA CRÍTICA",2,3))*1000000+$E143+ROW()/100000,"")</f>
        <v/>
      </c>
    </row>
    <row r="144" ht="22" customHeight="1">
      <c r="A144" s="20" t="n"/>
      <c r="B144" s="20" t="n"/>
      <c r="C144" s="21" t="n"/>
      <c r="D144" s="22" t="n"/>
      <c r="E144" s="48" t="n"/>
      <c r="F144" s="48" t="n"/>
      <c r="G144" s="24" t="n"/>
      <c r="H144" s="49" t="n"/>
      <c r="I144" s="21" t="n"/>
      <c r="J144" s="21" t="n"/>
      <c r="K144" s="21" t="n"/>
      <c r="L144" s="48" t="n"/>
      <c r="M144" s="22" t="n"/>
      <c r="N144" s="26">
        <f>IF(OR($A144="",$E144=""),"",IF($F144="","Em ruptura","Encerrada"))</f>
        <v/>
      </c>
      <c r="O144" s="27">
        <f>IF(OR($A144="",$E144="",Resumo!$B$4=""),"",IF(OR(NOT(ISNUMBER($E144)),AND($F144&lt;&gt;"",NOT(ISNUMBER($F144))),$E144&gt;Resumo!$B$4,AND($F144&lt;&gt;"",OR($F144&lt;$E144,$F144&gt;Resumo!$B$4))),"",24*(IF($F144="",Resumo!$B$4,$F144)-$E144)))</f>
        <v/>
      </c>
      <c r="P144" s="27">
        <f>IF($O144="","",IFERROR($O144/24,""))</f>
        <v/>
      </c>
      <c r="Q144" s="50">
        <f>IF(OR($A144="",$G144="",$H144="",NOT(ISNUMBER($G144)),NOT(ISNUMBER($H144))),"",$G144*$H144)</f>
        <v/>
      </c>
      <c r="R144" s="22" t="n"/>
      <c r="S144" s="26">
        <f>IF($A144="","",IF($U144&lt;&gt;"OK","REVISAR DADOS",IF(OR($O144&gt;=Resumo!$B$5,$Q144&gt;=Resumo!$B$6),"RUPTURA CRÍTICA",IF($N144="Em ruptura","EM ACOMPANHAMENTO","ENCERRADA"))))</f>
        <v/>
      </c>
      <c r="T144" s="26">
        <f>IF($A144="","",IF($U144&lt;&gt;"OK","REVISAR DADOS",IF($R144="Concluída","OK",IF($L144&lt;Resumo!$B$4,"AÇÃO ATRASADA",IF($N144="Em ruptura","AÇÃO EM ABERTO","AÇÃO PENDENTE")))))</f>
        <v/>
      </c>
      <c r="U144" s="26">
        <f>IF($A144="","",IF(OR(Resumo!$B$4="",Resumo!$B$5&lt;=0,Resumo!$B$6&lt;=0),"CONFIGURAÇÃO AUSENTE",IF(COUNTIF($A$6:$A$205,$A144)&gt;1,"ID DUPLICADO",IF(OR($B144="",$C144="",$D144="",$E144="",$G144="",$H144="",$I144="",$K144="",$L144="",$M144="",$R144=""),"DADOS INCOMPLETOS",IF(OR(NOT(ISNUMBER($E144)),AND($F144&lt;&gt;"",NOT(ISNUMBER($F144))),NOT(ISNUMBER($G144)),NOT(ISNUMBER($H144)),NOT(ISNUMBER($L144))),"TIPO DE DADO INVÁLIDO",IF(OR(COUNTIF(Listas!$B$2:$B$5,$D144)=0,COUNTIF(Listas!$A$2:$A$11,$I144)=0,COUNTIF(Listas!$C$2:$C$7,$M144)=0,COUNTIF(Listas!$D$2:$D$4,$R144)=0),"VALOR FORA DA LISTA",IF(OR($G144&lt;0,MOD($G144,1)&lt;&gt;0,$H144&lt;0),"VALOR INVÁLIDO",IF($E144&gt;Resumo!$B$4,"INÍCIO FUTURO",IF(AND($F144&lt;&gt;"",$F144&lt;$E144),"FIM ANTERIOR AO INÍCIO",IF(AND($F144&lt;&gt;"",$F144&gt;Resumo!$B$4),"FIM FUTURO",IF($L144&lt;$E144,"PRAZO ANTERIOR AO INÍCIO","OK")))))))))))</f>
        <v/>
      </c>
      <c r="V144" s="51">
        <f>IF(AND($U144="OK",$N144="Em ruptura"),IF($T144="AÇÃO ATRASADA",1,IF($S144="RUPTURA CRÍTICA",2,3))*1000000+$E144+ROW()/100000,"")</f>
        <v/>
      </c>
    </row>
    <row r="145" ht="22" customHeight="1">
      <c r="A145" s="20" t="n"/>
      <c r="B145" s="20" t="n"/>
      <c r="C145" s="21" t="n"/>
      <c r="D145" s="22" t="n"/>
      <c r="E145" s="48" t="n"/>
      <c r="F145" s="48" t="n"/>
      <c r="G145" s="24" t="n"/>
      <c r="H145" s="49" t="n"/>
      <c r="I145" s="21" t="n"/>
      <c r="J145" s="21" t="n"/>
      <c r="K145" s="21" t="n"/>
      <c r="L145" s="48" t="n"/>
      <c r="M145" s="22" t="n"/>
      <c r="N145" s="26">
        <f>IF(OR($A145="",$E145=""),"",IF($F145="","Em ruptura","Encerrada"))</f>
        <v/>
      </c>
      <c r="O145" s="27">
        <f>IF(OR($A145="",$E145="",Resumo!$B$4=""),"",IF(OR(NOT(ISNUMBER($E145)),AND($F145&lt;&gt;"",NOT(ISNUMBER($F145))),$E145&gt;Resumo!$B$4,AND($F145&lt;&gt;"",OR($F145&lt;$E145,$F145&gt;Resumo!$B$4))),"",24*(IF($F145="",Resumo!$B$4,$F145)-$E145)))</f>
        <v/>
      </c>
      <c r="P145" s="27">
        <f>IF($O145="","",IFERROR($O145/24,""))</f>
        <v/>
      </c>
      <c r="Q145" s="50">
        <f>IF(OR($A145="",$G145="",$H145="",NOT(ISNUMBER($G145)),NOT(ISNUMBER($H145))),"",$G145*$H145)</f>
        <v/>
      </c>
      <c r="R145" s="22" t="n"/>
      <c r="S145" s="26">
        <f>IF($A145="","",IF($U145&lt;&gt;"OK","REVISAR DADOS",IF(OR($O145&gt;=Resumo!$B$5,$Q145&gt;=Resumo!$B$6),"RUPTURA CRÍTICA",IF($N145="Em ruptura","EM ACOMPANHAMENTO","ENCERRADA"))))</f>
        <v/>
      </c>
      <c r="T145" s="26">
        <f>IF($A145="","",IF($U145&lt;&gt;"OK","REVISAR DADOS",IF($R145="Concluída","OK",IF($L145&lt;Resumo!$B$4,"AÇÃO ATRASADA",IF($N145="Em ruptura","AÇÃO EM ABERTO","AÇÃO PENDENTE")))))</f>
        <v/>
      </c>
      <c r="U145" s="26">
        <f>IF($A145="","",IF(OR(Resumo!$B$4="",Resumo!$B$5&lt;=0,Resumo!$B$6&lt;=0),"CONFIGURAÇÃO AUSENTE",IF(COUNTIF($A$6:$A$205,$A145)&gt;1,"ID DUPLICADO",IF(OR($B145="",$C145="",$D145="",$E145="",$G145="",$H145="",$I145="",$K145="",$L145="",$M145="",$R145=""),"DADOS INCOMPLETOS",IF(OR(NOT(ISNUMBER($E145)),AND($F145&lt;&gt;"",NOT(ISNUMBER($F145))),NOT(ISNUMBER($G145)),NOT(ISNUMBER($H145)),NOT(ISNUMBER($L145))),"TIPO DE DADO INVÁLIDO",IF(OR(COUNTIF(Listas!$B$2:$B$5,$D145)=0,COUNTIF(Listas!$A$2:$A$11,$I145)=0,COUNTIF(Listas!$C$2:$C$7,$M145)=0,COUNTIF(Listas!$D$2:$D$4,$R145)=0),"VALOR FORA DA LISTA",IF(OR($G145&lt;0,MOD($G145,1)&lt;&gt;0,$H145&lt;0),"VALOR INVÁLIDO",IF($E145&gt;Resumo!$B$4,"INÍCIO FUTURO",IF(AND($F145&lt;&gt;"",$F145&lt;$E145),"FIM ANTERIOR AO INÍCIO",IF(AND($F145&lt;&gt;"",$F145&gt;Resumo!$B$4),"FIM FUTURO",IF($L145&lt;$E145,"PRAZO ANTERIOR AO INÍCIO","OK")))))))))))</f>
        <v/>
      </c>
      <c r="V145" s="51">
        <f>IF(AND($U145="OK",$N145="Em ruptura"),IF($T145="AÇÃO ATRASADA",1,IF($S145="RUPTURA CRÍTICA",2,3))*1000000+$E145+ROW()/100000,"")</f>
        <v/>
      </c>
    </row>
    <row r="146" ht="22" customHeight="1">
      <c r="A146" s="20" t="n"/>
      <c r="B146" s="20" t="n"/>
      <c r="C146" s="21" t="n"/>
      <c r="D146" s="22" t="n"/>
      <c r="E146" s="48" t="n"/>
      <c r="F146" s="48" t="n"/>
      <c r="G146" s="24" t="n"/>
      <c r="H146" s="49" t="n"/>
      <c r="I146" s="21" t="n"/>
      <c r="J146" s="21" t="n"/>
      <c r="K146" s="21" t="n"/>
      <c r="L146" s="48" t="n"/>
      <c r="M146" s="22" t="n"/>
      <c r="N146" s="26">
        <f>IF(OR($A146="",$E146=""),"",IF($F146="","Em ruptura","Encerrada"))</f>
        <v/>
      </c>
      <c r="O146" s="27">
        <f>IF(OR($A146="",$E146="",Resumo!$B$4=""),"",IF(OR(NOT(ISNUMBER($E146)),AND($F146&lt;&gt;"",NOT(ISNUMBER($F146))),$E146&gt;Resumo!$B$4,AND($F146&lt;&gt;"",OR($F146&lt;$E146,$F146&gt;Resumo!$B$4))),"",24*(IF($F146="",Resumo!$B$4,$F146)-$E146)))</f>
        <v/>
      </c>
      <c r="P146" s="27">
        <f>IF($O146="","",IFERROR($O146/24,""))</f>
        <v/>
      </c>
      <c r="Q146" s="50">
        <f>IF(OR($A146="",$G146="",$H146="",NOT(ISNUMBER($G146)),NOT(ISNUMBER($H146))),"",$G146*$H146)</f>
        <v/>
      </c>
      <c r="R146" s="22" t="n"/>
      <c r="S146" s="26">
        <f>IF($A146="","",IF($U146&lt;&gt;"OK","REVISAR DADOS",IF(OR($O146&gt;=Resumo!$B$5,$Q146&gt;=Resumo!$B$6),"RUPTURA CRÍTICA",IF($N146="Em ruptura","EM ACOMPANHAMENTO","ENCERRADA"))))</f>
        <v/>
      </c>
      <c r="T146" s="26">
        <f>IF($A146="","",IF($U146&lt;&gt;"OK","REVISAR DADOS",IF($R146="Concluída","OK",IF($L146&lt;Resumo!$B$4,"AÇÃO ATRASADA",IF($N146="Em ruptura","AÇÃO EM ABERTO","AÇÃO PENDENTE")))))</f>
        <v/>
      </c>
      <c r="U146" s="26">
        <f>IF($A146="","",IF(OR(Resumo!$B$4="",Resumo!$B$5&lt;=0,Resumo!$B$6&lt;=0),"CONFIGURAÇÃO AUSENTE",IF(COUNTIF($A$6:$A$205,$A146)&gt;1,"ID DUPLICADO",IF(OR($B146="",$C146="",$D146="",$E146="",$G146="",$H146="",$I146="",$K146="",$L146="",$M146="",$R146=""),"DADOS INCOMPLETOS",IF(OR(NOT(ISNUMBER($E146)),AND($F146&lt;&gt;"",NOT(ISNUMBER($F146))),NOT(ISNUMBER($G146)),NOT(ISNUMBER($H146)),NOT(ISNUMBER($L146))),"TIPO DE DADO INVÁLIDO",IF(OR(COUNTIF(Listas!$B$2:$B$5,$D146)=0,COUNTIF(Listas!$A$2:$A$11,$I146)=0,COUNTIF(Listas!$C$2:$C$7,$M146)=0,COUNTIF(Listas!$D$2:$D$4,$R146)=0),"VALOR FORA DA LISTA",IF(OR($G146&lt;0,MOD($G146,1)&lt;&gt;0,$H146&lt;0),"VALOR INVÁLIDO",IF($E146&gt;Resumo!$B$4,"INÍCIO FUTURO",IF(AND($F146&lt;&gt;"",$F146&lt;$E146),"FIM ANTERIOR AO INÍCIO",IF(AND($F146&lt;&gt;"",$F146&gt;Resumo!$B$4),"FIM FUTURO",IF($L146&lt;$E146,"PRAZO ANTERIOR AO INÍCIO","OK")))))))))))</f>
        <v/>
      </c>
      <c r="V146" s="51">
        <f>IF(AND($U146="OK",$N146="Em ruptura"),IF($T146="AÇÃO ATRASADA",1,IF($S146="RUPTURA CRÍTICA",2,3))*1000000+$E146+ROW()/100000,"")</f>
        <v/>
      </c>
    </row>
    <row r="147" ht="22" customHeight="1">
      <c r="A147" s="20" t="n"/>
      <c r="B147" s="20" t="n"/>
      <c r="C147" s="21" t="n"/>
      <c r="D147" s="22" t="n"/>
      <c r="E147" s="48" t="n"/>
      <c r="F147" s="48" t="n"/>
      <c r="G147" s="24" t="n"/>
      <c r="H147" s="49" t="n"/>
      <c r="I147" s="21" t="n"/>
      <c r="J147" s="21" t="n"/>
      <c r="K147" s="21" t="n"/>
      <c r="L147" s="48" t="n"/>
      <c r="M147" s="22" t="n"/>
      <c r="N147" s="26">
        <f>IF(OR($A147="",$E147=""),"",IF($F147="","Em ruptura","Encerrada"))</f>
        <v/>
      </c>
      <c r="O147" s="27">
        <f>IF(OR($A147="",$E147="",Resumo!$B$4=""),"",IF(OR(NOT(ISNUMBER($E147)),AND($F147&lt;&gt;"",NOT(ISNUMBER($F147))),$E147&gt;Resumo!$B$4,AND($F147&lt;&gt;"",OR($F147&lt;$E147,$F147&gt;Resumo!$B$4))),"",24*(IF($F147="",Resumo!$B$4,$F147)-$E147)))</f>
        <v/>
      </c>
      <c r="P147" s="27">
        <f>IF($O147="","",IFERROR($O147/24,""))</f>
        <v/>
      </c>
      <c r="Q147" s="50">
        <f>IF(OR($A147="",$G147="",$H147="",NOT(ISNUMBER($G147)),NOT(ISNUMBER($H147))),"",$G147*$H147)</f>
        <v/>
      </c>
      <c r="R147" s="22" t="n"/>
      <c r="S147" s="26">
        <f>IF($A147="","",IF($U147&lt;&gt;"OK","REVISAR DADOS",IF(OR($O147&gt;=Resumo!$B$5,$Q147&gt;=Resumo!$B$6),"RUPTURA CRÍTICA",IF($N147="Em ruptura","EM ACOMPANHAMENTO","ENCERRADA"))))</f>
        <v/>
      </c>
      <c r="T147" s="26">
        <f>IF($A147="","",IF($U147&lt;&gt;"OK","REVISAR DADOS",IF($R147="Concluída","OK",IF($L147&lt;Resumo!$B$4,"AÇÃO ATRASADA",IF($N147="Em ruptura","AÇÃO EM ABERTO","AÇÃO PENDENTE")))))</f>
        <v/>
      </c>
      <c r="U147" s="26">
        <f>IF($A147="","",IF(OR(Resumo!$B$4="",Resumo!$B$5&lt;=0,Resumo!$B$6&lt;=0),"CONFIGURAÇÃO AUSENTE",IF(COUNTIF($A$6:$A$205,$A147)&gt;1,"ID DUPLICADO",IF(OR($B147="",$C147="",$D147="",$E147="",$G147="",$H147="",$I147="",$K147="",$L147="",$M147="",$R147=""),"DADOS INCOMPLETOS",IF(OR(NOT(ISNUMBER($E147)),AND($F147&lt;&gt;"",NOT(ISNUMBER($F147))),NOT(ISNUMBER($G147)),NOT(ISNUMBER($H147)),NOT(ISNUMBER($L147))),"TIPO DE DADO INVÁLIDO",IF(OR(COUNTIF(Listas!$B$2:$B$5,$D147)=0,COUNTIF(Listas!$A$2:$A$11,$I147)=0,COUNTIF(Listas!$C$2:$C$7,$M147)=0,COUNTIF(Listas!$D$2:$D$4,$R147)=0),"VALOR FORA DA LISTA",IF(OR($G147&lt;0,MOD($G147,1)&lt;&gt;0,$H147&lt;0),"VALOR INVÁLIDO",IF($E147&gt;Resumo!$B$4,"INÍCIO FUTURO",IF(AND($F147&lt;&gt;"",$F147&lt;$E147),"FIM ANTERIOR AO INÍCIO",IF(AND($F147&lt;&gt;"",$F147&gt;Resumo!$B$4),"FIM FUTURO",IF($L147&lt;$E147,"PRAZO ANTERIOR AO INÍCIO","OK")))))))))))</f>
        <v/>
      </c>
      <c r="V147" s="51">
        <f>IF(AND($U147="OK",$N147="Em ruptura"),IF($T147="AÇÃO ATRASADA",1,IF($S147="RUPTURA CRÍTICA",2,3))*1000000+$E147+ROW()/100000,"")</f>
        <v/>
      </c>
    </row>
    <row r="148" ht="22" customHeight="1">
      <c r="A148" s="20" t="n"/>
      <c r="B148" s="20" t="n"/>
      <c r="C148" s="21" t="n"/>
      <c r="D148" s="22" t="n"/>
      <c r="E148" s="48" t="n"/>
      <c r="F148" s="48" t="n"/>
      <c r="G148" s="24" t="n"/>
      <c r="H148" s="49" t="n"/>
      <c r="I148" s="21" t="n"/>
      <c r="J148" s="21" t="n"/>
      <c r="K148" s="21" t="n"/>
      <c r="L148" s="48" t="n"/>
      <c r="M148" s="22" t="n"/>
      <c r="N148" s="26">
        <f>IF(OR($A148="",$E148=""),"",IF($F148="","Em ruptura","Encerrada"))</f>
        <v/>
      </c>
      <c r="O148" s="27">
        <f>IF(OR($A148="",$E148="",Resumo!$B$4=""),"",IF(OR(NOT(ISNUMBER($E148)),AND($F148&lt;&gt;"",NOT(ISNUMBER($F148))),$E148&gt;Resumo!$B$4,AND($F148&lt;&gt;"",OR($F148&lt;$E148,$F148&gt;Resumo!$B$4))),"",24*(IF($F148="",Resumo!$B$4,$F148)-$E148)))</f>
        <v/>
      </c>
      <c r="P148" s="27">
        <f>IF($O148="","",IFERROR($O148/24,""))</f>
        <v/>
      </c>
      <c r="Q148" s="50">
        <f>IF(OR($A148="",$G148="",$H148="",NOT(ISNUMBER($G148)),NOT(ISNUMBER($H148))),"",$G148*$H148)</f>
        <v/>
      </c>
      <c r="R148" s="22" t="n"/>
      <c r="S148" s="26">
        <f>IF($A148="","",IF($U148&lt;&gt;"OK","REVISAR DADOS",IF(OR($O148&gt;=Resumo!$B$5,$Q148&gt;=Resumo!$B$6),"RUPTURA CRÍTICA",IF($N148="Em ruptura","EM ACOMPANHAMENTO","ENCERRADA"))))</f>
        <v/>
      </c>
      <c r="T148" s="26">
        <f>IF($A148="","",IF($U148&lt;&gt;"OK","REVISAR DADOS",IF($R148="Concluída","OK",IF($L148&lt;Resumo!$B$4,"AÇÃO ATRASADA",IF($N148="Em ruptura","AÇÃO EM ABERTO","AÇÃO PENDENTE")))))</f>
        <v/>
      </c>
      <c r="U148" s="26">
        <f>IF($A148="","",IF(OR(Resumo!$B$4="",Resumo!$B$5&lt;=0,Resumo!$B$6&lt;=0),"CONFIGURAÇÃO AUSENTE",IF(COUNTIF($A$6:$A$205,$A148)&gt;1,"ID DUPLICADO",IF(OR($B148="",$C148="",$D148="",$E148="",$G148="",$H148="",$I148="",$K148="",$L148="",$M148="",$R148=""),"DADOS INCOMPLETOS",IF(OR(NOT(ISNUMBER($E148)),AND($F148&lt;&gt;"",NOT(ISNUMBER($F148))),NOT(ISNUMBER($G148)),NOT(ISNUMBER($H148)),NOT(ISNUMBER($L148))),"TIPO DE DADO INVÁLIDO",IF(OR(COUNTIF(Listas!$B$2:$B$5,$D148)=0,COUNTIF(Listas!$A$2:$A$11,$I148)=0,COUNTIF(Listas!$C$2:$C$7,$M148)=0,COUNTIF(Listas!$D$2:$D$4,$R148)=0),"VALOR FORA DA LISTA",IF(OR($G148&lt;0,MOD($G148,1)&lt;&gt;0,$H148&lt;0),"VALOR INVÁLIDO",IF($E148&gt;Resumo!$B$4,"INÍCIO FUTURO",IF(AND($F148&lt;&gt;"",$F148&lt;$E148),"FIM ANTERIOR AO INÍCIO",IF(AND($F148&lt;&gt;"",$F148&gt;Resumo!$B$4),"FIM FUTURO",IF($L148&lt;$E148,"PRAZO ANTERIOR AO INÍCIO","OK")))))))))))</f>
        <v/>
      </c>
      <c r="V148" s="51">
        <f>IF(AND($U148="OK",$N148="Em ruptura"),IF($T148="AÇÃO ATRASADA",1,IF($S148="RUPTURA CRÍTICA",2,3))*1000000+$E148+ROW()/100000,"")</f>
        <v/>
      </c>
    </row>
    <row r="149" ht="22" customHeight="1">
      <c r="A149" s="20" t="n"/>
      <c r="B149" s="20" t="n"/>
      <c r="C149" s="21" t="n"/>
      <c r="D149" s="22" t="n"/>
      <c r="E149" s="48" t="n"/>
      <c r="F149" s="48" t="n"/>
      <c r="G149" s="24" t="n"/>
      <c r="H149" s="49" t="n"/>
      <c r="I149" s="21" t="n"/>
      <c r="J149" s="21" t="n"/>
      <c r="K149" s="21" t="n"/>
      <c r="L149" s="48" t="n"/>
      <c r="M149" s="22" t="n"/>
      <c r="N149" s="26">
        <f>IF(OR($A149="",$E149=""),"",IF($F149="","Em ruptura","Encerrada"))</f>
        <v/>
      </c>
      <c r="O149" s="27">
        <f>IF(OR($A149="",$E149="",Resumo!$B$4=""),"",IF(OR(NOT(ISNUMBER($E149)),AND($F149&lt;&gt;"",NOT(ISNUMBER($F149))),$E149&gt;Resumo!$B$4,AND($F149&lt;&gt;"",OR($F149&lt;$E149,$F149&gt;Resumo!$B$4))),"",24*(IF($F149="",Resumo!$B$4,$F149)-$E149)))</f>
        <v/>
      </c>
      <c r="P149" s="27">
        <f>IF($O149="","",IFERROR($O149/24,""))</f>
        <v/>
      </c>
      <c r="Q149" s="50">
        <f>IF(OR($A149="",$G149="",$H149="",NOT(ISNUMBER($G149)),NOT(ISNUMBER($H149))),"",$G149*$H149)</f>
        <v/>
      </c>
      <c r="R149" s="22" t="n"/>
      <c r="S149" s="26">
        <f>IF($A149="","",IF($U149&lt;&gt;"OK","REVISAR DADOS",IF(OR($O149&gt;=Resumo!$B$5,$Q149&gt;=Resumo!$B$6),"RUPTURA CRÍTICA",IF($N149="Em ruptura","EM ACOMPANHAMENTO","ENCERRADA"))))</f>
        <v/>
      </c>
      <c r="T149" s="26">
        <f>IF($A149="","",IF($U149&lt;&gt;"OK","REVISAR DADOS",IF($R149="Concluída","OK",IF($L149&lt;Resumo!$B$4,"AÇÃO ATRASADA",IF($N149="Em ruptura","AÇÃO EM ABERTO","AÇÃO PENDENTE")))))</f>
        <v/>
      </c>
      <c r="U149" s="26">
        <f>IF($A149="","",IF(OR(Resumo!$B$4="",Resumo!$B$5&lt;=0,Resumo!$B$6&lt;=0),"CONFIGURAÇÃO AUSENTE",IF(COUNTIF($A$6:$A$205,$A149)&gt;1,"ID DUPLICADO",IF(OR($B149="",$C149="",$D149="",$E149="",$G149="",$H149="",$I149="",$K149="",$L149="",$M149="",$R149=""),"DADOS INCOMPLETOS",IF(OR(NOT(ISNUMBER($E149)),AND($F149&lt;&gt;"",NOT(ISNUMBER($F149))),NOT(ISNUMBER($G149)),NOT(ISNUMBER($H149)),NOT(ISNUMBER($L149))),"TIPO DE DADO INVÁLIDO",IF(OR(COUNTIF(Listas!$B$2:$B$5,$D149)=0,COUNTIF(Listas!$A$2:$A$11,$I149)=0,COUNTIF(Listas!$C$2:$C$7,$M149)=0,COUNTIF(Listas!$D$2:$D$4,$R149)=0),"VALOR FORA DA LISTA",IF(OR($G149&lt;0,MOD($G149,1)&lt;&gt;0,$H149&lt;0),"VALOR INVÁLIDO",IF($E149&gt;Resumo!$B$4,"INÍCIO FUTURO",IF(AND($F149&lt;&gt;"",$F149&lt;$E149),"FIM ANTERIOR AO INÍCIO",IF(AND($F149&lt;&gt;"",$F149&gt;Resumo!$B$4),"FIM FUTURO",IF($L149&lt;$E149,"PRAZO ANTERIOR AO INÍCIO","OK")))))))))))</f>
        <v/>
      </c>
      <c r="V149" s="51">
        <f>IF(AND($U149="OK",$N149="Em ruptura"),IF($T149="AÇÃO ATRASADA",1,IF($S149="RUPTURA CRÍTICA",2,3))*1000000+$E149+ROW()/100000,"")</f>
        <v/>
      </c>
    </row>
    <row r="150" ht="22" customHeight="1">
      <c r="A150" s="20" t="n"/>
      <c r="B150" s="20" t="n"/>
      <c r="C150" s="21" t="n"/>
      <c r="D150" s="22" t="n"/>
      <c r="E150" s="48" t="n"/>
      <c r="F150" s="48" t="n"/>
      <c r="G150" s="24" t="n"/>
      <c r="H150" s="49" t="n"/>
      <c r="I150" s="21" t="n"/>
      <c r="J150" s="21" t="n"/>
      <c r="K150" s="21" t="n"/>
      <c r="L150" s="48" t="n"/>
      <c r="M150" s="22" t="n"/>
      <c r="N150" s="26">
        <f>IF(OR($A150="",$E150=""),"",IF($F150="","Em ruptura","Encerrada"))</f>
        <v/>
      </c>
      <c r="O150" s="27">
        <f>IF(OR($A150="",$E150="",Resumo!$B$4=""),"",IF(OR(NOT(ISNUMBER($E150)),AND($F150&lt;&gt;"",NOT(ISNUMBER($F150))),$E150&gt;Resumo!$B$4,AND($F150&lt;&gt;"",OR($F150&lt;$E150,$F150&gt;Resumo!$B$4))),"",24*(IF($F150="",Resumo!$B$4,$F150)-$E150)))</f>
        <v/>
      </c>
      <c r="P150" s="27">
        <f>IF($O150="","",IFERROR($O150/24,""))</f>
        <v/>
      </c>
      <c r="Q150" s="50">
        <f>IF(OR($A150="",$G150="",$H150="",NOT(ISNUMBER($G150)),NOT(ISNUMBER($H150))),"",$G150*$H150)</f>
        <v/>
      </c>
      <c r="R150" s="22" t="n"/>
      <c r="S150" s="26">
        <f>IF($A150="","",IF($U150&lt;&gt;"OK","REVISAR DADOS",IF(OR($O150&gt;=Resumo!$B$5,$Q150&gt;=Resumo!$B$6),"RUPTURA CRÍTICA",IF($N150="Em ruptura","EM ACOMPANHAMENTO","ENCERRADA"))))</f>
        <v/>
      </c>
      <c r="T150" s="26">
        <f>IF($A150="","",IF($U150&lt;&gt;"OK","REVISAR DADOS",IF($R150="Concluída","OK",IF($L150&lt;Resumo!$B$4,"AÇÃO ATRASADA",IF($N150="Em ruptura","AÇÃO EM ABERTO","AÇÃO PENDENTE")))))</f>
        <v/>
      </c>
      <c r="U150" s="26">
        <f>IF($A150="","",IF(OR(Resumo!$B$4="",Resumo!$B$5&lt;=0,Resumo!$B$6&lt;=0),"CONFIGURAÇÃO AUSENTE",IF(COUNTIF($A$6:$A$205,$A150)&gt;1,"ID DUPLICADO",IF(OR($B150="",$C150="",$D150="",$E150="",$G150="",$H150="",$I150="",$K150="",$L150="",$M150="",$R150=""),"DADOS INCOMPLETOS",IF(OR(NOT(ISNUMBER($E150)),AND($F150&lt;&gt;"",NOT(ISNUMBER($F150))),NOT(ISNUMBER($G150)),NOT(ISNUMBER($H150)),NOT(ISNUMBER($L150))),"TIPO DE DADO INVÁLIDO",IF(OR(COUNTIF(Listas!$B$2:$B$5,$D150)=0,COUNTIF(Listas!$A$2:$A$11,$I150)=0,COUNTIF(Listas!$C$2:$C$7,$M150)=0,COUNTIF(Listas!$D$2:$D$4,$R150)=0),"VALOR FORA DA LISTA",IF(OR($G150&lt;0,MOD($G150,1)&lt;&gt;0,$H150&lt;0),"VALOR INVÁLIDO",IF($E150&gt;Resumo!$B$4,"INÍCIO FUTURO",IF(AND($F150&lt;&gt;"",$F150&lt;$E150),"FIM ANTERIOR AO INÍCIO",IF(AND($F150&lt;&gt;"",$F150&gt;Resumo!$B$4),"FIM FUTURO",IF($L150&lt;$E150,"PRAZO ANTERIOR AO INÍCIO","OK")))))))))))</f>
        <v/>
      </c>
      <c r="V150" s="51">
        <f>IF(AND($U150="OK",$N150="Em ruptura"),IF($T150="AÇÃO ATRASADA",1,IF($S150="RUPTURA CRÍTICA",2,3))*1000000+$E150+ROW()/100000,"")</f>
        <v/>
      </c>
    </row>
    <row r="151" ht="22" customHeight="1">
      <c r="A151" s="20" t="n"/>
      <c r="B151" s="20" t="n"/>
      <c r="C151" s="21" t="n"/>
      <c r="D151" s="22" t="n"/>
      <c r="E151" s="48" t="n"/>
      <c r="F151" s="48" t="n"/>
      <c r="G151" s="24" t="n"/>
      <c r="H151" s="49" t="n"/>
      <c r="I151" s="21" t="n"/>
      <c r="J151" s="21" t="n"/>
      <c r="K151" s="21" t="n"/>
      <c r="L151" s="48" t="n"/>
      <c r="M151" s="22" t="n"/>
      <c r="N151" s="26">
        <f>IF(OR($A151="",$E151=""),"",IF($F151="","Em ruptura","Encerrada"))</f>
        <v/>
      </c>
      <c r="O151" s="27">
        <f>IF(OR($A151="",$E151="",Resumo!$B$4=""),"",IF(OR(NOT(ISNUMBER($E151)),AND($F151&lt;&gt;"",NOT(ISNUMBER($F151))),$E151&gt;Resumo!$B$4,AND($F151&lt;&gt;"",OR($F151&lt;$E151,$F151&gt;Resumo!$B$4))),"",24*(IF($F151="",Resumo!$B$4,$F151)-$E151)))</f>
        <v/>
      </c>
      <c r="P151" s="27">
        <f>IF($O151="","",IFERROR($O151/24,""))</f>
        <v/>
      </c>
      <c r="Q151" s="50">
        <f>IF(OR($A151="",$G151="",$H151="",NOT(ISNUMBER($G151)),NOT(ISNUMBER($H151))),"",$G151*$H151)</f>
        <v/>
      </c>
      <c r="R151" s="22" t="n"/>
      <c r="S151" s="26">
        <f>IF($A151="","",IF($U151&lt;&gt;"OK","REVISAR DADOS",IF(OR($O151&gt;=Resumo!$B$5,$Q151&gt;=Resumo!$B$6),"RUPTURA CRÍTICA",IF($N151="Em ruptura","EM ACOMPANHAMENTO","ENCERRADA"))))</f>
        <v/>
      </c>
      <c r="T151" s="26">
        <f>IF($A151="","",IF($U151&lt;&gt;"OK","REVISAR DADOS",IF($R151="Concluída","OK",IF($L151&lt;Resumo!$B$4,"AÇÃO ATRASADA",IF($N151="Em ruptura","AÇÃO EM ABERTO","AÇÃO PENDENTE")))))</f>
        <v/>
      </c>
      <c r="U151" s="26">
        <f>IF($A151="","",IF(OR(Resumo!$B$4="",Resumo!$B$5&lt;=0,Resumo!$B$6&lt;=0),"CONFIGURAÇÃO AUSENTE",IF(COUNTIF($A$6:$A$205,$A151)&gt;1,"ID DUPLICADO",IF(OR($B151="",$C151="",$D151="",$E151="",$G151="",$H151="",$I151="",$K151="",$L151="",$M151="",$R151=""),"DADOS INCOMPLETOS",IF(OR(NOT(ISNUMBER($E151)),AND($F151&lt;&gt;"",NOT(ISNUMBER($F151))),NOT(ISNUMBER($G151)),NOT(ISNUMBER($H151)),NOT(ISNUMBER($L151))),"TIPO DE DADO INVÁLIDO",IF(OR(COUNTIF(Listas!$B$2:$B$5,$D151)=0,COUNTIF(Listas!$A$2:$A$11,$I151)=0,COUNTIF(Listas!$C$2:$C$7,$M151)=0,COUNTIF(Listas!$D$2:$D$4,$R151)=0),"VALOR FORA DA LISTA",IF(OR($G151&lt;0,MOD($G151,1)&lt;&gt;0,$H151&lt;0),"VALOR INVÁLIDO",IF($E151&gt;Resumo!$B$4,"INÍCIO FUTURO",IF(AND($F151&lt;&gt;"",$F151&lt;$E151),"FIM ANTERIOR AO INÍCIO",IF(AND($F151&lt;&gt;"",$F151&gt;Resumo!$B$4),"FIM FUTURO",IF($L151&lt;$E151,"PRAZO ANTERIOR AO INÍCIO","OK")))))))))))</f>
        <v/>
      </c>
      <c r="V151" s="51">
        <f>IF(AND($U151="OK",$N151="Em ruptura"),IF($T151="AÇÃO ATRASADA",1,IF($S151="RUPTURA CRÍTICA",2,3))*1000000+$E151+ROW()/100000,"")</f>
        <v/>
      </c>
    </row>
    <row r="152" ht="22" customHeight="1">
      <c r="A152" s="20" t="n"/>
      <c r="B152" s="20" t="n"/>
      <c r="C152" s="21" t="n"/>
      <c r="D152" s="22" t="n"/>
      <c r="E152" s="48" t="n"/>
      <c r="F152" s="48" t="n"/>
      <c r="G152" s="24" t="n"/>
      <c r="H152" s="49" t="n"/>
      <c r="I152" s="21" t="n"/>
      <c r="J152" s="21" t="n"/>
      <c r="K152" s="21" t="n"/>
      <c r="L152" s="48" t="n"/>
      <c r="M152" s="22" t="n"/>
      <c r="N152" s="26">
        <f>IF(OR($A152="",$E152=""),"",IF($F152="","Em ruptura","Encerrada"))</f>
        <v/>
      </c>
      <c r="O152" s="27">
        <f>IF(OR($A152="",$E152="",Resumo!$B$4=""),"",IF(OR(NOT(ISNUMBER($E152)),AND($F152&lt;&gt;"",NOT(ISNUMBER($F152))),$E152&gt;Resumo!$B$4,AND($F152&lt;&gt;"",OR($F152&lt;$E152,$F152&gt;Resumo!$B$4))),"",24*(IF($F152="",Resumo!$B$4,$F152)-$E152)))</f>
        <v/>
      </c>
      <c r="P152" s="27">
        <f>IF($O152="","",IFERROR($O152/24,""))</f>
        <v/>
      </c>
      <c r="Q152" s="50">
        <f>IF(OR($A152="",$G152="",$H152="",NOT(ISNUMBER($G152)),NOT(ISNUMBER($H152))),"",$G152*$H152)</f>
        <v/>
      </c>
      <c r="R152" s="22" t="n"/>
      <c r="S152" s="26">
        <f>IF($A152="","",IF($U152&lt;&gt;"OK","REVISAR DADOS",IF(OR($O152&gt;=Resumo!$B$5,$Q152&gt;=Resumo!$B$6),"RUPTURA CRÍTICA",IF($N152="Em ruptura","EM ACOMPANHAMENTO","ENCERRADA"))))</f>
        <v/>
      </c>
      <c r="T152" s="26">
        <f>IF($A152="","",IF($U152&lt;&gt;"OK","REVISAR DADOS",IF($R152="Concluída","OK",IF($L152&lt;Resumo!$B$4,"AÇÃO ATRASADA",IF($N152="Em ruptura","AÇÃO EM ABERTO","AÇÃO PENDENTE")))))</f>
        <v/>
      </c>
      <c r="U152" s="26">
        <f>IF($A152="","",IF(OR(Resumo!$B$4="",Resumo!$B$5&lt;=0,Resumo!$B$6&lt;=0),"CONFIGURAÇÃO AUSENTE",IF(COUNTIF($A$6:$A$205,$A152)&gt;1,"ID DUPLICADO",IF(OR($B152="",$C152="",$D152="",$E152="",$G152="",$H152="",$I152="",$K152="",$L152="",$M152="",$R152=""),"DADOS INCOMPLETOS",IF(OR(NOT(ISNUMBER($E152)),AND($F152&lt;&gt;"",NOT(ISNUMBER($F152))),NOT(ISNUMBER($G152)),NOT(ISNUMBER($H152)),NOT(ISNUMBER($L152))),"TIPO DE DADO INVÁLIDO",IF(OR(COUNTIF(Listas!$B$2:$B$5,$D152)=0,COUNTIF(Listas!$A$2:$A$11,$I152)=0,COUNTIF(Listas!$C$2:$C$7,$M152)=0,COUNTIF(Listas!$D$2:$D$4,$R152)=0),"VALOR FORA DA LISTA",IF(OR($G152&lt;0,MOD($G152,1)&lt;&gt;0,$H152&lt;0),"VALOR INVÁLIDO",IF($E152&gt;Resumo!$B$4,"INÍCIO FUTURO",IF(AND($F152&lt;&gt;"",$F152&lt;$E152),"FIM ANTERIOR AO INÍCIO",IF(AND($F152&lt;&gt;"",$F152&gt;Resumo!$B$4),"FIM FUTURO",IF($L152&lt;$E152,"PRAZO ANTERIOR AO INÍCIO","OK")))))))))))</f>
        <v/>
      </c>
      <c r="V152" s="51">
        <f>IF(AND($U152="OK",$N152="Em ruptura"),IF($T152="AÇÃO ATRASADA",1,IF($S152="RUPTURA CRÍTICA",2,3))*1000000+$E152+ROW()/100000,"")</f>
        <v/>
      </c>
    </row>
    <row r="153" ht="22" customHeight="1">
      <c r="A153" s="20" t="n"/>
      <c r="B153" s="20" t="n"/>
      <c r="C153" s="21" t="n"/>
      <c r="D153" s="22" t="n"/>
      <c r="E153" s="48" t="n"/>
      <c r="F153" s="48" t="n"/>
      <c r="G153" s="24" t="n"/>
      <c r="H153" s="49" t="n"/>
      <c r="I153" s="21" t="n"/>
      <c r="J153" s="21" t="n"/>
      <c r="K153" s="21" t="n"/>
      <c r="L153" s="48" t="n"/>
      <c r="M153" s="22" t="n"/>
      <c r="N153" s="26">
        <f>IF(OR($A153="",$E153=""),"",IF($F153="","Em ruptura","Encerrada"))</f>
        <v/>
      </c>
      <c r="O153" s="27">
        <f>IF(OR($A153="",$E153="",Resumo!$B$4=""),"",IF(OR(NOT(ISNUMBER($E153)),AND($F153&lt;&gt;"",NOT(ISNUMBER($F153))),$E153&gt;Resumo!$B$4,AND($F153&lt;&gt;"",OR($F153&lt;$E153,$F153&gt;Resumo!$B$4))),"",24*(IF($F153="",Resumo!$B$4,$F153)-$E153)))</f>
        <v/>
      </c>
      <c r="P153" s="27">
        <f>IF($O153="","",IFERROR($O153/24,""))</f>
        <v/>
      </c>
      <c r="Q153" s="50">
        <f>IF(OR($A153="",$G153="",$H153="",NOT(ISNUMBER($G153)),NOT(ISNUMBER($H153))),"",$G153*$H153)</f>
        <v/>
      </c>
      <c r="R153" s="22" t="n"/>
      <c r="S153" s="26">
        <f>IF($A153="","",IF($U153&lt;&gt;"OK","REVISAR DADOS",IF(OR($O153&gt;=Resumo!$B$5,$Q153&gt;=Resumo!$B$6),"RUPTURA CRÍTICA",IF($N153="Em ruptura","EM ACOMPANHAMENTO","ENCERRADA"))))</f>
        <v/>
      </c>
      <c r="T153" s="26">
        <f>IF($A153="","",IF($U153&lt;&gt;"OK","REVISAR DADOS",IF($R153="Concluída","OK",IF($L153&lt;Resumo!$B$4,"AÇÃO ATRASADA",IF($N153="Em ruptura","AÇÃO EM ABERTO","AÇÃO PENDENTE")))))</f>
        <v/>
      </c>
      <c r="U153" s="26">
        <f>IF($A153="","",IF(OR(Resumo!$B$4="",Resumo!$B$5&lt;=0,Resumo!$B$6&lt;=0),"CONFIGURAÇÃO AUSENTE",IF(COUNTIF($A$6:$A$205,$A153)&gt;1,"ID DUPLICADO",IF(OR($B153="",$C153="",$D153="",$E153="",$G153="",$H153="",$I153="",$K153="",$L153="",$M153="",$R153=""),"DADOS INCOMPLETOS",IF(OR(NOT(ISNUMBER($E153)),AND($F153&lt;&gt;"",NOT(ISNUMBER($F153))),NOT(ISNUMBER($G153)),NOT(ISNUMBER($H153)),NOT(ISNUMBER($L153))),"TIPO DE DADO INVÁLIDO",IF(OR(COUNTIF(Listas!$B$2:$B$5,$D153)=0,COUNTIF(Listas!$A$2:$A$11,$I153)=0,COUNTIF(Listas!$C$2:$C$7,$M153)=0,COUNTIF(Listas!$D$2:$D$4,$R153)=0),"VALOR FORA DA LISTA",IF(OR($G153&lt;0,MOD($G153,1)&lt;&gt;0,$H153&lt;0),"VALOR INVÁLIDO",IF($E153&gt;Resumo!$B$4,"INÍCIO FUTURO",IF(AND($F153&lt;&gt;"",$F153&lt;$E153),"FIM ANTERIOR AO INÍCIO",IF(AND($F153&lt;&gt;"",$F153&gt;Resumo!$B$4),"FIM FUTURO",IF($L153&lt;$E153,"PRAZO ANTERIOR AO INÍCIO","OK")))))))))))</f>
        <v/>
      </c>
      <c r="V153" s="51">
        <f>IF(AND($U153="OK",$N153="Em ruptura"),IF($T153="AÇÃO ATRASADA",1,IF($S153="RUPTURA CRÍTICA",2,3))*1000000+$E153+ROW()/100000,"")</f>
        <v/>
      </c>
    </row>
    <row r="154" ht="22" customHeight="1">
      <c r="A154" s="20" t="n"/>
      <c r="B154" s="20" t="n"/>
      <c r="C154" s="21" t="n"/>
      <c r="D154" s="22" t="n"/>
      <c r="E154" s="48" t="n"/>
      <c r="F154" s="48" t="n"/>
      <c r="G154" s="24" t="n"/>
      <c r="H154" s="49" t="n"/>
      <c r="I154" s="21" t="n"/>
      <c r="J154" s="21" t="n"/>
      <c r="K154" s="21" t="n"/>
      <c r="L154" s="48" t="n"/>
      <c r="M154" s="22" t="n"/>
      <c r="N154" s="26">
        <f>IF(OR($A154="",$E154=""),"",IF($F154="","Em ruptura","Encerrada"))</f>
        <v/>
      </c>
      <c r="O154" s="27">
        <f>IF(OR($A154="",$E154="",Resumo!$B$4=""),"",IF(OR(NOT(ISNUMBER($E154)),AND($F154&lt;&gt;"",NOT(ISNUMBER($F154))),$E154&gt;Resumo!$B$4,AND($F154&lt;&gt;"",OR($F154&lt;$E154,$F154&gt;Resumo!$B$4))),"",24*(IF($F154="",Resumo!$B$4,$F154)-$E154)))</f>
        <v/>
      </c>
      <c r="P154" s="27">
        <f>IF($O154="","",IFERROR($O154/24,""))</f>
        <v/>
      </c>
      <c r="Q154" s="50">
        <f>IF(OR($A154="",$G154="",$H154="",NOT(ISNUMBER($G154)),NOT(ISNUMBER($H154))),"",$G154*$H154)</f>
        <v/>
      </c>
      <c r="R154" s="22" t="n"/>
      <c r="S154" s="26">
        <f>IF($A154="","",IF($U154&lt;&gt;"OK","REVISAR DADOS",IF(OR($O154&gt;=Resumo!$B$5,$Q154&gt;=Resumo!$B$6),"RUPTURA CRÍTICA",IF($N154="Em ruptura","EM ACOMPANHAMENTO","ENCERRADA"))))</f>
        <v/>
      </c>
      <c r="T154" s="26">
        <f>IF($A154="","",IF($U154&lt;&gt;"OK","REVISAR DADOS",IF($R154="Concluída","OK",IF($L154&lt;Resumo!$B$4,"AÇÃO ATRASADA",IF($N154="Em ruptura","AÇÃO EM ABERTO","AÇÃO PENDENTE")))))</f>
        <v/>
      </c>
      <c r="U154" s="26">
        <f>IF($A154="","",IF(OR(Resumo!$B$4="",Resumo!$B$5&lt;=0,Resumo!$B$6&lt;=0),"CONFIGURAÇÃO AUSENTE",IF(COUNTIF($A$6:$A$205,$A154)&gt;1,"ID DUPLICADO",IF(OR($B154="",$C154="",$D154="",$E154="",$G154="",$H154="",$I154="",$K154="",$L154="",$M154="",$R154=""),"DADOS INCOMPLETOS",IF(OR(NOT(ISNUMBER($E154)),AND($F154&lt;&gt;"",NOT(ISNUMBER($F154))),NOT(ISNUMBER($G154)),NOT(ISNUMBER($H154)),NOT(ISNUMBER($L154))),"TIPO DE DADO INVÁLIDO",IF(OR(COUNTIF(Listas!$B$2:$B$5,$D154)=0,COUNTIF(Listas!$A$2:$A$11,$I154)=0,COUNTIF(Listas!$C$2:$C$7,$M154)=0,COUNTIF(Listas!$D$2:$D$4,$R154)=0),"VALOR FORA DA LISTA",IF(OR($G154&lt;0,MOD($G154,1)&lt;&gt;0,$H154&lt;0),"VALOR INVÁLIDO",IF($E154&gt;Resumo!$B$4,"INÍCIO FUTURO",IF(AND($F154&lt;&gt;"",$F154&lt;$E154),"FIM ANTERIOR AO INÍCIO",IF(AND($F154&lt;&gt;"",$F154&gt;Resumo!$B$4),"FIM FUTURO",IF($L154&lt;$E154,"PRAZO ANTERIOR AO INÍCIO","OK")))))))))))</f>
        <v/>
      </c>
      <c r="V154" s="51">
        <f>IF(AND($U154="OK",$N154="Em ruptura"),IF($T154="AÇÃO ATRASADA",1,IF($S154="RUPTURA CRÍTICA",2,3))*1000000+$E154+ROW()/100000,"")</f>
        <v/>
      </c>
    </row>
    <row r="155" ht="22" customHeight="1">
      <c r="A155" s="20" t="n"/>
      <c r="B155" s="20" t="n"/>
      <c r="C155" s="21" t="n"/>
      <c r="D155" s="22" t="n"/>
      <c r="E155" s="48" t="n"/>
      <c r="F155" s="48" t="n"/>
      <c r="G155" s="24" t="n"/>
      <c r="H155" s="49" t="n"/>
      <c r="I155" s="21" t="n"/>
      <c r="J155" s="21" t="n"/>
      <c r="K155" s="21" t="n"/>
      <c r="L155" s="48" t="n"/>
      <c r="M155" s="22" t="n"/>
      <c r="N155" s="26">
        <f>IF(OR($A155="",$E155=""),"",IF($F155="","Em ruptura","Encerrada"))</f>
        <v/>
      </c>
      <c r="O155" s="27">
        <f>IF(OR($A155="",$E155="",Resumo!$B$4=""),"",IF(OR(NOT(ISNUMBER($E155)),AND($F155&lt;&gt;"",NOT(ISNUMBER($F155))),$E155&gt;Resumo!$B$4,AND($F155&lt;&gt;"",OR($F155&lt;$E155,$F155&gt;Resumo!$B$4))),"",24*(IF($F155="",Resumo!$B$4,$F155)-$E155)))</f>
        <v/>
      </c>
      <c r="P155" s="27">
        <f>IF($O155="","",IFERROR($O155/24,""))</f>
        <v/>
      </c>
      <c r="Q155" s="50">
        <f>IF(OR($A155="",$G155="",$H155="",NOT(ISNUMBER($G155)),NOT(ISNUMBER($H155))),"",$G155*$H155)</f>
        <v/>
      </c>
      <c r="R155" s="22" t="n"/>
      <c r="S155" s="26">
        <f>IF($A155="","",IF($U155&lt;&gt;"OK","REVISAR DADOS",IF(OR($O155&gt;=Resumo!$B$5,$Q155&gt;=Resumo!$B$6),"RUPTURA CRÍTICA",IF($N155="Em ruptura","EM ACOMPANHAMENTO","ENCERRADA"))))</f>
        <v/>
      </c>
      <c r="T155" s="26">
        <f>IF($A155="","",IF($U155&lt;&gt;"OK","REVISAR DADOS",IF($R155="Concluída","OK",IF($L155&lt;Resumo!$B$4,"AÇÃO ATRASADA",IF($N155="Em ruptura","AÇÃO EM ABERTO","AÇÃO PENDENTE")))))</f>
        <v/>
      </c>
      <c r="U155" s="26">
        <f>IF($A155="","",IF(OR(Resumo!$B$4="",Resumo!$B$5&lt;=0,Resumo!$B$6&lt;=0),"CONFIGURAÇÃO AUSENTE",IF(COUNTIF($A$6:$A$205,$A155)&gt;1,"ID DUPLICADO",IF(OR($B155="",$C155="",$D155="",$E155="",$G155="",$H155="",$I155="",$K155="",$L155="",$M155="",$R155=""),"DADOS INCOMPLETOS",IF(OR(NOT(ISNUMBER($E155)),AND($F155&lt;&gt;"",NOT(ISNUMBER($F155))),NOT(ISNUMBER($G155)),NOT(ISNUMBER($H155)),NOT(ISNUMBER($L155))),"TIPO DE DADO INVÁLIDO",IF(OR(COUNTIF(Listas!$B$2:$B$5,$D155)=0,COUNTIF(Listas!$A$2:$A$11,$I155)=0,COUNTIF(Listas!$C$2:$C$7,$M155)=0,COUNTIF(Listas!$D$2:$D$4,$R155)=0),"VALOR FORA DA LISTA",IF(OR($G155&lt;0,MOD($G155,1)&lt;&gt;0,$H155&lt;0),"VALOR INVÁLIDO",IF($E155&gt;Resumo!$B$4,"INÍCIO FUTURO",IF(AND($F155&lt;&gt;"",$F155&lt;$E155),"FIM ANTERIOR AO INÍCIO",IF(AND($F155&lt;&gt;"",$F155&gt;Resumo!$B$4),"FIM FUTURO",IF($L155&lt;$E155,"PRAZO ANTERIOR AO INÍCIO","OK")))))))))))</f>
        <v/>
      </c>
      <c r="V155" s="51">
        <f>IF(AND($U155="OK",$N155="Em ruptura"),IF($T155="AÇÃO ATRASADA",1,IF($S155="RUPTURA CRÍTICA",2,3))*1000000+$E155+ROW()/100000,"")</f>
        <v/>
      </c>
    </row>
    <row r="156" ht="22" customHeight="1">
      <c r="A156" s="20" t="n"/>
      <c r="B156" s="20" t="n"/>
      <c r="C156" s="21" t="n"/>
      <c r="D156" s="22" t="n"/>
      <c r="E156" s="48" t="n"/>
      <c r="F156" s="48" t="n"/>
      <c r="G156" s="24" t="n"/>
      <c r="H156" s="49" t="n"/>
      <c r="I156" s="21" t="n"/>
      <c r="J156" s="21" t="n"/>
      <c r="K156" s="21" t="n"/>
      <c r="L156" s="48" t="n"/>
      <c r="M156" s="22" t="n"/>
      <c r="N156" s="26">
        <f>IF(OR($A156="",$E156=""),"",IF($F156="","Em ruptura","Encerrada"))</f>
        <v/>
      </c>
      <c r="O156" s="27">
        <f>IF(OR($A156="",$E156="",Resumo!$B$4=""),"",IF(OR(NOT(ISNUMBER($E156)),AND($F156&lt;&gt;"",NOT(ISNUMBER($F156))),$E156&gt;Resumo!$B$4,AND($F156&lt;&gt;"",OR($F156&lt;$E156,$F156&gt;Resumo!$B$4))),"",24*(IF($F156="",Resumo!$B$4,$F156)-$E156)))</f>
        <v/>
      </c>
      <c r="P156" s="27">
        <f>IF($O156="","",IFERROR($O156/24,""))</f>
        <v/>
      </c>
      <c r="Q156" s="50">
        <f>IF(OR($A156="",$G156="",$H156="",NOT(ISNUMBER($G156)),NOT(ISNUMBER($H156))),"",$G156*$H156)</f>
        <v/>
      </c>
      <c r="R156" s="22" t="n"/>
      <c r="S156" s="26">
        <f>IF($A156="","",IF($U156&lt;&gt;"OK","REVISAR DADOS",IF(OR($O156&gt;=Resumo!$B$5,$Q156&gt;=Resumo!$B$6),"RUPTURA CRÍTICA",IF($N156="Em ruptura","EM ACOMPANHAMENTO","ENCERRADA"))))</f>
        <v/>
      </c>
      <c r="T156" s="26">
        <f>IF($A156="","",IF($U156&lt;&gt;"OK","REVISAR DADOS",IF($R156="Concluída","OK",IF($L156&lt;Resumo!$B$4,"AÇÃO ATRASADA",IF($N156="Em ruptura","AÇÃO EM ABERTO","AÇÃO PENDENTE")))))</f>
        <v/>
      </c>
      <c r="U156" s="26">
        <f>IF($A156="","",IF(OR(Resumo!$B$4="",Resumo!$B$5&lt;=0,Resumo!$B$6&lt;=0),"CONFIGURAÇÃO AUSENTE",IF(COUNTIF($A$6:$A$205,$A156)&gt;1,"ID DUPLICADO",IF(OR($B156="",$C156="",$D156="",$E156="",$G156="",$H156="",$I156="",$K156="",$L156="",$M156="",$R156=""),"DADOS INCOMPLETOS",IF(OR(NOT(ISNUMBER($E156)),AND($F156&lt;&gt;"",NOT(ISNUMBER($F156))),NOT(ISNUMBER($G156)),NOT(ISNUMBER($H156)),NOT(ISNUMBER($L156))),"TIPO DE DADO INVÁLIDO",IF(OR(COUNTIF(Listas!$B$2:$B$5,$D156)=0,COUNTIF(Listas!$A$2:$A$11,$I156)=0,COUNTIF(Listas!$C$2:$C$7,$M156)=0,COUNTIF(Listas!$D$2:$D$4,$R156)=0),"VALOR FORA DA LISTA",IF(OR($G156&lt;0,MOD($G156,1)&lt;&gt;0,$H156&lt;0),"VALOR INVÁLIDO",IF($E156&gt;Resumo!$B$4,"INÍCIO FUTURO",IF(AND($F156&lt;&gt;"",$F156&lt;$E156),"FIM ANTERIOR AO INÍCIO",IF(AND($F156&lt;&gt;"",$F156&gt;Resumo!$B$4),"FIM FUTURO",IF($L156&lt;$E156,"PRAZO ANTERIOR AO INÍCIO","OK")))))))))))</f>
        <v/>
      </c>
      <c r="V156" s="51">
        <f>IF(AND($U156="OK",$N156="Em ruptura"),IF($T156="AÇÃO ATRASADA",1,IF($S156="RUPTURA CRÍTICA",2,3))*1000000+$E156+ROW()/100000,"")</f>
        <v/>
      </c>
    </row>
    <row r="157" ht="22" customHeight="1">
      <c r="A157" s="20" t="n"/>
      <c r="B157" s="20" t="n"/>
      <c r="C157" s="21" t="n"/>
      <c r="D157" s="22" t="n"/>
      <c r="E157" s="48" t="n"/>
      <c r="F157" s="48" t="n"/>
      <c r="G157" s="24" t="n"/>
      <c r="H157" s="49" t="n"/>
      <c r="I157" s="21" t="n"/>
      <c r="J157" s="21" t="n"/>
      <c r="K157" s="21" t="n"/>
      <c r="L157" s="48" t="n"/>
      <c r="M157" s="22" t="n"/>
      <c r="N157" s="26">
        <f>IF(OR($A157="",$E157=""),"",IF($F157="","Em ruptura","Encerrada"))</f>
        <v/>
      </c>
      <c r="O157" s="27">
        <f>IF(OR($A157="",$E157="",Resumo!$B$4=""),"",IF(OR(NOT(ISNUMBER($E157)),AND($F157&lt;&gt;"",NOT(ISNUMBER($F157))),$E157&gt;Resumo!$B$4,AND($F157&lt;&gt;"",OR($F157&lt;$E157,$F157&gt;Resumo!$B$4))),"",24*(IF($F157="",Resumo!$B$4,$F157)-$E157)))</f>
        <v/>
      </c>
      <c r="P157" s="27">
        <f>IF($O157="","",IFERROR($O157/24,""))</f>
        <v/>
      </c>
      <c r="Q157" s="50">
        <f>IF(OR($A157="",$G157="",$H157="",NOT(ISNUMBER($G157)),NOT(ISNUMBER($H157))),"",$G157*$H157)</f>
        <v/>
      </c>
      <c r="R157" s="22" t="n"/>
      <c r="S157" s="26">
        <f>IF($A157="","",IF($U157&lt;&gt;"OK","REVISAR DADOS",IF(OR($O157&gt;=Resumo!$B$5,$Q157&gt;=Resumo!$B$6),"RUPTURA CRÍTICA",IF($N157="Em ruptura","EM ACOMPANHAMENTO","ENCERRADA"))))</f>
        <v/>
      </c>
      <c r="T157" s="26">
        <f>IF($A157="","",IF($U157&lt;&gt;"OK","REVISAR DADOS",IF($R157="Concluída","OK",IF($L157&lt;Resumo!$B$4,"AÇÃO ATRASADA",IF($N157="Em ruptura","AÇÃO EM ABERTO","AÇÃO PENDENTE")))))</f>
        <v/>
      </c>
      <c r="U157" s="26">
        <f>IF($A157="","",IF(OR(Resumo!$B$4="",Resumo!$B$5&lt;=0,Resumo!$B$6&lt;=0),"CONFIGURAÇÃO AUSENTE",IF(COUNTIF($A$6:$A$205,$A157)&gt;1,"ID DUPLICADO",IF(OR($B157="",$C157="",$D157="",$E157="",$G157="",$H157="",$I157="",$K157="",$L157="",$M157="",$R157=""),"DADOS INCOMPLETOS",IF(OR(NOT(ISNUMBER($E157)),AND($F157&lt;&gt;"",NOT(ISNUMBER($F157))),NOT(ISNUMBER($G157)),NOT(ISNUMBER($H157)),NOT(ISNUMBER($L157))),"TIPO DE DADO INVÁLIDO",IF(OR(COUNTIF(Listas!$B$2:$B$5,$D157)=0,COUNTIF(Listas!$A$2:$A$11,$I157)=0,COUNTIF(Listas!$C$2:$C$7,$M157)=0,COUNTIF(Listas!$D$2:$D$4,$R157)=0),"VALOR FORA DA LISTA",IF(OR($G157&lt;0,MOD($G157,1)&lt;&gt;0,$H157&lt;0),"VALOR INVÁLIDO",IF($E157&gt;Resumo!$B$4,"INÍCIO FUTURO",IF(AND($F157&lt;&gt;"",$F157&lt;$E157),"FIM ANTERIOR AO INÍCIO",IF(AND($F157&lt;&gt;"",$F157&gt;Resumo!$B$4),"FIM FUTURO",IF($L157&lt;$E157,"PRAZO ANTERIOR AO INÍCIO","OK")))))))))))</f>
        <v/>
      </c>
      <c r="V157" s="51">
        <f>IF(AND($U157="OK",$N157="Em ruptura"),IF($T157="AÇÃO ATRASADA",1,IF($S157="RUPTURA CRÍTICA",2,3))*1000000+$E157+ROW()/100000,"")</f>
        <v/>
      </c>
    </row>
    <row r="158" ht="22" customHeight="1">
      <c r="A158" s="20" t="n"/>
      <c r="B158" s="20" t="n"/>
      <c r="C158" s="21" t="n"/>
      <c r="D158" s="22" t="n"/>
      <c r="E158" s="48" t="n"/>
      <c r="F158" s="48" t="n"/>
      <c r="G158" s="24" t="n"/>
      <c r="H158" s="49" t="n"/>
      <c r="I158" s="21" t="n"/>
      <c r="J158" s="21" t="n"/>
      <c r="K158" s="21" t="n"/>
      <c r="L158" s="48" t="n"/>
      <c r="M158" s="22" t="n"/>
      <c r="N158" s="26">
        <f>IF(OR($A158="",$E158=""),"",IF($F158="","Em ruptura","Encerrada"))</f>
        <v/>
      </c>
      <c r="O158" s="27">
        <f>IF(OR($A158="",$E158="",Resumo!$B$4=""),"",IF(OR(NOT(ISNUMBER($E158)),AND($F158&lt;&gt;"",NOT(ISNUMBER($F158))),$E158&gt;Resumo!$B$4,AND($F158&lt;&gt;"",OR($F158&lt;$E158,$F158&gt;Resumo!$B$4))),"",24*(IF($F158="",Resumo!$B$4,$F158)-$E158)))</f>
        <v/>
      </c>
      <c r="P158" s="27">
        <f>IF($O158="","",IFERROR($O158/24,""))</f>
        <v/>
      </c>
      <c r="Q158" s="50">
        <f>IF(OR($A158="",$G158="",$H158="",NOT(ISNUMBER($G158)),NOT(ISNUMBER($H158))),"",$G158*$H158)</f>
        <v/>
      </c>
      <c r="R158" s="22" t="n"/>
      <c r="S158" s="26">
        <f>IF($A158="","",IF($U158&lt;&gt;"OK","REVISAR DADOS",IF(OR($O158&gt;=Resumo!$B$5,$Q158&gt;=Resumo!$B$6),"RUPTURA CRÍTICA",IF($N158="Em ruptura","EM ACOMPANHAMENTO","ENCERRADA"))))</f>
        <v/>
      </c>
      <c r="T158" s="26">
        <f>IF($A158="","",IF($U158&lt;&gt;"OK","REVISAR DADOS",IF($R158="Concluída","OK",IF($L158&lt;Resumo!$B$4,"AÇÃO ATRASADA",IF($N158="Em ruptura","AÇÃO EM ABERTO","AÇÃO PENDENTE")))))</f>
        <v/>
      </c>
      <c r="U158" s="26">
        <f>IF($A158="","",IF(OR(Resumo!$B$4="",Resumo!$B$5&lt;=0,Resumo!$B$6&lt;=0),"CONFIGURAÇÃO AUSENTE",IF(COUNTIF($A$6:$A$205,$A158)&gt;1,"ID DUPLICADO",IF(OR($B158="",$C158="",$D158="",$E158="",$G158="",$H158="",$I158="",$K158="",$L158="",$M158="",$R158=""),"DADOS INCOMPLETOS",IF(OR(NOT(ISNUMBER($E158)),AND($F158&lt;&gt;"",NOT(ISNUMBER($F158))),NOT(ISNUMBER($G158)),NOT(ISNUMBER($H158)),NOT(ISNUMBER($L158))),"TIPO DE DADO INVÁLIDO",IF(OR(COUNTIF(Listas!$B$2:$B$5,$D158)=0,COUNTIF(Listas!$A$2:$A$11,$I158)=0,COUNTIF(Listas!$C$2:$C$7,$M158)=0,COUNTIF(Listas!$D$2:$D$4,$R158)=0),"VALOR FORA DA LISTA",IF(OR($G158&lt;0,MOD($G158,1)&lt;&gt;0,$H158&lt;0),"VALOR INVÁLIDO",IF($E158&gt;Resumo!$B$4,"INÍCIO FUTURO",IF(AND($F158&lt;&gt;"",$F158&lt;$E158),"FIM ANTERIOR AO INÍCIO",IF(AND($F158&lt;&gt;"",$F158&gt;Resumo!$B$4),"FIM FUTURO",IF($L158&lt;$E158,"PRAZO ANTERIOR AO INÍCIO","OK")))))))))))</f>
        <v/>
      </c>
      <c r="V158" s="51">
        <f>IF(AND($U158="OK",$N158="Em ruptura"),IF($T158="AÇÃO ATRASADA",1,IF($S158="RUPTURA CRÍTICA",2,3))*1000000+$E158+ROW()/100000,"")</f>
        <v/>
      </c>
    </row>
    <row r="159" ht="22" customHeight="1">
      <c r="A159" s="20" t="n"/>
      <c r="B159" s="20" t="n"/>
      <c r="C159" s="21" t="n"/>
      <c r="D159" s="22" t="n"/>
      <c r="E159" s="48" t="n"/>
      <c r="F159" s="48" t="n"/>
      <c r="G159" s="24" t="n"/>
      <c r="H159" s="49" t="n"/>
      <c r="I159" s="21" t="n"/>
      <c r="J159" s="21" t="n"/>
      <c r="K159" s="21" t="n"/>
      <c r="L159" s="48" t="n"/>
      <c r="M159" s="22" t="n"/>
      <c r="N159" s="26">
        <f>IF(OR($A159="",$E159=""),"",IF($F159="","Em ruptura","Encerrada"))</f>
        <v/>
      </c>
      <c r="O159" s="27">
        <f>IF(OR($A159="",$E159="",Resumo!$B$4=""),"",IF(OR(NOT(ISNUMBER($E159)),AND($F159&lt;&gt;"",NOT(ISNUMBER($F159))),$E159&gt;Resumo!$B$4,AND($F159&lt;&gt;"",OR($F159&lt;$E159,$F159&gt;Resumo!$B$4))),"",24*(IF($F159="",Resumo!$B$4,$F159)-$E159)))</f>
        <v/>
      </c>
      <c r="P159" s="27">
        <f>IF($O159="","",IFERROR($O159/24,""))</f>
        <v/>
      </c>
      <c r="Q159" s="50">
        <f>IF(OR($A159="",$G159="",$H159="",NOT(ISNUMBER($G159)),NOT(ISNUMBER($H159))),"",$G159*$H159)</f>
        <v/>
      </c>
      <c r="R159" s="22" t="n"/>
      <c r="S159" s="26">
        <f>IF($A159="","",IF($U159&lt;&gt;"OK","REVISAR DADOS",IF(OR($O159&gt;=Resumo!$B$5,$Q159&gt;=Resumo!$B$6),"RUPTURA CRÍTICA",IF($N159="Em ruptura","EM ACOMPANHAMENTO","ENCERRADA"))))</f>
        <v/>
      </c>
      <c r="T159" s="26">
        <f>IF($A159="","",IF($U159&lt;&gt;"OK","REVISAR DADOS",IF($R159="Concluída","OK",IF($L159&lt;Resumo!$B$4,"AÇÃO ATRASADA",IF($N159="Em ruptura","AÇÃO EM ABERTO","AÇÃO PENDENTE")))))</f>
        <v/>
      </c>
      <c r="U159" s="26">
        <f>IF($A159="","",IF(OR(Resumo!$B$4="",Resumo!$B$5&lt;=0,Resumo!$B$6&lt;=0),"CONFIGURAÇÃO AUSENTE",IF(COUNTIF($A$6:$A$205,$A159)&gt;1,"ID DUPLICADO",IF(OR($B159="",$C159="",$D159="",$E159="",$G159="",$H159="",$I159="",$K159="",$L159="",$M159="",$R159=""),"DADOS INCOMPLETOS",IF(OR(NOT(ISNUMBER($E159)),AND($F159&lt;&gt;"",NOT(ISNUMBER($F159))),NOT(ISNUMBER($G159)),NOT(ISNUMBER($H159)),NOT(ISNUMBER($L159))),"TIPO DE DADO INVÁLIDO",IF(OR(COUNTIF(Listas!$B$2:$B$5,$D159)=0,COUNTIF(Listas!$A$2:$A$11,$I159)=0,COUNTIF(Listas!$C$2:$C$7,$M159)=0,COUNTIF(Listas!$D$2:$D$4,$R159)=0),"VALOR FORA DA LISTA",IF(OR($G159&lt;0,MOD($G159,1)&lt;&gt;0,$H159&lt;0),"VALOR INVÁLIDO",IF($E159&gt;Resumo!$B$4,"INÍCIO FUTURO",IF(AND($F159&lt;&gt;"",$F159&lt;$E159),"FIM ANTERIOR AO INÍCIO",IF(AND($F159&lt;&gt;"",$F159&gt;Resumo!$B$4),"FIM FUTURO",IF($L159&lt;$E159,"PRAZO ANTERIOR AO INÍCIO","OK")))))))))))</f>
        <v/>
      </c>
      <c r="V159" s="51">
        <f>IF(AND($U159="OK",$N159="Em ruptura"),IF($T159="AÇÃO ATRASADA",1,IF($S159="RUPTURA CRÍTICA",2,3))*1000000+$E159+ROW()/100000,"")</f>
        <v/>
      </c>
    </row>
    <row r="160" ht="22" customHeight="1">
      <c r="A160" s="20" t="n"/>
      <c r="B160" s="20" t="n"/>
      <c r="C160" s="21" t="n"/>
      <c r="D160" s="22" t="n"/>
      <c r="E160" s="48" t="n"/>
      <c r="F160" s="48" t="n"/>
      <c r="G160" s="24" t="n"/>
      <c r="H160" s="49" t="n"/>
      <c r="I160" s="21" t="n"/>
      <c r="J160" s="21" t="n"/>
      <c r="K160" s="21" t="n"/>
      <c r="L160" s="48" t="n"/>
      <c r="M160" s="22" t="n"/>
      <c r="N160" s="26">
        <f>IF(OR($A160="",$E160=""),"",IF($F160="","Em ruptura","Encerrada"))</f>
        <v/>
      </c>
      <c r="O160" s="27">
        <f>IF(OR($A160="",$E160="",Resumo!$B$4=""),"",IF(OR(NOT(ISNUMBER($E160)),AND($F160&lt;&gt;"",NOT(ISNUMBER($F160))),$E160&gt;Resumo!$B$4,AND($F160&lt;&gt;"",OR($F160&lt;$E160,$F160&gt;Resumo!$B$4))),"",24*(IF($F160="",Resumo!$B$4,$F160)-$E160)))</f>
        <v/>
      </c>
      <c r="P160" s="27">
        <f>IF($O160="","",IFERROR($O160/24,""))</f>
        <v/>
      </c>
      <c r="Q160" s="50">
        <f>IF(OR($A160="",$G160="",$H160="",NOT(ISNUMBER($G160)),NOT(ISNUMBER($H160))),"",$G160*$H160)</f>
        <v/>
      </c>
      <c r="R160" s="22" t="n"/>
      <c r="S160" s="26">
        <f>IF($A160="","",IF($U160&lt;&gt;"OK","REVISAR DADOS",IF(OR($O160&gt;=Resumo!$B$5,$Q160&gt;=Resumo!$B$6),"RUPTURA CRÍTICA",IF($N160="Em ruptura","EM ACOMPANHAMENTO","ENCERRADA"))))</f>
        <v/>
      </c>
      <c r="T160" s="26">
        <f>IF($A160="","",IF($U160&lt;&gt;"OK","REVISAR DADOS",IF($R160="Concluída","OK",IF($L160&lt;Resumo!$B$4,"AÇÃO ATRASADA",IF($N160="Em ruptura","AÇÃO EM ABERTO","AÇÃO PENDENTE")))))</f>
        <v/>
      </c>
      <c r="U160" s="26">
        <f>IF($A160="","",IF(OR(Resumo!$B$4="",Resumo!$B$5&lt;=0,Resumo!$B$6&lt;=0),"CONFIGURAÇÃO AUSENTE",IF(COUNTIF($A$6:$A$205,$A160)&gt;1,"ID DUPLICADO",IF(OR($B160="",$C160="",$D160="",$E160="",$G160="",$H160="",$I160="",$K160="",$L160="",$M160="",$R160=""),"DADOS INCOMPLETOS",IF(OR(NOT(ISNUMBER($E160)),AND($F160&lt;&gt;"",NOT(ISNUMBER($F160))),NOT(ISNUMBER($G160)),NOT(ISNUMBER($H160)),NOT(ISNUMBER($L160))),"TIPO DE DADO INVÁLIDO",IF(OR(COUNTIF(Listas!$B$2:$B$5,$D160)=0,COUNTIF(Listas!$A$2:$A$11,$I160)=0,COUNTIF(Listas!$C$2:$C$7,$M160)=0,COUNTIF(Listas!$D$2:$D$4,$R160)=0),"VALOR FORA DA LISTA",IF(OR($G160&lt;0,MOD($G160,1)&lt;&gt;0,$H160&lt;0),"VALOR INVÁLIDO",IF($E160&gt;Resumo!$B$4,"INÍCIO FUTURO",IF(AND($F160&lt;&gt;"",$F160&lt;$E160),"FIM ANTERIOR AO INÍCIO",IF(AND($F160&lt;&gt;"",$F160&gt;Resumo!$B$4),"FIM FUTURO",IF($L160&lt;$E160,"PRAZO ANTERIOR AO INÍCIO","OK")))))))))))</f>
        <v/>
      </c>
      <c r="V160" s="51">
        <f>IF(AND($U160="OK",$N160="Em ruptura"),IF($T160="AÇÃO ATRASADA",1,IF($S160="RUPTURA CRÍTICA",2,3))*1000000+$E160+ROW()/100000,"")</f>
        <v/>
      </c>
    </row>
    <row r="161" ht="22" customHeight="1">
      <c r="A161" s="20" t="n"/>
      <c r="B161" s="20" t="n"/>
      <c r="C161" s="21" t="n"/>
      <c r="D161" s="22" t="n"/>
      <c r="E161" s="48" t="n"/>
      <c r="F161" s="48" t="n"/>
      <c r="G161" s="24" t="n"/>
      <c r="H161" s="49" t="n"/>
      <c r="I161" s="21" t="n"/>
      <c r="J161" s="21" t="n"/>
      <c r="K161" s="21" t="n"/>
      <c r="L161" s="48" t="n"/>
      <c r="M161" s="22" t="n"/>
      <c r="N161" s="26">
        <f>IF(OR($A161="",$E161=""),"",IF($F161="","Em ruptura","Encerrada"))</f>
        <v/>
      </c>
      <c r="O161" s="27">
        <f>IF(OR($A161="",$E161="",Resumo!$B$4=""),"",IF(OR(NOT(ISNUMBER($E161)),AND($F161&lt;&gt;"",NOT(ISNUMBER($F161))),$E161&gt;Resumo!$B$4,AND($F161&lt;&gt;"",OR($F161&lt;$E161,$F161&gt;Resumo!$B$4))),"",24*(IF($F161="",Resumo!$B$4,$F161)-$E161)))</f>
        <v/>
      </c>
      <c r="P161" s="27">
        <f>IF($O161="","",IFERROR($O161/24,""))</f>
        <v/>
      </c>
      <c r="Q161" s="50">
        <f>IF(OR($A161="",$G161="",$H161="",NOT(ISNUMBER($G161)),NOT(ISNUMBER($H161))),"",$G161*$H161)</f>
        <v/>
      </c>
      <c r="R161" s="22" t="n"/>
      <c r="S161" s="26">
        <f>IF($A161="","",IF($U161&lt;&gt;"OK","REVISAR DADOS",IF(OR($O161&gt;=Resumo!$B$5,$Q161&gt;=Resumo!$B$6),"RUPTURA CRÍTICA",IF($N161="Em ruptura","EM ACOMPANHAMENTO","ENCERRADA"))))</f>
        <v/>
      </c>
      <c r="T161" s="26">
        <f>IF($A161="","",IF($U161&lt;&gt;"OK","REVISAR DADOS",IF($R161="Concluída","OK",IF($L161&lt;Resumo!$B$4,"AÇÃO ATRASADA",IF($N161="Em ruptura","AÇÃO EM ABERTO","AÇÃO PENDENTE")))))</f>
        <v/>
      </c>
      <c r="U161" s="26">
        <f>IF($A161="","",IF(OR(Resumo!$B$4="",Resumo!$B$5&lt;=0,Resumo!$B$6&lt;=0),"CONFIGURAÇÃO AUSENTE",IF(COUNTIF($A$6:$A$205,$A161)&gt;1,"ID DUPLICADO",IF(OR($B161="",$C161="",$D161="",$E161="",$G161="",$H161="",$I161="",$K161="",$L161="",$M161="",$R161=""),"DADOS INCOMPLETOS",IF(OR(NOT(ISNUMBER($E161)),AND($F161&lt;&gt;"",NOT(ISNUMBER($F161))),NOT(ISNUMBER($G161)),NOT(ISNUMBER($H161)),NOT(ISNUMBER($L161))),"TIPO DE DADO INVÁLIDO",IF(OR(COUNTIF(Listas!$B$2:$B$5,$D161)=0,COUNTIF(Listas!$A$2:$A$11,$I161)=0,COUNTIF(Listas!$C$2:$C$7,$M161)=0,COUNTIF(Listas!$D$2:$D$4,$R161)=0),"VALOR FORA DA LISTA",IF(OR($G161&lt;0,MOD($G161,1)&lt;&gt;0,$H161&lt;0),"VALOR INVÁLIDO",IF($E161&gt;Resumo!$B$4,"INÍCIO FUTURO",IF(AND($F161&lt;&gt;"",$F161&lt;$E161),"FIM ANTERIOR AO INÍCIO",IF(AND($F161&lt;&gt;"",$F161&gt;Resumo!$B$4),"FIM FUTURO",IF($L161&lt;$E161,"PRAZO ANTERIOR AO INÍCIO","OK")))))))))))</f>
        <v/>
      </c>
      <c r="V161" s="51">
        <f>IF(AND($U161="OK",$N161="Em ruptura"),IF($T161="AÇÃO ATRASADA",1,IF($S161="RUPTURA CRÍTICA",2,3))*1000000+$E161+ROW()/100000,"")</f>
        <v/>
      </c>
    </row>
    <row r="162" ht="22" customHeight="1">
      <c r="A162" s="20" t="n"/>
      <c r="B162" s="20" t="n"/>
      <c r="C162" s="21" t="n"/>
      <c r="D162" s="22" t="n"/>
      <c r="E162" s="48" t="n"/>
      <c r="F162" s="48" t="n"/>
      <c r="G162" s="24" t="n"/>
      <c r="H162" s="49" t="n"/>
      <c r="I162" s="21" t="n"/>
      <c r="J162" s="21" t="n"/>
      <c r="K162" s="21" t="n"/>
      <c r="L162" s="48" t="n"/>
      <c r="M162" s="22" t="n"/>
      <c r="N162" s="26">
        <f>IF(OR($A162="",$E162=""),"",IF($F162="","Em ruptura","Encerrada"))</f>
        <v/>
      </c>
      <c r="O162" s="27">
        <f>IF(OR($A162="",$E162="",Resumo!$B$4=""),"",IF(OR(NOT(ISNUMBER($E162)),AND($F162&lt;&gt;"",NOT(ISNUMBER($F162))),$E162&gt;Resumo!$B$4,AND($F162&lt;&gt;"",OR($F162&lt;$E162,$F162&gt;Resumo!$B$4))),"",24*(IF($F162="",Resumo!$B$4,$F162)-$E162)))</f>
        <v/>
      </c>
      <c r="P162" s="27">
        <f>IF($O162="","",IFERROR($O162/24,""))</f>
        <v/>
      </c>
      <c r="Q162" s="50">
        <f>IF(OR($A162="",$G162="",$H162="",NOT(ISNUMBER($G162)),NOT(ISNUMBER($H162))),"",$G162*$H162)</f>
        <v/>
      </c>
      <c r="R162" s="22" t="n"/>
      <c r="S162" s="26">
        <f>IF($A162="","",IF($U162&lt;&gt;"OK","REVISAR DADOS",IF(OR($O162&gt;=Resumo!$B$5,$Q162&gt;=Resumo!$B$6),"RUPTURA CRÍTICA",IF($N162="Em ruptura","EM ACOMPANHAMENTO","ENCERRADA"))))</f>
        <v/>
      </c>
      <c r="T162" s="26">
        <f>IF($A162="","",IF($U162&lt;&gt;"OK","REVISAR DADOS",IF($R162="Concluída","OK",IF($L162&lt;Resumo!$B$4,"AÇÃO ATRASADA",IF($N162="Em ruptura","AÇÃO EM ABERTO","AÇÃO PENDENTE")))))</f>
        <v/>
      </c>
      <c r="U162" s="26">
        <f>IF($A162="","",IF(OR(Resumo!$B$4="",Resumo!$B$5&lt;=0,Resumo!$B$6&lt;=0),"CONFIGURAÇÃO AUSENTE",IF(COUNTIF($A$6:$A$205,$A162)&gt;1,"ID DUPLICADO",IF(OR($B162="",$C162="",$D162="",$E162="",$G162="",$H162="",$I162="",$K162="",$L162="",$M162="",$R162=""),"DADOS INCOMPLETOS",IF(OR(NOT(ISNUMBER($E162)),AND($F162&lt;&gt;"",NOT(ISNUMBER($F162))),NOT(ISNUMBER($G162)),NOT(ISNUMBER($H162)),NOT(ISNUMBER($L162))),"TIPO DE DADO INVÁLIDO",IF(OR(COUNTIF(Listas!$B$2:$B$5,$D162)=0,COUNTIF(Listas!$A$2:$A$11,$I162)=0,COUNTIF(Listas!$C$2:$C$7,$M162)=0,COUNTIF(Listas!$D$2:$D$4,$R162)=0),"VALOR FORA DA LISTA",IF(OR($G162&lt;0,MOD($G162,1)&lt;&gt;0,$H162&lt;0),"VALOR INVÁLIDO",IF($E162&gt;Resumo!$B$4,"INÍCIO FUTURO",IF(AND($F162&lt;&gt;"",$F162&lt;$E162),"FIM ANTERIOR AO INÍCIO",IF(AND($F162&lt;&gt;"",$F162&gt;Resumo!$B$4),"FIM FUTURO",IF($L162&lt;$E162,"PRAZO ANTERIOR AO INÍCIO","OK")))))))))))</f>
        <v/>
      </c>
      <c r="V162" s="51">
        <f>IF(AND($U162="OK",$N162="Em ruptura"),IF($T162="AÇÃO ATRASADA",1,IF($S162="RUPTURA CRÍTICA",2,3))*1000000+$E162+ROW()/100000,"")</f>
        <v/>
      </c>
    </row>
    <row r="163" ht="22" customHeight="1">
      <c r="A163" s="20" t="n"/>
      <c r="B163" s="20" t="n"/>
      <c r="C163" s="21" t="n"/>
      <c r="D163" s="22" t="n"/>
      <c r="E163" s="48" t="n"/>
      <c r="F163" s="48" t="n"/>
      <c r="G163" s="24" t="n"/>
      <c r="H163" s="49" t="n"/>
      <c r="I163" s="21" t="n"/>
      <c r="J163" s="21" t="n"/>
      <c r="K163" s="21" t="n"/>
      <c r="L163" s="48" t="n"/>
      <c r="M163" s="22" t="n"/>
      <c r="N163" s="26">
        <f>IF(OR($A163="",$E163=""),"",IF($F163="","Em ruptura","Encerrada"))</f>
        <v/>
      </c>
      <c r="O163" s="27">
        <f>IF(OR($A163="",$E163="",Resumo!$B$4=""),"",IF(OR(NOT(ISNUMBER($E163)),AND($F163&lt;&gt;"",NOT(ISNUMBER($F163))),$E163&gt;Resumo!$B$4,AND($F163&lt;&gt;"",OR($F163&lt;$E163,$F163&gt;Resumo!$B$4))),"",24*(IF($F163="",Resumo!$B$4,$F163)-$E163)))</f>
        <v/>
      </c>
      <c r="P163" s="27">
        <f>IF($O163="","",IFERROR($O163/24,""))</f>
        <v/>
      </c>
      <c r="Q163" s="50">
        <f>IF(OR($A163="",$G163="",$H163="",NOT(ISNUMBER($G163)),NOT(ISNUMBER($H163))),"",$G163*$H163)</f>
        <v/>
      </c>
      <c r="R163" s="22" t="n"/>
      <c r="S163" s="26">
        <f>IF($A163="","",IF($U163&lt;&gt;"OK","REVISAR DADOS",IF(OR($O163&gt;=Resumo!$B$5,$Q163&gt;=Resumo!$B$6),"RUPTURA CRÍTICA",IF($N163="Em ruptura","EM ACOMPANHAMENTO","ENCERRADA"))))</f>
        <v/>
      </c>
      <c r="T163" s="26">
        <f>IF($A163="","",IF($U163&lt;&gt;"OK","REVISAR DADOS",IF($R163="Concluída","OK",IF($L163&lt;Resumo!$B$4,"AÇÃO ATRASADA",IF($N163="Em ruptura","AÇÃO EM ABERTO","AÇÃO PENDENTE")))))</f>
        <v/>
      </c>
      <c r="U163" s="26">
        <f>IF($A163="","",IF(OR(Resumo!$B$4="",Resumo!$B$5&lt;=0,Resumo!$B$6&lt;=0),"CONFIGURAÇÃO AUSENTE",IF(COUNTIF($A$6:$A$205,$A163)&gt;1,"ID DUPLICADO",IF(OR($B163="",$C163="",$D163="",$E163="",$G163="",$H163="",$I163="",$K163="",$L163="",$M163="",$R163=""),"DADOS INCOMPLETOS",IF(OR(NOT(ISNUMBER($E163)),AND($F163&lt;&gt;"",NOT(ISNUMBER($F163))),NOT(ISNUMBER($G163)),NOT(ISNUMBER($H163)),NOT(ISNUMBER($L163))),"TIPO DE DADO INVÁLIDO",IF(OR(COUNTIF(Listas!$B$2:$B$5,$D163)=0,COUNTIF(Listas!$A$2:$A$11,$I163)=0,COUNTIF(Listas!$C$2:$C$7,$M163)=0,COUNTIF(Listas!$D$2:$D$4,$R163)=0),"VALOR FORA DA LISTA",IF(OR($G163&lt;0,MOD($G163,1)&lt;&gt;0,$H163&lt;0),"VALOR INVÁLIDO",IF($E163&gt;Resumo!$B$4,"INÍCIO FUTURO",IF(AND($F163&lt;&gt;"",$F163&lt;$E163),"FIM ANTERIOR AO INÍCIO",IF(AND($F163&lt;&gt;"",$F163&gt;Resumo!$B$4),"FIM FUTURO",IF($L163&lt;$E163,"PRAZO ANTERIOR AO INÍCIO","OK")))))))))))</f>
        <v/>
      </c>
      <c r="V163" s="51">
        <f>IF(AND($U163="OK",$N163="Em ruptura"),IF($T163="AÇÃO ATRASADA",1,IF($S163="RUPTURA CRÍTICA",2,3))*1000000+$E163+ROW()/100000,"")</f>
        <v/>
      </c>
    </row>
    <row r="164" ht="22" customHeight="1">
      <c r="A164" s="20" t="n"/>
      <c r="B164" s="20" t="n"/>
      <c r="C164" s="21" t="n"/>
      <c r="D164" s="22" t="n"/>
      <c r="E164" s="48" t="n"/>
      <c r="F164" s="48" t="n"/>
      <c r="G164" s="24" t="n"/>
      <c r="H164" s="49" t="n"/>
      <c r="I164" s="21" t="n"/>
      <c r="J164" s="21" t="n"/>
      <c r="K164" s="21" t="n"/>
      <c r="L164" s="48" t="n"/>
      <c r="M164" s="22" t="n"/>
      <c r="N164" s="26">
        <f>IF(OR($A164="",$E164=""),"",IF($F164="","Em ruptura","Encerrada"))</f>
        <v/>
      </c>
      <c r="O164" s="27">
        <f>IF(OR($A164="",$E164="",Resumo!$B$4=""),"",IF(OR(NOT(ISNUMBER($E164)),AND($F164&lt;&gt;"",NOT(ISNUMBER($F164))),$E164&gt;Resumo!$B$4,AND($F164&lt;&gt;"",OR($F164&lt;$E164,$F164&gt;Resumo!$B$4))),"",24*(IF($F164="",Resumo!$B$4,$F164)-$E164)))</f>
        <v/>
      </c>
      <c r="P164" s="27">
        <f>IF($O164="","",IFERROR($O164/24,""))</f>
        <v/>
      </c>
      <c r="Q164" s="50">
        <f>IF(OR($A164="",$G164="",$H164="",NOT(ISNUMBER($G164)),NOT(ISNUMBER($H164))),"",$G164*$H164)</f>
        <v/>
      </c>
      <c r="R164" s="22" t="n"/>
      <c r="S164" s="26">
        <f>IF($A164="","",IF($U164&lt;&gt;"OK","REVISAR DADOS",IF(OR($O164&gt;=Resumo!$B$5,$Q164&gt;=Resumo!$B$6),"RUPTURA CRÍTICA",IF($N164="Em ruptura","EM ACOMPANHAMENTO","ENCERRADA"))))</f>
        <v/>
      </c>
      <c r="T164" s="26">
        <f>IF($A164="","",IF($U164&lt;&gt;"OK","REVISAR DADOS",IF($R164="Concluída","OK",IF($L164&lt;Resumo!$B$4,"AÇÃO ATRASADA",IF($N164="Em ruptura","AÇÃO EM ABERTO","AÇÃO PENDENTE")))))</f>
        <v/>
      </c>
      <c r="U164" s="26">
        <f>IF($A164="","",IF(OR(Resumo!$B$4="",Resumo!$B$5&lt;=0,Resumo!$B$6&lt;=0),"CONFIGURAÇÃO AUSENTE",IF(COUNTIF($A$6:$A$205,$A164)&gt;1,"ID DUPLICADO",IF(OR($B164="",$C164="",$D164="",$E164="",$G164="",$H164="",$I164="",$K164="",$L164="",$M164="",$R164=""),"DADOS INCOMPLETOS",IF(OR(NOT(ISNUMBER($E164)),AND($F164&lt;&gt;"",NOT(ISNUMBER($F164))),NOT(ISNUMBER($G164)),NOT(ISNUMBER($H164)),NOT(ISNUMBER($L164))),"TIPO DE DADO INVÁLIDO",IF(OR(COUNTIF(Listas!$B$2:$B$5,$D164)=0,COUNTIF(Listas!$A$2:$A$11,$I164)=0,COUNTIF(Listas!$C$2:$C$7,$M164)=0,COUNTIF(Listas!$D$2:$D$4,$R164)=0),"VALOR FORA DA LISTA",IF(OR($G164&lt;0,MOD($G164,1)&lt;&gt;0,$H164&lt;0),"VALOR INVÁLIDO",IF($E164&gt;Resumo!$B$4,"INÍCIO FUTURO",IF(AND($F164&lt;&gt;"",$F164&lt;$E164),"FIM ANTERIOR AO INÍCIO",IF(AND($F164&lt;&gt;"",$F164&gt;Resumo!$B$4),"FIM FUTURO",IF($L164&lt;$E164,"PRAZO ANTERIOR AO INÍCIO","OK")))))))))))</f>
        <v/>
      </c>
      <c r="V164" s="51">
        <f>IF(AND($U164="OK",$N164="Em ruptura"),IF($T164="AÇÃO ATRASADA",1,IF($S164="RUPTURA CRÍTICA",2,3))*1000000+$E164+ROW()/100000,"")</f>
        <v/>
      </c>
    </row>
    <row r="165" ht="22" customHeight="1">
      <c r="A165" s="20" t="n"/>
      <c r="B165" s="20" t="n"/>
      <c r="C165" s="21" t="n"/>
      <c r="D165" s="22" t="n"/>
      <c r="E165" s="48" t="n"/>
      <c r="F165" s="48" t="n"/>
      <c r="G165" s="24" t="n"/>
      <c r="H165" s="49" t="n"/>
      <c r="I165" s="21" t="n"/>
      <c r="J165" s="21" t="n"/>
      <c r="K165" s="21" t="n"/>
      <c r="L165" s="48" t="n"/>
      <c r="M165" s="22" t="n"/>
      <c r="N165" s="26">
        <f>IF(OR($A165="",$E165=""),"",IF($F165="","Em ruptura","Encerrada"))</f>
        <v/>
      </c>
      <c r="O165" s="27">
        <f>IF(OR($A165="",$E165="",Resumo!$B$4=""),"",IF(OR(NOT(ISNUMBER($E165)),AND($F165&lt;&gt;"",NOT(ISNUMBER($F165))),$E165&gt;Resumo!$B$4,AND($F165&lt;&gt;"",OR($F165&lt;$E165,$F165&gt;Resumo!$B$4))),"",24*(IF($F165="",Resumo!$B$4,$F165)-$E165)))</f>
        <v/>
      </c>
      <c r="P165" s="27">
        <f>IF($O165="","",IFERROR($O165/24,""))</f>
        <v/>
      </c>
      <c r="Q165" s="50">
        <f>IF(OR($A165="",$G165="",$H165="",NOT(ISNUMBER($G165)),NOT(ISNUMBER($H165))),"",$G165*$H165)</f>
        <v/>
      </c>
      <c r="R165" s="22" t="n"/>
      <c r="S165" s="26">
        <f>IF($A165="","",IF($U165&lt;&gt;"OK","REVISAR DADOS",IF(OR($O165&gt;=Resumo!$B$5,$Q165&gt;=Resumo!$B$6),"RUPTURA CRÍTICA",IF($N165="Em ruptura","EM ACOMPANHAMENTO","ENCERRADA"))))</f>
        <v/>
      </c>
      <c r="T165" s="26">
        <f>IF($A165="","",IF($U165&lt;&gt;"OK","REVISAR DADOS",IF($R165="Concluída","OK",IF($L165&lt;Resumo!$B$4,"AÇÃO ATRASADA",IF($N165="Em ruptura","AÇÃO EM ABERTO","AÇÃO PENDENTE")))))</f>
        <v/>
      </c>
      <c r="U165" s="26">
        <f>IF($A165="","",IF(OR(Resumo!$B$4="",Resumo!$B$5&lt;=0,Resumo!$B$6&lt;=0),"CONFIGURAÇÃO AUSENTE",IF(COUNTIF($A$6:$A$205,$A165)&gt;1,"ID DUPLICADO",IF(OR($B165="",$C165="",$D165="",$E165="",$G165="",$H165="",$I165="",$K165="",$L165="",$M165="",$R165=""),"DADOS INCOMPLETOS",IF(OR(NOT(ISNUMBER($E165)),AND($F165&lt;&gt;"",NOT(ISNUMBER($F165))),NOT(ISNUMBER($G165)),NOT(ISNUMBER($H165)),NOT(ISNUMBER($L165))),"TIPO DE DADO INVÁLIDO",IF(OR(COUNTIF(Listas!$B$2:$B$5,$D165)=0,COUNTIF(Listas!$A$2:$A$11,$I165)=0,COUNTIF(Listas!$C$2:$C$7,$M165)=0,COUNTIF(Listas!$D$2:$D$4,$R165)=0),"VALOR FORA DA LISTA",IF(OR($G165&lt;0,MOD($G165,1)&lt;&gt;0,$H165&lt;0),"VALOR INVÁLIDO",IF($E165&gt;Resumo!$B$4,"INÍCIO FUTURO",IF(AND($F165&lt;&gt;"",$F165&lt;$E165),"FIM ANTERIOR AO INÍCIO",IF(AND($F165&lt;&gt;"",$F165&gt;Resumo!$B$4),"FIM FUTURO",IF($L165&lt;$E165,"PRAZO ANTERIOR AO INÍCIO","OK")))))))))))</f>
        <v/>
      </c>
      <c r="V165" s="51">
        <f>IF(AND($U165="OK",$N165="Em ruptura"),IF($T165="AÇÃO ATRASADA",1,IF($S165="RUPTURA CRÍTICA",2,3))*1000000+$E165+ROW()/100000,"")</f>
        <v/>
      </c>
    </row>
    <row r="166" ht="22" customHeight="1">
      <c r="A166" s="20" t="n"/>
      <c r="B166" s="20" t="n"/>
      <c r="C166" s="21" t="n"/>
      <c r="D166" s="22" t="n"/>
      <c r="E166" s="48" t="n"/>
      <c r="F166" s="48" t="n"/>
      <c r="G166" s="24" t="n"/>
      <c r="H166" s="49" t="n"/>
      <c r="I166" s="21" t="n"/>
      <c r="J166" s="21" t="n"/>
      <c r="K166" s="21" t="n"/>
      <c r="L166" s="48" t="n"/>
      <c r="M166" s="22" t="n"/>
      <c r="N166" s="26">
        <f>IF(OR($A166="",$E166=""),"",IF($F166="","Em ruptura","Encerrada"))</f>
        <v/>
      </c>
      <c r="O166" s="27">
        <f>IF(OR($A166="",$E166="",Resumo!$B$4=""),"",IF(OR(NOT(ISNUMBER($E166)),AND($F166&lt;&gt;"",NOT(ISNUMBER($F166))),$E166&gt;Resumo!$B$4,AND($F166&lt;&gt;"",OR($F166&lt;$E166,$F166&gt;Resumo!$B$4))),"",24*(IF($F166="",Resumo!$B$4,$F166)-$E166)))</f>
        <v/>
      </c>
      <c r="P166" s="27">
        <f>IF($O166="","",IFERROR($O166/24,""))</f>
        <v/>
      </c>
      <c r="Q166" s="50">
        <f>IF(OR($A166="",$G166="",$H166="",NOT(ISNUMBER($G166)),NOT(ISNUMBER($H166))),"",$G166*$H166)</f>
        <v/>
      </c>
      <c r="R166" s="22" t="n"/>
      <c r="S166" s="26">
        <f>IF($A166="","",IF($U166&lt;&gt;"OK","REVISAR DADOS",IF(OR($O166&gt;=Resumo!$B$5,$Q166&gt;=Resumo!$B$6),"RUPTURA CRÍTICA",IF($N166="Em ruptura","EM ACOMPANHAMENTO","ENCERRADA"))))</f>
        <v/>
      </c>
      <c r="T166" s="26">
        <f>IF($A166="","",IF($U166&lt;&gt;"OK","REVISAR DADOS",IF($R166="Concluída","OK",IF($L166&lt;Resumo!$B$4,"AÇÃO ATRASADA",IF($N166="Em ruptura","AÇÃO EM ABERTO","AÇÃO PENDENTE")))))</f>
        <v/>
      </c>
      <c r="U166" s="26">
        <f>IF($A166="","",IF(OR(Resumo!$B$4="",Resumo!$B$5&lt;=0,Resumo!$B$6&lt;=0),"CONFIGURAÇÃO AUSENTE",IF(COUNTIF($A$6:$A$205,$A166)&gt;1,"ID DUPLICADO",IF(OR($B166="",$C166="",$D166="",$E166="",$G166="",$H166="",$I166="",$K166="",$L166="",$M166="",$R166=""),"DADOS INCOMPLETOS",IF(OR(NOT(ISNUMBER($E166)),AND($F166&lt;&gt;"",NOT(ISNUMBER($F166))),NOT(ISNUMBER($G166)),NOT(ISNUMBER($H166)),NOT(ISNUMBER($L166))),"TIPO DE DADO INVÁLIDO",IF(OR(COUNTIF(Listas!$B$2:$B$5,$D166)=0,COUNTIF(Listas!$A$2:$A$11,$I166)=0,COUNTIF(Listas!$C$2:$C$7,$M166)=0,COUNTIF(Listas!$D$2:$D$4,$R166)=0),"VALOR FORA DA LISTA",IF(OR($G166&lt;0,MOD($G166,1)&lt;&gt;0,$H166&lt;0),"VALOR INVÁLIDO",IF($E166&gt;Resumo!$B$4,"INÍCIO FUTURO",IF(AND($F166&lt;&gt;"",$F166&lt;$E166),"FIM ANTERIOR AO INÍCIO",IF(AND($F166&lt;&gt;"",$F166&gt;Resumo!$B$4),"FIM FUTURO",IF($L166&lt;$E166,"PRAZO ANTERIOR AO INÍCIO","OK")))))))))))</f>
        <v/>
      </c>
      <c r="V166" s="51">
        <f>IF(AND($U166="OK",$N166="Em ruptura"),IF($T166="AÇÃO ATRASADA",1,IF($S166="RUPTURA CRÍTICA",2,3))*1000000+$E166+ROW()/100000,"")</f>
        <v/>
      </c>
    </row>
    <row r="167" ht="22" customHeight="1">
      <c r="A167" s="20" t="n"/>
      <c r="B167" s="20" t="n"/>
      <c r="C167" s="21" t="n"/>
      <c r="D167" s="22" t="n"/>
      <c r="E167" s="48" t="n"/>
      <c r="F167" s="48" t="n"/>
      <c r="G167" s="24" t="n"/>
      <c r="H167" s="49" t="n"/>
      <c r="I167" s="21" t="n"/>
      <c r="J167" s="21" t="n"/>
      <c r="K167" s="21" t="n"/>
      <c r="L167" s="48" t="n"/>
      <c r="M167" s="22" t="n"/>
      <c r="N167" s="26">
        <f>IF(OR($A167="",$E167=""),"",IF($F167="","Em ruptura","Encerrada"))</f>
        <v/>
      </c>
      <c r="O167" s="27">
        <f>IF(OR($A167="",$E167="",Resumo!$B$4=""),"",IF(OR(NOT(ISNUMBER($E167)),AND($F167&lt;&gt;"",NOT(ISNUMBER($F167))),$E167&gt;Resumo!$B$4,AND($F167&lt;&gt;"",OR($F167&lt;$E167,$F167&gt;Resumo!$B$4))),"",24*(IF($F167="",Resumo!$B$4,$F167)-$E167)))</f>
        <v/>
      </c>
      <c r="P167" s="27">
        <f>IF($O167="","",IFERROR($O167/24,""))</f>
        <v/>
      </c>
      <c r="Q167" s="50">
        <f>IF(OR($A167="",$G167="",$H167="",NOT(ISNUMBER($G167)),NOT(ISNUMBER($H167))),"",$G167*$H167)</f>
        <v/>
      </c>
      <c r="R167" s="22" t="n"/>
      <c r="S167" s="26">
        <f>IF($A167="","",IF($U167&lt;&gt;"OK","REVISAR DADOS",IF(OR($O167&gt;=Resumo!$B$5,$Q167&gt;=Resumo!$B$6),"RUPTURA CRÍTICA",IF($N167="Em ruptura","EM ACOMPANHAMENTO","ENCERRADA"))))</f>
        <v/>
      </c>
      <c r="T167" s="26">
        <f>IF($A167="","",IF($U167&lt;&gt;"OK","REVISAR DADOS",IF($R167="Concluída","OK",IF($L167&lt;Resumo!$B$4,"AÇÃO ATRASADA",IF($N167="Em ruptura","AÇÃO EM ABERTO","AÇÃO PENDENTE")))))</f>
        <v/>
      </c>
      <c r="U167" s="26">
        <f>IF($A167="","",IF(OR(Resumo!$B$4="",Resumo!$B$5&lt;=0,Resumo!$B$6&lt;=0),"CONFIGURAÇÃO AUSENTE",IF(COUNTIF($A$6:$A$205,$A167)&gt;1,"ID DUPLICADO",IF(OR($B167="",$C167="",$D167="",$E167="",$G167="",$H167="",$I167="",$K167="",$L167="",$M167="",$R167=""),"DADOS INCOMPLETOS",IF(OR(NOT(ISNUMBER($E167)),AND($F167&lt;&gt;"",NOT(ISNUMBER($F167))),NOT(ISNUMBER($G167)),NOT(ISNUMBER($H167)),NOT(ISNUMBER($L167))),"TIPO DE DADO INVÁLIDO",IF(OR(COUNTIF(Listas!$B$2:$B$5,$D167)=0,COUNTIF(Listas!$A$2:$A$11,$I167)=0,COUNTIF(Listas!$C$2:$C$7,$M167)=0,COUNTIF(Listas!$D$2:$D$4,$R167)=0),"VALOR FORA DA LISTA",IF(OR($G167&lt;0,MOD($G167,1)&lt;&gt;0,$H167&lt;0),"VALOR INVÁLIDO",IF($E167&gt;Resumo!$B$4,"INÍCIO FUTURO",IF(AND($F167&lt;&gt;"",$F167&lt;$E167),"FIM ANTERIOR AO INÍCIO",IF(AND($F167&lt;&gt;"",$F167&gt;Resumo!$B$4),"FIM FUTURO",IF($L167&lt;$E167,"PRAZO ANTERIOR AO INÍCIO","OK")))))))))))</f>
        <v/>
      </c>
      <c r="V167" s="51">
        <f>IF(AND($U167="OK",$N167="Em ruptura"),IF($T167="AÇÃO ATRASADA",1,IF($S167="RUPTURA CRÍTICA",2,3))*1000000+$E167+ROW()/100000,"")</f>
        <v/>
      </c>
    </row>
    <row r="168" ht="22" customHeight="1">
      <c r="A168" s="20" t="n"/>
      <c r="B168" s="20" t="n"/>
      <c r="C168" s="21" t="n"/>
      <c r="D168" s="22" t="n"/>
      <c r="E168" s="48" t="n"/>
      <c r="F168" s="48" t="n"/>
      <c r="G168" s="24" t="n"/>
      <c r="H168" s="49" t="n"/>
      <c r="I168" s="21" t="n"/>
      <c r="J168" s="21" t="n"/>
      <c r="K168" s="21" t="n"/>
      <c r="L168" s="48" t="n"/>
      <c r="M168" s="22" t="n"/>
      <c r="N168" s="26">
        <f>IF(OR($A168="",$E168=""),"",IF($F168="","Em ruptura","Encerrada"))</f>
        <v/>
      </c>
      <c r="O168" s="27">
        <f>IF(OR($A168="",$E168="",Resumo!$B$4=""),"",IF(OR(NOT(ISNUMBER($E168)),AND($F168&lt;&gt;"",NOT(ISNUMBER($F168))),$E168&gt;Resumo!$B$4,AND($F168&lt;&gt;"",OR($F168&lt;$E168,$F168&gt;Resumo!$B$4))),"",24*(IF($F168="",Resumo!$B$4,$F168)-$E168)))</f>
        <v/>
      </c>
      <c r="P168" s="27">
        <f>IF($O168="","",IFERROR($O168/24,""))</f>
        <v/>
      </c>
      <c r="Q168" s="50">
        <f>IF(OR($A168="",$G168="",$H168="",NOT(ISNUMBER($G168)),NOT(ISNUMBER($H168))),"",$G168*$H168)</f>
        <v/>
      </c>
      <c r="R168" s="22" t="n"/>
      <c r="S168" s="26">
        <f>IF($A168="","",IF($U168&lt;&gt;"OK","REVISAR DADOS",IF(OR($O168&gt;=Resumo!$B$5,$Q168&gt;=Resumo!$B$6),"RUPTURA CRÍTICA",IF($N168="Em ruptura","EM ACOMPANHAMENTO","ENCERRADA"))))</f>
        <v/>
      </c>
      <c r="T168" s="26">
        <f>IF($A168="","",IF($U168&lt;&gt;"OK","REVISAR DADOS",IF($R168="Concluída","OK",IF($L168&lt;Resumo!$B$4,"AÇÃO ATRASADA",IF($N168="Em ruptura","AÇÃO EM ABERTO","AÇÃO PENDENTE")))))</f>
        <v/>
      </c>
      <c r="U168" s="26">
        <f>IF($A168="","",IF(OR(Resumo!$B$4="",Resumo!$B$5&lt;=0,Resumo!$B$6&lt;=0),"CONFIGURAÇÃO AUSENTE",IF(COUNTIF($A$6:$A$205,$A168)&gt;1,"ID DUPLICADO",IF(OR($B168="",$C168="",$D168="",$E168="",$G168="",$H168="",$I168="",$K168="",$L168="",$M168="",$R168=""),"DADOS INCOMPLETOS",IF(OR(NOT(ISNUMBER($E168)),AND($F168&lt;&gt;"",NOT(ISNUMBER($F168))),NOT(ISNUMBER($G168)),NOT(ISNUMBER($H168)),NOT(ISNUMBER($L168))),"TIPO DE DADO INVÁLIDO",IF(OR(COUNTIF(Listas!$B$2:$B$5,$D168)=0,COUNTIF(Listas!$A$2:$A$11,$I168)=0,COUNTIF(Listas!$C$2:$C$7,$M168)=0,COUNTIF(Listas!$D$2:$D$4,$R168)=0),"VALOR FORA DA LISTA",IF(OR($G168&lt;0,MOD($G168,1)&lt;&gt;0,$H168&lt;0),"VALOR INVÁLIDO",IF($E168&gt;Resumo!$B$4,"INÍCIO FUTURO",IF(AND($F168&lt;&gt;"",$F168&lt;$E168),"FIM ANTERIOR AO INÍCIO",IF(AND($F168&lt;&gt;"",$F168&gt;Resumo!$B$4),"FIM FUTURO",IF($L168&lt;$E168,"PRAZO ANTERIOR AO INÍCIO","OK")))))))))))</f>
        <v/>
      </c>
      <c r="V168" s="51">
        <f>IF(AND($U168="OK",$N168="Em ruptura"),IF($T168="AÇÃO ATRASADA",1,IF($S168="RUPTURA CRÍTICA",2,3))*1000000+$E168+ROW()/100000,"")</f>
        <v/>
      </c>
    </row>
    <row r="169" ht="22" customHeight="1">
      <c r="A169" s="20" t="n"/>
      <c r="B169" s="20" t="n"/>
      <c r="C169" s="21" t="n"/>
      <c r="D169" s="22" t="n"/>
      <c r="E169" s="48" t="n"/>
      <c r="F169" s="48" t="n"/>
      <c r="G169" s="24" t="n"/>
      <c r="H169" s="49" t="n"/>
      <c r="I169" s="21" t="n"/>
      <c r="J169" s="21" t="n"/>
      <c r="K169" s="21" t="n"/>
      <c r="L169" s="48" t="n"/>
      <c r="M169" s="22" t="n"/>
      <c r="N169" s="26">
        <f>IF(OR($A169="",$E169=""),"",IF($F169="","Em ruptura","Encerrada"))</f>
        <v/>
      </c>
      <c r="O169" s="27">
        <f>IF(OR($A169="",$E169="",Resumo!$B$4=""),"",IF(OR(NOT(ISNUMBER($E169)),AND($F169&lt;&gt;"",NOT(ISNUMBER($F169))),$E169&gt;Resumo!$B$4,AND($F169&lt;&gt;"",OR($F169&lt;$E169,$F169&gt;Resumo!$B$4))),"",24*(IF($F169="",Resumo!$B$4,$F169)-$E169)))</f>
        <v/>
      </c>
      <c r="P169" s="27">
        <f>IF($O169="","",IFERROR($O169/24,""))</f>
        <v/>
      </c>
      <c r="Q169" s="50">
        <f>IF(OR($A169="",$G169="",$H169="",NOT(ISNUMBER($G169)),NOT(ISNUMBER($H169))),"",$G169*$H169)</f>
        <v/>
      </c>
      <c r="R169" s="22" t="n"/>
      <c r="S169" s="26">
        <f>IF($A169="","",IF($U169&lt;&gt;"OK","REVISAR DADOS",IF(OR($O169&gt;=Resumo!$B$5,$Q169&gt;=Resumo!$B$6),"RUPTURA CRÍTICA",IF($N169="Em ruptura","EM ACOMPANHAMENTO","ENCERRADA"))))</f>
        <v/>
      </c>
      <c r="T169" s="26">
        <f>IF($A169="","",IF($U169&lt;&gt;"OK","REVISAR DADOS",IF($R169="Concluída","OK",IF($L169&lt;Resumo!$B$4,"AÇÃO ATRASADA",IF($N169="Em ruptura","AÇÃO EM ABERTO","AÇÃO PENDENTE")))))</f>
        <v/>
      </c>
      <c r="U169" s="26">
        <f>IF($A169="","",IF(OR(Resumo!$B$4="",Resumo!$B$5&lt;=0,Resumo!$B$6&lt;=0),"CONFIGURAÇÃO AUSENTE",IF(COUNTIF($A$6:$A$205,$A169)&gt;1,"ID DUPLICADO",IF(OR($B169="",$C169="",$D169="",$E169="",$G169="",$H169="",$I169="",$K169="",$L169="",$M169="",$R169=""),"DADOS INCOMPLETOS",IF(OR(NOT(ISNUMBER($E169)),AND($F169&lt;&gt;"",NOT(ISNUMBER($F169))),NOT(ISNUMBER($G169)),NOT(ISNUMBER($H169)),NOT(ISNUMBER($L169))),"TIPO DE DADO INVÁLIDO",IF(OR(COUNTIF(Listas!$B$2:$B$5,$D169)=0,COUNTIF(Listas!$A$2:$A$11,$I169)=0,COUNTIF(Listas!$C$2:$C$7,$M169)=0,COUNTIF(Listas!$D$2:$D$4,$R169)=0),"VALOR FORA DA LISTA",IF(OR($G169&lt;0,MOD($G169,1)&lt;&gt;0,$H169&lt;0),"VALOR INVÁLIDO",IF($E169&gt;Resumo!$B$4,"INÍCIO FUTURO",IF(AND($F169&lt;&gt;"",$F169&lt;$E169),"FIM ANTERIOR AO INÍCIO",IF(AND($F169&lt;&gt;"",$F169&gt;Resumo!$B$4),"FIM FUTURO",IF($L169&lt;$E169,"PRAZO ANTERIOR AO INÍCIO","OK")))))))))))</f>
        <v/>
      </c>
      <c r="V169" s="51">
        <f>IF(AND($U169="OK",$N169="Em ruptura"),IF($T169="AÇÃO ATRASADA",1,IF($S169="RUPTURA CRÍTICA",2,3))*1000000+$E169+ROW()/100000,"")</f>
        <v/>
      </c>
    </row>
    <row r="170" ht="22" customHeight="1">
      <c r="A170" s="20" t="n"/>
      <c r="B170" s="20" t="n"/>
      <c r="C170" s="21" t="n"/>
      <c r="D170" s="22" t="n"/>
      <c r="E170" s="48" t="n"/>
      <c r="F170" s="48" t="n"/>
      <c r="G170" s="24" t="n"/>
      <c r="H170" s="49" t="n"/>
      <c r="I170" s="21" t="n"/>
      <c r="J170" s="21" t="n"/>
      <c r="K170" s="21" t="n"/>
      <c r="L170" s="48" t="n"/>
      <c r="M170" s="22" t="n"/>
      <c r="N170" s="26">
        <f>IF(OR($A170="",$E170=""),"",IF($F170="","Em ruptura","Encerrada"))</f>
        <v/>
      </c>
      <c r="O170" s="27">
        <f>IF(OR($A170="",$E170="",Resumo!$B$4=""),"",IF(OR(NOT(ISNUMBER($E170)),AND($F170&lt;&gt;"",NOT(ISNUMBER($F170))),$E170&gt;Resumo!$B$4,AND($F170&lt;&gt;"",OR($F170&lt;$E170,$F170&gt;Resumo!$B$4))),"",24*(IF($F170="",Resumo!$B$4,$F170)-$E170)))</f>
        <v/>
      </c>
      <c r="P170" s="27">
        <f>IF($O170="","",IFERROR($O170/24,""))</f>
        <v/>
      </c>
      <c r="Q170" s="50">
        <f>IF(OR($A170="",$G170="",$H170="",NOT(ISNUMBER($G170)),NOT(ISNUMBER($H170))),"",$G170*$H170)</f>
        <v/>
      </c>
      <c r="R170" s="22" t="n"/>
      <c r="S170" s="26">
        <f>IF($A170="","",IF($U170&lt;&gt;"OK","REVISAR DADOS",IF(OR($O170&gt;=Resumo!$B$5,$Q170&gt;=Resumo!$B$6),"RUPTURA CRÍTICA",IF($N170="Em ruptura","EM ACOMPANHAMENTO","ENCERRADA"))))</f>
        <v/>
      </c>
      <c r="T170" s="26">
        <f>IF($A170="","",IF($U170&lt;&gt;"OK","REVISAR DADOS",IF($R170="Concluída","OK",IF($L170&lt;Resumo!$B$4,"AÇÃO ATRASADA",IF($N170="Em ruptura","AÇÃO EM ABERTO","AÇÃO PENDENTE")))))</f>
        <v/>
      </c>
      <c r="U170" s="26">
        <f>IF($A170="","",IF(OR(Resumo!$B$4="",Resumo!$B$5&lt;=0,Resumo!$B$6&lt;=0),"CONFIGURAÇÃO AUSENTE",IF(COUNTIF($A$6:$A$205,$A170)&gt;1,"ID DUPLICADO",IF(OR($B170="",$C170="",$D170="",$E170="",$G170="",$H170="",$I170="",$K170="",$L170="",$M170="",$R170=""),"DADOS INCOMPLETOS",IF(OR(NOT(ISNUMBER($E170)),AND($F170&lt;&gt;"",NOT(ISNUMBER($F170))),NOT(ISNUMBER($G170)),NOT(ISNUMBER($H170)),NOT(ISNUMBER($L170))),"TIPO DE DADO INVÁLIDO",IF(OR(COUNTIF(Listas!$B$2:$B$5,$D170)=0,COUNTIF(Listas!$A$2:$A$11,$I170)=0,COUNTIF(Listas!$C$2:$C$7,$M170)=0,COUNTIF(Listas!$D$2:$D$4,$R170)=0),"VALOR FORA DA LISTA",IF(OR($G170&lt;0,MOD($G170,1)&lt;&gt;0,$H170&lt;0),"VALOR INVÁLIDO",IF($E170&gt;Resumo!$B$4,"INÍCIO FUTURO",IF(AND($F170&lt;&gt;"",$F170&lt;$E170),"FIM ANTERIOR AO INÍCIO",IF(AND($F170&lt;&gt;"",$F170&gt;Resumo!$B$4),"FIM FUTURO",IF($L170&lt;$E170,"PRAZO ANTERIOR AO INÍCIO","OK")))))))))))</f>
        <v/>
      </c>
      <c r="V170" s="51">
        <f>IF(AND($U170="OK",$N170="Em ruptura"),IF($T170="AÇÃO ATRASADA",1,IF($S170="RUPTURA CRÍTICA",2,3))*1000000+$E170+ROW()/100000,"")</f>
        <v/>
      </c>
    </row>
    <row r="171" ht="22" customHeight="1">
      <c r="A171" s="20" t="n"/>
      <c r="B171" s="20" t="n"/>
      <c r="C171" s="21" t="n"/>
      <c r="D171" s="22" t="n"/>
      <c r="E171" s="48" t="n"/>
      <c r="F171" s="48" t="n"/>
      <c r="G171" s="24" t="n"/>
      <c r="H171" s="49" t="n"/>
      <c r="I171" s="21" t="n"/>
      <c r="J171" s="21" t="n"/>
      <c r="K171" s="21" t="n"/>
      <c r="L171" s="48" t="n"/>
      <c r="M171" s="22" t="n"/>
      <c r="N171" s="26">
        <f>IF(OR($A171="",$E171=""),"",IF($F171="","Em ruptura","Encerrada"))</f>
        <v/>
      </c>
      <c r="O171" s="27">
        <f>IF(OR($A171="",$E171="",Resumo!$B$4=""),"",IF(OR(NOT(ISNUMBER($E171)),AND($F171&lt;&gt;"",NOT(ISNUMBER($F171))),$E171&gt;Resumo!$B$4,AND($F171&lt;&gt;"",OR($F171&lt;$E171,$F171&gt;Resumo!$B$4))),"",24*(IF($F171="",Resumo!$B$4,$F171)-$E171)))</f>
        <v/>
      </c>
      <c r="P171" s="27">
        <f>IF($O171="","",IFERROR($O171/24,""))</f>
        <v/>
      </c>
      <c r="Q171" s="50">
        <f>IF(OR($A171="",$G171="",$H171="",NOT(ISNUMBER($G171)),NOT(ISNUMBER($H171))),"",$G171*$H171)</f>
        <v/>
      </c>
      <c r="R171" s="22" t="n"/>
      <c r="S171" s="26">
        <f>IF($A171="","",IF($U171&lt;&gt;"OK","REVISAR DADOS",IF(OR($O171&gt;=Resumo!$B$5,$Q171&gt;=Resumo!$B$6),"RUPTURA CRÍTICA",IF($N171="Em ruptura","EM ACOMPANHAMENTO","ENCERRADA"))))</f>
        <v/>
      </c>
      <c r="T171" s="26">
        <f>IF($A171="","",IF($U171&lt;&gt;"OK","REVISAR DADOS",IF($R171="Concluída","OK",IF($L171&lt;Resumo!$B$4,"AÇÃO ATRASADA",IF($N171="Em ruptura","AÇÃO EM ABERTO","AÇÃO PENDENTE")))))</f>
        <v/>
      </c>
      <c r="U171" s="26">
        <f>IF($A171="","",IF(OR(Resumo!$B$4="",Resumo!$B$5&lt;=0,Resumo!$B$6&lt;=0),"CONFIGURAÇÃO AUSENTE",IF(COUNTIF($A$6:$A$205,$A171)&gt;1,"ID DUPLICADO",IF(OR($B171="",$C171="",$D171="",$E171="",$G171="",$H171="",$I171="",$K171="",$L171="",$M171="",$R171=""),"DADOS INCOMPLETOS",IF(OR(NOT(ISNUMBER($E171)),AND($F171&lt;&gt;"",NOT(ISNUMBER($F171))),NOT(ISNUMBER($G171)),NOT(ISNUMBER($H171)),NOT(ISNUMBER($L171))),"TIPO DE DADO INVÁLIDO",IF(OR(COUNTIF(Listas!$B$2:$B$5,$D171)=0,COUNTIF(Listas!$A$2:$A$11,$I171)=0,COUNTIF(Listas!$C$2:$C$7,$M171)=0,COUNTIF(Listas!$D$2:$D$4,$R171)=0),"VALOR FORA DA LISTA",IF(OR($G171&lt;0,MOD($G171,1)&lt;&gt;0,$H171&lt;0),"VALOR INVÁLIDO",IF($E171&gt;Resumo!$B$4,"INÍCIO FUTURO",IF(AND($F171&lt;&gt;"",$F171&lt;$E171),"FIM ANTERIOR AO INÍCIO",IF(AND($F171&lt;&gt;"",$F171&gt;Resumo!$B$4),"FIM FUTURO",IF($L171&lt;$E171,"PRAZO ANTERIOR AO INÍCIO","OK")))))))))))</f>
        <v/>
      </c>
      <c r="V171" s="51">
        <f>IF(AND($U171="OK",$N171="Em ruptura"),IF($T171="AÇÃO ATRASADA",1,IF($S171="RUPTURA CRÍTICA",2,3))*1000000+$E171+ROW()/100000,"")</f>
        <v/>
      </c>
    </row>
    <row r="172" ht="22" customHeight="1">
      <c r="A172" s="20" t="n"/>
      <c r="B172" s="20" t="n"/>
      <c r="C172" s="21" t="n"/>
      <c r="D172" s="22" t="n"/>
      <c r="E172" s="48" t="n"/>
      <c r="F172" s="48" t="n"/>
      <c r="G172" s="24" t="n"/>
      <c r="H172" s="49" t="n"/>
      <c r="I172" s="21" t="n"/>
      <c r="J172" s="21" t="n"/>
      <c r="K172" s="21" t="n"/>
      <c r="L172" s="48" t="n"/>
      <c r="M172" s="22" t="n"/>
      <c r="N172" s="26">
        <f>IF(OR($A172="",$E172=""),"",IF($F172="","Em ruptura","Encerrada"))</f>
        <v/>
      </c>
      <c r="O172" s="27">
        <f>IF(OR($A172="",$E172="",Resumo!$B$4=""),"",IF(OR(NOT(ISNUMBER($E172)),AND($F172&lt;&gt;"",NOT(ISNUMBER($F172))),$E172&gt;Resumo!$B$4,AND($F172&lt;&gt;"",OR($F172&lt;$E172,$F172&gt;Resumo!$B$4))),"",24*(IF($F172="",Resumo!$B$4,$F172)-$E172)))</f>
        <v/>
      </c>
      <c r="P172" s="27">
        <f>IF($O172="","",IFERROR($O172/24,""))</f>
        <v/>
      </c>
      <c r="Q172" s="50">
        <f>IF(OR($A172="",$G172="",$H172="",NOT(ISNUMBER($G172)),NOT(ISNUMBER($H172))),"",$G172*$H172)</f>
        <v/>
      </c>
      <c r="R172" s="22" t="n"/>
      <c r="S172" s="26">
        <f>IF($A172="","",IF($U172&lt;&gt;"OK","REVISAR DADOS",IF(OR($O172&gt;=Resumo!$B$5,$Q172&gt;=Resumo!$B$6),"RUPTURA CRÍTICA",IF($N172="Em ruptura","EM ACOMPANHAMENTO","ENCERRADA"))))</f>
        <v/>
      </c>
      <c r="T172" s="26">
        <f>IF($A172="","",IF($U172&lt;&gt;"OK","REVISAR DADOS",IF($R172="Concluída","OK",IF($L172&lt;Resumo!$B$4,"AÇÃO ATRASADA",IF($N172="Em ruptura","AÇÃO EM ABERTO","AÇÃO PENDENTE")))))</f>
        <v/>
      </c>
      <c r="U172" s="26">
        <f>IF($A172="","",IF(OR(Resumo!$B$4="",Resumo!$B$5&lt;=0,Resumo!$B$6&lt;=0),"CONFIGURAÇÃO AUSENTE",IF(COUNTIF($A$6:$A$205,$A172)&gt;1,"ID DUPLICADO",IF(OR($B172="",$C172="",$D172="",$E172="",$G172="",$H172="",$I172="",$K172="",$L172="",$M172="",$R172=""),"DADOS INCOMPLETOS",IF(OR(NOT(ISNUMBER($E172)),AND($F172&lt;&gt;"",NOT(ISNUMBER($F172))),NOT(ISNUMBER($G172)),NOT(ISNUMBER($H172)),NOT(ISNUMBER($L172))),"TIPO DE DADO INVÁLIDO",IF(OR(COUNTIF(Listas!$B$2:$B$5,$D172)=0,COUNTIF(Listas!$A$2:$A$11,$I172)=0,COUNTIF(Listas!$C$2:$C$7,$M172)=0,COUNTIF(Listas!$D$2:$D$4,$R172)=0),"VALOR FORA DA LISTA",IF(OR($G172&lt;0,MOD($G172,1)&lt;&gt;0,$H172&lt;0),"VALOR INVÁLIDO",IF($E172&gt;Resumo!$B$4,"INÍCIO FUTURO",IF(AND($F172&lt;&gt;"",$F172&lt;$E172),"FIM ANTERIOR AO INÍCIO",IF(AND($F172&lt;&gt;"",$F172&gt;Resumo!$B$4),"FIM FUTURO",IF($L172&lt;$E172,"PRAZO ANTERIOR AO INÍCIO","OK")))))))))))</f>
        <v/>
      </c>
      <c r="V172" s="51">
        <f>IF(AND($U172="OK",$N172="Em ruptura"),IF($T172="AÇÃO ATRASADA",1,IF($S172="RUPTURA CRÍTICA",2,3))*1000000+$E172+ROW()/100000,"")</f>
        <v/>
      </c>
    </row>
    <row r="173" ht="22" customHeight="1">
      <c r="A173" s="20" t="n"/>
      <c r="B173" s="20" t="n"/>
      <c r="C173" s="21" t="n"/>
      <c r="D173" s="22" t="n"/>
      <c r="E173" s="48" t="n"/>
      <c r="F173" s="48" t="n"/>
      <c r="G173" s="24" t="n"/>
      <c r="H173" s="49" t="n"/>
      <c r="I173" s="21" t="n"/>
      <c r="J173" s="21" t="n"/>
      <c r="K173" s="21" t="n"/>
      <c r="L173" s="48" t="n"/>
      <c r="M173" s="22" t="n"/>
      <c r="N173" s="26">
        <f>IF(OR($A173="",$E173=""),"",IF($F173="","Em ruptura","Encerrada"))</f>
        <v/>
      </c>
      <c r="O173" s="27">
        <f>IF(OR($A173="",$E173="",Resumo!$B$4=""),"",IF(OR(NOT(ISNUMBER($E173)),AND($F173&lt;&gt;"",NOT(ISNUMBER($F173))),$E173&gt;Resumo!$B$4,AND($F173&lt;&gt;"",OR($F173&lt;$E173,$F173&gt;Resumo!$B$4))),"",24*(IF($F173="",Resumo!$B$4,$F173)-$E173)))</f>
        <v/>
      </c>
      <c r="P173" s="27">
        <f>IF($O173="","",IFERROR($O173/24,""))</f>
        <v/>
      </c>
      <c r="Q173" s="50">
        <f>IF(OR($A173="",$G173="",$H173="",NOT(ISNUMBER($G173)),NOT(ISNUMBER($H173))),"",$G173*$H173)</f>
        <v/>
      </c>
      <c r="R173" s="22" t="n"/>
      <c r="S173" s="26">
        <f>IF($A173="","",IF($U173&lt;&gt;"OK","REVISAR DADOS",IF(OR($O173&gt;=Resumo!$B$5,$Q173&gt;=Resumo!$B$6),"RUPTURA CRÍTICA",IF($N173="Em ruptura","EM ACOMPANHAMENTO","ENCERRADA"))))</f>
        <v/>
      </c>
      <c r="T173" s="26">
        <f>IF($A173="","",IF($U173&lt;&gt;"OK","REVISAR DADOS",IF($R173="Concluída","OK",IF($L173&lt;Resumo!$B$4,"AÇÃO ATRASADA",IF($N173="Em ruptura","AÇÃO EM ABERTO","AÇÃO PENDENTE")))))</f>
        <v/>
      </c>
      <c r="U173" s="26">
        <f>IF($A173="","",IF(OR(Resumo!$B$4="",Resumo!$B$5&lt;=0,Resumo!$B$6&lt;=0),"CONFIGURAÇÃO AUSENTE",IF(COUNTIF($A$6:$A$205,$A173)&gt;1,"ID DUPLICADO",IF(OR($B173="",$C173="",$D173="",$E173="",$G173="",$H173="",$I173="",$K173="",$L173="",$M173="",$R173=""),"DADOS INCOMPLETOS",IF(OR(NOT(ISNUMBER($E173)),AND($F173&lt;&gt;"",NOT(ISNUMBER($F173))),NOT(ISNUMBER($G173)),NOT(ISNUMBER($H173)),NOT(ISNUMBER($L173))),"TIPO DE DADO INVÁLIDO",IF(OR(COUNTIF(Listas!$B$2:$B$5,$D173)=0,COUNTIF(Listas!$A$2:$A$11,$I173)=0,COUNTIF(Listas!$C$2:$C$7,$M173)=0,COUNTIF(Listas!$D$2:$D$4,$R173)=0),"VALOR FORA DA LISTA",IF(OR($G173&lt;0,MOD($G173,1)&lt;&gt;0,$H173&lt;0),"VALOR INVÁLIDO",IF($E173&gt;Resumo!$B$4,"INÍCIO FUTURO",IF(AND($F173&lt;&gt;"",$F173&lt;$E173),"FIM ANTERIOR AO INÍCIO",IF(AND($F173&lt;&gt;"",$F173&gt;Resumo!$B$4),"FIM FUTURO",IF($L173&lt;$E173,"PRAZO ANTERIOR AO INÍCIO","OK")))))))))))</f>
        <v/>
      </c>
      <c r="V173" s="51">
        <f>IF(AND($U173="OK",$N173="Em ruptura"),IF($T173="AÇÃO ATRASADA",1,IF($S173="RUPTURA CRÍTICA",2,3))*1000000+$E173+ROW()/100000,"")</f>
        <v/>
      </c>
    </row>
    <row r="174" ht="22" customHeight="1">
      <c r="A174" s="20" t="n"/>
      <c r="B174" s="20" t="n"/>
      <c r="C174" s="21" t="n"/>
      <c r="D174" s="22" t="n"/>
      <c r="E174" s="48" t="n"/>
      <c r="F174" s="48" t="n"/>
      <c r="G174" s="24" t="n"/>
      <c r="H174" s="49" t="n"/>
      <c r="I174" s="21" t="n"/>
      <c r="J174" s="21" t="n"/>
      <c r="K174" s="21" t="n"/>
      <c r="L174" s="48" t="n"/>
      <c r="M174" s="22" t="n"/>
      <c r="N174" s="26">
        <f>IF(OR($A174="",$E174=""),"",IF($F174="","Em ruptura","Encerrada"))</f>
        <v/>
      </c>
      <c r="O174" s="27">
        <f>IF(OR($A174="",$E174="",Resumo!$B$4=""),"",IF(OR(NOT(ISNUMBER($E174)),AND($F174&lt;&gt;"",NOT(ISNUMBER($F174))),$E174&gt;Resumo!$B$4,AND($F174&lt;&gt;"",OR($F174&lt;$E174,$F174&gt;Resumo!$B$4))),"",24*(IF($F174="",Resumo!$B$4,$F174)-$E174)))</f>
        <v/>
      </c>
      <c r="P174" s="27">
        <f>IF($O174="","",IFERROR($O174/24,""))</f>
        <v/>
      </c>
      <c r="Q174" s="50">
        <f>IF(OR($A174="",$G174="",$H174="",NOT(ISNUMBER($G174)),NOT(ISNUMBER($H174))),"",$G174*$H174)</f>
        <v/>
      </c>
      <c r="R174" s="22" t="n"/>
      <c r="S174" s="26">
        <f>IF($A174="","",IF($U174&lt;&gt;"OK","REVISAR DADOS",IF(OR($O174&gt;=Resumo!$B$5,$Q174&gt;=Resumo!$B$6),"RUPTURA CRÍTICA",IF($N174="Em ruptura","EM ACOMPANHAMENTO","ENCERRADA"))))</f>
        <v/>
      </c>
      <c r="T174" s="26">
        <f>IF($A174="","",IF($U174&lt;&gt;"OK","REVISAR DADOS",IF($R174="Concluída","OK",IF($L174&lt;Resumo!$B$4,"AÇÃO ATRASADA",IF($N174="Em ruptura","AÇÃO EM ABERTO","AÇÃO PENDENTE")))))</f>
        <v/>
      </c>
      <c r="U174" s="26">
        <f>IF($A174="","",IF(OR(Resumo!$B$4="",Resumo!$B$5&lt;=0,Resumo!$B$6&lt;=0),"CONFIGURAÇÃO AUSENTE",IF(COUNTIF($A$6:$A$205,$A174)&gt;1,"ID DUPLICADO",IF(OR($B174="",$C174="",$D174="",$E174="",$G174="",$H174="",$I174="",$K174="",$L174="",$M174="",$R174=""),"DADOS INCOMPLETOS",IF(OR(NOT(ISNUMBER($E174)),AND($F174&lt;&gt;"",NOT(ISNUMBER($F174))),NOT(ISNUMBER($G174)),NOT(ISNUMBER($H174)),NOT(ISNUMBER($L174))),"TIPO DE DADO INVÁLIDO",IF(OR(COUNTIF(Listas!$B$2:$B$5,$D174)=0,COUNTIF(Listas!$A$2:$A$11,$I174)=0,COUNTIF(Listas!$C$2:$C$7,$M174)=0,COUNTIF(Listas!$D$2:$D$4,$R174)=0),"VALOR FORA DA LISTA",IF(OR($G174&lt;0,MOD($G174,1)&lt;&gt;0,$H174&lt;0),"VALOR INVÁLIDO",IF($E174&gt;Resumo!$B$4,"INÍCIO FUTURO",IF(AND($F174&lt;&gt;"",$F174&lt;$E174),"FIM ANTERIOR AO INÍCIO",IF(AND($F174&lt;&gt;"",$F174&gt;Resumo!$B$4),"FIM FUTURO",IF($L174&lt;$E174,"PRAZO ANTERIOR AO INÍCIO","OK")))))))))))</f>
        <v/>
      </c>
      <c r="V174" s="51">
        <f>IF(AND($U174="OK",$N174="Em ruptura"),IF($T174="AÇÃO ATRASADA",1,IF($S174="RUPTURA CRÍTICA",2,3))*1000000+$E174+ROW()/100000,"")</f>
        <v/>
      </c>
    </row>
    <row r="175" ht="22" customHeight="1">
      <c r="A175" s="20" t="n"/>
      <c r="B175" s="20" t="n"/>
      <c r="C175" s="21" t="n"/>
      <c r="D175" s="22" t="n"/>
      <c r="E175" s="48" t="n"/>
      <c r="F175" s="48" t="n"/>
      <c r="G175" s="24" t="n"/>
      <c r="H175" s="49" t="n"/>
      <c r="I175" s="21" t="n"/>
      <c r="J175" s="21" t="n"/>
      <c r="K175" s="21" t="n"/>
      <c r="L175" s="48" t="n"/>
      <c r="M175" s="22" t="n"/>
      <c r="N175" s="26">
        <f>IF(OR($A175="",$E175=""),"",IF($F175="","Em ruptura","Encerrada"))</f>
        <v/>
      </c>
      <c r="O175" s="27">
        <f>IF(OR($A175="",$E175="",Resumo!$B$4=""),"",IF(OR(NOT(ISNUMBER($E175)),AND($F175&lt;&gt;"",NOT(ISNUMBER($F175))),$E175&gt;Resumo!$B$4,AND($F175&lt;&gt;"",OR($F175&lt;$E175,$F175&gt;Resumo!$B$4))),"",24*(IF($F175="",Resumo!$B$4,$F175)-$E175)))</f>
        <v/>
      </c>
      <c r="P175" s="27">
        <f>IF($O175="","",IFERROR($O175/24,""))</f>
        <v/>
      </c>
      <c r="Q175" s="50">
        <f>IF(OR($A175="",$G175="",$H175="",NOT(ISNUMBER($G175)),NOT(ISNUMBER($H175))),"",$G175*$H175)</f>
        <v/>
      </c>
      <c r="R175" s="22" t="n"/>
      <c r="S175" s="26">
        <f>IF($A175="","",IF($U175&lt;&gt;"OK","REVISAR DADOS",IF(OR($O175&gt;=Resumo!$B$5,$Q175&gt;=Resumo!$B$6),"RUPTURA CRÍTICA",IF($N175="Em ruptura","EM ACOMPANHAMENTO","ENCERRADA"))))</f>
        <v/>
      </c>
      <c r="T175" s="26">
        <f>IF($A175="","",IF($U175&lt;&gt;"OK","REVISAR DADOS",IF($R175="Concluída","OK",IF($L175&lt;Resumo!$B$4,"AÇÃO ATRASADA",IF($N175="Em ruptura","AÇÃO EM ABERTO","AÇÃO PENDENTE")))))</f>
        <v/>
      </c>
      <c r="U175" s="26">
        <f>IF($A175="","",IF(OR(Resumo!$B$4="",Resumo!$B$5&lt;=0,Resumo!$B$6&lt;=0),"CONFIGURAÇÃO AUSENTE",IF(COUNTIF($A$6:$A$205,$A175)&gt;1,"ID DUPLICADO",IF(OR($B175="",$C175="",$D175="",$E175="",$G175="",$H175="",$I175="",$K175="",$L175="",$M175="",$R175=""),"DADOS INCOMPLETOS",IF(OR(NOT(ISNUMBER($E175)),AND($F175&lt;&gt;"",NOT(ISNUMBER($F175))),NOT(ISNUMBER($G175)),NOT(ISNUMBER($H175)),NOT(ISNUMBER($L175))),"TIPO DE DADO INVÁLIDO",IF(OR(COUNTIF(Listas!$B$2:$B$5,$D175)=0,COUNTIF(Listas!$A$2:$A$11,$I175)=0,COUNTIF(Listas!$C$2:$C$7,$M175)=0,COUNTIF(Listas!$D$2:$D$4,$R175)=0),"VALOR FORA DA LISTA",IF(OR($G175&lt;0,MOD($G175,1)&lt;&gt;0,$H175&lt;0),"VALOR INVÁLIDO",IF($E175&gt;Resumo!$B$4,"INÍCIO FUTURO",IF(AND($F175&lt;&gt;"",$F175&lt;$E175),"FIM ANTERIOR AO INÍCIO",IF(AND($F175&lt;&gt;"",$F175&gt;Resumo!$B$4),"FIM FUTURO",IF($L175&lt;$E175,"PRAZO ANTERIOR AO INÍCIO","OK")))))))))))</f>
        <v/>
      </c>
      <c r="V175" s="51">
        <f>IF(AND($U175="OK",$N175="Em ruptura"),IF($T175="AÇÃO ATRASADA",1,IF($S175="RUPTURA CRÍTICA",2,3))*1000000+$E175+ROW()/100000,"")</f>
        <v/>
      </c>
    </row>
    <row r="176" ht="22" customHeight="1">
      <c r="A176" s="20" t="n"/>
      <c r="B176" s="20" t="n"/>
      <c r="C176" s="21" t="n"/>
      <c r="D176" s="22" t="n"/>
      <c r="E176" s="48" t="n"/>
      <c r="F176" s="48" t="n"/>
      <c r="G176" s="24" t="n"/>
      <c r="H176" s="49" t="n"/>
      <c r="I176" s="21" t="n"/>
      <c r="J176" s="21" t="n"/>
      <c r="K176" s="21" t="n"/>
      <c r="L176" s="48" t="n"/>
      <c r="M176" s="22" t="n"/>
      <c r="N176" s="26">
        <f>IF(OR($A176="",$E176=""),"",IF($F176="","Em ruptura","Encerrada"))</f>
        <v/>
      </c>
      <c r="O176" s="27">
        <f>IF(OR($A176="",$E176="",Resumo!$B$4=""),"",IF(OR(NOT(ISNUMBER($E176)),AND($F176&lt;&gt;"",NOT(ISNUMBER($F176))),$E176&gt;Resumo!$B$4,AND($F176&lt;&gt;"",OR($F176&lt;$E176,$F176&gt;Resumo!$B$4))),"",24*(IF($F176="",Resumo!$B$4,$F176)-$E176)))</f>
        <v/>
      </c>
      <c r="P176" s="27">
        <f>IF($O176="","",IFERROR($O176/24,""))</f>
        <v/>
      </c>
      <c r="Q176" s="50">
        <f>IF(OR($A176="",$G176="",$H176="",NOT(ISNUMBER($G176)),NOT(ISNUMBER($H176))),"",$G176*$H176)</f>
        <v/>
      </c>
      <c r="R176" s="22" t="n"/>
      <c r="S176" s="26">
        <f>IF($A176="","",IF($U176&lt;&gt;"OK","REVISAR DADOS",IF(OR($O176&gt;=Resumo!$B$5,$Q176&gt;=Resumo!$B$6),"RUPTURA CRÍTICA",IF($N176="Em ruptura","EM ACOMPANHAMENTO","ENCERRADA"))))</f>
        <v/>
      </c>
      <c r="T176" s="26">
        <f>IF($A176="","",IF($U176&lt;&gt;"OK","REVISAR DADOS",IF($R176="Concluída","OK",IF($L176&lt;Resumo!$B$4,"AÇÃO ATRASADA",IF($N176="Em ruptura","AÇÃO EM ABERTO","AÇÃO PENDENTE")))))</f>
        <v/>
      </c>
      <c r="U176" s="26">
        <f>IF($A176="","",IF(OR(Resumo!$B$4="",Resumo!$B$5&lt;=0,Resumo!$B$6&lt;=0),"CONFIGURAÇÃO AUSENTE",IF(COUNTIF($A$6:$A$205,$A176)&gt;1,"ID DUPLICADO",IF(OR($B176="",$C176="",$D176="",$E176="",$G176="",$H176="",$I176="",$K176="",$L176="",$M176="",$R176=""),"DADOS INCOMPLETOS",IF(OR(NOT(ISNUMBER($E176)),AND($F176&lt;&gt;"",NOT(ISNUMBER($F176))),NOT(ISNUMBER($G176)),NOT(ISNUMBER($H176)),NOT(ISNUMBER($L176))),"TIPO DE DADO INVÁLIDO",IF(OR(COUNTIF(Listas!$B$2:$B$5,$D176)=0,COUNTIF(Listas!$A$2:$A$11,$I176)=0,COUNTIF(Listas!$C$2:$C$7,$M176)=0,COUNTIF(Listas!$D$2:$D$4,$R176)=0),"VALOR FORA DA LISTA",IF(OR($G176&lt;0,MOD($G176,1)&lt;&gt;0,$H176&lt;0),"VALOR INVÁLIDO",IF($E176&gt;Resumo!$B$4,"INÍCIO FUTURO",IF(AND($F176&lt;&gt;"",$F176&lt;$E176),"FIM ANTERIOR AO INÍCIO",IF(AND($F176&lt;&gt;"",$F176&gt;Resumo!$B$4),"FIM FUTURO",IF($L176&lt;$E176,"PRAZO ANTERIOR AO INÍCIO","OK")))))))))))</f>
        <v/>
      </c>
      <c r="V176" s="51">
        <f>IF(AND($U176="OK",$N176="Em ruptura"),IF($T176="AÇÃO ATRASADA",1,IF($S176="RUPTURA CRÍTICA",2,3))*1000000+$E176+ROW()/100000,"")</f>
        <v/>
      </c>
    </row>
    <row r="177" ht="22" customHeight="1">
      <c r="A177" s="20" t="n"/>
      <c r="B177" s="20" t="n"/>
      <c r="C177" s="21" t="n"/>
      <c r="D177" s="22" t="n"/>
      <c r="E177" s="48" t="n"/>
      <c r="F177" s="48" t="n"/>
      <c r="G177" s="24" t="n"/>
      <c r="H177" s="49" t="n"/>
      <c r="I177" s="21" t="n"/>
      <c r="J177" s="21" t="n"/>
      <c r="K177" s="21" t="n"/>
      <c r="L177" s="48" t="n"/>
      <c r="M177" s="22" t="n"/>
      <c r="N177" s="26">
        <f>IF(OR($A177="",$E177=""),"",IF($F177="","Em ruptura","Encerrada"))</f>
        <v/>
      </c>
      <c r="O177" s="27">
        <f>IF(OR($A177="",$E177="",Resumo!$B$4=""),"",IF(OR(NOT(ISNUMBER($E177)),AND($F177&lt;&gt;"",NOT(ISNUMBER($F177))),$E177&gt;Resumo!$B$4,AND($F177&lt;&gt;"",OR($F177&lt;$E177,$F177&gt;Resumo!$B$4))),"",24*(IF($F177="",Resumo!$B$4,$F177)-$E177)))</f>
        <v/>
      </c>
      <c r="P177" s="27">
        <f>IF($O177="","",IFERROR($O177/24,""))</f>
        <v/>
      </c>
      <c r="Q177" s="50">
        <f>IF(OR($A177="",$G177="",$H177="",NOT(ISNUMBER($G177)),NOT(ISNUMBER($H177))),"",$G177*$H177)</f>
        <v/>
      </c>
      <c r="R177" s="22" t="n"/>
      <c r="S177" s="26">
        <f>IF($A177="","",IF($U177&lt;&gt;"OK","REVISAR DADOS",IF(OR($O177&gt;=Resumo!$B$5,$Q177&gt;=Resumo!$B$6),"RUPTURA CRÍTICA",IF($N177="Em ruptura","EM ACOMPANHAMENTO","ENCERRADA"))))</f>
        <v/>
      </c>
      <c r="T177" s="26">
        <f>IF($A177="","",IF($U177&lt;&gt;"OK","REVISAR DADOS",IF($R177="Concluída","OK",IF($L177&lt;Resumo!$B$4,"AÇÃO ATRASADA",IF($N177="Em ruptura","AÇÃO EM ABERTO","AÇÃO PENDENTE")))))</f>
        <v/>
      </c>
      <c r="U177" s="26">
        <f>IF($A177="","",IF(OR(Resumo!$B$4="",Resumo!$B$5&lt;=0,Resumo!$B$6&lt;=0),"CONFIGURAÇÃO AUSENTE",IF(COUNTIF($A$6:$A$205,$A177)&gt;1,"ID DUPLICADO",IF(OR($B177="",$C177="",$D177="",$E177="",$G177="",$H177="",$I177="",$K177="",$L177="",$M177="",$R177=""),"DADOS INCOMPLETOS",IF(OR(NOT(ISNUMBER($E177)),AND($F177&lt;&gt;"",NOT(ISNUMBER($F177))),NOT(ISNUMBER($G177)),NOT(ISNUMBER($H177)),NOT(ISNUMBER($L177))),"TIPO DE DADO INVÁLIDO",IF(OR(COUNTIF(Listas!$B$2:$B$5,$D177)=0,COUNTIF(Listas!$A$2:$A$11,$I177)=0,COUNTIF(Listas!$C$2:$C$7,$M177)=0,COUNTIF(Listas!$D$2:$D$4,$R177)=0),"VALOR FORA DA LISTA",IF(OR($G177&lt;0,MOD($G177,1)&lt;&gt;0,$H177&lt;0),"VALOR INVÁLIDO",IF($E177&gt;Resumo!$B$4,"INÍCIO FUTURO",IF(AND($F177&lt;&gt;"",$F177&lt;$E177),"FIM ANTERIOR AO INÍCIO",IF(AND($F177&lt;&gt;"",$F177&gt;Resumo!$B$4),"FIM FUTURO",IF($L177&lt;$E177,"PRAZO ANTERIOR AO INÍCIO","OK")))))))))))</f>
        <v/>
      </c>
      <c r="V177" s="51">
        <f>IF(AND($U177="OK",$N177="Em ruptura"),IF($T177="AÇÃO ATRASADA",1,IF($S177="RUPTURA CRÍTICA",2,3))*1000000+$E177+ROW()/100000,"")</f>
        <v/>
      </c>
    </row>
    <row r="178" ht="22" customHeight="1">
      <c r="A178" s="20" t="n"/>
      <c r="B178" s="20" t="n"/>
      <c r="C178" s="21" t="n"/>
      <c r="D178" s="22" t="n"/>
      <c r="E178" s="48" t="n"/>
      <c r="F178" s="48" t="n"/>
      <c r="G178" s="24" t="n"/>
      <c r="H178" s="49" t="n"/>
      <c r="I178" s="21" t="n"/>
      <c r="J178" s="21" t="n"/>
      <c r="K178" s="21" t="n"/>
      <c r="L178" s="48" t="n"/>
      <c r="M178" s="22" t="n"/>
      <c r="N178" s="26">
        <f>IF(OR($A178="",$E178=""),"",IF($F178="","Em ruptura","Encerrada"))</f>
        <v/>
      </c>
      <c r="O178" s="27">
        <f>IF(OR($A178="",$E178="",Resumo!$B$4=""),"",IF(OR(NOT(ISNUMBER($E178)),AND($F178&lt;&gt;"",NOT(ISNUMBER($F178))),$E178&gt;Resumo!$B$4,AND($F178&lt;&gt;"",OR($F178&lt;$E178,$F178&gt;Resumo!$B$4))),"",24*(IF($F178="",Resumo!$B$4,$F178)-$E178)))</f>
        <v/>
      </c>
      <c r="P178" s="27">
        <f>IF($O178="","",IFERROR($O178/24,""))</f>
        <v/>
      </c>
      <c r="Q178" s="50">
        <f>IF(OR($A178="",$G178="",$H178="",NOT(ISNUMBER($G178)),NOT(ISNUMBER($H178))),"",$G178*$H178)</f>
        <v/>
      </c>
      <c r="R178" s="22" t="n"/>
      <c r="S178" s="26">
        <f>IF($A178="","",IF($U178&lt;&gt;"OK","REVISAR DADOS",IF(OR($O178&gt;=Resumo!$B$5,$Q178&gt;=Resumo!$B$6),"RUPTURA CRÍTICA",IF($N178="Em ruptura","EM ACOMPANHAMENTO","ENCERRADA"))))</f>
        <v/>
      </c>
      <c r="T178" s="26">
        <f>IF($A178="","",IF($U178&lt;&gt;"OK","REVISAR DADOS",IF($R178="Concluída","OK",IF($L178&lt;Resumo!$B$4,"AÇÃO ATRASADA",IF($N178="Em ruptura","AÇÃO EM ABERTO","AÇÃO PENDENTE")))))</f>
        <v/>
      </c>
      <c r="U178" s="26">
        <f>IF($A178="","",IF(OR(Resumo!$B$4="",Resumo!$B$5&lt;=0,Resumo!$B$6&lt;=0),"CONFIGURAÇÃO AUSENTE",IF(COUNTIF($A$6:$A$205,$A178)&gt;1,"ID DUPLICADO",IF(OR($B178="",$C178="",$D178="",$E178="",$G178="",$H178="",$I178="",$K178="",$L178="",$M178="",$R178=""),"DADOS INCOMPLETOS",IF(OR(NOT(ISNUMBER($E178)),AND($F178&lt;&gt;"",NOT(ISNUMBER($F178))),NOT(ISNUMBER($G178)),NOT(ISNUMBER($H178)),NOT(ISNUMBER($L178))),"TIPO DE DADO INVÁLIDO",IF(OR(COUNTIF(Listas!$B$2:$B$5,$D178)=0,COUNTIF(Listas!$A$2:$A$11,$I178)=0,COUNTIF(Listas!$C$2:$C$7,$M178)=0,COUNTIF(Listas!$D$2:$D$4,$R178)=0),"VALOR FORA DA LISTA",IF(OR($G178&lt;0,MOD($G178,1)&lt;&gt;0,$H178&lt;0),"VALOR INVÁLIDO",IF($E178&gt;Resumo!$B$4,"INÍCIO FUTURO",IF(AND($F178&lt;&gt;"",$F178&lt;$E178),"FIM ANTERIOR AO INÍCIO",IF(AND($F178&lt;&gt;"",$F178&gt;Resumo!$B$4),"FIM FUTURO",IF($L178&lt;$E178,"PRAZO ANTERIOR AO INÍCIO","OK")))))))))))</f>
        <v/>
      </c>
      <c r="V178" s="51">
        <f>IF(AND($U178="OK",$N178="Em ruptura"),IF($T178="AÇÃO ATRASADA",1,IF($S178="RUPTURA CRÍTICA",2,3))*1000000+$E178+ROW()/100000,"")</f>
        <v/>
      </c>
    </row>
    <row r="179" ht="22" customHeight="1">
      <c r="A179" s="20" t="n"/>
      <c r="B179" s="20" t="n"/>
      <c r="C179" s="21" t="n"/>
      <c r="D179" s="22" t="n"/>
      <c r="E179" s="48" t="n"/>
      <c r="F179" s="48" t="n"/>
      <c r="G179" s="24" t="n"/>
      <c r="H179" s="49" t="n"/>
      <c r="I179" s="21" t="n"/>
      <c r="J179" s="21" t="n"/>
      <c r="K179" s="21" t="n"/>
      <c r="L179" s="48" t="n"/>
      <c r="M179" s="22" t="n"/>
      <c r="N179" s="26">
        <f>IF(OR($A179="",$E179=""),"",IF($F179="","Em ruptura","Encerrada"))</f>
        <v/>
      </c>
      <c r="O179" s="27">
        <f>IF(OR($A179="",$E179="",Resumo!$B$4=""),"",IF(OR(NOT(ISNUMBER($E179)),AND($F179&lt;&gt;"",NOT(ISNUMBER($F179))),$E179&gt;Resumo!$B$4,AND($F179&lt;&gt;"",OR($F179&lt;$E179,$F179&gt;Resumo!$B$4))),"",24*(IF($F179="",Resumo!$B$4,$F179)-$E179)))</f>
        <v/>
      </c>
      <c r="P179" s="27">
        <f>IF($O179="","",IFERROR($O179/24,""))</f>
        <v/>
      </c>
      <c r="Q179" s="50">
        <f>IF(OR($A179="",$G179="",$H179="",NOT(ISNUMBER($G179)),NOT(ISNUMBER($H179))),"",$G179*$H179)</f>
        <v/>
      </c>
      <c r="R179" s="22" t="n"/>
      <c r="S179" s="26">
        <f>IF($A179="","",IF($U179&lt;&gt;"OK","REVISAR DADOS",IF(OR($O179&gt;=Resumo!$B$5,$Q179&gt;=Resumo!$B$6),"RUPTURA CRÍTICA",IF($N179="Em ruptura","EM ACOMPANHAMENTO","ENCERRADA"))))</f>
        <v/>
      </c>
      <c r="T179" s="26">
        <f>IF($A179="","",IF($U179&lt;&gt;"OK","REVISAR DADOS",IF($R179="Concluída","OK",IF($L179&lt;Resumo!$B$4,"AÇÃO ATRASADA",IF($N179="Em ruptura","AÇÃO EM ABERTO","AÇÃO PENDENTE")))))</f>
        <v/>
      </c>
      <c r="U179" s="26">
        <f>IF($A179="","",IF(OR(Resumo!$B$4="",Resumo!$B$5&lt;=0,Resumo!$B$6&lt;=0),"CONFIGURAÇÃO AUSENTE",IF(COUNTIF($A$6:$A$205,$A179)&gt;1,"ID DUPLICADO",IF(OR($B179="",$C179="",$D179="",$E179="",$G179="",$H179="",$I179="",$K179="",$L179="",$M179="",$R179=""),"DADOS INCOMPLETOS",IF(OR(NOT(ISNUMBER($E179)),AND($F179&lt;&gt;"",NOT(ISNUMBER($F179))),NOT(ISNUMBER($G179)),NOT(ISNUMBER($H179)),NOT(ISNUMBER($L179))),"TIPO DE DADO INVÁLIDO",IF(OR(COUNTIF(Listas!$B$2:$B$5,$D179)=0,COUNTIF(Listas!$A$2:$A$11,$I179)=0,COUNTIF(Listas!$C$2:$C$7,$M179)=0,COUNTIF(Listas!$D$2:$D$4,$R179)=0),"VALOR FORA DA LISTA",IF(OR($G179&lt;0,MOD($G179,1)&lt;&gt;0,$H179&lt;0),"VALOR INVÁLIDO",IF($E179&gt;Resumo!$B$4,"INÍCIO FUTURO",IF(AND($F179&lt;&gt;"",$F179&lt;$E179),"FIM ANTERIOR AO INÍCIO",IF(AND($F179&lt;&gt;"",$F179&gt;Resumo!$B$4),"FIM FUTURO",IF($L179&lt;$E179,"PRAZO ANTERIOR AO INÍCIO","OK")))))))))))</f>
        <v/>
      </c>
      <c r="V179" s="51">
        <f>IF(AND($U179="OK",$N179="Em ruptura"),IF($T179="AÇÃO ATRASADA",1,IF($S179="RUPTURA CRÍTICA",2,3))*1000000+$E179+ROW()/100000,"")</f>
        <v/>
      </c>
    </row>
    <row r="180" ht="22" customHeight="1">
      <c r="A180" s="20" t="n"/>
      <c r="B180" s="20" t="n"/>
      <c r="C180" s="21" t="n"/>
      <c r="D180" s="22" t="n"/>
      <c r="E180" s="48" t="n"/>
      <c r="F180" s="48" t="n"/>
      <c r="G180" s="24" t="n"/>
      <c r="H180" s="49" t="n"/>
      <c r="I180" s="21" t="n"/>
      <c r="J180" s="21" t="n"/>
      <c r="K180" s="21" t="n"/>
      <c r="L180" s="48" t="n"/>
      <c r="M180" s="22" t="n"/>
      <c r="N180" s="26">
        <f>IF(OR($A180="",$E180=""),"",IF($F180="","Em ruptura","Encerrada"))</f>
        <v/>
      </c>
      <c r="O180" s="27">
        <f>IF(OR($A180="",$E180="",Resumo!$B$4=""),"",IF(OR(NOT(ISNUMBER($E180)),AND($F180&lt;&gt;"",NOT(ISNUMBER($F180))),$E180&gt;Resumo!$B$4,AND($F180&lt;&gt;"",OR($F180&lt;$E180,$F180&gt;Resumo!$B$4))),"",24*(IF($F180="",Resumo!$B$4,$F180)-$E180)))</f>
        <v/>
      </c>
      <c r="P180" s="27">
        <f>IF($O180="","",IFERROR($O180/24,""))</f>
        <v/>
      </c>
      <c r="Q180" s="50">
        <f>IF(OR($A180="",$G180="",$H180="",NOT(ISNUMBER($G180)),NOT(ISNUMBER($H180))),"",$G180*$H180)</f>
        <v/>
      </c>
      <c r="R180" s="22" t="n"/>
      <c r="S180" s="26">
        <f>IF($A180="","",IF($U180&lt;&gt;"OK","REVISAR DADOS",IF(OR($O180&gt;=Resumo!$B$5,$Q180&gt;=Resumo!$B$6),"RUPTURA CRÍTICA",IF($N180="Em ruptura","EM ACOMPANHAMENTO","ENCERRADA"))))</f>
        <v/>
      </c>
      <c r="T180" s="26">
        <f>IF($A180="","",IF($U180&lt;&gt;"OK","REVISAR DADOS",IF($R180="Concluída","OK",IF($L180&lt;Resumo!$B$4,"AÇÃO ATRASADA",IF($N180="Em ruptura","AÇÃO EM ABERTO","AÇÃO PENDENTE")))))</f>
        <v/>
      </c>
      <c r="U180" s="26">
        <f>IF($A180="","",IF(OR(Resumo!$B$4="",Resumo!$B$5&lt;=0,Resumo!$B$6&lt;=0),"CONFIGURAÇÃO AUSENTE",IF(COUNTIF($A$6:$A$205,$A180)&gt;1,"ID DUPLICADO",IF(OR($B180="",$C180="",$D180="",$E180="",$G180="",$H180="",$I180="",$K180="",$L180="",$M180="",$R180=""),"DADOS INCOMPLETOS",IF(OR(NOT(ISNUMBER($E180)),AND($F180&lt;&gt;"",NOT(ISNUMBER($F180))),NOT(ISNUMBER($G180)),NOT(ISNUMBER($H180)),NOT(ISNUMBER($L180))),"TIPO DE DADO INVÁLIDO",IF(OR(COUNTIF(Listas!$B$2:$B$5,$D180)=0,COUNTIF(Listas!$A$2:$A$11,$I180)=0,COUNTIF(Listas!$C$2:$C$7,$M180)=0,COUNTIF(Listas!$D$2:$D$4,$R180)=0),"VALOR FORA DA LISTA",IF(OR($G180&lt;0,MOD($G180,1)&lt;&gt;0,$H180&lt;0),"VALOR INVÁLIDO",IF($E180&gt;Resumo!$B$4,"INÍCIO FUTURO",IF(AND($F180&lt;&gt;"",$F180&lt;$E180),"FIM ANTERIOR AO INÍCIO",IF(AND($F180&lt;&gt;"",$F180&gt;Resumo!$B$4),"FIM FUTURO",IF($L180&lt;$E180,"PRAZO ANTERIOR AO INÍCIO","OK")))))))))))</f>
        <v/>
      </c>
      <c r="V180" s="51">
        <f>IF(AND($U180="OK",$N180="Em ruptura"),IF($T180="AÇÃO ATRASADA",1,IF($S180="RUPTURA CRÍTICA",2,3))*1000000+$E180+ROW()/100000,"")</f>
        <v/>
      </c>
    </row>
    <row r="181" ht="22" customHeight="1">
      <c r="A181" s="20" t="n"/>
      <c r="B181" s="20" t="n"/>
      <c r="C181" s="21" t="n"/>
      <c r="D181" s="22" t="n"/>
      <c r="E181" s="48" t="n"/>
      <c r="F181" s="48" t="n"/>
      <c r="G181" s="24" t="n"/>
      <c r="H181" s="49" t="n"/>
      <c r="I181" s="21" t="n"/>
      <c r="J181" s="21" t="n"/>
      <c r="K181" s="21" t="n"/>
      <c r="L181" s="48" t="n"/>
      <c r="M181" s="22" t="n"/>
      <c r="N181" s="26">
        <f>IF(OR($A181="",$E181=""),"",IF($F181="","Em ruptura","Encerrada"))</f>
        <v/>
      </c>
      <c r="O181" s="27">
        <f>IF(OR($A181="",$E181="",Resumo!$B$4=""),"",IF(OR(NOT(ISNUMBER($E181)),AND($F181&lt;&gt;"",NOT(ISNUMBER($F181))),$E181&gt;Resumo!$B$4,AND($F181&lt;&gt;"",OR($F181&lt;$E181,$F181&gt;Resumo!$B$4))),"",24*(IF($F181="",Resumo!$B$4,$F181)-$E181)))</f>
        <v/>
      </c>
      <c r="P181" s="27">
        <f>IF($O181="","",IFERROR($O181/24,""))</f>
        <v/>
      </c>
      <c r="Q181" s="50">
        <f>IF(OR($A181="",$G181="",$H181="",NOT(ISNUMBER($G181)),NOT(ISNUMBER($H181))),"",$G181*$H181)</f>
        <v/>
      </c>
      <c r="R181" s="22" t="n"/>
      <c r="S181" s="26">
        <f>IF($A181="","",IF($U181&lt;&gt;"OK","REVISAR DADOS",IF(OR($O181&gt;=Resumo!$B$5,$Q181&gt;=Resumo!$B$6),"RUPTURA CRÍTICA",IF($N181="Em ruptura","EM ACOMPANHAMENTO","ENCERRADA"))))</f>
        <v/>
      </c>
      <c r="T181" s="26">
        <f>IF($A181="","",IF($U181&lt;&gt;"OK","REVISAR DADOS",IF($R181="Concluída","OK",IF($L181&lt;Resumo!$B$4,"AÇÃO ATRASADA",IF($N181="Em ruptura","AÇÃO EM ABERTO","AÇÃO PENDENTE")))))</f>
        <v/>
      </c>
      <c r="U181" s="26">
        <f>IF($A181="","",IF(OR(Resumo!$B$4="",Resumo!$B$5&lt;=0,Resumo!$B$6&lt;=0),"CONFIGURAÇÃO AUSENTE",IF(COUNTIF($A$6:$A$205,$A181)&gt;1,"ID DUPLICADO",IF(OR($B181="",$C181="",$D181="",$E181="",$G181="",$H181="",$I181="",$K181="",$L181="",$M181="",$R181=""),"DADOS INCOMPLETOS",IF(OR(NOT(ISNUMBER($E181)),AND($F181&lt;&gt;"",NOT(ISNUMBER($F181))),NOT(ISNUMBER($G181)),NOT(ISNUMBER($H181)),NOT(ISNUMBER($L181))),"TIPO DE DADO INVÁLIDO",IF(OR(COUNTIF(Listas!$B$2:$B$5,$D181)=0,COUNTIF(Listas!$A$2:$A$11,$I181)=0,COUNTIF(Listas!$C$2:$C$7,$M181)=0,COUNTIF(Listas!$D$2:$D$4,$R181)=0),"VALOR FORA DA LISTA",IF(OR($G181&lt;0,MOD($G181,1)&lt;&gt;0,$H181&lt;0),"VALOR INVÁLIDO",IF($E181&gt;Resumo!$B$4,"INÍCIO FUTURO",IF(AND($F181&lt;&gt;"",$F181&lt;$E181),"FIM ANTERIOR AO INÍCIO",IF(AND($F181&lt;&gt;"",$F181&gt;Resumo!$B$4),"FIM FUTURO",IF($L181&lt;$E181,"PRAZO ANTERIOR AO INÍCIO","OK")))))))))))</f>
        <v/>
      </c>
      <c r="V181" s="51">
        <f>IF(AND($U181="OK",$N181="Em ruptura"),IF($T181="AÇÃO ATRASADA",1,IF($S181="RUPTURA CRÍTICA",2,3))*1000000+$E181+ROW()/100000,"")</f>
        <v/>
      </c>
    </row>
    <row r="182" ht="22" customHeight="1">
      <c r="A182" s="20" t="n"/>
      <c r="B182" s="20" t="n"/>
      <c r="C182" s="21" t="n"/>
      <c r="D182" s="22" t="n"/>
      <c r="E182" s="48" t="n"/>
      <c r="F182" s="48" t="n"/>
      <c r="G182" s="24" t="n"/>
      <c r="H182" s="49" t="n"/>
      <c r="I182" s="21" t="n"/>
      <c r="J182" s="21" t="n"/>
      <c r="K182" s="21" t="n"/>
      <c r="L182" s="48" t="n"/>
      <c r="M182" s="22" t="n"/>
      <c r="N182" s="26">
        <f>IF(OR($A182="",$E182=""),"",IF($F182="","Em ruptura","Encerrada"))</f>
        <v/>
      </c>
      <c r="O182" s="27">
        <f>IF(OR($A182="",$E182="",Resumo!$B$4=""),"",IF(OR(NOT(ISNUMBER($E182)),AND($F182&lt;&gt;"",NOT(ISNUMBER($F182))),$E182&gt;Resumo!$B$4,AND($F182&lt;&gt;"",OR($F182&lt;$E182,$F182&gt;Resumo!$B$4))),"",24*(IF($F182="",Resumo!$B$4,$F182)-$E182)))</f>
        <v/>
      </c>
      <c r="P182" s="27">
        <f>IF($O182="","",IFERROR($O182/24,""))</f>
        <v/>
      </c>
      <c r="Q182" s="50">
        <f>IF(OR($A182="",$G182="",$H182="",NOT(ISNUMBER($G182)),NOT(ISNUMBER($H182))),"",$G182*$H182)</f>
        <v/>
      </c>
      <c r="R182" s="22" t="n"/>
      <c r="S182" s="26">
        <f>IF($A182="","",IF($U182&lt;&gt;"OK","REVISAR DADOS",IF(OR($O182&gt;=Resumo!$B$5,$Q182&gt;=Resumo!$B$6),"RUPTURA CRÍTICA",IF($N182="Em ruptura","EM ACOMPANHAMENTO","ENCERRADA"))))</f>
        <v/>
      </c>
      <c r="T182" s="26">
        <f>IF($A182="","",IF($U182&lt;&gt;"OK","REVISAR DADOS",IF($R182="Concluída","OK",IF($L182&lt;Resumo!$B$4,"AÇÃO ATRASADA",IF($N182="Em ruptura","AÇÃO EM ABERTO","AÇÃO PENDENTE")))))</f>
        <v/>
      </c>
      <c r="U182" s="26">
        <f>IF($A182="","",IF(OR(Resumo!$B$4="",Resumo!$B$5&lt;=0,Resumo!$B$6&lt;=0),"CONFIGURAÇÃO AUSENTE",IF(COUNTIF($A$6:$A$205,$A182)&gt;1,"ID DUPLICADO",IF(OR($B182="",$C182="",$D182="",$E182="",$G182="",$H182="",$I182="",$K182="",$L182="",$M182="",$R182=""),"DADOS INCOMPLETOS",IF(OR(NOT(ISNUMBER($E182)),AND($F182&lt;&gt;"",NOT(ISNUMBER($F182))),NOT(ISNUMBER($G182)),NOT(ISNUMBER($H182)),NOT(ISNUMBER($L182))),"TIPO DE DADO INVÁLIDO",IF(OR(COUNTIF(Listas!$B$2:$B$5,$D182)=0,COUNTIF(Listas!$A$2:$A$11,$I182)=0,COUNTIF(Listas!$C$2:$C$7,$M182)=0,COUNTIF(Listas!$D$2:$D$4,$R182)=0),"VALOR FORA DA LISTA",IF(OR($G182&lt;0,MOD($G182,1)&lt;&gt;0,$H182&lt;0),"VALOR INVÁLIDO",IF($E182&gt;Resumo!$B$4,"INÍCIO FUTURO",IF(AND($F182&lt;&gt;"",$F182&lt;$E182),"FIM ANTERIOR AO INÍCIO",IF(AND($F182&lt;&gt;"",$F182&gt;Resumo!$B$4),"FIM FUTURO",IF($L182&lt;$E182,"PRAZO ANTERIOR AO INÍCIO","OK")))))))))))</f>
        <v/>
      </c>
      <c r="V182" s="51">
        <f>IF(AND($U182="OK",$N182="Em ruptura"),IF($T182="AÇÃO ATRASADA",1,IF($S182="RUPTURA CRÍTICA",2,3))*1000000+$E182+ROW()/100000,"")</f>
        <v/>
      </c>
    </row>
    <row r="183" ht="22" customHeight="1">
      <c r="A183" s="20" t="n"/>
      <c r="B183" s="20" t="n"/>
      <c r="C183" s="21" t="n"/>
      <c r="D183" s="22" t="n"/>
      <c r="E183" s="48" t="n"/>
      <c r="F183" s="48" t="n"/>
      <c r="G183" s="24" t="n"/>
      <c r="H183" s="49" t="n"/>
      <c r="I183" s="21" t="n"/>
      <c r="J183" s="21" t="n"/>
      <c r="K183" s="21" t="n"/>
      <c r="L183" s="48" t="n"/>
      <c r="M183" s="22" t="n"/>
      <c r="N183" s="26">
        <f>IF(OR($A183="",$E183=""),"",IF($F183="","Em ruptura","Encerrada"))</f>
        <v/>
      </c>
      <c r="O183" s="27">
        <f>IF(OR($A183="",$E183="",Resumo!$B$4=""),"",IF(OR(NOT(ISNUMBER($E183)),AND($F183&lt;&gt;"",NOT(ISNUMBER($F183))),$E183&gt;Resumo!$B$4,AND($F183&lt;&gt;"",OR($F183&lt;$E183,$F183&gt;Resumo!$B$4))),"",24*(IF($F183="",Resumo!$B$4,$F183)-$E183)))</f>
        <v/>
      </c>
      <c r="P183" s="27">
        <f>IF($O183="","",IFERROR($O183/24,""))</f>
        <v/>
      </c>
      <c r="Q183" s="50">
        <f>IF(OR($A183="",$G183="",$H183="",NOT(ISNUMBER($G183)),NOT(ISNUMBER($H183))),"",$G183*$H183)</f>
        <v/>
      </c>
      <c r="R183" s="22" t="n"/>
      <c r="S183" s="26">
        <f>IF($A183="","",IF($U183&lt;&gt;"OK","REVISAR DADOS",IF(OR($O183&gt;=Resumo!$B$5,$Q183&gt;=Resumo!$B$6),"RUPTURA CRÍTICA",IF($N183="Em ruptura","EM ACOMPANHAMENTO","ENCERRADA"))))</f>
        <v/>
      </c>
      <c r="T183" s="26">
        <f>IF($A183="","",IF($U183&lt;&gt;"OK","REVISAR DADOS",IF($R183="Concluída","OK",IF($L183&lt;Resumo!$B$4,"AÇÃO ATRASADA",IF($N183="Em ruptura","AÇÃO EM ABERTO","AÇÃO PENDENTE")))))</f>
        <v/>
      </c>
      <c r="U183" s="26">
        <f>IF($A183="","",IF(OR(Resumo!$B$4="",Resumo!$B$5&lt;=0,Resumo!$B$6&lt;=0),"CONFIGURAÇÃO AUSENTE",IF(COUNTIF($A$6:$A$205,$A183)&gt;1,"ID DUPLICADO",IF(OR($B183="",$C183="",$D183="",$E183="",$G183="",$H183="",$I183="",$K183="",$L183="",$M183="",$R183=""),"DADOS INCOMPLETOS",IF(OR(NOT(ISNUMBER($E183)),AND($F183&lt;&gt;"",NOT(ISNUMBER($F183))),NOT(ISNUMBER($G183)),NOT(ISNUMBER($H183)),NOT(ISNUMBER($L183))),"TIPO DE DADO INVÁLIDO",IF(OR(COUNTIF(Listas!$B$2:$B$5,$D183)=0,COUNTIF(Listas!$A$2:$A$11,$I183)=0,COUNTIF(Listas!$C$2:$C$7,$M183)=0,COUNTIF(Listas!$D$2:$D$4,$R183)=0),"VALOR FORA DA LISTA",IF(OR($G183&lt;0,MOD($G183,1)&lt;&gt;0,$H183&lt;0),"VALOR INVÁLIDO",IF($E183&gt;Resumo!$B$4,"INÍCIO FUTURO",IF(AND($F183&lt;&gt;"",$F183&lt;$E183),"FIM ANTERIOR AO INÍCIO",IF(AND($F183&lt;&gt;"",$F183&gt;Resumo!$B$4),"FIM FUTURO",IF($L183&lt;$E183,"PRAZO ANTERIOR AO INÍCIO","OK")))))))))))</f>
        <v/>
      </c>
      <c r="V183" s="51">
        <f>IF(AND($U183="OK",$N183="Em ruptura"),IF($T183="AÇÃO ATRASADA",1,IF($S183="RUPTURA CRÍTICA",2,3))*1000000+$E183+ROW()/100000,"")</f>
        <v/>
      </c>
    </row>
    <row r="184" ht="22" customHeight="1">
      <c r="A184" s="20" t="n"/>
      <c r="B184" s="20" t="n"/>
      <c r="C184" s="21" t="n"/>
      <c r="D184" s="22" t="n"/>
      <c r="E184" s="48" t="n"/>
      <c r="F184" s="48" t="n"/>
      <c r="G184" s="24" t="n"/>
      <c r="H184" s="49" t="n"/>
      <c r="I184" s="21" t="n"/>
      <c r="J184" s="21" t="n"/>
      <c r="K184" s="21" t="n"/>
      <c r="L184" s="48" t="n"/>
      <c r="M184" s="22" t="n"/>
      <c r="N184" s="26">
        <f>IF(OR($A184="",$E184=""),"",IF($F184="","Em ruptura","Encerrada"))</f>
        <v/>
      </c>
      <c r="O184" s="27">
        <f>IF(OR($A184="",$E184="",Resumo!$B$4=""),"",IF(OR(NOT(ISNUMBER($E184)),AND($F184&lt;&gt;"",NOT(ISNUMBER($F184))),$E184&gt;Resumo!$B$4,AND($F184&lt;&gt;"",OR($F184&lt;$E184,$F184&gt;Resumo!$B$4))),"",24*(IF($F184="",Resumo!$B$4,$F184)-$E184)))</f>
        <v/>
      </c>
      <c r="P184" s="27">
        <f>IF($O184="","",IFERROR($O184/24,""))</f>
        <v/>
      </c>
      <c r="Q184" s="50">
        <f>IF(OR($A184="",$G184="",$H184="",NOT(ISNUMBER($G184)),NOT(ISNUMBER($H184))),"",$G184*$H184)</f>
        <v/>
      </c>
      <c r="R184" s="22" t="n"/>
      <c r="S184" s="26">
        <f>IF($A184="","",IF($U184&lt;&gt;"OK","REVISAR DADOS",IF(OR($O184&gt;=Resumo!$B$5,$Q184&gt;=Resumo!$B$6),"RUPTURA CRÍTICA",IF($N184="Em ruptura","EM ACOMPANHAMENTO","ENCERRADA"))))</f>
        <v/>
      </c>
      <c r="T184" s="26">
        <f>IF($A184="","",IF($U184&lt;&gt;"OK","REVISAR DADOS",IF($R184="Concluída","OK",IF($L184&lt;Resumo!$B$4,"AÇÃO ATRASADA",IF($N184="Em ruptura","AÇÃO EM ABERTO","AÇÃO PENDENTE")))))</f>
        <v/>
      </c>
      <c r="U184" s="26">
        <f>IF($A184="","",IF(OR(Resumo!$B$4="",Resumo!$B$5&lt;=0,Resumo!$B$6&lt;=0),"CONFIGURAÇÃO AUSENTE",IF(COUNTIF($A$6:$A$205,$A184)&gt;1,"ID DUPLICADO",IF(OR($B184="",$C184="",$D184="",$E184="",$G184="",$H184="",$I184="",$K184="",$L184="",$M184="",$R184=""),"DADOS INCOMPLETOS",IF(OR(NOT(ISNUMBER($E184)),AND($F184&lt;&gt;"",NOT(ISNUMBER($F184))),NOT(ISNUMBER($G184)),NOT(ISNUMBER($H184)),NOT(ISNUMBER($L184))),"TIPO DE DADO INVÁLIDO",IF(OR(COUNTIF(Listas!$B$2:$B$5,$D184)=0,COUNTIF(Listas!$A$2:$A$11,$I184)=0,COUNTIF(Listas!$C$2:$C$7,$M184)=0,COUNTIF(Listas!$D$2:$D$4,$R184)=0),"VALOR FORA DA LISTA",IF(OR($G184&lt;0,MOD($G184,1)&lt;&gt;0,$H184&lt;0),"VALOR INVÁLIDO",IF($E184&gt;Resumo!$B$4,"INÍCIO FUTURO",IF(AND($F184&lt;&gt;"",$F184&lt;$E184),"FIM ANTERIOR AO INÍCIO",IF(AND($F184&lt;&gt;"",$F184&gt;Resumo!$B$4),"FIM FUTURO",IF($L184&lt;$E184,"PRAZO ANTERIOR AO INÍCIO","OK")))))))))))</f>
        <v/>
      </c>
      <c r="V184" s="51">
        <f>IF(AND($U184="OK",$N184="Em ruptura"),IF($T184="AÇÃO ATRASADA",1,IF($S184="RUPTURA CRÍTICA",2,3))*1000000+$E184+ROW()/100000,"")</f>
        <v/>
      </c>
    </row>
    <row r="185" ht="22" customHeight="1">
      <c r="A185" s="20" t="n"/>
      <c r="B185" s="20" t="n"/>
      <c r="C185" s="21" t="n"/>
      <c r="D185" s="22" t="n"/>
      <c r="E185" s="48" t="n"/>
      <c r="F185" s="48" t="n"/>
      <c r="G185" s="24" t="n"/>
      <c r="H185" s="49" t="n"/>
      <c r="I185" s="21" t="n"/>
      <c r="J185" s="21" t="n"/>
      <c r="K185" s="21" t="n"/>
      <c r="L185" s="48" t="n"/>
      <c r="M185" s="22" t="n"/>
      <c r="N185" s="26">
        <f>IF(OR($A185="",$E185=""),"",IF($F185="","Em ruptura","Encerrada"))</f>
        <v/>
      </c>
      <c r="O185" s="27">
        <f>IF(OR($A185="",$E185="",Resumo!$B$4=""),"",IF(OR(NOT(ISNUMBER($E185)),AND($F185&lt;&gt;"",NOT(ISNUMBER($F185))),$E185&gt;Resumo!$B$4,AND($F185&lt;&gt;"",OR($F185&lt;$E185,$F185&gt;Resumo!$B$4))),"",24*(IF($F185="",Resumo!$B$4,$F185)-$E185)))</f>
        <v/>
      </c>
      <c r="P185" s="27">
        <f>IF($O185="","",IFERROR($O185/24,""))</f>
        <v/>
      </c>
      <c r="Q185" s="50">
        <f>IF(OR($A185="",$G185="",$H185="",NOT(ISNUMBER($G185)),NOT(ISNUMBER($H185))),"",$G185*$H185)</f>
        <v/>
      </c>
      <c r="R185" s="22" t="n"/>
      <c r="S185" s="26">
        <f>IF($A185="","",IF($U185&lt;&gt;"OK","REVISAR DADOS",IF(OR($O185&gt;=Resumo!$B$5,$Q185&gt;=Resumo!$B$6),"RUPTURA CRÍTICA",IF($N185="Em ruptura","EM ACOMPANHAMENTO","ENCERRADA"))))</f>
        <v/>
      </c>
      <c r="T185" s="26">
        <f>IF($A185="","",IF($U185&lt;&gt;"OK","REVISAR DADOS",IF($R185="Concluída","OK",IF($L185&lt;Resumo!$B$4,"AÇÃO ATRASADA",IF($N185="Em ruptura","AÇÃO EM ABERTO","AÇÃO PENDENTE")))))</f>
        <v/>
      </c>
      <c r="U185" s="26">
        <f>IF($A185="","",IF(OR(Resumo!$B$4="",Resumo!$B$5&lt;=0,Resumo!$B$6&lt;=0),"CONFIGURAÇÃO AUSENTE",IF(COUNTIF($A$6:$A$205,$A185)&gt;1,"ID DUPLICADO",IF(OR($B185="",$C185="",$D185="",$E185="",$G185="",$H185="",$I185="",$K185="",$L185="",$M185="",$R185=""),"DADOS INCOMPLETOS",IF(OR(NOT(ISNUMBER($E185)),AND($F185&lt;&gt;"",NOT(ISNUMBER($F185))),NOT(ISNUMBER($G185)),NOT(ISNUMBER($H185)),NOT(ISNUMBER($L185))),"TIPO DE DADO INVÁLIDO",IF(OR(COUNTIF(Listas!$B$2:$B$5,$D185)=0,COUNTIF(Listas!$A$2:$A$11,$I185)=0,COUNTIF(Listas!$C$2:$C$7,$M185)=0,COUNTIF(Listas!$D$2:$D$4,$R185)=0),"VALOR FORA DA LISTA",IF(OR($G185&lt;0,MOD($G185,1)&lt;&gt;0,$H185&lt;0),"VALOR INVÁLIDO",IF($E185&gt;Resumo!$B$4,"INÍCIO FUTURO",IF(AND($F185&lt;&gt;"",$F185&lt;$E185),"FIM ANTERIOR AO INÍCIO",IF(AND($F185&lt;&gt;"",$F185&gt;Resumo!$B$4),"FIM FUTURO",IF($L185&lt;$E185,"PRAZO ANTERIOR AO INÍCIO","OK")))))))))))</f>
        <v/>
      </c>
      <c r="V185" s="51">
        <f>IF(AND($U185="OK",$N185="Em ruptura"),IF($T185="AÇÃO ATRASADA",1,IF($S185="RUPTURA CRÍTICA",2,3))*1000000+$E185+ROW()/100000,"")</f>
        <v/>
      </c>
    </row>
    <row r="186" ht="22" customHeight="1">
      <c r="A186" s="20" t="n"/>
      <c r="B186" s="20" t="n"/>
      <c r="C186" s="21" t="n"/>
      <c r="D186" s="22" t="n"/>
      <c r="E186" s="48" t="n"/>
      <c r="F186" s="48" t="n"/>
      <c r="G186" s="24" t="n"/>
      <c r="H186" s="49" t="n"/>
      <c r="I186" s="21" t="n"/>
      <c r="J186" s="21" t="n"/>
      <c r="K186" s="21" t="n"/>
      <c r="L186" s="48" t="n"/>
      <c r="M186" s="22" t="n"/>
      <c r="N186" s="26">
        <f>IF(OR($A186="",$E186=""),"",IF($F186="","Em ruptura","Encerrada"))</f>
        <v/>
      </c>
      <c r="O186" s="27">
        <f>IF(OR($A186="",$E186="",Resumo!$B$4=""),"",IF(OR(NOT(ISNUMBER($E186)),AND($F186&lt;&gt;"",NOT(ISNUMBER($F186))),$E186&gt;Resumo!$B$4,AND($F186&lt;&gt;"",OR($F186&lt;$E186,$F186&gt;Resumo!$B$4))),"",24*(IF($F186="",Resumo!$B$4,$F186)-$E186)))</f>
        <v/>
      </c>
      <c r="P186" s="27">
        <f>IF($O186="","",IFERROR($O186/24,""))</f>
        <v/>
      </c>
      <c r="Q186" s="50">
        <f>IF(OR($A186="",$G186="",$H186="",NOT(ISNUMBER($G186)),NOT(ISNUMBER($H186))),"",$G186*$H186)</f>
        <v/>
      </c>
      <c r="R186" s="22" t="n"/>
      <c r="S186" s="26">
        <f>IF($A186="","",IF($U186&lt;&gt;"OK","REVISAR DADOS",IF(OR($O186&gt;=Resumo!$B$5,$Q186&gt;=Resumo!$B$6),"RUPTURA CRÍTICA",IF($N186="Em ruptura","EM ACOMPANHAMENTO","ENCERRADA"))))</f>
        <v/>
      </c>
      <c r="T186" s="26">
        <f>IF($A186="","",IF($U186&lt;&gt;"OK","REVISAR DADOS",IF($R186="Concluída","OK",IF($L186&lt;Resumo!$B$4,"AÇÃO ATRASADA",IF($N186="Em ruptura","AÇÃO EM ABERTO","AÇÃO PENDENTE")))))</f>
        <v/>
      </c>
      <c r="U186" s="26">
        <f>IF($A186="","",IF(OR(Resumo!$B$4="",Resumo!$B$5&lt;=0,Resumo!$B$6&lt;=0),"CONFIGURAÇÃO AUSENTE",IF(COUNTIF($A$6:$A$205,$A186)&gt;1,"ID DUPLICADO",IF(OR($B186="",$C186="",$D186="",$E186="",$G186="",$H186="",$I186="",$K186="",$L186="",$M186="",$R186=""),"DADOS INCOMPLETOS",IF(OR(NOT(ISNUMBER($E186)),AND($F186&lt;&gt;"",NOT(ISNUMBER($F186))),NOT(ISNUMBER($G186)),NOT(ISNUMBER($H186)),NOT(ISNUMBER($L186))),"TIPO DE DADO INVÁLIDO",IF(OR(COUNTIF(Listas!$B$2:$B$5,$D186)=0,COUNTIF(Listas!$A$2:$A$11,$I186)=0,COUNTIF(Listas!$C$2:$C$7,$M186)=0,COUNTIF(Listas!$D$2:$D$4,$R186)=0),"VALOR FORA DA LISTA",IF(OR($G186&lt;0,MOD($G186,1)&lt;&gt;0,$H186&lt;0),"VALOR INVÁLIDO",IF($E186&gt;Resumo!$B$4,"INÍCIO FUTURO",IF(AND($F186&lt;&gt;"",$F186&lt;$E186),"FIM ANTERIOR AO INÍCIO",IF(AND($F186&lt;&gt;"",$F186&gt;Resumo!$B$4),"FIM FUTURO",IF($L186&lt;$E186,"PRAZO ANTERIOR AO INÍCIO","OK")))))))))))</f>
        <v/>
      </c>
      <c r="V186" s="51">
        <f>IF(AND($U186="OK",$N186="Em ruptura"),IF($T186="AÇÃO ATRASADA",1,IF($S186="RUPTURA CRÍTICA",2,3))*1000000+$E186+ROW()/100000,"")</f>
        <v/>
      </c>
    </row>
    <row r="187" ht="22" customHeight="1">
      <c r="A187" s="20" t="n"/>
      <c r="B187" s="20" t="n"/>
      <c r="C187" s="21" t="n"/>
      <c r="D187" s="22" t="n"/>
      <c r="E187" s="48" t="n"/>
      <c r="F187" s="48" t="n"/>
      <c r="G187" s="24" t="n"/>
      <c r="H187" s="49" t="n"/>
      <c r="I187" s="21" t="n"/>
      <c r="J187" s="21" t="n"/>
      <c r="K187" s="21" t="n"/>
      <c r="L187" s="48" t="n"/>
      <c r="M187" s="22" t="n"/>
      <c r="N187" s="26">
        <f>IF(OR($A187="",$E187=""),"",IF($F187="","Em ruptura","Encerrada"))</f>
        <v/>
      </c>
      <c r="O187" s="27">
        <f>IF(OR($A187="",$E187="",Resumo!$B$4=""),"",IF(OR(NOT(ISNUMBER($E187)),AND($F187&lt;&gt;"",NOT(ISNUMBER($F187))),$E187&gt;Resumo!$B$4,AND($F187&lt;&gt;"",OR($F187&lt;$E187,$F187&gt;Resumo!$B$4))),"",24*(IF($F187="",Resumo!$B$4,$F187)-$E187)))</f>
        <v/>
      </c>
      <c r="P187" s="27">
        <f>IF($O187="","",IFERROR($O187/24,""))</f>
        <v/>
      </c>
      <c r="Q187" s="50">
        <f>IF(OR($A187="",$G187="",$H187="",NOT(ISNUMBER($G187)),NOT(ISNUMBER($H187))),"",$G187*$H187)</f>
        <v/>
      </c>
      <c r="R187" s="22" t="n"/>
      <c r="S187" s="26">
        <f>IF($A187="","",IF($U187&lt;&gt;"OK","REVISAR DADOS",IF(OR($O187&gt;=Resumo!$B$5,$Q187&gt;=Resumo!$B$6),"RUPTURA CRÍTICA",IF($N187="Em ruptura","EM ACOMPANHAMENTO","ENCERRADA"))))</f>
        <v/>
      </c>
      <c r="T187" s="26">
        <f>IF($A187="","",IF($U187&lt;&gt;"OK","REVISAR DADOS",IF($R187="Concluída","OK",IF($L187&lt;Resumo!$B$4,"AÇÃO ATRASADA",IF($N187="Em ruptura","AÇÃO EM ABERTO","AÇÃO PENDENTE")))))</f>
        <v/>
      </c>
      <c r="U187" s="26">
        <f>IF($A187="","",IF(OR(Resumo!$B$4="",Resumo!$B$5&lt;=0,Resumo!$B$6&lt;=0),"CONFIGURAÇÃO AUSENTE",IF(COUNTIF($A$6:$A$205,$A187)&gt;1,"ID DUPLICADO",IF(OR($B187="",$C187="",$D187="",$E187="",$G187="",$H187="",$I187="",$K187="",$L187="",$M187="",$R187=""),"DADOS INCOMPLETOS",IF(OR(NOT(ISNUMBER($E187)),AND($F187&lt;&gt;"",NOT(ISNUMBER($F187))),NOT(ISNUMBER($G187)),NOT(ISNUMBER($H187)),NOT(ISNUMBER($L187))),"TIPO DE DADO INVÁLIDO",IF(OR(COUNTIF(Listas!$B$2:$B$5,$D187)=0,COUNTIF(Listas!$A$2:$A$11,$I187)=0,COUNTIF(Listas!$C$2:$C$7,$M187)=0,COUNTIF(Listas!$D$2:$D$4,$R187)=0),"VALOR FORA DA LISTA",IF(OR($G187&lt;0,MOD($G187,1)&lt;&gt;0,$H187&lt;0),"VALOR INVÁLIDO",IF($E187&gt;Resumo!$B$4,"INÍCIO FUTURO",IF(AND($F187&lt;&gt;"",$F187&lt;$E187),"FIM ANTERIOR AO INÍCIO",IF(AND($F187&lt;&gt;"",$F187&gt;Resumo!$B$4),"FIM FUTURO",IF($L187&lt;$E187,"PRAZO ANTERIOR AO INÍCIO","OK")))))))))))</f>
        <v/>
      </c>
      <c r="V187" s="51">
        <f>IF(AND($U187="OK",$N187="Em ruptura"),IF($T187="AÇÃO ATRASADA",1,IF($S187="RUPTURA CRÍTICA",2,3))*1000000+$E187+ROW()/100000,"")</f>
        <v/>
      </c>
    </row>
    <row r="188" ht="22" customHeight="1">
      <c r="A188" s="20" t="n"/>
      <c r="B188" s="20" t="n"/>
      <c r="C188" s="21" t="n"/>
      <c r="D188" s="22" t="n"/>
      <c r="E188" s="48" t="n"/>
      <c r="F188" s="48" t="n"/>
      <c r="G188" s="24" t="n"/>
      <c r="H188" s="49" t="n"/>
      <c r="I188" s="21" t="n"/>
      <c r="J188" s="21" t="n"/>
      <c r="K188" s="21" t="n"/>
      <c r="L188" s="48" t="n"/>
      <c r="M188" s="22" t="n"/>
      <c r="N188" s="26">
        <f>IF(OR($A188="",$E188=""),"",IF($F188="","Em ruptura","Encerrada"))</f>
        <v/>
      </c>
      <c r="O188" s="27">
        <f>IF(OR($A188="",$E188="",Resumo!$B$4=""),"",IF(OR(NOT(ISNUMBER($E188)),AND($F188&lt;&gt;"",NOT(ISNUMBER($F188))),$E188&gt;Resumo!$B$4,AND($F188&lt;&gt;"",OR($F188&lt;$E188,$F188&gt;Resumo!$B$4))),"",24*(IF($F188="",Resumo!$B$4,$F188)-$E188)))</f>
        <v/>
      </c>
      <c r="P188" s="27">
        <f>IF($O188="","",IFERROR($O188/24,""))</f>
        <v/>
      </c>
      <c r="Q188" s="50">
        <f>IF(OR($A188="",$G188="",$H188="",NOT(ISNUMBER($G188)),NOT(ISNUMBER($H188))),"",$G188*$H188)</f>
        <v/>
      </c>
      <c r="R188" s="22" t="n"/>
      <c r="S188" s="26">
        <f>IF($A188="","",IF($U188&lt;&gt;"OK","REVISAR DADOS",IF(OR($O188&gt;=Resumo!$B$5,$Q188&gt;=Resumo!$B$6),"RUPTURA CRÍTICA",IF($N188="Em ruptura","EM ACOMPANHAMENTO","ENCERRADA"))))</f>
        <v/>
      </c>
      <c r="T188" s="26">
        <f>IF($A188="","",IF($U188&lt;&gt;"OK","REVISAR DADOS",IF($R188="Concluída","OK",IF($L188&lt;Resumo!$B$4,"AÇÃO ATRASADA",IF($N188="Em ruptura","AÇÃO EM ABERTO","AÇÃO PENDENTE")))))</f>
        <v/>
      </c>
      <c r="U188" s="26">
        <f>IF($A188="","",IF(OR(Resumo!$B$4="",Resumo!$B$5&lt;=0,Resumo!$B$6&lt;=0),"CONFIGURAÇÃO AUSENTE",IF(COUNTIF($A$6:$A$205,$A188)&gt;1,"ID DUPLICADO",IF(OR($B188="",$C188="",$D188="",$E188="",$G188="",$H188="",$I188="",$K188="",$L188="",$M188="",$R188=""),"DADOS INCOMPLETOS",IF(OR(NOT(ISNUMBER($E188)),AND($F188&lt;&gt;"",NOT(ISNUMBER($F188))),NOT(ISNUMBER($G188)),NOT(ISNUMBER($H188)),NOT(ISNUMBER($L188))),"TIPO DE DADO INVÁLIDO",IF(OR(COUNTIF(Listas!$B$2:$B$5,$D188)=0,COUNTIF(Listas!$A$2:$A$11,$I188)=0,COUNTIF(Listas!$C$2:$C$7,$M188)=0,COUNTIF(Listas!$D$2:$D$4,$R188)=0),"VALOR FORA DA LISTA",IF(OR($G188&lt;0,MOD($G188,1)&lt;&gt;0,$H188&lt;0),"VALOR INVÁLIDO",IF($E188&gt;Resumo!$B$4,"INÍCIO FUTURO",IF(AND($F188&lt;&gt;"",$F188&lt;$E188),"FIM ANTERIOR AO INÍCIO",IF(AND($F188&lt;&gt;"",$F188&gt;Resumo!$B$4),"FIM FUTURO",IF($L188&lt;$E188,"PRAZO ANTERIOR AO INÍCIO","OK")))))))))))</f>
        <v/>
      </c>
      <c r="V188" s="51">
        <f>IF(AND($U188="OK",$N188="Em ruptura"),IF($T188="AÇÃO ATRASADA",1,IF($S188="RUPTURA CRÍTICA",2,3))*1000000+$E188+ROW()/100000,"")</f>
        <v/>
      </c>
    </row>
    <row r="189" ht="22" customHeight="1">
      <c r="A189" s="20" t="n"/>
      <c r="B189" s="20" t="n"/>
      <c r="C189" s="21" t="n"/>
      <c r="D189" s="22" t="n"/>
      <c r="E189" s="48" t="n"/>
      <c r="F189" s="48" t="n"/>
      <c r="G189" s="24" t="n"/>
      <c r="H189" s="49" t="n"/>
      <c r="I189" s="21" t="n"/>
      <c r="J189" s="21" t="n"/>
      <c r="K189" s="21" t="n"/>
      <c r="L189" s="48" t="n"/>
      <c r="M189" s="22" t="n"/>
      <c r="N189" s="26">
        <f>IF(OR($A189="",$E189=""),"",IF($F189="","Em ruptura","Encerrada"))</f>
        <v/>
      </c>
      <c r="O189" s="27">
        <f>IF(OR($A189="",$E189="",Resumo!$B$4=""),"",IF(OR(NOT(ISNUMBER($E189)),AND($F189&lt;&gt;"",NOT(ISNUMBER($F189))),$E189&gt;Resumo!$B$4,AND($F189&lt;&gt;"",OR($F189&lt;$E189,$F189&gt;Resumo!$B$4))),"",24*(IF($F189="",Resumo!$B$4,$F189)-$E189)))</f>
        <v/>
      </c>
      <c r="P189" s="27">
        <f>IF($O189="","",IFERROR($O189/24,""))</f>
        <v/>
      </c>
      <c r="Q189" s="50">
        <f>IF(OR($A189="",$G189="",$H189="",NOT(ISNUMBER($G189)),NOT(ISNUMBER($H189))),"",$G189*$H189)</f>
        <v/>
      </c>
      <c r="R189" s="22" t="n"/>
      <c r="S189" s="26">
        <f>IF($A189="","",IF($U189&lt;&gt;"OK","REVISAR DADOS",IF(OR($O189&gt;=Resumo!$B$5,$Q189&gt;=Resumo!$B$6),"RUPTURA CRÍTICA",IF($N189="Em ruptura","EM ACOMPANHAMENTO","ENCERRADA"))))</f>
        <v/>
      </c>
      <c r="T189" s="26">
        <f>IF($A189="","",IF($U189&lt;&gt;"OK","REVISAR DADOS",IF($R189="Concluída","OK",IF($L189&lt;Resumo!$B$4,"AÇÃO ATRASADA",IF($N189="Em ruptura","AÇÃO EM ABERTO","AÇÃO PENDENTE")))))</f>
        <v/>
      </c>
      <c r="U189" s="26">
        <f>IF($A189="","",IF(OR(Resumo!$B$4="",Resumo!$B$5&lt;=0,Resumo!$B$6&lt;=0),"CONFIGURAÇÃO AUSENTE",IF(COUNTIF($A$6:$A$205,$A189)&gt;1,"ID DUPLICADO",IF(OR($B189="",$C189="",$D189="",$E189="",$G189="",$H189="",$I189="",$K189="",$L189="",$M189="",$R189=""),"DADOS INCOMPLETOS",IF(OR(NOT(ISNUMBER($E189)),AND($F189&lt;&gt;"",NOT(ISNUMBER($F189))),NOT(ISNUMBER($G189)),NOT(ISNUMBER($H189)),NOT(ISNUMBER($L189))),"TIPO DE DADO INVÁLIDO",IF(OR(COUNTIF(Listas!$B$2:$B$5,$D189)=0,COUNTIF(Listas!$A$2:$A$11,$I189)=0,COUNTIF(Listas!$C$2:$C$7,$M189)=0,COUNTIF(Listas!$D$2:$D$4,$R189)=0),"VALOR FORA DA LISTA",IF(OR($G189&lt;0,MOD($G189,1)&lt;&gt;0,$H189&lt;0),"VALOR INVÁLIDO",IF($E189&gt;Resumo!$B$4,"INÍCIO FUTURO",IF(AND($F189&lt;&gt;"",$F189&lt;$E189),"FIM ANTERIOR AO INÍCIO",IF(AND($F189&lt;&gt;"",$F189&gt;Resumo!$B$4),"FIM FUTURO",IF($L189&lt;$E189,"PRAZO ANTERIOR AO INÍCIO","OK")))))))))))</f>
        <v/>
      </c>
      <c r="V189" s="51">
        <f>IF(AND($U189="OK",$N189="Em ruptura"),IF($T189="AÇÃO ATRASADA",1,IF($S189="RUPTURA CRÍTICA",2,3))*1000000+$E189+ROW()/100000,"")</f>
        <v/>
      </c>
    </row>
    <row r="190" ht="22" customHeight="1">
      <c r="A190" s="20" t="n"/>
      <c r="B190" s="20" t="n"/>
      <c r="C190" s="21" t="n"/>
      <c r="D190" s="22" t="n"/>
      <c r="E190" s="48" t="n"/>
      <c r="F190" s="48" t="n"/>
      <c r="G190" s="24" t="n"/>
      <c r="H190" s="49" t="n"/>
      <c r="I190" s="21" t="n"/>
      <c r="J190" s="21" t="n"/>
      <c r="K190" s="21" t="n"/>
      <c r="L190" s="48" t="n"/>
      <c r="M190" s="22" t="n"/>
      <c r="N190" s="26">
        <f>IF(OR($A190="",$E190=""),"",IF($F190="","Em ruptura","Encerrada"))</f>
        <v/>
      </c>
      <c r="O190" s="27">
        <f>IF(OR($A190="",$E190="",Resumo!$B$4=""),"",IF(OR(NOT(ISNUMBER($E190)),AND($F190&lt;&gt;"",NOT(ISNUMBER($F190))),$E190&gt;Resumo!$B$4,AND($F190&lt;&gt;"",OR($F190&lt;$E190,$F190&gt;Resumo!$B$4))),"",24*(IF($F190="",Resumo!$B$4,$F190)-$E190)))</f>
        <v/>
      </c>
      <c r="P190" s="27">
        <f>IF($O190="","",IFERROR($O190/24,""))</f>
        <v/>
      </c>
      <c r="Q190" s="50">
        <f>IF(OR($A190="",$G190="",$H190="",NOT(ISNUMBER($G190)),NOT(ISNUMBER($H190))),"",$G190*$H190)</f>
        <v/>
      </c>
      <c r="R190" s="22" t="n"/>
      <c r="S190" s="26">
        <f>IF($A190="","",IF($U190&lt;&gt;"OK","REVISAR DADOS",IF(OR($O190&gt;=Resumo!$B$5,$Q190&gt;=Resumo!$B$6),"RUPTURA CRÍTICA",IF($N190="Em ruptura","EM ACOMPANHAMENTO","ENCERRADA"))))</f>
        <v/>
      </c>
      <c r="T190" s="26">
        <f>IF($A190="","",IF($U190&lt;&gt;"OK","REVISAR DADOS",IF($R190="Concluída","OK",IF($L190&lt;Resumo!$B$4,"AÇÃO ATRASADA",IF($N190="Em ruptura","AÇÃO EM ABERTO","AÇÃO PENDENTE")))))</f>
        <v/>
      </c>
      <c r="U190" s="26">
        <f>IF($A190="","",IF(OR(Resumo!$B$4="",Resumo!$B$5&lt;=0,Resumo!$B$6&lt;=0),"CONFIGURAÇÃO AUSENTE",IF(COUNTIF($A$6:$A$205,$A190)&gt;1,"ID DUPLICADO",IF(OR($B190="",$C190="",$D190="",$E190="",$G190="",$H190="",$I190="",$K190="",$L190="",$M190="",$R190=""),"DADOS INCOMPLETOS",IF(OR(NOT(ISNUMBER($E190)),AND($F190&lt;&gt;"",NOT(ISNUMBER($F190))),NOT(ISNUMBER($G190)),NOT(ISNUMBER($H190)),NOT(ISNUMBER($L190))),"TIPO DE DADO INVÁLIDO",IF(OR(COUNTIF(Listas!$B$2:$B$5,$D190)=0,COUNTIF(Listas!$A$2:$A$11,$I190)=0,COUNTIF(Listas!$C$2:$C$7,$M190)=0,COUNTIF(Listas!$D$2:$D$4,$R190)=0),"VALOR FORA DA LISTA",IF(OR($G190&lt;0,MOD($G190,1)&lt;&gt;0,$H190&lt;0),"VALOR INVÁLIDO",IF($E190&gt;Resumo!$B$4,"INÍCIO FUTURO",IF(AND($F190&lt;&gt;"",$F190&lt;$E190),"FIM ANTERIOR AO INÍCIO",IF(AND($F190&lt;&gt;"",$F190&gt;Resumo!$B$4),"FIM FUTURO",IF($L190&lt;$E190,"PRAZO ANTERIOR AO INÍCIO","OK")))))))))))</f>
        <v/>
      </c>
      <c r="V190" s="51">
        <f>IF(AND($U190="OK",$N190="Em ruptura"),IF($T190="AÇÃO ATRASADA",1,IF($S190="RUPTURA CRÍTICA",2,3))*1000000+$E190+ROW()/100000,"")</f>
        <v/>
      </c>
    </row>
    <row r="191" ht="22" customHeight="1">
      <c r="A191" s="20" t="n"/>
      <c r="B191" s="20" t="n"/>
      <c r="C191" s="21" t="n"/>
      <c r="D191" s="22" t="n"/>
      <c r="E191" s="48" t="n"/>
      <c r="F191" s="48" t="n"/>
      <c r="G191" s="24" t="n"/>
      <c r="H191" s="49" t="n"/>
      <c r="I191" s="21" t="n"/>
      <c r="J191" s="21" t="n"/>
      <c r="K191" s="21" t="n"/>
      <c r="L191" s="48" t="n"/>
      <c r="M191" s="22" t="n"/>
      <c r="N191" s="26">
        <f>IF(OR($A191="",$E191=""),"",IF($F191="","Em ruptura","Encerrada"))</f>
        <v/>
      </c>
      <c r="O191" s="27">
        <f>IF(OR($A191="",$E191="",Resumo!$B$4=""),"",IF(OR(NOT(ISNUMBER($E191)),AND($F191&lt;&gt;"",NOT(ISNUMBER($F191))),$E191&gt;Resumo!$B$4,AND($F191&lt;&gt;"",OR($F191&lt;$E191,$F191&gt;Resumo!$B$4))),"",24*(IF($F191="",Resumo!$B$4,$F191)-$E191)))</f>
        <v/>
      </c>
      <c r="P191" s="27">
        <f>IF($O191="","",IFERROR($O191/24,""))</f>
        <v/>
      </c>
      <c r="Q191" s="50">
        <f>IF(OR($A191="",$G191="",$H191="",NOT(ISNUMBER($G191)),NOT(ISNUMBER($H191))),"",$G191*$H191)</f>
        <v/>
      </c>
      <c r="R191" s="22" t="n"/>
      <c r="S191" s="26">
        <f>IF($A191="","",IF($U191&lt;&gt;"OK","REVISAR DADOS",IF(OR($O191&gt;=Resumo!$B$5,$Q191&gt;=Resumo!$B$6),"RUPTURA CRÍTICA",IF($N191="Em ruptura","EM ACOMPANHAMENTO","ENCERRADA"))))</f>
        <v/>
      </c>
      <c r="T191" s="26">
        <f>IF($A191="","",IF($U191&lt;&gt;"OK","REVISAR DADOS",IF($R191="Concluída","OK",IF($L191&lt;Resumo!$B$4,"AÇÃO ATRASADA",IF($N191="Em ruptura","AÇÃO EM ABERTO","AÇÃO PENDENTE")))))</f>
        <v/>
      </c>
      <c r="U191" s="26">
        <f>IF($A191="","",IF(OR(Resumo!$B$4="",Resumo!$B$5&lt;=0,Resumo!$B$6&lt;=0),"CONFIGURAÇÃO AUSENTE",IF(COUNTIF($A$6:$A$205,$A191)&gt;1,"ID DUPLICADO",IF(OR($B191="",$C191="",$D191="",$E191="",$G191="",$H191="",$I191="",$K191="",$L191="",$M191="",$R191=""),"DADOS INCOMPLETOS",IF(OR(NOT(ISNUMBER($E191)),AND($F191&lt;&gt;"",NOT(ISNUMBER($F191))),NOT(ISNUMBER($G191)),NOT(ISNUMBER($H191)),NOT(ISNUMBER($L191))),"TIPO DE DADO INVÁLIDO",IF(OR(COUNTIF(Listas!$B$2:$B$5,$D191)=0,COUNTIF(Listas!$A$2:$A$11,$I191)=0,COUNTIF(Listas!$C$2:$C$7,$M191)=0,COUNTIF(Listas!$D$2:$D$4,$R191)=0),"VALOR FORA DA LISTA",IF(OR($G191&lt;0,MOD($G191,1)&lt;&gt;0,$H191&lt;0),"VALOR INVÁLIDO",IF($E191&gt;Resumo!$B$4,"INÍCIO FUTURO",IF(AND($F191&lt;&gt;"",$F191&lt;$E191),"FIM ANTERIOR AO INÍCIO",IF(AND($F191&lt;&gt;"",$F191&gt;Resumo!$B$4),"FIM FUTURO",IF($L191&lt;$E191,"PRAZO ANTERIOR AO INÍCIO","OK")))))))))))</f>
        <v/>
      </c>
      <c r="V191" s="51">
        <f>IF(AND($U191="OK",$N191="Em ruptura"),IF($T191="AÇÃO ATRASADA",1,IF($S191="RUPTURA CRÍTICA",2,3))*1000000+$E191+ROW()/100000,"")</f>
        <v/>
      </c>
    </row>
    <row r="192" ht="22" customHeight="1">
      <c r="A192" s="20" t="n"/>
      <c r="B192" s="20" t="n"/>
      <c r="C192" s="21" t="n"/>
      <c r="D192" s="22" t="n"/>
      <c r="E192" s="48" t="n"/>
      <c r="F192" s="48" t="n"/>
      <c r="G192" s="24" t="n"/>
      <c r="H192" s="49" t="n"/>
      <c r="I192" s="21" t="n"/>
      <c r="J192" s="21" t="n"/>
      <c r="K192" s="21" t="n"/>
      <c r="L192" s="48" t="n"/>
      <c r="M192" s="22" t="n"/>
      <c r="N192" s="26">
        <f>IF(OR($A192="",$E192=""),"",IF($F192="","Em ruptura","Encerrada"))</f>
        <v/>
      </c>
      <c r="O192" s="27">
        <f>IF(OR($A192="",$E192="",Resumo!$B$4=""),"",IF(OR(NOT(ISNUMBER($E192)),AND($F192&lt;&gt;"",NOT(ISNUMBER($F192))),$E192&gt;Resumo!$B$4,AND($F192&lt;&gt;"",OR($F192&lt;$E192,$F192&gt;Resumo!$B$4))),"",24*(IF($F192="",Resumo!$B$4,$F192)-$E192)))</f>
        <v/>
      </c>
      <c r="P192" s="27">
        <f>IF($O192="","",IFERROR($O192/24,""))</f>
        <v/>
      </c>
      <c r="Q192" s="50">
        <f>IF(OR($A192="",$G192="",$H192="",NOT(ISNUMBER($G192)),NOT(ISNUMBER($H192))),"",$G192*$H192)</f>
        <v/>
      </c>
      <c r="R192" s="22" t="n"/>
      <c r="S192" s="26">
        <f>IF($A192="","",IF($U192&lt;&gt;"OK","REVISAR DADOS",IF(OR($O192&gt;=Resumo!$B$5,$Q192&gt;=Resumo!$B$6),"RUPTURA CRÍTICA",IF($N192="Em ruptura","EM ACOMPANHAMENTO","ENCERRADA"))))</f>
        <v/>
      </c>
      <c r="T192" s="26">
        <f>IF($A192="","",IF($U192&lt;&gt;"OK","REVISAR DADOS",IF($R192="Concluída","OK",IF($L192&lt;Resumo!$B$4,"AÇÃO ATRASADA",IF($N192="Em ruptura","AÇÃO EM ABERTO","AÇÃO PENDENTE")))))</f>
        <v/>
      </c>
      <c r="U192" s="26">
        <f>IF($A192="","",IF(OR(Resumo!$B$4="",Resumo!$B$5&lt;=0,Resumo!$B$6&lt;=0),"CONFIGURAÇÃO AUSENTE",IF(COUNTIF($A$6:$A$205,$A192)&gt;1,"ID DUPLICADO",IF(OR($B192="",$C192="",$D192="",$E192="",$G192="",$H192="",$I192="",$K192="",$L192="",$M192="",$R192=""),"DADOS INCOMPLETOS",IF(OR(NOT(ISNUMBER($E192)),AND($F192&lt;&gt;"",NOT(ISNUMBER($F192))),NOT(ISNUMBER($G192)),NOT(ISNUMBER($H192)),NOT(ISNUMBER($L192))),"TIPO DE DADO INVÁLIDO",IF(OR(COUNTIF(Listas!$B$2:$B$5,$D192)=0,COUNTIF(Listas!$A$2:$A$11,$I192)=0,COUNTIF(Listas!$C$2:$C$7,$M192)=0,COUNTIF(Listas!$D$2:$D$4,$R192)=0),"VALOR FORA DA LISTA",IF(OR($G192&lt;0,MOD($G192,1)&lt;&gt;0,$H192&lt;0),"VALOR INVÁLIDO",IF($E192&gt;Resumo!$B$4,"INÍCIO FUTURO",IF(AND($F192&lt;&gt;"",$F192&lt;$E192),"FIM ANTERIOR AO INÍCIO",IF(AND($F192&lt;&gt;"",$F192&gt;Resumo!$B$4),"FIM FUTURO",IF($L192&lt;$E192,"PRAZO ANTERIOR AO INÍCIO","OK")))))))))))</f>
        <v/>
      </c>
      <c r="V192" s="51">
        <f>IF(AND($U192="OK",$N192="Em ruptura"),IF($T192="AÇÃO ATRASADA",1,IF($S192="RUPTURA CRÍTICA",2,3))*1000000+$E192+ROW()/100000,"")</f>
        <v/>
      </c>
    </row>
    <row r="193" ht="22" customHeight="1">
      <c r="A193" s="20" t="n"/>
      <c r="B193" s="20" t="n"/>
      <c r="C193" s="21" t="n"/>
      <c r="D193" s="22" t="n"/>
      <c r="E193" s="48" t="n"/>
      <c r="F193" s="48" t="n"/>
      <c r="G193" s="24" t="n"/>
      <c r="H193" s="49" t="n"/>
      <c r="I193" s="21" t="n"/>
      <c r="J193" s="21" t="n"/>
      <c r="K193" s="21" t="n"/>
      <c r="L193" s="48" t="n"/>
      <c r="M193" s="22" t="n"/>
      <c r="N193" s="26">
        <f>IF(OR($A193="",$E193=""),"",IF($F193="","Em ruptura","Encerrada"))</f>
        <v/>
      </c>
      <c r="O193" s="27">
        <f>IF(OR($A193="",$E193="",Resumo!$B$4=""),"",IF(OR(NOT(ISNUMBER($E193)),AND($F193&lt;&gt;"",NOT(ISNUMBER($F193))),$E193&gt;Resumo!$B$4,AND($F193&lt;&gt;"",OR($F193&lt;$E193,$F193&gt;Resumo!$B$4))),"",24*(IF($F193="",Resumo!$B$4,$F193)-$E193)))</f>
        <v/>
      </c>
      <c r="P193" s="27">
        <f>IF($O193="","",IFERROR($O193/24,""))</f>
        <v/>
      </c>
      <c r="Q193" s="50">
        <f>IF(OR($A193="",$G193="",$H193="",NOT(ISNUMBER($G193)),NOT(ISNUMBER($H193))),"",$G193*$H193)</f>
        <v/>
      </c>
      <c r="R193" s="22" t="n"/>
      <c r="S193" s="26">
        <f>IF($A193="","",IF($U193&lt;&gt;"OK","REVISAR DADOS",IF(OR($O193&gt;=Resumo!$B$5,$Q193&gt;=Resumo!$B$6),"RUPTURA CRÍTICA",IF($N193="Em ruptura","EM ACOMPANHAMENTO","ENCERRADA"))))</f>
        <v/>
      </c>
      <c r="T193" s="26">
        <f>IF($A193="","",IF($U193&lt;&gt;"OK","REVISAR DADOS",IF($R193="Concluída","OK",IF($L193&lt;Resumo!$B$4,"AÇÃO ATRASADA",IF($N193="Em ruptura","AÇÃO EM ABERTO","AÇÃO PENDENTE")))))</f>
        <v/>
      </c>
      <c r="U193" s="26">
        <f>IF($A193="","",IF(OR(Resumo!$B$4="",Resumo!$B$5&lt;=0,Resumo!$B$6&lt;=0),"CONFIGURAÇÃO AUSENTE",IF(COUNTIF($A$6:$A$205,$A193)&gt;1,"ID DUPLICADO",IF(OR($B193="",$C193="",$D193="",$E193="",$G193="",$H193="",$I193="",$K193="",$L193="",$M193="",$R193=""),"DADOS INCOMPLETOS",IF(OR(NOT(ISNUMBER($E193)),AND($F193&lt;&gt;"",NOT(ISNUMBER($F193))),NOT(ISNUMBER($G193)),NOT(ISNUMBER($H193)),NOT(ISNUMBER($L193))),"TIPO DE DADO INVÁLIDO",IF(OR(COUNTIF(Listas!$B$2:$B$5,$D193)=0,COUNTIF(Listas!$A$2:$A$11,$I193)=0,COUNTIF(Listas!$C$2:$C$7,$M193)=0,COUNTIF(Listas!$D$2:$D$4,$R193)=0),"VALOR FORA DA LISTA",IF(OR($G193&lt;0,MOD($G193,1)&lt;&gt;0,$H193&lt;0),"VALOR INVÁLIDO",IF($E193&gt;Resumo!$B$4,"INÍCIO FUTURO",IF(AND($F193&lt;&gt;"",$F193&lt;$E193),"FIM ANTERIOR AO INÍCIO",IF(AND($F193&lt;&gt;"",$F193&gt;Resumo!$B$4),"FIM FUTURO",IF($L193&lt;$E193,"PRAZO ANTERIOR AO INÍCIO","OK")))))))))))</f>
        <v/>
      </c>
      <c r="V193" s="51">
        <f>IF(AND($U193="OK",$N193="Em ruptura"),IF($T193="AÇÃO ATRASADA",1,IF($S193="RUPTURA CRÍTICA",2,3))*1000000+$E193+ROW()/100000,"")</f>
        <v/>
      </c>
    </row>
    <row r="194" ht="22" customHeight="1">
      <c r="A194" s="20" t="n"/>
      <c r="B194" s="20" t="n"/>
      <c r="C194" s="21" t="n"/>
      <c r="D194" s="22" t="n"/>
      <c r="E194" s="48" t="n"/>
      <c r="F194" s="48" t="n"/>
      <c r="G194" s="24" t="n"/>
      <c r="H194" s="49" t="n"/>
      <c r="I194" s="21" t="n"/>
      <c r="J194" s="21" t="n"/>
      <c r="K194" s="21" t="n"/>
      <c r="L194" s="48" t="n"/>
      <c r="M194" s="22" t="n"/>
      <c r="N194" s="26">
        <f>IF(OR($A194="",$E194=""),"",IF($F194="","Em ruptura","Encerrada"))</f>
        <v/>
      </c>
      <c r="O194" s="27">
        <f>IF(OR($A194="",$E194="",Resumo!$B$4=""),"",IF(OR(NOT(ISNUMBER($E194)),AND($F194&lt;&gt;"",NOT(ISNUMBER($F194))),$E194&gt;Resumo!$B$4,AND($F194&lt;&gt;"",OR($F194&lt;$E194,$F194&gt;Resumo!$B$4))),"",24*(IF($F194="",Resumo!$B$4,$F194)-$E194)))</f>
        <v/>
      </c>
      <c r="P194" s="27">
        <f>IF($O194="","",IFERROR($O194/24,""))</f>
        <v/>
      </c>
      <c r="Q194" s="50">
        <f>IF(OR($A194="",$G194="",$H194="",NOT(ISNUMBER($G194)),NOT(ISNUMBER($H194))),"",$G194*$H194)</f>
        <v/>
      </c>
      <c r="R194" s="22" t="n"/>
      <c r="S194" s="26">
        <f>IF($A194="","",IF($U194&lt;&gt;"OK","REVISAR DADOS",IF(OR($O194&gt;=Resumo!$B$5,$Q194&gt;=Resumo!$B$6),"RUPTURA CRÍTICA",IF($N194="Em ruptura","EM ACOMPANHAMENTO","ENCERRADA"))))</f>
        <v/>
      </c>
      <c r="T194" s="26">
        <f>IF($A194="","",IF($U194&lt;&gt;"OK","REVISAR DADOS",IF($R194="Concluída","OK",IF($L194&lt;Resumo!$B$4,"AÇÃO ATRASADA",IF($N194="Em ruptura","AÇÃO EM ABERTO","AÇÃO PENDENTE")))))</f>
        <v/>
      </c>
      <c r="U194" s="26">
        <f>IF($A194="","",IF(OR(Resumo!$B$4="",Resumo!$B$5&lt;=0,Resumo!$B$6&lt;=0),"CONFIGURAÇÃO AUSENTE",IF(COUNTIF($A$6:$A$205,$A194)&gt;1,"ID DUPLICADO",IF(OR($B194="",$C194="",$D194="",$E194="",$G194="",$H194="",$I194="",$K194="",$L194="",$M194="",$R194=""),"DADOS INCOMPLETOS",IF(OR(NOT(ISNUMBER($E194)),AND($F194&lt;&gt;"",NOT(ISNUMBER($F194))),NOT(ISNUMBER($G194)),NOT(ISNUMBER($H194)),NOT(ISNUMBER($L194))),"TIPO DE DADO INVÁLIDO",IF(OR(COUNTIF(Listas!$B$2:$B$5,$D194)=0,COUNTIF(Listas!$A$2:$A$11,$I194)=0,COUNTIF(Listas!$C$2:$C$7,$M194)=0,COUNTIF(Listas!$D$2:$D$4,$R194)=0),"VALOR FORA DA LISTA",IF(OR($G194&lt;0,MOD($G194,1)&lt;&gt;0,$H194&lt;0),"VALOR INVÁLIDO",IF($E194&gt;Resumo!$B$4,"INÍCIO FUTURO",IF(AND($F194&lt;&gt;"",$F194&lt;$E194),"FIM ANTERIOR AO INÍCIO",IF(AND($F194&lt;&gt;"",$F194&gt;Resumo!$B$4),"FIM FUTURO",IF($L194&lt;$E194,"PRAZO ANTERIOR AO INÍCIO","OK")))))))))))</f>
        <v/>
      </c>
      <c r="V194" s="51">
        <f>IF(AND($U194="OK",$N194="Em ruptura"),IF($T194="AÇÃO ATRASADA",1,IF($S194="RUPTURA CRÍTICA",2,3))*1000000+$E194+ROW()/100000,"")</f>
        <v/>
      </c>
    </row>
    <row r="195" ht="22" customHeight="1">
      <c r="A195" s="20" t="n"/>
      <c r="B195" s="20" t="n"/>
      <c r="C195" s="21" t="n"/>
      <c r="D195" s="22" t="n"/>
      <c r="E195" s="48" t="n"/>
      <c r="F195" s="48" t="n"/>
      <c r="G195" s="24" t="n"/>
      <c r="H195" s="49" t="n"/>
      <c r="I195" s="21" t="n"/>
      <c r="J195" s="21" t="n"/>
      <c r="K195" s="21" t="n"/>
      <c r="L195" s="48" t="n"/>
      <c r="M195" s="22" t="n"/>
      <c r="N195" s="26">
        <f>IF(OR($A195="",$E195=""),"",IF($F195="","Em ruptura","Encerrada"))</f>
        <v/>
      </c>
      <c r="O195" s="27">
        <f>IF(OR($A195="",$E195="",Resumo!$B$4=""),"",IF(OR(NOT(ISNUMBER($E195)),AND($F195&lt;&gt;"",NOT(ISNUMBER($F195))),$E195&gt;Resumo!$B$4,AND($F195&lt;&gt;"",OR($F195&lt;$E195,$F195&gt;Resumo!$B$4))),"",24*(IF($F195="",Resumo!$B$4,$F195)-$E195)))</f>
        <v/>
      </c>
      <c r="P195" s="27">
        <f>IF($O195="","",IFERROR($O195/24,""))</f>
        <v/>
      </c>
      <c r="Q195" s="50">
        <f>IF(OR($A195="",$G195="",$H195="",NOT(ISNUMBER($G195)),NOT(ISNUMBER($H195))),"",$G195*$H195)</f>
        <v/>
      </c>
      <c r="R195" s="22" t="n"/>
      <c r="S195" s="26">
        <f>IF($A195="","",IF($U195&lt;&gt;"OK","REVISAR DADOS",IF(OR($O195&gt;=Resumo!$B$5,$Q195&gt;=Resumo!$B$6),"RUPTURA CRÍTICA",IF($N195="Em ruptura","EM ACOMPANHAMENTO","ENCERRADA"))))</f>
        <v/>
      </c>
      <c r="T195" s="26">
        <f>IF($A195="","",IF($U195&lt;&gt;"OK","REVISAR DADOS",IF($R195="Concluída","OK",IF($L195&lt;Resumo!$B$4,"AÇÃO ATRASADA",IF($N195="Em ruptura","AÇÃO EM ABERTO","AÇÃO PENDENTE")))))</f>
        <v/>
      </c>
      <c r="U195" s="26">
        <f>IF($A195="","",IF(OR(Resumo!$B$4="",Resumo!$B$5&lt;=0,Resumo!$B$6&lt;=0),"CONFIGURAÇÃO AUSENTE",IF(COUNTIF($A$6:$A$205,$A195)&gt;1,"ID DUPLICADO",IF(OR($B195="",$C195="",$D195="",$E195="",$G195="",$H195="",$I195="",$K195="",$L195="",$M195="",$R195=""),"DADOS INCOMPLETOS",IF(OR(NOT(ISNUMBER($E195)),AND($F195&lt;&gt;"",NOT(ISNUMBER($F195))),NOT(ISNUMBER($G195)),NOT(ISNUMBER($H195)),NOT(ISNUMBER($L195))),"TIPO DE DADO INVÁLIDO",IF(OR(COUNTIF(Listas!$B$2:$B$5,$D195)=0,COUNTIF(Listas!$A$2:$A$11,$I195)=0,COUNTIF(Listas!$C$2:$C$7,$M195)=0,COUNTIF(Listas!$D$2:$D$4,$R195)=0),"VALOR FORA DA LISTA",IF(OR($G195&lt;0,MOD($G195,1)&lt;&gt;0,$H195&lt;0),"VALOR INVÁLIDO",IF($E195&gt;Resumo!$B$4,"INÍCIO FUTURO",IF(AND($F195&lt;&gt;"",$F195&lt;$E195),"FIM ANTERIOR AO INÍCIO",IF(AND($F195&lt;&gt;"",$F195&gt;Resumo!$B$4),"FIM FUTURO",IF($L195&lt;$E195,"PRAZO ANTERIOR AO INÍCIO","OK")))))))))))</f>
        <v/>
      </c>
      <c r="V195" s="51">
        <f>IF(AND($U195="OK",$N195="Em ruptura"),IF($T195="AÇÃO ATRASADA",1,IF($S195="RUPTURA CRÍTICA",2,3))*1000000+$E195+ROW()/100000,"")</f>
        <v/>
      </c>
    </row>
    <row r="196" ht="22" customHeight="1">
      <c r="A196" s="20" t="n"/>
      <c r="B196" s="20" t="n"/>
      <c r="C196" s="21" t="n"/>
      <c r="D196" s="22" t="n"/>
      <c r="E196" s="48" t="n"/>
      <c r="F196" s="48" t="n"/>
      <c r="G196" s="24" t="n"/>
      <c r="H196" s="49" t="n"/>
      <c r="I196" s="21" t="n"/>
      <c r="J196" s="21" t="n"/>
      <c r="K196" s="21" t="n"/>
      <c r="L196" s="48" t="n"/>
      <c r="M196" s="22" t="n"/>
      <c r="N196" s="26">
        <f>IF(OR($A196="",$E196=""),"",IF($F196="","Em ruptura","Encerrada"))</f>
        <v/>
      </c>
      <c r="O196" s="27">
        <f>IF(OR($A196="",$E196="",Resumo!$B$4=""),"",IF(OR(NOT(ISNUMBER($E196)),AND($F196&lt;&gt;"",NOT(ISNUMBER($F196))),$E196&gt;Resumo!$B$4,AND($F196&lt;&gt;"",OR($F196&lt;$E196,$F196&gt;Resumo!$B$4))),"",24*(IF($F196="",Resumo!$B$4,$F196)-$E196)))</f>
        <v/>
      </c>
      <c r="P196" s="27">
        <f>IF($O196="","",IFERROR($O196/24,""))</f>
        <v/>
      </c>
      <c r="Q196" s="50">
        <f>IF(OR($A196="",$G196="",$H196="",NOT(ISNUMBER($G196)),NOT(ISNUMBER($H196))),"",$G196*$H196)</f>
        <v/>
      </c>
      <c r="R196" s="22" t="n"/>
      <c r="S196" s="26">
        <f>IF($A196="","",IF($U196&lt;&gt;"OK","REVISAR DADOS",IF(OR($O196&gt;=Resumo!$B$5,$Q196&gt;=Resumo!$B$6),"RUPTURA CRÍTICA",IF($N196="Em ruptura","EM ACOMPANHAMENTO","ENCERRADA"))))</f>
        <v/>
      </c>
      <c r="T196" s="26">
        <f>IF($A196="","",IF($U196&lt;&gt;"OK","REVISAR DADOS",IF($R196="Concluída","OK",IF($L196&lt;Resumo!$B$4,"AÇÃO ATRASADA",IF($N196="Em ruptura","AÇÃO EM ABERTO","AÇÃO PENDENTE")))))</f>
        <v/>
      </c>
      <c r="U196" s="26">
        <f>IF($A196="","",IF(OR(Resumo!$B$4="",Resumo!$B$5&lt;=0,Resumo!$B$6&lt;=0),"CONFIGURAÇÃO AUSENTE",IF(COUNTIF($A$6:$A$205,$A196)&gt;1,"ID DUPLICADO",IF(OR($B196="",$C196="",$D196="",$E196="",$G196="",$H196="",$I196="",$K196="",$L196="",$M196="",$R196=""),"DADOS INCOMPLETOS",IF(OR(NOT(ISNUMBER($E196)),AND($F196&lt;&gt;"",NOT(ISNUMBER($F196))),NOT(ISNUMBER($G196)),NOT(ISNUMBER($H196)),NOT(ISNUMBER($L196))),"TIPO DE DADO INVÁLIDO",IF(OR(COUNTIF(Listas!$B$2:$B$5,$D196)=0,COUNTIF(Listas!$A$2:$A$11,$I196)=0,COUNTIF(Listas!$C$2:$C$7,$M196)=0,COUNTIF(Listas!$D$2:$D$4,$R196)=0),"VALOR FORA DA LISTA",IF(OR($G196&lt;0,MOD($G196,1)&lt;&gt;0,$H196&lt;0),"VALOR INVÁLIDO",IF($E196&gt;Resumo!$B$4,"INÍCIO FUTURO",IF(AND($F196&lt;&gt;"",$F196&lt;$E196),"FIM ANTERIOR AO INÍCIO",IF(AND($F196&lt;&gt;"",$F196&gt;Resumo!$B$4),"FIM FUTURO",IF($L196&lt;$E196,"PRAZO ANTERIOR AO INÍCIO","OK")))))))))))</f>
        <v/>
      </c>
      <c r="V196" s="51">
        <f>IF(AND($U196="OK",$N196="Em ruptura"),IF($T196="AÇÃO ATRASADA",1,IF($S196="RUPTURA CRÍTICA",2,3))*1000000+$E196+ROW()/100000,"")</f>
        <v/>
      </c>
    </row>
    <row r="197" ht="22" customHeight="1">
      <c r="A197" s="20" t="n"/>
      <c r="B197" s="20" t="n"/>
      <c r="C197" s="21" t="n"/>
      <c r="D197" s="22" t="n"/>
      <c r="E197" s="48" t="n"/>
      <c r="F197" s="48" t="n"/>
      <c r="G197" s="24" t="n"/>
      <c r="H197" s="49" t="n"/>
      <c r="I197" s="21" t="n"/>
      <c r="J197" s="21" t="n"/>
      <c r="K197" s="21" t="n"/>
      <c r="L197" s="48" t="n"/>
      <c r="M197" s="22" t="n"/>
      <c r="N197" s="26">
        <f>IF(OR($A197="",$E197=""),"",IF($F197="","Em ruptura","Encerrada"))</f>
        <v/>
      </c>
      <c r="O197" s="27">
        <f>IF(OR($A197="",$E197="",Resumo!$B$4=""),"",IF(OR(NOT(ISNUMBER($E197)),AND($F197&lt;&gt;"",NOT(ISNUMBER($F197))),$E197&gt;Resumo!$B$4,AND($F197&lt;&gt;"",OR($F197&lt;$E197,$F197&gt;Resumo!$B$4))),"",24*(IF($F197="",Resumo!$B$4,$F197)-$E197)))</f>
        <v/>
      </c>
      <c r="P197" s="27">
        <f>IF($O197="","",IFERROR($O197/24,""))</f>
        <v/>
      </c>
      <c r="Q197" s="50">
        <f>IF(OR($A197="",$G197="",$H197="",NOT(ISNUMBER($G197)),NOT(ISNUMBER($H197))),"",$G197*$H197)</f>
        <v/>
      </c>
      <c r="R197" s="22" t="n"/>
      <c r="S197" s="26">
        <f>IF($A197="","",IF($U197&lt;&gt;"OK","REVISAR DADOS",IF(OR($O197&gt;=Resumo!$B$5,$Q197&gt;=Resumo!$B$6),"RUPTURA CRÍTICA",IF($N197="Em ruptura","EM ACOMPANHAMENTO","ENCERRADA"))))</f>
        <v/>
      </c>
      <c r="T197" s="26">
        <f>IF($A197="","",IF($U197&lt;&gt;"OK","REVISAR DADOS",IF($R197="Concluída","OK",IF($L197&lt;Resumo!$B$4,"AÇÃO ATRASADA",IF($N197="Em ruptura","AÇÃO EM ABERTO","AÇÃO PENDENTE")))))</f>
        <v/>
      </c>
      <c r="U197" s="26">
        <f>IF($A197="","",IF(OR(Resumo!$B$4="",Resumo!$B$5&lt;=0,Resumo!$B$6&lt;=0),"CONFIGURAÇÃO AUSENTE",IF(COUNTIF($A$6:$A$205,$A197)&gt;1,"ID DUPLICADO",IF(OR($B197="",$C197="",$D197="",$E197="",$G197="",$H197="",$I197="",$K197="",$L197="",$M197="",$R197=""),"DADOS INCOMPLETOS",IF(OR(NOT(ISNUMBER($E197)),AND($F197&lt;&gt;"",NOT(ISNUMBER($F197))),NOT(ISNUMBER($G197)),NOT(ISNUMBER($H197)),NOT(ISNUMBER($L197))),"TIPO DE DADO INVÁLIDO",IF(OR(COUNTIF(Listas!$B$2:$B$5,$D197)=0,COUNTIF(Listas!$A$2:$A$11,$I197)=0,COUNTIF(Listas!$C$2:$C$7,$M197)=0,COUNTIF(Listas!$D$2:$D$4,$R197)=0),"VALOR FORA DA LISTA",IF(OR($G197&lt;0,MOD($G197,1)&lt;&gt;0,$H197&lt;0),"VALOR INVÁLIDO",IF($E197&gt;Resumo!$B$4,"INÍCIO FUTURO",IF(AND($F197&lt;&gt;"",$F197&lt;$E197),"FIM ANTERIOR AO INÍCIO",IF(AND($F197&lt;&gt;"",$F197&gt;Resumo!$B$4),"FIM FUTURO",IF($L197&lt;$E197,"PRAZO ANTERIOR AO INÍCIO","OK")))))))))))</f>
        <v/>
      </c>
      <c r="V197" s="51">
        <f>IF(AND($U197="OK",$N197="Em ruptura"),IF($T197="AÇÃO ATRASADA",1,IF($S197="RUPTURA CRÍTICA",2,3))*1000000+$E197+ROW()/100000,"")</f>
        <v/>
      </c>
    </row>
    <row r="198" ht="22" customHeight="1">
      <c r="A198" s="20" t="n"/>
      <c r="B198" s="20" t="n"/>
      <c r="C198" s="21" t="n"/>
      <c r="D198" s="22" t="n"/>
      <c r="E198" s="48" t="n"/>
      <c r="F198" s="48" t="n"/>
      <c r="G198" s="24" t="n"/>
      <c r="H198" s="49" t="n"/>
      <c r="I198" s="21" t="n"/>
      <c r="J198" s="21" t="n"/>
      <c r="K198" s="21" t="n"/>
      <c r="L198" s="48" t="n"/>
      <c r="M198" s="22" t="n"/>
      <c r="N198" s="26">
        <f>IF(OR($A198="",$E198=""),"",IF($F198="","Em ruptura","Encerrada"))</f>
        <v/>
      </c>
      <c r="O198" s="27">
        <f>IF(OR($A198="",$E198="",Resumo!$B$4=""),"",IF(OR(NOT(ISNUMBER($E198)),AND($F198&lt;&gt;"",NOT(ISNUMBER($F198))),$E198&gt;Resumo!$B$4,AND($F198&lt;&gt;"",OR($F198&lt;$E198,$F198&gt;Resumo!$B$4))),"",24*(IF($F198="",Resumo!$B$4,$F198)-$E198)))</f>
        <v/>
      </c>
      <c r="P198" s="27">
        <f>IF($O198="","",IFERROR($O198/24,""))</f>
        <v/>
      </c>
      <c r="Q198" s="50">
        <f>IF(OR($A198="",$G198="",$H198="",NOT(ISNUMBER($G198)),NOT(ISNUMBER($H198))),"",$G198*$H198)</f>
        <v/>
      </c>
      <c r="R198" s="22" t="n"/>
      <c r="S198" s="26">
        <f>IF($A198="","",IF($U198&lt;&gt;"OK","REVISAR DADOS",IF(OR($O198&gt;=Resumo!$B$5,$Q198&gt;=Resumo!$B$6),"RUPTURA CRÍTICA",IF($N198="Em ruptura","EM ACOMPANHAMENTO","ENCERRADA"))))</f>
        <v/>
      </c>
      <c r="T198" s="26">
        <f>IF($A198="","",IF($U198&lt;&gt;"OK","REVISAR DADOS",IF($R198="Concluída","OK",IF($L198&lt;Resumo!$B$4,"AÇÃO ATRASADA",IF($N198="Em ruptura","AÇÃO EM ABERTO","AÇÃO PENDENTE")))))</f>
        <v/>
      </c>
      <c r="U198" s="26">
        <f>IF($A198="","",IF(OR(Resumo!$B$4="",Resumo!$B$5&lt;=0,Resumo!$B$6&lt;=0),"CONFIGURAÇÃO AUSENTE",IF(COUNTIF($A$6:$A$205,$A198)&gt;1,"ID DUPLICADO",IF(OR($B198="",$C198="",$D198="",$E198="",$G198="",$H198="",$I198="",$K198="",$L198="",$M198="",$R198=""),"DADOS INCOMPLETOS",IF(OR(NOT(ISNUMBER($E198)),AND($F198&lt;&gt;"",NOT(ISNUMBER($F198))),NOT(ISNUMBER($G198)),NOT(ISNUMBER($H198)),NOT(ISNUMBER($L198))),"TIPO DE DADO INVÁLIDO",IF(OR(COUNTIF(Listas!$B$2:$B$5,$D198)=0,COUNTIF(Listas!$A$2:$A$11,$I198)=0,COUNTIF(Listas!$C$2:$C$7,$M198)=0,COUNTIF(Listas!$D$2:$D$4,$R198)=0),"VALOR FORA DA LISTA",IF(OR($G198&lt;0,MOD($G198,1)&lt;&gt;0,$H198&lt;0),"VALOR INVÁLIDO",IF($E198&gt;Resumo!$B$4,"INÍCIO FUTURO",IF(AND($F198&lt;&gt;"",$F198&lt;$E198),"FIM ANTERIOR AO INÍCIO",IF(AND($F198&lt;&gt;"",$F198&gt;Resumo!$B$4),"FIM FUTURO",IF($L198&lt;$E198,"PRAZO ANTERIOR AO INÍCIO","OK")))))))))))</f>
        <v/>
      </c>
      <c r="V198" s="51">
        <f>IF(AND($U198="OK",$N198="Em ruptura"),IF($T198="AÇÃO ATRASADA",1,IF($S198="RUPTURA CRÍTICA",2,3))*1000000+$E198+ROW()/100000,"")</f>
        <v/>
      </c>
    </row>
    <row r="199" ht="22" customHeight="1">
      <c r="A199" s="20" t="n"/>
      <c r="B199" s="20" t="n"/>
      <c r="C199" s="21" t="n"/>
      <c r="D199" s="22" t="n"/>
      <c r="E199" s="48" t="n"/>
      <c r="F199" s="48" t="n"/>
      <c r="G199" s="24" t="n"/>
      <c r="H199" s="49" t="n"/>
      <c r="I199" s="21" t="n"/>
      <c r="J199" s="21" t="n"/>
      <c r="K199" s="21" t="n"/>
      <c r="L199" s="48" t="n"/>
      <c r="M199" s="22" t="n"/>
      <c r="N199" s="26">
        <f>IF(OR($A199="",$E199=""),"",IF($F199="","Em ruptura","Encerrada"))</f>
        <v/>
      </c>
      <c r="O199" s="27">
        <f>IF(OR($A199="",$E199="",Resumo!$B$4=""),"",IF(OR(NOT(ISNUMBER($E199)),AND($F199&lt;&gt;"",NOT(ISNUMBER($F199))),$E199&gt;Resumo!$B$4,AND($F199&lt;&gt;"",OR($F199&lt;$E199,$F199&gt;Resumo!$B$4))),"",24*(IF($F199="",Resumo!$B$4,$F199)-$E199)))</f>
        <v/>
      </c>
      <c r="P199" s="27">
        <f>IF($O199="","",IFERROR($O199/24,""))</f>
        <v/>
      </c>
      <c r="Q199" s="50">
        <f>IF(OR($A199="",$G199="",$H199="",NOT(ISNUMBER($G199)),NOT(ISNUMBER($H199))),"",$G199*$H199)</f>
        <v/>
      </c>
      <c r="R199" s="22" t="n"/>
      <c r="S199" s="26">
        <f>IF($A199="","",IF($U199&lt;&gt;"OK","REVISAR DADOS",IF(OR($O199&gt;=Resumo!$B$5,$Q199&gt;=Resumo!$B$6),"RUPTURA CRÍTICA",IF($N199="Em ruptura","EM ACOMPANHAMENTO","ENCERRADA"))))</f>
        <v/>
      </c>
      <c r="T199" s="26">
        <f>IF($A199="","",IF($U199&lt;&gt;"OK","REVISAR DADOS",IF($R199="Concluída","OK",IF($L199&lt;Resumo!$B$4,"AÇÃO ATRASADA",IF($N199="Em ruptura","AÇÃO EM ABERTO","AÇÃO PENDENTE")))))</f>
        <v/>
      </c>
      <c r="U199" s="26">
        <f>IF($A199="","",IF(OR(Resumo!$B$4="",Resumo!$B$5&lt;=0,Resumo!$B$6&lt;=0),"CONFIGURAÇÃO AUSENTE",IF(COUNTIF($A$6:$A$205,$A199)&gt;1,"ID DUPLICADO",IF(OR($B199="",$C199="",$D199="",$E199="",$G199="",$H199="",$I199="",$K199="",$L199="",$M199="",$R199=""),"DADOS INCOMPLETOS",IF(OR(NOT(ISNUMBER($E199)),AND($F199&lt;&gt;"",NOT(ISNUMBER($F199))),NOT(ISNUMBER($G199)),NOT(ISNUMBER($H199)),NOT(ISNUMBER($L199))),"TIPO DE DADO INVÁLIDO",IF(OR(COUNTIF(Listas!$B$2:$B$5,$D199)=0,COUNTIF(Listas!$A$2:$A$11,$I199)=0,COUNTIF(Listas!$C$2:$C$7,$M199)=0,COUNTIF(Listas!$D$2:$D$4,$R199)=0),"VALOR FORA DA LISTA",IF(OR($G199&lt;0,MOD($G199,1)&lt;&gt;0,$H199&lt;0),"VALOR INVÁLIDO",IF($E199&gt;Resumo!$B$4,"INÍCIO FUTURO",IF(AND($F199&lt;&gt;"",$F199&lt;$E199),"FIM ANTERIOR AO INÍCIO",IF(AND($F199&lt;&gt;"",$F199&gt;Resumo!$B$4),"FIM FUTURO",IF($L199&lt;$E199,"PRAZO ANTERIOR AO INÍCIO","OK")))))))))))</f>
        <v/>
      </c>
      <c r="V199" s="51">
        <f>IF(AND($U199="OK",$N199="Em ruptura"),IF($T199="AÇÃO ATRASADA",1,IF($S199="RUPTURA CRÍTICA",2,3))*1000000+$E199+ROW()/100000,"")</f>
        <v/>
      </c>
    </row>
    <row r="200" ht="22" customHeight="1">
      <c r="A200" s="20" t="n"/>
      <c r="B200" s="20" t="n"/>
      <c r="C200" s="21" t="n"/>
      <c r="D200" s="22" t="n"/>
      <c r="E200" s="48" t="n"/>
      <c r="F200" s="48" t="n"/>
      <c r="G200" s="24" t="n"/>
      <c r="H200" s="49" t="n"/>
      <c r="I200" s="21" t="n"/>
      <c r="J200" s="21" t="n"/>
      <c r="K200" s="21" t="n"/>
      <c r="L200" s="48" t="n"/>
      <c r="M200" s="22" t="n"/>
      <c r="N200" s="26">
        <f>IF(OR($A200="",$E200=""),"",IF($F200="","Em ruptura","Encerrada"))</f>
        <v/>
      </c>
      <c r="O200" s="27">
        <f>IF(OR($A200="",$E200="",Resumo!$B$4=""),"",IF(OR(NOT(ISNUMBER($E200)),AND($F200&lt;&gt;"",NOT(ISNUMBER($F200))),$E200&gt;Resumo!$B$4,AND($F200&lt;&gt;"",OR($F200&lt;$E200,$F200&gt;Resumo!$B$4))),"",24*(IF($F200="",Resumo!$B$4,$F200)-$E200)))</f>
        <v/>
      </c>
      <c r="P200" s="27">
        <f>IF($O200="","",IFERROR($O200/24,""))</f>
        <v/>
      </c>
      <c r="Q200" s="50">
        <f>IF(OR($A200="",$G200="",$H200="",NOT(ISNUMBER($G200)),NOT(ISNUMBER($H200))),"",$G200*$H200)</f>
        <v/>
      </c>
      <c r="R200" s="22" t="n"/>
      <c r="S200" s="26">
        <f>IF($A200="","",IF($U200&lt;&gt;"OK","REVISAR DADOS",IF(OR($O200&gt;=Resumo!$B$5,$Q200&gt;=Resumo!$B$6),"RUPTURA CRÍTICA",IF($N200="Em ruptura","EM ACOMPANHAMENTO","ENCERRADA"))))</f>
        <v/>
      </c>
      <c r="T200" s="26">
        <f>IF($A200="","",IF($U200&lt;&gt;"OK","REVISAR DADOS",IF($R200="Concluída","OK",IF($L200&lt;Resumo!$B$4,"AÇÃO ATRASADA",IF($N200="Em ruptura","AÇÃO EM ABERTO","AÇÃO PENDENTE")))))</f>
        <v/>
      </c>
      <c r="U200" s="26">
        <f>IF($A200="","",IF(OR(Resumo!$B$4="",Resumo!$B$5&lt;=0,Resumo!$B$6&lt;=0),"CONFIGURAÇÃO AUSENTE",IF(COUNTIF($A$6:$A$205,$A200)&gt;1,"ID DUPLICADO",IF(OR($B200="",$C200="",$D200="",$E200="",$G200="",$H200="",$I200="",$K200="",$L200="",$M200="",$R200=""),"DADOS INCOMPLETOS",IF(OR(NOT(ISNUMBER($E200)),AND($F200&lt;&gt;"",NOT(ISNUMBER($F200))),NOT(ISNUMBER($G200)),NOT(ISNUMBER($H200)),NOT(ISNUMBER($L200))),"TIPO DE DADO INVÁLIDO",IF(OR(COUNTIF(Listas!$B$2:$B$5,$D200)=0,COUNTIF(Listas!$A$2:$A$11,$I200)=0,COUNTIF(Listas!$C$2:$C$7,$M200)=0,COUNTIF(Listas!$D$2:$D$4,$R200)=0),"VALOR FORA DA LISTA",IF(OR($G200&lt;0,MOD($G200,1)&lt;&gt;0,$H200&lt;0),"VALOR INVÁLIDO",IF($E200&gt;Resumo!$B$4,"INÍCIO FUTURO",IF(AND($F200&lt;&gt;"",$F200&lt;$E200),"FIM ANTERIOR AO INÍCIO",IF(AND($F200&lt;&gt;"",$F200&gt;Resumo!$B$4),"FIM FUTURO",IF($L200&lt;$E200,"PRAZO ANTERIOR AO INÍCIO","OK")))))))))))</f>
        <v/>
      </c>
      <c r="V200" s="51">
        <f>IF(AND($U200="OK",$N200="Em ruptura"),IF($T200="AÇÃO ATRASADA",1,IF($S200="RUPTURA CRÍTICA",2,3))*1000000+$E200+ROW()/100000,"")</f>
        <v/>
      </c>
    </row>
    <row r="201" ht="22" customHeight="1">
      <c r="A201" s="20" t="n"/>
      <c r="B201" s="20" t="n"/>
      <c r="C201" s="21" t="n"/>
      <c r="D201" s="22" t="n"/>
      <c r="E201" s="48" t="n"/>
      <c r="F201" s="48" t="n"/>
      <c r="G201" s="24" t="n"/>
      <c r="H201" s="49" t="n"/>
      <c r="I201" s="21" t="n"/>
      <c r="J201" s="21" t="n"/>
      <c r="K201" s="21" t="n"/>
      <c r="L201" s="48" t="n"/>
      <c r="M201" s="22" t="n"/>
      <c r="N201" s="26">
        <f>IF(OR($A201="",$E201=""),"",IF($F201="","Em ruptura","Encerrada"))</f>
        <v/>
      </c>
      <c r="O201" s="27">
        <f>IF(OR($A201="",$E201="",Resumo!$B$4=""),"",IF(OR(NOT(ISNUMBER($E201)),AND($F201&lt;&gt;"",NOT(ISNUMBER($F201))),$E201&gt;Resumo!$B$4,AND($F201&lt;&gt;"",OR($F201&lt;$E201,$F201&gt;Resumo!$B$4))),"",24*(IF($F201="",Resumo!$B$4,$F201)-$E201)))</f>
        <v/>
      </c>
      <c r="P201" s="27">
        <f>IF($O201="","",IFERROR($O201/24,""))</f>
        <v/>
      </c>
      <c r="Q201" s="50">
        <f>IF(OR($A201="",$G201="",$H201="",NOT(ISNUMBER($G201)),NOT(ISNUMBER($H201))),"",$G201*$H201)</f>
        <v/>
      </c>
      <c r="R201" s="22" t="n"/>
      <c r="S201" s="26">
        <f>IF($A201="","",IF($U201&lt;&gt;"OK","REVISAR DADOS",IF(OR($O201&gt;=Resumo!$B$5,$Q201&gt;=Resumo!$B$6),"RUPTURA CRÍTICA",IF($N201="Em ruptura","EM ACOMPANHAMENTO","ENCERRADA"))))</f>
        <v/>
      </c>
      <c r="T201" s="26">
        <f>IF($A201="","",IF($U201&lt;&gt;"OK","REVISAR DADOS",IF($R201="Concluída","OK",IF($L201&lt;Resumo!$B$4,"AÇÃO ATRASADA",IF($N201="Em ruptura","AÇÃO EM ABERTO","AÇÃO PENDENTE")))))</f>
        <v/>
      </c>
      <c r="U201" s="26">
        <f>IF($A201="","",IF(OR(Resumo!$B$4="",Resumo!$B$5&lt;=0,Resumo!$B$6&lt;=0),"CONFIGURAÇÃO AUSENTE",IF(COUNTIF($A$6:$A$205,$A201)&gt;1,"ID DUPLICADO",IF(OR($B201="",$C201="",$D201="",$E201="",$G201="",$H201="",$I201="",$K201="",$L201="",$M201="",$R201=""),"DADOS INCOMPLETOS",IF(OR(NOT(ISNUMBER($E201)),AND($F201&lt;&gt;"",NOT(ISNUMBER($F201))),NOT(ISNUMBER($G201)),NOT(ISNUMBER($H201)),NOT(ISNUMBER($L201))),"TIPO DE DADO INVÁLIDO",IF(OR(COUNTIF(Listas!$B$2:$B$5,$D201)=0,COUNTIF(Listas!$A$2:$A$11,$I201)=0,COUNTIF(Listas!$C$2:$C$7,$M201)=0,COUNTIF(Listas!$D$2:$D$4,$R201)=0),"VALOR FORA DA LISTA",IF(OR($G201&lt;0,MOD($G201,1)&lt;&gt;0,$H201&lt;0),"VALOR INVÁLIDO",IF($E201&gt;Resumo!$B$4,"INÍCIO FUTURO",IF(AND($F201&lt;&gt;"",$F201&lt;$E201),"FIM ANTERIOR AO INÍCIO",IF(AND($F201&lt;&gt;"",$F201&gt;Resumo!$B$4),"FIM FUTURO",IF($L201&lt;$E201,"PRAZO ANTERIOR AO INÍCIO","OK")))))))))))</f>
        <v/>
      </c>
      <c r="V201" s="51">
        <f>IF(AND($U201="OK",$N201="Em ruptura"),IF($T201="AÇÃO ATRASADA",1,IF($S201="RUPTURA CRÍTICA",2,3))*1000000+$E201+ROW()/100000,"")</f>
        <v/>
      </c>
    </row>
    <row r="202" ht="22" customHeight="1">
      <c r="A202" s="20" t="n"/>
      <c r="B202" s="20" t="n"/>
      <c r="C202" s="21" t="n"/>
      <c r="D202" s="22" t="n"/>
      <c r="E202" s="48" t="n"/>
      <c r="F202" s="48" t="n"/>
      <c r="G202" s="24" t="n"/>
      <c r="H202" s="49" t="n"/>
      <c r="I202" s="21" t="n"/>
      <c r="J202" s="21" t="n"/>
      <c r="K202" s="21" t="n"/>
      <c r="L202" s="48" t="n"/>
      <c r="M202" s="22" t="n"/>
      <c r="N202" s="26">
        <f>IF(OR($A202="",$E202=""),"",IF($F202="","Em ruptura","Encerrada"))</f>
        <v/>
      </c>
      <c r="O202" s="27">
        <f>IF(OR($A202="",$E202="",Resumo!$B$4=""),"",IF(OR(NOT(ISNUMBER($E202)),AND($F202&lt;&gt;"",NOT(ISNUMBER($F202))),$E202&gt;Resumo!$B$4,AND($F202&lt;&gt;"",OR($F202&lt;$E202,$F202&gt;Resumo!$B$4))),"",24*(IF($F202="",Resumo!$B$4,$F202)-$E202)))</f>
        <v/>
      </c>
      <c r="P202" s="27">
        <f>IF($O202="","",IFERROR($O202/24,""))</f>
        <v/>
      </c>
      <c r="Q202" s="50">
        <f>IF(OR($A202="",$G202="",$H202="",NOT(ISNUMBER($G202)),NOT(ISNUMBER($H202))),"",$G202*$H202)</f>
        <v/>
      </c>
      <c r="R202" s="22" t="n"/>
      <c r="S202" s="26">
        <f>IF($A202="","",IF($U202&lt;&gt;"OK","REVISAR DADOS",IF(OR($O202&gt;=Resumo!$B$5,$Q202&gt;=Resumo!$B$6),"RUPTURA CRÍTICA",IF($N202="Em ruptura","EM ACOMPANHAMENTO","ENCERRADA"))))</f>
        <v/>
      </c>
      <c r="T202" s="26">
        <f>IF($A202="","",IF($U202&lt;&gt;"OK","REVISAR DADOS",IF($R202="Concluída","OK",IF($L202&lt;Resumo!$B$4,"AÇÃO ATRASADA",IF($N202="Em ruptura","AÇÃO EM ABERTO","AÇÃO PENDENTE")))))</f>
        <v/>
      </c>
      <c r="U202" s="26">
        <f>IF($A202="","",IF(OR(Resumo!$B$4="",Resumo!$B$5&lt;=0,Resumo!$B$6&lt;=0),"CONFIGURAÇÃO AUSENTE",IF(COUNTIF($A$6:$A$205,$A202)&gt;1,"ID DUPLICADO",IF(OR($B202="",$C202="",$D202="",$E202="",$G202="",$H202="",$I202="",$K202="",$L202="",$M202="",$R202=""),"DADOS INCOMPLETOS",IF(OR(NOT(ISNUMBER($E202)),AND($F202&lt;&gt;"",NOT(ISNUMBER($F202))),NOT(ISNUMBER($G202)),NOT(ISNUMBER($H202)),NOT(ISNUMBER($L202))),"TIPO DE DADO INVÁLIDO",IF(OR(COUNTIF(Listas!$B$2:$B$5,$D202)=0,COUNTIF(Listas!$A$2:$A$11,$I202)=0,COUNTIF(Listas!$C$2:$C$7,$M202)=0,COUNTIF(Listas!$D$2:$D$4,$R202)=0),"VALOR FORA DA LISTA",IF(OR($G202&lt;0,MOD($G202,1)&lt;&gt;0,$H202&lt;0),"VALOR INVÁLIDO",IF($E202&gt;Resumo!$B$4,"INÍCIO FUTURO",IF(AND($F202&lt;&gt;"",$F202&lt;$E202),"FIM ANTERIOR AO INÍCIO",IF(AND($F202&lt;&gt;"",$F202&gt;Resumo!$B$4),"FIM FUTURO",IF($L202&lt;$E202,"PRAZO ANTERIOR AO INÍCIO","OK")))))))))))</f>
        <v/>
      </c>
      <c r="V202" s="51">
        <f>IF(AND($U202="OK",$N202="Em ruptura"),IF($T202="AÇÃO ATRASADA",1,IF($S202="RUPTURA CRÍTICA",2,3))*1000000+$E202+ROW()/100000,"")</f>
        <v/>
      </c>
    </row>
    <row r="203" ht="22" customHeight="1">
      <c r="A203" s="20" t="n"/>
      <c r="B203" s="20" t="n"/>
      <c r="C203" s="21" t="n"/>
      <c r="D203" s="22" t="n"/>
      <c r="E203" s="48" t="n"/>
      <c r="F203" s="48" t="n"/>
      <c r="G203" s="24" t="n"/>
      <c r="H203" s="49" t="n"/>
      <c r="I203" s="21" t="n"/>
      <c r="J203" s="21" t="n"/>
      <c r="K203" s="21" t="n"/>
      <c r="L203" s="48" t="n"/>
      <c r="M203" s="22" t="n"/>
      <c r="N203" s="26">
        <f>IF(OR($A203="",$E203=""),"",IF($F203="","Em ruptura","Encerrada"))</f>
        <v/>
      </c>
      <c r="O203" s="27">
        <f>IF(OR($A203="",$E203="",Resumo!$B$4=""),"",IF(OR(NOT(ISNUMBER($E203)),AND($F203&lt;&gt;"",NOT(ISNUMBER($F203))),$E203&gt;Resumo!$B$4,AND($F203&lt;&gt;"",OR($F203&lt;$E203,$F203&gt;Resumo!$B$4))),"",24*(IF($F203="",Resumo!$B$4,$F203)-$E203)))</f>
        <v/>
      </c>
      <c r="P203" s="27">
        <f>IF($O203="","",IFERROR($O203/24,""))</f>
        <v/>
      </c>
      <c r="Q203" s="50">
        <f>IF(OR($A203="",$G203="",$H203="",NOT(ISNUMBER($G203)),NOT(ISNUMBER($H203))),"",$G203*$H203)</f>
        <v/>
      </c>
      <c r="R203" s="22" t="n"/>
      <c r="S203" s="26">
        <f>IF($A203="","",IF($U203&lt;&gt;"OK","REVISAR DADOS",IF(OR($O203&gt;=Resumo!$B$5,$Q203&gt;=Resumo!$B$6),"RUPTURA CRÍTICA",IF($N203="Em ruptura","EM ACOMPANHAMENTO","ENCERRADA"))))</f>
        <v/>
      </c>
      <c r="T203" s="26">
        <f>IF($A203="","",IF($U203&lt;&gt;"OK","REVISAR DADOS",IF($R203="Concluída","OK",IF($L203&lt;Resumo!$B$4,"AÇÃO ATRASADA",IF($N203="Em ruptura","AÇÃO EM ABERTO","AÇÃO PENDENTE")))))</f>
        <v/>
      </c>
      <c r="U203" s="26">
        <f>IF($A203="","",IF(OR(Resumo!$B$4="",Resumo!$B$5&lt;=0,Resumo!$B$6&lt;=0),"CONFIGURAÇÃO AUSENTE",IF(COUNTIF($A$6:$A$205,$A203)&gt;1,"ID DUPLICADO",IF(OR($B203="",$C203="",$D203="",$E203="",$G203="",$H203="",$I203="",$K203="",$L203="",$M203="",$R203=""),"DADOS INCOMPLETOS",IF(OR(NOT(ISNUMBER($E203)),AND($F203&lt;&gt;"",NOT(ISNUMBER($F203))),NOT(ISNUMBER($G203)),NOT(ISNUMBER($H203)),NOT(ISNUMBER($L203))),"TIPO DE DADO INVÁLIDO",IF(OR(COUNTIF(Listas!$B$2:$B$5,$D203)=0,COUNTIF(Listas!$A$2:$A$11,$I203)=0,COUNTIF(Listas!$C$2:$C$7,$M203)=0,COUNTIF(Listas!$D$2:$D$4,$R203)=0),"VALOR FORA DA LISTA",IF(OR($G203&lt;0,MOD($G203,1)&lt;&gt;0,$H203&lt;0),"VALOR INVÁLIDO",IF($E203&gt;Resumo!$B$4,"INÍCIO FUTURO",IF(AND($F203&lt;&gt;"",$F203&lt;$E203),"FIM ANTERIOR AO INÍCIO",IF(AND($F203&lt;&gt;"",$F203&gt;Resumo!$B$4),"FIM FUTURO",IF($L203&lt;$E203,"PRAZO ANTERIOR AO INÍCIO","OK")))))))))))</f>
        <v/>
      </c>
      <c r="V203" s="51">
        <f>IF(AND($U203="OK",$N203="Em ruptura"),IF($T203="AÇÃO ATRASADA",1,IF($S203="RUPTURA CRÍTICA",2,3))*1000000+$E203+ROW()/100000,"")</f>
        <v/>
      </c>
    </row>
    <row r="204" ht="22" customHeight="1">
      <c r="A204" s="20" t="n"/>
      <c r="B204" s="20" t="n"/>
      <c r="C204" s="21" t="n"/>
      <c r="D204" s="22" t="n"/>
      <c r="E204" s="48" t="n"/>
      <c r="F204" s="48" t="n"/>
      <c r="G204" s="24" t="n"/>
      <c r="H204" s="49" t="n"/>
      <c r="I204" s="21" t="n"/>
      <c r="J204" s="21" t="n"/>
      <c r="K204" s="21" t="n"/>
      <c r="L204" s="48" t="n"/>
      <c r="M204" s="22" t="n"/>
      <c r="N204" s="26">
        <f>IF(OR($A204="",$E204=""),"",IF($F204="","Em ruptura","Encerrada"))</f>
        <v/>
      </c>
      <c r="O204" s="27">
        <f>IF(OR($A204="",$E204="",Resumo!$B$4=""),"",IF(OR(NOT(ISNUMBER($E204)),AND($F204&lt;&gt;"",NOT(ISNUMBER($F204))),$E204&gt;Resumo!$B$4,AND($F204&lt;&gt;"",OR($F204&lt;$E204,$F204&gt;Resumo!$B$4))),"",24*(IF($F204="",Resumo!$B$4,$F204)-$E204)))</f>
        <v/>
      </c>
      <c r="P204" s="27">
        <f>IF($O204="","",IFERROR($O204/24,""))</f>
        <v/>
      </c>
      <c r="Q204" s="50">
        <f>IF(OR($A204="",$G204="",$H204="",NOT(ISNUMBER($G204)),NOT(ISNUMBER($H204))),"",$G204*$H204)</f>
        <v/>
      </c>
      <c r="R204" s="22" t="n"/>
      <c r="S204" s="26">
        <f>IF($A204="","",IF($U204&lt;&gt;"OK","REVISAR DADOS",IF(OR($O204&gt;=Resumo!$B$5,$Q204&gt;=Resumo!$B$6),"RUPTURA CRÍTICA",IF($N204="Em ruptura","EM ACOMPANHAMENTO","ENCERRADA"))))</f>
        <v/>
      </c>
      <c r="T204" s="26">
        <f>IF($A204="","",IF($U204&lt;&gt;"OK","REVISAR DADOS",IF($R204="Concluída","OK",IF($L204&lt;Resumo!$B$4,"AÇÃO ATRASADA",IF($N204="Em ruptura","AÇÃO EM ABERTO","AÇÃO PENDENTE")))))</f>
        <v/>
      </c>
      <c r="U204" s="26">
        <f>IF($A204="","",IF(OR(Resumo!$B$4="",Resumo!$B$5&lt;=0,Resumo!$B$6&lt;=0),"CONFIGURAÇÃO AUSENTE",IF(COUNTIF($A$6:$A$205,$A204)&gt;1,"ID DUPLICADO",IF(OR($B204="",$C204="",$D204="",$E204="",$G204="",$H204="",$I204="",$K204="",$L204="",$M204="",$R204=""),"DADOS INCOMPLETOS",IF(OR(NOT(ISNUMBER($E204)),AND($F204&lt;&gt;"",NOT(ISNUMBER($F204))),NOT(ISNUMBER($G204)),NOT(ISNUMBER($H204)),NOT(ISNUMBER($L204))),"TIPO DE DADO INVÁLIDO",IF(OR(COUNTIF(Listas!$B$2:$B$5,$D204)=0,COUNTIF(Listas!$A$2:$A$11,$I204)=0,COUNTIF(Listas!$C$2:$C$7,$M204)=0,COUNTIF(Listas!$D$2:$D$4,$R204)=0),"VALOR FORA DA LISTA",IF(OR($G204&lt;0,MOD($G204,1)&lt;&gt;0,$H204&lt;0),"VALOR INVÁLIDO",IF($E204&gt;Resumo!$B$4,"INÍCIO FUTURO",IF(AND($F204&lt;&gt;"",$F204&lt;$E204),"FIM ANTERIOR AO INÍCIO",IF(AND($F204&lt;&gt;"",$F204&gt;Resumo!$B$4),"FIM FUTURO",IF($L204&lt;$E204,"PRAZO ANTERIOR AO INÍCIO","OK")))))))))))</f>
        <v/>
      </c>
      <c r="V204" s="51">
        <f>IF(AND($U204="OK",$N204="Em ruptura"),IF($T204="AÇÃO ATRASADA",1,IF($S204="RUPTURA CRÍTICA",2,3))*1000000+$E204+ROW()/100000,"")</f>
        <v/>
      </c>
    </row>
    <row r="205" ht="22" customHeight="1">
      <c r="A205" s="20" t="n"/>
      <c r="B205" s="20" t="n"/>
      <c r="C205" s="21" t="n"/>
      <c r="D205" s="22" t="n"/>
      <c r="E205" s="48" t="n"/>
      <c r="F205" s="48" t="n"/>
      <c r="G205" s="24" t="n"/>
      <c r="H205" s="49" t="n"/>
      <c r="I205" s="21" t="n"/>
      <c r="J205" s="21" t="n"/>
      <c r="K205" s="21" t="n"/>
      <c r="L205" s="48" t="n"/>
      <c r="M205" s="22" t="n"/>
      <c r="N205" s="26">
        <f>IF(OR($A205="",$E205=""),"",IF($F205="","Em ruptura","Encerrada"))</f>
        <v/>
      </c>
      <c r="O205" s="27">
        <f>IF(OR($A205="",$E205="",Resumo!$B$4=""),"",IF(OR(NOT(ISNUMBER($E205)),AND($F205&lt;&gt;"",NOT(ISNUMBER($F205))),$E205&gt;Resumo!$B$4,AND($F205&lt;&gt;"",OR($F205&lt;$E205,$F205&gt;Resumo!$B$4))),"",24*(IF($F205="",Resumo!$B$4,$F205)-$E205)))</f>
        <v/>
      </c>
      <c r="P205" s="27">
        <f>IF($O205="","",IFERROR($O205/24,""))</f>
        <v/>
      </c>
      <c r="Q205" s="50">
        <f>IF(OR($A205="",$G205="",$H205="",NOT(ISNUMBER($G205)),NOT(ISNUMBER($H205))),"",$G205*$H205)</f>
        <v/>
      </c>
      <c r="R205" s="22" t="n"/>
      <c r="S205" s="26">
        <f>IF($A205="","",IF($U205&lt;&gt;"OK","REVISAR DADOS",IF(OR($O205&gt;=Resumo!$B$5,$Q205&gt;=Resumo!$B$6),"RUPTURA CRÍTICA",IF($N205="Em ruptura","EM ACOMPANHAMENTO","ENCERRADA"))))</f>
        <v/>
      </c>
      <c r="T205" s="26">
        <f>IF($A205="","",IF($U205&lt;&gt;"OK","REVISAR DADOS",IF($R205="Concluída","OK",IF($L205&lt;Resumo!$B$4,"AÇÃO ATRASADA",IF($N205="Em ruptura","AÇÃO EM ABERTO","AÇÃO PENDENTE")))))</f>
        <v/>
      </c>
      <c r="U205" s="26">
        <f>IF($A205="","",IF(OR(Resumo!$B$4="",Resumo!$B$5&lt;=0,Resumo!$B$6&lt;=0),"CONFIGURAÇÃO AUSENTE",IF(COUNTIF($A$6:$A$205,$A205)&gt;1,"ID DUPLICADO",IF(OR($B205="",$C205="",$D205="",$E205="",$G205="",$H205="",$I205="",$K205="",$L205="",$M205="",$R205=""),"DADOS INCOMPLETOS",IF(OR(NOT(ISNUMBER($E205)),AND($F205&lt;&gt;"",NOT(ISNUMBER($F205))),NOT(ISNUMBER($G205)),NOT(ISNUMBER($H205)),NOT(ISNUMBER($L205))),"TIPO DE DADO INVÁLIDO",IF(OR(COUNTIF(Listas!$B$2:$B$5,$D205)=0,COUNTIF(Listas!$A$2:$A$11,$I205)=0,COUNTIF(Listas!$C$2:$C$7,$M205)=0,COUNTIF(Listas!$D$2:$D$4,$R205)=0),"VALOR FORA DA LISTA",IF(OR($G205&lt;0,MOD($G205,1)&lt;&gt;0,$H205&lt;0),"VALOR INVÁLIDO",IF($E205&gt;Resumo!$B$4,"INÍCIO FUTURO",IF(AND($F205&lt;&gt;"",$F205&lt;$E205),"FIM ANTERIOR AO INÍCIO",IF(AND($F205&lt;&gt;"",$F205&gt;Resumo!$B$4),"FIM FUTURO",IF($L205&lt;$E205,"PRAZO ANTERIOR AO INÍCIO","OK")))))))))))</f>
        <v/>
      </c>
      <c r="V205" s="51">
        <f>IF(AND($U205="OK",$N205="Em ruptura"),IF($T205="AÇÃO ATRASADA",1,IF($S205="RUPTURA CRÍTICA",2,3))*1000000+$E205+ROW()/100000,"")</f>
        <v/>
      </c>
    </row>
  </sheetData>
  <mergeCells count="1">
    <mergeCell ref="A1:V1"/>
  </mergeCells>
  <conditionalFormatting sqref="A6:A205">
    <cfRule type="expression" priority="1" dxfId="0">
      <formula>AND($A6&lt;&gt;"",COUNTIF($A$6:$A$205,$A6)&gt;1)</formula>
    </cfRule>
  </conditionalFormatting>
  <conditionalFormatting sqref="N6:N205">
    <cfRule type="expression" priority="2" dxfId="0">
      <formula>$N6="Em ruptura"</formula>
    </cfRule>
    <cfRule type="expression" priority="3" dxfId="2">
      <formula>$N6="Encerrada"</formula>
    </cfRule>
  </conditionalFormatting>
  <conditionalFormatting sqref="S6:S205">
    <cfRule type="expression" priority="4" dxfId="3">
      <formula>$S6="RUPTURA CRÍTICA"</formula>
    </cfRule>
    <cfRule type="expression" priority="5" dxfId="1">
      <formula>$S6="EM ACOMPANHAMENTO"</formula>
    </cfRule>
    <cfRule type="expression" priority="6" dxfId="2">
      <formula>$S6="ENCERRADA"</formula>
    </cfRule>
    <cfRule type="expression" priority="7" dxfId="0">
      <formula>$S6="REVISAR DADOS"</formula>
    </cfRule>
  </conditionalFormatting>
  <conditionalFormatting sqref="T6:T205">
    <cfRule type="expression" priority="8" dxfId="3">
      <formula>$T6="AÇÃO ATRASADA"</formula>
    </cfRule>
    <cfRule type="expression" priority="9" dxfId="1">
      <formula>OR($T6="AÇÃO EM ABERTO",$T6="AÇÃO PENDENTE")</formula>
    </cfRule>
    <cfRule type="expression" priority="10" dxfId="2">
      <formula>$T6="OK"</formula>
    </cfRule>
    <cfRule type="expression" priority="11" dxfId="0">
      <formula>$T6="REVISAR DADOS"</formula>
    </cfRule>
  </conditionalFormatting>
  <conditionalFormatting sqref="U6:U205">
    <cfRule type="expression" priority="12" dxfId="0">
      <formula>AND($A6&lt;&gt;"",$U6&lt;&gt;"OK")</formula>
    </cfRule>
  </conditionalFormatting>
  <conditionalFormatting sqref="L6:L205">
    <cfRule type="expression" priority="13" dxfId="0">
      <formula>AND($A6&lt;&gt;"",$L6&lt;Resumo!$B$4,$R6&lt;&gt;"Concluída")</formula>
    </cfRule>
  </conditionalFormatting>
  <dataValidations count="14">
    <dataValidation sqref="A6:A205" showDropDown="0" showInputMessage="1" showErrorMessage="1" allowBlank="0" errorTitle="Valor inválido" error="Informe um ID único com até 30 caracteres." promptTitle="Preenchimento" prompt="Preencha conforme a orientação da planilha." type="custom">
      <formula1>=OR(A6="",AND(LEN(A6)&lt;=30,COUNTIF($A$6:$A$205,A6)=1))</formula1>
    </dataValidation>
    <dataValidation sqref="B6:B205" showDropDown="0" showInputMessage="1" showErrorMessage="1" allowBlank="0" errorTitle="Valor inválido" error="Informe um SKU com até 40 caracteres." promptTitle="Preenchimento" prompt="Preencha conforme a orientação da planilha." type="custom">
      <formula1>=OR(B6="",LEN(B6)&lt;=40)</formula1>
    </dataValidation>
    <dataValidation sqref="C6:C205" showDropDown="0" showInputMessage="1" showErrorMessage="1" allowBlank="0" errorTitle="Valor inválido" error="Informe um produto com até 100 caracteres." promptTitle="Preenchimento" prompt="Preencha conforme a orientação da planilha." type="custom">
      <formula1>=OR(C6="",LEN(C6)&lt;=100)</formula1>
    </dataValidation>
    <dataValidation sqref="D6:D205" showDropDown="0" showInputMessage="1" showErrorMessage="1" allowBlank="0" errorTitle="Valor fora da lista" error="Selecione um valor disponível na lista." promptTitle="Seleção" prompt="Escolha uma opção da lista." type="list">
      <formula1>=INDIRECT("Listas!$B$2:$B$5")</formula1>
    </dataValidation>
    <dataValidation sqref="E6:E205" showDropDown="0" showInputMessage="1" showErrorMessage="1" allowBlank="0" errorTitle="Valor inválido" error="Informe uma data e hora de início válida." promptTitle="Preenchimento" prompt="Preencha conforme a orientação da planilha." type="custom">
      <formula1>=OR(E6="",AND(ISNUMBER(E6),E6&lt;=Resumo!$B$4))</formula1>
    </dataValidation>
    <dataValidation sqref="F6:F205" showDropDown="0" showInputMessage="1" showErrorMessage="1" allowBlank="0" errorTitle="Valor inválido" error="Informe um fim entre o início e a data de referência." promptTitle="Preenchimento" prompt="Preencha conforme a orientação da planilha." type="custom">
      <formula1>=OR(F6="",AND(ISNUMBER(F6),F6&gt;=E6,F6&lt;=Resumo!$B$4))</formula1>
    </dataValidation>
    <dataValidation sqref="G6:G205" showDropDown="0" showInputMessage="0" showErrorMessage="1" allowBlank="0" errorTitle="Quantidade inválida" error="Informe uma quantidade inteira entre 0 e 1.000.000." type="whole" operator="between">
      <formula1>0</formula1>
      <formula2>1000000</formula2>
    </dataValidation>
    <dataValidation sqref="H6:H205" showDropDown="0" showInputMessage="0" showErrorMessage="1" allowBlank="0" errorTitle="Valor inválido" error="Informe um valor monetário entre 0 e 1.000.000.000." type="decimal" operator="between">
      <formula1>0</formula1>
      <formula2>1000000000</formula2>
    </dataValidation>
    <dataValidation sqref="I6:I205" showDropDown="0" showInputMessage="1" showErrorMessage="1" allowBlank="0" errorTitle="Valor fora da lista" error="Selecione um valor disponível na lista." promptTitle="Seleção" prompt="Escolha uma opção da lista." type="list">
      <formula1>=INDIRECT("Listas!$A$2:$A$11")</formula1>
    </dataValidation>
    <dataValidation sqref="J6:J205" showDropDown="0" showInputMessage="1" showErrorMessage="1" allowBlank="0" errorTitle="Valor inválido" error="Informe um detalhe com até 250 caracteres." promptTitle="Preenchimento" prompt="Preencha conforme a orientação da planilha." type="custom">
      <formula1>=OR(J6="",LEN(J6)&lt;=250)</formula1>
    </dataValidation>
    <dataValidation sqref="K6:K205" showDropDown="0" showInputMessage="1" showErrorMessage="1" allowBlank="0" errorTitle="Valor inválido" error="Informe uma ação com até 250 caracteres." promptTitle="Preenchimento" prompt="Preencha conforme a orientação da planilha." type="custom">
      <formula1>=OR(K6="",LEN(K6)&lt;=250)</formula1>
    </dataValidation>
    <dataValidation sqref="L6:L205" showDropDown="0" showInputMessage="1" showErrorMessage="1" allowBlank="0" errorTitle="Valor inválido" error="Informe um prazo válido, igual ou posterior ao início." promptTitle="Preenchimento" prompt="Preencha conforme a orientação da planilha." type="custom">
      <formula1>=OR(L6="",AND(ISNUMBER(L6),L6&gt;=E6,L6&lt;=DATE(2035,12,31)+TIME(23,59,59)))</formula1>
    </dataValidation>
    <dataValidation sqref="M6:M205" showDropDown="0" showInputMessage="1" showErrorMessage="1" allowBlank="0" errorTitle="Valor fora da lista" error="Selecione um valor disponível na lista." promptTitle="Seleção" prompt="Escolha uma opção da lista." type="list">
      <formula1>=INDIRECT("Listas!$C$2:$C$7")</formula1>
    </dataValidation>
    <dataValidation sqref="R6:R205" showDropDown="0" showInputMessage="1" showErrorMessage="1" allowBlank="0" errorTitle="Valor fora da lista" error="Selecione um valor disponível na lista." promptTitle="Seleção" prompt="Escolha uma opção da lista." type="list">
      <formula1>=INDIRECT("Listas!$D$2:$D$4")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4"/>
  <sheetViews>
    <sheetView zoomScale="8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6" customWidth="1" min="3" max="3"/>
    <col width="31" customWidth="1" min="4" max="4"/>
    <col width="31" customWidth="1" min="5" max="5"/>
    <col width="19" customWidth="1" min="6" max="6"/>
    <col width="17" customWidth="1" min="7" max="7"/>
    <col width="21" customWidth="1" min="8" max="8"/>
    <col width="29" customWidth="1" min="9" max="9"/>
    <col width="42" customWidth="1" min="10" max="10"/>
    <col width="19" customWidth="1" min="11" max="11"/>
    <col width="19" customWidth="1" min="12" max="12"/>
    <col width="18" customWidth="1" min="13" max="13"/>
    <col width="19" customWidth="1" min="14" max="14"/>
    <col hidden="1" width="14" customWidth="1" min="15" max="15"/>
  </cols>
  <sheetData>
    <row r="1" ht="30" customHeight="1">
      <c r="A1" s="1" t="inlineStr">
        <is>
          <t>Plano de recuperação prioritário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2" t="n"/>
    </row>
    <row r="2" ht="22" customHeight="1">
      <c r="A2" s="19" t="inlineStr">
        <is>
          <t>Lista automática de incidentes ainda em ruptura, considerando a data e hora de referência do Resumo.</t>
        </is>
      </c>
      <c r="B2" s="19" t="n"/>
      <c r="C2" s="19" t="n"/>
      <c r="D2" s="19" t="n"/>
      <c r="E2" s="19" t="n"/>
      <c r="F2" s="19" t="n"/>
      <c r="G2" s="19" t="n"/>
      <c r="H2" s="19" t="n"/>
      <c r="I2" s="19" t="n"/>
      <c r="J2" s="19" t="n"/>
      <c r="K2" s="19" t="n"/>
      <c r="L2" s="19" t="n"/>
      <c r="M2" s="19" t="n"/>
      <c r="N2" s="19" t="n"/>
    </row>
    <row r="3"/>
    <row r="4" ht="42" customHeight="1">
      <c r="A4" s="12" t="inlineStr">
        <is>
          <t>Posição</t>
        </is>
      </c>
      <c r="B4" s="12" t="inlineStr">
        <is>
          <t>ID do incidente</t>
        </is>
      </c>
      <c r="C4" s="12" t="inlineStr">
        <is>
          <t>SKU</t>
        </is>
      </c>
      <c r="D4" s="12" t="inlineStr">
        <is>
          <t>Produto</t>
        </is>
      </c>
      <c r="E4" s="12" t="inlineStr">
        <is>
          <t>Canal</t>
        </is>
      </c>
      <c r="F4" s="12" t="inlineStr">
        <is>
          <t>Início da ruptura</t>
        </is>
      </c>
      <c r="G4" s="12" t="inlineStr">
        <is>
          <t>Horas em ruptura</t>
        </is>
      </c>
      <c r="H4" s="12" t="inlineStr">
        <is>
          <t>Venda perdida estimada</t>
        </is>
      </c>
      <c r="I4" s="12" t="inlineStr">
        <is>
          <t>Causa principal</t>
        </is>
      </c>
      <c r="J4" s="12" t="inlineStr">
        <is>
          <t>Ação de recuperação</t>
        </is>
      </c>
      <c r="K4" s="12" t="inlineStr">
        <is>
          <t>Prazo da ação</t>
        </is>
      </c>
      <c r="L4" s="12" t="inlineStr">
        <is>
          <t>Área responsável</t>
        </is>
      </c>
      <c r="M4" s="12" t="inlineStr">
        <is>
          <t>Status da ação</t>
        </is>
      </c>
      <c r="N4" s="12" t="inlineStr">
        <is>
          <t>Prioridade</t>
        </is>
      </c>
      <c r="O4" s="12" t="inlineStr">
        <is>
          <t>Índice fonte</t>
        </is>
      </c>
    </row>
    <row r="5" ht="42" customHeight="1">
      <c r="A5" s="30">
        <f>IF(COUNT(Rupturas!$V$6:$V$205)&gt;=ROWS($A$5:A5),ROWS($A$5:A5),"")</f>
        <v/>
      </c>
      <c r="B5" s="30">
        <f>IF($A5="","",IFERROR(INDEX(Rupturas!$A$6:$A$205,$O5),""))</f>
        <v/>
      </c>
      <c r="C5" s="30">
        <f>IF($A5="","",IFERROR(INDEX(Rupturas!$B$6:$B$205,$O5),""))</f>
        <v/>
      </c>
      <c r="D5" s="31">
        <f>IF($A5="","",IFERROR(INDEX(Rupturas!$C$6:$C$205,$O5),""))</f>
        <v/>
      </c>
      <c r="E5" s="30">
        <f>IF($A5="","",IFERROR(INDEX(Rupturas!$D$6:$D$205,$O5),""))</f>
        <v/>
      </c>
      <c r="F5" s="52">
        <f>IF($A5="","",IFERROR(INDEX(Rupturas!$E$6:$E$205,$O5),""))</f>
        <v/>
      </c>
      <c r="G5" s="33">
        <f>IF($A5="","",IFERROR(INDEX(Rupturas!$O$6:$O$205,$O5),""))</f>
        <v/>
      </c>
      <c r="H5" s="53">
        <f>IF($A5="","",IFERROR(INDEX(Rupturas!$Q$6:$Q$205,$O5),""))</f>
        <v/>
      </c>
      <c r="I5" s="31">
        <f>IF($A5="","",IFERROR(INDEX(Rupturas!$I$6:$I$205,$O5),""))</f>
        <v/>
      </c>
      <c r="J5" s="31">
        <f>IF($A5="","",IFERROR(INDEX(Rupturas!$K$6:$K$205,$O5),""))</f>
        <v/>
      </c>
      <c r="K5" s="52">
        <f>IF($A5="","",IFERROR(INDEX(Rupturas!$L$6:$L$205,$O5),""))</f>
        <v/>
      </c>
      <c r="L5" s="30">
        <f>IF($A5="","",IFERROR(INDEX(Rupturas!$M$6:$M$205,$O5),""))</f>
        <v/>
      </c>
      <c r="M5" s="30">
        <f>IF($A5="","",IFERROR(INDEX(Rupturas!$R$6:$R$205,$O5),""))</f>
        <v/>
      </c>
      <c r="N5" s="30">
        <f>IF($A5="","",IFERROR(IF(INDEX(Rupturas!$T$6:$T$205,$O5)="AÇÃO ATRASADA","Ação atrasada",IF(INDEX(Rupturas!$S$6:$S$205,$O5)="RUPTURA CRÍTICA","Ruptura crítica","Monitorar")),""))</f>
        <v/>
      </c>
      <c r="O5" s="30">
        <f>IF($A5="","",IFERROR(MATCH(SMALL(Rupturas!$V$6:$V$205,ROWS($A$5:A5)),Rupturas!$V$6:$V$205,0),""))</f>
        <v/>
      </c>
    </row>
    <row r="6" ht="42" customHeight="1">
      <c r="A6" s="35">
        <f>IF(COUNT(Rupturas!$V$6:$V$205)&gt;=ROWS($A$5:A6),ROWS($A$5:A6),"")</f>
        <v/>
      </c>
      <c r="B6" s="35">
        <f>IF($A6="","",IFERROR(INDEX(Rupturas!$A$6:$A$205,$O6),""))</f>
        <v/>
      </c>
      <c r="C6" s="35">
        <f>IF($A6="","",IFERROR(INDEX(Rupturas!$B$6:$B$205,$O6),""))</f>
        <v/>
      </c>
      <c r="D6" s="36">
        <f>IF($A6="","",IFERROR(INDEX(Rupturas!$C$6:$C$205,$O6),""))</f>
        <v/>
      </c>
      <c r="E6" s="35">
        <f>IF($A6="","",IFERROR(INDEX(Rupturas!$D$6:$D$205,$O6),""))</f>
        <v/>
      </c>
      <c r="F6" s="54">
        <f>IF($A6="","",IFERROR(INDEX(Rupturas!$E$6:$E$205,$O6),""))</f>
        <v/>
      </c>
      <c r="G6" s="38">
        <f>IF($A6="","",IFERROR(INDEX(Rupturas!$O$6:$O$205,$O6),""))</f>
        <v/>
      </c>
      <c r="H6" s="55">
        <f>IF($A6="","",IFERROR(INDEX(Rupturas!$Q$6:$Q$205,$O6),""))</f>
        <v/>
      </c>
      <c r="I6" s="36">
        <f>IF($A6="","",IFERROR(INDEX(Rupturas!$I$6:$I$205,$O6),""))</f>
        <v/>
      </c>
      <c r="J6" s="36">
        <f>IF($A6="","",IFERROR(INDEX(Rupturas!$K$6:$K$205,$O6),""))</f>
        <v/>
      </c>
      <c r="K6" s="54">
        <f>IF($A6="","",IFERROR(INDEX(Rupturas!$L$6:$L$205,$O6),""))</f>
        <v/>
      </c>
      <c r="L6" s="35">
        <f>IF($A6="","",IFERROR(INDEX(Rupturas!$M$6:$M$205,$O6),""))</f>
        <v/>
      </c>
      <c r="M6" s="35">
        <f>IF($A6="","",IFERROR(INDEX(Rupturas!$R$6:$R$205,$O6),""))</f>
        <v/>
      </c>
      <c r="N6" s="35">
        <f>IF($A6="","",IFERROR(IF(INDEX(Rupturas!$T$6:$T$205,$O6)="AÇÃO ATRASADA","Ação atrasada",IF(INDEX(Rupturas!$S$6:$S$205,$O6)="RUPTURA CRÍTICA","Ruptura crítica","Monitorar")),""))</f>
        <v/>
      </c>
      <c r="O6" s="35">
        <f>IF($A6="","",IFERROR(MATCH(SMALL(Rupturas!$V$6:$V$205,ROWS($A$5:A6)),Rupturas!$V$6:$V$205,0),""))</f>
        <v/>
      </c>
    </row>
    <row r="7" ht="42" customHeight="1">
      <c r="A7" s="30">
        <f>IF(COUNT(Rupturas!$V$6:$V$205)&gt;=ROWS($A$5:A7),ROWS($A$5:A7),"")</f>
        <v/>
      </c>
      <c r="B7" s="30">
        <f>IF($A7="","",IFERROR(INDEX(Rupturas!$A$6:$A$205,$O7),""))</f>
        <v/>
      </c>
      <c r="C7" s="30">
        <f>IF($A7="","",IFERROR(INDEX(Rupturas!$B$6:$B$205,$O7),""))</f>
        <v/>
      </c>
      <c r="D7" s="31">
        <f>IF($A7="","",IFERROR(INDEX(Rupturas!$C$6:$C$205,$O7),""))</f>
        <v/>
      </c>
      <c r="E7" s="30">
        <f>IF($A7="","",IFERROR(INDEX(Rupturas!$D$6:$D$205,$O7),""))</f>
        <v/>
      </c>
      <c r="F7" s="52">
        <f>IF($A7="","",IFERROR(INDEX(Rupturas!$E$6:$E$205,$O7),""))</f>
        <v/>
      </c>
      <c r="G7" s="33">
        <f>IF($A7="","",IFERROR(INDEX(Rupturas!$O$6:$O$205,$O7),""))</f>
        <v/>
      </c>
      <c r="H7" s="53">
        <f>IF($A7="","",IFERROR(INDEX(Rupturas!$Q$6:$Q$205,$O7),""))</f>
        <v/>
      </c>
      <c r="I7" s="31">
        <f>IF($A7="","",IFERROR(INDEX(Rupturas!$I$6:$I$205,$O7),""))</f>
        <v/>
      </c>
      <c r="J7" s="31">
        <f>IF($A7="","",IFERROR(INDEX(Rupturas!$K$6:$K$205,$O7),""))</f>
        <v/>
      </c>
      <c r="K7" s="52">
        <f>IF($A7="","",IFERROR(INDEX(Rupturas!$L$6:$L$205,$O7),""))</f>
        <v/>
      </c>
      <c r="L7" s="30">
        <f>IF($A7="","",IFERROR(INDEX(Rupturas!$M$6:$M$205,$O7),""))</f>
        <v/>
      </c>
      <c r="M7" s="30">
        <f>IF($A7="","",IFERROR(INDEX(Rupturas!$R$6:$R$205,$O7),""))</f>
        <v/>
      </c>
      <c r="N7" s="30">
        <f>IF($A7="","",IFERROR(IF(INDEX(Rupturas!$T$6:$T$205,$O7)="AÇÃO ATRASADA","Ação atrasada",IF(INDEX(Rupturas!$S$6:$S$205,$O7)="RUPTURA CRÍTICA","Ruptura crítica","Monitorar")),""))</f>
        <v/>
      </c>
      <c r="O7" s="30">
        <f>IF($A7="","",IFERROR(MATCH(SMALL(Rupturas!$V$6:$V$205,ROWS($A$5:A7)),Rupturas!$V$6:$V$205,0),""))</f>
        <v/>
      </c>
    </row>
    <row r="8" ht="42" customHeight="1">
      <c r="A8" s="35">
        <f>IF(COUNT(Rupturas!$V$6:$V$205)&gt;=ROWS($A$5:A8),ROWS($A$5:A8),"")</f>
        <v/>
      </c>
      <c r="B8" s="35">
        <f>IF($A8="","",IFERROR(INDEX(Rupturas!$A$6:$A$205,$O8),""))</f>
        <v/>
      </c>
      <c r="C8" s="35">
        <f>IF($A8="","",IFERROR(INDEX(Rupturas!$B$6:$B$205,$O8),""))</f>
        <v/>
      </c>
      <c r="D8" s="36">
        <f>IF($A8="","",IFERROR(INDEX(Rupturas!$C$6:$C$205,$O8),""))</f>
        <v/>
      </c>
      <c r="E8" s="35">
        <f>IF($A8="","",IFERROR(INDEX(Rupturas!$D$6:$D$205,$O8),""))</f>
        <v/>
      </c>
      <c r="F8" s="54">
        <f>IF($A8="","",IFERROR(INDEX(Rupturas!$E$6:$E$205,$O8),""))</f>
        <v/>
      </c>
      <c r="G8" s="38">
        <f>IF($A8="","",IFERROR(INDEX(Rupturas!$O$6:$O$205,$O8),""))</f>
        <v/>
      </c>
      <c r="H8" s="55">
        <f>IF($A8="","",IFERROR(INDEX(Rupturas!$Q$6:$Q$205,$O8),""))</f>
        <v/>
      </c>
      <c r="I8" s="36">
        <f>IF($A8="","",IFERROR(INDEX(Rupturas!$I$6:$I$205,$O8),""))</f>
        <v/>
      </c>
      <c r="J8" s="36">
        <f>IF($A8="","",IFERROR(INDEX(Rupturas!$K$6:$K$205,$O8),""))</f>
        <v/>
      </c>
      <c r="K8" s="54">
        <f>IF($A8="","",IFERROR(INDEX(Rupturas!$L$6:$L$205,$O8),""))</f>
        <v/>
      </c>
      <c r="L8" s="35">
        <f>IF($A8="","",IFERROR(INDEX(Rupturas!$M$6:$M$205,$O8),""))</f>
        <v/>
      </c>
      <c r="M8" s="35">
        <f>IF($A8="","",IFERROR(INDEX(Rupturas!$R$6:$R$205,$O8),""))</f>
        <v/>
      </c>
      <c r="N8" s="35">
        <f>IF($A8="","",IFERROR(IF(INDEX(Rupturas!$T$6:$T$205,$O8)="AÇÃO ATRASADA","Ação atrasada",IF(INDEX(Rupturas!$S$6:$S$205,$O8)="RUPTURA CRÍTICA","Ruptura crítica","Monitorar")),""))</f>
        <v/>
      </c>
      <c r="O8" s="35">
        <f>IF($A8="","",IFERROR(MATCH(SMALL(Rupturas!$V$6:$V$205,ROWS($A$5:A8)),Rupturas!$V$6:$V$205,0),""))</f>
        <v/>
      </c>
    </row>
    <row r="9" ht="42" customHeight="1">
      <c r="A9" s="30">
        <f>IF(COUNT(Rupturas!$V$6:$V$205)&gt;=ROWS($A$5:A9),ROWS($A$5:A9),"")</f>
        <v/>
      </c>
      <c r="B9" s="30">
        <f>IF($A9="","",IFERROR(INDEX(Rupturas!$A$6:$A$205,$O9),""))</f>
        <v/>
      </c>
      <c r="C9" s="30">
        <f>IF($A9="","",IFERROR(INDEX(Rupturas!$B$6:$B$205,$O9),""))</f>
        <v/>
      </c>
      <c r="D9" s="31">
        <f>IF($A9="","",IFERROR(INDEX(Rupturas!$C$6:$C$205,$O9),""))</f>
        <v/>
      </c>
      <c r="E9" s="30">
        <f>IF($A9="","",IFERROR(INDEX(Rupturas!$D$6:$D$205,$O9),""))</f>
        <v/>
      </c>
      <c r="F9" s="52">
        <f>IF($A9="","",IFERROR(INDEX(Rupturas!$E$6:$E$205,$O9),""))</f>
        <v/>
      </c>
      <c r="G9" s="33">
        <f>IF($A9="","",IFERROR(INDEX(Rupturas!$O$6:$O$205,$O9),""))</f>
        <v/>
      </c>
      <c r="H9" s="53">
        <f>IF($A9="","",IFERROR(INDEX(Rupturas!$Q$6:$Q$205,$O9),""))</f>
        <v/>
      </c>
      <c r="I9" s="31">
        <f>IF($A9="","",IFERROR(INDEX(Rupturas!$I$6:$I$205,$O9),""))</f>
        <v/>
      </c>
      <c r="J9" s="31">
        <f>IF($A9="","",IFERROR(INDEX(Rupturas!$K$6:$K$205,$O9),""))</f>
        <v/>
      </c>
      <c r="K9" s="52">
        <f>IF($A9="","",IFERROR(INDEX(Rupturas!$L$6:$L$205,$O9),""))</f>
        <v/>
      </c>
      <c r="L9" s="30">
        <f>IF($A9="","",IFERROR(INDEX(Rupturas!$M$6:$M$205,$O9),""))</f>
        <v/>
      </c>
      <c r="M9" s="30">
        <f>IF($A9="","",IFERROR(INDEX(Rupturas!$R$6:$R$205,$O9),""))</f>
        <v/>
      </c>
      <c r="N9" s="30">
        <f>IF($A9="","",IFERROR(IF(INDEX(Rupturas!$T$6:$T$205,$O9)="AÇÃO ATRASADA","Ação atrasada",IF(INDEX(Rupturas!$S$6:$S$205,$O9)="RUPTURA CRÍTICA","Ruptura crítica","Monitorar")),""))</f>
        <v/>
      </c>
      <c r="O9" s="30">
        <f>IF($A9="","",IFERROR(MATCH(SMALL(Rupturas!$V$6:$V$205,ROWS($A$5:A9)),Rupturas!$V$6:$V$205,0),""))</f>
        <v/>
      </c>
    </row>
    <row r="10" ht="42" customHeight="1">
      <c r="A10" s="35">
        <f>IF(COUNT(Rupturas!$V$6:$V$205)&gt;=ROWS($A$5:A10),ROWS($A$5:A10),"")</f>
        <v/>
      </c>
      <c r="B10" s="35">
        <f>IF($A10="","",IFERROR(INDEX(Rupturas!$A$6:$A$205,$O10),""))</f>
        <v/>
      </c>
      <c r="C10" s="35">
        <f>IF($A10="","",IFERROR(INDEX(Rupturas!$B$6:$B$205,$O10),""))</f>
        <v/>
      </c>
      <c r="D10" s="36">
        <f>IF($A10="","",IFERROR(INDEX(Rupturas!$C$6:$C$205,$O10),""))</f>
        <v/>
      </c>
      <c r="E10" s="35">
        <f>IF($A10="","",IFERROR(INDEX(Rupturas!$D$6:$D$205,$O10),""))</f>
        <v/>
      </c>
      <c r="F10" s="54">
        <f>IF($A10="","",IFERROR(INDEX(Rupturas!$E$6:$E$205,$O10),""))</f>
        <v/>
      </c>
      <c r="G10" s="38">
        <f>IF($A10="","",IFERROR(INDEX(Rupturas!$O$6:$O$205,$O10),""))</f>
        <v/>
      </c>
      <c r="H10" s="55">
        <f>IF($A10="","",IFERROR(INDEX(Rupturas!$Q$6:$Q$205,$O10),""))</f>
        <v/>
      </c>
      <c r="I10" s="36">
        <f>IF($A10="","",IFERROR(INDEX(Rupturas!$I$6:$I$205,$O10),""))</f>
        <v/>
      </c>
      <c r="J10" s="36">
        <f>IF($A10="","",IFERROR(INDEX(Rupturas!$K$6:$K$205,$O10),""))</f>
        <v/>
      </c>
      <c r="K10" s="54">
        <f>IF($A10="","",IFERROR(INDEX(Rupturas!$L$6:$L$205,$O10),""))</f>
        <v/>
      </c>
      <c r="L10" s="35">
        <f>IF($A10="","",IFERROR(INDEX(Rupturas!$M$6:$M$205,$O10),""))</f>
        <v/>
      </c>
      <c r="M10" s="35">
        <f>IF($A10="","",IFERROR(INDEX(Rupturas!$R$6:$R$205,$O10),""))</f>
        <v/>
      </c>
      <c r="N10" s="35">
        <f>IF($A10="","",IFERROR(IF(INDEX(Rupturas!$T$6:$T$205,$O10)="AÇÃO ATRASADA","Ação atrasada",IF(INDEX(Rupturas!$S$6:$S$205,$O10)="RUPTURA CRÍTICA","Ruptura crítica","Monitorar")),""))</f>
        <v/>
      </c>
      <c r="O10" s="35">
        <f>IF($A10="","",IFERROR(MATCH(SMALL(Rupturas!$V$6:$V$205,ROWS($A$5:A10)),Rupturas!$V$6:$V$205,0),""))</f>
        <v/>
      </c>
    </row>
    <row r="11" ht="42" customHeight="1">
      <c r="A11" s="30">
        <f>IF(COUNT(Rupturas!$V$6:$V$205)&gt;=ROWS($A$5:A11),ROWS($A$5:A11),"")</f>
        <v/>
      </c>
      <c r="B11" s="30">
        <f>IF($A11="","",IFERROR(INDEX(Rupturas!$A$6:$A$205,$O11),""))</f>
        <v/>
      </c>
      <c r="C11" s="30">
        <f>IF($A11="","",IFERROR(INDEX(Rupturas!$B$6:$B$205,$O11),""))</f>
        <v/>
      </c>
      <c r="D11" s="31">
        <f>IF($A11="","",IFERROR(INDEX(Rupturas!$C$6:$C$205,$O11),""))</f>
        <v/>
      </c>
      <c r="E11" s="30">
        <f>IF($A11="","",IFERROR(INDEX(Rupturas!$D$6:$D$205,$O11),""))</f>
        <v/>
      </c>
      <c r="F11" s="52">
        <f>IF($A11="","",IFERROR(INDEX(Rupturas!$E$6:$E$205,$O11),""))</f>
        <v/>
      </c>
      <c r="G11" s="33">
        <f>IF($A11="","",IFERROR(INDEX(Rupturas!$O$6:$O$205,$O11),""))</f>
        <v/>
      </c>
      <c r="H11" s="53">
        <f>IF($A11="","",IFERROR(INDEX(Rupturas!$Q$6:$Q$205,$O11),""))</f>
        <v/>
      </c>
      <c r="I11" s="31">
        <f>IF($A11="","",IFERROR(INDEX(Rupturas!$I$6:$I$205,$O11),""))</f>
        <v/>
      </c>
      <c r="J11" s="31">
        <f>IF($A11="","",IFERROR(INDEX(Rupturas!$K$6:$K$205,$O11),""))</f>
        <v/>
      </c>
      <c r="K11" s="52">
        <f>IF($A11="","",IFERROR(INDEX(Rupturas!$L$6:$L$205,$O11),""))</f>
        <v/>
      </c>
      <c r="L11" s="30">
        <f>IF($A11="","",IFERROR(INDEX(Rupturas!$M$6:$M$205,$O11),""))</f>
        <v/>
      </c>
      <c r="M11" s="30">
        <f>IF($A11="","",IFERROR(INDEX(Rupturas!$R$6:$R$205,$O11),""))</f>
        <v/>
      </c>
      <c r="N11" s="30">
        <f>IF($A11="","",IFERROR(IF(INDEX(Rupturas!$T$6:$T$205,$O11)="AÇÃO ATRASADA","Ação atrasada",IF(INDEX(Rupturas!$S$6:$S$205,$O11)="RUPTURA CRÍTICA","Ruptura crítica","Monitorar")),""))</f>
        <v/>
      </c>
      <c r="O11" s="30">
        <f>IF($A11="","",IFERROR(MATCH(SMALL(Rupturas!$V$6:$V$205,ROWS($A$5:A11)),Rupturas!$V$6:$V$205,0),""))</f>
        <v/>
      </c>
    </row>
    <row r="12" ht="42" customHeight="1">
      <c r="A12" s="35">
        <f>IF(COUNT(Rupturas!$V$6:$V$205)&gt;=ROWS($A$5:A12),ROWS($A$5:A12),"")</f>
        <v/>
      </c>
      <c r="B12" s="35">
        <f>IF($A12="","",IFERROR(INDEX(Rupturas!$A$6:$A$205,$O12),""))</f>
        <v/>
      </c>
      <c r="C12" s="35">
        <f>IF($A12="","",IFERROR(INDEX(Rupturas!$B$6:$B$205,$O12),""))</f>
        <v/>
      </c>
      <c r="D12" s="36">
        <f>IF($A12="","",IFERROR(INDEX(Rupturas!$C$6:$C$205,$O12),""))</f>
        <v/>
      </c>
      <c r="E12" s="35">
        <f>IF($A12="","",IFERROR(INDEX(Rupturas!$D$6:$D$205,$O12),""))</f>
        <v/>
      </c>
      <c r="F12" s="54">
        <f>IF($A12="","",IFERROR(INDEX(Rupturas!$E$6:$E$205,$O12),""))</f>
        <v/>
      </c>
      <c r="G12" s="38">
        <f>IF($A12="","",IFERROR(INDEX(Rupturas!$O$6:$O$205,$O12),""))</f>
        <v/>
      </c>
      <c r="H12" s="55">
        <f>IF($A12="","",IFERROR(INDEX(Rupturas!$Q$6:$Q$205,$O12),""))</f>
        <v/>
      </c>
      <c r="I12" s="36">
        <f>IF($A12="","",IFERROR(INDEX(Rupturas!$I$6:$I$205,$O12),""))</f>
        <v/>
      </c>
      <c r="J12" s="36">
        <f>IF($A12="","",IFERROR(INDEX(Rupturas!$K$6:$K$205,$O12),""))</f>
        <v/>
      </c>
      <c r="K12" s="54">
        <f>IF($A12="","",IFERROR(INDEX(Rupturas!$L$6:$L$205,$O12),""))</f>
        <v/>
      </c>
      <c r="L12" s="35">
        <f>IF($A12="","",IFERROR(INDEX(Rupturas!$M$6:$M$205,$O12),""))</f>
        <v/>
      </c>
      <c r="M12" s="35">
        <f>IF($A12="","",IFERROR(INDEX(Rupturas!$R$6:$R$205,$O12),""))</f>
        <v/>
      </c>
      <c r="N12" s="35">
        <f>IF($A12="","",IFERROR(IF(INDEX(Rupturas!$T$6:$T$205,$O12)="AÇÃO ATRASADA","Ação atrasada",IF(INDEX(Rupturas!$S$6:$S$205,$O12)="RUPTURA CRÍTICA","Ruptura crítica","Monitorar")),""))</f>
        <v/>
      </c>
      <c r="O12" s="35">
        <f>IF($A12="","",IFERROR(MATCH(SMALL(Rupturas!$V$6:$V$205,ROWS($A$5:A12)),Rupturas!$V$6:$V$205,0),""))</f>
        <v/>
      </c>
    </row>
    <row r="13" ht="42" customHeight="1">
      <c r="A13" s="30">
        <f>IF(COUNT(Rupturas!$V$6:$V$205)&gt;=ROWS($A$5:A13),ROWS($A$5:A13),"")</f>
        <v/>
      </c>
      <c r="B13" s="30">
        <f>IF($A13="","",IFERROR(INDEX(Rupturas!$A$6:$A$205,$O13),""))</f>
        <v/>
      </c>
      <c r="C13" s="30">
        <f>IF($A13="","",IFERROR(INDEX(Rupturas!$B$6:$B$205,$O13),""))</f>
        <v/>
      </c>
      <c r="D13" s="31">
        <f>IF($A13="","",IFERROR(INDEX(Rupturas!$C$6:$C$205,$O13),""))</f>
        <v/>
      </c>
      <c r="E13" s="30">
        <f>IF($A13="","",IFERROR(INDEX(Rupturas!$D$6:$D$205,$O13),""))</f>
        <v/>
      </c>
      <c r="F13" s="52">
        <f>IF($A13="","",IFERROR(INDEX(Rupturas!$E$6:$E$205,$O13),""))</f>
        <v/>
      </c>
      <c r="G13" s="33">
        <f>IF($A13="","",IFERROR(INDEX(Rupturas!$O$6:$O$205,$O13),""))</f>
        <v/>
      </c>
      <c r="H13" s="53">
        <f>IF($A13="","",IFERROR(INDEX(Rupturas!$Q$6:$Q$205,$O13),""))</f>
        <v/>
      </c>
      <c r="I13" s="31">
        <f>IF($A13="","",IFERROR(INDEX(Rupturas!$I$6:$I$205,$O13),""))</f>
        <v/>
      </c>
      <c r="J13" s="31">
        <f>IF($A13="","",IFERROR(INDEX(Rupturas!$K$6:$K$205,$O13),""))</f>
        <v/>
      </c>
      <c r="K13" s="52">
        <f>IF($A13="","",IFERROR(INDEX(Rupturas!$L$6:$L$205,$O13),""))</f>
        <v/>
      </c>
      <c r="L13" s="30">
        <f>IF($A13="","",IFERROR(INDEX(Rupturas!$M$6:$M$205,$O13),""))</f>
        <v/>
      </c>
      <c r="M13" s="30">
        <f>IF($A13="","",IFERROR(INDEX(Rupturas!$R$6:$R$205,$O13),""))</f>
        <v/>
      </c>
      <c r="N13" s="30">
        <f>IF($A13="","",IFERROR(IF(INDEX(Rupturas!$T$6:$T$205,$O13)="AÇÃO ATRASADA","Ação atrasada",IF(INDEX(Rupturas!$S$6:$S$205,$O13)="RUPTURA CRÍTICA","Ruptura crítica","Monitorar")),""))</f>
        <v/>
      </c>
      <c r="O13" s="30">
        <f>IF($A13="","",IFERROR(MATCH(SMALL(Rupturas!$V$6:$V$205,ROWS($A$5:A13)),Rupturas!$V$6:$V$205,0),""))</f>
        <v/>
      </c>
    </row>
    <row r="14" ht="42" customHeight="1">
      <c r="A14" s="35">
        <f>IF(COUNT(Rupturas!$V$6:$V$205)&gt;=ROWS($A$5:A14),ROWS($A$5:A14),"")</f>
        <v/>
      </c>
      <c r="B14" s="35">
        <f>IF($A14="","",IFERROR(INDEX(Rupturas!$A$6:$A$205,$O14),""))</f>
        <v/>
      </c>
      <c r="C14" s="35">
        <f>IF($A14="","",IFERROR(INDEX(Rupturas!$B$6:$B$205,$O14),""))</f>
        <v/>
      </c>
      <c r="D14" s="36">
        <f>IF($A14="","",IFERROR(INDEX(Rupturas!$C$6:$C$205,$O14),""))</f>
        <v/>
      </c>
      <c r="E14" s="35">
        <f>IF($A14="","",IFERROR(INDEX(Rupturas!$D$6:$D$205,$O14),""))</f>
        <v/>
      </c>
      <c r="F14" s="54">
        <f>IF($A14="","",IFERROR(INDEX(Rupturas!$E$6:$E$205,$O14),""))</f>
        <v/>
      </c>
      <c r="G14" s="38">
        <f>IF($A14="","",IFERROR(INDEX(Rupturas!$O$6:$O$205,$O14),""))</f>
        <v/>
      </c>
      <c r="H14" s="55">
        <f>IF($A14="","",IFERROR(INDEX(Rupturas!$Q$6:$Q$205,$O14),""))</f>
        <v/>
      </c>
      <c r="I14" s="36">
        <f>IF($A14="","",IFERROR(INDEX(Rupturas!$I$6:$I$205,$O14),""))</f>
        <v/>
      </c>
      <c r="J14" s="36">
        <f>IF($A14="","",IFERROR(INDEX(Rupturas!$K$6:$K$205,$O14),""))</f>
        <v/>
      </c>
      <c r="K14" s="54">
        <f>IF($A14="","",IFERROR(INDEX(Rupturas!$L$6:$L$205,$O14),""))</f>
        <v/>
      </c>
      <c r="L14" s="35">
        <f>IF($A14="","",IFERROR(INDEX(Rupturas!$M$6:$M$205,$O14),""))</f>
        <v/>
      </c>
      <c r="M14" s="35">
        <f>IF($A14="","",IFERROR(INDEX(Rupturas!$R$6:$R$205,$O14),""))</f>
        <v/>
      </c>
      <c r="N14" s="35">
        <f>IF($A14="","",IFERROR(IF(INDEX(Rupturas!$T$6:$T$205,$O14)="AÇÃO ATRASADA","Ação atrasada",IF(INDEX(Rupturas!$S$6:$S$205,$O14)="RUPTURA CRÍTICA","Ruptura crítica","Monitorar")),""))</f>
        <v/>
      </c>
      <c r="O14" s="35">
        <f>IF($A14="","",IFERROR(MATCH(SMALL(Rupturas!$V$6:$V$205,ROWS($A$5:A14)),Rupturas!$V$6:$V$205,0),""))</f>
        <v/>
      </c>
    </row>
  </sheetData>
  <autoFilter ref="A4:N14"/>
  <mergeCells count="1">
    <mergeCell ref="A1:N1"/>
  </mergeCells>
  <conditionalFormatting sqref="N5:N14">
    <cfRule type="expression" priority="1" dxfId="3">
      <formula>$N5="Ação atrasada"</formula>
    </cfRule>
    <cfRule type="expression" priority="2" dxfId="1">
      <formula>$N5="Ruptura crítica"</formula>
    </cfRule>
    <cfRule type="expression" priority="3" dxfId="4">
      <formula>$N5="Monitorar"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9" customWidth="1" min="2" max="2"/>
    <col width="24" customWidth="1" min="3" max="3"/>
    <col width="22" customWidth="1" min="4" max="4"/>
  </cols>
  <sheetData>
    <row r="1" ht="30" customHeight="1">
      <c r="A1" s="12" t="inlineStr">
        <is>
          <t>Causa principal</t>
        </is>
      </c>
      <c r="B1" s="12" t="inlineStr">
        <is>
          <t>Canal</t>
        </is>
      </c>
      <c r="C1" s="12" t="inlineStr">
        <is>
          <t>Área responsável</t>
        </is>
      </c>
      <c r="D1" s="12" t="inlineStr">
        <is>
          <t>Status da ação</t>
        </is>
      </c>
    </row>
    <row r="2">
      <c r="A2" s="20" t="inlineStr">
        <is>
          <t>Atraso do fornecedor</t>
        </is>
      </c>
      <c r="B2" s="20" t="inlineStr">
        <is>
          <t>Loja virtual própria</t>
        </is>
      </c>
      <c r="C2" s="20" t="inlineStr">
        <is>
          <t>Compras</t>
        </is>
      </c>
      <c r="D2" s="20" t="inlineStr">
        <is>
          <t>Não iniciada</t>
        </is>
      </c>
    </row>
    <row r="3">
      <c r="A3" s="20" t="inlineStr">
        <is>
          <t>Falha na reposição</t>
        </is>
      </c>
      <c r="B3" s="20" t="inlineStr">
        <is>
          <t>Marketplace Nebulosa (fictício)</t>
        </is>
      </c>
      <c r="C3" s="20" t="inlineStr">
        <is>
          <t>Estoque</t>
        </is>
      </c>
      <c r="D3" s="20" t="inlineStr">
        <is>
          <t>Em andamento</t>
        </is>
      </c>
    </row>
    <row r="4">
      <c r="A4" s="20" t="inlineStr">
        <is>
          <t>Divergência de inventário</t>
        </is>
      </c>
      <c r="B4" s="20" t="inlineStr">
        <is>
          <t>Marketplace Vitrine Lunar (fictício)</t>
        </is>
      </c>
      <c r="C4" s="20" t="inlineStr">
        <is>
          <t>Logística</t>
        </is>
      </c>
      <c r="D4" s="20" t="inlineStr">
        <is>
          <t>Concluída</t>
        </is>
      </c>
    </row>
    <row r="5">
      <c r="A5" s="20" t="inlineStr">
        <is>
          <t>Aumento inesperado de demanda</t>
        </is>
      </c>
      <c r="B5" s="20" t="inlineStr">
        <is>
          <t>Social commerce</t>
        </is>
      </c>
      <c r="C5" s="20" t="inlineStr">
        <is>
          <t>Cadastro</t>
        </is>
      </c>
    </row>
    <row r="6">
      <c r="A6" s="20" t="inlineStr">
        <is>
          <t>Problema no cadastro</t>
        </is>
      </c>
      <c r="C6" s="20" t="inlineStr">
        <is>
          <t>Comercial</t>
        </is>
      </c>
    </row>
    <row r="7">
      <c r="A7" s="20" t="inlineStr">
        <is>
          <t>Bloqueio logístico</t>
        </is>
      </c>
      <c r="C7" s="20" t="inlineStr">
        <is>
          <t>Atendimento</t>
        </is>
      </c>
    </row>
    <row r="8">
      <c r="A8" s="20" t="inlineStr">
        <is>
          <t>Avaria no estoque</t>
        </is>
      </c>
    </row>
    <row r="9">
      <c r="A9" s="20" t="inlineStr">
        <is>
          <t>Indisponibilidade do fornecedor</t>
        </is>
      </c>
    </row>
    <row r="10">
      <c r="A10" s="20" t="inlineStr">
        <is>
          <t>Falha de integração</t>
        </is>
      </c>
    </row>
    <row r="11">
      <c r="A11" s="20" t="inlineStr">
        <is>
          <t>Outro</t>
        </is>
      </c>
    </row>
  </sheetData>
  <autoFilter ref="A1:D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2" customWidth="1" min="1" max="1"/>
    <col width="4" customWidth="1" min="2" max="2"/>
    <col width="4" customWidth="1" min="3" max="3"/>
    <col width="4" customWidth="1" min="4" max="4"/>
    <col width="4" customWidth="1" min="5" max="5"/>
    <col width="4" customWidth="1" min="6" max="6"/>
  </cols>
  <sheetData>
    <row r="1" ht="30" customHeight="1">
      <c r="A1" s="1" t="inlineStr">
        <is>
          <t>Instruções de uso</t>
        </is>
      </c>
      <c r="B1" s="41" t="n"/>
      <c r="C1" s="41" t="n"/>
      <c r="D1" s="41" t="n"/>
      <c r="E1" s="41" t="n"/>
      <c r="F1" s="42" t="n"/>
    </row>
    <row r="2"/>
    <row r="3" ht="23" customHeight="1">
      <c r="A3" s="40" t="inlineStr">
        <is>
          <t>Objetivo</t>
        </is>
      </c>
      <c r="B3" s="40" t="n"/>
      <c r="C3" s="40" t="n"/>
      <c r="D3" s="40" t="n"/>
      <c r="E3" s="40" t="n"/>
      <c r="F3" s="40" t="n"/>
    </row>
    <row r="4" ht="44" customHeight="1">
      <c r="A4" s="31" t="inlineStr">
        <is>
          <t>Registrar incidentes reais de indisponibilidade, medir sua duração e seu impacto estimado e acompanhar a ação de recuperação.</t>
        </is>
      </c>
      <c r="B4" s="31" t="n"/>
      <c r="C4" s="31" t="n"/>
      <c r="D4" s="31" t="n"/>
      <c r="E4" s="31" t="n"/>
      <c r="F4" s="31" t="n"/>
    </row>
    <row r="5"/>
    <row r="6" ht="23" customHeight="1">
      <c r="A6" s="40" t="inlineStr">
        <is>
          <t>Fluxo de uso</t>
        </is>
      </c>
      <c r="B6" s="40" t="n"/>
      <c r="C6" s="40" t="n"/>
      <c r="D6" s="40" t="n"/>
      <c r="E6" s="40" t="n"/>
      <c r="F6" s="40" t="n"/>
    </row>
    <row r="7" ht="34" customHeight="1">
      <c r="A7" s="36" t="inlineStr">
        <is>
          <t>1. Atualize a data e hora de referência no Resumo.</t>
        </is>
      </c>
      <c r="B7" s="36" t="n"/>
      <c r="C7" s="36" t="n"/>
      <c r="D7" s="36" t="n"/>
      <c r="E7" s="36" t="n"/>
      <c r="F7" s="36" t="n"/>
    </row>
    <row r="8" ht="34" customHeight="1">
      <c r="A8" s="31" t="inlineStr">
        <is>
          <t>2. Registre cada incidente em uma nova linha da aba Rupturas.</t>
        </is>
      </c>
      <c r="B8" s="31" t="n"/>
      <c r="C8" s="31" t="n"/>
      <c r="D8" s="31" t="n"/>
      <c r="E8" s="31" t="n"/>
      <c r="F8" s="31" t="n"/>
    </row>
    <row r="9" ht="34" customHeight="1">
      <c r="A9" s="36" t="inlineStr">
        <is>
          <t>3. Deixe o fim da ruptura vazio enquanto o produto continuar indisponível.</t>
        </is>
      </c>
      <c r="B9" s="36" t="n"/>
      <c r="C9" s="36" t="n"/>
      <c r="D9" s="36" t="n"/>
      <c r="E9" s="36" t="n"/>
      <c r="F9" s="36" t="n"/>
    </row>
    <row r="10" ht="34" customHeight="1">
      <c r="A10" s="31" t="inlineStr">
        <is>
          <t>4. Atualize a demanda perdida, a ação, o prazo e o status durante o acompanhamento.</t>
        </is>
      </c>
      <c r="B10" s="31" t="n"/>
      <c r="C10" s="31" t="n"/>
      <c r="D10" s="31" t="n"/>
      <c r="E10" s="31" t="n"/>
      <c r="F10" s="31" t="n"/>
    </row>
    <row r="11" ht="34" customHeight="1">
      <c r="A11" s="36" t="inlineStr">
        <is>
          <t>5. Quando o produto voltar a ficar disponível, informe o fim da ruptura.</t>
        </is>
      </c>
      <c r="B11" s="36" t="n"/>
      <c r="C11" s="36" t="n"/>
      <c r="D11" s="36" t="n"/>
      <c r="E11" s="36" t="n"/>
      <c r="F11" s="36" t="n"/>
    </row>
    <row r="12"/>
    <row r="13" ht="23" customHeight="1">
      <c r="A13" s="40" t="inlineStr">
        <is>
          <t>Definições</t>
        </is>
      </c>
      <c r="B13" s="40" t="n"/>
      <c r="C13" s="40" t="n"/>
      <c r="D13" s="40" t="n"/>
      <c r="E13" s="40" t="n"/>
      <c r="F13" s="40" t="n"/>
    </row>
    <row r="14" ht="34" customHeight="1">
      <c r="A14" s="31" t="inlineStr">
        <is>
          <t>• Demanda perdida: quantidade estimada de unidades que deixaram de ser vendidas durante a indisponibilidade.</t>
        </is>
      </c>
      <c r="B14" s="31" t="n"/>
      <c r="C14" s="31" t="n"/>
      <c r="D14" s="31" t="n"/>
      <c r="E14" s="31" t="n"/>
      <c r="F14" s="31" t="n"/>
    </row>
    <row r="15" ht="34" customHeight="1">
      <c r="A15" s="36" t="inlineStr">
        <is>
          <t>• Venda perdida estimada: demanda perdida multiplicada pelo preço médio unitário informado.</t>
        </is>
      </c>
      <c r="B15" s="36" t="n"/>
      <c r="C15" s="36" t="n"/>
      <c r="D15" s="36" t="n"/>
      <c r="E15" s="36" t="n"/>
      <c r="F15" s="36" t="n"/>
    </row>
    <row r="16" ht="34" customHeight="1">
      <c r="A16" s="31" t="inlineStr">
        <is>
          <t>• Ruptura crítica: incidente que alcançou o limite de horas ou de venda perdida definido no Resumo.</t>
        </is>
      </c>
      <c r="B16" s="31" t="n"/>
      <c r="C16" s="31" t="n"/>
      <c r="D16" s="31" t="n"/>
      <c r="E16" s="31" t="n"/>
      <c r="F16" s="31" t="n"/>
    </row>
    <row r="17" ht="34" customHeight="1">
      <c r="A17" s="36" t="inlineStr">
        <is>
          <t>• Ação atrasada: ação não concluída cujo prazo já passou em relação à data e hora de referência.</t>
        </is>
      </c>
      <c r="B17" s="36" t="n"/>
      <c r="C17" s="36" t="n"/>
      <c r="D17" s="36" t="n"/>
      <c r="E17" s="36" t="n"/>
      <c r="F17" s="36" t="n"/>
    </row>
    <row r="18"/>
    <row r="19" ht="23" customHeight="1">
      <c r="A19" s="40" t="inlineStr">
        <is>
          <t>Cores</t>
        </is>
      </c>
      <c r="B19" s="40" t="n"/>
      <c r="C19" s="40" t="n"/>
      <c r="D19" s="40" t="n"/>
      <c r="E19" s="40" t="n"/>
      <c r="F19" s="40" t="n"/>
    </row>
    <row r="20" ht="34" customHeight="1">
      <c r="A20" s="31" t="inlineStr">
        <is>
          <t>• Amarelo-claro: preenchimento manual.</t>
        </is>
      </c>
      <c r="B20" s="31" t="n"/>
      <c r="C20" s="31" t="n"/>
      <c r="D20" s="31" t="n"/>
      <c r="E20" s="31" t="n"/>
      <c r="F20" s="31" t="n"/>
    </row>
    <row r="21" ht="34" customHeight="1">
      <c r="A21" s="36" t="inlineStr">
        <is>
          <t>• Azul ou cinza-claro: cálculo automático.</t>
        </is>
      </c>
      <c r="B21" s="36" t="n"/>
      <c r="C21" s="36" t="n"/>
      <c r="D21" s="36" t="n"/>
      <c r="E21" s="36" t="n"/>
      <c r="F21" s="36" t="n"/>
    </row>
    <row r="22" ht="34" customHeight="1">
      <c r="A22" s="31" t="inlineStr">
        <is>
          <t>• Vermelho ou laranja: alerta ou necessidade de revisão.</t>
        </is>
      </c>
      <c r="B22" s="31" t="n"/>
      <c r="C22" s="31" t="n"/>
      <c r="D22" s="31" t="n"/>
      <c r="E22" s="31" t="n"/>
      <c r="F22" s="31" t="n"/>
    </row>
    <row r="23"/>
    <row r="24" ht="23" customHeight="1">
      <c r="A24" s="40" t="inlineStr">
        <is>
          <t>Revisão antes da reunião</t>
        </is>
      </c>
      <c r="B24" s="40" t="n"/>
      <c r="C24" s="40" t="n"/>
      <c r="D24" s="40" t="n"/>
      <c r="E24" s="40" t="n"/>
      <c r="F24" s="40" t="n"/>
    </row>
    <row r="25" ht="34" customHeight="1">
      <c r="A25" s="36" t="inlineStr">
        <is>
          <t>• Confirme se a data e hora de referência estão atualizadas.</t>
        </is>
      </c>
      <c r="B25" s="36" t="n"/>
      <c r="C25" s="36" t="n"/>
      <c r="D25" s="36" t="n"/>
      <c r="E25" s="36" t="n"/>
      <c r="F25" s="36" t="n"/>
    </row>
    <row r="26" ht="34" customHeight="1">
      <c r="A26" s="31" t="inlineStr">
        <is>
          <t>• Verifique se há registros marcados como REVISAR DADOS.</t>
        </is>
      </c>
      <c r="B26" s="31" t="n"/>
      <c r="C26" s="31" t="n"/>
      <c r="D26" s="31" t="n"/>
      <c r="E26" s="31" t="n"/>
      <c r="F26" s="31" t="n"/>
    </row>
    <row r="27" ht="34" customHeight="1">
      <c r="A27" s="36" t="inlineStr">
        <is>
          <t>• Revise incidentes em ruptura e ações atrasadas.</t>
        </is>
      </c>
      <c r="B27" s="36" t="n"/>
      <c r="C27" s="36" t="n"/>
      <c r="D27" s="36" t="n"/>
      <c r="E27" s="36" t="n"/>
      <c r="F27" s="36" t="n"/>
    </row>
    <row r="28" ht="34" customHeight="1">
      <c r="A28" s="31" t="inlineStr">
        <is>
          <t>• Confirme se a demanda perdida foi atualizada.</t>
        </is>
      </c>
      <c r="B28" s="31" t="n"/>
      <c r="C28" s="31" t="n"/>
      <c r="D28" s="31" t="n"/>
      <c r="E28" s="31" t="n"/>
      <c r="F28" s="31" t="n"/>
    </row>
    <row r="29" ht="34" customHeight="1">
      <c r="A29" s="36" t="inlineStr">
        <is>
          <t>• Não apague nem substitua as fórmulas das colunas calculadas.</t>
        </is>
      </c>
      <c r="B29" s="36" t="n"/>
      <c r="C29" s="36" t="n"/>
      <c r="D29" s="36" t="n"/>
      <c r="E29" s="36" t="n"/>
      <c r="F29" s="36" t="n"/>
    </row>
    <row r="30"/>
    <row r="31" ht="23" customHeight="1">
      <c r="A31" s="40" t="inlineStr">
        <is>
          <t>Limite funcional</t>
        </is>
      </c>
      <c r="B31" s="40" t="n"/>
      <c r="C31" s="40" t="n"/>
      <c r="D31" s="40" t="n"/>
      <c r="E31" s="40" t="n"/>
      <c r="F31" s="40" t="n"/>
    </row>
    <row r="32" ht="44" customHeight="1">
      <c r="A32" s="31" t="inlineStr">
        <is>
          <t>Esta planilha registra rupturas já ocorridas. Ela não calcula cobertura de estoque, ponto de reposição, estoque de segurança ou previsão de demanda.</t>
        </is>
      </c>
      <c r="B32" s="31" t="n"/>
      <c r="C32" s="31" t="n"/>
      <c r="D32" s="31" t="n"/>
      <c r="E32" s="31" t="n"/>
      <c r="F32" s="31" t="n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2026-09-07T01:00:04Z</dcterms:created>
  <dcterms:modified xmlns:dcterms="http://purl.org/dc/terms/" xmlns:xsi="http://www.w3.org/2001/XMLSchema-instance" xsi:type="dcterms:W3CDTF">2026-09-07T01:00:05+00:00Z</dcterms:modified>
</cp:coreProperties>
</file>